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comments8.xml" ContentType="application/vnd.openxmlformats-officedocument.spreadsheetml.comments+xml"/>
  <Override PartName="/xl/drawings/drawing4.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pivotTables/pivotTable1.xml" ContentType="application/vnd.openxmlformats-officedocument.spreadsheetml.pivotTable+xml"/>
  <Override PartName="/xl/tables/table1.xml" ContentType="application/vnd.openxmlformats-officedocument.spreadsheetml.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drawings/drawing5.xml" ContentType="application/vnd.openxmlformats-officedocument.drawing+xml"/>
  <Override PartName="/xl/comments12.xml" ContentType="application/vnd.openxmlformats-officedocument.spreadsheetml.comments+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24226"/>
  <mc:AlternateContent xmlns:mc="http://schemas.openxmlformats.org/markup-compatibility/2006">
    <mc:Choice Requires="x15">
      <x15ac:absPath xmlns:x15ac="http://schemas.microsoft.com/office/spreadsheetml/2010/11/ac" url="https://ravenswoodgold.sharepoint.com/sites/EACTeam/Shared Documents/General/NPI_NGERS/_Archive/2024 - 25/"/>
    </mc:Choice>
  </mc:AlternateContent>
  <xr:revisionPtr revIDLastSave="5665" documentId="13_ncr:1_{09E5BDC4-DFBE-403A-85DC-4CE0308F9E7B}" xr6:coauthVersionLast="47" xr6:coauthVersionMax="47" xr10:uidLastSave="{CBC1018B-D2C7-4165-AE44-C731F8F4B04E}"/>
  <bookViews>
    <workbookView xWindow="28680" yWindow="-120" windowWidth="29040" windowHeight="15720" tabRatio="774" activeTab="7" xr2:uid="{00000000-000D-0000-FFFF-FFFF00000000}"/>
  </bookViews>
  <sheets>
    <sheet name="Title" sheetId="30" r:id="rId1"/>
    <sheet name="Data Source Tracking" sheetId="83" r:id="rId2"/>
    <sheet name="Site Attributes_GC" sheetId="53" r:id="rId3"/>
    <sheet name="Additional Data Entry_GC" sheetId="80" r:id="rId4"/>
    <sheet name="Cleaner Production" sheetId="46" r:id="rId5"/>
    <sheet name="Feedback" sheetId="45" r:id="rId6"/>
    <sheet name="Production Stats_GC" sheetId="59" r:id="rId7"/>
    <sheet name="Production Stats_VD (260129)" sheetId="87" r:id="rId8"/>
    <sheet name="Fuel Tanks_JL" sheetId="5" r:id="rId9"/>
    <sheet name="Plant and Equipment-Diesel_JL" sheetId="32" r:id="rId10"/>
    <sheet name="Plant and Equipment-Other_RW" sheetId="33" r:id="rId11"/>
    <sheet name="Point Source Energy_RW" sheetId="7" r:id="rId12"/>
    <sheet name="Drilling and Explosives_VD" sheetId="34" r:id="rId13"/>
    <sheet name="Geology_GC" sheetId="12" r:id="rId14"/>
    <sheet name="Material Transfers_GC&amp;VD" sheetId="86" r:id="rId15"/>
    <sheet name="TSF_GG" sheetId="57" r:id="rId16"/>
    <sheet name="Leach Tanks &amp; Heap Leach_GG" sheetId="58" r:id="rId17"/>
    <sheet name="Materials and Chemicals_VD" sheetId="37" r:id="rId18"/>
    <sheet name="Open Areas_PL" sheetId="84" r:id="rId19"/>
    <sheet name="Discharge_GC" sheetId="38" r:id="rId20"/>
    <sheet name="Spills_GC" sheetId="22" r:id="rId21"/>
    <sheet name="Waste Transfers_GC" sheetId="39" r:id="rId22"/>
    <sheet name="Fuel Balance" sheetId="77" r:id="rId23"/>
  </sheets>
  <definedNames>
    <definedName name="_Fill" hidden="1">#REF!</definedName>
    <definedName name="_xlnm._FilterDatabase" localSheetId="14" hidden="1">'Material Transfers_GC&amp;VD'!$A$12:$AC$12</definedName>
    <definedName name="_Order1" hidden="1">0</definedName>
    <definedName name="_Order2" hidden="1">0</definedName>
    <definedName name="Geology" localSheetId="14">#REF!</definedName>
    <definedName name="Geology" localSheetId="18">#REF!</definedName>
    <definedName name="Geology">Geology_GC!#REF!</definedName>
    <definedName name="ListedSubstances">#REF!</definedName>
    <definedName name="OpenAreas" localSheetId="14">#REF!</definedName>
    <definedName name="OpenAreas" localSheetId="18">'Open Areas_PL'!$D$13:$D$51</definedName>
    <definedName name="OpenAreas">#REF!</definedName>
    <definedName name="tanks">'Fuel Tanks_JL'!$D$10:$D$26</definedName>
    <definedName name="VehicleClass" localSheetId="9">'Plant and Equipment-Diesel_JL'!$C$76:$C$146</definedName>
  </definedNames>
  <calcPr calcId="191028"/>
  <pivotCaches>
    <pivotCache cacheId="2"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87" l="1"/>
  <c r="J20" i="59"/>
  <c r="K20" i="59"/>
  <c r="L20" i="59"/>
  <c r="M20" i="59"/>
  <c r="N20" i="59"/>
  <c r="O20" i="59"/>
  <c r="P20" i="59"/>
  <c r="Q20" i="59"/>
  <c r="R20" i="59"/>
  <c r="S20" i="59"/>
  <c r="T20" i="59"/>
  <c r="I20" i="59"/>
  <c r="G20" i="59"/>
  <c r="G10" i="87"/>
  <c r="J32" i="87"/>
  <c r="K32" i="87"/>
  <c r="L32" i="87"/>
  <c r="M32" i="87"/>
  <c r="N32" i="87"/>
  <c r="O32" i="87"/>
  <c r="P32" i="87"/>
  <c r="Q32" i="87"/>
  <c r="R32" i="87"/>
  <c r="S32" i="87"/>
  <c r="T32" i="87"/>
  <c r="J20" i="87"/>
  <c r="K20" i="87"/>
  <c r="L20" i="87"/>
  <c r="M20" i="87"/>
  <c r="N20" i="87"/>
  <c r="O20" i="87"/>
  <c r="P20" i="87"/>
  <c r="Q20" i="87"/>
  <c r="R20" i="87"/>
  <c r="S20" i="87"/>
  <c r="T20" i="87"/>
  <c r="I32" i="87"/>
  <c r="G20" i="87" l="1"/>
  <c r="G19" i="87"/>
  <c r="G18" i="87"/>
  <c r="G17" i="87"/>
  <c r="G16" i="87"/>
  <c r="G15" i="87"/>
  <c r="G14" i="87"/>
  <c r="G13" i="87"/>
  <c r="G12" i="87"/>
  <c r="G11" i="87"/>
  <c r="K45" i="32" l="1"/>
  <c r="H53" i="32"/>
  <c r="H13" i="32"/>
  <c r="F64" i="59" l="1"/>
  <c r="I18" i="7" l="1"/>
  <c r="I64" i="59"/>
  <c r="G86" i="7"/>
  <c r="I86" i="7"/>
  <c r="T15" i="57"/>
  <c r="J15" i="57"/>
  <c r="K15" i="57"/>
  <c r="L15" i="57"/>
  <c r="M15" i="57"/>
  <c r="N15" i="57"/>
  <c r="O15" i="57"/>
  <c r="P15" i="57"/>
  <c r="Q15" i="57"/>
  <c r="R15" i="57"/>
  <c r="S15" i="57"/>
  <c r="I15" i="57"/>
  <c r="G15" i="57"/>
  <c r="L65" i="57"/>
  <c r="L66" i="57"/>
  <c r="M65" i="57"/>
  <c r="M66" i="57" s="1"/>
  <c r="N65" i="57"/>
  <c r="N66" i="57" s="1"/>
  <c r="O65" i="57"/>
  <c r="O66" i="57" s="1"/>
  <c r="P65" i="57"/>
  <c r="P66" i="57" s="1"/>
  <c r="Q65" i="57"/>
  <c r="Q66" i="57" s="1"/>
  <c r="R65" i="57"/>
  <c r="R66" i="57" s="1"/>
  <c r="S65" i="57"/>
  <c r="S66" i="57" s="1"/>
  <c r="T65" i="57"/>
  <c r="T66" i="57" s="1"/>
  <c r="U65" i="57"/>
  <c r="U66" i="57" s="1"/>
  <c r="V65" i="57"/>
  <c r="V66" i="57" s="1"/>
  <c r="W65" i="57"/>
  <c r="W66" i="57" s="1"/>
  <c r="G13" i="57"/>
  <c r="G16" i="57"/>
  <c r="G17" i="57"/>
  <c r="G12" i="57"/>
  <c r="G10" i="37"/>
  <c r="K53" i="32"/>
  <c r="G1802" i="37"/>
  <c r="G1807" i="37"/>
  <c r="G1808" i="37"/>
  <c r="I26" i="37"/>
  <c r="H1803" i="37"/>
  <c r="I1803" i="37"/>
  <c r="J1803" i="37"/>
  <c r="K1803" i="37"/>
  <c r="L1803" i="37"/>
  <c r="M1803" i="37"/>
  <c r="N1803" i="37"/>
  <c r="O1803" i="37"/>
  <c r="P1803" i="37"/>
  <c r="Q1803" i="37"/>
  <c r="R1803" i="37"/>
  <c r="H1804" i="37"/>
  <c r="I1804" i="37"/>
  <c r="J1804" i="37"/>
  <c r="K1804" i="37"/>
  <c r="L1804" i="37"/>
  <c r="M1804" i="37"/>
  <c r="N1804" i="37"/>
  <c r="O1804" i="37"/>
  <c r="P1804" i="37"/>
  <c r="Q1804" i="37"/>
  <c r="R1804" i="37"/>
  <c r="H1805" i="37"/>
  <c r="I1805" i="37"/>
  <c r="J1805" i="37"/>
  <c r="K1805" i="37"/>
  <c r="L1805" i="37"/>
  <c r="M1805" i="37"/>
  <c r="N1805" i="37"/>
  <c r="O1805" i="37"/>
  <c r="P1805" i="37"/>
  <c r="Q1805" i="37"/>
  <c r="R1805" i="37"/>
  <c r="H1806" i="37"/>
  <c r="I1806" i="37"/>
  <c r="J1806" i="37"/>
  <c r="K1806" i="37"/>
  <c r="L1806" i="37"/>
  <c r="M1806" i="37"/>
  <c r="N1806" i="37"/>
  <c r="O1806" i="37"/>
  <c r="P1806" i="37"/>
  <c r="Q1806" i="37"/>
  <c r="R1806" i="37"/>
  <c r="G1806" i="37"/>
  <c r="G1805" i="37"/>
  <c r="G1804" i="37"/>
  <c r="G1803" i="37"/>
  <c r="G24" i="37"/>
  <c r="G49" i="37"/>
  <c r="G25" i="37"/>
  <c r="H1802" i="37"/>
  <c r="H1808" i="37" s="1"/>
  <c r="I1802" i="37"/>
  <c r="I1808" i="37" s="1"/>
  <c r="J1802" i="37"/>
  <c r="J1808" i="37" s="1"/>
  <c r="K1802" i="37"/>
  <c r="K1808" i="37" s="1"/>
  <c r="L1802" i="37"/>
  <c r="L1808" i="37" s="1"/>
  <c r="M1802" i="37"/>
  <c r="M1808" i="37" s="1"/>
  <c r="N1802" i="37"/>
  <c r="N1808" i="37" s="1"/>
  <c r="O1802" i="37"/>
  <c r="O1808" i="37" s="1"/>
  <c r="P1802" i="37"/>
  <c r="P1808" i="37" s="1"/>
  <c r="Q1802" i="37"/>
  <c r="Q1808" i="37" s="1"/>
  <c r="R1802" i="37"/>
  <c r="R1808" i="37" s="1"/>
  <c r="S1808" i="37"/>
  <c r="S28" i="77"/>
  <c r="S27" i="77"/>
  <c r="S26" i="77"/>
  <c r="S13" i="77"/>
  <c r="S25" i="77"/>
  <c r="F28" i="77"/>
  <c r="G28" i="77"/>
  <c r="H28" i="77"/>
  <c r="I28" i="77"/>
  <c r="J28" i="77"/>
  <c r="K28" i="77"/>
  <c r="L28" i="77"/>
  <c r="M28" i="77"/>
  <c r="N28" i="77"/>
  <c r="O28" i="77"/>
  <c r="P28" i="77"/>
  <c r="E28" i="77"/>
  <c r="F27" i="77"/>
  <c r="G27" i="77"/>
  <c r="H27" i="77"/>
  <c r="I27" i="77"/>
  <c r="J27" i="77"/>
  <c r="K27" i="77"/>
  <c r="L27" i="77"/>
  <c r="M27" i="77"/>
  <c r="N27" i="77"/>
  <c r="O27" i="77"/>
  <c r="P27" i="77"/>
  <c r="E27" i="77"/>
  <c r="F26" i="77"/>
  <c r="G26" i="77"/>
  <c r="H26" i="77"/>
  <c r="I26" i="77"/>
  <c r="J26" i="77"/>
  <c r="K26" i="77"/>
  <c r="L26" i="77"/>
  <c r="M26" i="77"/>
  <c r="N26" i="77"/>
  <c r="O26" i="77"/>
  <c r="P26" i="77"/>
  <c r="E26" i="77"/>
  <c r="F25" i="77"/>
  <c r="G25" i="77"/>
  <c r="H25" i="77"/>
  <c r="I25" i="77"/>
  <c r="J25" i="77"/>
  <c r="K25" i="77"/>
  <c r="L25" i="77"/>
  <c r="M25" i="77"/>
  <c r="N25" i="77"/>
  <c r="O25" i="77"/>
  <c r="P25" i="77"/>
  <c r="E25" i="77"/>
  <c r="F23" i="77"/>
  <c r="G23" i="77"/>
  <c r="H23" i="77"/>
  <c r="I23" i="77"/>
  <c r="J23" i="77"/>
  <c r="K23" i="77"/>
  <c r="L23" i="77"/>
  <c r="M23" i="77"/>
  <c r="N23" i="77"/>
  <c r="O23" i="77"/>
  <c r="P23" i="77"/>
  <c r="E23" i="77"/>
  <c r="F13" i="77"/>
  <c r="G13" i="77"/>
  <c r="H13" i="77"/>
  <c r="I13" i="77"/>
  <c r="J13" i="77"/>
  <c r="K13" i="77"/>
  <c r="L13" i="77"/>
  <c r="M13" i="77"/>
  <c r="N13" i="77"/>
  <c r="O13" i="77"/>
  <c r="P13" i="77"/>
  <c r="E13" i="77"/>
  <c r="S23" i="77"/>
  <c r="S20" i="77"/>
  <c r="S17" i="77"/>
  <c r="S16" i="77"/>
  <c r="S12" i="77"/>
  <c r="J34" i="37"/>
  <c r="K34" i="37"/>
  <c r="L34" i="37"/>
  <c r="M34" i="37"/>
  <c r="N34" i="37"/>
  <c r="O34" i="37"/>
  <c r="P34" i="37"/>
  <c r="Q34" i="37"/>
  <c r="R34" i="37"/>
  <c r="S34" i="37"/>
  <c r="T34" i="37"/>
  <c r="I34" i="37"/>
  <c r="G34" i="37"/>
  <c r="J31" i="37"/>
  <c r="K31" i="37"/>
  <c r="L31" i="37"/>
  <c r="M31" i="37"/>
  <c r="N31" i="37"/>
  <c r="O31" i="37"/>
  <c r="P31" i="37"/>
  <c r="Q31" i="37"/>
  <c r="R31" i="37"/>
  <c r="S31" i="37"/>
  <c r="T31" i="37"/>
  <c r="I31" i="37"/>
  <c r="J26" i="37"/>
  <c r="K26" i="37"/>
  <c r="L26" i="37"/>
  <c r="M26" i="37"/>
  <c r="N26" i="37"/>
  <c r="O26" i="37"/>
  <c r="P26" i="37"/>
  <c r="Q26" i="37"/>
  <c r="R26" i="37"/>
  <c r="S26" i="37"/>
  <c r="T26" i="37"/>
  <c r="J22" i="37"/>
  <c r="K22" i="37"/>
  <c r="L22" i="37"/>
  <c r="M22" i="37"/>
  <c r="N22" i="37"/>
  <c r="O22" i="37"/>
  <c r="P22" i="37"/>
  <c r="Q22" i="37"/>
  <c r="R22" i="37"/>
  <c r="S22" i="37"/>
  <c r="T22" i="37"/>
  <c r="I22" i="37"/>
  <c r="J21" i="37"/>
  <c r="K21" i="37"/>
  <c r="L21" i="37"/>
  <c r="M21" i="37"/>
  <c r="N21" i="37"/>
  <c r="O21" i="37"/>
  <c r="P21" i="37"/>
  <c r="Q21" i="37"/>
  <c r="R21" i="37"/>
  <c r="S21" i="37"/>
  <c r="T21" i="37"/>
  <c r="I21" i="37"/>
  <c r="G23" i="37"/>
  <c r="G27" i="37"/>
  <c r="H72" i="32"/>
  <c r="H71" i="32"/>
  <c r="H70" i="32"/>
  <c r="H69" i="32"/>
  <c r="H68" i="32"/>
  <c r="H67" i="32"/>
  <c r="H66" i="32"/>
  <c r="H65" i="32"/>
  <c r="L51" i="32"/>
  <c r="M51" i="32"/>
  <c r="N51" i="32"/>
  <c r="O51" i="32"/>
  <c r="P51" i="32"/>
  <c r="Q51" i="32"/>
  <c r="R51" i="32"/>
  <c r="S51" i="32"/>
  <c r="T51" i="32"/>
  <c r="U51" i="32"/>
  <c r="V51" i="32"/>
  <c r="K51" i="32"/>
  <c r="L50" i="32"/>
  <c r="M50" i="32"/>
  <c r="N50" i="32"/>
  <c r="O50" i="32"/>
  <c r="P50" i="32"/>
  <c r="Q50" i="32"/>
  <c r="R50" i="32"/>
  <c r="S50" i="32"/>
  <c r="T50" i="32"/>
  <c r="U50" i="32"/>
  <c r="V50" i="32"/>
  <c r="K50" i="32"/>
  <c r="L49" i="32"/>
  <c r="M49" i="32"/>
  <c r="N49" i="32"/>
  <c r="O49" i="32"/>
  <c r="P49" i="32"/>
  <c r="Q49" i="32"/>
  <c r="R49" i="32"/>
  <c r="S49" i="32"/>
  <c r="T49" i="32"/>
  <c r="U49" i="32"/>
  <c r="V49" i="32"/>
  <c r="K49" i="32"/>
  <c r="L48" i="32"/>
  <c r="M48" i="32"/>
  <c r="N48" i="32"/>
  <c r="O48" i="32"/>
  <c r="P48" i="32"/>
  <c r="Q48" i="32"/>
  <c r="R48" i="32"/>
  <c r="S48" i="32"/>
  <c r="T48" i="32"/>
  <c r="U48" i="32"/>
  <c r="V48" i="32"/>
  <c r="K48" i="32"/>
  <c r="L47" i="32"/>
  <c r="M47" i="32"/>
  <c r="N47" i="32"/>
  <c r="O47" i="32"/>
  <c r="P47" i="32"/>
  <c r="Q47" i="32"/>
  <c r="R47" i="32"/>
  <c r="S47" i="32"/>
  <c r="T47" i="32"/>
  <c r="U47" i="32"/>
  <c r="V47" i="32"/>
  <c r="K47" i="32"/>
  <c r="P46" i="32"/>
  <c r="L46" i="32"/>
  <c r="M46" i="32"/>
  <c r="N46" i="32"/>
  <c r="O46" i="32"/>
  <c r="Q46" i="32"/>
  <c r="R46" i="32"/>
  <c r="S46" i="32"/>
  <c r="T46" i="32"/>
  <c r="U46" i="32"/>
  <c r="V46" i="32"/>
  <c r="K46" i="32"/>
  <c r="H46" i="32" s="1"/>
  <c r="L53" i="32"/>
  <c r="M53" i="32"/>
  <c r="N53" i="32"/>
  <c r="O53" i="32"/>
  <c r="P53" i="32"/>
  <c r="Q53" i="32"/>
  <c r="R53" i="32"/>
  <c r="S53" i="32"/>
  <c r="T53" i="32"/>
  <c r="U53" i="32"/>
  <c r="V53" i="32"/>
  <c r="H47" i="32"/>
  <c r="H59" i="32" s="1"/>
  <c r="H48" i="32"/>
  <c r="H49" i="32"/>
  <c r="H50" i="32"/>
  <c r="H51" i="32"/>
  <c r="L45" i="32"/>
  <c r="M45" i="32"/>
  <c r="N45" i="32"/>
  <c r="O45" i="32"/>
  <c r="P45" i="32"/>
  <c r="Q45" i="32"/>
  <c r="R45" i="32"/>
  <c r="S45" i="32"/>
  <c r="T45" i="32"/>
  <c r="U45" i="32"/>
  <c r="V45" i="32"/>
  <c r="H45" i="32"/>
  <c r="H14" i="32"/>
  <c r="H15" i="32"/>
  <c r="H16" i="32"/>
  <c r="H17" i="32"/>
  <c r="H18" i="32"/>
  <c r="H19" i="32"/>
  <c r="H20" i="32"/>
  <c r="H21" i="32"/>
  <c r="H22" i="32"/>
  <c r="H23" i="32"/>
  <c r="H24" i="32"/>
  <c r="H25" i="32"/>
  <c r="H26" i="32"/>
  <c r="H27" i="32"/>
  <c r="H28" i="32"/>
  <c r="H29" i="32"/>
  <c r="H30" i="32"/>
  <c r="H31" i="32"/>
  <c r="H32" i="32"/>
  <c r="H33" i="32"/>
  <c r="H34" i="32"/>
  <c r="H35" i="32"/>
  <c r="H36" i="32"/>
  <c r="H37" i="32"/>
  <c r="H38" i="32"/>
  <c r="H39" i="32"/>
  <c r="H40" i="32"/>
  <c r="H41" i="32"/>
  <c r="G71" i="59"/>
  <c r="K72" i="34"/>
  <c r="K64" i="34"/>
  <c r="N40" i="5"/>
  <c r="O40" i="5"/>
  <c r="P40" i="5"/>
  <c r="Q40" i="5"/>
  <c r="R40" i="5"/>
  <c r="S40" i="5"/>
  <c r="T40" i="5"/>
  <c r="U40" i="5"/>
  <c r="V40" i="5"/>
  <c r="W40" i="5"/>
  <c r="X40" i="5"/>
  <c r="Y40" i="5"/>
  <c r="J40" i="5"/>
  <c r="G40" i="5"/>
  <c r="G30" i="5"/>
  <c r="G31" i="5"/>
  <c r="G32" i="5"/>
  <c r="G33" i="5"/>
  <c r="G34" i="5"/>
  <c r="G35" i="5"/>
  <c r="G36" i="5"/>
  <c r="G37" i="5"/>
  <c r="G38" i="5"/>
  <c r="J34" i="5"/>
  <c r="J35" i="5"/>
  <c r="J36" i="5"/>
  <c r="J37" i="5"/>
  <c r="J38" i="5"/>
  <c r="J33" i="5"/>
  <c r="J31" i="5"/>
  <c r="J32" i="5"/>
  <c r="J30" i="5"/>
  <c r="G31" i="12"/>
  <c r="H31" i="12"/>
  <c r="I31" i="12"/>
  <c r="J31" i="12"/>
  <c r="K31" i="12"/>
  <c r="L31" i="12"/>
  <c r="M31" i="12"/>
  <c r="N31" i="12"/>
  <c r="O31" i="12"/>
  <c r="P31" i="12"/>
  <c r="Q31" i="12"/>
  <c r="R31" i="12"/>
  <c r="S31" i="12"/>
  <c r="T31" i="12"/>
  <c r="U31" i="12"/>
  <c r="F31" i="12"/>
  <c r="G36" i="12"/>
  <c r="H36" i="12"/>
  <c r="I36" i="12"/>
  <c r="J36" i="12"/>
  <c r="K36" i="12"/>
  <c r="L36" i="12"/>
  <c r="M36" i="12"/>
  <c r="N36" i="12"/>
  <c r="O36" i="12"/>
  <c r="P36" i="12"/>
  <c r="Q36" i="12"/>
  <c r="R36" i="12"/>
  <c r="S36" i="12"/>
  <c r="T36" i="12"/>
  <c r="U36" i="12"/>
  <c r="F36" i="12"/>
  <c r="L629" i="86"/>
  <c r="M629" i="86"/>
  <c r="N629" i="86"/>
  <c r="O629" i="86"/>
  <c r="P629" i="86"/>
  <c r="Q629" i="86"/>
  <c r="R629" i="86"/>
  <c r="S629" i="86"/>
  <c r="T629" i="86"/>
  <c r="U629" i="86"/>
  <c r="V629" i="86"/>
  <c r="K629" i="86"/>
  <c r="L628" i="86"/>
  <c r="M628" i="86"/>
  <c r="N628" i="86"/>
  <c r="O628" i="86"/>
  <c r="P628" i="86"/>
  <c r="Q628" i="86"/>
  <c r="R628" i="86"/>
  <c r="S628" i="86"/>
  <c r="T628" i="86"/>
  <c r="U628" i="86"/>
  <c r="V628" i="86"/>
  <c r="K628" i="86"/>
  <c r="L627" i="86"/>
  <c r="M627" i="86"/>
  <c r="N627" i="86"/>
  <c r="O627" i="86"/>
  <c r="P627" i="86"/>
  <c r="Q627" i="86"/>
  <c r="R627" i="86"/>
  <c r="S627" i="86"/>
  <c r="T627" i="86"/>
  <c r="U627" i="86"/>
  <c r="V627" i="86"/>
  <c r="K627" i="86"/>
  <c r="L625" i="86"/>
  <c r="M625" i="86"/>
  <c r="N625" i="86"/>
  <c r="O625" i="86"/>
  <c r="P625" i="86"/>
  <c r="Q625" i="86"/>
  <c r="R625" i="86"/>
  <c r="S625" i="86"/>
  <c r="T625" i="86"/>
  <c r="U625" i="86"/>
  <c r="V625" i="86"/>
  <c r="K625" i="86"/>
  <c r="L622" i="86"/>
  <c r="M622" i="86"/>
  <c r="N622" i="86"/>
  <c r="O622" i="86"/>
  <c r="P622" i="86"/>
  <c r="Q622" i="86"/>
  <c r="R622" i="86"/>
  <c r="S622" i="86"/>
  <c r="T622" i="86"/>
  <c r="U622" i="86"/>
  <c r="V622" i="86"/>
  <c r="K622" i="86"/>
  <c r="L618" i="86"/>
  <c r="M618" i="86"/>
  <c r="N618" i="86"/>
  <c r="O618" i="86"/>
  <c r="P618" i="86"/>
  <c r="Q618" i="86"/>
  <c r="R618" i="86"/>
  <c r="S618" i="86"/>
  <c r="T618" i="86"/>
  <c r="U618" i="86"/>
  <c r="V618" i="86"/>
  <c r="K618" i="86"/>
  <c r="L615" i="86"/>
  <c r="M615" i="86"/>
  <c r="N615" i="86"/>
  <c r="O615" i="86"/>
  <c r="P615" i="86"/>
  <c r="Q615" i="86"/>
  <c r="R615" i="86"/>
  <c r="S615" i="86"/>
  <c r="T615" i="86"/>
  <c r="U615" i="86"/>
  <c r="V615" i="86"/>
  <c r="K615" i="86"/>
  <c r="L612" i="86"/>
  <c r="M612" i="86"/>
  <c r="N612" i="86"/>
  <c r="O612" i="86"/>
  <c r="P612" i="86"/>
  <c r="Q612" i="86"/>
  <c r="R612" i="86"/>
  <c r="S612" i="86"/>
  <c r="T612" i="86"/>
  <c r="U612" i="86"/>
  <c r="V612" i="86"/>
  <c r="K612" i="86"/>
  <c r="L609" i="86"/>
  <c r="M609" i="86"/>
  <c r="N609" i="86"/>
  <c r="O609" i="86"/>
  <c r="P609" i="86"/>
  <c r="Q609" i="86"/>
  <c r="R609" i="86"/>
  <c r="S609" i="86"/>
  <c r="T609" i="86"/>
  <c r="U609" i="86"/>
  <c r="V609" i="86"/>
  <c r="K609" i="86"/>
  <c r="H431" i="86"/>
  <c r="H430" i="86"/>
  <c r="H429" i="86"/>
  <c r="H428" i="86"/>
  <c r="H427" i="86"/>
  <c r="H426" i="86"/>
  <c r="H425" i="86"/>
  <c r="H424" i="86"/>
  <c r="H423" i="86"/>
  <c r="H422" i="86"/>
  <c r="H421" i="86"/>
  <c r="H420" i="86"/>
  <c r="H419" i="86"/>
  <c r="H418" i="86"/>
  <c r="H417" i="86"/>
  <c r="H416" i="86"/>
  <c r="H415" i="86"/>
  <c r="H414" i="86"/>
  <c r="H413" i="86"/>
  <c r="H412" i="86"/>
  <c r="H411" i="86"/>
  <c r="H410" i="86"/>
  <c r="H409" i="86"/>
  <c r="H408" i="86"/>
  <c r="H407" i="86"/>
  <c r="H406" i="86"/>
  <c r="H405" i="86"/>
  <c r="H404" i="86"/>
  <c r="H403" i="86"/>
  <c r="H402" i="86"/>
  <c r="H401" i="86"/>
  <c r="H400" i="86"/>
  <c r="H399" i="86"/>
  <c r="H398" i="86"/>
  <c r="H397" i="86"/>
  <c r="H396" i="86"/>
  <c r="H395" i="86"/>
  <c r="H394" i="86"/>
  <c r="H393" i="86"/>
  <c r="H392" i="86"/>
  <c r="H391" i="86"/>
  <c r="H390" i="86"/>
  <c r="H389" i="86"/>
  <c r="H388" i="86"/>
  <c r="H387" i="86"/>
  <c r="H386" i="86"/>
  <c r="H385" i="86"/>
  <c r="H384" i="86"/>
  <c r="H383" i="86"/>
  <c r="H382" i="86"/>
  <c r="H381" i="86"/>
  <c r="H380" i="86"/>
  <c r="H379" i="86"/>
  <c r="H378" i="86"/>
  <c r="H377" i="86"/>
  <c r="H376" i="86"/>
  <c r="H375" i="86"/>
  <c r="H374" i="86"/>
  <c r="H373" i="86"/>
  <c r="H372" i="86"/>
  <c r="H371" i="86"/>
  <c r="H370" i="86"/>
  <c r="H369" i="86"/>
  <c r="H368" i="86"/>
  <c r="H367" i="86"/>
  <c r="H366" i="86"/>
  <c r="H365" i="86"/>
  <c r="H364" i="86"/>
  <c r="H363" i="86"/>
  <c r="H362" i="86"/>
  <c r="H361" i="86"/>
  <c r="H360" i="86"/>
  <c r="H359" i="86"/>
  <c r="H358" i="86"/>
  <c r="H357" i="86"/>
  <c r="H356" i="86"/>
  <c r="H355" i="86"/>
  <c r="H354" i="86"/>
  <c r="H353" i="86"/>
  <c r="H352" i="86"/>
  <c r="H351" i="86"/>
  <c r="H350" i="86"/>
  <c r="H349" i="86"/>
  <c r="H348" i="86"/>
  <c r="H347" i="86"/>
  <c r="H346" i="86"/>
  <c r="H345" i="86"/>
  <c r="H344" i="86"/>
  <c r="H343" i="86"/>
  <c r="H342" i="86"/>
  <c r="H341" i="86"/>
  <c r="H340" i="86"/>
  <c r="H339" i="86"/>
  <c r="H338" i="86"/>
  <c r="H337" i="86"/>
  <c r="H336" i="86"/>
  <c r="H335" i="86"/>
  <c r="H334" i="86"/>
  <c r="H333" i="86"/>
  <c r="H332" i="86"/>
  <c r="H331" i="86"/>
  <c r="H330" i="86"/>
  <c r="H329" i="86"/>
  <c r="H328" i="86"/>
  <c r="H327" i="86"/>
  <c r="H326" i="86"/>
  <c r="H325" i="86"/>
  <c r="H324" i="86"/>
  <c r="H323" i="86"/>
  <c r="H322" i="86"/>
  <c r="H321" i="86"/>
  <c r="H320" i="86"/>
  <c r="H319" i="86"/>
  <c r="H318" i="86"/>
  <c r="H317" i="86"/>
  <c r="H316" i="86"/>
  <c r="H315" i="86"/>
  <c r="H314" i="86"/>
  <c r="H313" i="86"/>
  <c r="H312" i="86"/>
  <c r="H311" i="86"/>
  <c r="H310" i="86"/>
  <c r="H309" i="86"/>
  <c r="H308" i="86"/>
  <c r="H307" i="86"/>
  <c r="G35" i="37"/>
  <c r="G36" i="37"/>
  <c r="G37" i="37"/>
  <c r="G45" i="37"/>
  <c r="G46" i="37"/>
  <c r="G47" i="37"/>
  <c r="G48" i="37"/>
  <c r="G29" i="37"/>
  <c r="AA77" i="37"/>
  <c r="H628" i="86"/>
  <c r="H629" i="86"/>
  <c r="H627" i="86"/>
  <c r="L626" i="86"/>
  <c r="M626" i="86"/>
  <c r="N626" i="86"/>
  <c r="O626" i="86"/>
  <c r="P626" i="86"/>
  <c r="Q626" i="86"/>
  <c r="R626" i="86"/>
  <c r="S626" i="86"/>
  <c r="T626" i="86"/>
  <c r="U626" i="86"/>
  <c r="V626" i="86"/>
  <c r="K626" i="86"/>
  <c r="H626" i="86" s="1"/>
  <c r="H625" i="86"/>
  <c r="L621" i="86"/>
  <c r="M621" i="86"/>
  <c r="N621" i="86"/>
  <c r="O621" i="86"/>
  <c r="P621" i="86"/>
  <c r="Q621" i="86"/>
  <c r="R621" i="86"/>
  <c r="S621" i="86"/>
  <c r="T621" i="86"/>
  <c r="U621" i="86"/>
  <c r="V621" i="86"/>
  <c r="K621" i="86"/>
  <c r="L620" i="86"/>
  <c r="M620" i="86"/>
  <c r="N620" i="86"/>
  <c r="O620" i="86"/>
  <c r="P620" i="86"/>
  <c r="Q620" i="86"/>
  <c r="R620" i="86"/>
  <c r="S620" i="86"/>
  <c r="T620" i="86"/>
  <c r="U620" i="86"/>
  <c r="V620" i="86"/>
  <c r="K620" i="86"/>
  <c r="L624" i="86"/>
  <c r="M624" i="86"/>
  <c r="N624" i="86"/>
  <c r="O624" i="86"/>
  <c r="P624" i="86"/>
  <c r="Q624" i="86"/>
  <c r="R624" i="86"/>
  <c r="S624" i="86"/>
  <c r="T624" i="86"/>
  <c r="U624" i="86"/>
  <c r="V624" i="86"/>
  <c r="K624" i="86"/>
  <c r="H624" i="86" s="1"/>
  <c r="L623" i="86"/>
  <c r="M623" i="86"/>
  <c r="N623" i="86"/>
  <c r="O623" i="86"/>
  <c r="P623" i="86"/>
  <c r="Q623" i="86"/>
  <c r="R623" i="86"/>
  <c r="S623" i="86"/>
  <c r="T623" i="86"/>
  <c r="U623" i="86"/>
  <c r="V623" i="86"/>
  <c r="K623" i="86"/>
  <c r="H623" i="86" s="1"/>
  <c r="H618" i="86"/>
  <c r="L619" i="86"/>
  <c r="M619" i="86"/>
  <c r="N619" i="86"/>
  <c r="O619" i="86"/>
  <c r="P619" i="86"/>
  <c r="Q619" i="86"/>
  <c r="R619" i="86"/>
  <c r="S619" i="86"/>
  <c r="T619" i="86"/>
  <c r="U619" i="86"/>
  <c r="V619" i="86"/>
  <c r="K619" i="86"/>
  <c r="L617" i="86"/>
  <c r="M617" i="86"/>
  <c r="N617" i="86"/>
  <c r="O617" i="86"/>
  <c r="P617" i="86"/>
  <c r="Q617" i="86"/>
  <c r="R617" i="86"/>
  <c r="S617" i="86"/>
  <c r="T617" i="86"/>
  <c r="U617" i="86"/>
  <c r="V617" i="86"/>
  <c r="K617" i="86"/>
  <c r="L616" i="86"/>
  <c r="M616" i="86"/>
  <c r="N616" i="86"/>
  <c r="O616" i="86"/>
  <c r="P616" i="86"/>
  <c r="Q616" i="86"/>
  <c r="R616" i="86"/>
  <c r="S616" i="86"/>
  <c r="T616" i="86"/>
  <c r="U616" i="86"/>
  <c r="V616" i="86"/>
  <c r="K616" i="86"/>
  <c r="L614" i="86"/>
  <c r="M614" i="86"/>
  <c r="N614" i="86"/>
  <c r="O614" i="86"/>
  <c r="P614" i="86"/>
  <c r="Q614" i="86"/>
  <c r="R614" i="86"/>
  <c r="S614" i="86"/>
  <c r="T614" i="86"/>
  <c r="U614" i="86"/>
  <c r="V614" i="86"/>
  <c r="K614" i="86"/>
  <c r="L613" i="86"/>
  <c r="M613" i="86"/>
  <c r="N613" i="86"/>
  <c r="O613" i="86"/>
  <c r="P613" i="86"/>
  <c r="Q613" i="86"/>
  <c r="R613" i="86"/>
  <c r="S613" i="86"/>
  <c r="T613" i="86"/>
  <c r="U613" i="86"/>
  <c r="V613" i="86"/>
  <c r="K613" i="86"/>
  <c r="K610" i="86"/>
  <c r="L610" i="86"/>
  <c r="M610" i="86"/>
  <c r="N610" i="86"/>
  <c r="O610" i="86"/>
  <c r="P610" i="86"/>
  <c r="Q610" i="86"/>
  <c r="R610" i="86"/>
  <c r="S610" i="86"/>
  <c r="T610" i="86"/>
  <c r="U610" i="86"/>
  <c r="V610" i="86"/>
  <c r="L611" i="86"/>
  <c r="M611" i="86"/>
  <c r="N611" i="86"/>
  <c r="O611" i="86"/>
  <c r="P611" i="86"/>
  <c r="Q611" i="86"/>
  <c r="R611" i="86"/>
  <c r="S611" i="86"/>
  <c r="T611" i="86"/>
  <c r="U611" i="86"/>
  <c r="V611" i="86"/>
  <c r="H610" i="86"/>
  <c r="H613" i="86"/>
  <c r="H615" i="86"/>
  <c r="H614" i="86"/>
  <c r="H616" i="86"/>
  <c r="H617" i="86"/>
  <c r="H619" i="86"/>
  <c r="H621" i="86"/>
  <c r="H620" i="86"/>
  <c r="H622" i="86"/>
  <c r="K611" i="86"/>
  <c r="H611" i="86" s="1"/>
  <c r="H612" i="86"/>
  <c r="L608" i="86"/>
  <c r="M608" i="86"/>
  <c r="N608" i="86"/>
  <c r="O608" i="86"/>
  <c r="P608" i="86"/>
  <c r="Q608" i="86"/>
  <c r="R608" i="86"/>
  <c r="S608" i="86"/>
  <c r="T608" i="86"/>
  <c r="U608" i="86"/>
  <c r="V608" i="86"/>
  <c r="K608" i="86"/>
  <c r="H608" i="86" s="1"/>
  <c r="H609" i="86"/>
  <c r="K607" i="86"/>
  <c r="L607" i="86"/>
  <c r="M607" i="86"/>
  <c r="N607" i="86"/>
  <c r="O607" i="86"/>
  <c r="P607" i="86"/>
  <c r="Q607" i="86"/>
  <c r="R607" i="86"/>
  <c r="S607" i="86"/>
  <c r="T607" i="86"/>
  <c r="U607" i="86"/>
  <c r="V607" i="86"/>
  <c r="G48" i="12"/>
  <c r="H48" i="12"/>
  <c r="I48" i="12"/>
  <c r="J48" i="12"/>
  <c r="K48" i="12"/>
  <c r="L48" i="12"/>
  <c r="M48" i="12"/>
  <c r="N48" i="12"/>
  <c r="O48" i="12"/>
  <c r="P48" i="12"/>
  <c r="Q48" i="12"/>
  <c r="R48" i="12"/>
  <c r="S48" i="12"/>
  <c r="T48" i="12"/>
  <c r="U48" i="12"/>
  <c r="F48" i="12"/>
  <c r="G47" i="12"/>
  <c r="H47" i="12"/>
  <c r="I47" i="12"/>
  <c r="J47" i="12"/>
  <c r="K47" i="12"/>
  <c r="L47" i="12"/>
  <c r="M47" i="12"/>
  <c r="N47" i="12"/>
  <c r="O47" i="12"/>
  <c r="P47" i="12"/>
  <c r="Q47" i="12"/>
  <c r="R47" i="12"/>
  <c r="S47" i="12"/>
  <c r="T47" i="12"/>
  <c r="U47" i="12"/>
  <c r="F47" i="12"/>
  <c r="H14" i="86"/>
  <c r="H15" i="86"/>
  <c r="H16" i="86"/>
  <c r="H17" i="86"/>
  <c r="H18" i="86"/>
  <c r="H19" i="86"/>
  <c r="H20" i="86"/>
  <c r="H21" i="86"/>
  <c r="H22" i="86"/>
  <c r="H23" i="86"/>
  <c r="H24" i="86"/>
  <c r="H25" i="86"/>
  <c r="H26" i="86"/>
  <c r="H27" i="86"/>
  <c r="H28" i="86"/>
  <c r="H29" i="86"/>
  <c r="H30" i="86"/>
  <c r="H31" i="86"/>
  <c r="H32" i="86"/>
  <c r="H33" i="86"/>
  <c r="H34" i="86"/>
  <c r="H35" i="86"/>
  <c r="H36" i="86"/>
  <c r="H37" i="86"/>
  <c r="H38" i="86"/>
  <c r="H39" i="86"/>
  <c r="H40" i="86"/>
  <c r="H41" i="86"/>
  <c r="H42" i="86"/>
  <c r="H43" i="86"/>
  <c r="H44" i="86"/>
  <c r="H45" i="86"/>
  <c r="H46" i="86"/>
  <c r="H47" i="86"/>
  <c r="H48" i="86"/>
  <c r="H49" i="86"/>
  <c r="H50" i="86"/>
  <c r="H51" i="86"/>
  <c r="H52" i="86"/>
  <c r="H53" i="86"/>
  <c r="H54" i="86"/>
  <c r="H55" i="86"/>
  <c r="H56" i="86"/>
  <c r="H57" i="86"/>
  <c r="H58" i="86"/>
  <c r="H59" i="86"/>
  <c r="H60" i="86"/>
  <c r="H61" i="86"/>
  <c r="H62" i="86"/>
  <c r="H63" i="86"/>
  <c r="H64" i="86"/>
  <c r="H65" i="86"/>
  <c r="H66" i="86"/>
  <c r="H67" i="86"/>
  <c r="H68" i="86"/>
  <c r="H69" i="86"/>
  <c r="H70" i="86"/>
  <c r="H71" i="86"/>
  <c r="H72" i="86"/>
  <c r="H73" i="86"/>
  <c r="H74" i="86"/>
  <c r="H75" i="86"/>
  <c r="H76" i="86"/>
  <c r="H77" i="86"/>
  <c r="H78" i="86"/>
  <c r="H79" i="86"/>
  <c r="H80" i="86"/>
  <c r="H81" i="86"/>
  <c r="H82" i="86"/>
  <c r="H83" i="86"/>
  <c r="H84" i="86"/>
  <c r="H85" i="86"/>
  <c r="H86" i="86"/>
  <c r="H87" i="86"/>
  <c r="H88" i="86"/>
  <c r="H89" i="86"/>
  <c r="H90" i="86"/>
  <c r="H91" i="86"/>
  <c r="H92" i="86"/>
  <c r="H93" i="86"/>
  <c r="H94" i="86"/>
  <c r="H95" i="86"/>
  <c r="H96" i="86"/>
  <c r="H97" i="86"/>
  <c r="H98" i="86"/>
  <c r="H99" i="86"/>
  <c r="H100" i="86"/>
  <c r="H101" i="86"/>
  <c r="H102" i="86"/>
  <c r="H103" i="86"/>
  <c r="H104" i="86"/>
  <c r="H105" i="86"/>
  <c r="H106" i="86"/>
  <c r="H107" i="86"/>
  <c r="H108" i="86"/>
  <c r="H109" i="86"/>
  <c r="H110" i="86"/>
  <c r="H111" i="86"/>
  <c r="H112" i="86"/>
  <c r="H113" i="86"/>
  <c r="H114" i="86"/>
  <c r="H115" i="86"/>
  <c r="H116" i="86"/>
  <c r="H117" i="86"/>
  <c r="H118" i="86"/>
  <c r="H119" i="86"/>
  <c r="H120" i="86"/>
  <c r="H121" i="86"/>
  <c r="H122" i="86"/>
  <c r="H123" i="86"/>
  <c r="H124" i="86"/>
  <c r="H125" i="86"/>
  <c r="H126" i="86"/>
  <c r="H127" i="86"/>
  <c r="H128" i="86"/>
  <c r="H129" i="86"/>
  <c r="H130" i="86"/>
  <c r="H131" i="86"/>
  <c r="H132" i="86"/>
  <c r="H133" i="86"/>
  <c r="H134" i="86"/>
  <c r="H135" i="86"/>
  <c r="H136" i="86"/>
  <c r="H137" i="86"/>
  <c r="H138" i="86"/>
  <c r="H139" i="86"/>
  <c r="H140" i="86"/>
  <c r="H141" i="86"/>
  <c r="H142" i="86"/>
  <c r="H143" i="86"/>
  <c r="H144" i="86"/>
  <c r="H145" i="86"/>
  <c r="H146" i="86"/>
  <c r="H147" i="86"/>
  <c r="H148" i="86"/>
  <c r="H149" i="86"/>
  <c r="H150" i="86"/>
  <c r="H151" i="86"/>
  <c r="H152" i="86"/>
  <c r="H153" i="86"/>
  <c r="H154" i="86"/>
  <c r="H155" i="86"/>
  <c r="H156" i="86"/>
  <c r="H157" i="86"/>
  <c r="H158" i="86"/>
  <c r="H159" i="86"/>
  <c r="H160" i="86"/>
  <c r="H161" i="86"/>
  <c r="H162" i="86"/>
  <c r="H163" i="86"/>
  <c r="H164" i="86"/>
  <c r="H165" i="86"/>
  <c r="H166" i="86"/>
  <c r="H167" i="86"/>
  <c r="H168" i="86"/>
  <c r="H169" i="86"/>
  <c r="H170" i="86"/>
  <c r="H171" i="86"/>
  <c r="H172" i="86"/>
  <c r="H173" i="86"/>
  <c r="H174" i="86"/>
  <c r="H175" i="86"/>
  <c r="H176" i="86"/>
  <c r="H177" i="86"/>
  <c r="H178" i="86"/>
  <c r="H179" i="86"/>
  <c r="H180" i="86"/>
  <c r="H181" i="86"/>
  <c r="H182" i="86"/>
  <c r="H183" i="86"/>
  <c r="H184" i="86"/>
  <c r="H185" i="86"/>
  <c r="H186" i="86"/>
  <c r="H187" i="86"/>
  <c r="H188" i="86"/>
  <c r="H189" i="86"/>
  <c r="H190" i="86"/>
  <c r="H191" i="86"/>
  <c r="H192" i="86"/>
  <c r="H193" i="86"/>
  <c r="H194" i="86"/>
  <c r="H195" i="86"/>
  <c r="H196" i="86"/>
  <c r="H197" i="86"/>
  <c r="H198" i="86"/>
  <c r="H199" i="86"/>
  <c r="H200" i="86"/>
  <c r="H201" i="86"/>
  <c r="H202" i="86"/>
  <c r="H203" i="86"/>
  <c r="H204" i="86"/>
  <c r="H205" i="86"/>
  <c r="H206" i="86"/>
  <c r="H207" i="86"/>
  <c r="H208" i="86"/>
  <c r="H209" i="86"/>
  <c r="H210" i="86"/>
  <c r="H211" i="86"/>
  <c r="H212" i="86"/>
  <c r="H213" i="86"/>
  <c r="H214" i="86"/>
  <c r="H215" i="86"/>
  <c r="H216" i="86"/>
  <c r="H217" i="86"/>
  <c r="H218" i="86"/>
  <c r="H219" i="86"/>
  <c r="H220" i="86"/>
  <c r="H221" i="86"/>
  <c r="H222" i="86"/>
  <c r="H223" i="86"/>
  <c r="H224" i="86"/>
  <c r="H225" i="86"/>
  <c r="H226" i="86"/>
  <c r="H227" i="86"/>
  <c r="H228" i="86"/>
  <c r="H229" i="86"/>
  <c r="H230" i="86"/>
  <c r="H231" i="86"/>
  <c r="H232" i="86"/>
  <c r="H233" i="86"/>
  <c r="H234" i="86"/>
  <c r="H235" i="86"/>
  <c r="H236" i="86"/>
  <c r="H237" i="86"/>
  <c r="H238" i="86"/>
  <c r="H239" i="86"/>
  <c r="H240" i="86"/>
  <c r="H241" i="86"/>
  <c r="H242" i="86"/>
  <c r="H243" i="86"/>
  <c r="H244" i="86"/>
  <c r="H245" i="86"/>
  <c r="H246" i="86"/>
  <c r="H247" i="86"/>
  <c r="H248" i="86"/>
  <c r="H249" i="86"/>
  <c r="H250" i="86"/>
  <c r="H251" i="86"/>
  <c r="H252" i="86"/>
  <c r="H253" i="86"/>
  <c r="H254" i="86"/>
  <c r="H255" i="86"/>
  <c r="H256" i="86"/>
  <c r="H257" i="86"/>
  <c r="H258" i="86"/>
  <c r="H259" i="86"/>
  <c r="H260" i="86"/>
  <c r="H261" i="86"/>
  <c r="H262" i="86"/>
  <c r="H263" i="86"/>
  <c r="H264" i="86"/>
  <c r="H265" i="86"/>
  <c r="H266" i="86"/>
  <c r="H267" i="86"/>
  <c r="H268" i="86"/>
  <c r="H269" i="86"/>
  <c r="H270" i="86"/>
  <c r="H271" i="86"/>
  <c r="H272" i="86"/>
  <c r="H273" i="86"/>
  <c r="H274" i="86"/>
  <c r="H275" i="86"/>
  <c r="H276" i="86"/>
  <c r="H277" i="86"/>
  <c r="H278" i="86"/>
  <c r="H279" i="86"/>
  <c r="H280" i="86"/>
  <c r="H281" i="86"/>
  <c r="H282" i="86"/>
  <c r="H283" i="86"/>
  <c r="H284" i="86"/>
  <c r="H285" i="86"/>
  <c r="H286" i="86"/>
  <c r="H287" i="86"/>
  <c r="H288" i="86"/>
  <c r="H289" i="86"/>
  <c r="H290" i="86"/>
  <c r="H291" i="86"/>
  <c r="H292" i="86"/>
  <c r="H293" i="86"/>
  <c r="H294" i="86"/>
  <c r="H295" i="86"/>
  <c r="H296" i="86"/>
  <c r="H297" i="86"/>
  <c r="H298" i="86"/>
  <c r="H299" i="86"/>
  <c r="H300" i="86"/>
  <c r="H301" i="86"/>
  <c r="H302" i="86"/>
  <c r="H13" i="86"/>
  <c r="H445" i="86"/>
  <c r="H446" i="86"/>
  <c r="H447" i="86"/>
  <c r="H448" i="86"/>
  <c r="H449" i="86"/>
  <c r="H450" i="86"/>
  <c r="H451" i="86"/>
  <c r="H452" i="86"/>
  <c r="H453" i="86"/>
  <c r="H454" i="86"/>
  <c r="H455" i="86"/>
  <c r="H456" i="86"/>
  <c r="H457" i="86"/>
  <c r="H458" i="86"/>
  <c r="H459" i="86"/>
  <c r="H460" i="86"/>
  <c r="H462" i="86"/>
  <c r="H463" i="86"/>
  <c r="H464" i="86"/>
  <c r="H465" i="86"/>
  <c r="H466" i="86"/>
  <c r="H467" i="86"/>
  <c r="H468" i="86"/>
  <c r="H469" i="86"/>
  <c r="H470" i="86"/>
  <c r="H471" i="86"/>
  <c r="H472" i="86"/>
  <c r="H473" i="86"/>
  <c r="H474" i="86"/>
  <c r="H475" i="86"/>
  <c r="H476" i="86"/>
  <c r="H478" i="86"/>
  <c r="H479" i="86"/>
  <c r="H480" i="86"/>
  <c r="H481" i="86"/>
  <c r="H482" i="86"/>
  <c r="H483" i="86"/>
  <c r="U49" i="12"/>
  <c r="T49" i="12"/>
  <c r="S49" i="12"/>
  <c r="R49" i="12"/>
  <c r="Q49" i="12"/>
  <c r="P49" i="12"/>
  <c r="O49" i="12"/>
  <c r="N49" i="12"/>
  <c r="M49" i="12"/>
  <c r="L49" i="12"/>
  <c r="K49" i="12"/>
  <c r="J49" i="12"/>
  <c r="I49" i="12"/>
  <c r="H49" i="12"/>
  <c r="G49" i="12"/>
  <c r="F49" i="12"/>
  <c r="H35" i="12"/>
  <c r="U27" i="12"/>
  <c r="T27" i="12"/>
  <c r="S27" i="12"/>
  <c r="R27" i="12"/>
  <c r="Q27" i="12"/>
  <c r="P27" i="12"/>
  <c r="O27" i="12"/>
  <c r="N27" i="12"/>
  <c r="M27" i="12"/>
  <c r="L27" i="12"/>
  <c r="K27" i="12"/>
  <c r="J27" i="12"/>
  <c r="I27" i="12"/>
  <c r="H27" i="12"/>
  <c r="G27" i="12"/>
  <c r="F27" i="12"/>
  <c r="U20" i="12"/>
  <c r="R20" i="12"/>
  <c r="Q20" i="12"/>
  <c r="P20" i="12"/>
  <c r="O20" i="12"/>
  <c r="N20" i="12"/>
  <c r="M20" i="12"/>
  <c r="L20" i="12"/>
  <c r="K20" i="12"/>
  <c r="J20" i="12"/>
  <c r="I20" i="12"/>
  <c r="H20" i="12"/>
  <c r="G20" i="12"/>
  <c r="F20" i="12"/>
  <c r="U17" i="12"/>
  <c r="T17" i="12"/>
  <c r="S17" i="12"/>
  <c r="R17" i="12"/>
  <c r="Q17" i="12"/>
  <c r="P17" i="12"/>
  <c r="O17" i="12"/>
  <c r="N17" i="12"/>
  <c r="M17" i="12"/>
  <c r="L17" i="12"/>
  <c r="K17" i="12"/>
  <c r="J17" i="12"/>
  <c r="I17" i="12"/>
  <c r="H17" i="12"/>
  <c r="G17" i="12"/>
  <c r="F17" i="12"/>
  <c r="H111" i="12"/>
  <c r="U96" i="12"/>
  <c r="T96" i="12"/>
  <c r="S96" i="12"/>
  <c r="R96" i="12"/>
  <c r="Q96" i="12"/>
  <c r="P96" i="12"/>
  <c r="O96" i="12"/>
  <c r="N96" i="12"/>
  <c r="M96" i="12"/>
  <c r="L96" i="12"/>
  <c r="K96" i="12"/>
  <c r="J96" i="12"/>
  <c r="I96" i="12"/>
  <c r="H96" i="12"/>
  <c r="G96" i="12"/>
  <c r="F96" i="12"/>
  <c r="Z66" i="38"/>
  <c r="X66" i="38"/>
  <c r="W66" i="38"/>
  <c r="V66" i="38"/>
  <c r="U66" i="38"/>
  <c r="T66" i="38"/>
  <c r="S66" i="38"/>
  <c r="R66" i="38"/>
  <c r="Q66" i="38"/>
  <c r="N66" i="38"/>
  <c r="M66" i="38"/>
  <c r="L66" i="38"/>
  <c r="K66" i="38"/>
  <c r="I66" i="38"/>
  <c r="H66" i="38"/>
  <c r="G22" i="59"/>
  <c r="G28" i="59"/>
  <c r="G24" i="59"/>
  <c r="G19" i="59"/>
  <c r="G18" i="59"/>
  <c r="G17" i="59"/>
  <c r="G16" i="59"/>
  <c r="G15" i="59"/>
  <c r="G14" i="59"/>
  <c r="G13" i="59"/>
  <c r="G12" i="59"/>
  <c r="G11" i="59"/>
  <c r="G10" i="59"/>
  <c r="E24" i="59"/>
  <c r="G74" i="59"/>
  <c r="G70" i="59"/>
  <c r="G69" i="59"/>
  <c r="G68" i="59"/>
  <c r="G39" i="59"/>
  <c r="G52" i="59"/>
  <c r="G59" i="59"/>
  <c r="G63" i="59"/>
  <c r="G58" i="59"/>
  <c r="G38" i="59"/>
  <c r="G60" i="59"/>
  <c r="G40" i="59"/>
  <c r="F40" i="59"/>
  <c r="G28" i="37"/>
  <c r="G55" i="84"/>
  <c r="E52" i="84"/>
  <c r="E51" i="84"/>
  <c r="E53" i="84"/>
  <c r="T17" i="37"/>
  <c r="S17" i="37"/>
  <c r="Q17" i="37"/>
  <c r="P17" i="37"/>
  <c r="O17" i="37"/>
  <c r="N17" i="37"/>
  <c r="L17" i="37"/>
  <c r="J17" i="37"/>
  <c r="AG76" i="37"/>
  <c r="AH76" i="37"/>
  <c r="AI76" i="37"/>
  <c r="AJ76" i="37"/>
  <c r="AK76" i="37"/>
  <c r="AL76" i="37"/>
  <c r="AM76" i="37"/>
  <c r="AN76" i="37"/>
  <c r="AO76" i="37"/>
  <c r="AP76" i="37"/>
  <c r="AQ76" i="37"/>
  <c r="AF76" i="37"/>
  <c r="AR57" i="37"/>
  <c r="AR58" i="37"/>
  <c r="AR59" i="37"/>
  <c r="AR60" i="37"/>
  <c r="AR61" i="37"/>
  <c r="AR62" i="37"/>
  <c r="AR63" i="37"/>
  <c r="AR64" i="37"/>
  <c r="AR65" i="37"/>
  <c r="AR66" i="37"/>
  <c r="AR67" i="37"/>
  <c r="AR68" i="37"/>
  <c r="AR69" i="37"/>
  <c r="AR70" i="37"/>
  <c r="AR71" i="37"/>
  <c r="AR72" i="37"/>
  <c r="AR73" i="37"/>
  <c r="AR74" i="37"/>
  <c r="AR56" i="37"/>
  <c r="J18" i="7"/>
  <c r="K18" i="7"/>
  <c r="L18" i="7"/>
  <c r="M18" i="7"/>
  <c r="N18" i="7"/>
  <c r="O18" i="7"/>
  <c r="P18" i="7"/>
  <c r="Q18" i="7"/>
  <c r="R18" i="7"/>
  <c r="S18" i="7"/>
  <c r="T18" i="7"/>
  <c r="G18" i="7"/>
  <c r="K86" i="7"/>
  <c r="M86" i="7"/>
  <c r="L86" i="7"/>
  <c r="J86" i="7"/>
  <c r="J27" i="5"/>
  <c r="G27" i="5" s="1"/>
  <c r="J28" i="5"/>
  <c r="G28" i="5" s="1"/>
  <c r="J29" i="5"/>
  <c r="G29" i="5" s="1"/>
  <c r="F14" i="38"/>
  <c r="F17" i="38"/>
  <c r="O86" i="7"/>
  <c r="T18" i="39"/>
  <c r="S18" i="39"/>
  <c r="R18" i="39"/>
  <c r="Q18" i="39"/>
  <c r="P18" i="39"/>
  <c r="K18" i="39"/>
  <c r="J18" i="39"/>
  <c r="I18" i="39"/>
  <c r="G18" i="39" s="1"/>
  <c r="R59" i="39"/>
  <c r="R60" i="39"/>
  <c r="R61" i="39"/>
  <c r="R62" i="39"/>
  <c r="R63" i="39"/>
  <c r="R58" i="39"/>
  <c r="T17" i="39"/>
  <c r="R17" i="39"/>
  <c r="P17" i="39"/>
  <c r="K17" i="39"/>
  <c r="J17" i="39"/>
  <c r="I17" i="39"/>
  <c r="G17" i="39" s="1"/>
  <c r="T20" i="39"/>
  <c r="S20" i="39"/>
  <c r="R20" i="39"/>
  <c r="Q20" i="39"/>
  <c r="P20" i="39"/>
  <c r="O20" i="39"/>
  <c r="N20" i="39"/>
  <c r="M20" i="39"/>
  <c r="L20" i="39"/>
  <c r="K20" i="39"/>
  <c r="J20" i="39"/>
  <c r="I20" i="39"/>
  <c r="J19" i="39"/>
  <c r="K19" i="39"/>
  <c r="L19" i="39"/>
  <c r="M19" i="39"/>
  <c r="N19" i="39"/>
  <c r="O19" i="39"/>
  <c r="P19" i="39"/>
  <c r="Q19" i="39"/>
  <c r="R19" i="39"/>
  <c r="S19" i="39"/>
  <c r="T19" i="39"/>
  <c r="I19" i="39"/>
  <c r="J16" i="39"/>
  <c r="K16" i="39"/>
  <c r="L16" i="39"/>
  <c r="M16" i="39"/>
  <c r="N16" i="39"/>
  <c r="O16" i="39"/>
  <c r="P16" i="39"/>
  <c r="Q16" i="39"/>
  <c r="R16" i="39"/>
  <c r="S16" i="39"/>
  <c r="T16" i="39"/>
  <c r="I16" i="39"/>
  <c r="N23" i="22"/>
  <c r="Z55" i="38"/>
  <c r="X55" i="38"/>
  <c r="W55" i="38"/>
  <c r="V55" i="38"/>
  <c r="U55" i="38"/>
  <c r="T55" i="38"/>
  <c r="S55" i="38"/>
  <c r="R55" i="38"/>
  <c r="Q55" i="38"/>
  <c r="N55" i="38"/>
  <c r="M55" i="38"/>
  <c r="L55" i="38"/>
  <c r="K55" i="38"/>
  <c r="I55" i="38"/>
  <c r="H55" i="38"/>
  <c r="Z51" i="38"/>
  <c r="X51" i="38"/>
  <c r="W51" i="38"/>
  <c r="V51" i="38"/>
  <c r="U51" i="38"/>
  <c r="T51" i="38"/>
  <c r="S51" i="38"/>
  <c r="R51" i="38"/>
  <c r="Q51" i="38"/>
  <c r="N51" i="38"/>
  <c r="M51" i="38"/>
  <c r="L51" i="38"/>
  <c r="K51" i="38"/>
  <c r="I51" i="38"/>
  <c r="H51" i="38"/>
  <c r="Z37" i="38"/>
  <c r="X37" i="38"/>
  <c r="W37" i="38"/>
  <c r="V37" i="38"/>
  <c r="U37" i="38"/>
  <c r="T37" i="38"/>
  <c r="S37" i="38"/>
  <c r="R37" i="38"/>
  <c r="Q37" i="38"/>
  <c r="N37" i="38"/>
  <c r="M37" i="38"/>
  <c r="L37" i="38"/>
  <c r="K37" i="38"/>
  <c r="I37" i="38"/>
  <c r="H37" i="38"/>
  <c r="Z48" i="38"/>
  <c r="X48" i="38"/>
  <c r="W48" i="38"/>
  <c r="V48" i="38"/>
  <c r="U48" i="38"/>
  <c r="T48" i="38"/>
  <c r="S48" i="38"/>
  <c r="R48" i="38"/>
  <c r="Q48" i="38"/>
  <c r="N48" i="38"/>
  <c r="M48" i="38"/>
  <c r="L48" i="38"/>
  <c r="K48" i="38"/>
  <c r="I48" i="38"/>
  <c r="H48" i="38"/>
  <c r="U34" i="38"/>
  <c r="I34" i="38"/>
  <c r="K34" i="38"/>
  <c r="L34" i="38"/>
  <c r="M34" i="38"/>
  <c r="N34" i="38"/>
  <c r="Q34" i="38"/>
  <c r="R34" i="38"/>
  <c r="S34" i="38"/>
  <c r="T34" i="38"/>
  <c r="V34" i="38"/>
  <c r="W34" i="38"/>
  <c r="X34" i="38"/>
  <c r="Z34" i="38"/>
  <c r="H34" i="38"/>
  <c r="I72" i="59"/>
  <c r="T49" i="59"/>
  <c r="T43" i="59"/>
  <c r="G43" i="59" s="1"/>
  <c r="T33" i="59"/>
  <c r="T48" i="59"/>
  <c r="T42" i="59"/>
  <c r="T55" i="59"/>
  <c r="T53" i="59"/>
  <c r="T47" i="59"/>
  <c r="T54" i="59"/>
  <c r="T56" i="59"/>
  <c r="T46" i="59"/>
  <c r="T44" i="59"/>
  <c r="T34" i="59"/>
  <c r="T45" i="59"/>
  <c r="T50" i="59"/>
  <c r="T62" i="59"/>
  <c r="G62" i="59" s="1"/>
  <c r="T36" i="59"/>
  <c r="T35" i="59"/>
  <c r="T41" i="59"/>
  <c r="G41" i="59" s="1"/>
  <c r="T61" i="59"/>
  <c r="S51" i="59"/>
  <c r="S49" i="59"/>
  <c r="S33" i="59"/>
  <c r="S48" i="59"/>
  <c r="S42" i="59"/>
  <c r="S55" i="59"/>
  <c r="G55" i="59" s="1"/>
  <c r="S53" i="59"/>
  <c r="S47" i="59"/>
  <c r="S37" i="59"/>
  <c r="S54" i="59"/>
  <c r="S56" i="59"/>
  <c r="G56" i="59" s="1"/>
  <c r="S46" i="59"/>
  <c r="S44" i="59"/>
  <c r="S36" i="59"/>
  <c r="S35" i="59"/>
  <c r="S34" i="59"/>
  <c r="S50" i="59"/>
  <c r="S45" i="59"/>
  <c r="P37" i="59"/>
  <c r="J100" i="59"/>
  <c r="K100" i="59"/>
  <c r="L100" i="59"/>
  <c r="M100" i="59"/>
  <c r="N100" i="59"/>
  <c r="O100" i="59"/>
  <c r="P100" i="59"/>
  <c r="Q100" i="59"/>
  <c r="R100" i="59"/>
  <c r="S100" i="59"/>
  <c r="T100" i="59"/>
  <c r="I100" i="59"/>
  <c r="K16" i="34"/>
  <c r="K15" i="34"/>
  <c r="K14" i="34"/>
  <c r="R1807" i="37" l="1"/>
  <c r="Q1807" i="37"/>
  <c r="P1807" i="37"/>
  <c r="O1807" i="37"/>
  <c r="N1807" i="37"/>
  <c r="M1807" i="37"/>
  <c r="L1807" i="37"/>
  <c r="K1807" i="37"/>
  <c r="J1807" i="37"/>
  <c r="I1807" i="37"/>
  <c r="H1807" i="37"/>
  <c r="H607" i="86"/>
  <c r="AR76" i="37"/>
  <c r="N35" i="59"/>
  <c r="M35" i="59"/>
  <c r="N34" i="59"/>
  <c r="M34" i="59"/>
  <c r="N36" i="59"/>
  <c r="M36" i="59"/>
  <c r="M50" i="59"/>
  <c r="L50" i="59"/>
  <c r="N50" i="59"/>
  <c r="M45" i="59"/>
  <c r="F39" i="59"/>
  <c r="F52" i="59"/>
  <c r="F59" i="59"/>
  <c r="F63" i="59"/>
  <c r="F58" i="59"/>
  <c r="F62" i="59"/>
  <c r="F38" i="59"/>
  <c r="F43" i="59"/>
  <c r="F41" i="59"/>
  <c r="F55" i="59"/>
  <c r="F56" i="59"/>
  <c r="R36" i="59"/>
  <c r="R50" i="59"/>
  <c r="R61" i="59"/>
  <c r="R35" i="59"/>
  <c r="R34" i="59"/>
  <c r="R45" i="59"/>
  <c r="Q34" i="59"/>
  <c r="Q35" i="59"/>
  <c r="Q36" i="59"/>
  <c r="Q50" i="59"/>
  <c r="Q45" i="59"/>
  <c r="P42" i="59"/>
  <c r="P48" i="59"/>
  <c r="P51" i="59"/>
  <c r="P46" i="59"/>
  <c r="P54" i="59"/>
  <c r="P53" i="59"/>
  <c r="P44" i="59"/>
  <c r="P47" i="59"/>
  <c r="P49" i="59"/>
  <c r="P33" i="59"/>
  <c r="P50" i="59"/>
  <c r="P36" i="59"/>
  <c r="P45" i="59"/>
  <c r="O35" i="59"/>
  <c r="P34" i="59"/>
  <c r="P35" i="59"/>
  <c r="H60" i="58"/>
  <c r="N19" i="34"/>
  <c r="O19" i="34"/>
  <c r="P19" i="34"/>
  <c r="Q19" i="34"/>
  <c r="R19" i="34"/>
  <c r="S19" i="34"/>
  <c r="T19" i="34"/>
  <c r="U19" i="34"/>
  <c r="V19" i="34"/>
  <c r="W19" i="34"/>
  <c r="X19" i="34"/>
  <c r="M19" i="34"/>
  <c r="N86" i="7"/>
  <c r="P86" i="7"/>
  <c r="R86" i="7"/>
  <c r="T86" i="7"/>
  <c r="Q86" i="7"/>
  <c r="O50" i="59"/>
  <c r="O34" i="59"/>
  <c r="O36" i="59"/>
  <c r="O45" i="59"/>
  <c r="M49" i="59"/>
  <c r="S1807" i="37" l="1"/>
  <c r="F33" i="59"/>
  <c r="G33" i="59"/>
  <c r="F48" i="59"/>
  <c r="G48" i="59"/>
  <c r="F61" i="59"/>
  <c r="G61" i="59"/>
  <c r="K19" i="34"/>
  <c r="M53" i="59"/>
  <c r="M44" i="59"/>
  <c r="M54" i="59"/>
  <c r="M46" i="59"/>
  <c r="M37" i="59"/>
  <c r="M51" i="59"/>
  <c r="M42" i="59"/>
  <c r="M47" i="59"/>
  <c r="L45" i="59"/>
  <c r="L35" i="59"/>
  <c r="L36" i="59"/>
  <c r="L34" i="59"/>
  <c r="K45" i="59"/>
  <c r="K34" i="59"/>
  <c r="K35" i="59"/>
  <c r="K36" i="59"/>
  <c r="K50" i="59"/>
  <c r="J35" i="59"/>
  <c r="J34" i="59"/>
  <c r="I42" i="59"/>
  <c r="J36" i="59"/>
  <c r="I46" i="59"/>
  <c r="I44" i="59"/>
  <c r="I54" i="59"/>
  <c r="I49" i="59"/>
  <c r="J50" i="59"/>
  <c r="J45" i="59"/>
  <c r="I51" i="59"/>
  <c r="I37" i="59"/>
  <c r="I35" i="59"/>
  <c r="I45" i="59"/>
  <c r="I57" i="59"/>
  <c r="G57" i="59" s="1"/>
  <c r="I34" i="59"/>
  <c r="I36" i="59"/>
  <c r="I50" i="59"/>
  <c r="N79" i="59"/>
  <c r="M79" i="59"/>
  <c r="L79" i="59"/>
  <c r="K79" i="59"/>
  <c r="J79" i="59"/>
  <c r="I79" i="59"/>
  <c r="F50" i="59" l="1"/>
  <c r="G50" i="59"/>
  <c r="F36" i="59"/>
  <c r="G36" i="59"/>
  <c r="F34" i="59"/>
  <c r="G34" i="59"/>
  <c r="F45" i="59"/>
  <c r="G45" i="59"/>
  <c r="F35" i="59"/>
  <c r="G35" i="59"/>
  <c r="F37" i="59"/>
  <c r="G37" i="59"/>
  <c r="F51" i="59"/>
  <c r="G51" i="59"/>
  <c r="F49" i="59"/>
  <c r="G49" i="59"/>
  <c r="F54" i="59"/>
  <c r="G54" i="59"/>
  <c r="F44" i="59"/>
  <c r="G44" i="59"/>
  <c r="F46" i="59"/>
  <c r="G46" i="59"/>
  <c r="F42" i="59"/>
  <c r="G42" i="59"/>
  <c r="F47" i="59"/>
  <c r="G47" i="59"/>
  <c r="F53" i="59"/>
  <c r="G53" i="59"/>
  <c r="F57" i="59"/>
  <c r="J64" i="59"/>
  <c r="F60" i="59"/>
  <c r="P64" i="59"/>
  <c r="O64" i="59"/>
  <c r="N64" i="59"/>
  <c r="M64" i="59"/>
  <c r="L64" i="59"/>
  <c r="K64" i="59"/>
  <c r="K72" i="59"/>
  <c r="I52" i="57"/>
  <c r="J52" i="57"/>
  <c r="K52" i="57"/>
  <c r="L52" i="57"/>
  <c r="M52" i="57"/>
  <c r="N52" i="57"/>
  <c r="O52" i="57"/>
  <c r="P52" i="57"/>
  <c r="Q52" i="57"/>
  <c r="R52" i="57"/>
  <c r="S52" i="57"/>
  <c r="T52" i="57"/>
  <c r="U52" i="57"/>
  <c r="V52" i="57"/>
  <c r="W52" i="57"/>
  <c r="H52" i="57"/>
  <c r="G52" i="57"/>
  <c r="G64" i="59" l="1"/>
  <c r="Q64" i="59"/>
  <c r="R64" i="59"/>
  <c r="S64" i="59"/>
  <c r="T64" i="59"/>
  <c r="T72" i="59" l="1"/>
  <c r="S72" i="59"/>
  <c r="R72" i="59"/>
  <c r="Q72" i="59"/>
  <c r="P72" i="59"/>
  <c r="O72" i="59"/>
  <c r="N72" i="59"/>
  <c r="M72" i="59"/>
  <c r="L72" i="59"/>
  <c r="J72" i="59"/>
  <c r="G72" i="59" s="1"/>
  <c r="F74" i="59"/>
  <c r="G44" i="37" l="1"/>
  <c r="G42" i="37"/>
  <c r="G41" i="37"/>
  <c r="G40" i="37"/>
  <c r="K47" i="34"/>
  <c r="G43" i="37" l="1"/>
  <c r="G19" i="39" l="1"/>
  <c r="G16" i="39"/>
  <c r="G20" i="37"/>
  <c r="F12" i="38"/>
  <c r="F13" i="38"/>
  <c r="F15" i="38"/>
  <c r="F16" i="38"/>
  <c r="I17" i="37"/>
  <c r="G11" i="37"/>
  <c r="G17" i="37" l="1"/>
  <c r="C66" i="58" l="1"/>
  <c r="C67" i="58"/>
  <c r="C68" i="58"/>
  <c r="C69" i="58"/>
  <c r="C70" i="58"/>
  <c r="C71" i="58"/>
  <c r="C72" i="58"/>
  <c r="C73" i="58"/>
  <c r="C74" i="58"/>
  <c r="C75" i="58"/>
  <c r="C76" i="58"/>
  <c r="C77" i="58"/>
  <c r="C78" i="58"/>
  <c r="C79" i="58"/>
  <c r="C80" i="58"/>
  <c r="C81" i="58"/>
  <c r="F76" i="58"/>
  <c r="F75" i="58"/>
  <c r="F74" i="58"/>
  <c r="F73" i="58"/>
  <c r="F72" i="58"/>
  <c r="C56" i="58"/>
  <c r="C55" i="58"/>
  <c r="C41" i="58"/>
  <c r="C42" i="58"/>
  <c r="C43" i="58"/>
  <c r="C44" i="58"/>
  <c r="C45" i="58"/>
  <c r="C46" i="58"/>
  <c r="C47" i="58"/>
  <c r="C48" i="58"/>
  <c r="C49" i="58"/>
  <c r="C50" i="58"/>
  <c r="C51" i="58"/>
  <c r="C52" i="58"/>
  <c r="C53" i="58"/>
  <c r="C54" i="58"/>
  <c r="C40" i="58"/>
  <c r="F53" i="58"/>
  <c r="F52" i="58"/>
  <c r="F51" i="58"/>
  <c r="V28" i="58"/>
  <c r="F28" i="58"/>
  <c r="V27" i="58"/>
  <c r="F27" i="58"/>
  <c r="V26" i="58"/>
  <c r="F26" i="58"/>
  <c r="V25" i="58"/>
  <c r="F25" i="58"/>
  <c r="V24" i="58"/>
  <c r="F24" i="58"/>
  <c r="E85" i="84"/>
  <c r="E84" i="84"/>
  <c r="E83" i="84"/>
  <c r="E71" i="84"/>
  <c r="E70" i="84"/>
  <c r="E69" i="84"/>
  <c r="E66" i="84"/>
  <c r="E65" i="84"/>
  <c r="E64" i="84"/>
  <c r="L81" i="84"/>
  <c r="K81" i="84"/>
  <c r="J81" i="84"/>
  <c r="I81" i="84"/>
  <c r="H81" i="84"/>
  <c r="G81" i="84"/>
  <c r="E80" i="84"/>
  <c r="E79" i="84"/>
  <c r="E78" i="84"/>
  <c r="L62" i="84"/>
  <c r="K62" i="84"/>
  <c r="J62" i="84"/>
  <c r="I62" i="84"/>
  <c r="H62" i="84"/>
  <c r="G62" i="84"/>
  <c r="E61" i="84"/>
  <c r="E60" i="84"/>
  <c r="E59" i="84"/>
  <c r="E58" i="84"/>
  <c r="E57" i="84"/>
  <c r="L55" i="84"/>
  <c r="K55" i="84"/>
  <c r="J55" i="84"/>
  <c r="I55" i="84"/>
  <c r="H55" i="84"/>
  <c r="E54" i="84"/>
  <c r="L49" i="84"/>
  <c r="K49" i="84"/>
  <c r="J49" i="84"/>
  <c r="I49" i="84"/>
  <c r="H49" i="84"/>
  <c r="G49" i="84"/>
  <c r="E48" i="84"/>
  <c r="L46" i="84"/>
  <c r="K46" i="84"/>
  <c r="J46" i="84"/>
  <c r="I46" i="84"/>
  <c r="H46" i="84"/>
  <c r="G46" i="84"/>
  <c r="E45" i="84"/>
  <c r="E44" i="84"/>
  <c r="E43" i="84"/>
  <c r="E42" i="84"/>
  <c r="L40" i="84"/>
  <c r="K40" i="84"/>
  <c r="J40" i="84"/>
  <c r="I40" i="84"/>
  <c r="H40" i="84"/>
  <c r="G40" i="84"/>
  <c r="E38" i="84"/>
  <c r="L36" i="84"/>
  <c r="K36" i="84"/>
  <c r="J36" i="84"/>
  <c r="I36" i="84"/>
  <c r="H36" i="84"/>
  <c r="G36" i="84"/>
  <c r="E35" i="84"/>
  <c r="E34" i="84"/>
  <c r="E33" i="84"/>
  <c r="E32" i="84"/>
  <c r="L30" i="84"/>
  <c r="K30" i="84"/>
  <c r="I30" i="84"/>
  <c r="H30" i="84"/>
  <c r="G30" i="84"/>
  <c r="E29" i="84"/>
  <c r="E28" i="84"/>
  <c r="J30" i="84"/>
  <c r="E26" i="84"/>
  <c r="L24" i="84"/>
  <c r="K24" i="84"/>
  <c r="J24" i="84"/>
  <c r="I24" i="84"/>
  <c r="H24" i="84"/>
  <c r="G24" i="84"/>
  <c r="E23" i="84"/>
  <c r="E22" i="84"/>
  <c r="E21" i="84"/>
  <c r="K19" i="84"/>
  <c r="I19" i="84"/>
  <c r="H19" i="84"/>
  <c r="E17" i="84"/>
  <c r="E16" i="84"/>
  <c r="E15" i="84"/>
  <c r="E14" i="84"/>
  <c r="G19" i="84" l="1"/>
  <c r="E30" i="84"/>
  <c r="E81" i="84"/>
  <c r="L19" i="84"/>
  <c r="E40" i="84"/>
  <c r="E62" i="84"/>
  <c r="E18" i="84"/>
  <c r="E24" i="84"/>
  <c r="E36" i="84"/>
  <c r="E49" i="84"/>
  <c r="E55" i="84"/>
  <c r="E46" i="84"/>
  <c r="E13" i="84"/>
  <c r="J19" i="84"/>
  <c r="E27" i="84"/>
  <c r="K38" i="34"/>
  <c r="K56" i="34"/>
  <c r="V18" i="7"/>
  <c r="E19" i="84" l="1"/>
  <c r="J23" i="5" l="1"/>
  <c r="G23" i="5" s="1"/>
  <c r="J20" i="5"/>
  <c r="G20" i="5" s="1"/>
  <c r="J22" i="5"/>
  <c r="G22" i="5" s="1"/>
  <c r="J21" i="5"/>
  <c r="G21" i="5" s="1"/>
  <c r="J19" i="5"/>
  <c r="G19" i="5" s="1"/>
  <c r="J25" i="5"/>
  <c r="G25" i="5" s="1"/>
  <c r="J24" i="5"/>
  <c r="G24" i="5" s="1"/>
  <c r="AD10" i="5"/>
  <c r="Q23" i="33" l="1"/>
  <c r="Q24" i="33"/>
  <c r="Q22" i="33"/>
  <c r="G11" i="7" l="1"/>
  <c r="G12" i="7"/>
  <c r="G13" i="7"/>
  <c r="G14" i="7"/>
  <c r="J45" i="5" l="1"/>
  <c r="G45" i="5" s="1"/>
  <c r="J46" i="5"/>
  <c r="G46" i="5" s="1"/>
  <c r="J47" i="5"/>
  <c r="G47" i="5" s="1"/>
  <c r="J26" i="5"/>
  <c r="G26" i="5" s="1"/>
  <c r="J11" i="5"/>
  <c r="G11" i="5" s="1"/>
  <c r="J12" i="5"/>
  <c r="G12" i="5" s="1"/>
  <c r="J13" i="5"/>
  <c r="J14" i="5"/>
  <c r="G14" i="5" s="1"/>
  <c r="J15" i="5"/>
  <c r="G15" i="5" s="1"/>
  <c r="G25" i="59"/>
  <c r="G26" i="59"/>
  <c r="G13" i="5" l="1"/>
  <c r="J12" i="33"/>
  <c r="J22" i="33" s="1"/>
  <c r="P24" i="33"/>
  <c r="P23" i="33"/>
  <c r="P22" i="33"/>
  <c r="G20" i="39" l="1"/>
  <c r="J10" i="5" l="1"/>
  <c r="J44" i="5"/>
  <c r="G44" i="5" s="1"/>
  <c r="G10" i="5" l="1"/>
  <c r="G17" i="5" s="1"/>
  <c r="J17" i="5"/>
  <c r="N42" i="22" l="1"/>
  <c r="N41" i="22"/>
  <c r="N40" i="22"/>
  <c r="N39" i="22"/>
  <c r="N38" i="22"/>
  <c r="N37" i="22"/>
  <c r="N36" i="22"/>
  <c r="N35" i="22"/>
  <c r="F81" i="58" l="1"/>
  <c r="F80" i="58"/>
  <c r="F79" i="58"/>
  <c r="F78" i="58"/>
  <c r="F77" i="58"/>
  <c r="F71" i="58"/>
  <c r="F70" i="58"/>
  <c r="F69" i="58"/>
  <c r="F68" i="58"/>
  <c r="F67" i="58"/>
  <c r="F66" i="58"/>
  <c r="F65" i="58"/>
  <c r="C65" i="58"/>
  <c r="S60" i="58"/>
  <c r="R60" i="58"/>
  <c r="Q60" i="58"/>
  <c r="P60" i="58"/>
  <c r="O60" i="58"/>
  <c r="N60" i="58"/>
  <c r="M60" i="58"/>
  <c r="L60" i="58"/>
  <c r="K60" i="58"/>
  <c r="J60" i="58"/>
  <c r="I60" i="58"/>
  <c r="F54" i="58"/>
  <c r="F50" i="58"/>
  <c r="F49" i="58"/>
  <c r="F48" i="58"/>
  <c r="F47" i="58"/>
  <c r="F46" i="58"/>
  <c r="F45" i="58"/>
  <c r="F44" i="58"/>
  <c r="F43" i="58"/>
  <c r="F42" i="58"/>
  <c r="F41" i="58"/>
  <c r="F40" i="58"/>
  <c r="S35" i="58"/>
  <c r="R35" i="58"/>
  <c r="Q35" i="58"/>
  <c r="P35" i="58"/>
  <c r="O35" i="58"/>
  <c r="N35" i="58"/>
  <c r="M35" i="58"/>
  <c r="L35" i="58"/>
  <c r="K35" i="58"/>
  <c r="J35" i="58"/>
  <c r="I35" i="58"/>
  <c r="H35" i="58"/>
  <c r="V33" i="58"/>
  <c r="V32" i="58"/>
  <c r="V31" i="58"/>
  <c r="F31" i="58"/>
  <c r="V30" i="58"/>
  <c r="F30" i="58"/>
  <c r="V29" i="58"/>
  <c r="F29" i="58"/>
  <c r="V23" i="58"/>
  <c r="F23" i="58"/>
  <c r="V22" i="58"/>
  <c r="F22" i="58"/>
  <c r="V21" i="58"/>
  <c r="F21" i="58"/>
  <c r="V20" i="58"/>
  <c r="F20" i="58"/>
  <c r="V19" i="58"/>
  <c r="F19" i="58"/>
  <c r="V18" i="58"/>
  <c r="F18" i="58"/>
  <c r="V17" i="58"/>
  <c r="F17" i="58"/>
  <c r="F10" i="58"/>
  <c r="F35" i="58" l="1"/>
  <c r="F60" i="58"/>
  <c r="N30" i="22" l="1"/>
  <c r="N29" i="22"/>
  <c r="N28" i="22"/>
  <c r="N27" i="22"/>
  <c r="N26" i="22"/>
  <c r="N25" i="22"/>
  <c r="N24" i="22"/>
  <c r="N18" i="22"/>
  <c r="N17" i="22"/>
  <c r="N16" i="22"/>
  <c r="N15" i="22"/>
  <c r="N14" i="22"/>
  <c r="N13" i="22"/>
  <c r="N12" i="22"/>
  <c r="N11" i="22"/>
  <c r="P17" i="5" l="1"/>
  <c r="N17" i="5"/>
  <c r="L17" i="5"/>
  <c r="L40" i="5"/>
  <c r="AA40" i="5"/>
  <c r="S24" i="33" l="1"/>
  <c r="S23" i="33"/>
  <c r="G33" i="37" l="1"/>
  <c r="G32" i="37"/>
  <c r="G19" i="37"/>
  <c r="G18" i="37"/>
  <c r="G16" i="37"/>
  <c r="K27" i="34"/>
  <c r="K26" i="34"/>
  <c r="K25" i="34"/>
  <c r="J16" i="33"/>
  <c r="J15" i="33"/>
  <c r="J14" i="33"/>
  <c r="J13" i="33"/>
  <c r="AA17" i="5" l="1"/>
  <c r="O17" i="5"/>
  <c r="Q17" i="5"/>
  <c r="R17" i="5"/>
  <c r="S17" i="5"/>
  <c r="T17" i="5"/>
  <c r="U17" i="5"/>
  <c r="V17" i="5"/>
  <c r="W17" i="5"/>
  <c r="X17" i="5"/>
  <c r="Y17" i="5"/>
  <c r="S15"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tc={F7AD1C6E-F7E2-4E3C-8929-094C8236DA44}</author>
    <author>Andrew Mowle</author>
    <author>tc={9B9A7257-4D72-4905-AAC9-2D8477F928A7}</author>
  </authors>
  <commentList>
    <comment ref="F16" authorId="0" shapeId="0" xr:uid="{F7AD1C6E-F7E2-4E3C-8929-094C8236DA44}">
      <text>
        <t>[Threaded comment]
Your version of Excel allows you to read this threaded comment; however, any edits to it will get removed if the file is opened in a newer version of Excel. Learn more: https://go.microsoft.com/fwlink/?linkid=870924
Comment:
    Yearly average, calculated form hourly records.</t>
      </text>
    </comment>
    <comment ref="C18" authorId="1" shapeId="0" xr:uid="{00000000-0006-0000-0A00-000001000000}">
      <text>
        <r>
          <rPr>
            <b/>
            <sz val="9"/>
            <color indexed="81"/>
            <rFont val="Tahoma"/>
            <family val="2"/>
          </rPr>
          <t>Greenbase:</t>
        </r>
        <r>
          <rPr>
            <sz val="9"/>
            <color indexed="81"/>
            <rFont val="Tahoma"/>
            <family val="2"/>
          </rPr>
          <t xml:space="preserve">
Number of days per year when rainfall is greater than 0.25 mm</t>
        </r>
      </text>
    </comment>
    <comment ref="F19" authorId="2" shapeId="0" xr:uid="{9B9A7257-4D72-4905-AAC9-2D8477F928A7}">
      <text>
        <t>[Threaded comment]
Your version of Excel allows you to read this threaded comment; however, any edits to it will get removed if the file is opened in a newer version of Excel. Learn more: https://go.microsoft.com/fwlink/?linkid=870924
Comment:
    Annual average, calculated from daily average readings.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tc={627D5507-B22A-4081-A87F-937EF2FCB8C3}</author>
    <author>tc={957A945D-4403-4EF2-82C9-C018C5C1B8D9}</author>
    <author>tc={41B2C4ED-2701-4F10-AB38-092BA2A1B6C8}</author>
    <author>tc={C72FAAA2-A312-462F-819E-1F61B33A4992}</author>
    <author>tc={0755E8D1-4FAE-4376-8E92-6EED0B26267D}</author>
    <author>tc={34203E59-051B-4B22-BAC7-AEAE7F8AC451}</author>
    <author>tc={85DF2BA8-01D7-4B65-A813-388661049050}</author>
    <author>tc={C45E3482-8BE2-4559-89A4-4A1F29A218C7}</author>
    <author>tc={CCAC3138-29BD-4BD9-94E7-EB8CDD133744}</author>
    <author>tc={F245839E-2E45-4FEF-845C-C195ED0E5178}</author>
    <author>tc={E50474F0-2850-44A2-BD46-9343612FB75D}</author>
    <author>tc={8F7D6207-B943-4A71-8186-3E4A629A1FE8}</author>
    <author>tc={36BA8A37-3413-40D7-A09F-A9348277A4F3}</author>
    <author>tc={B0E8731D-5070-4B15-AE9B-5650233939BA}</author>
    <author>tc={0066BEBD-DD3B-4650-B086-E601F5FDC99E}</author>
    <author>tc={A263336C-8FD3-41DB-BEB1-8B53BBB20049}</author>
    <author>tc={D933F438-2069-4A50-BA20-B5F4E082C74B}</author>
    <author>tc={CB1D005B-4774-4704-ACB2-1459F140F144}</author>
    <author>tc={5EFC2F5F-B895-414A-85DE-B67E951641D6}</author>
    <author>tc={F40ED096-171E-4ECC-8F4D-B622616AFB6D}</author>
    <author>tc={42020A24-1BDF-4CE4-BCA8-977BF6B9E3E9}</author>
    <author>tc={CF2B00E3-9DA5-448F-8018-0B0C8D2C2B27}</author>
    <author>tc={C25E9539-C022-4816-A9EE-0686EF1FFFD4}</author>
    <author>tc={FFC56931-C37C-4AC7-8EEE-1D475285E3BA}</author>
    <author>tc={E90A0BB0-48DC-439C-91E8-0894E0A3DE1B}</author>
    <author>tc={544D261E-17AD-43F4-BCDB-9518FC966324}</author>
    <author>tc={CD8D1A6E-0AE1-4A7C-901B-493531362214}</author>
    <author>tc={582F6BD6-2D1B-4A00-A897-5026F0A70C6F}</author>
    <author>tc={547B77B3-FC17-4075-A7B5-1F05739D4755}</author>
    <author>tc={8D0D3C69-BEDF-4833-AA92-47EB7FD443F9}</author>
    <author>tc={37560960-7528-46BE-91B1-BCC1493A2FAD}</author>
    <author>tc={DEFD1C43-2266-4D2E-91F6-C8F4576B926A}</author>
    <author>tc={D7F0BAEC-E083-4C23-A2B4-132A227A8B80}</author>
    <author>tc={8226551E-CAFB-46B4-BCC7-1D726043C331}</author>
    <author>tc={ED8F61B5-E553-463C-969F-40763BC857C3}</author>
    <author>tc={B35D4850-15B4-4DEE-9829-3F0D9400DCF6}</author>
    <author>tc={858FE8F0-169C-44EF-9941-3A9C9A947B22}</author>
    <author>tc={5C9790BC-91A1-4DAF-A492-A6A43427D944}</author>
    <author>tc={ED8BF897-BF5E-43D7-A26E-447A6C859517}</author>
    <author>tc={67F97821-8E90-40B8-ACBB-35E26C3D9BA6}</author>
    <author>tc={0E238C91-6083-4887-B00F-9BFB9041564B}</author>
    <author>tc={253F689C-CE9A-400E-827A-D74DE6678F62}</author>
    <author>tc={5BA95077-76E0-41D4-976D-8A3838E9DCE2}</author>
    <author>tc={DBC906B6-E31F-40AC-9B09-45A756D0F800}</author>
    <author>tc={69F475CE-087A-4D5B-B2A8-7F1870F5729D}</author>
    <author>tc={BF07C329-DD36-438B-8310-08ECD8BB0FE1}</author>
    <author>tc={29DDB871-4E3F-4BA4-8866-4E7BA5154B55}</author>
    <author>tc={1E5D5F6B-0FB6-4197-8FDE-AA7314B0349B}</author>
    <author>tc={9402BBBC-17C2-4929-BDE7-534A84236114}</author>
    <author>tc={6E898A27-A965-4FCA-BD1E-255721DAAC78}</author>
    <author>tc={DC0C5C79-68A0-482D-901B-EB6C59E1394F}</author>
    <author>tc={E1D56408-C735-46B8-BDED-00B0FB56DA82}</author>
    <author>tc={3BB37EC3-CE15-4C6C-8839-9212D76AEF1F}</author>
    <author>tc={201F61AB-8277-4B7A-A94E-7DA2CC24DFFF}</author>
    <author>tc={1BE3298D-A21D-4B28-A0BC-620479AA9579}</author>
    <author>tc={21DA7586-6992-4C88-9614-09F955AFC125}</author>
    <author>tc={9728CE33-7BB8-4273-A2AE-BAAB50B041BB}</author>
    <author>tc={280B877F-2BC8-414E-B651-9C03918666A6}</author>
    <author>tc={4F386096-26AC-4717-A594-4BD0EAC77ED3}</author>
    <author>tc={6F2E7B96-270D-43ED-AB02-19E0A8EEE73F}</author>
    <author>tc={CBA22141-B80F-40A7-B1F3-79ADB142A6F0}</author>
  </authors>
  <commentList>
    <comment ref="S32" authorId="0" shapeId="0" xr:uid="{627D5507-B22A-4081-A87F-937EF2FCB8C3}">
      <text>
        <t>[Threaded comment]
Your version of Excel allows you to read this threaded comment; however, any edits to it will get removed if the file is opened in a newer version of Excel. Learn more: https://go.microsoft.com/fwlink/?linkid=870924
Comment:
    Reporting period for May varies. Either: 16/04 - 16/05, or
13/02 - 12/05 and 12/05 - 3/06</t>
      </text>
    </comment>
    <comment ref="T32" authorId="1" shapeId="0" xr:uid="{957A945D-4403-4EF2-82C9-C018C5C1B8D9}">
      <text>
        <t>[Threaded comment]
Your version of Excel allows you to read this threaded comment; however, any edits to it will get removed if the file is opened in a newer version of Excel. Learn more: https://go.microsoft.com/fwlink/?linkid=870924
Comment:
    Reporting period for June varies. Either: 16/05 to 13/06 + 16/06 to 27/06, or
16/05 to 13/06 + 16/06 to 1/07, or
3/06 to 9/06 + 9/06 to 1/07</t>
      </text>
    </comment>
    <comment ref="D33" authorId="2" shapeId="0" xr:uid="{41B2C4ED-2701-4F10-AB38-092BA2A1B6C8}">
      <text>
        <t>[Threaded comment]
Your version of Excel allows you to read this threaded comment; however, any edits to it will get removed if the file is opened in a newer version of Excel. Learn more: https://go.microsoft.com/fwlink/?linkid=870924
Comment:
    This property has solar.</t>
      </text>
    </comment>
    <comment ref="P33" authorId="3" shapeId="0" xr:uid="{C72FAAA2-A312-462F-819E-1F61B33A4992}">
      <text>
        <t>[Threaded comment]
Your version of Excel allows you to read this threaded comment; however, any edits to it will get removed if the file is opened in a newer version of Excel. Learn more: https://go.microsoft.com/fwlink/?linkid=870924
Comment:
    Energy used = 2547.00kWh, solar produced = 515.00kWh</t>
      </text>
    </comment>
    <comment ref="S33" authorId="4" shapeId="0" xr:uid="{0755E8D1-4FAE-4376-8E92-6EED0B26267D}">
      <text>
        <t>[Threaded comment]
Your version of Excel allows you to read this threaded comment; however, any edits to it will get removed if the file is opened in a newer version of Excel. Learn more: https://go.microsoft.com/fwlink/?linkid=870924
Comment:
    1814kWh of usage between 13/02 - 12/05, with 712kWh of solar generated in the same period. 305kWh usage and 222kWh solar export from 12/05 - 3/06.
Reply:
    13/02 to 12/05 + 12/05 to 3/06</t>
      </text>
    </comment>
    <comment ref="T33" authorId="5" shapeId="0" xr:uid="{34203E59-051B-4B22-BAC7-AEAE7F8AC451}">
      <text>
        <t>[Threaded comment]
Your version of Excel allows you to read this threaded comment; however, any edits to it will get removed if the file is opened in a newer version of Excel. Learn more: https://go.microsoft.com/fwlink/?linkid=870924
Comment:
    3/06 to 9/06 100.92 kWh, 36.97kWh of solar generated. 9/06 to 1/07 393.52kWh usage, 147.13kWh solar contribution
Reply:
    3/06 to 9/06 + 9/06 to 1/07</t>
      </text>
    </comment>
    <comment ref="S34" authorId="6" shapeId="0" xr:uid="{85DF2BA8-01D7-4B65-A813-388661049050}">
      <text>
        <t>[Threaded comment]
Your version of Excel allows you to read this threaded comment; however, any edits to it will get removed if the file is opened in a newer version of Excel. Learn more: https://go.microsoft.com/fwlink/?linkid=870924
Comment:
    16/04 - 16/05</t>
      </text>
    </comment>
    <comment ref="T34" authorId="7" shapeId="0" xr:uid="{C45E3482-8BE2-4559-89A4-4A1F29A218C7}">
      <text>
        <t>[Threaded comment]
Your version of Excel allows you to read this threaded comment; however, any edits to it will get removed if the file is opened in a newer version of Excel. Learn more: https://go.microsoft.com/fwlink/?linkid=870924
Comment:
    16/05 - 13/06</t>
      </text>
    </comment>
    <comment ref="S35" authorId="8" shapeId="0" xr:uid="{CCAC3138-29BD-4BD9-94E7-EB8CDD133744}">
      <text>
        <t>[Threaded comment]
Your version of Excel allows you to read this threaded comment; however, any edits to it will get removed if the file is opened in a newer version of Excel. Learn more: https://go.microsoft.com/fwlink/?linkid=870924
Comment:
    16/04 - 16/05</t>
      </text>
    </comment>
    <comment ref="T35" authorId="9" shapeId="0" xr:uid="{F245839E-2E45-4FEF-845C-C195ED0E5178}">
      <text>
        <t>[Threaded comment]
Your version of Excel allows you to read this threaded comment; however, any edits to it will get removed if the file is opened in a newer version of Excel. Learn more: https://go.microsoft.com/fwlink/?linkid=870924
Comment:
    16/05 to 13/06 + 16/06 to 1/07</t>
      </text>
    </comment>
    <comment ref="S36" authorId="10" shapeId="0" xr:uid="{E50474F0-2850-44A2-BD46-9343612FB75D}">
      <text>
        <t>[Threaded comment]
Your version of Excel allows you to read this threaded comment; however, any edits to it will get removed if the file is opened in a newer version of Excel. Learn more: https://go.microsoft.com/fwlink/?linkid=870924
Comment:
    16/04 - 16/05</t>
      </text>
    </comment>
    <comment ref="T36" authorId="11" shapeId="0" xr:uid="{8F7D6207-B943-4A71-8186-3E4A629A1FE8}">
      <text>
        <t>[Threaded comment]
Your version of Excel allows you to read this threaded comment; however, any edits to it will get removed if the file is opened in a newer version of Excel. Learn more: https://go.microsoft.com/fwlink/?linkid=870924
Comment:
    16/05 to 13/06 + 16/06 to 1/07</t>
      </text>
    </comment>
    <comment ref="P37" authorId="12" shapeId="0" xr:uid="{36BA8A37-3413-40D7-A09F-A9348277A4F3}">
      <text>
        <t>[Threaded comment]
Your version of Excel allows you to read this threaded comment; however, any edits to it will get removed if the file is opened in a newer version of Excel. Learn more: https://go.microsoft.com/fwlink/?linkid=870924
Comment:
    The invoice received in March reported 1031kWh, however the invoice received in May reported 661kWh.</t>
      </text>
    </comment>
    <comment ref="S37" authorId="13" shapeId="0" xr:uid="{B0E8731D-5070-4B15-AE9B-5650233939BA}">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S41" authorId="14" shapeId="0" xr:uid="{0066BEBD-DD3B-4650-B086-E601F5FDC99E}">
      <text>
        <t>[Threaded comment]
Your version of Excel allows you to read this threaded comment; however, any edits to it will get removed if the file is opened in a newer version of Excel. Learn more: https://go.microsoft.com/fwlink/?linkid=870924
Comment:
    16/04 - 16/05</t>
      </text>
    </comment>
    <comment ref="T41" authorId="15" shapeId="0" xr:uid="{A263336C-8FD3-41DB-BEB1-8B53BBB20049}">
      <text>
        <t>[Threaded comment]
Your version of Excel allows you to read this threaded comment; however, any edits to it will get removed if the file is opened in a newer version of Excel. Learn more: https://go.microsoft.com/fwlink/?linkid=870924
Comment:
    16/05 to 13/06 + 16/06 to 1/07</t>
      </text>
    </comment>
    <comment ref="P42" authorId="16" shapeId="0" xr:uid="{D933F438-2069-4A50-BA20-B5F4E082C74B}">
      <text>
        <t>[Threaded comment]
Your version of Excel allows you to read this threaded comment; however, any edits to it will get removed if the file is opened in a newer version of Excel. Learn more: https://go.microsoft.com/fwlink/?linkid=870924
Comment:
    10/11/2023 - 10/02/2024</t>
      </text>
    </comment>
    <comment ref="S42" authorId="17" shapeId="0" xr:uid="{CB1D005B-4774-4704-ACB2-1459F140F144}">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42" authorId="18" shapeId="0" xr:uid="{5EFC2F5F-B895-414A-85DE-B67E951641D6}">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T43" authorId="19" shapeId="0" xr:uid="{F40ED096-171E-4ECC-8F4D-B622616AFB6D}">
      <text>
        <t>[Threaded comment]
Your version of Excel allows you to read this threaded comment; however, any edits to it will get removed if the file is opened in a newer version of Excel. Learn more: https://go.microsoft.com/fwlink/?linkid=870924
Comment:
    9/06 to 1/07</t>
      </text>
    </comment>
    <comment ref="S44" authorId="20" shapeId="0" xr:uid="{42020A24-1BDF-4CE4-BCA8-977BF6B9E3E9}">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44" authorId="21" shapeId="0" xr:uid="{CF2B00E3-9DA5-448F-8018-0B0C8D2C2B27}">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O45" authorId="22" shapeId="0" xr:uid="{C25E9539-C022-4816-A9EE-0686EF1FFFD4}">
      <text>
        <t>[Threaded comment]
Your version of Excel allows you to read this threaded comment; however, any edits to it will get removed if the file is opened in a newer version of Excel. Learn more: https://go.microsoft.com/fwlink/?linkid=870924
Comment:
    This covers 1/12/24 - 16/01/25</t>
      </text>
    </comment>
    <comment ref="S45" authorId="23" shapeId="0" xr:uid="{FFC56931-C37C-4AC7-8EEE-1D475285E3BA}">
      <text>
        <t>[Threaded comment]
Your version of Excel allows you to read this threaded comment; however, any edits to it will get removed if the file is opened in a newer version of Excel. Learn more: https://go.microsoft.com/fwlink/?linkid=870924
Comment:
    16/04 - 16/05</t>
      </text>
    </comment>
    <comment ref="T45" authorId="24" shapeId="0" xr:uid="{E90A0BB0-48DC-439C-91E8-0894E0A3DE1B}">
      <text>
        <t>[Threaded comment]
Your version of Excel allows you to read this threaded comment; however, any edits to it will get removed if the file is opened in a newer version of Excel. Learn more: https://go.microsoft.com/fwlink/?linkid=870924
Comment:
    16/05 to 13/06 + 16/06 to 1/07</t>
      </text>
    </comment>
    <comment ref="S46" authorId="25" shapeId="0" xr:uid="{544D261E-17AD-43F4-BCDB-9518FC966324}">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46" authorId="26" shapeId="0" xr:uid="{CD8D1A6E-0AE1-4A7C-901B-493531362214}">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S47" authorId="27" shapeId="0" xr:uid="{582F6BD6-2D1B-4A00-A897-5026F0A70C6F}">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47" authorId="28" shapeId="0" xr:uid="{547B77B3-FC17-4075-A7B5-1F05739D4755}">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P48" authorId="29" shapeId="0" xr:uid="{8D0D3C69-BEDF-4833-AA92-47EB7FD443F9}">
      <text>
        <t>[Threaded comment]
Your version of Excel allows you to read this threaded comment; however, any edits to it will get removed if the file is opened in a newer version of Excel. Learn more: https://go.microsoft.com/fwlink/?linkid=870924
Comment:
    10/11/2023 - 12/02/2024</t>
      </text>
    </comment>
    <comment ref="S48" authorId="30" shapeId="0" xr:uid="{37560960-7528-46BE-91B1-BCC1493A2FAD}">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48" authorId="31" shapeId="0" xr:uid="{DEFD1C43-2266-4D2E-91F6-C8F4576B926A}">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S49" authorId="32" shapeId="0" xr:uid="{D7F0BAEC-E083-4C23-A2B4-132A227A8B80}">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49" authorId="33" shapeId="0" xr:uid="{8226551E-CAFB-46B4-BCC7-1D726043C331}">
      <text>
        <t>[Threaded comment]
Your version of Excel allows you to read this threaded comment; however, any edits to it will get removed if the file is opened in a newer version of Excel. Learn more: https://go.microsoft.com/fwlink/?linkid=870924
Comment:
    On June invoice, was reported as 21.33 &amp; 8.51. Reported as 22.17 &amp; 8.85 in July invoice.
Reply:
    3/06 to 9/06 + 9/06 to 1/07</t>
      </text>
    </comment>
    <comment ref="S50" authorId="34" shapeId="0" xr:uid="{ED8F61B5-E553-463C-969F-40763BC857C3}">
      <text>
        <t>[Threaded comment]
Your version of Excel allows you to read this threaded comment; however, any edits to it will get removed if the file is opened in a newer version of Excel. Learn more: https://go.microsoft.com/fwlink/?linkid=870924
Comment:
    16/04 - 16/05</t>
      </text>
    </comment>
    <comment ref="T50" authorId="35" shapeId="0" xr:uid="{B35D4850-15B4-4DEE-9829-3F0D9400DCF6}">
      <text>
        <t>[Threaded comment]
Your version of Excel allows you to read this threaded comment; however, any edits to it will get removed if the file is opened in a newer version of Excel. Learn more: https://go.microsoft.com/fwlink/?linkid=870924
Comment:
    16/05 to 13/06 + 16/06 to 1/07</t>
      </text>
    </comment>
    <comment ref="S52" authorId="36" shapeId="0" xr:uid="{858FE8F0-169C-44EF-9941-3A9C9A947B22}">
      <text>
        <t>[Threaded comment]
Your version of Excel allows you to read this threaded comment; however, any edits to it will get removed if the file is opened in a newer version of Excel. Learn more: https://go.microsoft.com/fwlink/?linkid=870924
Comment:
    1/05 - 7/05</t>
      </text>
    </comment>
    <comment ref="S53" authorId="37" shapeId="0" xr:uid="{5C9790BC-91A1-4DAF-A492-A6A43427D944}">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53" authorId="38" shapeId="0" xr:uid="{ED8BF897-BF5E-43D7-A26E-447A6C859517}">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S54" authorId="39" shapeId="0" xr:uid="{67F97821-8E90-40B8-ACBB-35E26C3D9BA6}">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54" authorId="40" shapeId="0" xr:uid="{0E238C91-6083-4887-B00F-9BFB9041564B}">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S55" authorId="41" shapeId="0" xr:uid="{253F689C-CE9A-400E-827A-D74DE6678F62}">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55" authorId="42" shapeId="0" xr:uid="{5BA95077-76E0-41D4-976D-8A3838E9DCE2}">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S56" authorId="43" shapeId="0" xr:uid="{DBC906B6-E31F-40AC-9B09-45A756D0F800}">
      <text>
        <t>[Threaded comment]
Your version of Excel allows you to read this threaded comment; however, any edits to it will get removed if the file is opened in a newer version of Excel. Learn more: https://go.microsoft.com/fwlink/?linkid=870924
Comment:
    13/02 to 12/05 + 12/05 to 3/06</t>
      </text>
    </comment>
    <comment ref="T56" authorId="44" shapeId="0" xr:uid="{69F475CE-087A-4D5B-B2A8-7F1870F5729D}">
      <text>
        <t>[Threaded comment]
Your version of Excel allows you to read this threaded comment; however, any edits to it will get removed if the file is opened in a newer version of Excel. Learn more: https://go.microsoft.com/fwlink/?linkid=870924
Comment:
    3/06 to 9/06 + 9/06 to 1/07</t>
      </text>
    </comment>
    <comment ref="M57" authorId="45" shapeId="0" xr:uid="{BF07C329-DD36-438B-8310-08ECD8BB0FE1}">
      <text>
        <t>[Threaded comment]
Your version of Excel allows you to read this threaded comment; however, any edits to it will get removed if the file is opened in a newer version of Excel. Learn more: https://go.microsoft.com/fwlink/?linkid=870924
Comment:
    Invoice received in December reported 70113.82kWh, however invoice received in February reported 64646kWh.</t>
      </text>
    </comment>
    <comment ref="N57" authorId="46" shapeId="0" xr:uid="{29DDB871-4E3F-4BA4-8866-4E7BA5154B55}">
      <text>
        <t>[Threaded comment]
Your version of Excel allows you to read this threaded comment; however, any edits to it will get removed if the file is opened in a newer version of Excel. Learn more: https://go.microsoft.com/fwlink/?linkid=870924
Comment:
    The bill received in January reported 72772.65 kWh, but the bill received in February reported 57529.10 kWh.</t>
      </text>
    </comment>
    <comment ref="O57" authorId="47" shapeId="0" xr:uid="{1E5D5F6B-0FB6-4197-8FDE-AA7314B0349B}">
      <text>
        <t>[Threaded comment]
Your version of Excel allows you to read this threaded comment; however, any edits to it will get removed if the file is opened in a newer version of Excel. Learn more: https://go.microsoft.com/fwlink/?linkid=870924
Comment:
    The bill received in February reported 68779.74kWh, however the bill received in March reported 67558.79kWh.</t>
      </text>
    </comment>
    <comment ref="P57" authorId="48" shapeId="0" xr:uid="{9402BBBC-17C2-4929-BDE7-534A84236114}">
      <text>
        <t>[Threaded comment]
Your version of Excel allows you to read this threaded comment; however, any edits to it will get removed if the file is opened in a newer version of Excel. Learn more: https://go.microsoft.com/fwlink/?linkid=870924
Comment:
    The bill received in March recorded 73377.92, however the bill received in May recorded 73913.70.</t>
      </text>
    </comment>
    <comment ref="Q57" authorId="49" shapeId="0" xr:uid="{6E898A27-A965-4FCA-BD1E-255721DAAC78}">
      <text>
        <t>[Threaded comment]
Your version of Excel allows you to read this threaded comment; however, any edits to it will get removed if the file is opened in a newer version of Excel. Learn more: https://go.microsoft.com/fwlink/?linkid=870924
Comment:
    The bill received in April reported 82773.84, however the bill received in May reported 75799.65.</t>
      </text>
    </comment>
    <comment ref="D58" authorId="50" shapeId="0" xr:uid="{DC0C5C79-68A0-482D-901B-EB6C59E1394F}">
      <text>
        <t>[Threaded comment]
Your version of Excel allows you to read this threaded comment; however, any edits to it will get removed if the file is opened in a newer version of Excel. Learn more: https://go.microsoft.com/fwlink/?linkid=870924
Comment:
    Disconnected 11.06.2025</t>
      </text>
    </comment>
    <comment ref="S61" authorId="51" shapeId="0" xr:uid="{E1D56408-C735-46B8-BDED-00B0FB56DA82}">
      <text>
        <t>[Threaded comment]
Your version of Excel allows you to read this threaded comment; however, any edits to it will get removed if the file is opened in a newer version of Excel. Learn more: https://go.microsoft.com/fwlink/?linkid=870924
Comment:
    16/04 - 16/05</t>
      </text>
    </comment>
    <comment ref="T61" authorId="52" shapeId="0" xr:uid="{3BB37EC3-CE15-4C6C-8839-9212D76AEF1F}">
      <text>
        <t>[Threaded comment]
Your version of Excel allows you to read this threaded comment; however, any edits to it will get removed if the file is opened in a newer version of Excel. Learn more: https://go.microsoft.com/fwlink/?linkid=870924
Comment:
    16/05 to 13/06 + 16/06 to 1/07</t>
      </text>
    </comment>
    <comment ref="S62" authorId="53" shapeId="0" xr:uid="{201F61AB-8277-4B7A-A94E-7DA2CC24DFFF}">
      <text>
        <t>[Threaded comment]
Your version of Excel allows you to read this threaded comment; however, any edits to it will get removed if the file is opened in a newer version of Excel. Learn more: https://go.microsoft.com/fwlink/?linkid=870924
Comment:
    16/04 - 16/05</t>
      </text>
    </comment>
    <comment ref="T62" authorId="54" shapeId="0" xr:uid="{1BE3298D-A21D-4B28-A0BC-620479AA9579}">
      <text>
        <t>[Threaded comment]
Your version of Excel allows you to read this threaded comment; however, any edits to it will get removed if the file is opened in a newer version of Excel. Learn more: https://go.microsoft.com/fwlink/?linkid=870924
Comment:
    16/05 to 13/06 + 16/06 to 27/06</t>
      </text>
    </comment>
    <comment ref="D63" authorId="55" shapeId="0" xr:uid="{21DA7586-6992-4C88-9614-09F955AFC125}">
      <text>
        <t>[Threaded comment]
Your version of Excel allows you to read this threaded comment; however, any edits to it will get removed if the file is opened in a newer version of Excel. Learn more: https://go.microsoft.com/fwlink/?linkid=870924
Comment:
    No invoices received for FY24-25 Period.</t>
      </text>
    </comment>
    <comment ref="O68" authorId="56" shapeId="0" xr:uid="{9728CE33-7BB8-4273-A2AE-BAAB50B041BB}">
      <text>
        <t>[Threaded comment]
Your version of Excel allows you to read this threaded comment; however, any edits to it will get removed if the file is opened in a newer version of Excel. Learn more: https://go.microsoft.com/fwlink/?linkid=870924
Comment:
    Changed from Shell to CS Energy</t>
      </text>
    </comment>
    <comment ref="O69" authorId="57" shapeId="0" xr:uid="{280B877F-2BC8-414E-B651-9C03918666A6}">
      <text>
        <t>[Threaded comment]
Your version of Excel allows you to read this threaded comment; however, any edits to it will get removed if the file is opened in a newer version of Excel. Learn more: https://go.microsoft.com/fwlink/?linkid=870924
Comment:
    Changed from Shell to CS Energy</t>
      </text>
    </comment>
    <comment ref="J71" authorId="58" shapeId="0" xr:uid="{4F386096-26AC-4717-A594-4BD0EAC77ED3}">
      <text>
        <t>[Threaded comment]
Your version of Excel allows you to read this threaded comment; however, any edits to it will get removed if the file is opened in a newer version of Excel. Learn more: https://go.microsoft.com/fwlink/?linkid=870924
Comment:
    Source: Rebecca Caswell GenSet Data Spreadsheet</t>
      </text>
    </comment>
    <comment ref="K71" authorId="59" shapeId="0" xr:uid="{6F2E7B96-270D-43ED-AB02-19E0A8EEE73F}">
      <text>
        <t xml:space="preserve">[Threaded comment]
Your version of Excel allows you to read this threaded comment; however, any edits to it will get removed if the file is opened in a newer version of Excel. Learn more: https://go.microsoft.com/fwlink/?linkid=870924
Comment:
    Source: NPE </t>
      </text>
    </comment>
    <comment ref="D74" authorId="60" shapeId="0" xr:uid="{CBA22141-B80F-40A7-B1F3-79ADB142A6F0}">
      <text>
        <t>[Threaded comment]
Your version of Excel allows you to read this threaded comment; however, any edits to it will get removed if the file is opened in a newer version of Excel. Learn more: https://go.microsoft.com/fwlink/?linkid=870924
Comment:
    Building manager has not yet supplied data.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Anne Smith</author>
    <author>Griffin, Megan - Ravenswood</author>
  </authors>
  <commentList>
    <comment ref="G8" authorId="0" shapeId="0" xr:uid="{00000000-0006-0000-1200-000001000000}">
      <text>
        <r>
          <rPr>
            <b/>
            <sz val="9"/>
            <color indexed="81"/>
            <rFont val="Tahoma"/>
            <family val="2"/>
          </rPr>
          <t>Greenbase:</t>
        </r>
        <r>
          <rPr>
            <sz val="9"/>
            <color indexed="81"/>
            <rFont val="Tahoma"/>
            <family val="2"/>
          </rPr>
          <t xml:space="preserve">
Total fuel use = starting volume (opening balance) + total volume filled (annual deliveries)</t>
        </r>
      </text>
    </comment>
    <comment ref="AD10" authorId="1" shapeId="0" xr:uid="{51841E34-1592-472E-B66A-BED041113894}">
      <text>
        <r>
          <rPr>
            <b/>
            <sz val="9"/>
            <color indexed="81"/>
            <rFont val="Tahoma"/>
            <family val="2"/>
          </rPr>
          <t>Griffin, Megan - Ravenswood:</t>
        </r>
        <r>
          <rPr>
            <sz val="9"/>
            <color indexed="81"/>
            <rFont val="Tahoma"/>
            <family val="2"/>
          </rPr>
          <t xml:space="preserve">
2 x tanks 
1@ 54,000L 
1@ 69,600L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tc={6832688D-4721-4170-BF31-23037AB62AEB}</author>
    <author>ltomlin</author>
    <author>Andrew Mowle</author>
    <author>Gracie Charlton</author>
  </authors>
  <commentList>
    <comment ref="G59" authorId="0" shapeId="0" xr:uid="{6832688D-4721-4170-BF31-23037AB62AEB}">
      <text>
        <t>[Threaded comment]
Your version of Excel allows you to read this threaded comment; however, any edits to it will get removed if the file is opened in a newer version of Excel. Learn more: https://go.microsoft.com/fwlink/?linkid=870924
Comment:
    Estimated</t>
      </text>
    </comment>
    <comment ref="N62" authorId="1" shapeId="0" xr:uid="{00000000-0006-0000-1800-000001000000}">
      <text>
        <r>
          <rPr>
            <b/>
            <sz val="8"/>
            <color indexed="81"/>
            <rFont val="Tahoma"/>
            <family val="2"/>
          </rPr>
          <t>Greenbase:</t>
        </r>
        <r>
          <rPr>
            <sz val="8"/>
            <color indexed="81"/>
            <rFont val="Tahoma"/>
            <family val="2"/>
          </rPr>
          <t xml:space="preserve">
including salt encrusted</t>
        </r>
      </text>
    </comment>
    <comment ref="R62" authorId="2" shapeId="0" xr:uid="{00000000-0006-0000-1800-000002000000}">
      <text>
        <r>
          <rPr>
            <b/>
            <sz val="9"/>
            <color indexed="81"/>
            <rFont val="Tahoma"/>
            <family val="2"/>
          </rPr>
          <t xml:space="preserve">Greenbase:
</t>
        </r>
        <r>
          <rPr>
            <sz val="9"/>
            <color indexed="81"/>
            <rFont val="Tahoma"/>
            <family val="2"/>
          </rPr>
          <t>Required as round trip distance for estimating distance travelled from material moved</t>
        </r>
      </text>
    </comment>
    <comment ref="O65" authorId="3" shapeId="0" xr:uid="{8E76AE22-F01D-4174-A07D-701E666C8F6E}">
      <text>
        <r>
          <rPr>
            <sz val="11"/>
            <color theme="1"/>
            <rFont val="Calibri"/>
            <family val="2"/>
            <scheme val="minor"/>
          </rPr>
          <t>Gracie Charlton:
Weight based on 52 seater bus</t>
        </r>
      </text>
    </comment>
    <comment ref="P65" authorId="3" shapeId="0" xr:uid="{C86C2EA9-5867-4362-B9E9-8C4D543CCD8A}">
      <text>
        <r>
          <rPr>
            <sz val="11"/>
            <color theme="1"/>
            <rFont val="Calibri"/>
            <family val="2"/>
            <scheme val="minor"/>
          </rPr>
          <t>Gracie Charlton:
Searched for fuel consumption specifications for the most common machine in each category on site. Where there was a big discrepancy between machines in the same category, I have taken the median fuel consumption of both.</t>
        </r>
      </text>
    </comment>
    <comment ref="O71" authorId="3" shapeId="0" xr:uid="{4462CFA2-F714-4DB7-BFE5-68BC76320D47}">
      <text>
        <r>
          <rPr>
            <sz val="11"/>
            <color theme="1"/>
            <rFont val="Calibri"/>
            <family val="2"/>
            <scheme val="minor"/>
          </rPr>
          <t>Gracie Charlton:
Based on Cat 627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Griffin, Megan - Ravenswood</author>
    <author>tc={B1A7C4D8-2FDF-42BA-B324-E6BE37E8F91C}</author>
    <author>tc={9C9D4F9A-E36E-46A6-B9F9-B5E5DAB2010F}</author>
    <author>tc={5BCB56D9-D850-47C3-828B-092607FF26EB}</author>
    <author>ltomlin</author>
  </authors>
  <commentList>
    <comment ref="E12" authorId="0" shapeId="0" xr:uid="{F5456CDA-1C1C-4993-AC54-4758FC625B07}">
      <text>
        <r>
          <rPr>
            <b/>
            <sz val="9"/>
            <color indexed="81"/>
            <rFont val="Tahoma"/>
            <family val="2"/>
          </rPr>
          <t>Griffin, Megan - Ravenswood:</t>
        </r>
        <r>
          <rPr>
            <sz val="9"/>
            <color indexed="81"/>
            <rFont val="Tahoma"/>
            <family val="2"/>
          </rPr>
          <t xml:space="preserve">
LV78 - Community</t>
        </r>
      </text>
    </comment>
    <comment ref="C13" authorId="1" shapeId="0" xr:uid="{B1A7C4D8-2FDF-42BA-B324-E6BE37E8F91C}">
      <text>
        <t xml:space="preserve">[Threaded comment]
Your version of Excel allows you to read this threaded comment; however, any edits to it will get removed if the file is opened in a newer version of Excel. Learn more: https://go.microsoft.com/fwlink/?linkid=870924
Comment:
    Enviro Chainsaw. Our compressor is diesel and captured with our LV122 usage, </t>
      </text>
    </comment>
    <comment ref="E13" authorId="2" shapeId="0" xr:uid="{9C9D4F9A-E36E-46A6-B9F9-B5E5DAB2010F}">
      <text>
        <t>[Threaded comment]
Your version of Excel allows you to read this threaded comment; however, any edits to it will get removed if the file is opened in a newer version of Excel. Learn more: https://go.microsoft.com/fwlink/?linkid=870924
Comment:
    Chainsaw</t>
      </text>
    </comment>
    <comment ref="C15" authorId="3" shapeId="0" xr:uid="{5BCB56D9-D850-47C3-828B-092607FF26EB}">
      <text>
        <t xml:space="preserve">[Threaded comment]
Your version of Excel allows you to read this threaded comment; however, any edits to it will get removed if the file is opened in a newer version of Excel. Learn more: https://go.microsoft.com/fwlink/?linkid=870924
Comment:
    Need to check that bus fuel hasn't already been captured in previous sheet </t>
      </text>
    </comment>
    <comment ref="O19" authorId="4" shapeId="0" xr:uid="{00000000-0006-0000-1900-000001000000}">
      <text>
        <r>
          <rPr>
            <b/>
            <sz val="8"/>
            <color indexed="81"/>
            <rFont val="Tahoma"/>
            <family val="2"/>
          </rPr>
          <t>Greenbase:</t>
        </r>
        <r>
          <rPr>
            <sz val="8"/>
            <color indexed="81"/>
            <rFont val="Tahoma"/>
            <family val="2"/>
          </rPr>
          <t xml:space="preserve">
including salt encrusted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tc={A7CE55EA-DB74-4C33-A10F-592C88E52F80}</author>
  </authors>
  <commentList>
    <comment ref="S85" authorId="0" shapeId="0" xr:uid="{A7CE55EA-DB74-4C33-A10F-592C88E52F80}">
      <text>
        <t>[Threaded comment]
Your version of Excel allows you to read this threaded comment; however, any edits to it will get removed if the file is opened in a newer version of Excel. Learn more: https://go.microsoft.com/fwlink/?linkid=870924
Comment:
    No invoices available for May 2025.</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tc={48546509-CE47-430C-AF08-12B98B8F4F88}</author>
    <author>Gracie Charlton</author>
    <author>tc={15C76E6A-D29F-4B86-98C6-568B513114F3}</author>
    <author>tc={51EF3EE1-E95D-4B97-ABEE-5BA0BC2A1452}</author>
    <author>tc={EE7B99FB-D35E-4504-810F-29AA53A4D0D1}</author>
    <author>Griffin, Megan - Ravenswood</author>
    <author>tc={6ED81943-E36F-45BD-B779-81E56A47913E}</author>
    <author>tc={13A0E882-544E-410C-BF01-D6B6B5BA996E}</author>
    <author>tc={A9A7F6AC-0C19-4E80-B40C-E827959B0492}</author>
    <author>tc={1673B69F-64AF-4B2C-9B65-997D2184668C}</author>
    <author>tc={EBE6256D-76A0-478B-AC9F-5A69C48CC6F3}</author>
    <author>tc={5BC4A24A-40B8-4995-A6E4-292017FFCB2D}</author>
    <author>tc={79EC487F-A7DA-4F46-8AD5-77BB6E1EB20B}</author>
    <author>tc={810D5A10-5E9E-46BF-9D01-E3CDFDFF6F0B}</author>
    <author>tc={8E3CBB7D-A204-4D0A-9FBD-AE9B52DFD10E}</author>
  </authors>
  <commentList>
    <comment ref="J28" authorId="0" shapeId="0" xr:uid="{48546509-CE47-430C-AF08-12B98B8F4F88}">
      <text>
        <t>[Threaded comment]
Your version of Excel allows you to read this threaded comment; however, any edits to it will get removed if the file is opened in a newer version of Excel. Learn more: https://go.microsoft.com/fwlink/?linkid=870924
Comment:
    Assumed</t>
      </text>
    </comment>
    <comment ref="J30" authorId="1" shapeId="0" xr:uid="{9891A58B-F8C4-402F-8006-14D7659FF7E1}">
      <text>
        <r>
          <rPr>
            <b/>
            <sz val="9"/>
            <color indexed="81"/>
            <rFont val="Tahoma"/>
            <family val="2"/>
          </rPr>
          <t>Gracie Charlton:</t>
        </r>
        <r>
          <rPr>
            <sz val="9"/>
            <color indexed="81"/>
            <rFont val="Tahoma"/>
            <family val="2"/>
          </rPr>
          <t xml:space="preserve">
Yes - the rigs have a DCT system installed.</t>
        </r>
      </text>
    </comment>
    <comment ref="J31" authorId="2" shapeId="0" xr:uid="{15C76E6A-D29F-4B86-98C6-568B513114F3}">
      <text>
        <t>[Threaded comment]
Your version of Excel allows you to read this threaded comment; however, any edits to it will get removed if the file is opened in a newer version of Excel. Learn more: https://go.microsoft.com/fwlink/?linkid=870924
Comment:
    Assumed</t>
      </text>
    </comment>
    <comment ref="J39" authorId="3" shapeId="0" xr:uid="{51EF3EE1-E95D-4B97-ABEE-5BA0BC2A1452}">
      <text>
        <t>[Threaded comment]
Your version of Excel allows you to read this threaded comment; however, any edits to it will get removed if the file is opened in a newer version of Excel. Learn more: https://go.microsoft.com/fwlink/?linkid=870924
Comment:
    Assumed</t>
      </text>
    </comment>
    <comment ref="J40" authorId="4" shapeId="0" xr:uid="{EE7B99FB-D35E-4504-810F-29AA53A4D0D1}">
      <text>
        <t>[Threaded comment]
Your version of Excel allows you to read this threaded comment; however, any edits to it will get removed if the file is opened in a newer version of Excel. Learn more: https://go.microsoft.com/fwlink/?linkid=870924
Comment:
    Assumed</t>
      </text>
    </comment>
    <comment ref="J41" authorId="5" shapeId="0" xr:uid="{D2D933ED-2671-43BD-9FB7-8571DA74FF22}">
      <text>
        <r>
          <rPr>
            <b/>
            <sz val="9"/>
            <color indexed="81"/>
            <rFont val="Tahoma"/>
            <family val="2"/>
          </rPr>
          <t>Griffin, Megan - Ravenswood:</t>
        </r>
        <r>
          <rPr>
            <sz val="9"/>
            <color indexed="81"/>
            <rFont val="Tahoma"/>
            <family val="2"/>
          </rPr>
          <t xml:space="preserve">
RC drill rig</t>
        </r>
      </text>
    </comment>
    <comment ref="J42" authorId="1" shapeId="0" xr:uid="{A5E1AF60-6AD1-4752-AEB1-C11C04A9FBB7}">
      <text>
        <r>
          <rPr>
            <b/>
            <sz val="9"/>
            <color indexed="81"/>
            <rFont val="Tahoma"/>
            <family val="2"/>
          </rPr>
          <t>Gracie Charlton:</t>
        </r>
        <r>
          <rPr>
            <sz val="9"/>
            <color indexed="81"/>
            <rFont val="Tahoma"/>
            <family val="2"/>
          </rPr>
          <t xml:space="preserve">
Yes, but rarely used</t>
        </r>
      </text>
    </comment>
    <comment ref="J43" authorId="1" shapeId="0" xr:uid="{8728908B-1FF6-4A50-9083-5B3A998ED967}">
      <text>
        <r>
          <rPr>
            <b/>
            <sz val="9"/>
            <color indexed="81"/>
            <rFont val="Tahoma"/>
            <family val="2"/>
          </rPr>
          <t>Gracie Charlton:</t>
        </r>
        <r>
          <rPr>
            <sz val="9"/>
            <color indexed="81"/>
            <rFont val="Tahoma"/>
            <family val="2"/>
          </rPr>
          <t xml:space="preserve">
Fabric filters collect the dust after it has gone through the cyclone</t>
        </r>
      </text>
    </comment>
    <comment ref="J48" authorId="6" shapeId="0" xr:uid="{6ED81943-E36F-45BD-B779-81E56A47913E}">
      <text>
        <t>[Threaded comment]
Your version of Excel allows you to read this threaded comment; however, any edits to it will get removed if the file is opened in a newer version of Excel. Learn more: https://go.microsoft.com/fwlink/?linkid=870924
Comment:
    Assumed</t>
      </text>
    </comment>
    <comment ref="J49" authorId="7" shapeId="0" xr:uid="{13A0E882-544E-410C-BF01-D6B6B5BA996E}">
      <text>
        <t>[Threaded comment]
Your version of Excel allows you to read this threaded comment; however, any edits to it will get removed if the file is opened in a newer version of Excel. Learn more: https://go.microsoft.com/fwlink/?linkid=870924
Comment:
    Assumed</t>
      </text>
    </comment>
    <comment ref="J50" authorId="5" shapeId="0" xr:uid="{594A52DA-AF78-4082-87A4-DC7B2F8C2424}">
      <text>
        <r>
          <rPr>
            <b/>
            <sz val="9"/>
            <color indexed="81"/>
            <rFont val="Tahoma"/>
            <family val="2"/>
          </rPr>
          <t>Griffin, Megan - Ravenswood:</t>
        </r>
        <r>
          <rPr>
            <sz val="9"/>
            <color indexed="81"/>
            <rFont val="Tahoma"/>
            <family val="2"/>
          </rPr>
          <t xml:space="preserve">
RC drill rig</t>
        </r>
      </text>
    </comment>
    <comment ref="J51" authorId="1" shapeId="0" xr:uid="{34977316-9763-4295-923F-3C3872BA34AE}">
      <text>
        <r>
          <rPr>
            <b/>
            <sz val="9"/>
            <color indexed="81"/>
            <rFont val="Tahoma"/>
            <family val="2"/>
          </rPr>
          <t>Gracie Charlton:</t>
        </r>
        <r>
          <rPr>
            <sz val="9"/>
            <color indexed="81"/>
            <rFont val="Tahoma"/>
            <family val="2"/>
          </rPr>
          <t xml:space="preserve">
Yes, but rarely used</t>
        </r>
      </text>
    </comment>
    <comment ref="J52" authorId="1" shapeId="0" xr:uid="{AA16A71D-3A0A-4088-AC04-2BB44E9BD218}">
      <text>
        <r>
          <rPr>
            <b/>
            <sz val="9"/>
            <color indexed="81"/>
            <rFont val="Tahoma"/>
            <family val="2"/>
          </rPr>
          <t>Gracie Charlton:</t>
        </r>
        <r>
          <rPr>
            <sz val="9"/>
            <color indexed="81"/>
            <rFont val="Tahoma"/>
            <family val="2"/>
          </rPr>
          <t xml:space="preserve">
Fabric filters collect the dust after it has gone through the cyclone</t>
        </r>
      </text>
    </comment>
    <comment ref="J57" authorId="8" shapeId="0" xr:uid="{A9A7F6AC-0C19-4E80-B40C-E827959B0492}">
      <text>
        <t>[Threaded comment]
Your version of Excel allows you to read this threaded comment; however, any edits to it will get removed if the file is opened in a newer version of Excel. Learn more: https://go.microsoft.com/fwlink/?linkid=870924
Comment:
    Assumed</t>
      </text>
    </comment>
    <comment ref="J58" authorId="9" shapeId="0" xr:uid="{1673B69F-64AF-4B2C-9B65-997D2184668C}">
      <text>
        <t>[Threaded comment]
Your version of Excel allows you to read this threaded comment; however, any edits to it will get removed if the file is opened in a newer version of Excel. Learn more: https://go.microsoft.com/fwlink/?linkid=870924
Comment:
    Assumed</t>
      </text>
    </comment>
    <comment ref="J65" authorId="10" shapeId="0" xr:uid="{EBE6256D-76A0-478B-AC9F-5A69C48CC6F3}">
      <text>
        <t>[Threaded comment]
Your version of Excel allows you to read this threaded comment; however, any edits to it will get removed if the file is opened in a newer version of Excel. Learn more: https://go.microsoft.com/fwlink/?linkid=870924
Comment:
    Assumed</t>
      </text>
    </comment>
    <comment ref="J66" authorId="11" shapeId="0" xr:uid="{5BC4A24A-40B8-4995-A6E4-292017FFCB2D}">
      <text>
        <t>[Threaded comment]
Your version of Excel allows you to read this threaded comment; however, any edits to it will get removed if the file is opened in a newer version of Excel. Learn more: https://go.microsoft.com/fwlink/?linkid=870924
Comment:
    Assumed</t>
      </text>
    </comment>
    <comment ref="J73" authorId="12" shapeId="0" xr:uid="{79EC487F-A7DA-4F46-8AD5-77BB6E1EB20B}">
      <text>
        <t>[Threaded comment]
Your version of Excel allows you to read this threaded comment; however, any edits to it will get removed if the file is opened in a newer version of Excel. Learn more: https://go.microsoft.com/fwlink/?linkid=870924
Comment:
    Assumed</t>
      </text>
    </comment>
    <comment ref="J74" authorId="13" shapeId="0" xr:uid="{810D5A10-5E9E-46BF-9D01-E3CDFDFF6F0B}">
      <text>
        <t>[Threaded comment]
Your version of Excel allows you to read this threaded comment; however, any edits to it will get removed if the file is opened in a newer version of Excel. Learn more: https://go.microsoft.com/fwlink/?linkid=870924
Comment:
    Assumed</t>
      </text>
    </comment>
    <comment ref="J75" authorId="14" shapeId="0" xr:uid="{8E3CBB7D-A204-4D0A-9FBD-AE9B52DFD10E}">
      <text>
        <t>[Threaded comment]
Your version of Excel allows you to read this threaded comment; however, any edits to it will get removed if the file is opened in a newer version of Excel. Learn more: https://go.microsoft.com/fwlink/?linkid=870924
Comment:
    Only for ~50% of hole - start with RC drilling for first 100-150m (no sprays) then finish hole with DD drilling (water injected).</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Andrew Hutt</author>
  </authors>
  <commentList>
    <comment ref="H35" authorId="0" shapeId="0" xr:uid="{CB8FB658-C503-4C95-9729-F22787A1AABB}">
      <text>
        <r>
          <rPr>
            <b/>
            <sz val="9"/>
            <color indexed="81"/>
            <rFont val="Tahoma"/>
            <family val="2"/>
          </rPr>
          <t>Andrew Hutt:</t>
        </r>
        <r>
          <rPr>
            <sz val="9"/>
            <color indexed="81"/>
            <rFont val="Tahoma"/>
            <family val="2"/>
          </rPr>
          <t xml:space="preserve">
Assumed to be the same as combined waste</t>
        </r>
      </text>
    </comment>
    <comment ref="H111" authorId="0" shapeId="0" xr:uid="{2A65A191-2C11-4372-A586-E61733B5C47D}">
      <text>
        <r>
          <rPr>
            <b/>
            <sz val="9"/>
            <color indexed="81"/>
            <rFont val="Tahoma"/>
            <family val="2"/>
          </rPr>
          <t>Andrew Hutt:</t>
        </r>
        <r>
          <rPr>
            <sz val="9"/>
            <color indexed="81"/>
            <rFont val="Tahoma"/>
            <family val="2"/>
          </rPr>
          <t xml:space="preserve">
Assumed to be the same as combined waste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Gracie Charlton</author>
    <author>tc={A0EB5594-F787-4CFD-AAEE-9F1CDE992BBE}</author>
    <author>tc={AF78DE55-D189-4037-941E-4CF634C077F9}</author>
    <author>tc={242CDC62-6A5B-468B-B898-4EA926708C7E}</author>
    <author>Anne Smith</author>
    <author>tc={D8737592-2463-4299-842F-9AA1758976F1}</author>
    <author>tc={514DBE68-6E92-4CEA-B33F-8F8212BB3195}</author>
  </authors>
  <commentList>
    <comment ref="C12" authorId="0" shapeId="0" xr:uid="{6290326B-004D-4CA7-8638-A104EAA9F918}">
      <text>
        <r>
          <rPr>
            <sz val="11"/>
            <color theme="1"/>
            <rFont val="Calibri"/>
            <family val="2"/>
            <scheme val="minor"/>
          </rPr>
          <t>Gracie Charlton:
Commissioned November 2021</t>
        </r>
      </text>
    </comment>
    <comment ref="F13" authorId="1" shapeId="0" xr:uid="{A0EB5594-F787-4CFD-AAEE-9F1CDE992BBE}">
      <text>
        <t>[Threaded comment]
Your version of Excel allows you to read this threaded comment; however, any edits to it will get removed if the file is opened in a newer version of Excel. Learn more: https://go.microsoft.com/fwlink/?linkid=870924
Comment:
    TH02 not reported in FY24. Only TH01.</t>
      </text>
    </comment>
    <comment ref="G18" authorId="2" shapeId="0" xr:uid="{AF78DE55-D189-4037-941E-4CF634C077F9}">
      <text>
        <t>[Threaded comment]
Your version of Excel allows you to read this threaded comment; however, any edits to it will get removed if the file is opened in a newer version of Excel. Learn more: https://go.microsoft.com/fwlink/?linkid=870924
Comment:
    Lined facility - assume no seepage.</t>
      </text>
    </comment>
    <comment ref="C22" authorId="3" shapeId="0" xr:uid="{242CDC62-6A5B-468B-B898-4EA926708C7E}">
      <text>
        <t>[Threaded comment]
Your version of Excel allows you to read this threaded comment; however, any edits to it will get removed if the file is opened in a newer version of Excel. Learn more: https://go.microsoft.com/fwlink/?linkid=870924
Comment:
    Tailings liquour taken directly from Tailings tank prior to leaving plant for TSF. </t>
      </text>
    </comment>
    <comment ref="D22" authorId="4" shapeId="0" xr:uid="{00000000-0006-0000-2300-000001000000}">
      <text>
        <r>
          <rPr>
            <b/>
            <sz val="9"/>
            <color indexed="81"/>
            <rFont val="Tahoma"/>
            <family val="2"/>
          </rPr>
          <t xml:space="preserve">Greenbase:
</t>
        </r>
        <r>
          <rPr>
            <sz val="9"/>
            <color indexed="81"/>
            <rFont val="Tahoma"/>
            <family val="2"/>
          </rPr>
          <t>From tailings leaving the plant - ideally from the spigot as the tailings are about to flow into the tailings dam</t>
        </r>
        <r>
          <rPr>
            <sz val="9"/>
            <color indexed="81"/>
            <rFont val="Tahoma"/>
            <family val="2"/>
          </rPr>
          <t xml:space="preserve">
</t>
        </r>
      </text>
    </comment>
    <comment ref="E22" authorId="5" shapeId="0" xr:uid="{D8737592-2463-4299-842F-9AA1758976F1}">
      <text>
        <t>[Threaded comment]
Your version of Excel allows you to read this threaded comment; however, any edits to it will get removed if the file is opened in a newer version of Excel. Learn more: https://go.microsoft.com/fwlink/?linkid=870924
Comment:
    No samples collected during FY24-25</t>
      </text>
    </comment>
    <comment ref="D23" authorId="4" shapeId="0" xr:uid="{00000000-0006-0000-2300-000002000000}">
      <text>
        <r>
          <rPr>
            <b/>
            <sz val="9"/>
            <color indexed="81"/>
            <rFont val="Tahoma"/>
            <family val="2"/>
          </rPr>
          <t>Greenbase:</t>
        </r>
        <r>
          <rPr>
            <sz val="9"/>
            <color indexed="81"/>
            <rFont val="Tahoma"/>
            <family val="2"/>
          </rPr>
          <t xml:space="preserve">
If possible from the return water or decant well or from the same place the Free CN is measured </t>
        </r>
      </text>
    </comment>
    <comment ref="E23" authorId="6" shapeId="0" xr:uid="{514DBE68-6E92-4CEA-B33F-8F8212BB3195}">
      <text>
        <t>[Threaded comment]
Your version of Excel allows you to read this threaded comment; however, any edits to it will get removed if the file is opened in a newer version of Excel. Learn more: https://go.microsoft.com/fwlink/?linkid=870924
Comment:
    No samples collected during FY24-25</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tc={4D2FC677-A12B-4786-A051-C9B142878F2D}</author>
    <author>Conrad Broadway-Gupanis</author>
    <author>tc={3DA5D033-DE25-4B95-8EFA-0F2EB6DD62D4}</author>
    <author>tc={C616D78B-6384-4B2A-B6A1-E4F67E6ECA60}</author>
    <author>tc={D4EE1653-E825-4F80-8F2D-6D7B2497804D}</author>
    <author>tc={346FAE82-159B-4C1D-9A84-8D6E70C53035}</author>
    <author>tc={BB04C3DE-413A-4A65-A900-E57DF703FA1E}</author>
    <author>tc={8FE38884-85ED-4045-A075-756EB42A7CD8}</author>
    <author>tc={50767703-5B75-4AE0-89F9-A480C71943B7}</author>
    <author>tc={5AC28FA6-A140-4DED-9423-A17618D8A13A}</author>
    <author>tc={319161F3-A500-4B61-A882-7A6F39B67340}</author>
    <author>tc={A0DBC891-D19A-4451-AAB4-C02DDFD4A361}</author>
    <author>tc={64C9FB88-BF0F-4AFA-A0DF-FDA47802F1B1}</author>
  </authors>
  <commentList>
    <comment ref="G10" authorId="0" shapeId="0" xr:uid="{4D2FC677-A12B-4786-A051-C9B142878F2D}">
      <text>
        <t>[Threaded comment]
Your version of Excel allows you to read this threaded comment; however, any edits to it will get removed if the file is opened in a newer version of Excel. Learn more: https://go.microsoft.com/fwlink/?linkid=870924
Comment:
    375m3 - GPR
43.76m3 - Towers Concrete</t>
      </text>
    </comment>
    <comment ref="H20" authorId="1" shapeId="0" xr:uid="{03D23774-2E3B-432B-80F6-40762ADBD009}">
      <text>
        <r>
          <rPr>
            <b/>
            <sz val="9"/>
            <color indexed="81"/>
            <rFont val="Tahoma"/>
            <family val="2"/>
          </rPr>
          <t>Andrew Hutt:</t>
        </r>
        <r>
          <rPr>
            <sz val="9"/>
            <color indexed="81"/>
            <rFont val="Tahoma"/>
            <family val="2"/>
          </rPr>
          <t xml:space="preserve">
Denisty of 1.1593kg/L for HCl @ 32% concentration</t>
        </r>
      </text>
    </comment>
    <comment ref="C27" authorId="2" shapeId="0" xr:uid="{3DA5D033-DE25-4B95-8EFA-0F2EB6DD62D4}">
      <text>
        <t>[Threaded comment]
Your version of Excel allows you to read this threaded comment; however, any edits to it will get removed if the file is opened in a newer version of Excel. Learn more: https://go.microsoft.com/fwlink/?linkid=870924
Comment:
    Not reported in FY24-25</t>
      </text>
    </comment>
    <comment ref="C29" authorId="3" shapeId="0" xr:uid="{C616D78B-6384-4B2A-B6A1-E4F67E6ECA60}">
      <text>
        <t>[Threaded comment]
Your version of Excel allows you to read this threaded comment; however, any edits to it will get removed if the file is opened in a newer version of Excel. Learn more: https://go.microsoft.com/fwlink/?linkid=870924
Comment:
    New Item in FY24-25. 
Conversion factor is 1.2735.
1.2735 x every 1kg used = L of 100% Sodium Hypochlorite produced.</t>
      </text>
    </comment>
    <comment ref="C35" authorId="4" shapeId="0" xr:uid="{D4EE1653-E825-4F80-8F2D-6D7B2497804D}">
      <text>
        <t>[Threaded comment]
Your version of Excel allows you to read this threaded comment; however, any edits to it will get removed if the file is opened in a newer version of Excel. Learn more: https://go.microsoft.com/fwlink/?linkid=870924
Comment:
    New item in 24-25</t>
      </text>
    </comment>
    <comment ref="C36" authorId="5" shapeId="0" xr:uid="{346FAE82-159B-4C1D-9A84-8D6E70C53035}">
      <text>
        <t>[Threaded comment]
Your version of Excel allows you to read this threaded comment; however, any edits to it will get removed if the file is opened in a newer version of Excel. Learn more: https://go.microsoft.com/fwlink/?linkid=870924
Comment:
    New item in FY24-25</t>
      </text>
    </comment>
    <comment ref="C37" authorId="6" shapeId="0" xr:uid="{BB04C3DE-413A-4A65-A900-E57DF703FA1E}">
      <text>
        <t>[Threaded comment]
Your version of Excel allows you to read this threaded comment; however, any edits to it will get removed if the file is opened in a newer version of Excel. Learn more: https://go.microsoft.com/fwlink/?linkid=870924
Comment:
    New Item in FY24-25</t>
      </text>
    </comment>
    <comment ref="G40" authorId="7" shapeId="0" xr:uid="{8FE38884-85ED-4045-A075-756EB42A7CD8}">
      <text>
        <t>[Threaded comment]
Your version of Excel allows you to read this threaded comment; however, any edits to it will get removed if the file is opened in a newer version of Excel. Learn more: https://go.microsoft.com/fwlink/?linkid=870924
Comment:
    There were a number of new additions in FY 24-25 (refer comment in cell V31). Notably, 121358, 121971 and 136048 contributed an additional 47,020L of oil which explains the difference between FY23-24 and FY24-25. 121971 (1000L pod) was the main contributor.</t>
      </text>
    </comment>
    <comment ref="V40" authorId="8" shapeId="0" xr:uid="{50767703-5B75-4AE0-89F9-A480C71943B7}">
      <text>
        <t>[Threaded comment]
Your version of Excel allows you to read this threaded comment; however, any edits to it will get removed if the file is opened in a newer version of Excel. Learn more: https://go.microsoft.com/fwlink/?linkid=870924
Comment:
    New additions in FY 24-25 are: 121358, 122452, 120271, 100380, 127921, 131286, 136047 and 136048.</t>
      </text>
    </comment>
    <comment ref="G41" authorId="9" shapeId="0" xr:uid="{5AC28FA6-A140-4DED-9423-A17618D8A13A}">
      <text>
        <t>[Threaded comment]
Your version of Excel allows you to read this threaded comment; however, any edits to it will get removed if the file is opened in a newer version of Excel. Learn more: https://go.microsoft.com/fwlink/?linkid=870924
Comment:
    There were a number of new additions to the stock items list this year, including 101582, 124779 and 140502 which together contributed an additional 201,369L of oil which explains the difference between FY23-24 and FY24-25. 124779 (1000L pod) and 140502 (bulk tank) were the main contributors.</t>
      </text>
    </comment>
    <comment ref="V41" authorId="10" shapeId="0" xr:uid="{319161F3-A500-4B61-A882-7A6F39B67340}">
      <text>
        <t>[Threaded comment]
Your version of Excel allows you to read this threaded comment; however, any edits to it will get removed if the file is opened in a newer version of Excel. Learn more: https://go.microsoft.com/fwlink/?linkid=870924
Comment:
    New additions in FY24-25 are: 124779, 123409, 140284, 140502 and 101582.</t>
      </text>
    </comment>
    <comment ref="C45" authorId="11" shapeId="0" xr:uid="{A0DBC891-D19A-4451-AAB4-C02DDFD4A361}">
      <text>
        <t>[Threaded comment]
Your version of Excel allows you to read this threaded comment; however, any edits to it will get removed if the file is opened in a newer version of Excel. Learn more: https://go.microsoft.com/fwlink/?linkid=870924
Comment:
    New Item in FY24-25</t>
      </text>
    </comment>
    <comment ref="C48" authorId="12" shapeId="0" xr:uid="{64C9FB88-BF0F-4AFA-A0DF-FDA47802F1B1}">
      <text>
        <t>[Threaded comment]
Your version of Excel allows you to read this threaded comment; however, any edits to it will get removed if the file is opened in a newer version of Excel. Learn more: https://go.microsoft.com/fwlink/?linkid=870924
Comment:
    New Item in FY24-25</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Greenbase</author>
    <author>ltomlin</author>
    <author>Gracie Charlton</author>
  </authors>
  <commentList>
    <comment ref="G10" authorId="0" shapeId="0" xr:uid="{ED919F25-BAC3-46AE-B4A9-E02BB6DFA02E}">
      <text>
        <r>
          <rPr>
            <b/>
            <sz val="8"/>
            <color indexed="81"/>
            <rFont val="Tahoma"/>
            <family val="2"/>
          </rPr>
          <t>Greenbase:</t>
        </r>
        <r>
          <rPr>
            <sz val="8"/>
            <color indexed="81"/>
            <rFont val="Tahoma"/>
            <family val="2"/>
          </rPr>
          <t xml:space="preserve">
Applicable to WA:
MRF - Disturbed land (categories A, B, C &amp; D)
AER (DMP) - Disturbance</t>
        </r>
      </text>
    </comment>
    <comment ref="H10" authorId="0" shapeId="0" xr:uid="{A355665F-3D5A-4C4C-8300-0455D3828D7C}">
      <text>
        <r>
          <rPr>
            <b/>
            <sz val="8"/>
            <color indexed="81"/>
            <rFont val="Tahoma"/>
            <family val="2"/>
          </rPr>
          <t>Greenbase:</t>
        </r>
        <r>
          <rPr>
            <sz val="8"/>
            <color indexed="81"/>
            <rFont val="Tahoma"/>
            <family val="2"/>
          </rPr>
          <t xml:space="preserve">
Applicable to WA:
MRF - Disturbed land (categories A, B, C &amp; D)
AER (DMP) - Disturbance
Based on site observation</t>
        </r>
      </text>
    </comment>
    <comment ref="I10" authorId="0" shapeId="0" xr:uid="{7DF671AF-0CB6-4C96-8375-D6C9FB77ACD9}">
      <text>
        <r>
          <rPr>
            <b/>
            <sz val="8"/>
            <color indexed="81"/>
            <rFont val="Tahoma"/>
            <family val="2"/>
          </rPr>
          <t>Greenbase:</t>
        </r>
        <r>
          <rPr>
            <sz val="8"/>
            <color indexed="81"/>
            <rFont val="Tahoma"/>
            <family val="2"/>
          </rPr>
          <t xml:space="preserve">
Applicable to WA:
MRF - Land under rehabilitation (category E)
AER (DMP) - Stage 1</t>
        </r>
      </text>
    </comment>
    <comment ref="J10" authorId="0" shapeId="0" xr:uid="{B8E9F0B7-1022-45A4-869C-ECC1F23CEE45}">
      <text>
        <r>
          <rPr>
            <b/>
            <sz val="8"/>
            <color indexed="81"/>
            <rFont val="Tahoma"/>
            <family val="2"/>
          </rPr>
          <t>Greenbase:</t>
        </r>
        <r>
          <rPr>
            <sz val="8"/>
            <color indexed="81"/>
            <rFont val="Tahoma"/>
            <family val="2"/>
          </rPr>
          <t xml:space="preserve">
Applicable to WA:
MRF - Land under rehabilitation (category E)
AER (DMP) - Stage 2</t>
        </r>
      </text>
    </comment>
    <comment ref="K10" authorId="0" shapeId="0" xr:uid="{335C20FF-0A4C-4FBA-8102-A42E3CEC4754}">
      <text>
        <r>
          <rPr>
            <b/>
            <sz val="8"/>
            <color indexed="81"/>
            <rFont val="Tahoma"/>
            <family val="2"/>
          </rPr>
          <t>Greenbase:</t>
        </r>
        <r>
          <rPr>
            <sz val="8"/>
            <color indexed="81"/>
            <rFont val="Tahoma"/>
            <family val="2"/>
          </rPr>
          <t xml:space="preserve">
Applicable to WA:
MRF - Rehabilitated land
AER (DMP) - Relinquished</t>
        </r>
      </text>
    </comment>
    <comment ref="L10" authorId="1" shapeId="0" xr:uid="{C0B1371B-66C0-4BC8-ACD8-5CA7502CC0B1}">
      <text>
        <r>
          <rPr>
            <b/>
            <sz val="8"/>
            <color indexed="81"/>
            <rFont val="Tahoma"/>
            <family val="2"/>
          </rPr>
          <t>Greenbase:</t>
        </r>
        <r>
          <rPr>
            <sz val="8"/>
            <color indexed="81"/>
            <rFont val="Tahoma"/>
            <family val="2"/>
          </rPr>
          <t xml:space="preserve">
Area not likely to generate windblown dust because the area is sealed, salt encrusted, permanently wet, rock armoured. Assessment can be based on site observation</t>
        </r>
      </text>
    </comment>
    <comment ref="Q36" authorId="2" shapeId="0" xr:uid="{C97911E1-9DC1-4EE9-A94F-5293C55B85C7}">
      <text>
        <r>
          <rPr>
            <b/>
            <sz val="9"/>
            <color indexed="81"/>
            <rFont val="Tahoma"/>
            <family val="2"/>
          </rPr>
          <t>Gracie Charlton:</t>
        </r>
        <r>
          <rPr>
            <sz val="9"/>
            <color indexed="81"/>
            <rFont val="Tahoma"/>
            <family val="2"/>
          </rPr>
          <t xml:space="preserve">
Majority of area falls under "combined road assay"</t>
        </r>
      </text>
    </comment>
    <comment ref="L75" authorId="1" shapeId="0" xr:uid="{B062523E-5D17-4CE1-AFD5-46FB2494C5E6}">
      <text>
        <r>
          <rPr>
            <b/>
            <sz val="8"/>
            <color indexed="81"/>
            <rFont val="Tahoma"/>
            <family val="2"/>
          </rPr>
          <t>Greenbase:</t>
        </r>
        <r>
          <rPr>
            <sz val="8"/>
            <color indexed="81"/>
            <rFont val="Tahoma"/>
            <family val="2"/>
          </rPr>
          <t xml:space="preserve">
Area not likely to generate windblown dust because the area is sealed, salt encrusted, permanently wet. 
Assessment can be based on site observation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Gracie Charlton</author>
  </authors>
  <commentList>
    <comment ref="C11" authorId="0" shapeId="0" xr:uid="{A8D4926A-62F5-4D74-B571-01180F42EB5E}">
      <text>
        <r>
          <rPr>
            <sz val="11"/>
            <color theme="1"/>
            <rFont val="Calibri"/>
            <family val="2"/>
            <scheme val="minor"/>
          </rPr>
          <t>Gracie Charlton:
Monthly volume = (average % full from bin inspections * bin volume) * number of empties/mth</t>
        </r>
      </text>
    </comment>
  </commentList>
</comments>
</file>

<file path=xl/sharedStrings.xml><?xml version="1.0" encoding="utf-8"?>
<sst xmlns="http://schemas.openxmlformats.org/spreadsheetml/2006/main" count="32192" uniqueCount="2820">
  <si>
    <t>Ravenswood Gold Pty Ltd</t>
  </si>
  <si>
    <t>If you have any queries please contact:</t>
  </si>
  <si>
    <t>DATA COLLECTION SHEET</t>
  </si>
  <si>
    <t>Account Lead:</t>
  </si>
  <si>
    <t>Laura Orozco</t>
  </si>
  <si>
    <t>Email:</t>
  </si>
  <si>
    <t>lorozco@greenbase.com.au</t>
  </si>
  <si>
    <t xml:space="preserve">Office: </t>
  </si>
  <si>
    <t>(08) 9322 9966</t>
  </si>
  <si>
    <t>Ravenswood Operations</t>
  </si>
  <si>
    <r>
      <t xml:space="preserve">Level 2, 41 St Georges Terrace, Perth WA   </t>
    </r>
    <r>
      <rPr>
        <sz val="10"/>
        <color theme="1"/>
        <rFont val="Calibri"/>
        <family val="2"/>
      </rPr>
      <t>|</t>
    </r>
    <r>
      <rPr>
        <sz val="8.5"/>
        <color theme="1"/>
        <rFont val="Arial"/>
        <family val="2"/>
      </rPr>
      <t xml:space="preserve">   </t>
    </r>
    <r>
      <rPr>
        <sz val="10"/>
        <color theme="1"/>
        <rFont val="Arial"/>
        <family val="2"/>
      </rPr>
      <t>PO Box Z5451, St Georges Terrace WA 6831</t>
    </r>
  </si>
  <si>
    <t>01/07/2024 - 30/06/2025</t>
  </si>
  <si>
    <t>Website:</t>
  </si>
  <si>
    <t>https://www.greenbase.com.au/</t>
  </si>
  <si>
    <t>Checklist</t>
  </si>
  <si>
    <t>Report Requirements</t>
  </si>
  <si>
    <t>Relevant Worksheet</t>
  </si>
  <si>
    <t>Responsibility</t>
  </si>
  <si>
    <t>NGER</t>
  </si>
  <si>
    <t>NPI</t>
  </si>
  <si>
    <t>Administration</t>
  </si>
  <si>
    <t>Site Attributes</t>
  </si>
  <si>
    <t>GC</t>
  </si>
  <si>
    <t>X</t>
  </si>
  <si>
    <t>Additional Data Entry</t>
  </si>
  <si>
    <t>Cleaner Production</t>
  </si>
  <si>
    <t>Feedback</t>
  </si>
  <si>
    <t>ALL</t>
  </si>
  <si>
    <t>Production Stats</t>
  </si>
  <si>
    <t>Fuel Tanks</t>
  </si>
  <si>
    <t>JL</t>
  </si>
  <si>
    <t>Point Source Energy</t>
  </si>
  <si>
    <t>RW</t>
  </si>
  <si>
    <t>Plant and Equipment-Diesel</t>
  </si>
  <si>
    <t>Plant and Equipment-Other Fuels</t>
  </si>
  <si>
    <t>Drilling and Explosives</t>
  </si>
  <si>
    <t>VD</t>
  </si>
  <si>
    <t>Geology</t>
  </si>
  <si>
    <t>Open Areas</t>
  </si>
  <si>
    <t>PL</t>
  </si>
  <si>
    <t>Material Transfers</t>
  </si>
  <si>
    <t>GC &amp; VD</t>
  </si>
  <si>
    <t>TSF</t>
  </si>
  <si>
    <t>GG</t>
  </si>
  <si>
    <t>Leach Tanks and Heap Leach</t>
  </si>
  <si>
    <t>Materials and Chemicals</t>
  </si>
  <si>
    <t>Discharge</t>
  </si>
  <si>
    <t>Spills</t>
  </si>
  <si>
    <t>Waste Transfers</t>
  </si>
  <si>
    <t>Fuel Balance</t>
  </si>
  <si>
    <t>Greenbase</t>
  </si>
  <si>
    <t>Greenbase Service</t>
  </si>
  <si>
    <t>About the Reporting Program</t>
  </si>
  <si>
    <t>Website</t>
  </si>
  <si>
    <t xml:space="preserve">NPI </t>
  </si>
  <si>
    <t>The National Pollutant Inventory (NPI) is a pollutant release and transfer register, established by the Australian government via the National Environment Protection Measures (NEPM) legislation in 1998.
The goal of the NPI is to ensure the community has access to information about the emission and transfer of toxic substances that may affect them locally in accordance with the principle of 'Community right to know'.</t>
  </si>
  <si>
    <t>http://www.npi.gov.au/</t>
  </si>
  <si>
    <t xml:space="preserve">The National Greenhouse and Energy Reporting Act (NGER) was legislated by the Federal Government in 2007. The act requires companies to estimate their greenhouse gas emissions and report their energy production and energy consumption as well as other specified information.
The data reported in the NGER program are used to inform government policy, inform the public, help meet Australia's international reporting obligation and assist Commonwealth, state and territory government programmes and activities. </t>
  </si>
  <si>
    <t>http://www.cleanenergyregulator.gov.au/Pages/default.aspx</t>
  </si>
  <si>
    <t>Sustainability</t>
  </si>
  <si>
    <t>The GRI framework is overseen by an independent organisation, and is intended to serve as a generally accepted framework for reporting an organisation's environmental, social and economic performance with a focus on rigour and quality.
SASB Standards guide the disclosure of financially material sustainability information by companies to their investors. Available for 77 industries, the Standards identify the subset of environmental, social, and governance (ESG) issues most relevant to financial performance in each industry.</t>
  </si>
  <si>
    <t>https://www.globalreporting.org/Pages/default.aspx
https://www.sasb.org/</t>
  </si>
  <si>
    <t>Complimentary Half Day Training</t>
  </si>
  <si>
    <t>Training at the Greenbase office is offered to clients as a part of the standard reporting service. This offering covers the basic understanding needed to complete reports, such as background on the NPI and NGER programmes, how to fill in the data collection templates and how to use the Greenbase system (estimated at 2 hours).</t>
  </si>
  <si>
    <t>https://www.greenbase.com.au/ (through secure login)</t>
  </si>
  <si>
    <t>Datasheet Training</t>
  </si>
  <si>
    <t xml:space="preserve">Training videos covering how to fill in the data collection template are available on the Greenbase website, through secure login. Please contact your Greenbase Account Lead if you do not have a login. </t>
  </si>
  <si>
    <t>Instructions:</t>
  </si>
  <si>
    <t>Note: Greenbase accepts no responsibility for the authenticity and accuracy of any numbers supplied.</t>
  </si>
  <si>
    <t xml:space="preserve">Cells with a </t>
  </si>
  <si>
    <t>white</t>
  </si>
  <si>
    <t>or green</t>
  </si>
  <si>
    <t>background require values to be entered</t>
  </si>
  <si>
    <t>orange</t>
  </si>
  <si>
    <t>background require options to be selected from a suggested list. If a representative option is not available feel free to type in your own description</t>
  </si>
  <si>
    <t>blue</t>
  </si>
  <si>
    <t>background require options to be selected from a suggested list, and have had an option or value entered</t>
  </si>
  <si>
    <t>purple</t>
  </si>
  <si>
    <t>background are optional information that may help us to calculate or verify other information.</t>
  </si>
  <si>
    <t>yellow</t>
  </si>
  <si>
    <t>background are annual values that will be automatically generated from monthly data. If monthly data is not available, enter the annual figure in the yellow cell</t>
  </si>
  <si>
    <t>grey</t>
  </si>
  <si>
    <t xml:space="preserve">background are for information only. </t>
  </si>
  <si>
    <t>LOR</t>
  </si>
  <si>
    <t xml:space="preserve">Task ID: </t>
  </si>
  <si>
    <t>ANZIC</t>
  </si>
  <si>
    <t>01xx Agriculture</t>
  </si>
  <si>
    <t>02xx Aquaculture</t>
  </si>
  <si>
    <t>03xx Forestry and logging</t>
  </si>
  <si>
    <t>04xx Fishing, hunting and trapping</t>
  </si>
  <si>
    <t>05xx Agriculture, forestry and fishing support services</t>
  </si>
  <si>
    <t>060x Coal mining</t>
  </si>
  <si>
    <t>070x Oil and gas extraction</t>
  </si>
  <si>
    <t>080x Metal ore mining</t>
  </si>
  <si>
    <t>091x Construction material mining</t>
  </si>
  <si>
    <t>099x Other non‑metallic mineral mining and quarrying</t>
  </si>
  <si>
    <t>101x Exploration</t>
  </si>
  <si>
    <t>109x Other Mining Services</t>
  </si>
  <si>
    <t>112x Seafood processing</t>
  </si>
  <si>
    <t>113x Dairy product manufacturing</t>
  </si>
  <si>
    <t>114x Fruit and vegetable processing</t>
  </si>
  <si>
    <t>115x Oil and fat manufacturing</t>
  </si>
  <si>
    <t>116x Grain mill and cereal product manufacturing</t>
  </si>
  <si>
    <t>117x Bakery product manufacturing</t>
  </si>
  <si>
    <t>118x Sugar confectionary manufacturing</t>
  </si>
  <si>
    <t>119x Other food product manufacturing</t>
  </si>
  <si>
    <t>121x Beverage manufacturing</t>
  </si>
  <si>
    <t>122x Cigarette and tobacco product manufacturing</t>
  </si>
  <si>
    <t>131x Textile manufacturing</t>
  </si>
  <si>
    <t>132x Leather tanning, fur dressing, and leather product manufacturing</t>
  </si>
  <si>
    <t>133x Textile product manufacturing</t>
  </si>
  <si>
    <t>134x Knitted product manufacturing</t>
  </si>
  <si>
    <t>135x Clothing and footwear manufacturing</t>
  </si>
  <si>
    <t>141x Log sawmilling and timber dressing</t>
  </si>
  <si>
    <t>149x Other wood product manufacturing</t>
  </si>
  <si>
    <t>151x Pulp, paper and paperboard manufacturing</t>
  </si>
  <si>
    <t>152x Converted paper product manufacturing</t>
  </si>
  <si>
    <t>161x Printing and printing support services</t>
  </si>
  <si>
    <t>162x Reproduction of recorded media</t>
  </si>
  <si>
    <t>170x Petroleum and coal product manufacturing</t>
  </si>
  <si>
    <t>181x Basic chemical manufacturing</t>
  </si>
  <si>
    <t>182x Basic polymer manufacturing</t>
  </si>
  <si>
    <t>183x Fertiliser and pesticide manufacturing</t>
  </si>
  <si>
    <t>184x Pharmaceutical and medicinal product manufacturing</t>
  </si>
  <si>
    <t>185x Cleaning compound and toiletry preparation manufacturing</t>
  </si>
  <si>
    <t>189x Other basic chemical product manufacturing</t>
  </si>
  <si>
    <t>191x Polymer product manufacturing</t>
  </si>
  <si>
    <t>192x Natural rubber product manufacturing</t>
  </si>
  <si>
    <t>201x Glass and glass product manufacturing</t>
  </si>
  <si>
    <t>202x Ceramic product manufacturing</t>
  </si>
  <si>
    <t>203x Cement, lime, plaster and concrete product manufacturing</t>
  </si>
  <si>
    <t>209x Other non‑metallic mineral product manufacturing</t>
  </si>
  <si>
    <t>211x Basic ferrous metal manufacturing</t>
  </si>
  <si>
    <t>212x Basic ferrous product manufacturing</t>
  </si>
  <si>
    <t>213x Basic non‑ferrous metal manufacturing</t>
  </si>
  <si>
    <t>214x Basic non‑ferrous metal product manufacturing</t>
  </si>
  <si>
    <t>221x Iron and steel forging</t>
  </si>
  <si>
    <t>222x Structural product manufacturing</t>
  </si>
  <si>
    <t>223x Metal container manufacturing</t>
  </si>
  <si>
    <t>224x Sheet metal product manufacturing (except metal structural &amp; container products)</t>
  </si>
  <si>
    <t>229x Other fabricated metal product manufacturing</t>
  </si>
  <si>
    <t>231x Motor vehicle and motor vehicle part manufacturing</t>
  </si>
  <si>
    <t>239x Other transport equipment manufacturing</t>
  </si>
  <si>
    <t>241x Professional and scientific equipment manufacturing</t>
  </si>
  <si>
    <t>242x Computer and electronic equipment manufacturing</t>
  </si>
  <si>
    <t>243x Electrical equipment manufacturing</t>
  </si>
  <si>
    <t>244x Domestic appliance manufacturing</t>
  </si>
  <si>
    <t>245x Pump, compressor, heating and ventilation equipment manufacturing</t>
  </si>
  <si>
    <t>246x Specialised machinery and equipment manufacturing</t>
  </si>
  <si>
    <t>249x Other machinery and equipment manufacturing</t>
  </si>
  <si>
    <t>251x Furniture manufacturing</t>
  </si>
  <si>
    <t>259x Other manufacturing</t>
  </si>
  <si>
    <t>261x Electricity generation</t>
  </si>
  <si>
    <t>262x Electricity transmission</t>
  </si>
  <si>
    <t>263x Electricity distribution</t>
  </si>
  <si>
    <t>264x On selling electricity and electricity market operation</t>
  </si>
  <si>
    <t>270x Gas supply</t>
  </si>
  <si>
    <t>281x Water supply, sewerage and drainage services</t>
  </si>
  <si>
    <t>291x Waste collection services</t>
  </si>
  <si>
    <t>292x Waste treatment, disposal and remediation services</t>
  </si>
  <si>
    <t>301x Residential building construction</t>
  </si>
  <si>
    <t>302x Non‑residential building construction</t>
  </si>
  <si>
    <t>310x Heavy and civil engineering construction</t>
  </si>
  <si>
    <t>32xx Construction services</t>
  </si>
  <si>
    <t>331x Agricultural product wholesaling</t>
  </si>
  <si>
    <t>332x Mineral, metal and chemical wholesaling</t>
  </si>
  <si>
    <t>333x Timber and hardware goods wholesaling</t>
  </si>
  <si>
    <t>341x Specialised industrial machinery and equipment wholesaling</t>
  </si>
  <si>
    <t>349x Other machinery and equipment wholesaling</t>
  </si>
  <si>
    <t>350x Motor vehicle and motor vehicle parts wholesaling</t>
  </si>
  <si>
    <t>360x Grocery, liquor and tobacco product wholesaling</t>
  </si>
  <si>
    <t>371x Textile, clothing and footwear wholesaling</t>
  </si>
  <si>
    <t>372x Pharmaceutical and toiletry goods wholesaling</t>
  </si>
  <si>
    <t>373x Furniture, floor covering and other goods wholesaling</t>
  </si>
  <si>
    <t>380x Commission‑based wholesaling</t>
  </si>
  <si>
    <t>391x Motor vehicle retailing</t>
  </si>
  <si>
    <t>392x Motor vehicle parts and tyre retailing</t>
  </si>
  <si>
    <t>400x Fuel retailing</t>
  </si>
  <si>
    <t>411x Supermarket and grocery stores</t>
  </si>
  <si>
    <t>412x Specialised food retailing</t>
  </si>
  <si>
    <t>421x Furniture, floor coverings, houseware and textile goods retailing</t>
  </si>
  <si>
    <t>422x Electrical and electronic goods retailing</t>
  </si>
  <si>
    <t>423x Hardware, building and garden supplies retailing</t>
  </si>
  <si>
    <t>424x Recreational goods retailing</t>
  </si>
  <si>
    <t>425x Clothing, footwear and personal accessory retailing</t>
  </si>
  <si>
    <t>426x Department stores</t>
  </si>
  <si>
    <t>427x Pharmaceutical and other store‑based retailing</t>
  </si>
  <si>
    <t>431x Non‑store retailing</t>
  </si>
  <si>
    <t>432x Retail commission‑based buying and/or selling</t>
  </si>
  <si>
    <t>440x Accommodation</t>
  </si>
  <si>
    <t>451x Cafes, restaurants and takeaway food services</t>
  </si>
  <si>
    <t>452x Pubs, taverns and bars</t>
  </si>
  <si>
    <t>453x Clubs (hospitality)</t>
  </si>
  <si>
    <t>461x Road freight transport</t>
  </si>
  <si>
    <t>462x Road passenger transport</t>
  </si>
  <si>
    <t>471x Rail freight transport</t>
  </si>
  <si>
    <t>472x Rail passenger transport</t>
  </si>
  <si>
    <t>481x Water freight transport</t>
  </si>
  <si>
    <t>482x Water passenger transport</t>
  </si>
  <si>
    <t>490x Air and space transport</t>
  </si>
  <si>
    <t>501x Scenic and sightseeing transport</t>
  </si>
  <si>
    <t>502x Pipeline and other transport</t>
  </si>
  <si>
    <t>510x Postal and courier pick‑up and delivery services</t>
  </si>
  <si>
    <t>521x Water transport support services</t>
  </si>
  <si>
    <t>522x Airport operations and other air transport support services</t>
  </si>
  <si>
    <t>529x Other transport support services</t>
  </si>
  <si>
    <t>530x Warehousing and storage services</t>
  </si>
  <si>
    <t>541x Newspaper, periodical, book and directory publishing</t>
  </si>
  <si>
    <t>542x Software publishing</t>
  </si>
  <si>
    <t>55xx Motion picture and sound recording activities</t>
  </si>
  <si>
    <t>561x Radio broadcasting</t>
  </si>
  <si>
    <t>562x Television broadcasting</t>
  </si>
  <si>
    <t>570x Internet publishing and broadcasting</t>
  </si>
  <si>
    <t>580x Telecommunications services</t>
  </si>
  <si>
    <t>591x Internet service providers and web search portals</t>
  </si>
  <si>
    <t>592x Data processing, web hosting &amp; electronic information storage services</t>
  </si>
  <si>
    <t>601x Libraries and archives</t>
  </si>
  <si>
    <t>602x Other information services</t>
  </si>
  <si>
    <t>621x Central banking</t>
  </si>
  <si>
    <t>622x Depository financial intermediation</t>
  </si>
  <si>
    <t>623x Non‑depository financing</t>
  </si>
  <si>
    <t>624x Financial asset investing</t>
  </si>
  <si>
    <t>63xx Insurance and superannuation funds</t>
  </si>
  <si>
    <t>641x Auxiliary finance and investment services</t>
  </si>
  <si>
    <t>642x Auxiliary insurance services</t>
  </si>
  <si>
    <t>661x Motor vehicle and transport equipment rental and hiring</t>
  </si>
  <si>
    <t>662x Farm animal and bloodstock leasing</t>
  </si>
  <si>
    <t>663x Other goods and equipment rental and hiring</t>
  </si>
  <si>
    <t>664x Non‑financial intangible assets (except copyrights) leasing</t>
  </si>
  <si>
    <t>671x Property operators</t>
  </si>
  <si>
    <t>672x Real estate services</t>
  </si>
  <si>
    <t>691x Scientific research services</t>
  </si>
  <si>
    <t>692x Architectural, engineering and technical services</t>
  </si>
  <si>
    <t>693x Legal and accounting services</t>
  </si>
  <si>
    <t>694x Advertising services</t>
  </si>
  <si>
    <t>695x Market research and statistical services</t>
  </si>
  <si>
    <t>696x Management and related consulting services</t>
  </si>
  <si>
    <t>697x Veterinary services</t>
  </si>
  <si>
    <t>699x Other professional, scientific and technical services</t>
  </si>
  <si>
    <t>700x Computer system design and related services</t>
  </si>
  <si>
    <t>721x Employment services</t>
  </si>
  <si>
    <t>722x Travel agency and tour arrangement services</t>
  </si>
  <si>
    <t>729x Other administrative services</t>
  </si>
  <si>
    <t>731x Building cleaning, pest control and gardening services</t>
  </si>
  <si>
    <t>732x Packaging services</t>
  </si>
  <si>
    <t>751x Central government administration</t>
  </si>
  <si>
    <t>752x State government administration</t>
  </si>
  <si>
    <t>753x Local government administration</t>
  </si>
  <si>
    <t>754x Justice</t>
  </si>
  <si>
    <t>755x Government representation</t>
  </si>
  <si>
    <t>760x Defence</t>
  </si>
  <si>
    <t>771x Public order and safety services</t>
  </si>
  <si>
    <t>772x Regulatory services</t>
  </si>
  <si>
    <t>80xx Preschool and school education</t>
  </si>
  <si>
    <t>810x Tertiary education</t>
  </si>
  <si>
    <t>821x Adult, community and other education</t>
  </si>
  <si>
    <t>822x Educational support services</t>
  </si>
  <si>
    <t>840x Hospitals</t>
  </si>
  <si>
    <t>85xx Medical and other health care services</t>
  </si>
  <si>
    <t>860x Residential care services</t>
  </si>
  <si>
    <t>871x Child care services</t>
  </si>
  <si>
    <t>879x Other social assistance services</t>
  </si>
  <si>
    <t>891x Museum operation</t>
  </si>
  <si>
    <t>892x Parks and gardens operations</t>
  </si>
  <si>
    <t>900x Creative and performing arts activities</t>
  </si>
  <si>
    <t>911x Sports and physical recreation activities</t>
  </si>
  <si>
    <t>912x Horse and dog racing activities</t>
  </si>
  <si>
    <t>913x Amusement and other recreation activities</t>
  </si>
  <si>
    <t>920x Gambling activities</t>
  </si>
  <si>
    <t>941x Automotive repair and maintenance</t>
  </si>
  <si>
    <t>942x Machinery and equipment repair and maintenance</t>
  </si>
  <si>
    <t>949x Other repair and maintenance</t>
  </si>
  <si>
    <t>951x Personal care services</t>
  </si>
  <si>
    <t>952x Funeral, crematorium and cemetery services</t>
  </si>
  <si>
    <t>953x Other personal services</t>
  </si>
  <si>
    <t>954x Religious services</t>
  </si>
  <si>
    <t>955x Civic, professional and other interest group services</t>
  </si>
  <si>
    <t>96xx Private households employing staff and undifferentiated goods‑and‑service‑producing activities of households for own use</t>
  </si>
  <si>
    <t>The information in this tab will not be reported, but is rather used to record the source of data to assist with the data collection process</t>
  </si>
  <si>
    <t>Examples are provided - please amend and add relevant information as applicable</t>
  </si>
  <si>
    <t>Data Source Tracking</t>
  </si>
  <si>
    <t>Tab</t>
  </si>
  <si>
    <t>Data Item / Parameter</t>
  </si>
  <si>
    <t>Frequency (e.g. monthly, quarterly, annually)</t>
  </si>
  <si>
    <t>Data Source</t>
  </si>
  <si>
    <t>Details of person collecting data</t>
  </si>
  <si>
    <t>Other Notes</t>
  </si>
  <si>
    <t>File Name</t>
  </si>
  <si>
    <t>Location</t>
  </si>
  <si>
    <t>Department</t>
  </si>
  <si>
    <t>Position</t>
  </si>
  <si>
    <t>Name</t>
  </si>
  <si>
    <t>Number of personnel</t>
  </si>
  <si>
    <t>Annual - as at 30/06/2025</t>
  </si>
  <si>
    <t>EAC</t>
  </si>
  <si>
    <t>Gracie</t>
  </si>
  <si>
    <t>Retrieve from Carole</t>
  </si>
  <si>
    <t>Cleaner Production activities</t>
  </si>
  <si>
    <t>N/A</t>
  </si>
  <si>
    <t>E-mail processing and mining Managers</t>
  </si>
  <si>
    <t>Production Statistics</t>
  </si>
  <si>
    <t>Electricity purchased</t>
  </si>
  <si>
    <t>Monthly, 3-monthly</t>
  </si>
  <si>
    <t>Ore mined</t>
  </si>
  <si>
    <t>Ore processed</t>
  </si>
  <si>
    <t>Waste mined</t>
  </si>
  <si>
    <t>Gold produced</t>
  </si>
  <si>
    <t>Primary tanks</t>
  </si>
  <si>
    <t>Service truck</t>
  </si>
  <si>
    <t>Fuel use by other point sources</t>
  </si>
  <si>
    <t>Plant and Equipment - Diesel</t>
  </si>
  <si>
    <t>Vehicles and unmetered engines diesel use</t>
  </si>
  <si>
    <t>Percent on site</t>
  </si>
  <si>
    <t>Working area</t>
  </si>
  <si>
    <t>Plant and Equipment - Other Fuels</t>
  </si>
  <si>
    <t>Vehicles and unmetered engines fuel use</t>
  </si>
  <si>
    <t xml:space="preserve">Products used and amount </t>
  </si>
  <si>
    <t>Blasting details</t>
  </si>
  <si>
    <t xml:space="preserve">Number of holes drilled </t>
  </si>
  <si>
    <t>Rock and soil assays for dust emission sources</t>
  </si>
  <si>
    <t>Disturbance and rehabilitation data</t>
  </si>
  <si>
    <t>Dust suppression details</t>
  </si>
  <si>
    <t>Material moved (ore, waste, topsoil)</t>
  </si>
  <si>
    <t>Processing circuit details</t>
  </si>
  <si>
    <t>Pollution control details</t>
  </si>
  <si>
    <t>Moisture content in feed</t>
  </si>
  <si>
    <t>Known water in slurry</t>
  </si>
  <si>
    <t>Solids in tailings</t>
  </si>
  <si>
    <t>Seepage rate</t>
  </si>
  <si>
    <t>Free CN and pH (at spigot)</t>
  </si>
  <si>
    <t>Monitoring bores samples</t>
  </si>
  <si>
    <t>NaCN usage</t>
  </si>
  <si>
    <t>Leach tank details (NaCN, pH, operating hours)</t>
  </si>
  <si>
    <t>Material and Chemicals</t>
  </si>
  <si>
    <t>Material and chemicals used on site (e.g. coolant, acids, etc)</t>
  </si>
  <si>
    <t>Discharge to surface water</t>
  </si>
  <si>
    <t>Discharge samples</t>
  </si>
  <si>
    <t>Fuel spills</t>
  </si>
  <si>
    <t>Effluent spills and samples</t>
  </si>
  <si>
    <t>Other spills</t>
  </si>
  <si>
    <t>Landfill</t>
  </si>
  <si>
    <t>Waste sent landfill</t>
  </si>
  <si>
    <t>[select]</t>
  </si>
  <si>
    <t>WWTP and Landfill</t>
  </si>
  <si>
    <t>Invoices</t>
  </si>
  <si>
    <r>
      <t xml:space="preserve">Method:
</t>
    </r>
    <r>
      <rPr>
        <sz val="10"/>
        <color theme="1"/>
        <rFont val="Arial"/>
        <family val="2"/>
      </rPr>
      <t xml:space="preserve">Retrieve number of permanent Ravenswood Gold personnel employed at site as at 30/06/2025 from HR department </t>
    </r>
  </si>
  <si>
    <t>Personnel Employed</t>
  </si>
  <si>
    <t>Total number of personnel employed at site</t>
  </si>
  <si>
    <t>Weather Details</t>
  </si>
  <si>
    <t>Nearest BOM weather station</t>
  </si>
  <si>
    <t>Charters Towers Airport (034084)</t>
  </si>
  <si>
    <t>Facility Information</t>
  </si>
  <si>
    <t>Street Address</t>
  </si>
  <si>
    <t>1 Macrossan Street</t>
  </si>
  <si>
    <t>Ravenswood, QLD</t>
  </si>
  <si>
    <t>Postcode</t>
  </si>
  <si>
    <t>4816</t>
  </si>
  <si>
    <t xml:space="preserve">Environment Agency Licence No.(s) </t>
  </si>
  <si>
    <t>EPML00979013</t>
  </si>
  <si>
    <r>
      <t xml:space="preserve">Other than for lighting or motive purposes is the facility's maximum power consumption </t>
    </r>
    <r>
      <rPr>
        <sz val="10"/>
        <color theme="1"/>
        <rFont val="Calibri"/>
        <family val="2"/>
      </rPr>
      <t>≥</t>
    </r>
    <r>
      <rPr>
        <sz val="10"/>
        <color theme="1"/>
        <rFont val="Arial"/>
        <family val="2"/>
      </rPr>
      <t xml:space="preserve">20MW? </t>
    </r>
    <r>
      <rPr>
        <sz val="10"/>
        <color rgb="FFFF0000"/>
        <rFont val="Arial"/>
        <family val="2"/>
      </rPr>
      <t>(1)</t>
    </r>
  </si>
  <si>
    <r>
      <t xml:space="preserve">Is </t>
    </r>
    <r>
      <rPr>
        <sz val="10"/>
        <color theme="1"/>
        <rFont val="Calibri"/>
        <family val="2"/>
      </rPr>
      <t>≥</t>
    </r>
    <r>
      <rPr>
        <sz val="10"/>
        <color theme="1"/>
        <rFont val="Arial"/>
        <family val="2"/>
      </rPr>
      <t xml:space="preserve">1tonne of fuel burnt in an hour? </t>
    </r>
  </si>
  <si>
    <t>Australian New Zealand Standard Industrial Classification (ANZSIC) Code</t>
  </si>
  <si>
    <t>0804 Gold Ore Mining</t>
  </si>
  <si>
    <t>Latitude (South)</t>
  </si>
  <si>
    <t>-20.6.45 S</t>
  </si>
  <si>
    <t>Longitude (East)</t>
  </si>
  <si>
    <t>146.54.11 E</t>
  </si>
  <si>
    <t>Site Description</t>
  </si>
  <si>
    <t>For Public Enquires (NPI)</t>
  </si>
  <si>
    <t>Michael Limpus</t>
  </si>
  <si>
    <t>Management Position</t>
  </si>
  <si>
    <t>Environment, Approvals and Community Manager</t>
  </si>
  <si>
    <t xml:space="preserve">Telephone Number </t>
  </si>
  <si>
    <t>07 4736 9206</t>
  </si>
  <si>
    <t>Postal Address</t>
  </si>
  <si>
    <t>PO Box 5802 Townsville, QLD</t>
  </si>
  <si>
    <t>4810</t>
  </si>
  <si>
    <t>Public email address (if applicable)</t>
  </si>
  <si>
    <t>info@ravenswoodgold.com</t>
  </si>
  <si>
    <t>Web Address (if applicable) for hotlink from NPI internet database</t>
  </si>
  <si>
    <t>https://www.ravenswoodgold.com/</t>
  </si>
  <si>
    <t>For Technical Enquires (NPI)</t>
  </si>
  <si>
    <t>Telephone number</t>
  </si>
  <si>
    <t>Email address (if applicable)</t>
  </si>
  <si>
    <t>Details of Facility Occupier (NPI)</t>
  </si>
  <si>
    <t>Resources Incurred (NPI)</t>
  </si>
  <si>
    <t>Internal Costs</t>
  </si>
  <si>
    <t>External Costs (Consultants, Analysis)</t>
  </si>
  <si>
    <t>Comments to NPI Unit (specify public and/or private)</t>
  </si>
  <si>
    <t xml:space="preserve">
</t>
  </si>
  <si>
    <r>
      <rPr>
        <sz val="10"/>
        <color rgb="FFFF0000"/>
        <rFont val="Arial"/>
        <family val="2"/>
      </rPr>
      <t xml:space="preserve">(1) </t>
    </r>
    <r>
      <rPr>
        <sz val="10"/>
        <color theme="3"/>
        <rFont val="Arial"/>
        <family val="2"/>
      </rPr>
      <t>As per the NPI Guide ‘Motive means producing physical or mechanical motion. Electrical motive equipment includes pumps, fans compressors, conveyor belts etc. Electrical non-motive equipment includes arcing furnaces, heaters, ovens etc.’</t>
    </r>
  </si>
  <si>
    <t>0600 Coal Mining</t>
  </si>
  <si>
    <t>0700 Oil and Gas Extraction</t>
  </si>
  <si>
    <t>0801 Iron Ore Mining</t>
  </si>
  <si>
    <t>0802 Bauxite Mining</t>
  </si>
  <si>
    <t>0803 Copper Ore Mining</t>
  </si>
  <si>
    <t>0805 Mineral Sand Mining</t>
  </si>
  <si>
    <t>0806 Nickel Ore Mining</t>
  </si>
  <si>
    <t>0807 Silver-Lead-Zinc Ore Mining</t>
  </si>
  <si>
    <t>0809 Other Metal Ore Mining</t>
  </si>
  <si>
    <t>0911 Gravel and Sand Quarrying</t>
  </si>
  <si>
    <t>0919 Other Construction Material Mining</t>
  </si>
  <si>
    <t>0990 Other Non-Metallic Mineral Mining and Quarrying</t>
  </si>
  <si>
    <t>101x Exploration (NGER Only)</t>
  </si>
  <si>
    <t>109x Other mining support services (NGER Only)</t>
  </si>
  <si>
    <t>1701 Petroleum Refining and Petroleum Fuel Manufacturing</t>
  </si>
  <si>
    <t>1709 Other Petroleum and Coal Product Manufacturing</t>
  </si>
  <si>
    <t>1811 Industrial Gas Manufacturing</t>
  </si>
  <si>
    <t>1812 Basic Organic Chemical Manufacturing</t>
  </si>
  <si>
    <t>1813 Basic Inorganic Chemical Manufacturing</t>
  </si>
  <si>
    <t>1831 Fertiliser Manufacturing</t>
  </si>
  <si>
    <t>1832 Pesticide Manufacturing</t>
  </si>
  <si>
    <t>1892 Explosive Manufacturing</t>
  </si>
  <si>
    <t>2031 Cement and Lime Manufacturing</t>
  </si>
  <si>
    <t>2032 Plaster Product Manufacturing</t>
  </si>
  <si>
    <t>2033 Ready-Mixed Concrete Manufacturing</t>
  </si>
  <si>
    <t>2034 Concrete Product Manufacturing</t>
  </si>
  <si>
    <t>2090 Other Non-Metallic Mineral Product Manufacturing</t>
  </si>
  <si>
    <t>2110 Iron Smelting and Steel Manufacturing</t>
  </si>
  <si>
    <t>2131 Alumina Production</t>
  </si>
  <si>
    <t>2132 Aluminium Smelting</t>
  </si>
  <si>
    <t>2133 Copper, Silver, Lead and Zinc Smelting and Refining</t>
  </si>
  <si>
    <t>2139 Other Basic Non-Ferrous Metal Manufacturing</t>
  </si>
  <si>
    <t>2391 Shipbuilding and Repair Services</t>
  </si>
  <si>
    <t>2392 Boatbuilding and Repair Services</t>
  </si>
  <si>
    <t>2393 Railway Rolling Stock Manufacturing and Repair Services</t>
  </si>
  <si>
    <t>2394 Aircraft Manufacturing and Repair Services</t>
  </si>
  <si>
    <t>2399 Other Transport Equipment Manufacturing n.e.c.</t>
  </si>
  <si>
    <t>2451 Pump and Compressor Manufacturing</t>
  </si>
  <si>
    <t>2462 Mining and Construction Machinery Manufacturing</t>
  </si>
  <si>
    <t>2611 Fossil Fuel Electricity Generation</t>
  </si>
  <si>
    <t>2612 Hydro-Electricity Generation</t>
  </si>
  <si>
    <t>2619 Other Electricity Generation</t>
  </si>
  <si>
    <t>2620 Electricity Transmission</t>
  </si>
  <si>
    <t>2630 Electricity Distribution</t>
  </si>
  <si>
    <t>2640 On Selling Electricity and Electricity Market Operation</t>
  </si>
  <si>
    <t>2700 Gas Supply</t>
  </si>
  <si>
    <t>2811 Water Supply</t>
  </si>
  <si>
    <t>2812 Sewerage and Drainage Services</t>
  </si>
  <si>
    <t>2911 Solid Waste Collection Services</t>
  </si>
  <si>
    <t>2919 Other Waste Collection Services</t>
  </si>
  <si>
    <t>2921 Waste Treatment and Disposal Services</t>
  </si>
  <si>
    <t>2922 Waste Remediation and Materials Recovery Services</t>
  </si>
  <si>
    <t>3321 Petroleum Product Wholesaling</t>
  </si>
  <si>
    <t>3322 Metal and Mineral Wholesaling</t>
  </si>
  <si>
    <t>3323 Industrial and Agricultural Chemical Product Wholesaling</t>
  </si>
  <si>
    <t>461x Road freight transport (NGER Only)</t>
  </si>
  <si>
    <t>471x Rail freight transport (NGER Only)</t>
  </si>
  <si>
    <t>481x Water freight transport (NGER Only)</t>
  </si>
  <si>
    <t>5021 Pipeline Transport</t>
  </si>
  <si>
    <t>5211 Stevedoring Services</t>
  </si>
  <si>
    <t>5212 Port and Water Transport Terminal Operations</t>
  </si>
  <si>
    <t>5219 Other Water Transport Support Services</t>
  </si>
  <si>
    <t>5220 Airport Operations and Other Air Transport Support Services</t>
  </si>
  <si>
    <t>752x State government administration (NGER Only)</t>
  </si>
  <si>
    <t>753x Local government administration (NGER Only)</t>
  </si>
  <si>
    <r>
      <rPr>
        <b/>
        <sz val="10"/>
        <color theme="1"/>
        <rFont val="Arial"/>
        <family val="2"/>
      </rPr>
      <t>Method:</t>
    </r>
    <r>
      <rPr>
        <sz val="10"/>
        <color theme="1"/>
        <rFont val="Arial"/>
        <family val="2"/>
      </rPr>
      <t xml:space="preserve">
Collect weather data from DataSight. Use the following filters shown to right. Calculate annual average for pressure and wind speed and count for rain days.</t>
    </r>
  </si>
  <si>
    <t>Fuel Properties</t>
  </si>
  <si>
    <t>Fuel Type</t>
  </si>
  <si>
    <t>Density</t>
  </si>
  <si>
    <t>Sulphur Content</t>
  </si>
  <si>
    <t>Diesel</t>
  </si>
  <si>
    <t>kg/L</t>
  </si>
  <si>
    <t>%</t>
  </si>
  <si>
    <t>ULP (Gasoline)</t>
  </si>
  <si>
    <t>LPG (Propane)</t>
  </si>
  <si>
    <t>PNG (Natural Gas)</t>
  </si>
  <si>
    <t>kg/m3</t>
  </si>
  <si>
    <t>mg/m3</t>
  </si>
  <si>
    <t>Meteorological Station Data</t>
  </si>
  <si>
    <t>Parameter Name</t>
  </si>
  <si>
    <t>Value</t>
  </si>
  <si>
    <t>Unit</t>
  </si>
  <si>
    <t>Meteorological Station Name (if applicable)</t>
  </si>
  <si>
    <t>Nolans Weather Station</t>
  </si>
  <si>
    <t>Text</t>
  </si>
  <si>
    <t>Atmospheric pressure</t>
  </si>
  <si>
    <t>kPa</t>
  </si>
  <si>
    <t>Climatic zone</t>
  </si>
  <si>
    <t>Zone 7 (North Central QLD)</t>
  </si>
  <si>
    <t>Option</t>
  </si>
  <si>
    <t>Onsite weather station at Nolans</t>
  </si>
  <si>
    <t>Number of rain days</t>
  </si>
  <si>
    <t>day</t>
  </si>
  <si>
    <t>Wind speed</t>
  </si>
  <si>
    <t>m/s</t>
  </si>
  <si>
    <t>Other</t>
  </si>
  <si>
    <t>Type</t>
  </si>
  <si>
    <t>Reporting period</t>
  </si>
  <si>
    <t>days</t>
  </si>
  <si>
    <t>Zone 1 (South Central Australia)</t>
  </si>
  <si>
    <t>Zone 2 (South Western Australia)</t>
  </si>
  <si>
    <t>Zone 3 (Pilbara)</t>
  </si>
  <si>
    <t>Zone 4 (Top End)</t>
  </si>
  <si>
    <t>Zone 5 (Central Australia)</t>
  </si>
  <si>
    <t>Zone 6 (Cape York)</t>
  </si>
  <si>
    <t>Zone 8 (South Central QLD)</t>
  </si>
  <si>
    <t>Zone 9 (South QLD)</t>
  </si>
  <si>
    <t>Zone 10 (NSW)</t>
  </si>
  <si>
    <t>Zone 11 (Victoria)</t>
  </si>
  <si>
    <t>Zone 12 (Tasmania)</t>
  </si>
  <si>
    <r>
      <t xml:space="preserve">It is </t>
    </r>
    <r>
      <rPr>
        <b/>
        <sz val="10"/>
        <color rgb="FFC00000"/>
        <rFont val="Arial"/>
        <family val="2"/>
      </rPr>
      <t>optional</t>
    </r>
    <r>
      <rPr>
        <sz val="10"/>
        <color rgb="FFC00000"/>
        <rFont val="Arial"/>
        <family val="2"/>
      </rPr>
      <t xml:space="preserve"> to tick the corresponding boxes if your facility commenced any of the </t>
    </r>
  </si>
  <si>
    <t>source reduction techniques, however a date implemented needs to be provided.</t>
  </si>
  <si>
    <t>Cleaner Production Activities</t>
  </si>
  <si>
    <t>Used</t>
  </si>
  <si>
    <t>Comments</t>
  </si>
  <si>
    <t>Changed from solvent based to aqueous based raw materials</t>
  </si>
  <si>
    <t>Changed product specifications</t>
  </si>
  <si>
    <t>Changed production schedules to minimise equipment/feedstock changeovers</t>
  </si>
  <si>
    <t>Community consultative committee</t>
  </si>
  <si>
    <t>Dust suppression - water sprays/chemical suppression</t>
  </si>
  <si>
    <t>Yes</t>
  </si>
  <si>
    <t>Fixed plant has dust sprays installed on conveyors, crushers, screens and stockpiles. Water carts used on roadways. Water carts water down dig faces to increase moisture content of hauled material. Dust suppression chemical used in water carts.</t>
  </si>
  <si>
    <t>Dust suppression - wind breaks/covered/enclosed stockpiles</t>
  </si>
  <si>
    <t>Hoods/windbreaks/scrubbers installed on transfer points. Enclosed sections on select conveyors.</t>
  </si>
  <si>
    <t>Implemented inspection or monitoring program for potential spill or leak sources</t>
  </si>
  <si>
    <t>Pre-wet season preparations - ensuring bund capacity to prevent overtopping, general housekeeping, chemical storage</t>
  </si>
  <si>
    <t>Improved maintenance scheduling, record keeping, or procedures</t>
  </si>
  <si>
    <t>Improved procedures for loading, unloading or transfer operations</t>
  </si>
  <si>
    <t>Real-time dust monitoring used to inform dust mitigation actions</t>
  </si>
  <si>
    <t>Installed high-pressure/low-volume cleaning equipment</t>
  </si>
  <si>
    <t>Installed overflow alarms or automatic shut-off valves</t>
  </si>
  <si>
    <t>Installed vapour recovery systems (VRS)</t>
  </si>
  <si>
    <t>Modified packaging</t>
  </si>
  <si>
    <t>Modified process, equipment, layout, or piping</t>
  </si>
  <si>
    <t>Dust collector on BRW crusher - GC confirm with Pual Botman.</t>
  </si>
  <si>
    <t>Use of cleaner raw materials</t>
  </si>
  <si>
    <t>Other modifications/practices (please specify)</t>
  </si>
  <si>
    <t>Installation of Pollution Control Equipment</t>
  </si>
  <si>
    <t>Year Installed</t>
  </si>
  <si>
    <t>Activated carbon filter</t>
  </si>
  <si>
    <t>Bio scrubber</t>
  </si>
  <si>
    <t>Biofilter</t>
  </si>
  <si>
    <t>Cyclone/mutlicyclone</t>
  </si>
  <si>
    <t>Dry scrubber</t>
  </si>
  <si>
    <t>Dust monitor</t>
  </si>
  <si>
    <t>2017, 2018, 2020</t>
  </si>
  <si>
    <t>Dust monitors are used to collect real-time data and inform dust mitigation actions. PM10 BAM installed 2017, PM2.5 BAM and TSP installed 2018, second PM10 BAM installed 2020.</t>
  </si>
  <si>
    <t>Electrostatic Precipitator</t>
  </si>
  <si>
    <t>Fabric filter/baghouse</t>
  </si>
  <si>
    <t>Incineration/afterburner</t>
  </si>
  <si>
    <t>Low NOx burner</t>
  </si>
  <si>
    <t>Mist eliminator</t>
  </si>
  <si>
    <t>Opacity monitor</t>
  </si>
  <si>
    <t>Thermal oxidiser</t>
  </si>
  <si>
    <t>Wastewater treatment</t>
  </si>
  <si>
    <t>Wet scrubber</t>
  </si>
  <si>
    <t>Other (please specify)</t>
  </si>
  <si>
    <t>This tab is used to record the queries and data sent between site and the Greenbase Account Lead to support the data during audits</t>
  </si>
  <si>
    <t>Questions/Queries</t>
  </si>
  <si>
    <t>Item No.</t>
  </si>
  <si>
    <t>Date</t>
  </si>
  <si>
    <t>Raised By</t>
  </si>
  <si>
    <t>Query Raised</t>
  </si>
  <si>
    <t>Response Date</t>
  </si>
  <si>
    <t>Query Response By</t>
  </si>
  <si>
    <t>Query Response</t>
  </si>
  <si>
    <t>Status</t>
  </si>
  <si>
    <t>Raw Datasheet References</t>
  </si>
  <si>
    <t>Sent By</t>
  </si>
  <si>
    <t>Description of Raw Data</t>
  </si>
  <si>
    <t>Cell Reference</t>
  </si>
  <si>
    <t>Phone Call Logs</t>
  </si>
  <si>
    <t>Date &amp; Time</t>
  </si>
  <si>
    <t>Caller</t>
  </si>
  <si>
    <t>Recipient</t>
  </si>
  <si>
    <t>Description of Phone Call</t>
  </si>
  <si>
    <r>
      <rPr>
        <b/>
        <sz val="10"/>
        <color rgb="FF000000"/>
        <rFont val="Arial"/>
        <family val="2"/>
      </rPr>
      <t xml:space="preserve">Method: 
</t>
    </r>
    <r>
      <rPr>
        <sz val="10"/>
        <color rgb="FF000000"/>
        <rFont val="Arial"/>
        <family val="2"/>
      </rPr>
      <t xml:space="preserve">Production Statistics Data: E-mail Rebecca.Caswell@ravenswooggold.com and ask for the "Operations and Metrics" excel file for the FY, or retireve from the link below. </t>
    </r>
    <r>
      <rPr>
        <sz val="10"/>
        <color rgb="FFFF0000"/>
        <rFont val="Arial"/>
        <family val="2"/>
      </rPr>
      <t>The sheet runs off a calendar year</t>
    </r>
    <r>
      <rPr>
        <sz val="10"/>
        <color rgb="FF000000"/>
        <rFont val="Arial"/>
        <family val="2"/>
      </rPr>
      <t>, so you will need both the preceding and current years' sheets. refer to the "Data Source/Supplier" column below to find and copy/paste the relevant data from the Operations and Metrics excel file.
Electricity Purchased (Ergon &amp; CS Energy): E-mail Carole.Anderson@ravenswoodgold.com to obtain the Ergon and CS Energy invoices for the FY. Open each invoice and find the kWh for each month (include both Tarrif 11 and Tariff 33). Make note of any properties which have solar, as well as the solar contribution, in a comment.
Electricity purchased (NPE Dredge &amp; Power Station): E-mail RGL.PowerstationOps@nationalpump.com.au the data table for the dredge and power station and ask if they can fill out each months' kWh, as well as send through the log sheet for data QAQC.
Electricity purchased (Brisbane office): e-mail louise.mettam-minas@ravenswoodgold.com and ask if she can send through the Brisbane office invoices, which include the power use.</t>
    </r>
  </si>
  <si>
    <t>Monthly Report - Operations and Metrics</t>
  </si>
  <si>
    <t>Cells shaded grey are residential, so are excluded from NGERS reporting (outside operational control)</t>
  </si>
  <si>
    <t>Monthly Total</t>
  </si>
  <si>
    <t>Data Source/ Supplier</t>
  </si>
  <si>
    <t>FY2024</t>
  </si>
  <si>
    <t>FY2025</t>
  </si>
  <si>
    <t>Jul</t>
  </si>
  <si>
    <t>Aug</t>
  </si>
  <si>
    <t>Sep</t>
  </si>
  <si>
    <t>Oct</t>
  </si>
  <si>
    <t>Nov</t>
  </si>
  <si>
    <t>Dec</t>
  </si>
  <si>
    <t>Jan</t>
  </si>
  <si>
    <t>Feb</t>
  </si>
  <si>
    <t>Mar</t>
  </si>
  <si>
    <t>Apr</t>
  </si>
  <si>
    <t>May</t>
  </si>
  <si>
    <t>Jun</t>
  </si>
  <si>
    <t>Buck Reef West - HG</t>
  </si>
  <si>
    <t>Input-R --&gt; Mining --&gt; Open Pit Ore Mined --&gt; Buck Reef West - HG</t>
  </si>
  <si>
    <t>Dry Tonnes</t>
  </si>
  <si>
    <t>Buck Reef West - LG</t>
  </si>
  <si>
    <t>Input-R --&gt; Mining --&gt; Open Pit Ore Mined --&gt; Buck Reef West - LG</t>
  </si>
  <si>
    <t>BRW Beneficiated Ore - HG</t>
  </si>
  <si>
    <t>Input-R --&gt; Mining --&gt;  Open Pit Ore Mined --&gt; BRW Beneficiated Ore - HG</t>
  </si>
  <si>
    <t>BRW Beneficiated Ore - MG</t>
  </si>
  <si>
    <t>Input-R --&gt; Mining --&gt;  Open Pit Ore Mined --&gt; BRW Beneficiated Ore - MG</t>
  </si>
  <si>
    <t>BRW Beneficiated Ore - LG</t>
  </si>
  <si>
    <t>Input-R --&gt; Mining --&gt;  Open Pit Ore Mined --&gt; BRW Beneficiated Ore - LG</t>
  </si>
  <si>
    <t>BRW Beneficiated Ore - VLG</t>
  </si>
  <si>
    <t>Input-R --&gt; Mining --&gt;  Open Pit Ore Mined --&gt; BRW Beneficiated Ore - VLG</t>
  </si>
  <si>
    <t>Sarsfield Beneficiated Ore - HG</t>
  </si>
  <si>
    <t>Input-R --&gt; Mining --&gt;  Open Pit Ore Mined --&gt; Sarsfield Beneficiated Ore - HG</t>
  </si>
  <si>
    <t>Sarsfield Beneficiated Ore - MG</t>
  </si>
  <si>
    <t>Input-R/ --&gt; Mining --&gt;  Open Pit Ore Mined --&gt; Sarsfield Beneficiated Ore - MG</t>
  </si>
  <si>
    <t>Sarsfield Beneficiated Ore - LG</t>
  </si>
  <si>
    <t>Input-R/ --&gt; Mining --&gt;  Open Pit Ore Mined --&gt; Sarsfield Beneficiated Ore - LG</t>
  </si>
  <si>
    <t>Sarsfield Beneficiated Ore - VLG</t>
  </si>
  <si>
    <t>Input-R/ --&gt; Mining --&gt;  Open Pit Ore Mined --&gt; Sarsfield Beneficiated Ore - VLG</t>
  </si>
  <si>
    <t>Ore Mined</t>
  </si>
  <si>
    <t>Input-R --&gt; Mining --&gt;  Open Pit Ore Mined --&gt; Open Pit Ore Mined (t)</t>
  </si>
  <si>
    <t>Waste Mined</t>
  </si>
  <si>
    <t>Input-R --&gt; Mining --&gt; Total Waste Mined (t)</t>
  </si>
  <si>
    <t>Ore Processed</t>
  </si>
  <si>
    <t>Input-R --&gt; Milling --&gt; Ore Milled (t)</t>
  </si>
  <si>
    <t>Waste Moved</t>
  </si>
  <si>
    <t>Ore Moved</t>
  </si>
  <si>
    <t>Tonne</t>
  </si>
  <si>
    <t>Total Gold Produced</t>
  </si>
  <si>
    <t>Input-R/Milling/Gold Poured (oz.)</t>
  </si>
  <si>
    <t>Troy oz</t>
  </si>
  <si>
    <t>Electricity Purchased</t>
  </si>
  <si>
    <t>Residential or business</t>
  </si>
  <si>
    <t>units</t>
  </si>
  <si>
    <t>ERGON NMI: 30337757612 - 11 PAIGE ST</t>
  </si>
  <si>
    <t>Residential</t>
  </si>
  <si>
    <t>kWh</t>
  </si>
  <si>
    <t>ERGON NMI: 30337759582 - 72 DEIGHTON ST</t>
  </si>
  <si>
    <t>ERGON NMI: 30337759915 - 92 DEIGHTON ST</t>
  </si>
  <si>
    <t>ERGON NMI: 30337762454 - 2 CREEK ST</t>
  </si>
  <si>
    <t>ERGON NMI: 30337764822 - SANDY CK RD</t>
  </si>
  <si>
    <t>Business</t>
  </si>
  <si>
    <t>ERGON NMI: 30337766448 - 100 MACROSSAN ST</t>
  </si>
  <si>
    <t>ERGON NMI: 30337766794 - BURDEKIN DAM RD</t>
  </si>
  <si>
    <t xml:space="preserve">ERGON NMI: 30337828149 (91214562) - 19 Robert St (STP) </t>
  </si>
  <si>
    <t>ERGON NMI: 30337828221 - 45 ROBERT ST</t>
  </si>
  <si>
    <t>ERGON NMI: 30337828314 - 18 TOWNSVILLE ST</t>
  </si>
  <si>
    <t>ERGON NMI: 30337828494 - 5 SCOTIA ST</t>
  </si>
  <si>
    <t>ERGON NMI: 30337828651 - 4 TOWNSVILLE ST</t>
  </si>
  <si>
    <t>ERGON NMI: 30337828819 (90301081) SANDY CK ROAD</t>
  </si>
  <si>
    <t>ERGON NMI: 30337829971 - 13 SCOTIA ST</t>
  </si>
  <si>
    <t>ERGON NMI: 30337830121 - 12 TOWNSVILLE ST</t>
  </si>
  <si>
    <t>ERGON NMI: 30337830213 - 25 SCOTIA ST</t>
  </si>
  <si>
    <t>ERGON NMI: 30337833577 - 11 SCOTIA ST</t>
  </si>
  <si>
    <t>ERGON NMI: 30337850079 - 28 SCOTIA ST</t>
  </si>
  <si>
    <t>ERGON NMI: 30337851044 - DEIGHTON ST</t>
  </si>
  <si>
    <t>ERGON NMI: 30337861430 - 1 MURRAY ST</t>
  </si>
  <si>
    <t>ERGON NMI: 30337862675 - 69 MURRAY ST</t>
  </si>
  <si>
    <t>ERGON NMI: 30337863212 - 5 CECIL ST</t>
  </si>
  <si>
    <t>ERGON NMI: 30341011614 - LONDON ST</t>
  </si>
  <si>
    <t>ERGON NMI: 30342254042 - 26 SCOTIA ST</t>
  </si>
  <si>
    <t>ERGON NMI: 30500014267 (91010964) - Suhrs Creek Rd (SCD)</t>
  </si>
  <si>
    <t xml:space="preserve">ERGON NMI: 3051630231 - 18 RAVEN ST </t>
  </si>
  <si>
    <t>ERGON NMI: 30516302316 - LOT 118 RAVEN ST</t>
  </si>
  <si>
    <t>ERGON NMI: 30518901604 (91610919) - Sandy Creek Rd</t>
  </si>
  <si>
    <t>ERGON NMI: 30530933358 (217041068) 11 ELLIOTT ST</t>
  </si>
  <si>
    <t>ERGON NMI: 30531308262 - 74 37 ELPHINSTONE ST</t>
  </si>
  <si>
    <t>ERGON NMI: 3053239955 - Stuart Office</t>
  </si>
  <si>
    <t>-</t>
  </si>
  <si>
    <t>TOTAL from small facilities (added by KBond)</t>
  </si>
  <si>
    <t>CS ENERGY NMI 3053231962</t>
  </si>
  <si>
    <t>CS ENERGY NMI 3053186668</t>
  </si>
  <si>
    <t xml:space="preserve">NPE Dredge - E-mail NPE or rebecca.caswell@ravenswoodgold.com for this data </t>
  </si>
  <si>
    <t xml:space="preserve"> </t>
  </si>
  <si>
    <t>Power Station 2 - E-mail NPE or rebecca.caswell@ravenswoodgold.com for this data</t>
  </si>
  <si>
    <t>Total</t>
  </si>
  <si>
    <t>307 Queen Street, L17 S3, Meter No. 78N171129 (Total from Brisbane Office). E-mail Louise Mettam-Minas for invoices</t>
  </si>
  <si>
    <t>Raw Data</t>
  </si>
  <si>
    <t>PRODUCTION STATISTICS</t>
  </si>
  <si>
    <t>Open Pit Ore Mined</t>
  </si>
  <si>
    <t>t</t>
  </si>
  <si>
    <t>Ore Milled</t>
  </si>
  <si>
    <t>Total Waste Mined (t)</t>
  </si>
  <si>
    <t>Gold Poured</t>
  </si>
  <si>
    <t>ELECTRICITY PURCHASED</t>
  </si>
  <si>
    <t>July Total</t>
  </si>
  <si>
    <t>August Total</t>
  </si>
  <si>
    <t xml:space="preserve">September Total </t>
  </si>
  <si>
    <t>October Total</t>
  </si>
  <si>
    <t xml:space="preserve">November Total </t>
  </si>
  <si>
    <t>December Total</t>
  </si>
  <si>
    <t>January Total</t>
  </si>
  <si>
    <t>February Total</t>
  </si>
  <si>
    <t>March Total</t>
  </si>
  <si>
    <t>April Total</t>
  </si>
  <si>
    <t>May Total</t>
  </si>
  <si>
    <t>June Total</t>
  </si>
  <si>
    <t>Power Station 2 - Gensets Generated (MWh)</t>
  </si>
  <si>
    <t>Power Station 2 - Gensets Generated (kWh)</t>
  </si>
  <si>
    <r>
      <rPr>
        <b/>
        <sz val="10"/>
        <color rgb="FF000000"/>
        <rFont val="Arial"/>
        <family val="2"/>
      </rPr>
      <t xml:space="preserve">Method: 
</t>
    </r>
    <r>
      <rPr>
        <sz val="10"/>
        <color rgb="FF000000"/>
        <rFont val="Arial"/>
        <family val="2"/>
      </rPr>
      <t>E-mail carole.anderson@ravenswoodgold.com  &amp; julie.elms@ravenswoodgold.com to retrieve the fuel database and fuel invoices. Copy the raw data to the bottom of the tab for QAQC purposes. A copy of the fuel invoices must also be saved for QAQC purposes.
Diesel which is loaded into a fuel pod on a service truck should be entered as a secondary tank. Once you have the fuel database, group the data for each tank (e.g., "POD 851837"), then create a pivot table to determine the fuel use for each tank. 
Update the values in red.</t>
    </r>
  </si>
  <si>
    <t>Diesel Storage in Fixed Roof Storage Tanks</t>
  </si>
  <si>
    <t>Data Sources:</t>
  </si>
  <si>
    <t>Fuel database, fuel invoices</t>
  </si>
  <si>
    <t>Tank name or code number</t>
  </si>
  <si>
    <t>FY2024 Throughput</t>
  </si>
  <si>
    <t>FY2025 Throughput</t>
  </si>
  <si>
    <t>FY2024 Deliveries</t>
  </si>
  <si>
    <t>FY2025 Deliveries</t>
  </si>
  <si>
    <t>Jul Opening Balance</t>
  </si>
  <si>
    <t>Monthly Deliveries</t>
  </si>
  <si>
    <t>Jun Closing Balance</t>
  </si>
  <si>
    <t>Orientation/ Buried</t>
  </si>
  <si>
    <t>Capacity</t>
  </si>
  <si>
    <t>Primary Tanks</t>
  </si>
  <si>
    <t>Sarsfield (self-bunded)</t>
  </si>
  <si>
    <t>L</t>
  </si>
  <si>
    <t>Horizontal</t>
  </si>
  <si>
    <t>Reconciles with Vivia delivery records</t>
  </si>
  <si>
    <t>Nolans Diesel Tank</t>
  </si>
  <si>
    <t>Pensar</t>
  </si>
  <si>
    <t xml:space="preserve">RG Power Station </t>
  </si>
  <si>
    <t>Total Deliveries</t>
  </si>
  <si>
    <t>Secondary Tanks</t>
  </si>
  <si>
    <t xml:space="preserve">Fuel Pods </t>
  </si>
  <si>
    <t>POD 851828 NPE</t>
  </si>
  <si>
    <t>POD 851837 NPE</t>
  </si>
  <si>
    <t>POD 851839 NPE</t>
  </si>
  <si>
    <t>POD/PUMP 554404</t>
  </si>
  <si>
    <t xml:space="preserve">ST522 </t>
  </si>
  <si>
    <t>ST801 SPARE 30,000L FILL FOB - ST801</t>
  </si>
  <si>
    <t>ST04 Roc-Drill</t>
  </si>
  <si>
    <t>TK201 DIESEL FUEL POD</t>
  </si>
  <si>
    <t>TK203 DIESEL FUEL POD</t>
  </si>
  <si>
    <t>TK204 DIESEL FUEL POD</t>
  </si>
  <si>
    <t>ROC055 ISUZU SERVICE TRUCK - ROC055</t>
  </si>
  <si>
    <t>POD/PUMP 550366</t>
  </si>
  <si>
    <t>POD/PUMP 580563 Nolans</t>
  </si>
  <si>
    <t xml:space="preserve">201230 Genset TSF 4500L Pod </t>
  </si>
  <si>
    <t>800L POD Nolans Pit</t>
  </si>
  <si>
    <t>851905 - NPE - 4500L fuel tank</t>
  </si>
  <si>
    <t>LV131 Fuel Pod</t>
  </si>
  <si>
    <t>LV205 Fuel Pod</t>
  </si>
  <si>
    <t>NPE Fuel Pod</t>
  </si>
  <si>
    <t>Total Secondary Tank Throughput</t>
  </si>
  <si>
    <t>Other Fuel Tanks</t>
  </si>
  <si>
    <t>ULP Tank</t>
  </si>
  <si>
    <t>ULP</t>
  </si>
  <si>
    <t>All fuel storage tanks that have a breather vent must be recorded</t>
  </si>
  <si>
    <t>Primary tanks have fuel delivered directly from the fuel supplier. A secondary tank only receives fuel from the primary tank. Total fuel use on site is aggregated from primary tanks only to avoid double counting</t>
  </si>
  <si>
    <t>Paste raw data below:</t>
  </si>
  <si>
    <t>Description</t>
  </si>
  <si>
    <t xml:space="preserve">RG Vehicle Category </t>
  </si>
  <si>
    <t xml:space="preserve">RG Tank Category </t>
  </si>
  <si>
    <t>Cost Code</t>
  </si>
  <si>
    <t>Fuel Litres</t>
  </si>
  <si>
    <t>Rebate Litres</t>
  </si>
  <si>
    <t xml:space="preserve">Month </t>
  </si>
  <si>
    <t>Year</t>
  </si>
  <si>
    <t>Month/Year</t>
  </si>
  <si>
    <t>NPE Fuel Pod - Dredging Contractor</t>
  </si>
  <si>
    <t xml:space="preserve">July </t>
  </si>
  <si>
    <t>RAV Vehicles (Ancillary)</t>
  </si>
  <si>
    <t>CAFP0010.P008</t>
  </si>
  <si>
    <t>4000LTR FUEL CELL 851837</t>
  </si>
  <si>
    <t>4000LTR FUEL CELL 851839</t>
  </si>
  <si>
    <t>4000LTR FUEL CELL 851828</t>
  </si>
  <si>
    <t>TK201 DIESEL FUEL POD - LV86 Rego 590MZN (Maintenance was EAC) - 590MZN</t>
  </si>
  <si>
    <t>POD PUMP</t>
  </si>
  <si>
    <t xml:space="preserve">August </t>
  </si>
  <si>
    <t xml:space="preserve">September </t>
  </si>
  <si>
    <t>October</t>
  </si>
  <si>
    <t>November</t>
  </si>
  <si>
    <t xml:space="preserve">851905 - NPE - 4500L fuel tank
</t>
  </si>
  <si>
    <t>CACP0011.P008</t>
  </si>
  <si>
    <t xml:space="preserve">April </t>
  </si>
  <si>
    <t xml:space="preserve">June </t>
  </si>
  <si>
    <t>TK203 POTABLE DIESEL TANK</t>
  </si>
  <si>
    <t>TK204 PORTABLE DIESEL TANK</t>
  </si>
  <si>
    <t xml:space="preserve">December </t>
  </si>
  <si>
    <t>TSF RGV20 POD</t>
  </si>
  <si>
    <t xml:space="preserve">February </t>
  </si>
  <si>
    <t>Eagle Drilling Fuel Pod</t>
  </si>
  <si>
    <t>March</t>
  </si>
  <si>
    <t xml:space="preserve">January </t>
  </si>
  <si>
    <t>Tank</t>
  </si>
  <si>
    <t>Nolans Bowser</t>
  </si>
  <si>
    <t>Pensar Bowser</t>
  </si>
  <si>
    <t>Power Station Bowser</t>
  </si>
  <si>
    <t>Sarsfield Bowser</t>
  </si>
  <si>
    <t>This tab captures fuel use and dust emissions from vehicles and unmetered engines</t>
  </si>
  <si>
    <r>
      <rPr>
        <b/>
        <sz val="10"/>
        <color rgb="FF000000"/>
        <rFont val="Arial"/>
        <family val="2"/>
      </rPr>
      <t xml:space="preserve">Method: 
</t>
    </r>
    <r>
      <rPr>
        <sz val="10"/>
        <color rgb="FF000000"/>
        <rFont val="Arial"/>
        <family val="2"/>
      </rPr>
      <t>Engines Table
E-mail carole.anderson@ravenswoodgold.com &amp; julie.elms@ravenswoodgold.com to retrieve the fuel database. Copy the raw data to the bottom of the tab for QAQC purposes. 
Once you have the fuel database, group similar equipment using the identifiers in column E (GB Classification), and then create a pivot table to determine the fuel use for each group. 
Update the values in red. 
You will also need to do a contractor fuel split - that is, how much fuel has been used by each contractor on site. To do this, add a column in your datasheet and assign each piece of equipment to the company it belongs to. Then, create a pivot table using the companies and the fuel usage to determine the contractor fuel split. Contractors who use &gt;2500kL are reportable under NPI.
Operating Hours Table
Completed by Greenbase
Kilometres Travelled Table
Completed by Greenbase</t>
    </r>
  </si>
  <si>
    <t>Diesel Usage and Operational Data by Engine Class</t>
  </si>
  <si>
    <t>Fuel database</t>
  </si>
  <si>
    <t>Engines</t>
  </si>
  <si>
    <r>
      <rPr>
        <sz val="10"/>
        <color rgb="FFC00000"/>
        <rFont val="Arial"/>
        <family val="2"/>
      </rPr>
      <t>(1)</t>
    </r>
    <r>
      <rPr>
        <sz val="10"/>
        <color rgb="FFFF0000"/>
        <rFont val="Arial"/>
        <family val="2"/>
      </rPr>
      <t xml:space="preserve"> </t>
    </r>
    <r>
      <rPr>
        <sz val="10"/>
        <color theme="3"/>
        <rFont val="Arial"/>
        <family val="2"/>
      </rPr>
      <t>Smooth roads are typically sealed and well-formed unsealed roads, while rough roads are any poorly-formed unsealed roads and steep/poorly graded tracks.</t>
    </r>
  </si>
  <si>
    <t>Monthly Diesel Fuel Combustion</t>
  </si>
  <si>
    <t>% Use on Site</t>
  </si>
  <si>
    <t>Number of Vehicles</t>
  </si>
  <si>
    <r>
      <t xml:space="preserve">Class of Vehicle </t>
    </r>
    <r>
      <rPr>
        <sz val="10"/>
        <color rgb="FFC00000"/>
        <rFont val="Arial"/>
        <family val="2"/>
      </rPr>
      <t>(1)</t>
    </r>
  </si>
  <si>
    <t>Owned / Contractor Name</t>
  </si>
  <si>
    <t>GB Classification</t>
  </si>
  <si>
    <t>FY2024 Fuel</t>
  </si>
  <si>
    <t>FY2025 Fuel</t>
  </si>
  <si>
    <t>Ancillary (Other)</t>
  </si>
  <si>
    <t xml:space="preserve">                      -  </t>
  </si>
  <si>
    <t>Bobcat</t>
  </si>
  <si>
    <t>RAV Vehicles (Bobcat)</t>
  </si>
  <si>
    <t xml:space="preserve">                  -  </t>
  </si>
  <si>
    <t>Bus</t>
  </si>
  <si>
    <t>RAV Vehicles (Bus)</t>
  </si>
  <si>
    <t>Compressor (&lt;450kW)</t>
  </si>
  <si>
    <t>RAV Vehicles (Compressor)</t>
  </si>
  <si>
    <t>Crane</t>
  </si>
  <si>
    <t>RAV Vehicles (Crane)</t>
  </si>
  <si>
    <t> </t>
  </si>
  <si>
    <t>Dozer (Track Type)</t>
  </si>
  <si>
    <t>RAV Vehicles (Dozer - Tracked)</t>
  </si>
  <si>
    <t>Drill (Surface) (&lt;450kW)</t>
  </si>
  <si>
    <t>RAV Vehicles (Drill - Surface)</t>
  </si>
  <si>
    <t>Excavator (&lt;450kW)</t>
  </si>
  <si>
    <t>RAV Vehicles (Excavator &lt;450kW)</t>
  </si>
  <si>
    <t>Excavator (&gt;450kW)</t>
  </si>
  <si>
    <t>RAV Vehicles (Excavator &gt;450kW)</t>
  </si>
  <si>
    <t>Forklift</t>
  </si>
  <si>
    <t>RAV Vehicles (Forklift)</t>
  </si>
  <si>
    <t>Field Generator (&lt;450kW)</t>
  </si>
  <si>
    <t>RAV Vehicles (Generator &lt;500kW &lt;100,000 kWhrs)</t>
  </si>
  <si>
    <t>Field Generator (&gt;500kW)</t>
  </si>
  <si>
    <t>RAV vehicle (Power Plant Generator)</t>
  </si>
  <si>
    <t>Grader</t>
  </si>
  <si>
    <t>RAV Vehicles (Grader)</t>
  </si>
  <si>
    <t>Haul/Dump Truck</t>
  </si>
  <si>
    <t>RAV Vehicles (Haul Truck)</t>
  </si>
  <si>
    <t>IT Loader</t>
  </si>
  <si>
    <t>RAV Vehicles (IT Loader)</t>
  </si>
  <si>
    <t>Light Truck</t>
  </si>
  <si>
    <t>RAV Vehicles (Light Truck)</t>
  </si>
  <si>
    <t>Light Vehicle</t>
  </si>
  <si>
    <t>RAV Vehicles (Light Vehicle Post-2004)</t>
  </si>
  <si>
    <t>Lighting Plant (&lt;450kW)</t>
  </si>
  <si>
    <t>RAV Vehicles (Lighting Plant)</t>
  </si>
  <si>
    <t>Loader (Wheeled)</t>
  </si>
  <si>
    <t>RAV Vehicles (Loader - Wheeled)</t>
  </si>
  <si>
    <t>Mobile Screen (&lt;450kW)</t>
  </si>
  <si>
    <t>RAV Vehicles (Mobile Screen)</t>
  </si>
  <si>
    <t>Pump (&lt;450kW)</t>
  </si>
  <si>
    <t>RAV Vehicles (Pump &lt;450kW)</t>
  </si>
  <si>
    <t>Road Train</t>
  </si>
  <si>
    <t>RAV Vehicles (Road Train)</t>
  </si>
  <si>
    <t>Roller</t>
  </si>
  <si>
    <t>RAV Vehicles (Roller)</t>
  </si>
  <si>
    <t>Scraper</t>
  </si>
  <si>
    <t>RAV Vehicles (Scraper)</t>
  </si>
  <si>
    <t>Service Truck</t>
  </si>
  <si>
    <t>RAV Vehicles (Service Truck)</t>
  </si>
  <si>
    <t>Tractor</t>
  </si>
  <si>
    <t>RAV Vehicles (Tractor)</t>
  </si>
  <si>
    <t>Unspecified</t>
  </si>
  <si>
    <t>RAV Vehicles (Unspecified)</t>
  </si>
  <si>
    <t>Water Cart</t>
  </si>
  <si>
    <t>RAV Vehicles (Water Cart)</t>
  </si>
  <si>
    <t>Welder (&lt;450kW)</t>
  </si>
  <si>
    <t>RAV Vehicles (Welder)</t>
  </si>
  <si>
    <t>[Select]</t>
  </si>
  <si>
    <t>usage + 10% allocation</t>
  </si>
  <si>
    <t>usage + 20% allocation</t>
  </si>
  <si>
    <t>usage + 30% allocation</t>
  </si>
  <si>
    <t>Total Fuel</t>
  </si>
  <si>
    <t>Operating Hours</t>
  </si>
  <si>
    <t>Greenbase will estimate the operating hours if this information is unable to be provided</t>
  </si>
  <si>
    <t>Work Area</t>
  </si>
  <si>
    <t>STEP 1
% In Pit</t>
  </si>
  <si>
    <t>Fuel Burn Rate</t>
  </si>
  <si>
    <t>Class of Vehicle</t>
  </si>
  <si>
    <t>Owner</t>
  </si>
  <si>
    <t>FY2024 Hours</t>
  </si>
  <si>
    <t>FY2025 Hours</t>
  </si>
  <si>
    <t>hr</t>
  </si>
  <si>
    <t>L/hr</t>
  </si>
  <si>
    <t>Buck Reef Waste Dump</t>
  </si>
  <si>
    <t>Kilometres Travelled</t>
  </si>
  <si>
    <t>Greenbase will estimate the kilometres travelled if this information is unable to be provided</t>
  </si>
  <si>
    <t>STEP 2
% Underground</t>
  </si>
  <si>
    <t>STEP 3
% Sealed</t>
  </si>
  <si>
    <t>Mean Vehicle Weight</t>
  </si>
  <si>
    <t xml:space="preserve">Fuel Burn Rate </t>
  </si>
  <si>
    <t>Average Vehicle Speed</t>
  </si>
  <si>
    <t>Average Haul Distance</t>
  </si>
  <si>
    <t>FY2024 Distance</t>
  </si>
  <si>
    <t>FY2025 Distance</t>
  </si>
  <si>
    <t>km</t>
  </si>
  <si>
    <t>km/L</t>
  </si>
  <si>
    <t>km/hr</t>
  </si>
  <si>
    <t>Haul Roads and Access Tracks</t>
  </si>
  <si>
    <t xml:space="preserve"> NA </t>
  </si>
  <si>
    <t>NA</t>
  </si>
  <si>
    <t>RAV Vehicles (Light Vehicle Post 2004)</t>
  </si>
  <si>
    <t>Scraper (when not scraping)</t>
  </si>
  <si>
    <t>General Open Area</t>
  </si>
  <si>
    <t>Vehicle Class</t>
  </si>
  <si>
    <t>Dust Sources</t>
  </si>
  <si>
    <t>Required Variables</t>
  </si>
  <si>
    <t>Parameter</t>
  </si>
  <si>
    <t>Aircraft</t>
  </si>
  <si>
    <t>Movement, if applicable</t>
  </si>
  <si>
    <t>Work Area, Distance Travelled, % in Locations, Weights</t>
  </si>
  <si>
    <t>Owner:</t>
  </si>
  <si>
    <t>Owner of the fleet, i.e. your company or contractor name</t>
  </si>
  <si>
    <t>Backhoe</t>
  </si>
  <si>
    <t>No</t>
  </si>
  <si>
    <t>Model:</t>
  </si>
  <si>
    <t>Vehicle model name, i.e. Cat 657</t>
  </si>
  <si>
    <t>Barge (&lt;450kW)</t>
  </si>
  <si>
    <t>Barge (&gt;450kW)</t>
  </si>
  <si>
    <t>No Of:</t>
  </si>
  <si>
    <t>Number of type and model belonging to owner</t>
  </si>
  <si>
    <t>Bogger</t>
  </si>
  <si>
    <t>Tare Weight:</t>
  </si>
  <si>
    <t>Unloaded or dry weight of vehicle</t>
  </si>
  <si>
    <t>Movement</t>
  </si>
  <si>
    <t>Gross Weight:</t>
  </si>
  <si>
    <t>Fully loaded weight of vehicle</t>
  </si>
  <si>
    <t>Cars</t>
  </si>
  <si>
    <t>Commercial</t>
  </si>
  <si>
    <t>Commercial (Rough Roads)</t>
  </si>
  <si>
    <t>Op Hrs:</t>
  </si>
  <si>
    <t>Total operating hours for period</t>
  </si>
  <si>
    <t>Commercial MGV (Smooth Roads)</t>
  </si>
  <si>
    <t>Commercial HGV (Smooth Roads)</t>
  </si>
  <si>
    <t>Concrete/Shotcrete</t>
  </si>
  <si>
    <t>Concrete/Shotcrete Truck (Rough Roads)</t>
  </si>
  <si>
    <t>Fuel Consumption:</t>
  </si>
  <si>
    <t>Total fuel used for period. This should be sourced from fuel cards or similar</t>
  </si>
  <si>
    <t>Concrete/Shotcrete Truck (Smooth Roads)</t>
  </si>
  <si>
    <t>Kilometres Travelled:</t>
  </si>
  <si>
    <t>Total distance travelled for period</t>
  </si>
  <si>
    <t>Operating Hours, % in Locations</t>
  </si>
  <si>
    <t>Most vehicles are assumed 100%. Vehicles used off site do not need to account for emissions in NPI reporting. Be careful to match FBT and fuel rebate records where applicable</t>
  </si>
  <si>
    <t>Dozer (Wheeled)</t>
  </si>
  <si>
    <t>The answer impacts on what assay is used for dust generation</t>
  </si>
  <si>
    <t>Dragline</t>
  </si>
  <si>
    <t>Dredge (&lt;450kW)</t>
  </si>
  <si>
    <t>Dredge (&gt;450kW)</t>
  </si>
  <si>
    <t>Drill (Surface) (&gt;450kW)</t>
  </si>
  <si>
    <t>Drill (Underground)</t>
  </si>
  <si>
    <t>EWP</t>
  </si>
  <si>
    <t>% Sealed, In Pit, UG and Surface</t>
  </si>
  <si>
    <t>This info is required because vehicles used in the pit, underground or sealed have a reduced dust emission factor</t>
  </si>
  <si>
    <t>Road Registered</t>
  </si>
  <si>
    <t>This info is required for NGERS classifications, as different emissions factors are used for road-registered vehicles</t>
  </si>
  <si>
    <t>Field Generator (&lt;500kW)</t>
  </si>
  <si>
    <t>Distance Travelled, % in Locations</t>
  </si>
  <si>
    <t>Harbour Vessels (&lt;450kW)</t>
  </si>
  <si>
    <t>Harbour Vessels (&gt;450kW)</t>
  </si>
  <si>
    <t>Jumbo</t>
  </si>
  <si>
    <t>Light Vehicle (Rough Roads)</t>
  </si>
  <si>
    <t>Light Vehicle (Smooth Roads)</t>
  </si>
  <si>
    <t>Locomotive</t>
  </si>
  <si>
    <t>Mobile Conveyor</t>
  </si>
  <si>
    <t>Mobile Crusher</t>
  </si>
  <si>
    <t>Mobile Reclaimer</t>
  </si>
  <si>
    <t>Mobile Screen</t>
  </si>
  <si>
    <t>Mobile Stacker</t>
  </si>
  <si>
    <t>All electrically driven pumps are assumed &lt;500kW</t>
  </si>
  <si>
    <t>Road Train (Rough Roads)</t>
  </si>
  <si>
    <t>Road Train (Smooth Roads)</t>
  </si>
  <si>
    <t>Rockbreaker</t>
  </si>
  <si>
    <t>Service Truck (Rough Roads)</t>
  </si>
  <si>
    <t>Service Truck (Smooth Roads)</t>
  </si>
  <si>
    <t>Ships (&lt;450kW)</t>
  </si>
  <si>
    <t>Ships (&gt;450kW)</t>
  </si>
  <si>
    <t>Surface Miner</t>
  </si>
  <si>
    <t>Traxcavator</t>
  </si>
  <si>
    <t>Water Cart (Rough Roads)</t>
  </si>
  <si>
    <t>Water Cart (Smooth Roads)</t>
  </si>
  <si>
    <t>Water Cart (Converted Haul Truck)</t>
  </si>
  <si>
    <r>
      <rPr>
        <sz val="10"/>
        <color rgb="FFC00000"/>
        <rFont val="Arial"/>
        <family val="2"/>
      </rPr>
      <t xml:space="preserve">(2) </t>
    </r>
    <r>
      <rPr>
        <sz val="10"/>
        <color theme="3"/>
        <rFont val="Arial"/>
        <family val="2"/>
      </rPr>
      <t>If energy efficiency cannot be provided for stationary engines, a rate of 36% will be applied</t>
    </r>
  </si>
  <si>
    <t>Saved in sharepoint folder</t>
  </si>
  <si>
    <t>62PU022 Pump</t>
  </si>
  <si>
    <t>62PU061 Admin</t>
  </si>
  <si>
    <t>93FK018 HYSTER FORKLIFT 3.5T - 64668c (REPLACED 93FK012)</t>
  </si>
  <si>
    <t>93TA004 TRAILER - 236QRD</t>
  </si>
  <si>
    <t>93TR003 Isuzu Stores Truck Reg XN44RG</t>
  </si>
  <si>
    <t>93TR004 - BOILY TRUCK SARS - XQ1ORD</t>
  </si>
  <si>
    <t>96GE013</t>
  </si>
  <si>
    <t>96GE043 KUBOTA CRIBROOM GENNY</t>
  </si>
  <si>
    <t>Admin DURO</t>
  </si>
  <si>
    <t>ADMIN MASTER KEY - MASTER</t>
  </si>
  <si>
    <t>BCM01 LV Toyota Hilux 2008 - 921XGX</t>
  </si>
  <si>
    <t>BCM02 LV Toyota Hilux 2018 - 099XOO</t>
  </si>
  <si>
    <t>BCM03 LV Toyota Ute - 183JC2</t>
  </si>
  <si>
    <t>BM136 - VOLVO TRUCK - ORICA - BM136</t>
  </si>
  <si>
    <t>BM136 - VOLVO TRUCK - ORICA - ORICA</t>
  </si>
  <si>
    <t>BM138 VOLVO MMU BOMB TRUCK - BM138</t>
  </si>
  <si>
    <t>BM138 VOLVO MMU BOMB TRUCK - TBA</t>
  </si>
  <si>
    <t>93BU02 Bus XQ670R</t>
  </si>
  <si>
    <t>CAT 18.8T PadFoot Roller R5112</t>
  </si>
  <si>
    <t>CAT 18.8T PadFoot Roller R5115</t>
  </si>
  <si>
    <t>CAT 18.8T Smooth Drum Roller R4600</t>
  </si>
  <si>
    <t>CAT 627 Scraper - SC001</t>
  </si>
  <si>
    <t>CAT 627 Scraper - SC001 - SC001</t>
  </si>
  <si>
    <t>CAT 627 Scraper - SC002 - SC002</t>
  </si>
  <si>
    <t>CAT 627 Scraper - SC003 - SC003</t>
  </si>
  <si>
    <t>CAT 627 Scraper - SC004 - SC004</t>
  </si>
  <si>
    <t>CAT 627 Scraper - SC005 - SC005</t>
  </si>
  <si>
    <t>CAT 627 Scraper - SC006 - SC006</t>
  </si>
  <si>
    <t>CAT 627 Scraper - SC008</t>
  </si>
  <si>
    <t>CAT 627 Scraper - SC008 - SC008</t>
  </si>
  <si>
    <t>CAT 627 Scraper - SC009 - SC009</t>
  </si>
  <si>
    <t>LOADER</t>
  </si>
  <si>
    <t>CAT DT731 Komatsu 785-5 Dump Truck</t>
  </si>
  <si>
    <t>CAT DT732  Komatsu 785-5 Dump Truck</t>
  </si>
  <si>
    <t>CAT DT733 Komatsu 785-5 Dump Truck</t>
  </si>
  <si>
    <t>CAT DT734  Komatsu 785-5 Dump Truck</t>
  </si>
  <si>
    <t>CAT DT735  Komatsu 785-5 Dump Truck</t>
  </si>
  <si>
    <t>CATER CARE - 926-YPL</t>
  </si>
  <si>
    <t>CATER CARE - 927-YPL</t>
  </si>
  <si>
    <t>Cater Care LV - 926-YPL</t>
  </si>
  <si>
    <t>CC01 CATERCARE TRITON - 927-YPL</t>
  </si>
  <si>
    <t>CC02 CATERCARE TRITON - 926YPL</t>
  </si>
  <si>
    <t>CMB014 Ford Bus - 110BU9</t>
  </si>
  <si>
    <t>COASTER BUS 4X4</t>
  </si>
  <si>
    <t>Compressor</t>
  </si>
  <si>
    <t>CR355 - 980 CAT Loader</t>
  </si>
  <si>
    <t>DAJ141 - Caterpillar 36T Excavator</t>
  </si>
  <si>
    <t>Dill Rig 001 - Drill Rig 001</t>
  </si>
  <si>
    <t>DRILL RIG 001 - DRILL RIG 001</t>
  </si>
  <si>
    <t>DT781 Haul Truck</t>
  </si>
  <si>
    <t>DT781 SIMMCO KOMATSO DUMP TRUCK</t>
  </si>
  <si>
    <t>DT782 SIMMCO KOMATSO DUMP TRUCK</t>
  </si>
  <si>
    <t>DZ03 (DZ375)</t>
  </si>
  <si>
    <t>DZ03 Caterpillar D10 Dozer</t>
  </si>
  <si>
    <t>DZ04 Caterpillar D10 Dozer</t>
  </si>
  <si>
    <t>DZ05 Caterpillar D8 Dozer</t>
  </si>
  <si>
    <t>DZ06 D10T DOZER-EMECO</t>
  </si>
  <si>
    <t>DZ33 Caterpillar D10 Dozer</t>
  </si>
  <si>
    <t>DZ40 (DZ375)</t>
  </si>
  <si>
    <t>DZ40 SIMMCO KOMATSU DOZER</t>
  </si>
  <si>
    <t>DZ50 (DZ275) Komatsu Dozer</t>
  </si>
  <si>
    <t>DZ501 D10T2 DOZER</t>
  </si>
  <si>
    <t>DZ502 D10T2 DOZER</t>
  </si>
  <si>
    <t>DZ503 854K WHEEL DOZER</t>
  </si>
  <si>
    <t>ECLV02 Ford F250 - FT0050</t>
  </si>
  <si>
    <t>EDR021 DRILL RIG EAGLE DRILLING # 2 - EDR021</t>
  </si>
  <si>
    <t>EM11 ELITE METAL METALCRAFT 871-ZLY</t>
  </si>
  <si>
    <t>EX 450</t>
  </si>
  <si>
    <t xml:space="preserve">EX05 NOLANS 330 EXCAVATOR </t>
  </si>
  <si>
    <t>EX120</t>
  </si>
  <si>
    <t>EX130</t>
  </si>
  <si>
    <t>EX200 3600 EXCAVATOR</t>
  </si>
  <si>
    <t>EX201 2600 EXCAVATOR</t>
  </si>
  <si>
    <t>EX202 1200 EXCAVATOR</t>
  </si>
  <si>
    <t>EX203 3600 EXCAVATOR</t>
  </si>
  <si>
    <t>EX30</t>
  </si>
  <si>
    <t>EX360</t>
  </si>
  <si>
    <t>EX470</t>
  </si>
  <si>
    <t>EX490</t>
  </si>
  <si>
    <t>EX490 Hitachi Simmonds</t>
  </si>
  <si>
    <t>Komatsu Excavator</t>
  </si>
  <si>
    <t>EX50</t>
  </si>
  <si>
    <t>EX85 SIMMCO EXCAVATOR</t>
  </si>
  <si>
    <t>EX851</t>
  </si>
  <si>
    <t>EX851 SIMMCO EXCAVATOR</t>
  </si>
  <si>
    <t>EX852 Komatsu Digger</t>
  </si>
  <si>
    <t>FC507 WILSON SECURITY</t>
  </si>
  <si>
    <t>FC640 - Landcruiser Prado  - FC640</t>
  </si>
  <si>
    <t>FEL057 JCB LOADER</t>
  </si>
  <si>
    <t>FEL068 JCB LOADER</t>
  </si>
  <si>
    <t>FLX005 ATLAS COPCO LIGHTING PLANT</t>
  </si>
  <si>
    <t xml:space="preserve">FLX008 </t>
  </si>
  <si>
    <t>FLX009 ATLAS COPCO LIGHTING PLANT</t>
  </si>
  <si>
    <t>FLX054</t>
  </si>
  <si>
    <t>Ford Ranger - Orica - 881EX6</t>
  </si>
  <si>
    <t>Ford Ranger LV SXT01 - Geology - 859C07</t>
  </si>
  <si>
    <t>Forklift FL01</t>
  </si>
  <si>
    <t>FT01 ISUZU FIRE TRUCK - XQ65UF - ERT</t>
  </si>
  <si>
    <t>GE501 BRW PIT GENERATOR</t>
  </si>
  <si>
    <t>GEN01</t>
  </si>
  <si>
    <t xml:space="preserve">Genset 622014 Nolans Pit </t>
  </si>
  <si>
    <t>Genset/POD XCGE010</t>
  </si>
  <si>
    <t>GOLF CLUB - GOLF CLUB TRACTORS</t>
  </si>
  <si>
    <t>GPR01 LANDCRUISER UTE - 113JKR</t>
  </si>
  <si>
    <t>GPR03 USUZU TRUCK - GPR03</t>
  </si>
  <si>
    <t>GPR04 COLORADO - GPR04</t>
  </si>
  <si>
    <t>GR601 18 GRADER</t>
  </si>
  <si>
    <t>GR602 18 GRADER</t>
  </si>
  <si>
    <t>Grader 555</t>
  </si>
  <si>
    <t>Grader 655</t>
  </si>
  <si>
    <t>Hilux - Skids - 0SER9</t>
  </si>
  <si>
    <t>Hilux Single Cab - LV201 - Geology</t>
  </si>
  <si>
    <t>HILUX SKIDS - 0SER9</t>
  </si>
  <si>
    <t>Hino3 ST552 XQ62DB Isuzu</t>
  </si>
  <si>
    <t>IT01 CAT TOOL CARRIER - IT01</t>
  </si>
  <si>
    <t>IT02 CAT IT18 LOADER</t>
  </si>
  <si>
    <t>IT05 930 IT LOADER</t>
  </si>
  <si>
    <t>JE103 MAZDA BT50 - 977M2T</t>
  </si>
  <si>
    <t>TOYOTA HILUX</t>
  </si>
  <si>
    <t>JSL36 - 1GZZ693</t>
  </si>
  <si>
    <t>Komatsu HM419</t>
  </si>
  <si>
    <t>Komatsu HM420</t>
  </si>
  <si>
    <t>Komatsu HM421</t>
  </si>
  <si>
    <t>Komatsu HM422</t>
  </si>
  <si>
    <t>Landcruiser 79 Series - ECLV08</t>
  </si>
  <si>
    <t>Landcruiser Prado - ECLV07</t>
  </si>
  <si>
    <t>Landcruiser Ute Skids - 0SER1</t>
  </si>
  <si>
    <t>LD15 992K LOADER-EMECO</t>
  </si>
  <si>
    <t>LD17 992K LOADER EMECO</t>
  </si>
  <si>
    <t>LP286 ATLAS LIGHTING TOWER</t>
  </si>
  <si>
    <t>LP287 ATLAS LIGHTING TOWER</t>
  </si>
  <si>
    <t>LP900 PITMASTER LIGHTING PLANT</t>
  </si>
  <si>
    <t>LP901 PITMASTER LIGHTING PLANT</t>
  </si>
  <si>
    <t>LP902 PITMASTER LIGHTING PLANT</t>
  </si>
  <si>
    <t>LP903 PITMASTER LIGHTING PLANT</t>
  </si>
  <si>
    <t>LP904 PITMASTER LIGHTING PLANT</t>
  </si>
  <si>
    <t>LP905 PITMASTER LIGHTING PLANT</t>
  </si>
  <si>
    <t>LP906 PITMASTER LIGHTING PLANT</t>
  </si>
  <si>
    <t>LP907 PITMASTER LIGHTING PLANT</t>
  </si>
  <si>
    <t>LP908 PITMASTER LIGHTING PLANT</t>
  </si>
  <si>
    <t>LP909 PITMASTER LIGHTING PLANT</t>
  </si>
  <si>
    <t>LP910 PITMASTER LIGHTING PLANT</t>
  </si>
  <si>
    <t>LP911 PITMASTER LIGHTING PLANT</t>
  </si>
  <si>
    <t>LP912 PITMASTER LIGHTING PLANT</t>
  </si>
  <si>
    <t>LT03 Lighting Tower</t>
  </si>
  <si>
    <t>LV ORX686 FENNER DUNLOP - 287DV5</t>
  </si>
  <si>
    <t>LV TOTOTA HILUX SXT-10 - 384AP7</t>
  </si>
  <si>
    <t>LV106 652AF9 Landcruiser Exploration Eagle Drilling</t>
  </si>
  <si>
    <t>LIGHT VEHICLE: EXPLORATION  227SFU 2012 L/CRUISER UTE V8</t>
  </si>
  <si>
    <t>LV110 LANDCRUISER UTE (SHARKY) - 642SJS</t>
  </si>
  <si>
    <t>LV113 LANDCRUISER UTE MAINT - 645SJS</t>
  </si>
  <si>
    <t>LV116 - TOYOTA HILUX - MAINT NOLANS</t>
  </si>
  <si>
    <t>LV118 HILUX 4X4 DUAL CAB - 072XKJ</t>
  </si>
  <si>
    <t>LV118 LIGHT VEHICLE: PROC SUPT  REGO - # 072 XKJ 2013 SR HILUX 4X4 D/CAB</t>
  </si>
  <si>
    <t>LV119 - Mechanical 2017 Sr Hilux 4X4 D/Cab - 098XKJ</t>
  </si>
  <si>
    <t>LIGHT VEHICLE: MTW TOYOTA PRADO 578 XED JAMES PATTERSON</t>
  </si>
  <si>
    <t>LV121 - TOYOTA HILUX SPARKY UTE</t>
  </si>
  <si>
    <t>LV122 HILUX ENVIRO - 081XKJ</t>
  </si>
  <si>
    <t>LV123 - TOYOTA HILUX - MAINT NOLANS - 082ZKJ</t>
  </si>
  <si>
    <t>LV124 PRADO S.FORD 577-XED</t>
  </si>
  <si>
    <t>LV124 TOYOTA PRADO - 577XED</t>
  </si>
  <si>
    <t>LV126 - TOYOTA HILUX - SPARKY UTE</t>
  </si>
  <si>
    <t>LIGHT VEHICLE: ADMIN MANAGER 576XED 2017 PRADO GXL 3.0L WAGON</t>
  </si>
  <si>
    <t>LV128 - TOYOTA HILUX - MAINTENANCE</t>
  </si>
  <si>
    <t>LV129 LANDCRUISER - SURVEY - 963TTU</t>
  </si>
  <si>
    <t>LV130 CRUISER- GEOLOGY - 115RAS</t>
  </si>
  <si>
    <t>LV131 800LTR FUEL POD - LV131</t>
  </si>
  <si>
    <t>LV131 FUEL POD 800LTRS - LV131</t>
  </si>
  <si>
    <t>LV131 LANDCRUISER UTE - MAINTENANCE - 818TVO</t>
  </si>
  <si>
    <t>LV132 LANDCRUISER TROOPY - PROCESSING - 069TCV</t>
  </si>
  <si>
    <t>LV133 TOYOTA PRADO - 086XKJ</t>
  </si>
  <si>
    <t>LV14 LANDCRUISER-NOLANS MAINT - LV14</t>
  </si>
  <si>
    <t>LIGHT VEHICLE: EMERG RESPONSONSE 973-HBH 2002 DUAL CAB</t>
  </si>
  <si>
    <t>Reg # 901WPQ Dual Cab Hilux - Open Pit - Paul Filipich - Tag # 119</t>
  </si>
  <si>
    <t>LV203 LANDCRUISER WAGON D.Mackay - 999WPQ</t>
  </si>
  <si>
    <t>LV204  Landcruiser Wagon 003WPR</t>
  </si>
  <si>
    <t>LV206 Toyota Hilux - Projects 071XKJ</t>
  </si>
  <si>
    <t>LV207 AMBULANCE 182-XLS</t>
  </si>
  <si>
    <t>LV209 LANDCRUISER UTE - 554XMQ</t>
  </si>
  <si>
    <t>LV210 - Toyota Hilux Electrical Ute 161XWL</t>
  </si>
  <si>
    <t>RG LV216 - Mining Engineers</t>
  </si>
  <si>
    <t>LV217 LANDCRUISER UTE - 651AF9</t>
  </si>
  <si>
    <t>LV218 Mining - 417AR8</t>
  </si>
  <si>
    <t>LV219 TOTOTA LANDCRUISER DUAL CAB - 912-AR8</t>
  </si>
  <si>
    <t>LV220 Toyota Landcruiser Ute  - 416ARB</t>
  </si>
  <si>
    <t>LV222 TOTOTA LANDCRUISER UTE - 066BB7</t>
  </si>
  <si>
    <t>LV222 Toyota Landcruiser Ute (updated 22.09.22) - 066BB7</t>
  </si>
  <si>
    <t>LV223 HV MAINTENANCE - LV223</t>
  </si>
  <si>
    <t>LV224 TOYOTA LANDCRUISER LUKE/CHRISTO - 413AR8</t>
  </si>
  <si>
    <t>LV225 LANDCRUISER UTE - 849AL4</t>
  </si>
  <si>
    <t>LV226 LANDCRUISER UTE - 848AL4</t>
  </si>
  <si>
    <t>LV227 TOYOTA LANDCRUISER- MINING - 850AL4</t>
  </si>
  <si>
    <t>LV228 Hilux OHST 844AL4</t>
  </si>
  <si>
    <t>LV229 HINO LIGHT TRUCKTRADE ACE - 616IFS</t>
  </si>
  <si>
    <t>LV230 TOYOTA LANDRUISER UTE EAGLE DRILLING  - 652AF9</t>
  </si>
  <si>
    <t>LV242 Nolans</t>
  </si>
  <si>
    <t>LV244 - TOYOTA HILUX DUAL CAB - 850IC5</t>
  </si>
  <si>
    <t>LV249 COREFLEET HILUX TWIN CAB - 249ZCL</t>
  </si>
  <si>
    <t>LV48 ERT HILUX 079-XKJ</t>
  </si>
  <si>
    <t>LV502 445-BDB</t>
  </si>
  <si>
    <t>LV504 094-SPZ</t>
  </si>
  <si>
    <t>LV507 609-FSM</t>
  </si>
  <si>
    <t>LV508 863-KPI</t>
  </si>
  <si>
    <t>LV509 435-WEB</t>
  </si>
  <si>
    <t>LV510 834-KDR</t>
  </si>
  <si>
    <t>LV514 074-XGE</t>
  </si>
  <si>
    <t>LV516 072-XGE</t>
  </si>
  <si>
    <t>LV519 061-XUT</t>
  </si>
  <si>
    <t>LV520 037-XUT</t>
  </si>
  <si>
    <t>LV525 029-ZIK</t>
  </si>
  <si>
    <t>LV526 030-ZIK</t>
  </si>
  <si>
    <t>LV528  230-ZVP</t>
  </si>
  <si>
    <t xml:space="preserve">LV530 424-FF5
</t>
  </si>
  <si>
    <t>LV531</t>
  </si>
  <si>
    <t>LV533</t>
  </si>
  <si>
    <t>LV535</t>
  </si>
  <si>
    <t>LV70 LANDCRUISER UTE - MAINTENANCE - 912KPC</t>
  </si>
  <si>
    <t>LIGHT VEHICLE: METALURGY  REGO - #064 XKJ  2017 SR HILUX 4X2 S/CAB 00A77D5F</t>
  </si>
  <si>
    <t>MOXY CAT WATER CART 745 - 5224 - 5224</t>
  </si>
  <si>
    <t>MOXY CAT WATER CART 745 - 5227 - 5227</t>
  </si>
  <si>
    <t>MOXY CAT WATER CART B45E - 1066 - 1066</t>
  </si>
  <si>
    <t>NPE Pit</t>
  </si>
  <si>
    <t>OR380 ORICA FORD RANGER - 989EX6</t>
  </si>
  <si>
    <t>OR843 FORD RANGER - 401 IT2</t>
  </si>
  <si>
    <t>ORICA FORD RANDER - 443ZXS</t>
  </si>
  <si>
    <t xml:space="preserve">PD07 Caterpillar Grader </t>
  </si>
  <si>
    <t xml:space="preserve">PD08 Caterpillar Excavator </t>
  </si>
  <si>
    <t xml:space="preserve">PD08 excavator 
</t>
  </si>
  <si>
    <t xml:space="preserve">PD09 - Caterpillar 14M Grader 
</t>
  </si>
  <si>
    <t xml:space="preserve">PD11 -  Caterpillar 36T Excavator
</t>
  </si>
  <si>
    <t>PDG05 Mazda Bravo - PDG005</t>
  </si>
  <si>
    <t>Pensar Generator Office</t>
  </si>
  <si>
    <t xml:space="preserve">Pensar Genset - PPI-507
</t>
  </si>
  <si>
    <t>PP22 Shuttle Bus</t>
  </si>
  <si>
    <t>PPI-002 TOTOTA HILUX - 242VOJ</t>
  </si>
  <si>
    <t>PPI-002 Toyota Hilux - 242VOJ</t>
  </si>
  <si>
    <t>PPI-004 TOYOTA HILUX - 485VFP</t>
  </si>
  <si>
    <t>PPI-005 TOYOTA HILUX - 839AM4</t>
  </si>
  <si>
    <t>PPI-007 TOYOTA HIACE - 746AB7</t>
  </si>
  <si>
    <t>PPI-012 Landcruiser Ute Pensar 885G05</t>
  </si>
  <si>
    <t>PPI-014 Toyota Hilux - 829VKS</t>
  </si>
  <si>
    <t>PPI-103 Komatsu PC 55MR 5T</t>
  </si>
  <si>
    <t>PPI-301 Manitou 1030S</t>
  </si>
  <si>
    <t>PTX02 TOYOTA HILUX - 927WCO</t>
  </si>
  <si>
    <t>CADC0036.P008</t>
  </si>
  <si>
    <t>PTX04 TOYOTA HILUX - 679YUI</t>
  </si>
  <si>
    <t>Pump 71PU098 TSF</t>
  </si>
  <si>
    <t>R4526 Roller (DNU - Use ID # 306)</t>
  </si>
  <si>
    <t>R5116 Cat 18.8t Smooth Drum Roller</t>
  </si>
  <si>
    <t>R5254 Caterpillar Roller</t>
  </si>
  <si>
    <t>ROC056 IZUZU  SERVICE TRUCK - ROC056</t>
  </si>
  <si>
    <t>ROC057 ISUZU WATER TRUCK - ROC057</t>
  </si>
  <si>
    <t>ROC06 TOYOTA PRODO ROC-DRILL - 210BQ9</t>
  </si>
  <si>
    <t>ROC075 ISUZU WATER TRUCK - ROC075</t>
  </si>
  <si>
    <t>ROC43 - TOYOTA LANDRCRUISER - ROCDRILL - 393YAH</t>
  </si>
  <si>
    <t>Roller01</t>
  </si>
  <si>
    <t>SER02 Med Rigid Truck - 804RFS</t>
  </si>
  <si>
    <t>SFV339 FORD RANGER SHOT UTE - 780YZI</t>
  </si>
  <si>
    <t>ST04 ROC-DRILL FUEL/SERVICE TRUCK - ST04</t>
  </si>
  <si>
    <t>ST801 775G SERVICE TRUCK</t>
  </si>
  <si>
    <t>SXT03 HIRE UTE - 971-DWS</t>
  </si>
  <si>
    <t>TOYOTA HILUX - 852IV3 - FT03 - FT03</t>
  </si>
  <si>
    <t>TOYOTA HILUX - 853IV3 - FT01 - FT01</t>
  </si>
  <si>
    <t>TOYOTA HILUX - 854IV3 - FT02 - FT02</t>
  </si>
  <si>
    <t>TOYOTA HILUX - 858IV3 - FT04 - FT04</t>
  </si>
  <si>
    <t>082AD3 Hilux-Andrew Satterthwaite - Thrifty Rental</t>
  </si>
  <si>
    <t>TR21 789 DUMP TRUCK-EMECO</t>
  </si>
  <si>
    <t>TR22 789 DUMP TRUCK-EMECO</t>
  </si>
  <si>
    <t>TR23 789 DUMP TRUCK-EMECO</t>
  </si>
  <si>
    <t>TR24 789 DUMP TRUCK-EMECO</t>
  </si>
  <si>
    <t>TR300 EH3500 Dump Truck</t>
  </si>
  <si>
    <t>TR301 EH3500 Dump Truck</t>
  </si>
  <si>
    <t>TR302 EH3500 Dump Truck</t>
  </si>
  <si>
    <t>TR303 EH3500 Dump Truck</t>
  </si>
  <si>
    <t>TR304 EH3500 Dump Truck</t>
  </si>
  <si>
    <t>TR305 EH3500 Dump Truck</t>
  </si>
  <si>
    <t>TR306 EH3500 Dump Truck</t>
  </si>
  <si>
    <t>TR307 EH3500 Dump Truck</t>
  </si>
  <si>
    <t>TR308 EH3500 Dump Truck</t>
  </si>
  <si>
    <t>TR309 EH3500 Dump Truck</t>
  </si>
  <si>
    <t>TR310 EH3500 Dump Truck</t>
  </si>
  <si>
    <t>TR311 3500 DUMP TRUCK</t>
  </si>
  <si>
    <t>TR312 EH3500 Dump Truck</t>
  </si>
  <si>
    <t>TR313 EH3500 Dump Truck</t>
  </si>
  <si>
    <t>TR314 EH3500 Dump Truck</t>
  </si>
  <si>
    <t>TTT10 TYRE BAY GREEN COMPRESSOR</t>
  </si>
  <si>
    <t xml:space="preserve">Tyrehandler TH01
</t>
  </si>
  <si>
    <t>Unit 1</t>
  </si>
  <si>
    <t>Unit 7</t>
  </si>
  <si>
    <t>Variance Nolans</t>
  </si>
  <si>
    <t>Variance Pensar</t>
  </si>
  <si>
    <t>Variance Power Station</t>
  </si>
  <si>
    <t>Variance Sarsfield 1st</t>
  </si>
  <si>
    <t>Volvo A45F Moxy watercart - GAH189</t>
  </si>
  <si>
    <t>W Star 1 Water Cart 569-RBL Simmonds</t>
  </si>
  <si>
    <t>W Star 2</t>
  </si>
  <si>
    <t>W Star 4</t>
  </si>
  <si>
    <t>W Star 7</t>
  </si>
  <si>
    <t>WA250 Loader</t>
  </si>
  <si>
    <t>WA501 Simmonds Loader</t>
  </si>
  <si>
    <t>WA601 Simmonds Loader</t>
  </si>
  <si>
    <t>WA602 Simmonds Loader</t>
  </si>
  <si>
    <t>WA603 Simmonds Loader</t>
  </si>
  <si>
    <t>WA604 Simmonds Loader</t>
  </si>
  <si>
    <t>WA604 Loader (new # 16BECE8) - Sim WA604</t>
  </si>
  <si>
    <t>WA605 Simmonds Loader</t>
  </si>
  <si>
    <t>WA607 Simmonds Loader</t>
  </si>
  <si>
    <t>WC01 Water Cart</t>
  </si>
  <si>
    <t>WE020 MAZDA BT50 - 316WMA</t>
  </si>
  <si>
    <t xml:space="preserve">Welder WEL05
</t>
  </si>
  <si>
    <t>WL602 SIMMCO KOMATSU LOADER</t>
  </si>
  <si>
    <t>WL603 SIMMCO KOMATSU LOADER</t>
  </si>
  <si>
    <t>WL901 SIMMCO KOMATSU LOADER</t>
  </si>
  <si>
    <t>WL902 SIMMCO KOMATSU WA900 LOADER</t>
  </si>
  <si>
    <t>WL903 SIMMCO KOMATSU WA900 LOADER</t>
  </si>
  <si>
    <t>WT701 777G WATER TRUCK</t>
  </si>
  <si>
    <t>WT702 777G WATER TRUCK</t>
  </si>
  <si>
    <t>CALIBRATION KEY - LIQUIP</t>
  </si>
  <si>
    <t xml:space="preserve">CAT 627 Scraper - SC29
</t>
  </si>
  <si>
    <t>CMB014-ORICA BUS - BUS</t>
  </si>
  <si>
    <t>CN24 FRANNA CRANE - CN24</t>
  </si>
  <si>
    <t xml:space="preserve">DAJ157 - Caterpillar Skid Steer 
</t>
  </si>
  <si>
    <t xml:space="preserve">DAJ157 Caterpiller Skid Steer </t>
  </si>
  <si>
    <t>DZ02 (DZ275)</t>
  </si>
  <si>
    <t>Eagle Drilling - Geology - Eagle Drilling - Geology</t>
  </si>
  <si>
    <t>EM12 TOYOTA CRUISER - 316SZR</t>
  </si>
  <si>
    <t xml:space="preserve">FLEET CREW - Toyota landcruiser - FC041
</t>
  </si>
  <si>
    <t>GAH210 Komatsu ZX 490LCH-5A</t>
  </si>
  <si>
    <t>Genset 10829</t>
  </si>
  <si>
    <t>LP913 PITMASTER LIGHTING PLANT</t>
  </si>
  <si>
    <t>LT02 Lighting Tower</t>
  </si>
  <si>
    <t>LT04 Lighting Tower</t>
  </si>
  <si>
    <t>LV046 TOYOTA LANDCRUISER - 572 JCC</t>
  </si>
  <si>
    <t>LV115 LANDCRUISER UTE - MAINTENANCE - 640SJS</t>
  </si>
  <si>
    <t>LV1287 - Hilux Single Cab - 756YHP</t>
  </si>
  <si>
    <t>LV205 Fuel Pod - LV205 Fuel Pod</t>
  </si>
  <si>
    <t>LIGHT VEHICLE: ADMIN 494-JDW L/CRUISER</t>
  </si>
  <si>
    <t>LV506 274-DGF</t>
  </si>
  <si>
    <t>LV527 229-ZVP</t>
  </si>
  <si>
    <t>LV529 157AVB</t>
  </si>
  <si>
    <t>LV76 ERT FIRE TRUCK - 692LVD</t>
  </si>
  <si>
    <t>NQHF01 ISUZU TRUCK - 381VQP</t>
  </si>
  <si>
    <t>PCS01 HINO 300 LIGHT TRUCK - XQ5320</t>
  </si>
  <si>
    <t>Power Station Generator 01</t>
  </si>
  <si>
    <t>PPI-006 TOYOTA HIACE - 925BF4</t>
  </si>
  <si>
    <t>PPI-013 Landcruiser Ute Pensar 792G05</t>
  </si>
  <si>
    <t>PPI-014 TOTOTA HILUX - 829VKS</t>
  </si>
  <si>
    <t>PPI-302 Terex Positrack</t>
  </si>
  <si>
    <t>PTX24 MANITOU MT-X1033 - 7051C2</t>
  </si>
  <si>
    <t xml:space="preserve">R5254 - Caterpillar Padfoot roller
</t>
  </si>
  <si>
    <t>ROC051 TOYOTA DUAL CAB ROC-DRILL - ROC51</t>
  </si>
  <si>
    <t>test - test</t>
  </si>
  <si>
    <t>Unit 6</t>
  </si>
  <si>
    <t>WA608 Simmonds Loader</t>
  </si>
  <si>
    <t>WA901 Loader</t>
  </si>
  <si>
    <t>WL604 SIMMCO KOMATSU LOADER</t>
  </si>
  <si>
    <t>WL605 SIMMCO KOMATSU LOADER</t>
  </si>
  <si>
    <t>WL607 SIMMCO KOMATSU LOADER</t>
  </si>
  <si>
    <t>WL608 SIMMCO KOMATSU LOADER</t>
  </si>
  <si>
    <t>96GE012 Camp</t>
  </si>
  <si>
    <t>96WE030 BRW GENSET</t>
  </si>
  <si>
    <t>All Terrain Red Forklift 2.5T - 93FK022</t>
  </si>
  <si>
    <t xml:space="preserve">CAT 657E - Scraper
</t>
  </si>
  <si>
    <t>DT782 Haul Truck</t>
  </si>
  <si>
    <t>GRADER P&amp;D 12M CAT  - PD07</t>
  </si>
  <si>
    <t>GRADER P&amp;D 14M CAT  - PD09</t>
  </si>
  <si>
    <t>LIGHT VEHICLE LANDCRUISER PRADO - FC640</t>
  </si>
  <si>
    <t>LIGHT VEHICLE MAZDA UTE - PDG05</t>
  </si>
  <si>
    <t>LIGHT VEHICLE TOYOTA HILUX UTE - PPI 016</t>
  </si>
  <si>
    <t>LIGHT VEHICLE TOYOTA LANDCRUISER - FC041</t>
  </si>
  <si>
    <t>LIGHT VEHICLE TOYOTA LANDCRUISER - PPI 013</t>
  </si>
  <si>
    <t>LP914 PITMASTER LIGHTING PLANT</t>
  </si>
  <si>
    <t>LP915 PITMASTER LIGHTING PLANT</t>
  </si>
  <si>
    <t>LV SILVERADO ECLV01 - ECLV01</t>
  </si>
  <si>
    <t>LV207 AMBULANCE - 182XLS</t>
  </si>
  <si>
    <t>LV221 - TOYOTA LANDCRUISER - MINING 974A07</t>
  </si>
  <si>
    <t>LV290 TOYOTA LANDCRUISER  - 0AT589</t>
  </si>
  <si>
    <t>LV505 921-KVP</t>
  </si>
  <si>
    <t>LV515 639-XCJ</t>
  </si>
  <si>
    <t>LV523 911-YEO</t>
  </si>
  <si>
    <t>NQHF WELDERS</t>
  </si>
  <si>
    <t>PPI-001 Toyota Landcruiser - O22A23</t>
  </si>
  <si>
    <t>PPI-101 Komatsu PC300</t>
  </si>
  <si>
    <t>SCRAPER 657G - SC30</t>
  </si>
  <si>
    <t>TA010 GRAVE YARD</t>
  </si>
  <si>
    <t>TH101 Tyre Handler - TH101</t>
  </si>
  <si>
    <t>TOYOTA LANDCRUISER PPI 012  - PPI 012</t>
  </si>
  <si>
    <t>WA604</t>
  </si>
  <si>
    <t>WA609 Simmonds Loader Komatsu</t>
  </si>
  <si>
    <t>WA902 Loader</t>
  </si>
  <si>
    <t xml:space="preserve">WA903 - WA903 Loader </t>
  </si>
  <si>
    <t>WATER TRUCK CAT MOXY 745 - 5227</t>
  </si>
  <si>
    <t>WATER TRUCK CAT MOXY 745 - SME5226</t>
  </si>
  <si>
    <t>WATER TRUCK CAT MOXY 745 - SME5227</t>
  </si>
  <si>
    <t>Welder WEL01</t>
  </si>
  <si>
    <t>WL601 SIMMCO KOMATSU LOADER</t>
  </si>
  <si>
    <t>408 Screen</t>
  </si>
  <si>
    <t>60202IV Pump</t>
  </si>
  <si>
    <t xml:space="preserve">CAT 657E - Scraper - SC17
</t>
  </si>
  <si>
    <t xml:space="preserve">Coates Hire - Air compressor - 1293419
</t>
  </si>
  <si>
    <t xml:space="preserve">DAJ157 - Caterpillar - Posi track
</t>
  </si>
  <si>
    <t>DZ502 Dozer</t>
  </si>
  <si>
    <t>EX1200 Excavator</t>
  </si>
  <si>
    <t>EX17U</t>
  </si>
  <si>
    <t>EX350</t>
  </si>
  <si>
    <t>EX452</t>
  </si>
  <si>
    <t>FORD RANGER DUAL CAB - ATC WILLIAMS - SXT-04</t>
  </si>
  <si>
    <t>Genset 851849</t>
  </si>
  <si>
    <t xml:space="preserve">KOBELCO - 30T Excavator - OGO12
</t>
  </si>
  <si>
    <t>LANDCRUISER UTE PENSAR PPI-012 - 885G05</t>
  </si>
  <si>
    <t>LV1395 Orica Ford Ranger 00CB17C9</t>
  </si>
  <si>
    <t xml:space="preserve">LV501 657-SRO
</t>
  </si>
  <si>
    <t>LV522 872-YKO</t>
  </si>
  <si>
    <t>NPE Pump 96GE032</t>
  </si>
  <si>
    <t>Pit Pump 96GE032</t>
  </si>
  <si>
    <t>PLT001 Light Tower</t>
  </si>
  <si>
    <t>PPI-006 Toyota Hiace - 925BF4</t>
  </si>
  <si>
    <t>PS01</t>
  </si>
  <si>
    <t>Pump 580564</t>
  </si>
  <si>
    <t xml:space="preserve">SC30 - Scraper - CAT 627
</t>
  </si>
  <si>
    <t>SCRAPER 657E - SC17</t>
  </si>
  <si>
    <t>SCRAPER 657G - SC29</t>
  </si>
  <si>
    <t>96GE014 Camp</t>
  </si>
  <si>
    <t>Bus 93BU01</t>
  </si>
  <si>
    <t xml:space="preserve">Caterpillar - Scraper - SC019 
</t>
  </si>
  <si>
    <t>LIGHT VEHICLE MAZDA UTE - PDG09</t>
  </si>
  <si>
    <t>LV48 ERT HILUX - 079XKJ</t>
  </si>
  <si>
    <t>LV503 982-WNU</t>
  </si>
  <si>
    <t>LV524 912-YOE</t>
  </si>
  <si>
    <t xml:space="preserve">Mill Genset 52GE01 </t>
  </si>
  <si>
    <t>NPE PUMP 602021V</t>
  </si>
  <si>
    <t xml:space="preserve">P4P 1349 Komatsu Excavator
</t>
  </si>
  <si>
    <t xml:space="preserve">Pinnacle Pump 200/180 </t>
  </si>
  <si>
    <t>W Star 10</t>
  </si>
  <si>
    <t>WC02 Water Cart</t>
  </si>
  <si>
    <t>71PU100 PUMPSET BRW</t>
  </si>
  <si>
    <t>ACS 135 Long Reach Excavator</t>
  </si>
  <si>
    <t>ACS 215 Excavator 15T 315GC Rego: 9317C1</t>
  </si>
  <si>
    <t>CDB LV's x 2 - 550DP5 and 426XOM</t>
  </si>
  <si>
    <t>CMB014 FORD BUS - 110BU9</t>
  </si>
  <si>
    <t xml:space="preserve">EX132 SIMMCO EXCAVATOR </t>
  </si>
  <si>
    <t>FUEL UTE FC705 - 627GV3</t>
  </si>
  <si>
    <t>ISUZU TILT TRAY SER10 - XB32CB</t>
  </si>
  <si>
    <t xml:space="preserve">Lighting Plant LP286 </t>
  </si>
  <si>
    <t xml:space="preserve">Lighting plant LP287 </t>
  </si>
  <si>
    <t>LV T&amp;T MINING SERVICES - LV T&amp;T MINING SERVICES</t>
  </si>
  <si>
    <t>LV123 TOYOTA HILUX - 082XKJ</t>
  </si>
  <si>
    <t>LV130 CRUISER- GEOLOGY  - 115RAS</t>
  </si>
  <si>
    <t>LV231 - PROJECTS - 802AD3</t>
  </si>
  <si>
    <t>NISSAN UD SER05 - XQ14UA</t>
  </si>
  <si>
    <t xml:space="preserve">NPE G220 - 14 Genset TSF </t>
  </si>
  <si>
    <t xml:space="preserve">NPE G220 - 5 Genset TSF </t>
  </si>
  <si>
    <t xml:space="preserve">NPE G220 -19 Genset TSF </t>
  </si>
  <si>
    <t>NPE Gen Set G-220-05</t>
  </si>
  <si>
    <t>PPI-009 TOYOTA HIACE - 746AB7</t>
  </si>
  <si>
    <t>R4344 ROLLER - R4344</t>
  </si>
  <si>
    <t>ROC010 COASTER BUS - ROC010</t>
  </si>
  <si>
    <t>ROC061 TOYOTA PRADO ROC-DRILL - 071CU6</t>
  </si>
  <si>
    <t xml:space="preserve">SBB 359 Camp </t>
  </si>
  <si>
    <t>SBB643</t>
  </si>
  <si>
    <t>SFV395 IVECO TRUCK - XB44CA</t>
  </si>
  <si>
    <t>550336 HH220</t>
  </si>
  <si>
    <t>96GE035 CIRCUIT 1 CRIBROOM GENSET</t>
  </si>
  <si>
    <t>AQUA AQ23</t>
  </si>
  <si>
    <t>CF820 LV - 869IE9</t>
  </si>
  <si>
    <t xml:space="preserve">Dozer DZ61 </t>
  </si>
  <si>
    <t>DZ06 Dozer</t>
  </si>
  <si>
    <t>DZ07 Dozer</t>
  </si>
  <si>
    <t>DZ08 Caterpillar D10 Dozer</t>
  </si>
  <si>
    <t>ECLV04 HINO SERVICE TRUCK - ECLV04</t>
  </si>
  <si>
    <t>EX132</t>
  </si>
  <si>
    <t>EX200 Excavator</t>
  </si>
  <si>
    <t>EX451 Excavator</t>
  </si>
  <si>
    <t>LV 532 (693 HR4)</t>
  </si>
  <si>
    <t>LV131 800l Fuel Pod - LV131</t>
  </si>
  <si>
    <t>LV14 TOYOTA LANDCRUISER - LV14</t>
  </si>
  <si>
    <t xml:space="preserve">LV521 693-YNY
</t>
  </si>
  <si>
    <t>LV536</t>
  </si>
  <si>
    <t>NPE G60-50</t>
  </si>
  <si>
    <t>PPI 505 Manitou MT1135H 1162206</t>
  </si>
  <si>
    <t>SXT-01 FORD RANGER LV - GEOLOGY - 859C07</t>
  </si>
  <si>
    <t>SXT-04 FORD RANGER DUAL CAB - ATC WILLIAMS - SXT-04</t>
  </si>
  <si>
    <t>W Star 3</t>
  </si>
  <si>
    <t>WEL02</t>
  </si>
  <si>
    <t>5254 Roller Pensar (Simmco Manual Fuel Fill)</t>
  </si>
  <si>
    <t>CAFP0015.P008</t>
  </si>
  <si>
    <t>5800564 HH220i</t>
  </si>
  <si>
    <t xml:space="preserve">580564 - 6” pump </t>
  </si>
  <si>
    <t>AGGREKO XDFV028 Genset</t>
  </si>
  <si>
    <t>AQUA AQ52</t>
  </si>
  <si>
    <t>AQUA AQ70</t>
  </si>
  <si>
    <t>NC Dredge 16</t>
  </si>
  <si>
    <t>NC03 - 544-HXY - 544HXY</t>
  </si>
  <si>
    <t>NC06 - 099-ZWQ - 099ZWQ</t>
  </si>
  <si>
    <t>NC10 - 571-AP3 - 571AP3</t>
  </si>
  <si>
    <t>NEUMANN 009</t>
  </si>
  <si>
    <t>NEUMANN GEN 009 Poly Welder</t>
  </si>
  <si>
    <t>NEUMANN NC14 Loader</t>
  </si>
  <si>
    <t>NPE ROLLER  PPI-518</t>
  </si>
  <si>
    <t>NPE ROLLER PPI-518 (Simmco Manual Fuel Fill)</t>
  </si>
  <si>
    <t>PENSAR ROLLER 5254</t>
  </si>
  <si>
    <t xml:space="preserve">SBB 762 Camp </t>
  </si>
  <si>
    <t>Townsville Cranes</t>
  </si>
  <si>
    <t>LP916 PITMASTER LIGHTING PLANT</t>
  </si>
  <si>
    <t>TSF Pump 50883</t>
  </si>
  <si>
    <t>WA604 Loader - Sim WA604</t>
  </si>
  <si>
    <t>71PU099 XYLEM PIT BRW DEWATERING PUMP</t>
  </si>
  <si>
    <t xml:space="preserve">Leaching Tank Genset Pod 52GE501 </t>
  </si>
  <si>
    <t>NPE Gen Set G-220-14</t>
  </si>
  <si>
    <t>NPE Gen Set G-220-19</t>
  </si>
  <si>
    <t>NPE Genset 700155V</t>
  </si>
  <si>
    <t>This tab captures fuel use and dust emissions from vehicles and unmetered engines using fuel other than diesel</t>
  </si>
  <si>
    <t>Other Fuel Usage and Operational Data by Engine Class</t>
  </si>
  <si>
    <r>
      <rPr>
        <b/>
        <sz val="10"/>
        <color rgb="FF000000"/>
        <rFont val="Arial"/>
        <family val="2"/>
      </rPr>
      <t xml:space="preserve">Method:
</t>
    </r>
    <r>
      <rPr>
        <sz val="10"/>
        <color rgb="FF000000"/>
        <rFont val="Arial"/>
        <family val="2"/>
      </rPr>
      <t>Other Fuels Table
The other type of fuel used on site is ULP. Equipment/vehicles using ULP are refuelled at the Post office.
E-mail carole.anderson@ravenswoodgold.com and  julie.elms@ravenswoodgold.com and request the monthly invoices for Post Office refuelling. If the monthly invoices cannot be provided, go to the Post Office and ask to take photos of their log book. This is where they record the L of fuel used by Ravenswood Gold.
Using the invoices or log book data, group the equipment into vehicle "classes" and update the red values.
Kilometres Travelled Table
Greenbase complete this table</t>
    </r>
  </si>
  <si>
    <t>Monthly invoices from Ravenswood Post Office and/or Post office log book</t>
  </si>
  <si>
    <t>Other Fuels</t>
  </si>
  <si>
    <t>Monthly Other Fuel Consumption</t>
  </si>
  <si>
    <t>Model</t>
  </si>
  <si>
    <t>NOL</t>
  </si>
  <si>
    <t>Light Vehicles</t>
  </si>
  <si>
    <t>Enviro</t>
  </si>
  <si>
    <t>Honda</t>
  </si>
  <si>
    <t>Mowers, LV workshop (compressor)</t>
  </si>
  <si>
    <t>% Surface and Unpaved</t>
  </si>
  <si>
    <t>Roads and Access Tracks</t>
  </si>
  <si>
    <t>Heaters and BBQs</t>
  </si>
  <si>
    <r>
      <rPr>
        <sz val="10"/>
        <color rgb="FFC00000"/>
        <rFont val="Arial"/>
        <family val="2"/>
      </rPr>
      <t>(1)</t>
    </r>
    <r>
      <rPr>
        <sz val="10"/>
        <color rgb="FFFF0000"/>
        <rFont val="Arial"/>
        <family val="2"/>
      </rPr>
      <t xml:space="preserve"> </t>
    </r>
    <r>
      <rPr>
        <sz val="10"/>
        <color theme="3"/>
        <rFont val="Arial"/>
        <family val="2"/>
      </rPr>
      <t>Smooth road vehicles are typically sealed and well-formed unsealed roads, while rough roads vehicles are any poorly-formed unsealed roads and steep/poorly graded tracks.</t>
    </r>
  </si>
  <si>
    <t xml:space="preserve">Monthly invoices saved in the Sharepoint folder </t>
  </si>
  <si>
    <t>Enter all power generators (&gt;500kW) and other sources of point souce emissions. Point source emissions are directed into a vent or stack and emitted through a single point source into the atmosphere.</t>
  </si>
  <si>
    <r>
      <rPr>
        <b/>
        <sz val="10"/>
        <color rgb="FF000000"/>
        <rFont val="Arial"/>
        <family val="2"/>
      </rPr>
      <t xml:space="preserve">Method:
</t>
    </r>
    <r>
      <rPr>
        <sz val="10"/>
        <color rgb="FF000000"/>
        <rFont val="Arial"/>
        <family val="2"/>
      </rPr>
      <t>Process Heating Table
E-mail murray.lonergan@ravenswoodgold.com to get an export of the stock issues from Pronto for LPG (Item 103570 (772256)). Copy the raw data to the bottom of the tab for QAQC purposes.
Create a pivot table to identify monthly Qty of LPG. Use allocation ratio to determine how much LPG each plant item uses, then update the values in red.
Total LPG Use Table
Origin Energy bulk supply our LPG. This section requires us to report the delivered quantities of LPG.
This data can be found on the Origin Energy invoices.
E-mail carole.anderson@ravenswoodgold.com &amp; julie.elms@ravenswoodgold.com for the invoices. Copies of the invoices must be saved for QAQC purposes.
Enter the raw data at the bottom of the tab and add up the monthly total delivery in L.
Pollution Control Table
Not Required</t>
    </r>
  </si>
  <si>
    <t>Point Source Energy - Fuel Use and Electricity Production</t>
  </si>
  <si>
    <t>Pronto export (process heating table), Origin invoices (Total LPG usage table)</t>
  </si>
  <si>
    <t>Process Heating</t>
  </si>
  <si>
    <t>Fuel Used</t>
  </si>
  <si>
    <t>Allocation Ratio (%)</t>
  </si>
  <si>
    <t>Class</t>
  </si>
  <si>
    <r>
      <t xml:space="preserve">Fuel Type </t>
    </r>
    <r>
      <rPr>
        <sz val="10"/>
        <color rgb="FFFF0000"/>
        <rFont val="Arial"/>
        <family val="2"/>
      </rPr>
      <t>(1)</t>
    </r>
  </si>
  <si>
    <t>Boilers</t>
  </si>
  <si>
    <t>Glycol Boiler</t>
  </si>
  <si>
    <t>LPG</t>
  </si>
  <si>
    <t>Furnaces</t>
  </si>
  <si>
    <t>Gold Room Furnace</t>
  </si>
  <si>
    <t>Laboratory Muffle Furnace</t>
  </si>
  <si>
    <t>Kilns</t>
  </si>
  <si>
    <t>Kilns/Boilers (Gold Processing)</t>
  </si>
  <si>
    <t>Total LPG Usage</t>
  </si>
  <si>
    <t>Pollution Control</t>
  </si>
  <si>
    <t xml:space="preserve">Engine Power Rating (kW) </t>
  </si>
  <si>
    <t>Pollution Control, please list</t>
  </si>
  <si>
    <t>Date Installed</t>
  </si>
  <si>
    <t>Total Operating Hours</t>
  </si>
  <si>
    <t>Unit Type/Size?</t>
  </si>
  <si>
    <t>Other Point Source</t>
  </si>
  <si>
    <t>None</t>
  </si>
  <si>
    <t>LPG (N/A)</t>
  </si>
  <si>
    <t>Other Unit Size</t>
  </si>
  <si>
    <t>Engine</t>
  </si>
  <si>
    <t>Nat Gas/Diesel Boiler - Large (&gt;100 GJ/hr or &gt;30MW)</t>
  </si>
  <si>
    <t>Cyclone</t>
  </si>
  <si>
    <t>Selective Catalyctic Reduction</t>
  </si>
  <si>
    <t>Nat Gas/Diesel Boiler - Small (&lt;100 GJ/hr or &lt;30MW)</t>
  </si>
  <si>
    <t>Cyclone (high efficiency)</t>
  </si>
  <si>
    <t>Water / Steam Injection</t>
  </si>
  <si>
    <t>Coal PC Drybottom</t>
  </si>
  <si>
    <t>Cyclone (high throughput)</t>
  </si>
  <si>
    <t>Air / Fuel Ratio: n/a</t>
  </si>
  <si>
    <t>Coal PC Wetbottom</t>
  </si>
  <si>
    <t>Electostatic precipitator</t>
  </si>
  <si>
    <t>Air / Fuel Ratio: + 3%</t>
  </si>
  <si>
    <t>Coal Cyclone</t>
  </si>
  <si>
    <t>ESP with carbon injection</t>
  </si>
  <si>
    <t>Air / Fuel Ratio: +/- 10%</t>
  </si>
  <si>
    <t>Coal FBC Circulating</t>
  </si>
  <si>
    <t>ESP with polishing wet scrubber</t>
  </si>
  <si>
    <t>Injection Rate Setting: n/a</t>
  </si>
  <si>
    <t>Coal FBC Bubbling</t>
  </si>
  <si>
    <t>Fabric filter</t>
  </si>
  <si>
    <t>Injection Rate Setting: + 0%</t>
  </si>
  <si>
    <t>Coal Spreader Stocker</t>
  </si>
  <si>
    <t>Fabric filter with carbon injection</t>
  </si>
  <si>
    <t>Injection Rate Setting: + 10%</t>
  </si>
  <si>
    <t>Coal Overfeed Stocker</t>
  </si>
  <si>
    <t>Fabric filter with polishing wet scrubber</t>
  </si>
  <si>
    <t>Injection Rate Setting: + 20%</t>
  </si>
  <si>
    <t>Coal Underfeed Stocker</t>
  </si>
  <si>
    <t>Fabric filter with spray absorbers (absorbent)</t>
  </si>
  <si>
    <t>Injection Rate Setting: + 30%</t>
  </si>
  <si>
    <t>Fabric filter with spray absorbers (limestone)</t>
  </si>
  <si>
    <t>Injection Timing Retard: Controlled</t>
  </si>
  <si>
    <t>Low excess air</t>
  </si>
  <si>
    <t>Injection Timing Retard: Uncontrolled</t>
  </si>
  <si>
    <t>Low NOX burner (air staged)</t>
  </si>
  <si>
    <t>Injection Timing Retard: 2C</t>
  </si>
  <si>
    <t>Low NOx burner (flue gas recirculation)</t>
  </si>
  <si>
    <t>Injection Timing Retard: + 4C</t>
  </si>
  <si>
    <t>Low NOX burner (fuel staged)</t>
  </si>
  <si>
    <t>Injection Timing Retard: + 8C</t>
  </si>
  <si>
    <t>Multicyclone</t>
  </si>
  <si>
    <t>Overfire air</t>
  </si>
  <si>
    <t>Scrubber (condensation)</t>
  </si>
  <si>
    <t>Scrubber (dry)</t>
  </si>
  <si>
    <t>Scrubber (impingement)</t>
  </si>
  <si>
    <t>Scrubber (orifice)</t>
  </si>
  <si>
    <t>Scrubber (semi-dry)</t>
  </si>
  <si>
    <t>Scrubber (venturi)</t>
  </si>
  <si>
    <t>Scrubber (wet)</t>
  </si>
  <si>
    <t>Scrubber (wet) with conditioning agent</t>
  </si>
  <si>
    <t xml:space="preserve">Selective catalytic reduction </t>
  </si>
  <si>
    <t>Selective non-catalytic reduction</t>
  </si>
  <si>
    <t>Selective non-catalytic reduction with low NOx burner</t>
  </si>
  <si>
    <t>If a station is dual fired, for example using gas and diesel, insert a new row and enter the station name twice. Enter one row as gas, the other as diesel</t>
  </si>
  <si>
    <t>(1)</t>
  </si>
  <si>
    <t>Brown coal has a gross calorific value less than 17,435kj/kj and greater than 31% volatile matter on a dry mineral free base</t>
  </si>
  <si>
    <t xml:space="preserve">Paste raw data below: Invoices from Carole saved in Sharepoint folder. </t>
  </si>
  <si>
    <t xml:space="preserve">103570 - PROPANE LIQUID PROPANE GAS BULK DELIVERY </t>
  </si>
  <si>
    <t>PROP - PROPANE</t>
  </si>
  <si>
    <t>Litre</t>
  </si>
  <si>
    <t>31/07/2024</t>
  </si>
  <si>
    <t>NOL - Nolan Main Warehouse</t>
  </si>
  <si>
    <t>Component Used</t>
  </si>
  <si>
    <t xml:space="preserve">          </t>
  </si>
  <si>
    <t>INT ISSUE</t>
  </si>
  <si>
    <t>A:470</t>
  </si>
  <si>
    <t>007SMG</t>
  </si>
  <si>
    <t>31/08/2024</t>
  </si>
  <si>
    <t>007YY1</t>
  </si>
  <si>
    <t>30/09/2024</t>
  </si>
  <si>
    <t>00836X</t>
  </si>
  <si>
    <t>31/10/2024</t>
  </si>
  <si>
    <t>0087TR</t>
  </si>
  <si>
    <t>30/11/2024</t>
  </si>
  <si>
    <t>008DPK</t>
  </si>
  <si>
    <t>31/12/2024</t>
  </si>
  <si>
    <t>008KGZ</t>
  </si>
  <si>
    <t>31/01/2025</t>
  </si>
  <si>
    <t>008TCF</t>
  </si>
  <si>
    <t>28/02/2025</t>
  </si>
  <si>
    <t>008Z51</t>
  </si>
  <si>
    <t>31/03/2025</t>
  </si>
  <si>
    <t>0094MQ</t>
  </si>
  <si>
    <t>30/04/2025</t>
  </si>
  <si>
    <t>00998J</t>
  </si>
  <si>
    <t>31/05/2025</t>
  </si>
  <si>
    <t>009GMC</t>
  </si>
  <si>
    <t>30/06/2025</t>
  </si>
  <si>
    <t>009LXT</t>
  </si>
  <si>
    <t>103570 - PROPANE LIQUID PROPANE GAS BULK DELIVERY  - Total</t>
  </si>
  <si>
    <t>Total - Overall</t>
  </si>
  <si>
    <r>
      <t>Wednesday, 6-Aug-2025</t>
    </r>
    <r>
      <rPr>
        <sz val="10"/>
        <color rgb="FF000000"/>
        <rFont val="Andale WT"/>
        <family val="2"/>
      </rPr>
      <t xml:space="preserve"> </t>
    </r>
    <r>
      <rPr>
        <sz val="8"/>
        <color rgb="FF000000"/>
        <rFont val="Andale WT"/>
        <family val="2"/>
      </rPr>
      <t xml:space="preserve">1:56:48 PMUser: </t>
    </r>
    <r>
      <rPr>
        <sz val="10"/>
        <color rgb="FF000000"/>
        <rFont val="Andale WT"/>
        <family val="2"/>
      </rPr>
      <t>murray.lonerganPO</t>
    </r>
  </si>
  <si>
    <t>Pronto Xi Business Intelligence with IBM Cognos</t>
  </si>
  <si>
    <t>LPG Deliveries - as per Origin Invoices</t>
  </si>
  <si>
    <t>If area blasted is unavailable, an appropriate approximation is BCM divided by average bench height</t>
  </si>
  <si>
    <t>If count is selected for units option, please specify unit size.</t>
  </si>
  <si>
    <t>Drilling and Blasting</t>
  </si>
  <si>
    <r>
      <rPr>
        <b/>
        <sz val="10"/>
        <color rgb="FF000000"/>
        <rFont val="Arial"/>
        <family val="2"/>
      </rPr>
      <t xml:space="preserve">Method:
</t>
    </r>
    <r>
      <rPr>
        <sz val="10"/>
        <color rgb="FF000000"/>
        <rFont val="Arial"/>
        <family val="2"/>
      </rPr>
      <t xml:space="preserve">Explosives and Drill and Blast Tables
Data is saved in the pink tab (Yearly Pollution and greenhouse) in G:\Environment\16. SHE Monitoring, Measuring and Reporting\Monitoring\Blast monitoring\2025\Drill database V13-Shortcut . 
Drilling for Onsite Grade Control and Resource Definition
Copy the tables for BRW &amp; SAR Pit Grade Control and e-mail these to andries.koen@ravenswoodgold.com and jason.mcnamara@ravenswoodgold.com, asking if they can fill in the red values for 2025.
Copy the table for Exploration and e-mail this to steve.harper@ravenswoodgold.com, asking if he can fill in the red values for 2025.
</t>
    </r>
  </si>
  <si>
    <t>Blasting</t>
  </si>
  <si>
    <t>Pre-packaged Explosives</t>
  </si>
  <si>
    <t>Sourced from Mining Department (Drill and Blast Engineers),  Mining Geology (Grade Control), Exploration</t>
  </si>
  <si>
    <t>Mine Name</t>
  </si>
  <si>
    <t>Product Name</t>
  </si>
  <si>
    <t>Supplier</t>
  </si>
  <si>
    <t>Fuel %
If Applicable</t>
  </si>
  <si>
    <t>Explosive batched onsite?</t>
  </si>
  <si>
    <t>Hole Dia               (&gt; or &lt; 152mm)</t>
  </si>
  <si>
    <t>FY2024 Amount</t>
  </si>
  <si>
    <t>FY2025 Amount</t>
  </si>
  <si>
    <t>Monthly Amount</t>
  </si>
  <si>
    <t>Explosive Type</t>
  </si>
  <si>
    <t>Commercial Name</t>
  </si>
  <si>
    <t>Buck Reef West and Sarsfield</t>
  </si>
  <si>
    <t xml:space="preserve">Emulsion/ANFO blend </t>
  </si>
  <si>
    <t>Fortis Eclipse 1.1</t>
  </si>
  <si>
    <t>Orica</t>
  </si>
  <si>
    <t>&lt;152mm</t>
  </si>
  <si>
    <t>tonnes</t>
  </si>
  <si>
    <t>Boosters and Packaged</t>
  </si>
  <si>
    <t>Powersplit/Pyrosplit/PPH150/PPH400</t>
  </si>
  <si>
    <t>?</t>
  </si>
  <si>
    <t>kg</t>
  </si>
  <si>
    <t>Detonators</t>
  </si>
  <si>
    <t>Unitronics/IKON</t>
  </si>
  <si>
    <t>count</t>
  </si>
  <si>
    <t>Total ANFO Doped Emulsion</t>
  </si>
  <si>
    <t>Drill and Blast</t>
  </si>
  <si>
    <t>Open Cut Name</t>
  </si>
  <si>
    <t>Material Assay</t>
  </si>
  <si>
    <t>Total surface area blasted</t>
  </si>
  <si>
    <t>BRW Ore Assay</t>
  </si>
  <si>
    <t>m2</t>
  </si>
  <si>
    <t>Number of blast events</t>
  </si>
  <si>
    <t>Number of holes drilled</t>
  </si>
  <si>
    <t>Drilling in pit</t>
  </si>
  <si>
    <t>Water Sprays used for drilling</t>
  </si>
  <si>
    <t>option</t>
  </si>
  <si>
    <t>Dust Collector used for drilling (Fabric Filter)</t>
  </si>
  <si>
    <t>Moisture Content of Pit</t>
  </si>
  <si>
    <t>Drilling for On-Site Grade Control and Resource Definition</t>
  </si>
  <si>
    <t>Area Name</t>
  </si>
  <si>
    <t>FY2024 Value</t>
  </si>
  <si>
    <t>FY2025 Value</t>
  </si>
  <si>
    <t>BRW (Grade Control)</t>
  </si>
  <si>
    <t>Drilling on site</t>
  </si>
  <si>
    <t>Dust collection hopper (cyclone) used</t>
  </si>
  <si>
    <t>Sarsfield (Grade Control)</t>
  </si>
  <si>
    <t>Sarsfield Combined Ore Assay</t>
  </si>
  <si>
    <t>Exploration (RC Drilling)</t>
  </si>
  <si>
    <t>Average Ore Assay</t>
  </si>
  <si>
    <t>Exploration (DD Drilling)</t>
  </si>
  <si>
    <t>Exploration (RCD Drilling)</t>
  </si>
  <si>
    <t>42rc</t>
  </si>
  <si>
    <t>8DD</t>
  </si>
  <si>
    <t>3RCD</t>
  </si>
  <si>
    <t>Rock and soil assays</t>
  </si>
  <si>
    <t>If a substance is not detected please enter the detection limit</t>
  </si>
  <si>
    <t>If no value supplied, Greenbase are obliged to use Table 9 from the Mining Manual to fill in any gaps (see screenshot below).</t>
  </si>
  <si>
    <t>Data Source:</t>
  </si>
  <si>
    <t>Total Metal Analysis - data from DataSight</t>
  </si>
  <si>
    <t>Assay Date</t>
  </si>
  <si>
    <t>Substance and Units</t>
  </si>
  <si>
    <t>As</t>
  </si>
  <si>
    <t>B</t>
  </si>
  <si>
    <t>Be</t>
  </si>
  <si>
    <t>Cd</t>
  </si>
  <si>
    <t>Co</t>
  </si>
  <si>
    <t>Cr</t>
  </si>
  <si>
    <t>Cr (III)</t>
  </si>
  <si>
    <t>Cu</t>
  </si>
  <si>
    <t>F</t>
  </si>
  <si>
    <t>Hg</t>
  </si>
  <si>
    <t>Mn</t>
  </si>
  <si>
    <t>Ni</t>
  </si>
  <si>
    <t>Pb</t>
  </si>
  <si>
    <t>Sb</t>
  </si>
  <si>
    <t>Se</t>
  </si>
  <si>
    <t>Zn</t>
  </si>
  <si>
    <t>mg/kg</t>
  </si>
  <si>
    <t>Topsoil Assay</t>
  </si>
  <si>
    <t>LALA Topsoil</t>
  </si>
  <si>
    <t>SAR Topsoil</t>
  </si>
  <si>
    <t>NOL Topsoil Dump 3</t>
  </si>
  <si>
    <t>18/08/2025</t>
  </si>
  <si>
    <t>NOL Topsoil Dump 4</t>
  </si>
  <si>
    <t>BRW Topsoil Dump 1</t>
  </si>
  <si>
    <t>Average Topsoil Assay</t>
  </si>
  <si>
    <t>Road Assay</t>
  </si>
  <si>
    <t>Combined Road</t>
  </si>
  <si>
    <t>Waste Assay</t>
  </si>
  <si>
    <t>BRW Waste</t>
  </si>
  <si>
    <t>SAR Waste</t>
  </si>
  <si>
    <t>SAR Noise Bund</t>
  </si>
  <si>
    <t>Average Waste Assay</t>
  </si>
  <si>
    <t>Tailings Assay</t>
  </si>
  <si>
    <t>Average Tailings Assay</t>
  </si>
  <si>
    <t>Scats Assay</t>
  </si>
  <si>
    <t>Ore Assay</t>
  </si>
  <si>
    <t>Sarsfield HG Ore Assay</t>
  </si>
  <si>
    <t>Sarsfield LG Ore</t>
  </si>
  <si>
    <t>BRW LG Ore</t>
  </si>
  <si>
    <t>BRW HG Ore</t>
  </si>
  <si>
    <t>BRW MG Ore</t>
  </si>
  <si>
    <t>Average HG Ore Assay</t>
  </si>
  <si>
    <t>Average LG Ore Assay</t>
  </si>
  <si>
    <t>Assays are not required to be sampled every year if they are still representative - sampling is recommended usually every 5 years or if there is a significant change to the operations</t>
  </si>
  <si>
    <t>Enter “less than” (&lt;) if tested but not detected. “Less than” values will be recorded in the final report as half the recorded “less than” value entered</t>
  </si>
  <si>
    <t>Road Assays are used in estimating wheel generated dust and wind blown dust</t>
  </si>
  <si>
    <t>Ore Assays are used for estimating metals in dust from loading and the processing circuit</t>
  </si>
  <si>
    <t>Waste Assays are used for estimating metals in dust from waste dump activities such as bulldozing and waste unloading</t>
  </si>
  <si>
    <t>Topsoil Assay is used to estimate metals in wind blown dust from topsoil stockpiles and scraper operations</t>
  </si>
  <si>
    <t xml:space="preserve">Table 9 from the NPI Mining Manual </t>
  </si>
  <si>
    <t xml:space="preserve">ORIGINAL DATA. Includes original "below detection limit" results. "Below detection limit" results are adjusted in the final table according to the NPI process of calculating half of the detection limit. </t>
  </si>
  <si>
    <t>&lt;50</t>
  </si>
  <si>
    <t>&lt;1</t>
  </si>
  <si>
    <t>&lt;0.1</t>
  </si>
  <si>
    <t>&lt;5</t>
  </si>
  <si>
    <t>Average Scats Assay</t>
  </si>
  <si>
    <t>Identify dust reduction facilities. These only apply to the actual transfer (drop) point, and not the rest of the conveyor</t>
  </si>
  <si>
    <r>
      <rPr>
        <sz val="10"/>
        <color rgb="FFFF0000"/>
        <rFont val="Arial"/>
        <family val="2"/>
      </rPr>
      <t xml:space="preserve">(1) </t>
    </r>
    <r>
      <rPr>
        <sz val="10"/>
        <color rgb="FFC00000"/>
        <rFont val="Arial"/>
        <family val="2"/>
      </rPr>
      <t>If a precise moisture content is unavailable, please estimate if it is less than or greater than 4%</t>
    </r>
  </si>
  <si>
    <t>Include rehandled material</t>
  </si>
  <si>
    <r>
      <rPr>
        <b/>
        <sz val="10"/>
        <color rgb="FF000000"/>
        <rFont val="Arial"/>
        <family val="2"/>
      </rPr>
      <t xml:space="preserve">Method:
</t>
    </r>
    <r>
      <rPr>
        <sz val="10"/>
        <color rgb="FF000000"/>
        <rFont val="Arial"/>
        <family val="2"/>
      </rPr>
      <t>Material Moved Tables
Review the Diagrams at the bottom of the page. Determine if there have been any changes to the type and locations of material moved.
If necessary, update the diagram for 2025. This gives an overview of the material movement and types across site. For each material movement, identify the material type, the class of vehicle that moved it, and where the material was moved to.
Use the information from the diagram to update the material movement tables (rows 39 - 161).
E-mail andries.koen@ravenswoodgold.com and ask for an updated version of the "FY-Enviro-Dept-Jul23-Jun24.xlsm" spreadsheet, covering Jul 24 - Jun 25. This contains all of the data required for material movements by RG-owned equipment. Create pivot tables, grouping the material tonnes by movement and month. 
Locate the monthly material movement spreadsheets from SIMMCO machines, which have been saved in the SharePoint Folder --&gt; 9. Material Transfers --&gt; SIMMCO. This contains all of the data required for material movements by SIMMCO equipment. Create a new excel spreadsheet. Copy the material tonnes from the SIMMCO spreadsheets into the new excel spreadsheet, so they are all in one file. Create pivot tables to find the monthly sum of each material movement in tonnes. 
Review the RG and SIMMCO material movement spreadsheets against the tables you have created in rows 39 - 161. Amend your tables (if required) to add in any material movements which have not been accounted for.
Transfer the data from the RG and SIMMCO material movement spreadsheets into the relevant Material Moved Tables in the NPI datasheet.
Processing Circuit Transfer Tables
Copy the tables and send to timothy.mitchell@ravenswoodgold.com and peter.msonga@ravenswoodgold.com and ask them to fill these out</t>
    </r>
  </si>
  <si>
    <t>Total Material Moved</t>
  </si>
  <si>
    <t>Hexagon data, SIMMCO material movement spreadsheets, Metallurgy</t>
  </si>
  <si>
    <t>RG Data</t>
  </si>
  <si>
    <t>FY2024 Material Moved</t>
  </si>
  <si>
    <t>FY2025 Material Moved</t>
  </si>
  <si>
    <t>Monthly Material moved (Tonnes)</t>
  </si>
  <si>
    <t>Water Sprays
Unloading Only</t>
  </si>
  <si>
    <t>Loading/ Unloading in Pit</t>
  </si>
  <si>
    <t>Moisture Content (%)</t>
  </si>
  <si>
    <t>DataSources</t>
  </si>
  <si>
    <t>Excavator</t>
  </si>
  <si>
    <t>HG Ore from BRW Pit to BRW Crusher</t>
  </si>
  <si>
    <t>Hexagon</t>
  </si>
  <si>
    <t>No/NA</t>
  </si>
  <si>
    <t>Yes - 100%</t>
  </si>
  <si>
    <t>Yes - 50%</t>
  </si>
  <si>
    <t>Loader</t>
  </si>
  <si>
    <t>HG Ore from BRW Pit to BRW ROM Stockpiles</t>
  </si>
  <si>
    <t>HG Ore from BRW Pit to Inpit Dumps</t>
  </si>
  <si>
    <t>HG Ore from BRW Pit to NOL ROM Stockpiles</t>
  </si>
  <si>
    <t>HG Ore from BRW Pit to Other Location</t>
  </si>
  <si>
    <t>HG Ore from BRW Pit to S9 ROM</t>
  </si>
  <si>
    <t>LG Ore from BRW Pit to BRW Crusher</t>
  </si>
  <si>
    <t>LG Ore from BRW Pit to BRW ROM</t>
  </si>
  <si>
    <t>LG Ore from BRW Pit to BRW WRD</t>
  </si>
  <si>
    <t>LG Ore from BRW Pit to Deco Dump</t>
  </si>
  <si>
    <t>LG Ore from BRW Pit to Deco Dumps</t>
  </si>
  <si>
    <t>LG Ore from BRW Pit to Inpit Dumps</t>
  </si>
  <si>
    <t>LG Ore from BRW Pit to LG Dumps</t>
  </si>
  <si>
    <t>NA/No - 0%</t>
  </si>
  <si>
    <t>LG Ore from BRW Pit to NOL ROM</t>
  </si>
  <si>
    <t>LG Ore from BRW Pit to NTSFE</t>
  </si>
  <si>
    <t>LG Ore from BRW Pit to Other Location</t>
  </si>
  <si>
    <t>LG Ore from BRW Pit to S9 ROM</t>
  </si>
  <si>
    <t>LG Ore from BRW Pit to SWRD</t>
  </si>
  <si>
    <t>LG Ore from BRW Pit to WRD10</t>
  </si>
  <si>
    <t>MG Ore from BRW Pit to BRW Crusher</t>
  </si>
  <si>
    <t>MG Ore from BRW Pit to BRW ROM</t>
  </si>
  <si>
    <t>MG Ore from BRW Pit to Inpit Dumps</t>
  </si>
  <si>
    <t>MG Ore from BRW Pit to NOL ROM</t>
  </si>
  <si>
    <t>MG Ore from BRW Pit to Other Location</t>
  </si>
  <si>
    <t>MG Ore from BRW Pit to S9 ROM</t>
  </si>
  <si>
    <t>Waste Rock from BRW Pit to BRW ROM Extension</t>
  </si>
  <si>
    <t>Waste Rock from BRW Pit to BRW WRD</t>
  </si>
  <si>
    <t>Waste Rock from BRW Pit to Noise Bund</t>
  </si>
  <si>
    <t>Waste Rock from BRW Pit to NTSFE</t>
  </si>
  <si>
    <t>Waste Rock from BRW Pit to Other Location</t>
  </si>
  <si>
    <t>Waste Rock from BRW Pit to SWRD</t>
  </si>
  <si>
    <t>Waste Rock from BRW Pit to WRD10</t>
  </si>
  <si>
    <t>HG Ore from BRW ROM O/S to Other Location</t>
  </si>
  <si>
    <t>HG Ore from BRW ROM O/S to SWRD</t>
  </si>
  <si>
    <t>HG Ore from BRW ROM to BRW Crusher</t>
  </si>
  <si>
    <t>HG Ore from BRW ROM to NOL ROM</t>
  </si>
  <si>
    <t>HG Ore from BRW ROM to Other Location</t>
  </si>
  <si>
    <t>HG Ore from Feeder 5 to NOL ROM</t>
  </si>
  <si>
    <t>HG Ore from NOL ROM O/S to BRW Crusher</t>
  </si>
  <si>
    <t>HG Ore from NOL ROM O/S to BRW ROM</t>
  </si>
  <si>
    <t>HG Ore from NOL ROM O/S to NOL ROM</t>
  </si>
  <si>
    <t>HG Ore from NOL ROM O/S to SWRD</t>
  </si>
  <si>
    <t>HG Ore rehandled on BRW ROM</t>
  </si>
  <si>
    <t>HG Ore rehandled on NOL ROM</t>
  </si>
  <si>
    <t>LG Ore from LG Dumps to BRW Crusher</t>
  </si>
  <si>
    <t>LG Ore from LG Dumps to BRW ROM</t>
  </si>
  <si>
    <t>LG Ore from LG Dumps to Inpit Dumps</t>
  </si>
  <si>
    <t>LG Ore from LG Dumps to NOL ROM</t>
  </si>
  <si>
    <t>LG Ore from LG Dumps to Other Location</t>
  </si>
  <si>
    <t>LG Ore Rehandled at LG Dumps</t>
  </si>
  <si>
    <t>Rejects from BRW Conveyor Reject Stockpile NOL WRD</t>
  </si>
  <si>
    <t>Rejects from BRW Conveyor Reject Stockpile to Deco Dumps</t>
  </si>
  <si>
    <t>Rejects from BRW Conveyor Reject Stockpile to Inpit Dumps</t>
  </si>
  <si>
    <t>Rejects from BRW Conveyor Reject Stockpile to LG Dumps</t>
  </si>
  <si>
    <t>Rejects from BRW Conveyor Reject Stockpile to NTSFE</t>
  </si>
  <si>
    <t>Rejects from BRW Conveyor Reject Stockpile to Other Location</t>
  </si>
  <si>
    <t>Rejects from BRW Conveyor Reject Stockpile to SWRD</t>
  </si>
  <si>
    <t>Rejects from BRW Conveyor Reject Stockpile to WRD10</t>
  </si>
  <si>
    <t>Rejects from NOL WRD to Deco Dumps</t>
  </si>
  <si>
    <t>Rejects from NOL WRD to Inpit Dumps</t>
  </si>
  <si>
    <t>Rejects from NOL WRD to NTSFE</t>
  </si>
  <si>
    <t>Rejects from NOL WRD to Other Location</t>
  </si>
  <si>
    <t>Rejects from S9 Crusher to Inpit Dumps</t>
  </si>
  <si>
    <t>Rejects from S9 Crusher to SWRD</t>
  </si>
  <si>
    <t>Rejects from SWRD to Inpit Dumps</t>
  </si>
  <si>
    <t>Rejects from SWRD to LG Dumps</t>
  </si>
  <si>
    <t>Rejects from SWRD to NTSFE</t>
  </si>
  <si>
    <t>Rejects from SWRD to Other Location</t>
  </si>
  <si>
    <t>Rejects from Vella to Deco Dumps</t>
  </si>
  <si>
    <t>Rejects from Vella to Inpit Dumps</t>
  </si>
  <si>
    <t>Rejects from Vella to LG Dumps</t>
  </si>
  <si>
    <t>Rejects from Vella to NOL WRD</t>
  </si>
  <si>
    <t>Rejects from Vella to NTSFE</t>
  </si>
  <si>
    <t>Rejects from Vella to Other Location</t>
  </si>
  <si>
    <t>Rejects from Vella to SWRD</t>
  </si>
  <si>
    <t>Rejects Rehandled at Waste Dumps</t>
  </si>
  <si>
    <t>HG Ore from SAR Pit to BRW ROM</t>
  </si>
  <si>
    <t>LG Ore from SAR Pit to BRW Crusher</t>
  </si>
  <si>
    <t>LG Ore from SAR Pit to BRW ROM</t>
  </si>
  <si>
    <t>LG Ore from SAR Pit to Deco Dumps</t>
  </si>
  <si>
    <t>LG Ore from SAR Pit to Inpit Dumps</t>
  </si>
  <si>
    <t>LG Ore from SAR Pit to LG Dumps</t>
  </si>
  <si>
    <t>LG Ore from SAR Pit to Noise Bund</t>
  </si>
  <si>
    <t>LG Ore from SAR Pit to NOL ROM</t>
  </si>
  <si>
    <t>LG Ore from SAR Pit to NTSFE</t>
  </si>
  <si>
    <t>LG Ore from SAR Pit to Other Location</t>
  </si>
  <si>
    <t>LG Ore from SAR Pit to S9 ROM</t>
  </si>
  <si>
    <t>LG ore from SAR Pit to SWRD</t>
  </si>
  <si>
    <t>MG Ore from SAR Pit to BRW Crusher</t>
  </si>
  <si>
    <t>MG Ore from SAR Pit to BRW ROM</t>
  </si>
  <si>
    <t>MG Ore from SAR Pit to Inpit Dumps</t>
  </si>
  <si>
    <t>MG Ore from SAR Pit to NOL ROM</t>
  </si>
  <si>
    <t>MG Ore from SAR Pit to Other Location</t>
  </si>
  <si>
    <t>Waste Rock from SAR Pit to BRW ROM Extension</t>
  </si>
  <si>
    <t>Waste Rock from SAR Pit to BRW WRD</t>
  </si>
  <si>
    <t>Waste Rock from SAR Pit to Deco Dumps</t>
  </si>
  <si>
    <t>Waste Rock from SAR Pit to Inpit Dumps</t>
  </si>
  <si>
    <t>Waste Rock from SAR Pit to Noise Bund</t>
  </si>
  <si>
    <t>Waste Rock from SAR Pit to NTSFE</t>
  </si>
  <si>
    <t>Waste Rock from SAR Pit to Other Location</t>
  </si>
  <si>
    <t>Waste Rock from SAR Pit to SWRD</t>
  </si>
  <si>
    <t>Waste Rock from SAR Pit to WRD10</t>
  </si>
  <si>
    <t>Topsoil from Various Locations to Topsoil Dump 1</t>
  </si>
  <si>
    <t>Waste Rock from Deco Dumps to Inpit Dumps</t>
  </si>
  <si>
    <t>Waste Rock from Deco Dumps to Noise Bund</t>
  </si>
  <si>
    <t>Waste Rock from Deco Dumps to NTSFE</t>
  </si>
  <si>
    <t>Waste Rock from Deco Dumps to Other Location</t>
  </si>
  <si>
    <t>Waste Rock from Other Location to BRW WRD</t>
  </si>
  <si>
    <t>Waste Rock from Other Location to Deco Dumps</t>
  </si>
  <si>
    <t>Waste Rock from Other Location to Inpit Dumps</t>
  </si>
  <si>
    <t>Waste Rock from Other Location to Noise Bund</t>
  </si>
  <si>
    <t>Waste Rock from Other Location to NTSFE</t>
  </si>
  <si>
    <t>Waste Rock from Other Location to Other Location</t>
  </si>
  <si>
    <t>Waste Rock from Other Location to SWRD</t>
  </si>
  <si>
    <t>Waste Rock Rehandled at Deco Dumps</t>
  </si>
  <si>
    <t>Waste Rock Rehandled at Noise Bund</t>
  </si>
  <si>
    <t>SIMMCO Data</t>
  </si>
  <si>
    <t>Bioremediation from Other Location to Other Location</t>
  </si>
  <si>
    <t>SIMMCO Daily Sheet</t>
  </si>
  <si>
    <t>Carbon from Plant/Office Area to Plant/Office Area</t>
  </si>
  <si>
    <t>Carbon from Plant/Office Area to Vellas</t>
  </si>
  <si>
    <t>Deco from BRW ROM to BRW ROM</t>
  </si>
  <si>
    <t>Deco from Deco Dumps to BRW Pit</t>
  </si>
  <si>
    <t>Deco from Deco Dumps to BRW ROM</t>
  </si>
  <si>
    <t>Deco from Deco Dumps to FD 5</t>
  </si>
  <si>
    <t>Deco from Deco Dumps to NOL ROM</t>
  </si>
  <si>
    <t>Deco from Deco Dumps to NTSFE</t>
  </si>
  <si>
    <t>Deco from Deco Dumps to Other Location</t>
  </si>
  <si>
    <t>Deco from Deco Dumps to Plant/Office Area</t>
  </si>
  <si>
    <t>Deco from Deco Dumps to Sarsfield Area</t>
  </si>
  <si>
    <t>Deco from Deco Dumps to Sarsfield Pit</t>
  </si>
  <si>
    <t>Deco from Other Location to Other Location</t>
  </si>
  <si>
    <t>LG Ore from LG Dumps to SWRD</t>
  </si>
  <si>
    <t>Ore from BRW ROM to BRW ROM</t>
  </si>
  <si>
    <t>Ore from BRW ROM to NOL ROM</t>
  </si>
  <si>
    <t>Ore from FD 5 to NOL ROM</t>
  </si>
  <si>
    <t>Ore from NOL ROM to BRW ROM</t>
  </si>
  <si>
    <t>Ore from NOL ROM to NOL ROM</t>
  </si>
  <si>
    <t>Ore from Ore Stockpiles to BRW Crusher</t>
  </si>
  <si>
    <t>Ore from Ore Stockpiles to FD 5</t>
  </si>
  <si>
    <t>Ore from Ore Stockpiles to NOL ROM</t>
  </si>
  <si>
    <t>Ore from SWRD to FD 5</t>
  </si>
  <si>
    <t>Reject from Deco Dumps to Other Location</t>
  </si>
  <si>
    <t>Reject from NOL WRD to BRW Crusher</t>
  </si>
  <si>
    <t>Reject from NOL WRD to BRW ROM</t>
  </si>
  <si>
    <t>Reject from NOL WRD to NOL Pit</t>
  </si>
  <si>
    <t>Reject from NOL WRD to NOL ROM</t>
  </si>
  <si>
    <t>Reject from Other Location to Other Location</t>
  </si>
  <si>
    <t>Reject from Other Location to SWRD</t>
  </si>
  <si>
    <t>Reject from Plant/Office Area to Other Location</t>
  </si>
  <si>
    <t>Reject from Reject Stockpiles to BRW Pit</t>
  </si>
  <si>
    <t>Reject from Reject Stockpiles to BRW ROM</t>
  </si>
  <si>
    <t>Reject from Reject Stockpiles to BRW WRD</t>
  </si>
  <si>
    <t>Reject from Reject Stockpiles to LG Dumps</t>
  </si>
  <si>
    <t>Reject from Reject Stockpiles to NOL ROM</t>
  </si>
  <si>
    <t>Reject from Reject Stockpiles to NOL WRD</t>
  </si>
  <si>
    <t>Reject from Reject Stockpiles to NTSFE</t>
  </si>
  <si>
    <t>Reject from Reject Stockpiles to Other Location</t>
  </si>
  <si>
    <t>Reject from Reject Stockpiles to Plant/Office Area</t>
  </si>
  <si>
    <t>Reject from Reject Stockpiles to Sarsfield Pit</t>
  </si>
  <si>
    <t>Reject from Reject Stockpiles to SWRD</t>
  </si>
  <si>
    <t>Reject from Sarsfield Pit to Other Location</t>
  </si>
  <si>
    <t>Reject from SWRD to BRW ROM</t>
  </si>
  <si>
    <t>Reject from SWRD to NOL WRD</t>
  </si>
  <si>
    <t>Reject from Vellas to BRW Pit</t>
  </si>
  <si>
    <t>Reject from Vellas to Other Location</t>
  </si>
  <si>
    <t>Reject from Vellas to Plant/Office Area</t>
  </si>
  <si>
    <t>Scats from Scats Stockpile to BRW Pit</t>
  </si>
  <si>
    <t>Scats from Scats Stockpile to BRW ROM</t>
  </si>
  <si>
    <t>Scats from Scats Stockpile to NOL WRD</t>
  </si>
  <si>
    <t>Scats from Scats Stockpile to Plant/Office Area</t>
  </si>
  <si>
    <t>Scats from Scats Stockpile to Sarsfield Area</t>
  </si>
  <si>
    <t>Scats from Scats Stockpile to Sarsfield Pit</t>
  </si>
  <si>
    <t>Tailings from NOL ROM to NOL ROM</t>
  </si>
  <si>
    <t>Tailings from Other Location to NOL ROM</t>
  </si>
  <si>
    <t>Tailings from Plant/Office Area to NOL ROM</t>
  </si>
  <si>
    <t>Tailings from Plant/Office Area to NOL WRD</t>
  </si>
  <si>
    <t>Waste Rock from NOL Pit to NOL Pit</t>
  </si>
  <si>
    <t>Waste Rock from NOL Pit to Sarsfield Pit</t>
  </si>
  <si>
    <t>Waste Rock from NOL WRD to SWRD</t>
  </si>
  <si>
    <t>Waste Rock from Plant/Office Area to BRW ROM</t>
  </si>
  <si>
    <t>PENSAR Data</t>
  </si>
  <si>
    <t>Topsoil moved by scrapers during NTSFE construction.</t>
  </si>
  <si>
    <t>m3</t>
  </si>
  <si>
    <t>Zone 2 material stripped by scrapers during NTSFE construction</t>
  </si>
  <si>
    <t>Zone 2 material placed by scrapers during NTSFE construction</t>
  </si>
  <si>
    <t>Processing Circuit Transfers</t>
  </si>
  <si>
    <t>Timothy Mitchell, processing material transfers</t>
  </si>
  <si>
    <t>Group</t>
  </si>
  <si>
    <t>Annual Material Moved (Tonnes)</t>
  </si>
  <si>
    <t>Water Sprays</t>
  </si>
  <si>
    <t>In Pit</t>
  </si>
  <si>
    <r>
      <t xml:space="preserve">Moisture Content in Feed (%) </t>
    </r>
    <r>
      <rPr>
        <sz val="10"/>
        <color rgb="FFFF0000"/>
        <rFont val="Arial"/>
        <family val="2"/>
      </rPr>
      <t>(1)</t>
    </r>
  </si>
  <si>
    <t>Type of Enclosure at Transfer point</t>
  </si>
  <si>
    <t>Nolans Crushing and Conveying</t>
  </si>
  <si>
    <t>CR01 - Primary Crusher (Total Crushed Tonnes wet)</t>
  </si>
  <si>
    <t>Completed by Tim Mitchell/Pete Msonga</t>
  </si>
  <si>
    <t>Hooded with Scrubbers</t>
  </si>
  <si>
    <t>CV01/CV401A - Conveying Circuit - after Primary Crusher (Total Crushed Tonnes Wet)</t>
  </si>
  <si>
    <t>Hooded/Windbreaks</t>
  </si>
  <si>
    <t>CV2A - Primary Circuit Conveyor Fines/Stockpile after Scalping Screen</t>
  </si>
  <si>
    <t>CR402 - Secondary Crusher</t>
  </si>
  <si>
    <t>Open/Unsealed</t>
  </si>
  <si>
    <t>CV03 - Conveying Circuit after Secondary Crusher</t>
  </si>
  <si>
    <t>CR002 - Tertiary Crusher (NOT REPORTABLE - UNDERGROUND/ENCLOSED - NO DUST)</t>
  </si>
  <si>
    <t>Sealed - Underground or Enclosed</t>
  </si>
  <si>
    <t>CV04/CV05/CV06/CV07 - Conveying Circuit after Tertiary Crusher feeds CV03 conveyor</t>
  </si>
  <si>
    <t>CV05 (Mill Feeder) (wet tonnes)</t>
  </si>
  <si>
    <t>CV08/CV09 - Conveying Circuit material after Beneficiation Sizing Screen</t>
  </si>
  <si>
    <t>CVOS1 - Conveying Circuit to Beneficiation Reject Circuit/Stockpile</t>
  </si>
  <si>
    <t>CV03A/CV03B - Feeds the Mill (wet tonnes)</t>
  </si>
  <si>
    <t>CV129 (wet tonnes)</t>
  </si>
  <si>
    <t>CV130 (wet tonnes)</t>
  </si>
  <si>
    <t>CV542 (wet tonnes)</t>
  </si>
  <si>
    <t>BRW Crushing and Conveying</t>
  </si>
  <si>
    <t>CR 501 - Primary gyratory (enclosed)</t>
  </si>
  <si>
    <t>FD501 - (enclosed)</t>
  </si>
  <si>
    <t>CV521 - (transfer points enclosed)</t>
  </si>
  <si>
    <t xml:space="preserve">CR502 - Secondary crusher </t>
  </si>
  <si>
    <t>CV522</t>
  </si>
  <si>
    <t>FE531/532 - (enclosed)</t>
  </si>
  <si>
    <t>CV534</t>
  </si>
  <si>
    <t>FE536/537 - (enclosed)</t>
  </si>
  <si>
    <t>CR531 (enclosed)</t>
  </si>
  <si>
    <t>CR532 (enclosed)</t>
  </si>
  <si>
    <t>CV535 - Final product</t>
  </si>
  <si>
    <t>CV532 - bene reject</t>
  </si>
  <si>
    <t>CV533 - bene reject</t>
  </si>
  <si>
    <t>Modular Crusher (S9)</t>
  </si>
  <si>
    <t>Modular Crusher (S9) - Screen Conveyor</t>
  </si>
  <si>
    <t>Modular Crusher (S9) - Product Stacker Conveyor</t>
  </si>
  <si>
    <t>Modular Crusher (S9) - Reject Stacker Conveyor</t>
  </si>
  <si>
    <t>Moisture content &gt;8% is considered wet and will not be configured</t>
  </si>
  <si>
    <t xml:space="preserve">Use weightometer data wherever possible. Data provided in the Production Stats tab could be used to inform the material movement by vehicles. </t>
  </si>
  <si>
    <t>Paste raw data below. Please provide a Process Flow Diagram if available to assist our validation:</t>
  </si>
  <si>
    <t>NOL = Nolans</t>
  </si>
  <si>
    <t>SAR = Sarsfield</t>
  </si>
  <si>
    <t>WRD = Waste Rock Dump</t>
  </si>
  <si>
    <t>BRW = Buck Reef West</t>
  </si>
  <si>
    <t>S9 = synonym for SAR WRD. Used interchangeably.</t>
  </si>
  <si>
    <t>ROM = Run of Mine Pad</t>
  </si>
  <si>
    <t>NTSFE = Nolans Tailings Storage Facility Expansion. Waste rock was used to build the walls of the NTSFE</t>
  </si>
  <si>
    <t>FD5 = Feeds into mills. This is where pre-crushed fines can be added to the milling circuit from other crushers (i.e. S9 modular crusher)</t>
  </si>
  <si>
    <t>Material Transfers 2024</t>
  </si>
  <si>
    <t>Nolans Circuit 2023</t>
  </si>
  <si>
    <t>Total Material Moved - For Comparison of FY24 to FY25</t>
  </si>
  <si>
    <t>Total Loader (Ore) loaded in BRW Pit</t>
  </si>
  <si>
    <t>Total Loader (Ore) loaded in SAR Pit</t>
  </si>
  <si>
    <t>Total Loader (Ore)</t>
  </si>
  <si>
    <t>Total Excavator (Ore)  loaded in BRW Pit</t>
  </si>
  <si>
    <t>Total Excavator (Ore) loaded in SAR Pit</t>
  </si>
  <si>
    <t>Total Excavator (Ore)</t>
  </si>
  <si>
    <t>Total Haul/Dump Truck (Ore) loaded in BRW Pit</t>
  </si>
  <si>
    <t>Total Haul/Dump Truck (Ore) loaded in SAR Pit</t>
  </si>
  <si>
    <t>Total Haul/Dump Truck (Ore)</t>
  </si>
  <si>
    <t>Total Loader (Waste) loaded in BRW Pit</t>
  </si>
  <si>
    <t>Total Loader (Waste) loaded in SAR Pit</t>
  </si>
  <si>
    <t>Total Loader (Waste)</t>
  </si>
  <si>
    <t>Total Excavator (Waste) loaded in BRW Pit</t>
  </si>
  <si>
    <t>Total Excavator (Waste) loaded in SAR Pit</t>
  </si>
  <si>
    <t>Total Excavator (Waste)</t>
  </si>
  <si>
    <t>Total Haul Truck (Waste)</t>
  </si>
  <si>
    <t>Total Excavator (Topsoil)</t>
  </si>
  <si>
    <t>Total Haul Truck (Topsoil)</t>
  </si>
  <si>
    <t>Total Loader (Rejects)</t>
  </si>
  <si>
    <t>Total Excavator (Rejects)</t>
  </si>
  <si>
    <t>Total Haul/Dump Truck (Rejects)</t>
  </si>
  <si>
    <t>Total Loader (Scats)</t>
  </si>
  <si>
    <t>Total Haul/Dump Truck (Scats)</t>
  </si>
  <si>
    <t>Tailings facilities can be a significant contributor to ground water pollution from leaks and seepage, and to air from volatilisation</t>
  </si>
  <si>
    <r>
      <rPr>
        <b/>
        <sz val="10"/>
        <color rgb="FF000000"/>
        <rFont val="Arial"/>
        <family val="2"/>
      </rPr>
      <t xml:space="preserve">Method:
</t>
    </r>
    <r>
      <rPr>
        <sz val="10"/>
        <color rgb="FF000000"/>
        <rFont val="Arial"/>
        <family val="2"/>
      </rPr>
      <t>Determine if Tailings was pumped to any locations other than NTSFE during the reporting period (i.e. Sarsfield Pit). If necessary, duplicate the "Slurry Details" table and update the details for any other locations.
Copy the slurry details tables, and e-mail these to tim.mitchell@ravenswoodgold.com and peter.msonga@ravenswoodgold.com, asking them to update the details in red.
For the Free CN and pH data, use the data from DataSight for "Tailings Liquor" (NOL_SW051)
Samples of TSF measured from Monitoring Bores table
Use data from DataSight for seepage bores and columns located around the NTSFE. Update the values in red using the sampling data.</t>
    </r>
  </si>
  <si>
    <t>Tailings Storage Facility</t>
  </si>
  <si>
    <t>Slurry Details</t>
  </si>
  <si>
    <t>Environmental Database - DataSight V3 for parameter values.  Tailings tonne data from Senior Metallurgist (Tim Mitchell/Peter Msonga)</t>
  </si>
  <si>
    <t>FY2024 Total</t>
  </si>
  <si>
    <t>FY2025 Total</t>
  </si>
  <si>
    <t>NTSFE</t>
  </si>
  <si>
    <t>Solids in Tailings (from plant to NTSFE)</t>
  </si>
  <si>
    <t>Tonnes</t>
  </si>
  <si>
    <t xml:space="preserve">Slurry Total (from plant to NTSFE) </t>
  </si>
  <si>
    <t xml:space="preserve">Tailings Solids (%) </t>
  </si>
  <si>
    <t>% Sol</t>
  </si>
  <si>
    <t>Water in Tailings (from plant to NTSFE)</t>
  </si>
  <si>
    <t>Calculated based on tailings solids %  (raw data)</t>
  </si>
  <si>
    <t>Solids in Tailings (from SAR Pit pumped to NTSFE)</t>
  </si>
  <si>
    <t>Water in Tailings (from SAR Pit pumped to NTSFE)</t>
  </si>
  <si>
    <t xml:space="preserve">Seepage Recovered </t>
  </si>
  <si>
    <t>Date Sampled</t>
  </si>
  <si>
    <t>FY2024 Average</t>
  </si>
  <si>
    <t>FY2025 Average</t>
  </si>
  <si>
    <t>Tailings Slurry Leaving the Plant</t>
  </si>
  <si>
    <t>Free CN</t>
  </si>
  <si>
    <t>mg/L</t>
  </si>
  <si>
    <t>pH</t>
  </si>
  <si>
    <t>Samples of TSF measured from Monitoring Bores</t>
  </si>
  <si>
    <t>Total CN</t>
  </si>
  <si>
    <r>
      <t>WAD CN</t>
    </r>
    <r>
      <rPr>
        <sz val="10"/>
        <color rgb="FFFF0000"/>
        <rFont val="Arial"/>
        <family val="2"/>
      </rPr>
      <t xml:space="preserve"> (1)</t>
    </r>
  </si>
  <si>
    <t>NOL_OB138</t>
  </si>
  <si>
    <t>&lt;0.004</t>
  </si>
  <si>
    <t>&lt;0.00005</t>
  </si>
  <si>
    <t>&lt;0.0002</t>
  </si>
  <si>
    <t>&lt;0.0001</t>
  </si>
  <si>
    <t>&lt;0.0005</t>
  </si>
  <si>
    <t>&lt;0.001</t>
  </si>
  <si>
    <t>NOL_OB139</t>
  </si>
  <si>
    <t>NOL_OB140</t>
  </si>
  <si>
    <t>NTSFE Monitoring Bores Average</t>
  </si>
  <si>
    <t>Weak Acid Dissociable Cyanide, only required if Total CN is not available</t>
  </si>
  <si>
    <t xml:space="preserve">Provide as many appropriate monitoring bore samples as are available and representative of seepage </t>
  </si>
  <si>
    <t>All metals are filtered results. Cr measurement is unspeciated result</t>
  </si>
  <si>
    <t>DT</t>
  </si>
  <si>
    <t>TM</t>
  </si>
  <si>
    <t>FIC6323.PV</t>
  </si>
  <si>
    <t>FIC954.PV</t>
  </si>
  <si>
    <t>TH02 (m3/hr)</t>
  </si>
  <si>
    <t>TH01 (m3/hr)</t>
  </si>
  <si>
    <t>Slurry Total (TH02 + TH01) (m3/hr)</t>
  </si>
  <si>
    <t>Column Labels</t>
  </si>
  <si>
    <t>Sum of Slurry Total (TH02 + TH01) (m3/hr)</t>
  </si>
  <si>
    <t>Tailings Solids (Tonnes)</t>
  </si>
  <si>
    <t>Tailings Solids (m3)</t>
  </si>
  <si>
    <t>Water (m3)</t>
  </si>
  <si>
    <t xml:space="preserve">Specific Gravity (tailings solids)= </t>
  </si>
  <si>
    <t>Specific Gravity (water)=</t>
  </si>
  <si>
    <t xml:space="preserve">Tailings Solids (%)  = </t>
  </si>
  <si>
    <t>########</t>
  </si>
  <si>
    <t>Leach Tanks / Heap Leach are used for estimating the cyanide volatilisation to air and transfer to tailings component</t>
  </si>
  <si>
    <r>
      <rPr>
        <b/>
        <sz val="10"/>
        <color rgb="FF000000"/>
        <rFont val="Arial"/>
        <family val="2"/>
      </rPr>
      <t xml:space="preserve">Method:
</t>
    </r>
    <r>
      <rPr>
        <sz val="10"/>
        <color rgb="FF000000"/>
        <rFont val="Arial"/>
        <family val="2"/>
      </rPr>
      <t xml:space="preserve">Heap leach = not applicable. Only need to complete the Leach Tanks (NaCN, pH, Operating Hours) section. 
NaCN and pH tables
Open the "Mets 2016" spreadsheet from G:\Laboratory. Navigate to the "Pulps" tab.
Copy and paste the NaCN and pH data.
Operating Hours table
Copy the table, e-mail it to jeffery.brockhurst@ravenswoodgold.com and zack.pringle@ravenswoodgold.com and ask them to update the red values.
</t>
    </r>
  </si>
  <si>
    <t>Mets 2016.xlsm from G:/Laboratory; electrical technician for tank operating hours</t>
  </si>
  <si>
    <t>Heap Leach</t>
  </si>
  <si>
    <t>NaCN Usage</t>
  </si>
  <si>
    <t>Leach Tanks</t>
  </si>
  <si>
    <t>NaCN</t>
  </si>
  <si>
    <t>Diameter</t>
  </si>
  <si>
    <t>Surface Area</t>
  </si>
  <si>
    <t>m</t>
  </si>
  <si>
    <t xml:space="preserve">Processing Tank 101    </t>
  </si>
  <si>
    <t xml:space="preserve">Processing Tank 102    </t>
  </si>
  <si>
    <t xml:space="preserve">Processing Tank 1    </t>
  </si>
  <si>
    <t xml:space="preserve">Processing Tank 2    </t>
  </si>
  <si>
    <t xml:space="preserve">Processing Tank 3    </t>
  </si>
  <si>
    <t xml:space="preserve">Processing Tank 4    </t>
  </si>
  <si>
    <t xml:space="preserve">Processing Tank 5    </t>
  </si>
  <si>
    <t xml:space="preserve">Processing Tank 6    </t>
  </si>
  <si>
    <t xml:space="preserve">Processing Tank 7    </t>
  </si>
  <si>
    <t>Processing Tank 501</t>
  </si>
  <si>
    <t>Processing Tank 502</t>
  </si>
  <si>
    <t>Processing Tank 503</t>
  </si>
  <si>
    <t>Processing Tank 504</t>
  </si>
  <si>
    <t>Processing Tank 505</t>
  </si>
  <si>
    <t>Processing Tank 506</t>
  </si>
  <si>
    <t>Average</t>
  </si>
  <si>
    <t>FY2023 Average</t>
  </si>
  <si>
    <t>Added Lime during the month</t>
  </si>
  <si>
    <t>Added Cyanide during the month</t>
  </si>
  <si>
    <r>
      <t>Operating Hours</t>
    </r>
    <r>
      <rPr>
        <sz val="14"/>
        <color rgb="FFFF0000"/>
        <rFont val="Arial"/>
        <family val="2"/>
      </rPr>
      <t xml:space="preserve"> </t>
    </r>
    <r>
      <rPr>
        <sz val="10"/>
        <color rgb="FFFF0000"/>
        <rFont val="Arial"/>
        <family val="2"/>
      </rPr>
      <t>(1)</t>
    </r>
  </si>
  <si>
    <t>FY2023 Total</t>
  </si>
  <si>
    <r>
      <rPr>
        <sz val="10"/>
        <color rgb="FFC00000"/>
        <rFont val="Arial"/>
        <family val="2"/>
      </rPr>
      <t>(1)</t>
    </r>
    <r>
      <rPr>
        <sz val="10"/>
        <color rgb="FFFF0000"/>
        <rFont val="Arial"/>
        <family val="2"/>
      </rPr>
      <t xml:space="preserve"> </t>
    </r>
    <r>
      <rPr>
        <sz val="10"/>
        <color theme="3"/>
        <rFont val="Arial"/>
        <family val="2"/>
      </rPr>
      <t>The leach tanks are in operational status when the leach tanks are actively processing slurry and cyanide, and/or when process technicians are measuring titrable free CN (or any other CN monitoring) in the tanks.</t>
    </r>
  </si>
  <si>
    <t>If only the first and last tank measurements are available, the intermediate tanks will be estimated based on a linear interpolation</t>
  </si>
  <si>
    <t>Tk501 Solution NaCN ppm</t>
  </si>
  <si>
    <t>Tk502 Solution NaCN ppm</t>
  </si>
  <si>
    <t>Tk503 Solution NaCN ppm</t>
  </si>
  <si>
    <t>Tk504 Solution NaCN ppm</t>
  </si>
  <si>
    <t>Tk505 Solution NaCN ppm</t>
  </si>
  <si>
    <t>Tk506 Solution NaCN ppm</t>
  </si>
  <si>
    <t>Tk101 Solution CN ppm</t>
  </si>
  <si>
    <t>Tk102 Solution CN ppm</t>
  </si>
  <si>
    <t>Tk01 Solution CN ppm</t>
  </si>
  <si>
    <t>Tk02 Solution CN ppm</t>
  </si>
  <si>
    <t>Tk03 Solution CN ppm</t>
  </si>
  <si>
    <t>Tk04 Solution CN ppm</t>
  </si>
  <si>
    <t>Tk05 Solution CN ppm</t>
  </si>
  <si>
    <t>Tk06 Solution CN ppm</t>
  </si>
  <si>
    <t>Tk07 Solution CN ppm</t>
  </si>
  <si>
    <t>21`0</t>
  </si>
  <si>
    <t>Tk501 Solution pH</t>
  </si>
  <si>
    <t>Tk502 Solution pH</t>
  </si>
  <si>
    <t>Tk503 Solution pH</t>
  </si>
  <si>
    <t>Tk504 Solution pH</t>
  </si>
  <si>
    <t>Tk505 Solution pH</t>
  </si>
  <si>
    <t>Tk506 Solution pH</t>
  </si>
  <si>
    <t>Tk101 Solution pH</t>
  </si>
  <si>
    <t>Tk102 Solution pH</t>
  </si>
  <si>
    <t>Tk01 Solution pH</t>
  </si>
  <si>
    <t>Tk02 Solution pH</t>
  </si>
  <si>
    <t>Tk03 Solution pH</t>
  </si>
  <si>
    <t>Tk04 Solution pH</t>
  </si>
  <si>
    <t>Tk05 Solution pH</t>
  </si>
  <si>
    <t>Tk06 Solution pH</t>
  </si>
  <si>
    <t>Tk07 Solution pH</t>
  </si>
  <si>
    <t>Enter industrial products delivered to site or send raw data to Greenbase Account Lead. Greenbase will select any chemicals that contain or produce any NPI listed substances</t>
  </si>
  <si>
    <t>Include all NPI chemicals where more than one tonne has been used, except for substances that contain Mercury (Include from 0 up)</t>
  </si>
  <si>
    <t>Include % concentration/solution for example for acids, sodium cyanide, etc.</t>
  </si>
  <si>
    <t>A list can be provided as a guide only, add any relevant substances as identified</t>
  </si>
  <si>
    <r>
      <rPr>
        <b/>
        <sz val="10"/>
        <color rgb="FF000000"/>
        <rFont val="Arial"/>
        <family val="2"/>
      </rPr>
      <t xml:space="preserve">Method:
</t>
    </r>
    <r>
      <rPr>
        <sz val="10"/>
        <color rgb="FF000000"/>
        <rFont val="Arial"/>
        <family val="2"/>
      </rPr>
      <t xml:space="preserve">Concrete Processed Table
Previously, Towers Concrete has been the sole supplier of bulk concrete to ravenswood Gold. E-mail projects and determine if there were any other pvoiders during the reporting year.
E-mail Towers Concrete and ask for the volume of concrete supplied to Ravenswood Gold in the reporting year.
Materials Tables
E-mail murray.lonergan@ravenswoodgold.com and ask for a pronto export of stock issues for the reporting year for all stock items listed in column V.
Paste the raw data at the bottom of the tab for QAQC purposes.
Create a pivot table to group each material/chemical for each month. Review the package quantities and units - you may need to adjust these to calculate correctly.
Use the pivoted data to update the values in red.
Concrete data comes Towers Concrete - check with projects to see if any other concrete suppliers were used. </t>
    </r>
  </si>
  <si>
    <t>Notes</t>
  </si>
  <si>
    <t>FY2024 Quantity</t>
  </si>
  <si>
    <t>FY2025 Quantity</t>
  </si>
  <si>
    <t>Concrete Processed</t>
  </si>
  <si>
    <t>Estimated Density 2.41 tonnes/m3</t>
  </si>
  <si>
    <t>Requested from Towers Concrete &amp; GPR Contracting</t>
  </si>
  <si>
    <t>Materials</t>
  </si>
  <si>
    <t>Industrial Products Used Onsite and Concentration</t>
  </si>
  <si>
    <t>Manufacturer or Commercial Name</t>
  </si>
  <si>
    <t>Density, % Concentration, etc</t>
  </si>
  <si>
    <t>Monthly Quantity</t>
  </si>
  <si>
    <t>Coolant (Ethylene Glycol)</t>
  </si>
  <si>
    <t>Pronto - Stock Issues - 120407, 126253, 102909, 140661, 140660, 120152, 122931, 123086, 101917</t>
  </si>
  <si>
    <t>Ethylene Glycol</t>
  </si>
  <si>
    <t>Assumed 50% ethylene glycol in coolant</t>
  </si>
  <si>
    <t>Hydrochloric Acid (HCl) (30-32%)</t>
  </si>
  <si>
    <t>Pronto - Stock Issues - 100991, 101398, 122545, 900230, 900233</t>
  </si>
  <si>
    <t>Hydrochloric Acid (HCl) (9% Dilute)</t>
  </si>
  <si>
    <t>Pronto - Stock Issues - 123339</t>
  </si>
  <si>
    <t>Hydrochloric Acid (HCl) (min 32% strength)</t>
  </si>
  <si>
    <t>Pronto - Stock Issues - 103203</t>
  </si>
  <si>
    <t>Hydrochloric Acid (9% Concentration)</t>
  </si>
  <si>
    <t>GB Calculated</t>
  </si>
  <si>
    <t>Hydrochloric Acid (32% Concentration)</t>
  </si>
  <si>
    <t>Nitric Acid (HNO3)</t>
  </si>
  <si>
    <t>Pronto - Stock Issues - 100992, 101399</t>
  </si>
  <si>
    <t>LPG (Bottle)</t>
  </si>
  <si>
    <t>LPG (Cylinder)</t>
  </si>
  <si>
    <t>Pronto - Stock Issues - 103071, 121352</t>
  </si>
  <si>
    <t>Sodium Chlorite 31%</t>
  </si>
  <si>
    <t>Pronto - Stock Issues - 104164</t>
  </si>
  <si>
    <t>Sodium Hypochlorite Solution Chlorine 10%</t>
  </si>
  <si>
    <t>Pronto - Stock Issues - 104165, 123342, 900342, 140503</t>
  </si>
  <si>
    <t>Sodium Chloride (used to make Sodium Hypochlorite)</t>
  </si>
  <si>
    <t>Pronto - Stock Issues - 140865</t>
  </si>
  <si>
    <t xml:space="preserve">Sodium Cyanide (NaCN) </t>
  </si>
  <si>
    <t>30-33% W/W</t>
  </si>
  <si>
    <t xml:space="preserve">Pronto - SODIUM CYANIDE REAGENT LIQUOR 30-33% W/W AND, BULK </t>
  </si>
  <si>
    <t>Undiluted Sodium Cyanide</t>
  </si>
  <si>
    <t>Acetone Solvent</t>
  </si>
  <si>
    <t>Pronto - Stock Issues - 100798</t>
  </si>
  <si>
    <t xml:space="preserve">Sulphuric Acid 60% </t>
  </si>
  <si>
    <t>Pronto - Stock Issues - 102247</t>
  </si>
  <si>
    <t>Density of 1.4983 kg/L</t>
  </si>
  <si>
    <t>Potassium Permanganate</t>
  </si>
  <si>
    <t>Pronto - Stock Issues - 100949, 101480</t>
  </si>
  <si>
    <t>Lead Nitrate (31%)</t>
  </si>
  <si>
    <t>Pronto - Stock Issues - 100759</t>
  </si>
  <si>
    <t>Copper Sulfate</t>
  </si>
  <si>
    <t>Pronto - Stock Issues - 121945</t>
  </si>
  <si>
    <t>NGER Reporting</t>
  </si>
  <si>
    <t>Total Other Oil purchased (excluding Hydraulic)</t>
  </si>
  <si>
    <t>OIL, GEAR' or 'OIL GEAR' - Pronto - Stock Issues - 120270, 101036,  100330,  101605, 100379, 101608, 127210, 128162, 121290, 127405, 101606, 101607,  126312, 122561, 103652, 101308,  101307, 100087, 124778, 121358, 122452, 120271, 100380, 127921, 131286, 136047, 136048</t>
  </si>
  <si>
    <t>OIL, ENGINE' or 'OIL ENGINE' or 'OIL RTA' or 'OIL RIMULA' - Pronto - Stock Issues - 102911, 122690, 124779, 123409, 140284, 140502, 101582</t>
  </si>
  <si>
    <t>OIL, AIR' or 'OIL AIR' or 'AIR TOOL' or 'COMPAIR' - Pronto - Stock Issues - 103734, 124995, 102935, 128187, 135647, 101961</t>
  </si>
  <si>
    <t>OIL, TRANS' or 'OIL TRANS' - Pronto - Stock Issues - 125457, 125465, 120151</t>
  </si>
  <si>
    <t>OIL INSULATING'- Pronto - Stock Issues - 140286</t>
  </si>
  <si>
    <t>Lubricants Purchased</t>
  </si>
  <si>
    <t>LUBRICANT' or 'LUBRICATOR' or 'ANTISEIZE' or 'TYRE CONDITIONER' - Pronto - Stock Issues - 121197, 102538, 101851, 103929, 128131, 102004, 102587, 101847, 140233, 104141, 140561, 140560, 104142, 140463</t>
  </si>
  <si>
    <t>Grease Purchased</t>
  </si>
  <si>
    <t>GREASE' - Pronto - Stock Issues - 100004, 101578, 126311, 102910, 101580, 101579, 122403, 122449, 900351, 101472, 123620, 101581, 103568, 122718, 100199, 135646, 100197, 100198, 122401, 100871, 120456, 119734, 140909, 133120, 121282, 136120, 101743, 124987, 135797</t>
  </si>
  <si>
    <t>Hydraulic Oil Purchased</t>
  </si>
  <si>
    <t>OIL HYDRAULIC' or 'HYD FLUID' or 'OIL HYDR' or 'OIL, HYDR' or 'NEOCON STRUT FLUID' - Pronto - Stock Issues - 121390, 121812, 122929, 125456, 127922, 124972, 122716, 126696, 103552, 122926, 122927, 121355, 123563, 121354, 122404, 120779, 120778, 121356, 101706, 101610, 101611, 121291, 121434, 102912, 121353, 141060, 101707, 103076, 101609, 140767, 140200, 140261, 131278, 126450</t>
  </si>
  <si>
    <t>Soda Ash</t>
  </si>
  <si>
    <t>SODA ASH' - Pronto - Stock Issues - 101492</t>
  </si>
  <si>
    <t>Acetylene</t>
  </si>
  <si>
    <t>ACETYLENE' - Pronto - Stock Issues - 100192, 100214, 100701, 102260</t>
  </si>
  <si>
    <t>Item Code</t>
  </si>
  <si>
    <t>PRONTO Code</t>
  </si>
  <si>
    <t>Product Group</t>
  </si>
  <si>
    <t>UOM</t>
  </si>
  <si>
    <t>Trans Date</t>
  </si>
  <si>
    <t>Trans Type</t>
  </si>
  <si>
    <t>Quantity</t>
  </si>
  <si>
    <t>Container Size</t>
  </si>
  <si>
    <t>2024-2025 Volume</t>
  </si>
  <si>
    <t>2024-2025</t>
  </si>
  <si>
    <t>* major differences from last year highlighted in yellow</t>
  </si>
  <si>
    <t>2023-2024</t>
  </si>
  <si>
    <t xml:space="preserve">100004 - GREASE EXTREME PRESSURE GADUS S2 V220 2/ D180K </t>
  </si>
  <si>
    <t>Grease Purchased - 'GREASE'</t>
  </si>
  <si>
    <t>LUBR - LUBRICANTS</t>
  </si>
  <si>
    <t>Drum</t>
  </si>
  <si>
    <t>Sum of 2024-2025 Volume</t>
  </si>
  <si>
    <t>Row Labels</t>
  </si>
  <si>
    <t>Grand Total</t>
  </si>
  <si>
    <t>OIL, GEAR' or 'OIL GEAR'</t>
  </si>
  <si>
    <t>OIL, ENGINE' or 'OIL ENGINE' or 'OIL RTA' or 'OIL RIMULA'</t>
  </si>
  <si>
    <t>OIL, AIR' or 'OIL AIR' or 'AIR TOOL' or 'COMPAIR'</t>
  </si>
  <si>
    <t>OIL, TRANS' or 'OIL TRANS'</t>
  </si>
  <si>
    <t>OIL INSULATING'</t>
  </si>
  <si>
    <t>LUBRICANT' or 'LUBRICATOR' or 'ANTISEIZE' or 'TYRE CONDITIONER'</t>
  </si>
  <si>
    <t>OIL HYDRAULIC' or 'HYD FLUID' or 'OIL HYDR' or 'OIL, HYDR' or 'NEOCON STRUT FLUID'</t>
  </si>
  <si>
    <t>SODA ASH'</t>
  </si>
  <si>
    <t>Sodium Chloride</t>
  </si>
  <si>
    <t xml:space="preserve">Sum of Calculated Amount </t>
  </si>
  <si>
    <t>2024 Total</t>
  </si>
  <si>
    <t>BOC Gases Australia Ltd</t>
  </si>
  <si>
    <t>VIVA Energy</t>
  </si>
  <si>
    <t>VIVA Energy, Berendsen, Blackwoods</t>
  </si>
  <si>
    <t xml:space="preserve">VIVA Energy, Blackwoods, Applied Industrial Technologies </t>
  </si>
  <si>
    <t>VIVA Energy, Hitachi</t>
  </si>
  <si>
    <t xml:space="preserve">VIVA Energy, Jett Industries </t>
  </si>
  <si>
    <t>VIVA Energy, Jett Industries</t>
  </si>
  <si>
    <t>VIVA Energy, Blackwoods, Applied Industrial Technologies</t>
  </si>
  <si>
    <t>VIVA Energy, Hitachi - Hydraulic Oil</t>
  </si>
  <si>
    <t>VIVA Energy - 'OIL, TRANS' - 125457 (20L)</t>
  </si>
  <si>
    <t>100004 - GREASE EXTREME PRESSURE GADUS S2 V220 2/ D180K  - Total</t>
  </si>
  <si>
    <t/>
  </si>
  <si>
    <t xml:space="preserve">Sum of Calculated </t>
  </si>
  <si>
    <t xml:space="preserve">100087 - OIL GEAR SPIRAX S2 ALS 90 20L T DIFF OIL </t>
  </si>
  <si>
    <t>&lt;31/07/2023</t>
  </si>
  <si>
    <t>31/07/2023</t>
  </si>
  <si>
    <t>100087 - OIL GEAR SPIRAX S2 ALS 90 20L T DIFF OIL  - Total</t>
  </si>
  <si>
    <t xml:space="preserve">100330 - OIL, GEAR, OMALA S4 GXV PLUS 320, 20L </t>
  </si>
  <si>
    <t>100330 - OIL, GEAR, OMALA S4 GXV PLUS 320, 20L  - Total</t>
  </si>
  <si>
    <t xml:space="preserve">100379 - OIL, GEAR OMALA S2 GX 320 950L IBC-L </t>
  </si>
  <si>
    <t>Container</t>
  </si>
  <si>
    <t>100379 - OIL, GEAR OMALA S2 GX 320 950L IBC-L  - Total</t>
  </si>
  <si>
    <t xml:space="preserve">100798 - ACETONE SOLVENT 20L  </t>
  </si>
  <si>
    <t>LABC - LAB CONSUMABLES, GAS &amp; CHEMLS</t>
  </si>
  <si>
    <t>100798 - ACETONE SOLVENT 20L   - Total</t>
  </si>
  <si>
    <t xml:space="preserve">100949 - POTASSIUM PERMANGANATE LR 500G  </t>
  </si>
  <si>
    <t>CHEM - CHEMICALS</t>
  </si>
  <si>
    <t>Each</t>
  </si>
  <si>
    <t>100949 - POTASSIUM PERMANGANATE LR 500G   - Total</t>
  </si>
  <si>
    <t xml:space="preserve">100991 - HYDROCHLORIC ACID REAGENT 32% TECHNICAL GRADE 20L DRUM </t>
  </si>
  <si>
    <t>100991 - HYDROCHLORIC ACID REAGENT 32% TECHNICAL GRADE 20L DRUM  - Total</t>
  </si>
  <si>
    <t xml:space="preserve">101036 - OIL, GEAR, OMALA S4 GX320 209L 209L </t>
  </si>
  <si>
    <t>101036 - OIL, GEAR, OMALA S4 GX320 209L 209L  - Total</t>
  </si>
  <si>
    <t xml:space="preserve">101241 - METHYLATED SPIRIT 4 LTR BOTTL E </t>
  </si>
  <si>
    <t>From 2023-2024 NPI-NGERS report list</t>
  </si>
  <si>
    <t>Bottle</t>
  </si>
  <si>
    <t>101241 - METHYLATED SPIRIT 4 LTR BOTTL E  - Total</t>
  </si>
  <si>
    <t xml:space="preserve">101307 - OIL GEAR OMALA S4 WHEEL 680 208LTR GXV (HYPERIA s) </t>
  </si>
  <si>
    <t>101307 - OIL GEAR OMALA S4 WHEEL 680 208LTR GXV (HYPERIA s)  - Total</t>
  </si>
  <si>
    <t xml:space="preserve">101399 - NITRIC ACID 70% AR 2.5L BOTTL E </t>
  </si>
  <si>
    <t>101399 - NITRIC ACID 70% AR 2.5L BOTTL E  - Total</t>
  </si>
  <si>
    <t xml:space="preserve">101472 - GREASE SPECIAL PURPOSE RUBBER PRODUCTS 500G TUB </t>
  </si>
  <si>
    <t>101472 - GREASE SPECIAL PURPOSE RUBBER PRODUCTS 500G TUB  - Total</t>
  </si>
  <si>
    <t xml:space="preserve">101492 - SODIUM CARBONATE, DENSE SODA ASH, 25KG BAG </t>
  </si>
  <si>
    <t>Bag</t>
  </si>
  <si>
    <t>101492 - SODIUM CARBONATE, DENSE SODA ASH, 25KG BAG  - Total</t>
  </si>
  <si>
    <t xml:space="preserve">101578 - GREASE EXTREME PRESSURE GADUS S3 (EP2) 450G CARTRIDGE </t>
  </si>
  <si>
    <t>101578 - GREASE EXTREME PRESSURE GADUS S3 (EP2) 450G CARTRIDGE  - Total</t>
  </si>
  <si>
    <t xml:space="preserve">101579 - GREASE EXTREME PRESSURE GADUS S2 V220 2 / P18K </t>
  </si>
  <si>
    <t>101579 - GREASE EXTREME PRESSURE GADUS S2 V220 2 / P18K  - Total</t>
  </si>
  <si>
    <t xml:space="preserve">101580 - GREASE EXTREME PRESSURE GADUS S2 V220 2 /C2 450G </t>
  </si>
  <si>
    <t>Cartridge</t>
  </si>
  <si>
    <t>101580 - GREASE EXTREME PRESSURE GADUS S2 V220 2 /C2 450G  - Total</t>
  </si>
  <si>
    <t xml:space="preserve">101581 - GREASE,GADUS S2 V100 3. 450G CARTRIDGE </t>
  </si>
  <si>
    <t>101581 - GREASE,GADUS S2 V100 3. 450G CARTRIDGE  - Total</t>
  </si>
  <si>
    <t xml:space="preserve">101582 - OIL RTA100 5 LITRE  </t>
  </si>
  <si>
    <t>101582 - OIL RTA100 5 LITRE   - Total</t>
  </si>
  <si>
    <t xml:space="preserve">101605 - OIL, GEAR OMALA S4 GX 220, 20L  </t>
  </si>
  <si>
    <t>101605 - OIL, GEAR OMALA S4 GX 220, 20L   - Total</t>
  </si>
  <si>
    <t xml:space="preserve">101607 - OIL, GEAR OMALA S2 GX 220 20L  </t>
  </si>
  <si>
    <t>101607 - OIL, GEAR OMALA S2 GX 220 20L   - Total</t>
  </si>
  <si>
    <t xml:space="preserve">101608 - OIL, GEAR OMALA S2 GX 320 209L  </t>
  </si>
  <si>
    <t>101608 - OIL, GEAR OMALA S2 GX 320 209L   - Total</t>
  </si>
  <si>
    <t xml:space="preserve">101609 - OIL, HYDRAULIC TURBO T 46, 209L IBC </t>
  </si>
  <si>
    <t>101609 - OIL, HYDRAULIC TURBO T 46, 209L IBC  - Total</t>
  </si>
  <si>
    <t xml:space="preserve">101611 - OIL HYDRAULIC, TELLUS, S2 MX 32, 20L </t>
  </si>
  <si>
    <t>101611 - OIL HYDRAULIC, TELLUS, S2 MX 32, 20L  - Total</t>
  </si>
  <si>
    <t xml:space="preserve">101673 - LIME UNSLAKED QUICKLIME BULK DELIVERY </t>
  </si>
  <si>
    <t>LIME - LIME</t>
  </si>
  <si>
    <t>101673 - LIME UNSLAKED QUICKLIME BULK DELIVERY  - Total</t>
  </si>
  <si>
    <t xml:space="preserve">101743 - GREASE, GADUS S2 V100 3, 18KG  </t>
  </si>
  <si>
    <t>101743 - GREASE, GADUS S2 V100 3, 18KG   - Total</t>
  </si>
  <si>
    <t xml:space="preserve">101847 - OIL SEMI FLUID CRC 5035 TAC 2 CHAIN LUBRICANT </t>
  </si>
  <si>
    <t>Can</t>
  </si>
  <si>
    <t>101847 - OIL SEMI FLUID CRC 5035 TAC 2 CHAIN LUBRICANT  - Total</t>
  </si>
  <si>
    <t xml:space="preserve">101851 - LUBRICANT SOLID FILM ROCOL RT D METAL CUTTING COMPOUND </t>
  </si>
  <si>
    <t>Tin</t>
  </si>
  <si>
    <t>101851 - LUBRICANT SOLID FILM ROCOL RT D METAL CUTTING COMPOUND  - Total</t>
  </si>
  <si>
    <t xml:space="preserve">101917 - CUTTING FLUID ULTRACUT CLEAR 370 CUT/COOLANT FLUID </t>
  </si>
  <si>
    <t>101917 - CUTTING FLUID ULTRACUT CLEAR 370 CUT/COOLANT FLUID  - Total</t>
  </si>
  <si>
    <t xml:space="preserve">102004 - ANTISEIZE COMPOUND LOCTITE 77 1 NICKEL BASED 500ML </t>
  </si>
  <si>
    <t>102004 - ANTISEIZE COMPOUND LOCTITE 77 1 NICKEL BASED 500ML  - Total</t>
  </si>
  <si>
    <t xml:space="preserve">102247 - SULPHURIC ACID 60% 300KG DRUM  </t>
  </si>
  <si>
    <t>102247 - SULPHURIC ACID 60% 300KG DRUM   - Total</t>
  </si>
  <si>
    <t xml:space="preserve">102538 - LUBRICANT SOLID FILM MOLYKOTE D-321R MOLY SPRAY </t>
  </si>
  <si>
    <t>102538 - LUBRICANT SOLID FILM MOLYKOTE D-321R MOLY SPRAY  - Total</t>
  </si>
  <si>
    <t xml:space="preserve">102587 - ANTISEIZE COMPOUND LOCTITE 8151 SILVER GRADE 200G AEROS </t>
  </si>
  <si>
    <t>102587 - ANTISEIZE COMPOUND LOCTITE 8151 SILVER GRADE 200G AEROS  - Total</t>
  </si>
  <si>
    <t xml:space="preserve">102625 - SILICA PULVERISED FLOUR 200G 25KG BAG </t>
  </si>
  <si>
    <t>102625 - SILICA PULVERISED FLOUR 200G 25KG BAG  - Total</t>
  </si>
  <si>
    <t xml:space="preserve">102910 - GREASE EXTREME PRESSURE GADUS S3 V220C 2 / P18K </t>
  </si>
  <si>
    <t>102910 - GREASE EXTREME PRESSURE GADUS S3 V220C 2 / P18K  - Total</t>
  </si>
  <si>
    <t xml:space="preserve">102911 - OIL ENGINE, HELIX ULTRA 5W-40, 5L </t>
  </si>
  <si>
    <t>102911 - OIL ENGINE, HELIX ULTRA 5W-40, 5L  - Total</t>
  </si>
  <si>
    <t xml:space="preserve">103071 - PROPANE HANDIGAS Q SIZE 18KG  </t>
  </si>
  <si>
    <t>GASC - GAS - COMPRESSED</t>
  </si>
  <si>
    <t>Cylinder</t>
  </si>
  <si>
    <t>103071 - PROPANE HANDIGAS Q SIZE 18KG   - Total</t>
  </si>
  <si>
    <t xml:space="preserve">103077 - CEMENT PORTLAND 20KG BAG  </t>
  </si>
  <si>
    <t>CEMT - CEMENT</t>
  </si>
  <si>
    <t>103077 - CEMENT PORTLAND 20KG BAG   - Total</t>
  </si>
  <si>
    <t xml:space="preserve">103203 - HYDROCHLORIC ACID MIN 32% STR ENGTH BULK KILOGRAM ISSUE </t>
  </si>
  <si>
    <t>ACID - ACID</t>
  </si>
  <si>
    <t>kilogram</t>
  </si>
  <si>
    <t>103203 - HYDROCHLORIC ACID MIN 32% STR ENGTH BULK KILOGRAM ISSUE  - Total</t>
  </si>
  <si>
    <t xml:space="preserve">103205 - SODIUM HYDROXIDE CAUSTIC BULK LIQUID NAOH 49.7-50.3% W/W MA </t>
  </si>
  <si>
    <t>CAUS - CAUSTIC</t>
  </si>
  <si>
    <t>103205 - SODIUM HYDROXIDE CAUSTIC BULK LIQUID NAOH 49.7-50.3% W/W MA  - Total</t>
  </si>
  <si>
    <t xml:space="preserve">103206 - DIESEL FUEL BULK  </t>
  </si>
  <si>
    <t>FUEL - DIESEL &amp; PETROL</t>
  </si>
  <si>
    <t>103206 - DIESEL FUEL BULK   - Total</t>
  </si>
  <si>
    <t xml:space="preserve">103424 - SULFAMIC ACID TECHNICAL DESCAL ER DRY 98% 25KG </t>
  </si>
  <si>
    <t>103424 - SULFAMIC ACID TECHNICAL DESCAL ER DRY 98% 25KG  - Total</t>
  </si>
  <si>
    <t xml:space="preserve">103430 - SODIUM CYANIDE REAGENT LIQUOR 30-33% W/W AND, BULK </t>
  </si>
  <si>
    <t>CYAN - CYANIDE</t>
  </si>
  <si>
    <t>103430 - SODIUM CYANIDE REAGENT LIQUOR 30-33% W/W AND, BULK  - Total</t>
  </si>
  <si>
    <t xml:space="preserve">103466 - ALUM SOLUTION 46% 1300KG IBC  </t>
  </si>
  <si>
    <t>Pod</t>
  </si>
  <si>
    <t>103466 - ALUM SOLUTION 46% 1300KG IBC   - Total</t>
  </si>
  <si>
    <t xml:space="preserve">103552 - OIL HYDRAULIC, TELLUS, 68 S2 VX 68/D, 209L </t>
  </si>
  <si>
    <t>103552 - OIL HYDRAULIC, TELLUS, 68 S2 VX 68/D, 209L  - Total</t>
  </si>
  <si>
    <t xml:space="preserve">103568 - GREASE, GADUS S3 V460D 2. 450G CARTRIDGE </t>
  </si>
  <si>
    <t>103568 - GREASE, GADUS S3 V460D 2. 450G CARTRIDGE  - Total</t>
  </si>
  <si>
    <t xml:space="preserve">103652 - OIL GEAR OMALA S2 G 220 IBC 1000L </t>
  </si>
  <si>
    <t>103652 - OIL GEAR OMALA S2 G 220 IBC 1000L  - Total</t>
  </si>
  <si>
    <t xml:space="preserve">103734 - OIL AIR COMPRESSOR CORENA S3 R 46/P 20L </t>
  </si>
  <si>
    <t>103734 - OIL AIR COMPRESSOR CORENA S3 R 46/P 20L  - Total</t>
  </si>
  <si>
    <t xml:space="preserve">103929 - LUBRICANT, TYRE AND RIM, TIP TOP MOUNTING PASTE, 5KG </t>
  </si>
  <si>
    <t>103929 - LUBRICANT, TYRE AND RIM, TIP TOP MOUNTING PASTE, 5KG  - Total</t>
  </si>
  <si>
    <t>104141 - REFILL CARTRIDGE, S2 V220 2 GADUS, 120CC, VARIO PERMA STAR AUTO LUBRICATOR,</t>
  </si>
  <si>
    <t>104141 - REFILL CARTRIDGE, S2 V220 2 GADUS, 120CC, VARIO PERMA STAR AUTO LUBRICATOR, - Total</t>
  </si>
  <si>
    <t>104142 - REFILL CARTRIDGE, S3 V220C 2 GADUS, 250CC, VARIO PERMA STAR AUTO LUBRICATOR,</t>
  </si>
  <si>
    <t>104142 - REFILL CARTRIDGE, S3 V220C 2 GADUS, 250CC, VARIO PERMA STAR AUTO LUBRICATOR, - Total</t>
  </si>
  <si>
    <t xml:space="preserve">104164 - SODIUM CHLORITE 31%, 200L 250KG </t>
  </si>
  <si>
    <t>104164 - SODIUM CHLORITE 31%, 200L 250KG  - Total</t>
  </si>
  <si>
    <t xml:space="preserve">104165 - SODIUM HYPOCHLORITE SOLUTION CHLORINE 10% </t>
  </si>
  <si>
    <t>104165 - SODIUM HYPOCHLORITE SOLUTION CHLORINE 10%  - Total</t>
  </si>
  <si>
    <t xml:space="preserve">120270 - OIL, GEAR SPIRAX S2 A 85W-140 / 1000LT POD </t>
  </si>
  <si>
    <t>120270 - OIL, GEAR SPIRAX S2 A 85W-140 / 1000LT POD  - Total</t>
  </si>
  <si>
    <t xml:space="preserve">120407 - COOLANT ANTIFREEZE HD PREMIUM N COOL 50/50 - 1000LTR OTC </t>
  </si>
  <si>
    <t>120407 - COOLANT ANTIFREEZE HD PREMIUM N COOL 50/50 - 1000LTR OTC  - Total</t>
  </si>
  <si>
    <t xml:space="preserve">121354 - OIL HYDRAULIC HYSPIN 100 IBC 1000L </t>
  </si>
  <si>
    <t>121354 - OIL HYDRAULIC HYSPIN 100 IBC 1000L  - Total</t>
  </si>
  <si>
    <t xml:space="preserve">121358 - OIL GEAR LSX DIFFERENTIALS 20 LTR 85W-140 </t>
  </si>
  <si>
    <t>121358 - OIL GEAR LSX DIFFERENTIALS 20 LTR 85W-140  - Total</t>
  </si>
  <si>
    <t xml:space="preserve">122449 - GREASE LGHP2/0.4 SKF  </t>
  </si>
  <si>
    <t>122449 - GREASE LGHP2/0.4 SKF   - Total</t>
  </si>
  <si>
    <t xml:space="preserve">122561 - OIL GEAR SPIRAX S4 AT 75W90 / 20L/DRUM </t>
  </si>
  <si>
    <t>122561 - OIL GEAR SPIRAX S4 AT 75W90 / 20L/DRUM  - Total</t>
  </si>
  <si>
    <t xml:space="preserve">122716 - OIL, HYDR,TELLUS S2 VX 68 1000L IBC </t>
  </si>
  <si>
    <t>122716 - OIL, HYDR,TELLUS S2 VX 68 1000L IBC  - Total</t>
  </si>
  <si>
    <t xml:space="preserve">122718 - GREASE, GADUS S3 V460DM 2 18KG/DRUM </t>
  </si>
  <si>
    <t>122718 - GREASE, GADUS S3 V460DM 2 18KG/DRUM  - Total</t>
  </si>
  <si>
    <t xml:space="preserve">122926 - OIL HYDRAULIC (DONAX TC/50) SPIRAX S4 CX50 1000LTR OTC </t>
  </si>
  <si>
    <t>122926 - OIL HYDRAULIC (DONAX TC/50) SPIRAX S4 CX50 1000LTR OTC  - Total</t>
  </si>
  <si>
    <t>122929 - OIL HYDRAULIC SPIRAX S4 CX60 1000LTR IBC (DONAX TC60)</t>
  </si>
  <si>
    <t>122929 - OIL HYDRAULIC SPIRAX S4 CX60 1000LTR IBC (DONAX TC60) - Total</t>
  </si>
  <si>
    <t xml:space="preserve">122962 - TYRE CONDITIONER, SEALZIT, RIM GUARD, 1000L POD </t>
  </si>
  <si>
    <t>122962 - TYRE CONDITIONER, SEALZIT, RIM GUARD, 1000L POD  - Total</t>
  </si>
  <si>
    <t xml:space="preserve">123339 - ACID HYDROCHLORIC DILUTE 9% 1000L IBC </t>
  </si>
  <si>
    <t>123339 - ACID HYDROCHLORIC DILUTE 9% 1000L IBC  - Total</t>
  </si>
  <si>
    <t xml:space="preserve">123620 - GREASE, GADUS S3 V460DM 2_ 180KG </t>
  </si>
  <si>
    <t>123620 - GREASE, GADUS S3 V460DM 2_ 180KG  - Total</t>
  </si>
  <si>
    <t xml:space="preserve">124778 - OIL GEAR SPIRAX S4 TXM SAE 10W-30 1000L IBC </t>
  </si>
  <si>
    <t>124778 - OIL GEAR SPIRAX S4 TXM SAE 10W-30 1000L IBC  - Total</t>
  </si>
  <si>
    <t xml:space="preserve">124779 - OIL ENGINE RIMULA R4 MV 15W40, CK4, LOW ASH, 1000L IBC </t>
  </si>
  <si>
    <t>124779 - OIL ENGINE RIMULA R4 MV 15W40, CK4, LOW ASH, 1000L IBC  - Total</t>
  </si>
  <si>
    <t xml:space="preserve">124972 - OIL HYDRAULIC, TELLUS, S2 VX 46, 1000L IBC </t>
  </si>
  <si>
    <t>124972 - OIL HYDRAULIC, TELLUS, S2 VX 46, 1000L IBC  - Total</t>
  </si>
  <si>
    <t xml:space="preserve">125456 - OIL HYDR SPIRAX S4 CX30 IBC  </t>
  </si>
  <si>
    <t>125456 - OIL HYDR SPIRAX S4 CX30 IBC   - Total</t>
  </si>
  <si>
    <t xml:space="preserve">125457 - OIL TRANS SPIRAX S3 ATF MD3 20LT </t>
  </si>
  <si>
    <t>125457 - OIL TRANS SPIRAX S3 ATF MD3 20LT  - Total</t>
  </si>
  <si>
    <t>126311 - GREASE, EXTREME PRESSURE GADUS S2 V220 2 IBC-K, RED ROCKET, 1000KG NOM.-REPLACED BY 140261</t>
  </si>
  <si>
    <t>126311 - GREASE, EXTREME PRESSURE GADUS S2 V220 2 IBC-K, RED ROCKET, 1000KG NOM.-REPLACED BY 140261 - Total</t>
  </si>
  <si>
    <t xml:space="preserve">126312 - OIL, GEAR, SPIRAX S4 AX 80W-90 209L </t>
  </si>
  <si>
    <t>126312 - OIL, GEAR, SPIRAX S4 AX 80W-90 209L  - Total</t>
  </si>
  <si>
    <t xml:space="preserve">126450 - FLUID, SUSPENSION, NEOCON STRUT, 25L PAIL </t>
  </si>
  <si>
    <t>126450 - FLUID, SUSPENSION, NEOCON STRUT, 25L PAIL  - Total</t>
  </si>
  <si>
    <t xml:space="preserve">126696 - OIL, HYDRAULIC, HN46, HITACHI IBC/1000L </t>
  </si>
  <si>
    <t>126696 - OIL, HYDRAULIC, HN46, HITACHI IBC/1000L  - Total</t>
  </si>
  <si>
    <t xml:space="preserve">127921 - OIL, GEAR, OMALA S2 GX 150, IBC, 1000L </t>
  </si>
  <si>
    <t>127921 - OIL, GEAR, OMALA S2 GX 150, IBC, 1000L  - Total</t>
  </si>
  <si>
    <t xml:space="preserve">127922 - OIL HYDRAULIC, TELLUS, S2 VX 32, 209L </t>
  </si>
  <si>
    <t>127922 - OIL HYDRAULIC, TELLUS, S2 VX 32, 209L  - Total</t>
  </si>
  <si>
    <t xml:space="preserve">128131 - LUBRICANT, WIRE ROPE, LANOTEC HW\RL20-CUBE, 20L </t>
  </si>
  <si>
    <t>128131 - LUBRICANT, WIRE ROPE, LANOTEC HW\RL20-CUBE, 20L  - Total</t>
  </si>
  <si>
    <t xml:space="preserve">128162 - OIL, GEAR, 90W, GL4, 200L DRUM HITACHI </t>
  </si>
  <si>
    <t>128162 - OIL, GEAR, 90W, GL4, 200L DRUM HITACHI  - Total</t>
  </si>
  <si>
    <t>128187 - OIL, AIR COMPRESSOR, CORENA S3 R68, 20L PAIL SUIT OLD PSA COMPRESS, 55CM001</t>
  </si>
  <si>
    <t>128187 - OIL, AIR COMPRESSOR, CORENA S3 R68, 20L PAIL SUIT OLD PSA COMPRESS, 55CM001 - Total</t>
  </si>
  <si>
    <t xml:space="preserve">133120 - GREASE, COUPLING, LONG TERM, FALK 934510, BUCKET/15.8KG </t>
  </si>
  <si>
    <t>Bucket</t>
  </si>
  <si>
    <t>133120 - GREASE, COUPLING, LONG TERM, FALK 934510, BUCKET/15.8KG  - Total</t>
  </si>
  <si>
    <t>135647 - OIL, 15L DRUM  SUIT COMPAIR L90</t>
  </si>
  <si>
    <t>135647 - OIL, 15L DRUM  SUIT COMPAIR L90 - Total</t>
  </si>
  <si>
    <t xml:space="preserve">136048 - OIL, GEAR, OMALA, S2 GX 460, IBC 1000L </t>
  </si>
  <si>
    <t>IBC 1000L</t>
  </si>
  <si>
    <t>136048 - OIL, GEAR, OMALA, S2 GX 460, IBC 1000L  - Total</t>
  </si>
  <si>
    <t xml:space="preserve">140200 - GREASE, GADUS S4, OGFP, 180KG  </t>
  </si>
  <si>
    <t>140200 - GREASE, GADUS S4, OGFP, 180KG   - Total</t>
  </si>
  <si>
    <t>140233 - REFILL CARTRIDGE, C/W BAT S3 T100 GADUS 250CC PERMA STAR, AUTO LUBRICATOR,</t>
  </si>
  <si>
    <t>140233 - REFILL CARTRIDGE, C/W BAT S3 T100 GADUS 250CC PERMA STAR, AUTO LUBRICATOR, - Total</t>
  </si>
  <si>
    <t xml:space="preserve">140261 - GREASE, GADUS, S3 V460DM 2 HOPPER, RED ROCKET, 1000KG </t>
  </si>
  <si>
    <t>140261 - GREASE, GADUS, S3 V460DM 2 HOPPER, RED ROCKET, 1000KG  - Total</t>
  </si>
  <si>
    <t xml:space="preserve">140286 - OIL, INSULATING, ELEC DIALA S4 ZX-1 TRANSFORMER 209L DRUM </t>
  </si>
  <si>
    <t>140286 - OIL, INSULATING, ELEC DIALA S4 ZX-1 TRANSFORMER 209L DRUM  - Total</t>
  </si>
  <si>
    <t>140463 - REFILL CARTRIDGE, S3 V220C 2 GADUS, 500CC, PERMA STAR AUTO LUBRICATOR</t>
  </si>
  <si>
    <t>140463 - REFILL CARTRIDGE, S3 V220C 2 GADUS, 500CC, PERMA STAR AUTO LUBRICATOR - Total</t>
  </si>
  <si>
    <t>140502 - OIL, RIMULA R4MV 15W40 CK4 LOW ASH, BULK, 25,000L TANK</t>
  </si>
  <si>
    <t>140502 - OIL, RIMULA R4MV 15W40 CK4 LOW ASH, BULK, 25,000L TANK - Total</t>
  </si>
  <si>
    <t xml:space="preserve">140661 - COOLANT, LONGLIFE, 20L,  </t>
  </si>
  <si>
    <t>MPMS - MOBILE PLANT SPARES - MECH</t>
  </si>
  <si>
    <t>140661 - COOLANT, LONGLIFE, 20L,   - Total</t>
  </si>
  <si>
    <t xml:space="preserve">140767 - OIL, HYDRAULIC, TURBO T 68, 1000L IBC </t>
  </si>
  <si>
    <t>140767 - OIL, HYDRAULIC, TURBO T 68, 1000L IBC  - Total</t>
  </si>
  <si>
    <t xml:space="preserve">140909 - GREASE, CEPLATTYN GT 10, 190KG MET </t>
  </si>
  <si>
    <t>140909 - GREASE, CEPLATTYN GT 10, 190KG MET  - Total</t>
  </si>
  <si>
    <t xml:space="preserve">900351 - GREASE EXPOSED GEAR GADUS S2 OG 80 IBC- K RED ROCKET </t>
  </si>
  <si>
    <t>900351 - GREASE EXPOSED GEAR GADUS S2 OG 80 IBC- K RED ROCKET  - Total</t>
  </si>
  <si>
    <t>Overall - Total</t>
  </si>
  <si>
    <t>Wednesday, 6-Aug-2025 1:56:48 PMUser: murray.lonerganPO</t>
  </si>
  <si>
    <t xml:space="preserve">140865 - SALT, 20KG ULTRAPURE PDV  </t>
  </si>
  <si>
    <t>16/05/2025</t>
  </si>
  <si>
    <t>140865 - SALT, 20KG ULTRAPURE PDV   - Total</t>
  </si>
  <si>
    <r>
      <t>Wednesday, 27-Aug-2025</t>
    </r>
    <r>
      <rPr>
        <sz val="10"/>
        <color rgb="FF000000"/>
        <rFont val="Andale WT"/>
        <family val="2"/>
      </rPr>
      <t xml:space="preserve"> </t>
    </r>
    <r>
      <rPr>
        <sz val="8"/>
        <color rgb="FF000000"/>
        <rFont val="Andale WT"/>
        <family val="2"/>
      </rPr>
      <t xml:space="preserve">7:57:22 AMUser: </t>
    </r>
    <r>
      <rPr>
        <sz val="10"/>
        <color rgb="FF000000"/>
        <rFont val="Andale WT"/>
        <family val="2"/>
      </rPr>
      <t>murray.lonerganPO</t>
    </r>
  </si>
  <si>
    <t>Additional Data - Added by GC 17/09/2025</t>
  </si>
  <si>
    <t>RAW DATA</t>
  </si>
  <si>
    <t>2025</t>
  </si>
  <si>
    <t>2024</t>
  </si>
  <si>
    <t>6</t>
  </si>
  <si>
    <t>5</t>
  </si>
  <si>
    <t>4</t>
  </si>
  <si>
    <t>3</t>
  </si>
  <si>
    <t>2</t>
  </si>
  <si>
    <t>1</t>
  </si>
  <si>
    <t>12</t>
  </si>
  <si>
    <t>11</t>
  </si>
  <si>
    <t>10</t>
  </si>
  <si>
    <t>9</t>
  </si>
  <si>
    <t>8</t>
  </si>
  <si>
    <t>7</t>
  </si>
  <si>
    <t>June</t>
  </si>
  <si>
    <t>April</t>
  </si>
  <si>
    <t>February</t>
  </si>
  <si>
    <t>January</t>
  </si>
  <si>
    <t>December</t>
  </si>
  <si>
    <t>September</t>
  </si>
  <si>
    <t>August</t>
  </si>
  <si>
    <t>July</t>
  </si>
  <si>
    <t>121352</t>
  </si>
  <si>
    <t>PROPANE HANDIGAS 45KGS SIZE</t>
  </si>
  <si>
    <t>GAS - COMPRESSED</t>
  </si>
  <si>
    <t xml:space="preserve">CYL </t>
  </si>
  <si>
    <t>102260</t>
  </si>
  <si>
    <t>ACETYLENE TECH INSTRUMENT GRA</t>
  </si>
  <si>
    <t>100192</t>
  </si>
  <si>
    <t>ACETYLENE, INDUSTRIAL, SIZE G</t>
  </si>
  <si>
    <t>100214</t>
  </si>
  <si>
    <t>ACETYLENE, INDUSTRIAL, SIZE D</t>
  </si>
  <si>
    <t>100701</t>
  </si>
  <si>
    <t>ACETYLENE, INDUSTRIAL, SIZE E</t>
  </si>
  <si>
    <t>CALCULATIONS</t>
  </si>
  <si>
    <t>Size</t>
  </si>
  <si>
    <t>ACETYLENE (TOTAL)</t>
  </si>
  <si>
    <t>PROPANE (Bottle) TOTAL</t>
  </si>
  <si>
    <t>The Open Areas tab is used with assays on the Geology tab to estimate wind blown dust</t>
  </si>
  <si>
    <t>Open areas can be aligned with other government reporting programs, e.g. the MRF (in WA) or annual environmental reports</t>
  </si>
  <si>
    <t>Silt Content (%)</t>
  </si>
  <si>
    <r>
      <rPr>
        <b/>
        <sz val="10"/>
        <color rgb="FF000000"/>
        <rFont val="Arial"/>
        <family val="2"/>
      </rPr>
      <t xml:space="preserve">Method:
</t>
    </r>
    <r>
      <rPr>
        <sz val="10"/>
        <color rgb="FF000000"/>
        <rFont val="Arial"/>
        <family val="2"/>
      </rPr>
      <t>Open a new MapInfo workspace. Save it as "NPI_NGERS Disturbance 2025" in G:\Environment\MapInfo\Working Folder\Documents\NPI_NGERS\2025 
Add in the most recent satellite image and the polygons from the previous years' disturbance (located in G:\Environment\MapInfo\Working Folder\Documents\NPI_NGERS\2024)
Save a Copy of the polygons into G:\Environment\MapInfo\Working Folder\Documents\NPI_NGERS\2025 and rename these for FY2024-25. Amend the polygons to cover any new disturbance for FY2024-25. 
Then, update the values in red below using the areas of the updated polygons.
Copy your final files to the SharePoint folder.</t>
    </r>
  </si>
  <si>
    <t>G:\Environment\MapInfo\Working Folder\Documents\NPI_NGERS\2024</t>
  </si>
  <si>
    <t>Other Open Areas &amp; Inactive Stockpiles</t>
  </si>
  <si>
    <r>
      <t xml:space="preserve">Breakdown of Total Disturbance </t>
    </r>
    <r>
      <rPr>
        <b/>
        <sz val="10"/>
        <color theme="1"/>
        <rFont val="Arial"/>
        <family val="2"/>
      </rPr>
      <t>(ha)</t>
    </r>
  </si>
  <si>
    <t>Assay 1</t>
  </si>
  <si>
    <t>Area Category</t>
  </si>
  <si>
    <t>Name/Lease/Tenement</t>
  </si>
  <si>
    <r>
      <t xml:space="preserve">Total Disturbance </t>
    </r>
    <r>
      <rPr>
        <b/>
        <sz val="10"/>
        <color theme="1"/>
        <rFont val="Arial"/>
        <family val="2"/>
      </rPr>
      <t>(ha)</t>
    </r>
  </si>
  <si>
    <t>Exposed Area (no erosion reduction)</t>
  </si>
  <si>
    <t>Primary rehabilitation</t>
  </si>
  <si>
    <t>Secondary rehabilitation</t>
  </si>
  <si>
    <t>Revegetation</t>
  </si>
  <si>
    <t>Fully rehabilitated (release) vegetation</t>
  </si>
  <si>
    <t>Area visibly not producing dust</t>
  </si>
  <si>
    <t>Dust Suppression</t>
  </si>
  <si>
    <t>Assay Name</t>
  </si>
  <si>
    <t>Per cent contribution to Open Area</t>
  </si>
  <si>
    <r>
      <t xml:space="preserve">Dust Reduction Percentage </t>
    </r>
    <r>
      <rPr>
        <sz val="10"/>
        <color rgb="FFFF0000"/>
        <rFont val="Arial"/>
        <family val="2"/>
      </rPr>
      <t>(1)</t>
    </r>
    <r>
      <rPr>
        <sz val="10"/>
        <color theme="0" tint="-0.499984740745262"/>
        <rFont val="Arial"/>
        <family val="2"/>
      </rPr>
      <t>:</t>
    </r>
  </si>
  <si>
    <t>100% (not including rehab)</t>
  </si>
  <si>
    <t>Other Open Areas and Inactive Stockpiles</t>
  </si>
  <si>
    <t>Waste Rock Dump</t>
  </si>
  <si>
    <t>Mt Wright Waste Dump &amp; ROM</t>
  </si>
  <si>
    <t>Nil</t>
  </si>
  <si>
    <t>Mt Wright Glory Hole</t>
  </si>
  <si>
    <t>Combined Waste Assay</t>
  </si>
  <si>
    <t>SYC OCA Waste Dump</t>
  </si>
  <si>
    <t>SAR Waste Assay</t>
  </si>
  <si>
    <t>Nolans Waste Dump</t>
  </si>
  <si>
    <t>NOL E Waste</t>
  </si>
  <si>
    <t>Sarsfield Waste Dump</t>
  </si>
  <si>
    <t>Open Area (Waste Rock Dump)</t>
  </si>
  <si>
    <t>Roads and Access Track</t>
  </si>
  <si>
    <t>Watering (≤2 l/m2/hr)</t>
  </si>
  <si>
    <t>Combined Road Assay</t>
  </si>
  <si>
    <t>Bitumen Road</t>
  </si>
  <si>
    <t>NR</t>
  </si>
  <si>
    <t>Haul Road</t>
  </si>
  <si>
    <t>All Haul Roads</t>
  </si>
  <si>
    <t>Open Area (Haul Roads and Access Tracks)</t>
  </si>
  <si>
    <t>Accommodation Village</t>
  </si>
  <si>
    <t>SPQ &amp; Company Housing</t>
  </si>
  <si>
    <t>Plant Site</t>
  </si>
  <si>
    <t>Sandy Creek site</t>
  </si>
  <si>
    <t>Heap Leach Pad</t>
  </si>
  <si>
    <t>SC (Sandy Creek) Heapleach Pad 1</t>
  </si>
  <si>
    <t>Mount Wright site</t>
  </si>
  <si>
    <t>Open Area (Plant Site - No Watering)</t>
  </si>
  <si>
    <t>Nolans &amp; BRW Process Areas</t>
  </si>
  <si>
    <t>ROM Pad</t>
  </si>
  <si>
    <t>Feeder 5 ROM</t>
  </si>
  <si>
    <t>BRW Ore</t>
  </si>
  <si>
    <t>BRW ROM Pad</t>
  </si>
  <si>
    <t>Nolans ROM Pad</t>
  </si>
  <si>
    <t>Open Area (Plant Site - Watering)</t>
  </si>
  <si>
    <t>Retired Tailings Storage Facility</t>
  </si>
  <si>
    <t>NTSF (Rehabilitated)</t>
  </si>
  <si>
    <t>Sandy Creek TSF (Rehabilitated)</t>
  </si>
  <si>
    <t>Open Area (TSF - Not Active)</t>
  </si>
  <si>
    <t>Sarsfield Acoustic Bund &amp; Redback</t>
  </si>
  <si>
    <t>BRW Noise Bund</t>
  </si>
  <si>
    <t>Golf Course</t>
  </si>
  <si>
    <t>Water Management</t>
  </si>
  <si>
    <t>Open Area (General Open Area - No Watering)</t>
  </si>
  <si>
    <t>TSF Expansion Area</t>
  </si>
  <si>
    <t>Open Area (General Open Area - Watering)</t>
  </si>
  <si>
    <t>Topsoil Stockpile</t>
  </si>
  <si>
    <t>Topsoil dump 1</t>
  </si>
  <si>
    <t>Topsoil dump 3</t>
  </si>
  <si>
    <t>Topsoil dump 4</t>
  </si>
  <si>
    <t>Deco Dump - Sarsfield</t>
  </si>
  <si>
    <t>Open Area (Topsoil Stockpile)</t>
  </si>
  <si>
    <t>Borrow Pit</t>
  </si>
  <si>
    <t>Laydown Area</t>
  </si>
  <si>
    <t>Laydown areas &amp; park-ups</t>
  </si>
  <si>
    <t>Other Infrastructure</t>
  </si>
  <si>
    <t>Sewage Treatment Plant</t>
  </si>
  <si>
    <t>Magazine</t>
  </si>
  <si>
    <t>Not Reportable - No Dust</t>
  </si>
  <si>
    <t>Pit</t>
  </si>
  <si>
    <t>BRW Pit</t>
  </si>
  <si>
    <t>Sarsfield/Nolans E Pit</t>
  </si>
  <si>
    <t>NTSFE (Active)</t>
  </si>
  <si>
    <t>Active Stockpiles</t>
  </si>
  <si>
    <r>
      <t xml:space="preserve">Breakdown of Total Disturbance </t>
    </r>
    <r>
      <rPr>
        <b/>
        <sz val="10"/>
        <rFont val="Arial"/>
        <family val="2"/>
      </rPr>
      <t>(ha)</t>
    </r>
  </si>
  <si>
    <r>
      <t xml:space="preserve">Total Disturbance </t>
    </r>
    <r>
      <rPr>
        <b/>
        <sz val="10"/>
        <rFont val="Arial"/>
        <family val="2"/>
      </rPr>
      <t>(ha)</t>
    </r>
  </si>
  <si>
    <t>Exposed Area 
(no erosion reduction)</t>
  </si>
  <si>
    <t>Primary earthworks
(reshaping/profiling, drainage structures installed)</t>
  </si>
  <si>
    <t>Rock armour and/or 
topsoil applied</t>
  </si>
  <si>
    <t>Enclosure</t>
  </si>
  <si>
    <t>Dust Reduction Percentage (1):</t>
  </si>
  <si>
    <t>Ore Stockpile</t>
  </si>
  <si>
    <t>Nolans Cone</t>
  </si>
  <si>
    <t>Watering</t>
  </si>
  <si>
    <t>Low Grade Stockpile</t>
  </si>
  <si>
    <t>Modular crusher product stockpile</t>
  </si>
  <si>
    <t xml:space="preserve">Crusher 1 Cone </t>
  </si>
  <si>
    <t>Open Area (Ore Stockpile)</t>
  </si>
  <si>
    <t>OPEN AREA CATEGORIES</t>
  </si>
  <si>
    <t>Open Pit</t>
  </si>
  <si>
    <t>Subsoil Stockpile</t>
  </si>
  <si>
    <t>Other Stockpile</t>
  </si>
  <si>
    <t>Overburden Dump</t>
  </si>
  <si>
    <t>Core Yard</t>
  </si>
  <si>
    <t>Workshop</t>
  </si>
  <si>
    <t>Airstrip</t>
  </si>
  <si>
    <t>Earthworks</t>
  </si>
  <si>
    <t>Diversion Works</t>
  </si>
  <si>
    <t>Borefield</t>
  </si>
  <si>
    <t>Residue Dam</t>
  </si>
  <si>
    <t>Turkey Nest Dam</t>
  </si>
  <si>
    <t>Evaporation Pond</t>
  </si>
  <si>
    <t>Sewage Pond</t>
  </si>
  <si>
    <t>According the USEPA, the method for estimating silt content is to sweep the area with a broom, and collect the swept material as a sample. A minimum of 400g needs to be collected for analysis. The fraction passing through a 200 mesh pan is the silt content.</t>
  </si>
  <si>
    <t>Haul Roads are defined as the road between the Mine and ROM. Access Roads are all other roads</t>
  </si>
  <si>
    <t>Dust can be reduced based on the natural dustiness of the area or the extent of rehabilitation. Split each area into the categories based on the level of dust reduction (e.g. 30%, 60%, etc.)</t>
  </si>
  <si>
    <t xml:space="preserve">Provide water quality from the various points that may be associated with controlled drainage (such as effluent) and discharge from mine dewatering. </t>
  </si>
  <si>
    <t>Surface water includes lakes, running creeks/streams/rivers, and oceans</t>
  </si>
  <si>
    <t>Water Discharged</t>
  </si>
  <si>
    <r>
      <rPr>
        <b/>
        <sz val="10"/>
        <color rgb="FF000000"/>
        <rFont val="Arial"/>
        <family val="2"/>
      </rPr>
      <t xml:space="preserve">Method:
</t>
    </r>
    <r>
      <rPr>
        <sz val="10"/>
        <color rgb="FF000000"/>
        <rFont val="Arial"/>
        <family val="2"/>
      </rPr>
      <t>Volumes Table
Determine if there were any notifiabke discharges of water from site during the reporting year by reviewing the DETSI notification tracking sheet. The volume of discharge should be available in the DETSI notifications or investigation reports. Update values in red.
Sample Results Table
Use the results of samples taken from the releasing water body. This data can be retrieved from DataSight. 
For each water body, determine an average using the sample results.</t>
    </r>
  </si>
  <si>
    <t>Discharge to Surface Water</t>
  </si>
  <si>
    <t>DETSI notification tracking sheet, notification/investigations, DataSight</t>
  </si>
  <si>
    <t>Volumes</t>
  </si>
  <si>
    <t>Monthly Volume</t>
  </si>
  <si>
    <t>FY2024 Volume</t>
  </si>
  <si>
    <t>FY2025 Volume</t>
  </si>
  <si>
    <t>Mt Wright Dam (RP5)</t>
  </si>
  <si>
    <t>Gauging Station Data (approx volumes)</t>
  </si>
  <si>
    <t>kL</t>
  </si>
  <si>
    <t xml:space="preserve"> -</t>
  </si>
  <si>
    <t>Sarsfield Sediment Dam  (RP3)</t>
  </si>
  <si>
    <t>Nolans Water Managment Area (RP2)</t>
  </si>
  <si>
    <t>EXP1</t>
  </si>
  <si>
    <t>Estimation (from observations)</t>
  </si>
  <si>
    <t>EXP2</t>
  </si>
  <si>
    <t>Sample Results</t>
  </si>
  <si>
    <t>Sample Location</t>
  </si>
  <si>
    <t>Nitrate as N</t>
  </si>
  <si>
    <t>Nitrite as N</t>
  </si>
  <si>
    <t>TP</t>
  </si>
  <si>
    <t>SW074_NOL (NTSFE)</t>
  </si>
  <si>
    <t>13/12/2024</t>
  </si>
  <si>
    <t>Level 3</t>
  </si>
  <si>
    <t>Time</t>
  </si>
  <si>
    <t>As(mg/L)</t>
  </si>
  <si>
    <t>B(mg/L)</t>
  </si>
  <si>
    <t>Cd (mg/L)(mg/L)</t>
  </si>
  <si>
    <t>Co(mg/L)</t>
  </si>
  <si>
    <t>Cr(mg/L)</t>
  </si>
  <si>
    <t>Cu(mg/L)</t>
  </si>
  <si>
    <t>Mn(mg/L)</t>
  </si>
  <si>
    <t>Ni(mg/L)</t>
  </si>
  <si>
    <t>Pb(mg/L)</t>
  </si>
  <si>
    <t>Sb(mg/L)</t>
  </si>
  <si>
    <t>Se(mg/L)</t>
  </si>
  <si>
    <t>Zn (mg/L)(mg/L)</t>
  </si>
  <si>
    <t>Nitrate as N (NO3) (mg/L)(mg/L)</t>
  </si>
  <si>
    <t>Nitrite as N (NO2) (mg/L)(mg/L)</t>
  </si>
  <si>
    <t>Total Cyanide(mg/L)</t>
  </si>
  <si>
    <t>SW015_MTW (MTW Sed Dam)</t>
  </si>
  <si>
    <t>&lt;0.01</t>
  </si>
  <si>
    <t>SW064_SAR (RP3)</t>
  </si>
  <si>
    <t>SW057_NOL (STRAND. SPILLWAY) (RP2)</t>
  </si>
  <si>
    <t>SW066_NOL (EXP 1. SUMP)</t>
  </si>
  <si>
    <t>SW072_NOL (EXP 2. SUMP)</t>
  </si>
  <si>
    <t>&lt;1.00</t>
  </si>
  <si>
    <t>&lt;0.005</t>
  </si>
  <si>
    <t>Quantity Spilt and Recovered should match those reported in the Annual Environmental Report</t>
  </si>
  <si>
    <t>If you have no obligation to report a spill to your licencing body, you have no obligation to enter it here.</t>
  </si>
  <si>
    <t>Spill Events</t>
  </si>
  <si>
    <r>
      <rPr>
        <b/>
        <sz val="10"/>
        <color rgb="FF000000"/>
        <rFont val="Arial"/>
        <family val="2"/>
      </rPr>
      <t xml:space="preserve">Method:
</t>
    </r>
    <r>
      <rPr>
        <sz val="10"/>
        <color rgb="FF000000"/>
        <rFont val="Arial"/>
        <family val="2"/>
      </rPr>
      <t>Spills Table
Determine if there were any notifiable spills on site during the reporting year by reviewing the DETSI notification tracking sheet. The volume of spill should be available in the DETSI notifications or investigation reports. Update values in red.
Sample Results Table
Use the results of samples taken from the spilled material (if available). This data can be retrieved from DataSight. 
For each spill, determine an average using the sample results.</t>
    </r>
  </si>
  <si>
    <t>Fuel Spills</t>
  </si>
  <si>
    <t>Spill Response 1</t>
  </si>
  <si>
    <t>Spill Response 2</t>
  </si>
  <si>
    <t>Reporting</t>
  </si>
  <si>
    <t>Product</t>
  </si>
  <si>
    <t>Spill Destination</t>
  </si>
  <si>
    <t xml:space="preserve">Qty Spilt </t>
  </si>
  <si>
    <t>Qty recovered</t>
  </si>
  <si>
    <t>Response type</t>
  </si>
  <si>
    <t>Unrecovered Spill</t>
  </si>
  <si>
    <t>Has this spill been reported to your licencing body?</t>
  </si>
  <si>
    <t>Should it be reported to the NPI Unit?</t>
  </si>
  <si>
    <t>NIL</t>
  </si>
  <si>
    <t>Effluent (Water Based) Spills</t>
  </si>
  <si>
    <t>Other Spills</t>
  </si>
  <si>
    <t>Please Enter</t>
  </si>
  <si>
    <t>Effluent Spill Samples</t>
  </si>
  <si>
    <t>Processing Chemicals, 
please list</t>
  </si>
  <si>
    <t>TN</t>
  </si>
  <si>
    <t>Response</t>
  </si>
  <si>
    <t>Water Spill</t>
  </si>
  <si>
    <t>Fuel Spill</t>
  </si>
  <si>
    <t>Water - provide sample</t>
  </si>
  <si>
    <t>Destruction (Offsite)</t>
  </si>
  <si>
    <t>Effluent - provide sample</t>
  </si>
  <si>
    <t>Oil</t>
  </si>
  <si>
    <t>Energy Recovery [Voluntary Reporting]</t>
  </si>
  <si>
    <t>Saline Water</t>
  </si>
  <si>
    <t>Immobilisation [Voluntary Reporting]</t>
  </si>
  <si>
    <t>Hypersaline Water - provide sample</t>
  </si>
  <si>
    <t>PULP</t>
  </si>
  <si>
    <t>Chemical Dust Suppressant - provide sample</t>
  </si>
  <si>
    <t>low aromatic ULP/Opal</t>
  </si>
  <si>
    <t>Long Term Waste Storage</t>
  </si>
  <si>
    <t>Tailing Liquids - provide sample</t>
  </si>
  <si>
    <t>Avgas 100</t>
  </si>
  <si>
    <t>Partial Purification [Voluntary Reporting]</t>
  </si>
  <si>
    <t>Process Water - provide sample</t>
  </si>
  <si>
    <t>Avgas LL</t>
  </si>
  <si>
    <t>Purification [Voluntary Reporting]</t>
  </si>
  <si>
    <t>PFW</t>
  </si>
  <si>
    <t>Jet Kerosene</t>
  </si>
  <si>
    <t>Recycling [Voluntary Reporting]</t>
  </si>
  <si>
    <t>Other (please enter)</t>
  </si>
  <si>
    <t>Hydrocarbons</t>
  </si>
  <si>
    <t>Remediation [Voluntary Reporting]</t>
  </si>
  <si>
    <t>Light Crude Oil</t>
  </si>
  <si>
    <t>Reprocessing [Voluntary Reporting]</t>
  </si>
  <si>
    <t>Heavy Crude Oil</t>
  </si>
  <si>
    <t>Reuse [Voluntary Reporting]</t>
  </si>
  <si>
    <t>Sewerage (Offsite)</t>
  </si>
  <si>
    <t>Tailings Storage</t>
  </si>
  <si>
    <t>Treatment (Offsite)</t>
  </si>
  <si>
    <t>Underground Injection</t>
  </si>
  <si>
    <t>Transfers of substances to mandatory transfer destinations must be reported, while transfers of substances to voluntary transfer destinations may be reported</t>
  </si>
  <si>
    <r>
      <rPr>
        <b/>
        <sz val="10"/>
        <color rgb="FF000000"/>
        <rFont val="Arial"/>
        <family val="2"/>
      </rPr>
      <t xml:space="preserve">Method:
</t>
    </r>
    <r>
      <rPr>
        <sz val="10"/>
        <color rgb="FF000000"/>
        <rFont val="Arial"/>
        <family val="2"/>
      </rPr>
      <t xml:space="preserve">Once QWDS Monofill survey for the current reporting year is complete, use the data from that to fill out this section. </t>
    </r>
  </si>
  <si>
    <t>Destination Type</t>
  </si>
  <si>
    <t>Destination</t>
  </si>
  <si>
    <r>
      <t>Waste Category</t>
    </r>
    <r>
      <rPr>
        <sz val="10"/>
        <color rgb="FFFF0000"/>
        <rFont val="Arial"/>
        <family val="2"/>
      </rPr>
      <t xml:space="preserve"> (1)</t>
    </r>
  </si>
  <si>
    <t>FY2024 Waste</t>
  </si>
  <si>
    <t>FY2025 Waste</t>
  </si>
  <si>
    <r>
      <t xml:space="preserve">Total waste sent to </t>
    </r>
    <r>
      <rPr>
        <b/>
        <sz val="10"/>
        <color theme="1"/>
        <rFont val="Arial"/>
        <family val="2"/>
      </rPr>
      <t>on-site</t>
    </r>
    <r>
      <rPr>
        <sz val="10"/>
        <color theme="1"/>
        <rFont val="Arial"/>
        <family val="2"/>
      </rPr>
      <t xml:space="preserve"> landfill</t>
    </r>
  </si>
  <si>
    <t>On-site</t>
  </si>
  <si>
    <t>Municipal</t>
  </si>
  <si>
    <t>QWDS Monofill survey (which uses data from the weekly survey pick-ups of landfill cells). Assumes waste weighs .25 tones per m3</t>
  </si>
  <si>
    <r>
      <t xml:space="preserve">Total waste sent to </t>
    </r>
    <r>
      <rPr>
        <b/>
        <sz val="10"/>
        <color theme="1"/>
        <rFont val="Arial"/>
        <family val="2"/>
      </rPr>
      <t>off-site</t>
    </r>
    <r>
      <rPr>
        <sz val="10"/>
        <color theme="1"/>
        <rFont val="Arial"/>
        <family val="2"/>
      </rPr>
      <t xml:space="preserve"> landfill</t>
    </r>
  </si>
  <si>
    <t>Off-site</t>
  </si>
  <si>
    <t>QWDS Monofill survey (which uses volumes of waste estiated from GCMB invoices). Assumes waste weighs .25 tones per m3</t>
  </si>
  <si>
    <t>Other Waste Transfers</t>
  </si>
  <si>
    <t>Destination Type / Facility</t>
  </si>
  <si>
    <r>
      <t>Waste Category</t>
    </r>
    <r>
      <rPr>
        <sz val="10"/>
        <color rgb="FFFF0000"/>
        <rFont val="Arial"/>
        <family val="2"/>
      </rPr>
      <t xml:space="preserve"> (2)</t>
    </r>
  </si>
  <si>
    <t>Recycling</t>
  </si>
  <si>
    <t>Waste oil &amp; grease</t>
  </si>
  <si>
    <t>Litres</t>
  </si>
  <si>
    <t>Waste Tracking Register - Waste Oil, Waste Grease &amp; Grease Traps - Transported Offsite by Tropical Waste</t>
  </si>
  <si>
    <t>Oily &amp; greasy water</t>
  </si>
  <si>
    <t>Waste Tracking Register - Oily and greasy water - Transported Offsite by Tropical Waste</t>
  </si>
  <si>
    <t>Oil affected materials</t>
  </si>
  <si>
    <t>Waste Tracking Register - Oil affected materialsTransported Offsite by Tropical Waste</t>
  </si>
  <si>
    <t>Coolant</t>
  </si>
  <si>
    <t>Waste Tracking Register - Coolant -  Transported Offsite by Tropical Waste</t>
  </si>
  <si>
    <t>Composting or Bioremediation</t>
  </si>
  <si>
    <t>Sludge/solids</t>
  </si>
  <si>
    <t>Waste Tracking Register - Sewage Sludge/Nightsoil - Transported Offsite by Tropical Waste</t>
  </si>
  <si>
    <t>Scrap Metal</t>
  </si>
  <si>
    <t>QWDS Monofill Survey - Scrap metal recycled by Ellsley Metal (scrap steel bins)</t>
  </si>
  <si>
    <t>Tyres (for non-structural use)</t>
  </si>
  <si>
    <t>QWDS Monofill Survey - Light vehicle tyres recycled at Bridgestone or Barrs Tyres</t>
  </si>
  <si>
    <t>Batteries</t>
  </si>
  <si>
    <t>QWDS Monofill Survey - batteries recycled at Cranston Auto Electrical</t>
  </si>
  <si>
    <t>Muncipal waste - Waste from households, as well as other waste which because of its nature or composition, is similar to waste from households</t>
  </si>
  <si>
    <t>Industrial waste - Solid, liquid and gaseous wastes originating from the industrial manufacture of products</t>
  </si>
  <si>
    <t>Construction waste - Waste resulting from construction and demolition activities and is primarily constituted of concrete with minor components of metals, timber, bricks, plaster off cuts, and excavated earth (most is relatively inert in landfills)</t>
  </si>
  <si>
    <t>(2)</t>
  </si>
  <si>
    <t>Tyres - Include the number of tyres and type (light, medium, heavy vehicle) if exact weight is unknown. Indicate if the tyres are used for structural purposes (reused) when disposed of.</t>
  </si>
  <si>
    <t>Oil and Grease - Quanity and type of oil (diesel engine oil, ULP engine oil) or grease transferred</t>
  </si>
  <si>
    <t>Sludge /solid waste - from processing operations (eg. biosolids)</t>
  </si>
  <si>
    <t>Waste water -  Includes municipal and industrial waste water. Only water transported to a final treatment facility or outfall point should be included.</t>
  </si>
  <si>
    <t>NPI Transfer Destinations</t>
  </si>
  <si>
    <t>Total (litres)</t>
  </si>
  <si>
    <t>Total (m3)</t>
  </si>
  <si>
    <t>Volume Conversion Factor (t/m3)</t>
  </si>
  <si>
    <t>Total (tonnes)</t>
  </si>
  <si>
    <t>Oily/Greasy water</t>
  </si>
  <si>
    <t>Sewage</t>
  </si>
  <si>
    <t>Waste grease</t>
  </si>
  <si>
    <t>Waste oil</t>
  </si>
  <si>
    <t>Greenbase will fill out this tab for you</t>
  </si>
  <si>
    <t>Under a 2% difference is generally regarded as acceptable</t>
  </si>
  <si>
    <t>Tank throughput is used to compare against the usages number, and is not used in any calculations</t>
  </si>
  <si>
    <t>Invoices (Deliveries)</t>
  </si>
  <si>
    <t>Diesel invoices 1</t>
  </si>
  <si>
    <t>Opening Balance</t>
  </si>
  <si>
    <t>Closing Balance</t>
  </si>
  <si>
    <t>Change in Storage</t>
  </si>
  <si>
    <t>Usages</t>
  </si>
  <si>
    <t>Plant and Equipment 1</t>
  </si>
  <si>
    <t>Diesel in Batched Explosives</t>
  </si>
  <si>
    <t>Reconciliation to Invoices</t>
  </si>
  <si>
    <t xml:space="preserve">Reconciliation to Stockpiles </t>
  </si>
  <si>
    <t>BRW Non-Beneficiated Ore - HG</t>
  </si>
  <si>
    <t>SARS Beneficiated Ore - HG</t>
  </si>
  <si>
    <t>SARS Beneficiated Ore - MG</t>
  </si>
  <si>
    <t>SARS Beneficiated Ore - LG</t>
  </si>
  <si>
    <t>SARS Beneficiated Ore - VLG</t>
  </si>
  <si>
    <t>G:\Accounting\End of Month\2024 &amp; G:\Accounting\End of Month\2025</t>
  </si>
  <si>
    <t>RAW DATA (Mined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</si>
</sst>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5">
    <numFmt numFmtId="41" formatCode="_-* #,##0_-;\-* #,##0_-;_-* &quot;-&quot;_-;_-@_-"/>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_-* #,##0.000_-;\-* #,##0.000_-;_-* &quot;-&quot;??_-;_-@_-"/>
    <numFmt numFmtId="167" formatCode="_-* #,##0_-;\-* #,##0_-;_-* &quot;-&quot;??_-;_-@_-"/>
    <numFmt numFmtId="168" formatCode="_-&quot;$&quot;* #,##0_-;\-&quot;$&quot;* #,##0_-;_-&quot;$&quot;* &quot;-&quot;??_-;_-@_-"/>
    <numFmt numFmtId="169" formatCode="_-* #,##0.0000_-;\-* #,##0.0000_-;_-* &quot;-&quot;????_-;_-@_-"/>
    <numFmt numFmtId="170" formatCode="[$-C09]dd\-mmm\-yy;@"/>
    <numFmt numFmtId="171" formatCode="_(* #,##0_);_(* \(#,##0\);_(* &quot;-&quot;??_);_(@_)"/>
    <numFmt numFmtId="172" formatCode="0.000%"/>
    <numFmt numFmtId="173" formatCode="0.000"/>
    <numFmt numFmtId="174" formatCode="_(* #,##0.0_);_(* \(#,##0.0\);_(* &quot;-&quot;??_);_(@_)"/>
    <numFmt numFmtId="175" formatCode="_-* #,##0.00_-;\-* #,##0.00_-;_-* &quot;-&quot;_-;_-@_-"/>
    <numFmt numFmtId="176" formatCode="_-* #,##0.000_-;\-* #,##0.000_-;_-* &quot;-&quot;_-;_-@_-"/>
    <numFmt numFmtId="177" formatCode="_-* #,##0.0000_-;\-* #,##0.0000_-;_-* &quot;-&quot;_-;_-@_-"/>
    <numFmt numFmtId="178" formatCode="#,##0_-;\(#,##0\);_-* &quot;-&quot;_-;_-@_-"/>
    <numFmt numFmtId="179" formatCode="_-* #,##0.00000_-;\-* #,##0.00000_-;_-* &quot;-&quot;_-;_-@_-"/>
    <numFmt numFmtId="180" formatCode="_-* #,##0.00_-;\-* #,##0.00_-;_-* &quot;-&quot;????_-;_-@_-"/>
    <numFmt numFmtId="181" formatCode="0.0"/>
    <numFmt numFmtId="182" formatCode="dd/mm/yyyy"/>
    <numFmt numFmtId="183" formatCode="dddd\,\ d\-mmm\-yyyy"/>
    <numFmt numFmtId="184" formatCode="#,##0.0"/>
    <numFmt numFmtId="185" formatCode="_-* #,##0.0_-;\-* #,##0.0_-;_-* &quot;-&quot;_-;_-@_-"/>
  </numFmts>
  <fonts count="87">
    <font>
      <sz val="11"/>
      <color theme="1"/>
      <name val="Calibri"/>
      <family val="2"/>
      <scheme val="minor"/>
    </font>
    <font>
      <sz val="10"/>
      <color theme="1"/>
      <name val="Calibri"/>
      <family val="2"/>
    </font>
    <font>
      <sz val="11"/>
      <color theme="1"/>
      <name val="Calibri"/>
      <family val="2"/>
      <scheme val="minor"/>
    </font>
    <font>
      <sz val="10"/>
      <color theme="1"/>
      <name val="Arial"/>
      <family val="2"/>
    </font>
    <font>
      <sz val="10"/>
      <color rgb="FFFF0000"/>
      <name val="Arial"/>
      <family val="2"/>
    </font>
    <font>
      <sz val="18"/>
      <color theme="1"/>
      <name val="Arial"/>
      <family val="2"/>
    </font>
    <font>
      <b/>
      <sz val="18"/>
      <color theme="1"/>
      <name val="Arial"/>
      <family val="2"/>
    </font>
    <font>
      <sz val="10"/>
      <color rgb="FFC00000"/>
      <name val="Arial"/>
      <family val="2"/>
    </font>
    <font>
      <sz val="14"/>
      <color theme="1"/>
      <name val="Arial"/>
      <family val="2"/>
    </font>
    <font>
      <sz val="10"/>
      <color theme="3"/>
      <name val="Arial"/>
      <family val="2"/>
    </font>
    <font>
      <sz val="10"/>
      <color theme="1"/>
      <name val="Times New Roman"/>
      <family val="1"/>
    </font>
    <font>
      <sz val="16"/>
      <color theme="1"/>
      <name val="Arial"/>
      <family val="2"/>
    </font>
    <font>
      <sz val="10"/>
      <name val="Arial"/>
      <family val="2"/>
    </font>
    <font>
      <sz val="10"/>
      <color theme="0" tint="-0.499984740745262"/>
      <name val="Arial"/>
      <family val="2"/>
    </font>
    <font>
      <b/>
      <sz val="10"/>
      <color theme="1"/>
      <name val="Arial"/>
      <family val="2"/>
    </font>
    <font>
      <sz val="8"/>
      <color indexed="81"/>
      <name val="Tahoma"/>
      <family val="2"/>
    </font>
    <font>
      <b/>
      <sz val="8"/>
      <color indexed="81"/>
      <name val="Tahoma"/>
      <family val="2"/>
    </font>
    <font>
      <u/>
      <sz val="10"/>
      <color theme="1"/>
      <name val="Arial"/>
      <family val="2"/>
    </font>
    <font>
      <b/>
      <sz val="10"/>
      <color rgb="FFC00000"/>
      <name val="Arial"/>
      <family val="2"/>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1"/>
      <name val="Calibri"/>
      <family val="2"/>
      <scheme val="minor"/>
    </font>
    <font>
      <sz val="10"/>
      <color theme="4"/>
      <name val="Arial"/>
      <family val="2"/>
    </font>
    <font>
      <b/>
      <sz val="9"/>
      <color indexed="81"/>
      <name val="Tahoma"/>
      <family val="2"/>
    </font>
    <font>
      <sz val="9"/>
      <color indexed="81"/>
      <name val="Tahoma"/>
      <family val="2"/>
    </font>
    <font>
      <sz val="8.5"/>
      <color theme="1"/>
      <name val="Arial"/>
      <family val="2"/>
    </font>
    <font>
      <u/>
      <sz val="11"/>
      <color theme="10"/>
      <name val="Calibri"/>
      <family val="2"/>
      <scheme val="minor"/>
    </font>
    <font>
      <sz val="12"/>
      <color theme="1"/>
      <name val="Arial"/>
      <family val="2"/>
    </font>
    <font>
      <u/>
      <sz val="10"/>
      <color theme="10"/>
      <name val="Arial"/>
      <family val="2"/>
    </font>
    <font>
      <b/>
      <sz val="12"/>
      <color rgb="FFC00000"/>
      <name val="Arial"/>
      <family val="2"/>
    </font>
    <font>
      <sz val="14"/>
      <color rgb="FFFF0000"/>
      <name val="Arial"/>
      <family val="2"/>
    </font>
    <font>
      <sz val="10"/>
      <color rgb="FF000000"/>
      <name val="Arial"/>
      <family val="2"/>
    </font>
    <font>
      <b/>
      <sz val="10"/>
      <name val="Arial"/>
      <family val="2"/>
    </font>
    <font>
      <sz val="12"/>
      <color rgb="FF000000"/>
      <name val="Arial"/>
      <family val="2"/>
    </font>
    <font>
      <sz val="14"/>
      <color rgb="FF000000"/>
      <name val="Arial"/>
      <family val="2"/>
    </font>
    <font>
      <b/>
      <sz val="12"/>
      <color rgb="FFFF0000"/>
      <name val="Arial"/>
      <family val="2"/>
    </font>
    <font>
      <i/>
      <sz val="10"/>
      <color rgb="FF000000"/>
      <name val="Arial"/>
      <family val="2"/>
    </font>
    <font>
      <sz val="16"/>
      <name val="Arial"/>
      <family val="2"/>
    </font>
    <font>
      <b/>
      <sz val="10"/>
      <color rgb="FF000000"/>
      <name val="Arial"/>
      <family val="2"/>
    </font>
    <font>
      <sz val="10"/>
      <color theme="0" tint="-0.34998626667073579"/>
      <name val="Arial"/>
      <family val="2"/>
    </font>
    <font>
      <sz val="10"/>
      <color theme="1" tint="0.499984740745262"/>
      <name val="Arial"/>
      <family val="2"/>
    </font>
    <font>
      <sz val="10"/>
      <color theme="1"/>
      <name val="Arial"/>
      <family val="2"/>
    </font>
    <font>
      <sz val="10"/>
      <name val="Arial"/>
      <family val="2"/>
    </font>
    <font>
      <i/>
      <sz val="10"/>
      <name val="Arial"/>
      <family val="2"/>
    </font>
    <font>
      <b/>
      <sz val="10"/>
      <name val="Andale WT"/>
      <family val="2"/>
    </font>
    <font>
      <b/>
      <sz val="10"/>
      <color rgb="FF31455E"/>
      <name val="Andale WT"/>
      <family val="2"/>
    </font>
    <font>
      <sz val="10"/>
      <color rgb="FF000000"/>
      <name val="Andale WT"/>
      <family val="2"/>
    </font>
    <font>
      <sz val="10"/>
      <color theme="0" tint="-0.499984740745262"/>
      <name val="Arial"/>
      <family val="2"/>
    </font>
    <font>
      <sz val="10"/>
      <color rgb="FF0070C0"/>
      <name val="Arial"/>
      <family val="2"/>
    </font>
    <font>
      <b/>
      <u/>
      <sz val="16"/>
      <color theme="10"/>
      <name val="Calibri"/>
      <family val="2"/>
      <scheme val="minor"/>
    </font>
    <font>
      <b/>
      <sz val="14"/>
      <color theme="1"/>
      <name val="Arial"/>
      <family val="2"/>
    </font>
    <font>
      <sz val="11"/>
      <color rgb="FFFF0000"/>
      <name val="Aptos Narrow"/>
      <family val="2"/>
    </font>
    <font>
      <b/>
      <sz val="13.5"/>
      <color theme="1"/>
      <name val="Calibri"/>
      <family val="2"/>
      <scheme val="minor"/>
    </font>
    <font>
      <sz val="11"/>
      <color rgb="FF000000"/>
      <name val="Calibri"/>
      <family val="2"/>
    </font>
    <font>
      <sz val="10"/>
      <color rgb="FF000000"/>
      <name val="Calibri"/>
      <family val="2"/>
    </font>
    <font>
      <sz val="11"/>
      <color rgb="FF000000"/>
      <name val="Aptos Narrow"/>
      <family val="2"/>
    </font>
    <font>
      <b/>
      <sz val="11"/>
      <color rgb="FF000000"/>
      <name val="Aptos Narrow"/>
      <family val="2"/>
    </font>
    <font>
      <sz val="8"/>
      <color rgb="FF454545"/>
      <name val="Andale WT"/>
      <family val="2"/>
    </font>
    <font>
      <b/>
      <sz val="8"/>
      <color rgb="FFFFFFFF"/>
      <name val="Andale WT"/>
      <family val="2"/>
    </font>
    <font>
      <sz val="8"/>
      <color rgb="FF000000"/>
      <name val="Andale WT"/>
      <family val="2"/>
    </font>
    <font>
      <sz val="10"/>
      <color rgb="FF333333"/>
      <name val="Arial"/>
      <family val="2"/>
    </font>
    <font>
      <u/>
      <sz val="10"/>
      <color rgb="FF0000FF"/>
      <name val="Arial"/>
      <family val="2"/>
    </font>
    <font>
      <sz val="10"/>
      <color rgb="FF454545"/>
      <name val="Arial"/>
      <family val="2"/>
    </font>
    <font>
      <b/>
      <sz val="10"/>
      <color rgb="FFFFFFFF"/>
      <name val="Arial"/>
      <family val="2"/>
    </font>
    <font>
      <b/>
      <sz val="10"/>
      <color rgb="FF31455E"/>
      <name val="Arial"/>
      <family val="2"/>
    </font>
    <font>
      <b/>
      <sz val="10"/>
      <color theme="0" tint="-0.249977111117893"/>
      <name val="Tahoma"/>
      <family val="2"/>
    </font>
    <font>
      <sz val="10"/>
      <color theme="0" tint="-0.249977111117893"/>
      <name val="Arial"/>
      <family val="2"/>
    </font>
    <font>
      <b/>
      <sz val="11"/>
      <color theme="1"/>
      <name val="Calibri"/>
      <family val="2"/>
      <scheme val="minor"/>
    </font>
    <font>
      <sz val="10"/>
      <color rgb="FF000000"/>
      <name val="Tahoma"/>
      <family val="2"/>
    </font>
    <font>
      <sz val="10"/>
      <color theme="0"/>
      <name val="Arial"/>
      <family val="2"/>
    </font>
    <font>
      <b/>
      <sz val="8"/>
      <color rgb="FF31455E"/>
      <name val="Andale WT"/>
      <family val="2"/>
    </font>
    <font>
      <sz val="8"/>
      <name val="Andale WT"/>
      <family val="2"/>
    </font>
    <font>
      <u/>
      <sz val="8"/>
      <color rgb="FF0000FF"/>
      <name val="Andale WT"/>
      <family val="2"/>
    </font>
    <font>
      <i/>
      <sz val="11"/>
      <color theme="1"/>
      <name val="Calibri"/>
      <family val="2"/>
      <scheme val="minor"/>
    </font>
    <font>
      <b/>
      <i/>
      <sz val="11"/>
      <color theme="1"/>
      <name val="Calibri"/>
      <family val="2"/>
      <scheme val="minor"/>
    </font>
    <font>
      <sz val="10"/>
      <name val="Arial"/>
      <family val="2"/>
    </font>
    <font>
      <sz val="12"/>
      <color theme="0" tint="-0.34998626667073579"/>
      <name val="Arial"/>
      <family val="2"/>
    </font>
    <font>
      <sz val="12"/>
      <color theme="1" tint="0.499984740745262"/>
      <name val="Arial"/>
      <family val="2"/>
    </font>
    <font>
      <sz val="12"/>
      <color rgb="FF808080"/>
      <name val="Arial"/>
      <family val="2"/>
    </font>
    <font>
      <sz val="10"/>
      <color rgb="FF808080"/>
      <name val="Arial"/>
      <family val="2"/>
    </font>
    <font>
      <b/>
      <sz val="8"/>
      <color rgb="FF444444"/>
      <name val="Andale WT"/>
      <family val="2"/>
    </font>
    <font>
      <sz val="8"/>
      <color rgb="FF333333"/>
      <name val="Andale WT"/>
      <family val="2"/>
    </font>
    <font>
      <sz val="14"/>
      <color rgb="FF0070C0"/>
      <name val="Arial"/>
      <family val="2"/>
    </font>
    <font>
      <sz val="11"/>
      <name val="Calibri"/>
      <family val="2"/>
      <scheme val="minor"/>
    </font>
    <font>
      <b/>
      <sz val="11"/>
      <name val="Calibri"/>
      <family val="2"/>
      <scheme val="minor"/>
    </font>
  </fonts>
  <fills count="5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6" tint="0.39997558519241921"/>
        <bgColor indexed="64"/>
      </patternFill>
    </fill>
    <fill>
      <patternFill patternType="solid">
        <fgColor rgb="FFF6FF8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8" tint="0.79998168889431442"/>
        <bgColor indexed="64"/>
      </patternFill>
    </fill>
    <fill>
      <patternFill patternType="solid">
        <fgColor rgb="FFA5A5A5"/>
      </patternFill>
    </fill>
    <fill>
      <patternFill patternType="solid">
        <fgColor theme="5" tint="0.59999389629810485"/>
        <bgColor indexed="65"/>
      </patternFill>
    </fill>
    <fill>
      <patternFill patternType="solid">
        <fgColor theme="8"/>
      </patternFill>
    </fill>
    <fill>
      <patternFill patternType="solid">
        <fgColor theme="8" tint="0.79998168889431442"/>
        <bgColor indexed="65"/>
      </patternFill>
    </fill>
    <fill>
      <patternFill patternType="solid">
        <fgColor theme="7" tint="0.79998168889431442"/>
        <bgColor indexed="64"/>
      </patternFill>
    </fill>
    <fill>
      <patternFill patternType="solid">
        <fgColor rgb="FFFFFFFF"/>
        <bgColor rgb="FF000000"/>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6FF81"/>
        <bgColor rgb="FF000000"/>
      </patternFill>
    </fill>
    <fill>
      <patternFill patternType="solid">
        <fgColor rgb="FFCCC0DA"/>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99"/>
        <bgColor rgb="FF000000"/>
      </patternFill>
    </fill>
    <fill>
      <patternFill patternType="solid">
        <fgColor rgb="FF00FF99"/>
        <bgColor rgb="FF000000"/>
      </patternFill>
    </fill>
    <fill>
      <patternFill patternType="solid">
        <fgColor rgb="FF5F91CB"/>
        <bgColor rgb="FF000000"/>
      </patternFill>
    </fill>
    <fill>
      <patternFill patternType="solid">
        <fgColor rgb="FFBDDAF3"/>
        <bgColor rgb="FF000000"/>
      </patternFill>
    </fill>
    <fill>
      <patternFill patternType="solid">
        <fgColor rgb="FFA6A6A6"/>
        <bgColor rgb="FF000000"/>
      </patternFill>
    </fill>
    <fill>
      <patternFill patternType="solid">
        <fgColor rgb="FFDCE6F1"/>
        <bgColor rgb="FFDCE6F1"/>
      </patternFill>
    </fill>
    <fill>
      <patternFill patternType="solid">
        <fgColor rgb="FFD9D9D9"/>
        <bgColor rgb="FFD9D9D9"/>
      </patternFill>
    </fill>
    <fill>
      <patternFill patternType="solid">
        <fgColor rgb="FFEBF1DE"/>
        <bgColor rgb="FF000000"/>
      </patternFill>
    </fill>
    <fill>
      <patternFill patternType="solid">
        <fgColor rgb="FFFDE9D9"/>
        <bgColor rgb="FF000000"/>
      </patternFill>
    </fill>
    <fill>
      <patternFill patternType="solid">
        <fgColor rgb="FFBFBFBF"/>
        <bgColor indexed="64"/>
      </patternFill>
    </fill>
    <fill>
      <patternFill patternType="solid">
        <fgColor rgb="FF92D050"/>
        <bgColor indexed="64"/>
      </patternFill>
    </fill>
    <fill>
      <patternFill patternType="solid">
        <fgColor rgb="FFFFCF00"/>
        <bgColor indexed="64"/>
      </patternFill>
    </fill>
    <fill>
      <patternFill patternType="solid">
        <fgColor rgb="FFFF7C80"/>
        <bgColor indexed="64"/>
      </patternFill>
    </fill>
    <fill>
      <patternFill patternType="solid">
        <fgColor rgb="FF00FF99"/>
        <bgColor indexed="64"/>
      </patternFill>
    </fill>
    <fill>
      <patternFill patternType="solid">
        <fgColor rgb="FFFFFF99"/>
        <bgColor indexed="64"/>
      </patternFill>
    </fill>
    <fill>
      <patternFill patternType="solid">
        <fgColor theme="5" tint="0.79998168889431442"/>
        <bgColor indexed="64"/>
      </patternFill>
    </fill>
    <fill>
      <patternFill patternType="solid">
        <fgColor theme="6"/>
        <bgColor indexed="64"/>
      </patternFill>
    </fill>
    <fill>
      <patternFill patternType="solid">
        <fgColor theme="9"/>
        <bgColor indexed="64"/>
      </patternFill>
    </fill>
    <fill>
      <patternFill patternType="solid">
        <fgColor rgb="FFE7E5E5"/>
      </patternFill>
    </fill>
    <fill>
      <patternFill patternType="solid">
        <fgColor rgb="FF5F91CB"/>
      </patternFill>
    </fill>
    <fill>
      <patternFill patternType="solid">
        <fgColor rgb="FFBDDAF3"/>
      </patternFill>
    </fill>
    <fill>
      <patternFill patternType="solid">
        <fgColor theme="1" tint="0.499984740745262"/>
        <bgColor theme="1" tint="0.499984740745262"/>
      </patternFill>
    </fill>
    <fill>
      <patternFill patternType="solid">
        <fgColor theme="4" tint="0.79998168889431442"/>
        <bgColor indexed="64"/>
      </patternFill>
    </fill>
    <fill>
      <patternFill patternType="solid">
        <fgColor theme="8" tint="-0.499984740745262"/>
        <bgColor indexed="64"/>
      </patternFill>
    </fill>
    <fill>
      <patternFill patternType="solid">
        <fgColor rgb="FFB8CCE4"/>
        <bgColor rgb="FF000000"/>
      </patternFill>
    </fill>
    <fill>
      <patternFill patternType="solid">
        <fgColor rgb="FFFFFF00"/>
        <bgColor rgb="FF000000"/>
      </patternFill>
    </fill>
    <fill>
      <patternFill patternType="solid">
        <fgColor theme="9" tint="0.59999389629810485"/>
        <bgColor indexed="64"/>
      </patternFill>
    </fill>
    <fill>
      <patternFill patternType="solid">
        <fgColor rgb="FFC4D79B"/>
        <bgColor rgb="FF000000"/>
      </patternFill>
    </fill>
    <fill>
      <patternFill patternType="solid">
        <fgColor rgb="FFEEECE1"/>
        <bgColor rgb="FF000000"/>
      </patternFill>
    </fill>
    <fill>
      <patternFill patternType="solid">
        <fgColor rgb="FFC0E6F5"/>
        <bgColor rgb="FFC0E6F5"/>
      </patternFill>
    </fill>
    <fill>
      <patternFill patternType="solid">
        <fgColor rgb="FFFFE699"/>
        <bgColor rgb="FF000000"/>
      </patternFill>
    </fill>
    <fill>
      <patternFill patternType="solid">
        <fgColor rgb="FFBDD7EE"/>
        <bgColor rgb="FF000000"/>
      </patternFill>
    </fill>
  </fills>
  <borders count="12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style="medium">
        <color rgb="FFE2E2E2"/>
      </top>
      <bottom/>
      <diagonal/>
    </border>
    <border>
      <left style="medium">
        <color rgb="FFE2E2E2"/>
      </left>
      <right style="medium">
        <color rgb="FFE2E2E2"/>
      </right>
      <top/>
      <bottom/>
      <diagonal/>
    </border>
    <border>
      <left style="medium">
        <color rgb="FFE2E2E2"/>
      </left>
      <right style="medium">
        <color rgb="FFE2E2E2"/>
      </right>
      <top/>
      <bottom style="medium">
        <color rgb="FFE2E2E2"/>
      </bottom>
      <diagonal/>
    </border>
    <border>
      <left/>
      <right style="medium">
        <color rgb="FFE2E2E2"/>
      </right>
      <top style="medium">
        <color rgb="FFE2E2E2"/>
      </top>
      <bottom style="medium">
        <color rgb="FFE2E2E2"/>
      </bottom>
      <diagonal/>
    </border>
    <border>
      <left/>
      <right style="medium">
        <color rgb="FFE2E2E2"/>
      </right>
      <top/>
      <bottom style="medium">
        <color rgb="FFE2E2E2"/>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CCCCC"/>
      </left>
      <right/>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right/>
      <top/>
      <bottom style="thin">
        <color rgb="FF95B3D7"/>
      </bottom>
      <diagonal/>
    </border>
    <border>
      <left/>
      <right/>
      <top style="thin">
        <color rgb="FF95B3D7"/>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theme="0" tint="-0.24994659260841701"/>
      </left>
      <right style="thin">
        <color theme="0" tint="-0.24994659260841701"/>
      </right>
      <top style="medium">
        <color rgb="FF000000"/>
      </top>
      <bottom style="thin">
        <color theme="0" tint="-0.24994659260841701"/>
      </bottom>
      <diagonal/>
    </border>
    <border>
      <left style="thin">
        <color theme="0" tint="-0.24994659260841701"/>
      </left>
      <right style="medium">
        <color rgb="FF000000"/>
      </right>
      <top style="medium">
        <color rgb="FF000000"/>
      </top>
      <bottom style="thin">
        <color theme="0" tint="-0.24994659260841701"/>
      </bottom>
      <diagonal/>
    </border>
    <border>
      <left style="medium">
        <color rgb="FF000000"/>
      </left>
      <right style="thin">
        <color theme="0" tint="-0.24994659260841701"/>
      </right>
      <top style="thin">
        <color theme="0" tint="-0.24994659260841701"/>
      </top>
      <bottom style="thin">
        <color theme="0" tint="-0.24994659260841701"/>
      </bottom>
      <diagonal/>
    </border>
    <border>
      <left/>
      <right style="medium">
        <color rgb="FF000000"/>
      </right>
      <top style="thin">
        <color rgb="FFBFBFBF"/>
      </top>
      <bottom style="thin">
        <color rgb="FFBFBFBF"/>
      </bottom>
      <diagonal/>
    </border>
    <border>
      <left/>
      <right style="medium">
        <color rgb="FF000000"/>
      </right>
      <top/>
      <bottom style="thin">
        <color rgb="FFBFBFBF"/>
      </bottom>
      <diagonal/>
    </border>
    <border>
      <left style="medium">
        <color rgb="FF000000"/>
      </left>
      <right/>
      <top/>
      <bottom/>
      <diagonal/>
    </border>
    <border>
      <left/>
      <right style="medium">
        <color rgb="FF000000"/>
      </right>
      <top/>
      <bottom/>
      <diagonal/>
    </border>
    <border>
      <left style="medium">
        <color rgb="FF000000"/>
      </left>
      <right style="thin">
        <color rgb="FFBFBFBF"/>
      </right>
      <top style="thin">
        <color rgb="FFBFBFBF"/>
      </top>
      <bottom style="thin">
        <color rgb="FFBFBFBF"/>
      </bottom>
      <diagonal/>
    </border>
    <border>
      <left style="medium">
        <color rgb="FF000000"/>
      </left>
      <right style="thin">
        <color rgb="FFBFBFBF"/>
      </right>
      <top style="thin">
        <color rgb="FFBFBFBF"/>
      </top>
      <bottom style="medium">
        <color rgb="FF000000"/>
      </bottom>
      <diagonal/>
    </border>
    <border>
      <left/>
      <right/>
      <top/>
      <bottom style="medium">
        <color rgb="FF000000"/>
      </bottom>
      <diagonal/>
    </border>
    <border>
      <left style="thin">
        <color rgb="FFBFBFBF"/>
      </left>
      <right style="thin">
        <color rgb="FFBFBFBF"/>
      </right>
      <top style="thin">
        <color rgb="FFBFBFBF"/>
      </top>
      <bottom style="medium">
        <color rgb="FF000000"/>
      </bottom>
      <diagonal/>
    </border>
    <border>
      <left/>
      <right style="thin">
        <color rgb="FFBFBFBF"/>
      </right>
      <top style="thin">
        <color rgb="FFBFBFBF"/>
      </top>
      <bottom style="medium">
        <color rgb="FF000000"/>
      </bottom>
      <diagonal/>
    </border>
    <border>
      <left/>
      <right style="medium">
        <color rgb="FF000000"/>
      </right>
      <top style="thin">
        <color rgb="FFBFBFBF"/>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rgb="FF000000"/>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rgb="FFCCCCCC"/>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0C0C0"/>
      </left>
      <right style="medium">
        <color rgb="FFC0C0C0"/>
      </right>
      <top/>
      <bottom/>
      <diagonal/>
    </border>
    <border>
      <left/>
      <right/>
      <top style="medium">
        <color theme="1" tint="0.499984740745262"/>
      </top>
      <bottom/>
      <diagonal/>
    </border>
    <border>
      <left/>
      <right/>
      <top style="thin">
        <color theme="1"/>
      </top>
      <bottom style="medium">
        <color theme="1" tint="0.499984740745262"/>
      </bottom>
      <diagonal/>
    </border>
    <border>
      <left style="thin">
        <color indexed="64"/>
      </left>
      <right/>
      <top style="medium">
        <color theme="1" tint="0.499984740745262"/>
      </top>
      <bottom/>
      <diagonal/>
    </border>
    <border>
      <left style="thin">
        <color indexed="64"/>
      </left>
      <right/>
      <top style="thin">
        <color theme="1"/>
      </top>
      <bottom style="medium">
        <color theme="1" tint="0.499984740745262"/>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medium">
        <color rgb="FFC0C0C0"/>
      </left>
      <right style="medium">
        <color rgb="FFC0C0C0"/>
      </right>
      <top style="medium">
        <color rgb="FFC0C0C0"/>
      </top>
      <bottom/>
      <diagonal/>
    </border>
    <border>
      <left/>
      <right style="thin">
        <color rgb="FF000000"/>
      </right>
      <top style="thin">
        <color indexed="64"/>
      </top>
      <bottom style="thin">
        <color indexed="64"/>
      </bottom>
      <diagonal/>
    </border>
    <border>
      <left style="medium">
        <color rgb="FFC0C0C0"/>
      </left>
      <right style="medium">
        <color rgb="FFC0C0C0"/>
      </right>
      <top style="medium">
        <color rgb="FFC0C0C0"/>
      </top>
      <bottom style="medium">
        <color rgb="FFC0C0C0"/>
      </bottom>
      <diagonal/>
    </border>
    <border>
      <left/>
      <right/>
      <top style="medium">
        <color rgb="FFC0C0C0"/>
      </top>
      <bottom style="medium">
        <color rgb="FFC0C0C0"/>
      </bottom>
      <diagonal/>
    </border>
    <border>
      <left/>
      <right style="medium">
        <color rgb="FFC0C0C0"/>
      </right>
      <top style="medium">
        <color rgb="FFC0C0C0"/>
      </top>
      <bottom style="medium">
        <color rgb="FFC0C0C0"/>
      </bottom>
      <diagonal/>
    </border>
    <border>
      <left style="medium">
        <color rgb="FFC0C0C0"/>
      </left>
      <right style="medium">
        <color rgb="FFC0C0C0"/>
      </right>
      <top/>
      <bottom style="medium">
        <color rgb="FFC0C0C0"/>
      </bottom>
      <diagonal/>
    </border>
    <border>
      <left style="medium">
        <color rgb="FFEFEFEF"/>
      </left>
      <right style="medium">
        <color rgb="FFEFEFEF"/>
      </right>
      <top/>
      <bottom style="medium">
        <color rgb="FFEFEFEF"/>
      </bottom>
      <diagonal/>
    </border>
    <border>
      <left/>
      <right style="medium">
        <color rgb="FFC0C0C0"/>
      </right>
      <top/>
      <bottom/>
      <diagonal/>
    </border>
    <border>
      <left/>
      <right/>
      <top style="medium">
        <color indexed="64"/>
      </top>
      <bottom/>
      <diagonal/>
    </border>
    <border>
      <left/>
      <right/>
      <top/>
      <bottom style="thin">
        <color rgb="FF44B3E1"/>
      </bottom>
      <diagonal/>
    </border>
    <border>
      <left/>
      <right style="medium">
        <color rgb="FF000000"/>
      </right>
      <top style="medium">
        <color rgb="FF000000"/>
      </top>
      <bottom/>
      <diagonal/>
    </border>
    <border>
      <left style="medium">
        <color rgb="FF000000"/>
      </left>
      <right/>
      <top/>
      <bottom style="thin">
        <color rgb="FF44B3E1"/>
      </bottom>
      <diagonal/>
    </border>
    <border>
      <left/>
      <right style="medium">
        <color rgb="FF000000"/>
      </right>
      <top/>
      <bottom style="thin">
        <color rgb="FF44B3E1"/>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D9D9D9"/>
      </left>
      <right style="thin">
        <color rgb="FFD9D9D9"/>
      </right>
      <top style="hair">
        <color rgb="FFD9D9D9"/>
      </top>
      <bottom style="hair">
        <color rgb="FFD9D9D9"/>
      </bottom>
      <diagonal/>
    </border>
    <border>
      <left style="thin">
        <color rgb="FFD9D9D9"/>
      </left>
      <right style="thin">
        <color rgb="FFD9D9D9"/>
      </right>
      <top/>
      <bottom style="hair">
        <color rgb="FFD9D9D9"/>
      </bottom>
      <diagonal/>
    </border>
  </borders>
  <cellStyleXfs count="2475">
    <xf numFmtId="0" fontId="0" fillId="0" borderId="0"/>
    <xf numFmtId="165"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12" fillId="0" borderId="0"/>
    <xf numFmtId="0" fontId="12" fillId="0" borderId="0"/>
    <xf numFmtId="0" fontId="19" fillId="11" borderId="16"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 fillId="12" borderId="0" applyNumberFormat="0" applyBorder="0" applyAlignment="0" applyProtection="0"/>
    <xf numFmtId="0" fontId="22" fillId="13" borderId="0" applyNumberFormat="0" applyBorder="0" applyAlignment="0" applyProtection="0"/>
    <xf numFmtId="0" fontId="2" fillId="1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2"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2"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2" fillId="0" borderId="0"/>
    <xf numFmtId="0" fontId="12" fillId="0" borderId="0"/>
    <xf numFmtId="0" fontId="28" fillId="0" borderId="0" applyNumberForma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2" fillId="0" borderId="0"/>
    <xf numFmtId="43" fontId="2" fillId="0" borderId="0" applyFont="0" applyFill="0" applyBorder="0" applyAlignment="0" applyProtection="0"/>
    <xf numFmtId="0" fontId="3" fillId="0" borderId="0"/>
    <xf numFmtId="43" fontId="3"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12" fillId="0" borderId="0"/>
  </cellStyleXfs>
  <cellXfs count="1161">
    <xf numFmtId="0" fontId="0" fillId="0" borderId="0" xfId="0"/>
    <xf numFmtId="0" fontId="3" fillId="2" borderId="0" xfId="0" applyFont="1" applyFill="1" applyAlignment="1">
      <alignment vertical="center"/>
    </xf>
    <xf numFmtId="0" fontId="3" fillId="6" borderId="2" xfId="0" applyFont="1" applyFill="1" applyBorder="1" applyAlignment="1">
      <alignment vertical="center"/>
    </xf>
    <xf numFmtId="0" fontId="3" fillId="4" borderId="1" xfId="0" applyFont="1" applyFill="1" applyBorder="1" applyAlignment="1">
      <alignment vertical="center"/>
    </xf>
    <xf numFmtId="0" fontId="3" fillId="4" borderId="12" xfId="0" applyFont="1" applyFill="1" applyBorder="1" applyAlignment="1">
      <alignment vertical="center"/>
    </xf>
    <xf numFmtId="166" fontId="3" fillId="5" borderId="1" xfId="1" applyNumberFormat="1" applyFont="1" applyFill="1" applyBorder="1" applyAlignment="1">
      <alignment vertical="center"/>
    </xf>
    <xf numFmtId="0" fontId="3" fillId="3" borderId="1" xfId="0" applyFont="1" applyFill="1" applyBorder="1" applyAlignment="1">
      <alignment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6" borderId="5" xfId="0" applyFont="1" applyFill="1" applyBorder="1" applyAlignment="1">
      <alignment vertical="center"/>
    </xf>
    <xf numFmtId="0" fontId="3" fillId="6" borderId="3" xfId="0" applyFont="1" applyFill="1" applyBorder="1" applyAlignment="1">
      <alignment vertical="center"/>
    </xf>
    <xf numFmtId="0" fontId="3" fillId="6" borderId="6" xfId="0" applyFont="1" applyFill="1" applyBorder="1" applyAlignment="1">
      <alignment vertical="center"/>
    </xf>
    <xf numFmtId="0" fontId="3" fillId="6" borderId="4" xfId="0" applyFont="1" applyFill="1" applyBorder="1" applyAlignment="1">
      <alignment vertical="center"/>
    </xf>
    <xf numFmtId="0" fontId="6" fillId="6" borderId="0" xfId="0" applyFont="1" applyFill="1" applyAlignment="1">
      <alignment vertical="center"/>
    </xf>
    <xf numFmtId="0" fontId="3" fillId="6" borderId="0" xfId="0" applyFont="1" applyFill="1" applyAlignment="1">
      <alignment vertical="center"/>
    </xf>
    <xf numFmtId="0" fontId="7" fillId="6" borderId="0" xfId="0" applyFont="1" applyFill="1" applyAlignment="1">
      <alignment vertical="center"/>
    </xf>
    <xf numFmtId="0" fontId="3" fillId="6" borderId="7" xfId="0" applyFont="1" applyFill="1" applyBorder="1" applyAlignment="1">
      <alignment vertical="center"/>
    </xf>
    <xf numFmtId="0" fontId="5" fillId="6" borderId="0" xfId="0" applyFont="1" applyFill="1" applyAlignment="1">
      <alignment vertical="center"/>
    </xf>
    <xf numFmtId="0" fontId="3" fillId="6" borderId="9" xfId="0" applyFont="1" applyFill="1" applyBorder="1" applyAlignment="1">
      <alignment vertical="center"/>
    </xf>
    <xf numFmtId="0" fontId="3" fillId="6" borderId="8" xfId="0" applyFont="1" applyFill="1" applyBorder="1" applyAlignment="1">
      <alignment vertical="center"/>
    </xf>
    <xf numFmtId="0" fontId="3" fillId="6" borderId="0" xfId="0" applyFont="1" applyFill="1" applyAlignment="1">
      <alignment horizontal="right" vertical="center"/>
    </xf>
    <xf numFmtId="0" fontId="3" fillId="8" borderId="0" xfId="0" applyFont="1" applyFill="1" applyAlignment="1">
      <alignment vertical="center"/>
    </xf>
    <xf numFmtId="0" fontId="8" fillId="2" borderId="0" xfId="0" applyFont="1" applyFill="1" applyAlignment="1">
      <alignment vertical="center"/>
    </xf>
    <xf numFmtId="0" fontId="4" fillId="2" borderId="0" xfId="0" applyFont="1" applyFill="1" applyAlignment="1">
      <alignment vertical="center"/>
    </xf>
    <xf numFmtId="0" fontId="6" fillId="2" borderId="0" xfId="0" applyFont="1" applyFill="1" applyAlignment="1">
      <alignment vertical="center"/>
    </xf>
    <xf numFmtId="0" fontId="3" fillId="4" borderId="1" xfId="0" applyFont="1" applyFill="1" applyBorder="1" applyAlignment="1">
      <alignment horizontal="left" vertical="center"/>
    </xf>
    <xf numFmtId="0" fontId="3" fillId="10" borderId="11" xfId="0" applyFont="1" applyFill="1" applyBorder="1" applyAlignment="1">
      <alignment horizontal="center" vertical="center"/>
    </xf>
    <xf numFmtId="0" fontId="3" fillId="8" borderId="8" xfId="0" applyFont="1" applyFill="1" applyBorder="1" applyAlignment="1">
      <alignment vertical="center"/>
    </xf>
    <xf numFmtId="0" fontId="3" fillId="8" borderId="13" xfId="0" applyFont="1" applyFill="1" applyBorder="1" applyAlignment="1">
      <alignment vertical="center"/>
    </xf>
    <xf numFmtId="0" fontId="3" fillId="8" borderId="15" xfId="0" applyFont="1" applyFill="1" applyBorder="1" applyAlignment="1">
      <alignment vertical="center"/>
    </xf>
    <xf numFmtId="0" fontId="3" fillId="3" borderId="1" xfId="0" applyFont="1" applyFill="1" applyBorder="1" applyAlignment="1">
      <alignment horizontal="left" vertical="center"/>
    </xf>
    <xf numFmtId="0" fontId="8" fillId="6" borderId="0" xfId="0" applyFont="1" applyFill="1" applyAlignment="1">
      <alignment vertical="center"/>
    </xf>
    <xf numFmtId="0" fontId="3" fillId="10" borderId="15" xfId="0" applyFont="1" applyFill="1" applyBorder="1" applyAlignment="1">
      <alignment horizontal="center" vertical="center"/>
    </xf>
    <xf numFmtId="167" fontId="3" fillId="7" borderId="1" xfId="1" applyNumberFormat="1" applyFont="1" applyFill="1" applyBorder="1" applyAlignment="1">
      <alignment horizontal="center" vertical="center"/>
    </xf>
    <xf numFmtId="14" fontId="3" fillId="3" borderId="1" xfId="0" applyNumberFormat="1" applyFont="1" applyFill="1" applyBorder="1" applyAlignment="1">
      <alignment vertical="center"/>
    </xf>
    <xf numFmtId="0" fontId="3" fillId="6" borderId="0" xfId="0" applyFont="1" applyFill="1" applyAlignment="1">
      <alignment horizontal="center" vertical="center" wrapText="1"/>
    </xf>
    <xf numFmtId="0" fontId="3" fillId="8" borderId="14" xfId="0" applyFont="1" applyFill="1" applyBorder="1" applyAlignment="1">
      <alignment vertical="center"/>
    </xf>
    <xf numFmtId="167" fontId="3" fillId="3" borderId="1" xfId="1" applyNumberFormat="1" applyFont="1" applyFill="1" applyBorder="1" applyAlignment="1">
      <alignment vertical="center"/>
    </xf>
    <xf numFmtId="0" fontId="3" fillId="8" borderId="2" xfId="0" applyFont="1" applyFill="1" applyBorder="1" applyAlignment="1">
      <alignment vertical="center"/>
    </xf>
    <xf numFmtId="166" fontId="3" fillId="6" borderId="0" xfId="1" applyNumberFormat="1" applyFont="1" applyFill="1" applyBorder="1" applyAlignment="1">
      <alignment vertical="center"/>
    </xf>
    <xf numFmtId="167" fontId="3" fillId="5" borderId="1" xfId="1" applyNumberFormat="1" applyFont="1" applyFill="1" applyBorder="1" applyAlignment="1">
      <alignment vertical="center"/>
    </xf>
    <xf numFmtId="14" fontId="3" fillId="3" borderId="15" xfId="0" applyNumberFormat="1" applyFont="1" applyFill="1" applyBorder="1" applyAlignment="1">
      <alignment vertical="center"/>
    </xf>
    <xf numFmtId="165" fontId="3" fillId="4" borderId="1" xfId="1" applyFont="1" applyFill="1" applyBorder="1" applyAlignment="1">
      <alignment vertical="center"/>
    </xf>
    <xf numFmtId="0" fontId="3" fillId="4" borderId="11" xfId="0" applyFont="1" applyFill="1" applyBorder="1" applyAlignment="1">
      <alignment vertical="center"/>
    </xf>
    <xf numFmtId="0" fontId="3" fillId="7" borderId="1" xfId="0" applyFont="1" applyFill="1" applyBorder="1" applyAlignment="1">
      <alignment horizontal="left" vertical="center"/>
    </xf>
    <xf numFmtId="0" fontId="3" fillId="4" borderId="12" xfId="0" applyFont="1" applyFill="1" applyBorder="1" applyAlignment="1">
      <alignment horizontal="left" vertical="center"/>
    </xf>
    <xf numFmtId="0" fontId="3" fillId="6" borderId="0" xfId="0" applyFont="1" applyFill="1" applyAlignment="1">
      <alignment horizontal="left" vertical="center"/>
    </xf>
    <xf numFmtId="0" fontId="3" fillId="3" borderId="1" xfId="0" applyFont="1" applyFill="1" applyBorder="1" applyAlignment="1">
      <alignment horizontal="right" vertical="center"/>
    </xf>
    <xf numFmtId="0" fontId="3" fillId="8" borderId="1" xfId="0" applyFont="1" applyFill="1" applyBorder="1" applyAlignment="1">
      <alignment vertical="center"/>
    </xf>
    <xf numFmtId="0" fontId="11" fillId="6" borderId="0" xfId="0" applyFont="1" applyFill="1" applyAlignment="1">
      <alignment vertical="center"/>
    </xf>
    <xf numFmtId="0" fontId="3" fillId="3" borderId="1" xfId="0" applyFont="1" applyFill="1" applyBorder="1" applyAlignment="1">
      <alignment horizontal="center" vertical="center"/>
    </xf>
    <xf numFmtId="0" fontId="3" fillId="8" borderId="1" xfId="0" applyFont="1" applyFill="1" applyBorder="1" applyAlignment="1">
      <alignment horizontal="center" vertical="center"/>
    </xf>
    <xf numFmtId="0" fontId="13" fillId="6" borderId="0" xfId="0" applyFont="1" applyFill="1" applyAlignment="1">
      <alignment horizontal="right" vertical="center"/>
    </xf>
    <xf numFmtId="0" fontId="3" fillId="3" borderId="1" xfId="0" applyFont="1" applyFill="1" applyBorder="1" applyAlignment="1">
      <alignment vertical="center" wrapText="1"/>
    </xf>
    <xf numFmtId="43" fontId="3" fillId="3" borderId="1" xfId="1" applyNumberFormat="1" applyFont="1" applyFill="1" applyBorder="1" applyAlignment="1">
      <alignment vertical="center"/>
    </xf>
    <xf numFmtId="43" fontId="3" fillId="3" borderId="15" xfId="1" applyNumberFormat="1" applyFont="1" applyFill="1" applyBorder="1" applyAlignment="1">
      <alignment vertical="center"/>
    </xf>
    <xf numFmtId="43" fontId="3" fillId="5" borderId="1" xfId="1" applyNumberFormat="1" applyFont="1" applyFill="1" applyBorder="1" applyAlignment="1">
      <alignment vertical="center"/>
    </xf>
    <xf numFmtId="43" fontId="3" fillId="6" borderId="0" xfId="0" applyNumberFormat="1" applyFont="1" applyFill="1" applyAlignment="1">
      <alignment vertical="center"/>
    </xf>
    <xf numFmtId="43" fontId="3" fillId="6" borderId="0" xfId="3" applyNumberFormat="1" applyFont="1" applyFill="1" applyBorder="1" applyAlignment="1">
      <alignment vertical="center"/>
    </xf>
    <xf numFmtId="41" fontId="3" fillId="5" borderId="1" xfId="3" applyNumberFormat="1" applyFont="1" applyFill="1" applyBorder="1" applyAlignment="1">
      <alignment vertical="center"/>
    </xf>
    <xf numFmtId="41" fontId="3" fillId="6" borderId="0" xfId="3" applyNumberFormat="1" applyFont="1" applyFill="1" applyBorder="1" applyAlignment="1">
      <alignment vertical="center"/>
    </xf>
    <xf numFmtId="41" fontId="3" fillId="7" borderId="1" xfId="0" applyNumberFormat="1" applyFont="1" applyFill="1" applyBorder="1" applyAlignment="1">
      <alignment horizontal="right" vertical="center"/>
    </xf>
    <xf numFmtId="41" fontId="3" fillId="6" borderId="0" xfId="0" applyNumberFormat="1" applyFont="1" applyFill="1" applyAlignment="1">
      <alignment horizontal="right" vertical="center"/>
    </xf>
    <xf numFmtId="43" fontId="3" fillId="5" borderId="1" xfId="2" applyNumberFormat="1" applyFont="1" applyFill="1" applyBorder="1" applyAlignment="1">
      <alignment vertical="center"/>
    </xf>
    <xf numFmtId="43" fontId="3" fillId="5" borderId="11" xfId="1" applyNumberFormat="1" applyFont="1" applyFill="1" applyBorder="1" applyAlignment="1">
      <alignment vertical="center"/>
    </xf>
    <xf numFmtId="41" fontId="3" fillId="5" borderId="1" xfId="1" applyNumberFormat="1" applyFont="1" applyFill="1" applyBorder="1" applyAlignment="1">
      <alignment horizontal="right" vertical="center"/>
    </xf>
    <xf numFmtId="0" fontId="3" fillId="2" borderId="0" xfId="0" applyFont="1" applyFill="1" applyAlignment="1">
      <alignment vertical="center" wrapText="1"/>
    </xf>
    <xf numFmtId="0" fontId="3" fillId="4" borderId="1" xfId="0" applyFont="1" applyFill="1" applyBorder="1" applyAlignment="1">
      <alignment horizontal="left" vertical="center" wrapText="1"/>
    </xf>
    <xf numFmtId="0" fontId="3" fillId="6" borderId="4" xfId="0" applyFont="1" applyFill="1" applyBorder="1" applyAlignment="1">
      <alignment horizontal="right" vertical="center"/>
    </xf>
    <xf numFmtId="0" fontId="8" fillId="6" borderId="0" xfId="0" applyFont="1" applyFill="1" applyAlignment="1">
      <alignment horizontal="left" vertical="center"/>
    </xf>
    <xf numFmtId="0" fontId="3" fillId="4" borderId="15" xfId="0" applyFont="1" applyFill="1" applyBorder="1" applyAlignment="1">
      <alignment horizontal="center" vertical="center" wrapText="1"/>
    </xf>
    <xf numFmtId="0" fontId="10" fillId="8" borderId="1" xfId="0" applyFont="1" applyFill="1" applyBorder="1" applyAlignment="1">
      <alignment horizontal="center" vertical="center"/>
    </xf>
    <xf numFmtId="0" fontId="3" fillId="6" borderId="0" xfId="0" applyFont="1" applyFill="1" applyAlignment="1">
      <alignment vertical="center" wrapText="1"/>
    </xf>
    <xf numFmtId="41" fontId="3" fillId="5" borderId="1" xfId="1" applyNumberFormat="1" applyFont="1" applyFill="1" applyBorder="1" applyAlignment="1">
      <alignment vertical="center" wrapText="1"/>
    </xf>
    <xf numFmtId="166" fontId="3" fillId="6" borderId="0" xfId="1" applyNumberFormat="1" applyFont="1" applyFill="1" applyBorder="1" applyAlignment="1">
      <alignment vertical="center" wrapText="1"/>
    </xf>
    <xf numFmtId="0" fontId="3" fillId="10" borderId="1" xfId="0" applyFont="1" applyFill="1" applyBorder="1" applyAlignment="1">
      <alignment horizontal="center" vertical="center" wrapText="1"/>
    </xf>
    <xf numFmtId="0" fontId="3" fillId="6" borderId="2" xfId="0" applyFont="1" applyFill="1" applyBorder="1" applyAlignment="1">
      <alignment vertical="center" wrapText="1"/>
    </xf>
    <xf numFmtId="0" fontId="3" fillId="8" borderId="0" xfId="0" applyFont="1" applyFill="1" applyAlignment="1">
      <alignment vertical="center" wrapText="1"/>
    </xf>
    <xf numFmtId="0" fontId="9" fillId="8" borderId="0" xfId="0" applyFont="1" applyFill="1" applyAlignment="1">
      <alignment vertical="center" wrapText="1"/>
    </xf>
    <xf numFmtId="0" fontId="3" fillId="8" borderId="1" xfId="0" applyFont="1" applyFill="1" applyBorder="1" applyAlignment="1">
      <alignment horizontal="left" vertical="center"/>
    </xf>
    <xf numFmtId="49" fontId="4" fillId="8" borderId="0" xfId="0" applyNumberFormat="1" applyFont="1" applyFill="1" applyAlignment="1">
      <alignment vertical="center"/>
    </xf>
    <xf numFmtId="49" fontId="3" fillId="6" borderId="0" xfId="0" applyNumberFormat="1" applyFont="1" applyFill="1" applyAlignment="1">
      <alignment vertical="center"/>
    </xf>
    <xf numFmtId="0" fontId="12" fillId="6" borderId="0" xfId="0" applyFont="1" applyFill="1" applyAlignment="1">
      <alignment vertical="center"/>
    </xf>
    <xf numFmtId="41" fontId="3" fillId="3" borderId="1" xfId="1" applyNumberFormat="1" applyFont="1" applyFill="1" applyBorder="1" applyAlignment="1">
      <alignment vertical="center"/>
    </xf>
    <xf numFmtId="0" fontId="3" fillId="8" borderId="10" xfId="0" applyFont="1" applyFill="1" applyBorder="1" applyAlignment="1">
      <alignment vertical="center"/>
    </xf>
    <xf numFmtId="0" fontId="3" fillId="8" borderId="11" xfId="0" applyFont="1" applyFill="1" applyBorder="1" applyAlignment="1">
      <alignment vertical="center"/>
    </xf>
    <xf numFmtId="0" fontId="3" fillId="8" borderId="12" xfId="0" applyFont="1" applyFill="1" applyBorder="1" applyAlignment="1">
      <alignment vertical="center"/>
    </xf>
    <xf numFmtId="49" fontId="4" fillId="6" borderId="0" xfId="0" applyNumberFormat="1" applyFont="1" applyFill="1" applyAlignment="1">
      <alignment horizontal="right" vertical="center"/>
    </xf>
    <xf numFmtId="0" fontId="9" fillId="8" borderId="0" xfId="0" applyFont="1" applyFill="1" applyAlignment="1">
      <alignment vertical="center"/>
    </xf>
    <xf numFmtId="0" fontId="17" fillId="2" borderId="0" xfId="0" applyFont="1" applyFill="1" applyAlignment="1">
      <alignment vertical="center"/>
    </xf>
    <xf numFmtId="0" fontId="8" fillId="6" borderId="0" xfId="0" applyFont="1" applyFill="1" applyAlignment="1">
      <alignment horizontal="center" vertical="center"/>
    </xf>
    <xf numFmtId="0" fontId="14" fillId="8" borderId="1" xfId="0" applyFont="1" applyFill="1" applyBorder="1" applyAlignment="1">
      <alignment vertical="center"/>
    </xf>
    <xf numFmtId="41" fontId="3" fillId="5" borderId="1" xfId="1" applyNumberFormat="1" applyFont="1" applyFill="1" applyBorder="1" applyAlignment="1">
      <alignment vertical="center"/>
    </xf>
    <xf numFmtId="0" fontId="18" fillId="6" borderId="0" xfId="0" applyFont="1" applyFill="1" applyAlignment="1">
      <alignment vertical="center"/>
    </xf>
    <xf numFmtId="0" fontId="3" fillId="8" borderId="11" xfId="0" applyFont="1" applyFill="1" applyBorder="1" applyAlignment="1">
      <alignment horizontal="center" vertical="center"/>
    </xf>
    <xf numFmtId="165" fontId="3" fillId="5" borderId="1" xfId="1" applyFont="1" applyFill="1" applyBorder="1" applyAlignment="1">
      <alignment vertical="center"/>
    </xf>
    <xf numFmtId="165" fontId="3" fillId="3" borderId="1" xfId="1" applyFont="1" applyFill="1" applyBorder="1" applyAlignment="1">
      <alignment vertical="center"/>
    </xf>
    <xf numFmtId="165" fontId="3" fillId="7" borderId="1" xfId="1" applyFont="1" applyFill="1" applyBorder="1" applyAlignment="1">
      <alignment horizontal="center" vertical="center"/>
    </xf>
    <xf numFmtId="165" fontId="3" fillId="4" borderId="1" xfId="1" applyFont="1" applyFill="1" applyBorder="1" applyAlignment="1">
      <alignment horizontal="center" vertical="center"/>
    </xf>
    <xf numFmtId="41" fontId="3" fillId="6" borderId="0" xfId="0" applyNumberFormat="1" applyFont="1" applyFill="1" applyAlignment="1">
      <alignment vertical="center"/>
    </xf>
    <xf numFmtId="0" fontId="3" fillId="8" borderId="1" xfId="0" applyFont="1" applyFill="1" applyBorder="1" applyAlignment="1">
      <alignment horizontal="center" vertical="center" wrapText="1"/>
    </xf>
    <xf numFmtId="0" fontId="24" fillId="2" borderId="0" xfId="0" applyFont="1" applyFill="1" applyAlignment="1">
      <alignment vertical="center"/>
    </xf>
    <xf numFmtId="166" fontId="3" fillId="7" borderId="1" xfId="1" applyNumberFormat="1" applyFont="1" applyFill="1" applyBorder="1" applyAlignment="1">
      <alignment vertical="center"/>
    </xf>
    <xf numFmtId="167" fontId="3" fillId="7" borderId="1" xfId="1" applyNumberFormat="1" applyFont="1" applyFill="1" applyBorder="1" applyAlignment="1">
      <alignment vertical="center"/>
    </xf>
    <xf numFmtId="0" fontId="3" fillId="2" borderId="0" xfId="0" applyFont="1" applyFill="1"/>
    <xf numFmtId="0" fontId="3" fillId="2" borderId="0" xfId="0" quotePrefix="1" applyFont="1" applyFill="1" applyAlignment="1">
      <alignment vertical="center"/>
    </xf>
    <xf numFmtId="9" fontId="13" fillId="6" borderId="0" xfId="0" applyNumberFormat="1" applyFont="1" applyFill="1" applyAlignment="1">
      <alignment horizontal="center" vertical="center"/>
    </xf>
    <xf numFmtId="9" fontId="13" fillId="6" borderId="0" xfId="0" applyNumberFormat="1" applyFont="1" applyFill="1" applyAlignment="1">
      <alignment horizontal="left" vertical="center"/>
    </xf>
    <xf numFmtId="0" fontId="3" fillId="15" borderId="1" xfId="0" applyFont="1" applyFill="1" applyBorder="1" applyAlignment="1">
      <alignment vertical="center"/>
    </xf>
    <xf numFmtId="0" fontId="3" fillId="10" borderId="1" xfId="0" applyFont="1" applyFill="1" applyBorder="1" applyAlignment="1">
      <alignment horizontal="right" vertical="center"/>
    </xf>
    <xf numFmtId="49" fontId="3" fillId="10" borderId="11" xfId="0" applyNumberFormat="1" applyFont="1" applyFill="1" applyBorder="1" applyAlignment="1">
      <alignment horizontal="center" vertical="center" wrapText="1"/>
    </xf>
    <xf numFmtId="0" fontId="6" fillId="6" borderId="0" xfId="0" applyFont="1" applyFill="1" applyAlignment="1">
      <alignment horizontal="left" vertical="center"/>
    </xf>
    <xf numFmtId="0" fontId="7" fillId="6" borderId="0" xfId="0" applyFont="1" applyFill="1" applyAlignment="1">
      <alignment horizontal="left" vertical="center"/>
    </xf>
    <xf numFmtId="0" fontId="5" fillId="6" borderId="0" xfId="0" applyFont="1" applyFill="1" applyAlignment="1">
      <alignment horizontal="left" vertical="center"/>
    </xf>
    <xf numFmtId="49" fontId="3" fillId="10" borderId="1" xfId="0" applyNumberFormat="1" applyFont="1" applyFill="1" applyBorder="1" applyAlignment="1">
      <alignment horizontal="center" vertical="center"/>
    </xf>
    <xf numFmtId="172" fontId="3" fillId="10" borderId="1" xfId="0" applyNumberFormat="1" applyFont="1" applyFill="1" applyBorder="1" applyAlignment="1">
      <alignment horizontal="right" vertical="center"/>
    </xf>
    <xf numFmtId="172" fontId="3" fillId="10" borderId="1" xfId="0" applyNumberFormat="1" applyFont="1" applyFill="1" applyBorder="1" applyAlignment="1">
      <alignment horizontal="center" vertical="center"/>
    </xf>
    <xf numFmtId="0" fontId="4" fillId="8" borderId="0" xfId="0" quotePrefix="1" applyFont="1" applyFill="1" applyAlignment="1">
      <alignment vertical="center"/>
    </xf>
    <xf numFmtId="171" fontId="3" fillId="3" borderId="1" xfId="1" applyNumberFormat="1" applyFont="1" applyFill="1" applyBorder="1" applyAlignment="1">
      <alignment vertical="center"/>
    </xf>
    <xf numFmtId="0" fontId="3" fillId="8" borderId="13" xfId="0" applyFont="1" applyFill="1" applyBorder="1" applyAlignment="1">
      <alignment horizontal="center" vertical="center" wrapText="1"/>
    </xf>
    <xf numFmtId="0" fontId="3" fillId="8" borderId="15" xfId="0" applyFont="1" applyFill="1" applyBorder="1" applyAlignment="1">
      <alignment horizontal="center" vertical="center"/>
    </xf>
    <xf numFmtId="0" fontId="3" fillId="8" borderId="12" xfId="0" applyFont="1" applyFill="1" applyBorder="1" applyAlignment="1">
      <alignment horizontal="left" vertical="center"/>
    </xf>
    <xf numFmtId="0" fontId="3" fillId="8" borderId="12" xfId="0" applyFont="1" applyFill="1" applyBorder="1" applyAlignment="1">
      <alignment horizontal="center" vertical="center"/>
    </xf>
    <xf numFmtId="0" fontId="3" fillId="10" borderId="15"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10" borderId="12" xfId="0" applyFont="1" applyFill="1" applyBorder="1" applyAlignment="1">
      <alignment horizontal="center" vertical="center"/>
    </xf>
    <xf numFmtId="0" fontId="12" fillId="8" borderId="1" xfId="0" applyFont="1" applyFill="1" applyBorder="1" applyAlignment="1">
      <alignment horizontal="center" vertical="center" wrapText="1"/>
    </xf>
    <xf numFmtId="0" fontId="29" fillId="2" borderId="0" xfId="0" applyFont="1" applyFill="1" applyAlignment="1">
      <alignment vertical="center"/>
    </xf>
    <xf numFmtId="0" fontId="29" fillId="2" borderId="0" xfId="0" applyFont="1" applyFill="1" applyAlignment="1">
      <alignment vertical="center" wrapText="1"/>
    </xf>
    <xf numFmtId="0" fontId="30" fillId="2" borderId="0" xfId="2464" applyFont="1" applyFill="1" applyAlignment="1">
      <alignment vertical="center"/>
    </xf>
    <xf numFmtId="0" fontId="12"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0" fillId="2" borderId="0" xfId="0" applyFill="1" applyAlignment="1">
      <alignment vertical="center"/>
    </xf>
    <xf numFmtId="0" fontId="0" fillId="6" borderId="0" xfId="0" applyFill="1" applyAlignment="1">
      <alignment horizontal="left" vertical="center"/>
    </xf>
    <xf numFmtId="0" fontId="12" fillId="6" borderId="2" xfId="0" applyFont="1" applyFill="1" applyBorder="1" applyAlignment="1">
      <alignment horizontal="left" vertical="center"/>
    </xf>
    <xf numFmtId="0" fontId="0" fillId="6" borderId="2" xfId="0" applyFill="1" applyBorder="1" applyAlignment="1">
      <alignment horizontal="left" vertical="center"/>
    </xf>
    <xf numFmtId="0" fontId="9" fillId="2" borderId="0" xfId="0" applyFont="1" applyFill="1" applyAlignment="1">
      <alignment horizontal="left" vertical="center"/>
    </xf>
    <xf numFmtId="0" fontId="0" fillId="2" borderId="0" xfId="0" applyFill="1" applyAlignment="1">
      <alignment horizontal="left" vertical="center"/>
    </xf>
    <xf numFmtId="0" fontId="12" fillId="2" borderId="0" xfId="0" applyFont="1" applyFill="1" applyAlignment="1">
      <alignment horizontal="left" vertical="center"/>
    </xf>
    <xf numFmtId="49" fontId="3" fillId="3" borderId="11"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168" fontId="3" fillId="3" borderId="1" xfId="3" applyNumberFormat="1" applyFont="1" applyFill="1" applyBorder="1" applyAlignment="1">
      <alignment horizontal="left" vertical="center" wrapText="1"/>
    </xf>
    <xf numFmtId="0" fontId="3" fillId="0" borderId="10" xfId="0" applyFont="1" applyBorder="1" applyAlignment="1">
      <alignment vertical="center" wrapText="1"/>
    </xf>
    <xf numFmtId="1" fontId="3" fillId="7" borderId="1" xfId="1" applyNumberFormat="1" applyFont="1" applyFill="1" applyBorder="1" applyAlignment="1">
      <alignment vertical="center" wrapText="1"/>
    </xf>
    <xf numFmtId="0" fontId="3" fillId="7" borderId="1" xfId="1" applyNumberFormat="1" applyFont="1" applyFill="1" applyBorder="1" applyAlignment="1">
      <alignment horizontal="left" vertical="center" wrapText="1"/>
    </xf>
    <xf numFmtId="0" fontId="3" fillId="7" borderId="1" xfId="1" applyNumberFormat="1" applyFont="1" applyFill="1" applyBorder="1" applyAlignment="1">
      <alignment horizontal="center" vertical="center" wrapText="1"/>
    </xf>
    <xf numFmtId="0" fontId="12" fillId="0" borderId="1" xfId="0" applyFont="1" applyBorder="1" applyAlignment="1">
      <alignment vertical="center" wrapText="1"/>
    </xf>
    <xf numFmtId="0" fontId="12" fillId="2" borderId="0" xfId="0" applyFont="1" applyFill="1" applyAlignment="1">
      <alignment horizontal="right" vertical="center"/>
    </xf>
    <xf numFmtId="0" fontId="12" fillId="6" borderId="0" xfId="0" applyFont="1" applyFill="1" applyAlignment="1">
      <alignment horizontal="right" vertical="center"/>
    </xf>
    <xf numFmtId="43" fontId="3" fillId="8" borderId="1" xfId="1" applyNumberFormat="1" applyFont="1" applyFill="1" applyBorder="1" applyAlignment="1">
      <alignment vertical="center"/>
    </xf>
    <xf numFmtId="43" fontId="3" fillId="8" borderId="1" xfId="3" applyNumberFormat="1" applyFont="1" applyFill="1" applyBorder="1" applyAlignment="1">
      <alignment vertical="center"/>
    </xf>
    <xf numFmtId="43" fontId="3" fillId="8" borderId="1" xfId="2" applyNumberFormat="1" applyFont="1" applyFill="1" applyBorder="1" applyAlignment="1">
      <alignment vertical="center"/>
    </xf>
    <xf numFmtId="2" fontId="3" fillId="3" borderId="1" xfId="2" applyNumberFormat="1" applyFont="1" applyFill="1" applyBorder="1" applyAlignment="1">
      <alignment horizontal="right" vertical="center"/>
    </xf>
    <xf numFmtId="165" fontId="3" fillId="8" borderId="1" xfId="1" applyFont="1" applyFill="1" applyBorder="1" applyAlignment="1">
      <alignment vertical="center"/>
    </xf>
    <xf numFmtId="165" fontId="3" fillId="4" borderId="1" xfId="1" applyFont="1" applyFill="1" applyBorder="1" applyAlignment="1">
      <alignment vertical="center" wrapText="1"/>
    </xf>
    <xf numFmtId="41" fontId="3" fillId="8" borderId="1" xfId="1" applyNumberFormat="1" applyFont="1" applyFill="1" applyBorder="1" applyAlignment="1">
      <alignment horizontal="right" vertical="center"/>
    </xf>
    <xf numFmtId="0" fontId="3" fillId="7" borderId="1" xfId="0" applyFont="1" applyFill="1" applyBorder="1" applyAlignment="1">
      <alignment vertical="center"/>
    </xf>
    <xf numFmtId="49" fontId="3" fillId="10" borderId="12" xfId="0" applyNumberFormat="1" applyFont="1" applyFill="1" applyBorder="1" applyAlignment="1">
      <alignment horizontal="center" vertical="center" wrapText="1"/>
    </xf>
    <xf numFmtId="0" fontId="31" fillId="6" borderId="0" xfId="0" applyFont="1" applyFill="1" applyAlignment="1">
      <alignment vertical="center"/>
    </xf>
    <xf numFmtId="0" fontId="12" fillId="2" borderId="0" xfId="0" applyFont="1" applyFill="1" applyAlignment="1">
      <alignment vertical="center"/>
    </xf>
    <xf numFmtId="41" fontId="12" fillId="8" borderId="1" xfId="1" applyNumberFormat="1" applyFont="1" applyFill="1" applyBorder="1" applyAlignment="1">
      <alignment vertical="center"/>
    </xf>
    <xf numFmtId="41" fontId="3" fillId="3" borderId="1" xfId="3" applyNumberFormat="1" applyFont="1" applyFill="1" applyBorder="1" applyAlignment="1">
      <alignment vertical="center"/>
    </xf>
    <xf numFmtId="167" fontId="3" fillId="0" borderId="1" xfId="1" applyNumberFormat="1" applyFont="1" applyFill="1" applyBorder="1" applyAlignment="1">
      <alignment horizontal="center" vertical="center"/>
    </xf>
    <xf numFmtId="1" fontId="3" fillId="3" borderId="15" xfId="2" applyNumberFormat="1" applyFont="1" applyFill="1" applyBorder="1" applyAlignment="1">
      <alignment vertical="center"/>
    </xf>
    <xf numFmtId="0" fontId="3" fillId="2" borderId="0" xfId="0" applyFont="1" applyFill="1" applyAlignment="1">
      <alignment horizontal="left" vertical="top"/>
    </xf>
    <xf numFmtId="0" fontId="12" fillId="4" borderId="1" xfId="0" applyFont="1" applyFill="1" applyBorder="1" applyAlignment="1">
      <alignment horizontal="center" vertical="center"/>
    </xf>
    <xf numFmtId="43" fontId="3" fillId="7" borderId="1" xfId="1" applyNumberFormat="1" applyFont="1" applyFill="1" applyBorder="1" applyAlignment="1">
      <alignment horizontal="center" vertical="center" wrapText="1"/>
    </xf>
    <xf numFmtId="43" fontId="12" fillId="5" borderId="1" xfId="1" applyNumberFormat="1" applyFont="1" applyFill="1" applyBorder="1" applyAlignment="1">
      <alignment vertical="center"/>
    </xf>
    <xf numFmtId="0" fontId="12" fillId="10" borderId="1" xfId="0" applyFont="1" applyFill="1" applyBorder="1" applyAlignment="1">
      <alignment horizontal="center" vertical="center"/>
    </xf>
    <xf numFmtId="0" fontId="13" fillId="10" borderId="1" xfId="0" applyFont="1" applyFill="1" applyBorder="1" applyAlignment="1">
      <alignment horizontal="center" vertical="center"/>
    </xf>
    <xf numFmtId="0" fontId="13" fillId="2" borderId="0" xfId="0" applyFont="1" applyFill="1" applyAlignment="1">
      <alignment vertical="center"/>
    </xf>
    <xf numFmtId="0" fontId="12" fillId="8" borderId="1" xfId="0" applyFont="1" applyFill="1" applyBorder="1" applyAlignment="1">
      <alignment vertical="center"/>
    </xf>
    <xf numFmtId="0" fontId="12" fillId="8" borderId="1" xfId="0" applyFont="1" applyFill="1" applyBorder="1" applyAlignment="1">
      <alignment vertical="center" wrapText="1"/>
    </xf>
    <xf numFmtId="43" fontId="12" fillId="3" borderId="1" xfId="1" applyNumberFormat="1" applyFont="1" applyFill="1" applyBorder="1" applyAlignment="1">
      <alignment vertical="center"/>
    </xf>
    <xf numFmtId="0" fontId="3" fillId="4" borderId="10" xfId="0" applyFont="1" applyFill="1" applyBorder="1" applyAlignment="1">
      <alignment horizontal="left" vertical="center"/>
    </xf>
    <xf numFmtId="0" fontId="12" fillId="3" borderId="1" xfId="0" applyFont="1" applyFill="1" applyBorder="1" applyAlignment="1">
      <alignment vertical="center"/>
    </xf>
    <xf numFmtId="41" fontId="12" fillId="5" borderId="1" xfId="1" applyNumberFormat="1" applyFont="1" applyFill="1" applyBorder="1" applyAlignment="1">
      <alignment vertical="center"/>
    </xf>
    <xf numFmtId="0" fontId="3" fillId="4" borderId="1" xfId="0" applyFont="1" applyFill="1" applyBorder="1" applyAlignment="1">
      <alignment horizontal="left"/>
    </xf>
    <xf numFmtId="167" fontId="12" fillId="7" borderId="1" xfId="0" applyNumberFormat="1" applyFont="1" applyFill="1" applyBorder="1" applyAlignment="1">
      <alignment horizontal="center" vertical="center"/>
    </xf>
    <xf numFmtId="167" fontId="3" fillId="0" borderId="1" xfId="1" applyNumberFormat="1" applyFont="1" applyFill="1" applyBorder="1" applyAlignment="1">
      <alignment vertical="center"/>
    </xf>
    <xf numFmtId="1" fontId="3" fillId="3" borderId="1" xfId="0" applyNumberFormat="1" applyFont="1" applyFill="1" applyBorder="1" applyAlignment="1">
      <alignment horizontal="center" vertical="center"/>
    </xf>
    <xf numFmtId="167" fontId="3" fillId="8" borderId="1" xfId="1" applyNumberFormat="1" applyFont="1" applyFill="1" applyBorder="1" applyAlignment="1">
      <alignment vertical="center"/>
    </xf>
    <xf numFmtId="0" fontId="12" fillId="3" borderId="1" xfId="0" applyFont="1" applyFill="1" applyBorder="1" applyAlignment="1">
      <alignment horizontal="left" vertical="center"/>
    </xf>
    <xf numFmtId="0" fontId="12" fillId="7" borderId="1" xfId="0" applyFont="1" applyFill="1" applyBorder="1" applyAlignment="1">
      <alignment horizontal="left" vertical="center"/>
    </xf>
    <xf numFmtId="1" fontId="3" fillId="3" borderId="1" xfId="2" applyNumberFormat="1" applyFont="1" applyFill="1" applyBorder="1" applyAlignment="1">
      <alignment horizontal="center" vertical="center"/>
    </xf>
    <xf numFmtId="1" fontId="3" fillId="5" borderId="15" xfId="2" applyNumberFormat="1" applyFont="1" applyFill="1" applyBorder="1" applyAlignment="1">
      <alignment horizontal="center" vertical="center"/>
    </xf>
    <xf numFmtId="167" fontId="33" fillId="7" borderId="1" xfId="1" applyNumberFormat="1" applyFont="1" applyFill="1" applyBorder="1" applyAlignment="1">
      <alignment vertical="center"/>
    </xf>
    <xf numFmtId="167" fontId="33" fillId="7" borderId="15" xfId="1" applyNumberFormat="1" applyFont="1" applyFill="1" applyBorder="1" applyAlignment="1">
      <alignment vertical="center"/>
    </xf>
    <xf numFmtId="167" fontId="3" fillId="7" borderId="12" xfId="1" applyNumberFormat="1" applyFont="1" applyFill="1" applyBorder="1" applyAlignment="1">
      <alignment vertical="center"/>
    </xf>
    <xf numFmtId="0" fontId="12" fillId="4" borderId="1" xfId="0" applyFont="1" applyFill="1" applyBorder="1" applyAlignment="1">
      <alignment vertical="center"/>
    </xf>
    <xf numFmtId="9" fontId="12" fillId="7" borderId="1" xfId="2" applyFont="1" applyFill="1" applyBorder="1" applyAlignment="1">
      <alignment horizontal="left" vertical="center"/>
    </xf>
    <xf numFmtId="0" fontId="12" fillId="4" borderId="12" xfId="0" applyFont="1" applyFill="1" applyBorder="1" applyAlignment="1">
      <alignment vertical="center"/>
    </xf>
    <xf numFmtId="0" fontId="12" fillId="8" borderId="12" xfId="0" applyFont="1" applyFill="1" applyBorder="1" applyAlignment="1">
      <alignment vertical="center"/>
    </xf>
    <xf numFmtId="0" fontId="3" fillId="10" borderId="1" xfId="0" applyFont="1" applyFill="1" applyBorder="1" applyAlignment="1">
      <alignment horizontal="left" vertical="center"/>
    </xf>
    <xf numFmtId="167" fontId="3" fillId="3" borderId="1" xfId="0" applyNumberFormat="1" applyFont="1" applyFill="1" applyBorder="1" applyAlignment="1">
      <alignment vertical="center"/>
    </xf>
    <xf numFmtId="0" fontId="13" fillId="10" borderId="1" xfId="0" applyFont="1" applyFill="1" applyBorder="1" applyAlignment="1">
      <alignment horizontal="left" vertical="center"/>
    </xf>
    <xf numFmtId="0" fontId="13" fillId="6" borderId="0" xfId="0" applyFont="1" applyFill="1" applyAlignment="1">
      <alignment vertical="center"/>
    </xf>
    <xf numFmtId="0" fontId="34" fillId="10" borderId="1" xfId="0" applyFont="1" applyFill="1" applyBorder="1" applyAlignment="1">
      <alignment horizontal="center" vertical="center"/>
    </xf>
    <xf numFmtId="9" fontId="34" fillId="3" borderId="1" xfId="2" applyFont="1" applyFill="1" applyBorder="1" applyAlignment="1">
      <alignment vertical="center"/>
    </xf>
    <xf numFmtId="9" fontId="34" fillId="3" borderId="15" xfId="2" applyFont="1" applyFill="1" applyBorder="1" applyAlignment="1">
      <alignment vertical="center"/>
    </xf>
    <xf numFmtId="43" fontId="34" fillId="5" borderId="1" xfId="1" applyNumberFormat="1" applyFont="1" applyFill="1" applyBorder="1" applyAlignment="1">
      <alignment vertical="center"/>
    </xf>
    <xf numFmtId="43" fontId="34" fillId="6" borderId="0" xfId="0" applyNumberFormat="1" applyFont="1" applyFill="1" applyAlignment="1">
      <alignment vertical="center"/>
    </xf>
    <xf numFmtId="0" fontId="34" fillId="10" borderId="15" xfId="0" applyFont="1" applyFill="1" applyBorder="1" applyAlignment="1">
      <alignment horizontal="center" vertical="center"/>
    </xf>
    <xf numFmtId="0" fontId="34" fillId="6" borderId="0" xfId="0" applyFont="1" applyFill="1" applyAlignment="1">
      <alignment vertical="center"/>
    </xf>
    <xf numFmtId="0" fontId="34" fillId="2" borderId="0" xfId="0" applyFont="1" applyFill="1" applyAlignment="1">
      <alignment vertical="center"/>
    </xf>
    <xf numFmtId="0" fontId="3" fillId="2" borderId="0" xfId="0" applyFont="1" applyFill="1" applyAlignment="1">
      <alignment horizontal="right" vertical="center"/>
    </xf>
    <xf numFmtId="0" fontId="33" fillId="8" borderId="1" xfId="0" applyFont="1" applyFill="1" applyBorder="1" applyAlignment="1">
      <alignment vertical="center"/>
    </xf>
    <xf numFmtId="0" fontId="33" fillId="6" borderId="0" xfId="0" applyFont="1" applyFill="1" applyAlignment="1">
      <alignment vertical="center"/>
    </xf>
    <xf numFmtId="0" fontId="33" fillId="4" borderId="11" xfId="0" applyFont="1" applyFill="1" applyBorder="1" applyAlignment="1">
      <alignment vertical="center"/>
    </xf>
    <xf numFmtId="0" fontId="33" fillId="10" borderId="1" xfId="0" applyFont="1" applyFill="1" applyBorder="1" applyAlignment="1">
      <alignment horizontal="center" vertical="center"/>
    </xf>
    <xf numFmtId="0" fontId="4" fillId="6" borderId="0" xfId="0" applyFont="1" applyFill="1" applyAlignment="1">
      <alignment vertical="center"/>
    </xf>
    <xf numFmtId="0" fontId="13" fillId="4" borderId="11" xfId="0" applyFont="1" applyFill="1" applyBorder="1" applyAlignment="1">
      <alignment vertical="center"/>
    </xf>
    <xf numFmtId="0" fontId="36" fillId="6" borderId="0" xfId="0" applyFont="1" applyFill="1" applyAlignment="1">
      <alignment vertical="center"/>
    </xf>
    <xf numFmtId="0" fontId="37" fillId="6" borderId="0" xfId="0" applyFont="1" applyFill="1" applyAlignment="1">
      <alignment vertical="center"/>
    </xf>
    <xf numFmtId="0" fontId="33" fillId="4" borderId="17" xfId="0" applyFont="1" applyFill="1" applyBorder="1" applyAlignment="1">
      <alignment vertical="center"/>
    </xf>
    <xf numFmtId="10" fontId="12" fillId="16" borderId="1" xfId="0" applyNumberFormat="1" applyFont="1" applyFill="1" applyBorder="1" applyAlignment="1">
      <alignment vertical="center"/>
    </xf>
    <xf numFmtId="10" fontId="12" fillId="3" borderId="1" xfId="2" applyNumberFormat="1" applyFont="1" applyFill="1" applyBorder="1" applyAlignment="1">
      <alignment vertical="center"/>
    </xf>
    <xf numFmtId="0" fontId="13" fillId="4" borderId="17" xfId="0" applyFont="1" applyFill="1" applyBorder="1" applyAlignment="1">
      <alignment vertical="center"/>
    </xf>
    <xf numFmtId="10" fontId="13" fillId="16" borderId="1" xfId="0" applyNumberFormat="1" applyFont="1" applyFill="1" applyBorder="1" applyAlignment="1">
      <alignment vertical="center"/>
    </xf>
    <xf numFmtId="10" fontId="33" fillId="16" borderId="1" xfId="0" applyNumberFormat="1" applyFont="1" applyFill="1" applyBorder="1" applyAlignment="1">
      <alignment vertical="center"/>
    </xf>
    <xf numFmtId="10" fontId="3" fillId="3" borderId="1" xfId="2" applyNumberFormat="1" applyFont="1" applyFill="1" applyBorder="1" applyAlignment="1">
      <alignment vertical="center"/>
    </xf>
    <xf numFmtId="41" fontId="33" fillId="6" borderId="2" xfId="0" applyNumberFormat="1" applyFont="1" applyFill="1" applyBorder="1" applyAlignment="1">
      <alignment vertical="center"/>
    </xf>
    <xf numFmtId="41" fontId="33" fillId="8" borderId="0" xfId="0" applyNumberFormat="1" applyFont="1" applyFill="1" applyAlignment="1">
      <alignment vertical="center"/>
    </xf>
    <xf numFmtId="9" fontId="33" fillId="8" borderId="0" xfId="2" applyFont="1" applyFill="1" applyBorder="1" applyAlignment="1">
      <alignment vertical="center"/>
    </xf>
    <xf numFmtId="9" fontId="3" fillId="8" borderId="0" xfId="2" applyFont="1" applyFill="1" applyBorder="1" applyAlignment="1">
      <alignment vertical="center"/>
    </xf>
    <xf numFmtId="43" fontId="3" fillId="8" borderId="0" xfId="0" applyNumberFormat="1" applyFont="1" applyFill="1" applyAlignment="1">
      <alignment vertical="center"/>
    </xf>
    <xf numFmtId="0" fontId="33" fillId="2" borderId="0" xfId="0" applyFont="1" applyFill="1" applyAlignment="1">
      <alignment vertical="center"/>
    </xf>
    <xf numFmtId="0" fontId="3" fillId="2" borderId="18" xfId="0" applyFont="1" applyFill="1" applyBorder="1" applyAlignment="1">
      <alignment vertical="center"/>
    </xf>
    <xf numFmtId="0" fontId="3" fillId="2" borderId="19" xfId="0" applyFont="1" applyFill="1" applyBorder="1" applyAlignment="1">
      <alignment vertical="center"/>
    </xf>
    <xf numFmtId="0" fontId="3" fillId="2" borderId="20" xfId="0" applyFont="1" applyFill="1" applyBorder="1" applyAlignment="1">
      <alignment vertical="center"/>
    </xf>
    <xf numFmtId="0" fontId="3" fillId="2" borderId="21" xfId="0" applyFont="1" applyFill="1" applyBorder="1" applyAlignment="1">
      <alignment vertical="center"/>
    </xf>
    <xf numFmtId="0" fontId="3" fillId="2" borderId="22" xfId="0" applyFont="1" applyFill="1" applyBorder="1" applyAlignment="1">
      <alignment vertical="center"/>
    </xf>
    <xf numFmtId="9" fontId="3" fillId="3" borderId="1" xfId="2" applyFont="1" applyFill="1" applyBorder="1" applyAlignment="1">
      <alignment vertical="center"/>
    </xf>
    <xf numFmtId="0" fontId="3" fillId="10" borderId="15" xfId="0" applyFont="1" applyFill="1" applyBorder="1" applyAlignment="1">
      <alignment horizontal="left" vertical="center"/>
    </xf>
    <xf numFmtId="0" fontId="3" fillId="6" borderId="10" xfId="0" applyFont="1" applyFill="1" applyBorder="1" applyAlignment="1">
      <alignment vertical="center"/>
    </xf>
    <xf numFmtId="0" fontId="12" fillId="10" borderId="1" xfId="0" applyFont="1" applyFill="1" applyBorder="1" applyAlignment="1">
      <alignment horizontal="left" vertical="center"/>
    </xf>
    <xf numFmtId="43" fontId="12" fillId="6" borderId="0" xfId="0" applyNumberFormat="1" applyFont="1" applyFill="1" applyAlignment="1">
      <alignment vertical="center"/>
    </xf>
    <xf numFmtId="0" fontId="12" fillId="10" borderId="12" xfId="0" applyFont="1" applyFill="1" applyBorder="1" applyAlignment="1">
      <alignment horizontal="center" vertical="center"/>
    </xf>
    <xf numFmtId="9" fontId="12" fillId="3" borderId="1" xfId="2" applyFont="1" applyFill="1" applyBorder="1" applyAlignment="1">
      <alignment vertical="center"/>
    </xf>
    <xf numFmtId="0" fontId="12" fillId="10" borderId="15" xfId="0" applyFont="1" applyFill="1" applyBorder="1" applyAlignment="1">
      <alignment horizontal="left" vertical="center"/>
    </xf>
    <xf numFmtId="9" fontId="12" fillId="6" borderId="0" xfId="0" applyNumberFormat="1" applyFont="1" applyFill="1" applyAlignment="1">
      <alignment horizontal="center" vertical="center"/>
    </xf>
    <xf numFmtId="9" fontId="12" fillId="6" borderId="0" xfId="0" applyNumberFormat="1" applyFont="1" applyFill="1" applyAlignment="1">
      <alignment horizontal="left" vertical="center"/>
    </xf>
    <xf numFmtId="9" fontId="12" fillId="3" borderId="13" xfId="2" applyFont="1" applyFill="1" applyBorder="1" applyAlignment="1">
      <alignment vertical="center"/>
    </xf>
    <xf numFmtId="0" fontId="39" fillId="6" borderId="0" xfId="0" applyFont="1" applyFill="1" applyAlignment="1">
      <alignment vertical="center"/>
    </xf>
    <xf numFmtId="0" fontId="12" fillId="6" borderId="0" xfId="0" applyFont="1" applyFill="1" applyAlignment="1">
      <alignment horizontal="center" vertical="center" wrapText="1"/>
    </xf>
    <xf numFmtId="9" fontId="12" fillId="6" borderId="3" xfId="0" applyNumberFormat="1" applyFont="1" applyFill="1" applyBorder="1" applyAlignment="1">
      <alignment horizontal="center" vertical="center"/>
    </xf>
    <xf numFmtId="0" fontId="12" fillId="8" borderId="11" xfId="0" applyFont="1" applyFill="1" applyBorder="1" applyAlignment="1">
      <alignment vertical="center"/>
    </xf>
    <xf numFmtId="41" fontId="13" fillId="8" borderId="1" xfId="1" applyNumberFormat="1" applyFont="1" applyFill="1" applyBorder="1" applyAlignment="1">
      <alignment vertical="center"/>
    </xf>
    <xf numFmtId="0" fontId="12" fillId="4" borderId="11" xfId="0" applyFont="1" applyFill="1" applyBorder="1" applyAlignment="1">
      <alignment vertical="center"/>
    </xf>
    <xf numFmtId="41" fontId="33" fillId="8" borderId="1" xfId="1" applyNumberFormat="1" applyFont="1" applyFill="1" applyBorder="1" applyAlignment="1">
      <alignment vertical="center"/>
    </xf>
    <xf numFmtId="9" fontId="12" fillId="10" borderId="1" xfId="0" applyNumberFormat="1" applyFont="1" applyFill="1" applyBorder="1" applyAlignment="1">
      <alignment horizontal="center" vertical="center"/>
    </xf>
    <xf numFmtId="0" fontId="12" fillId="4" borderId="11" xfId="0" applyFont="1" applyFill="1" applyBorder="1" applyAlignment="1">
      <alignment horizontal="center" vertical="center"/>
    </xf>
    <xf numFmtId="0" fontId="12" fillId="10" borderId="1" xfId="0" applyFont="1" applyFill="1" applyBorder="1" applyAlignment="1">
      <alignment horizontal="center" vertical="center" wrapText="1"/>
    </xf>
    <xf numFmtId="41" fontId="12" fillId="8" borderId="1" xfId="1" applyNumberFormat="1" applyFont="1" applyFill="1" applyBorder="1" applyAlignment="1">
      <alignment horizontal="center" vertical="center"/>
    </xf>
    <xf numFmtId="0" fontId="12" fillId="6" borderId="0" xfId="0" applyFont="1" applyFill="1" applyAlignment="1">
      <alignment horizontal="center" vertical="center"/>
    </xf>
    <xf numFmtId="2" fontId="12" fillId="3" borderId="1" xfId="2" applyNumberFormat="1" applyFont="1" applyFill="1" applyBorder="1" applyAlignment="1">
      <alignment horizontal="center" vertical="center"/>
    </xf>
    <xf numFmtId="0" fontId="12" fillId="2" borderId="0" xfId="0" applyFont="1" applyFill="1" applyAlignment="1">
      <alignment horizontal="center" vertical="center"/>
    </xf>
    <xf numFmtId="0" fontId="12" fillId="4" borderId="17" xfId="0" applyFont="1" applyFill="1" applyBorder="1" applyAlignment="1">
      <alignment vertical="center"/>
    </xf>
    <xf numFmtId="0" fontId="7" fillId="6" borderId="0" xfId="0" applyFont="1" applyFill="1"/>
    <xf numFmtId="165" fontId="3" fillId="4" borderId="1" xfId="1" applyFont="1" applyFill="1" applyBorder="1" applyAlignment="1">
      <alignment horizontal="left" vertical="center"/>
    </xf>
    <xf numFmtId="165" fontId="12" fillId="4" borderId="1" xfId="1" applyFont="1" applyFill="1" applyBorder="1" applyAlignment="1">
      <alignment horizontal="left" vertical="center"/>
    </xf>
    <xf numFmtId="0" fontId="12" fillId="8" borderId="1" xfId="0" applyFont="1" applyFill="1" applyBorder="1" applyAlignment="1">
      <alignment horizontal="left" vertical="center" wrapText="1"/>
    </xf>
    <xf numFmtId="9" fontId="3" fillId="7" borderId="1" xfId="0" applyNumberFormat="1" applyFont="1" applyFill="1" applyBorder="1" applyAlignment="1">
      <alignment horizontal="right" vertical="center"/>
    </xf>
    <xf numFmtId="43" fontId="3" fillId="8" borderId="1" xfId="1" applyNumberFormat="1" applyFont="1" applyFill="1" applyBorder="1" applyAlignment="1">
      <alignment vertical="center" wrapText="1"/>
    </xf>
    <xf numFmtId="0" fontId="3" fillId="6" borderId="7" xfId="0" applyFont="1" applyFill="1" applyBorder="1" applyAlignment="1">
      <alignment vertical="center" wrapText="1"/>
    </xf>
    <xf numFmtId="170" fontId="13" fillId="17" borderId="1" xfId="0" applyNumberFormat="1" applyFont="1" applyFill="1" applyBorder="1" applyAlignment="1">
      <alignment vertical="center"/>
    </xf>
    <xf numFmtId="0" fontId="12" fillId="10" borderId="13" xfId="0" applyFont="1" applyFill="1" applyBorder="1" applyAlignment="1">
      <alignment horizontal="center" vertical="center"/>
    </xf>
    <xf numFmtId="0" fontId="12" fillId="0" borderId="11" xfId="0" applyFont="1" applyBorder="1" applyAlignment="1">
      <alignment vertical="center"/>
    </xf>
    <xf numFmtId="167" fontId="12" fillId="5" borderId="1" xfId="0" applyNumberFormat="1" applyFont="1" applyFill="1" applyBorder="1" applyAlignment="1">
      <alignment vertical="center"/>
    </xf>
    <xf numFmtId="167" fontId="12" fillId="8" borderId="1" xfId="0" applyNumberFormat="1" applyFont="1" applyFill="1" applyBorder="1" applyAlignment="1">
      <alignment vertical="center"/>
    </xf>
    <xf numFmtId="0" fontId="12" fillId="8" borderId="1" xfId="0" applyFont="1" applyFill="1" applyBorder="1" applyAlignment="1">
      <alignment horizontal="center" vertical="center"/>
    </xf>
    <xf numFmtId="0" fontId="33" fillId="0" borderId="30" xfId="0" applyFont="1" applyBorder="1" applyAlignment="1">
      <alignment vertical="center"/>
    </xf>
    <xf numFmtId="167" fontId="12" fillId="5" borderId="13" xfId="0" applyNumberFormat="1" applyFont="1" applyFill="1" applyBorder="1" applyAlignment="1">
      <alignment vertical="center"/>
    </xf>
    <xf numFmtId="0" fontId="33" fillId="0" borderId="11" xfId="0" applyFont="1" applyBorder="1" applyAlignment="1">
      <alignment vertical="center"/>
    </xf>
    <xf numFmtId="0" fontId="34" fillId="0" borderId="11" xfId="0" applyFont="1" applyBorder="1" applyAlignment="1">
      <alignment vertical="center"/>
    </xf>
    <xf numFmtId="167" fontId="33" fillId="5" borderId="1" xfId="0" applyNumberFormat="1" applyFont="1" applyFill="1" applyBorder="1" applyAlignment="1">
      <alignment vertical="center"/>
    </xf>
    <xf numFmtId="0" fontId="33" fillId="10" borderId="12" xfId="0" applyFont="1" applyFill="1" applyBorder="1" applyAlignment="1">
      <alignment horizontal="center" vertical="center"/>
    </xf>
    <xf numFmtId="43" fontId="12" fillId="20" borderId="13" xfId="0" applyNumberFormat="1" applyFont="1" applyFill="1" applyBorder="1" applyAlignment="1">
      <alignment vertical="center"/>
    </xf>
    <xf numFmtId="43" fontId="12" fillId="8" borderId="13" xfId="0" applyNumberFormat="1" applyFont="1" applyFill="1" applyBorder="1" applyAlignment="1">
      <alignment vertical="center"/>
    </xf>
    <xf numFmtId="43" fontId="12" fillId="8" borderId="1" xfId="0" applyNumberFormat="1" applyFont="1" applyFill="1" applyBorder="1" applyAlignment="1">
      <alignment vertical="center"/>
    </xf>
    <xf numFmtId="0" fontId="3" fillId="8" borderId="13" xfId="0" applyFont="1" applyFill="1" applyBorder="1" applyAlignment="1">
      <alignment horizontal="center" vertical="center"/>
    </xf>
    <xf numFmtId="43" fontId="4" fillId="6" borderId="0" xfId="0" applyNumberFormat="1" applyFont="1" applyFill="1" applyAlignment="1">
      <alignment vertical="center"/>
    </xf>
    <xf numFmtId="0" fontId="3" fillId="6" borderId="25" xfId="0" applyFont="1" applyFill="1" applyBorder="1" applyAlignment="1">
      <alignment vertical="center"/>
    </xf>
    <xf numFmtId="0" fontId="3" fillId="8" borderId="30" xfId="0" applyFont="1" applyFill="1" applyBorder="1" applyAlignment="1">
      <alignment horizontal="center" vertical="center" wrapText="1"/>
    </xf>
    <xf numFmtId="0" fontId="34" fillId="0" borderId="22" xfId="0" applyFont="1" applyBorder="1" applyAlignment="1">
      <alignment vertical="center"/>
    </xf>
    <xf numFmtId="167" fontId="12" fillId="5" borderId="38" xfId="0" applyNumberFormat="1" applyFont="1" applyFill="1" applyBorder="1" applyAlignment="1">
      <alignment vertical="center"/>
    </xf>
    <xf numFmtId="0" fontId="12" fillId="10" borderId="38" xfId="0" applyFont="1" applyFill="1" applyBorder="1" applyAlignment="1">
      <alignment horizontal="center" vertical="center"/>
    </xf>
    <xf numFmtId="167" fontId="12" fillId="0" borderId="38" xfId="0" applyNumberFormat="1" applyFont="1" applyBorder="1" applyAlignment="1">
      <alignment vertical="center"/>
    </xf>
    <xf numFmtId="41" fontId="4" fillId="3" borderId="1" xfId="1" applyNumberFormat="1" applyFont="1" applyFill="1" applyBorder="1" applyAlignment="1">
      <alignment vertical="center"/>
    </xf>
    <xf numFmtId="41" fontId="4" fillId="7" borderId="1" xfId="1" applyNumberFormat="1" applyFont="1" applyFill="1" applyBorder="1" applyAlignment="1">
      <alignment horizontal="center" vertical="center"/>
    </xf>
    <xf numFmtId="0" fontId="41" fillId="10" borderId="1" xfId="0" applyFont="1" applyFill="1" applyBorder="1" applyAlignment="1">
      <alignment horizontal="center" vertical="center"/>
    </xf>
    <xf numFmtId="43" fontId="4" fillId="3" borderId="1" xfId="1" applyNumberFormat="1" applyFont="1" applyFill="1" applyBorder="1" applyAlignment="1">
      <alignment vertical="center"/>
    </xf>
    <xf numFmtId="0" fontId="33" fillId="21" borderId="9" xfId="0" applyFont="1" applyFill="1" applyBorder="1"/>
    <xf numFmtId="0" fontId="34" fillId="4" borderId="8" xfId="0" applyFont="1" applyFill="1" applyBorder="1" applyAlignment="1">
      <alignment vertical="center" wrapText="1"/>
    </xf>
    <xf numFmtId="43" fontId="4" fillId="3" borderId="30" xfId="1" applyNumberFormat="1" applyFont="1" applyFill="1" applyBorder="1" applyAlignment="1">
      <alignment vertical="center"/>
    </xf>
    <xf numFmtId="0" fontId="13" fillId="7" borderId="1" xfId="0" applyFont="1" applyFill="1" applyBorder="1" applyAlignment="1">
      <alignment vertical="center"/>
    </xf>
    <xf numFmtId="0" fontId="42" fillId="7" borderId="1" xfId="0" applyFont="1" applyFill="1" applyBorder="1" applyAlignment="1">
      <alignment vertical="center"/>
    </xf>
    <xf numFmtId="41" fontId="14" fillId="5" borderId="1" xfId="1" applyNumberFormat="1" applyFont="1" applyFill="1" applyBorder="1" applyAlignment="1">
      <alignment vertical="center"/>
    </xf>
    <xf numFmtId="0" fontId="13" fillId="10" borderId="15" xfId="0" applyFont="1" applyFill="1" applyBorder="1" applyAlignment="1">
      <alignment horizontal="center" vertical="center"/>
    </xf>
    <xf numFmtId="49" fontId="28" fillId="3" borderId="1" xfId="2464" applyNumberFormat="1" applyFill="1" applyBorder="1" applyAlignment="1">
      <alignment horizontal="left" vertical="center" wrapText="1"/>
    </xf>
    <xf numFmtId="0" fontId="44" fillId="2" borderId="0" xfId="0" applyFont="1" applyFill="1" applyAlignment="1">
      <alignment vertical="center"/>
    </xf>
    <xf numFmtId="0" fontId="45" fillId="0" borderId="41" xfId="0" applyFont="1" applyBorder="1"/>
    <xf numFmtId="0" fontId="14" fillId="2" borderId="0" xfId="0" applyFont="1" applyFill="1" applyAlignment="1">
      <alignment vertical="center"/>
    </xf>
    <xf numFmtId="167" fontId="3" fillId="6" borderId="0" xfId="0" applyNumberFormat="1" applyFont="1" applyFill="1" applyAlignment="1">
      <alignment vertical="center"/>
    </xf>
    <xf numFmtId="3" fontId="12" fillId="8" borderId="1" xfId="1" applyNumberFormat="1" applyFont="1" applyFill="1" applyBorder="1" applyAlignment="1">
      <alignment vertical="center"/>
    </xf>
    <xf numFmtId="3" fontId="33" fillId="5" borderId="1" xfId="1" applyNumberFormat="1" applyFont="1" applyFill="1" applyBorder="1" applyAlignment="1">
      <alignment vertical="center"/>
    </xf>
    <xf numFmtId="3" fontId="33" fillId="21" borderId="1" xfId="0" applyNumberFormat="1" applyFont="1" applyFill="1" applyBorder="1"/>
    <xf numFmtId="3" fontId="3" fillId="8" borderId="1" xfId="1" applyNumberFormat="1" applyFont="1" applyFill="1" applyBorder="1" applyAlignment="1">
      <alignment vertical="center"/>
    </xf>
    <xf numFmtId="3" fontId="3" fillId="5" borderId="1" xfId="1" applyNumberFormat="1" applyFont="1" applyFill="1" applyBorder="1" applyAlignment="1">
      <alignment vertical="center"/>
    </xf>
    <xf numFmtId="3" fontId="3" fillId="6" borderId="0" xfId="0" applyNumberFormat="1" applyFont="1" applyFill="1" applyAlignment="1">
      <alignment vertical="center"/>
    </xf>
    <xf numFmtId="0" fontId="43" fillId="2" borderId="0" xfId="0" applyFont="1" applyFill="1" applyAlignment="1">
      <alignment vertical="center"/>
    </xf>
    <xf numFmtId="167" fontId="12" fillId="20" borderId="13" xfId="0" applyNumberFormat="1" applyFont="1" applyFill="1" applyBorder="1" applyAlignment="1">
      <alignment vertical="center"/>
    </xf>
    <xf numFmtId="0" fontId="12" fillId="4" borderId="12" xfId="0" applyFont="1" applyFill="1" applyBorder="1" applyAlignment="1">
      <alignment horizontal="left" vertical="center" wrapText="1"/>
    </xf>
    <xf numFmtId="0" fontId="4" fillId="23" borderId="0" xfId="0" applyFont="1" applyFill="1"/>
    <xf numFmtId="0" fontId="33" fillId="16" borderId="1" xfId="0" applyFont="1" applyFill="1" applyBorder="1" applyAlignment="1">
      <alignment vertical="center"/>
    </xf>
    <xf numFmtId="0" fontId="33" fillId="16" borderId="11" xfId="0" applyFont="1" applyFill="1" applyBorder="1" applyAlignment="1">
      <alignment vertical="center"/>
    </xf>
    <xf numFmtId="0" fontId="33" fillId="22" borderId="11" xfId="0" applyFont="1" applyFill="1" applyBorder="1" applyAlignment="1">
      <alignment vertical="center"/>
    </xf>
    <xf numFmtId="0" fontId="12" fillId="16" borderId="11" xfId="0" applyFont="1" applyFill="1" applyBorder="1" applyAlignment="1">
      <alignment vertical="center"/>
    </xf>
    <xf numFmtId="0" fontId="33" fillId="16" borderId="9" xfId="0" applyFont="1" applyFill="1" applyBorder="1"/>
    <xf numFmtId="0" fontId="33" fillId="16" borderId="15" xfId="0" applyFont="1" applyFill="1" applyBorder="1" applyAlignment="1">
      <alignment wrapText="1"/>
    </xf>
    <xf numFmtId="0" fontId="33" fillId="16" borderId="9" xfId="0" applyFont="1" applyFill="1" applyBorder="1" applyAlignment="1">
      <alignment wrapText="1"/>
    </xf>
    <xf numFmtId="0" fontId="3" fillId="8" borderId="5" xfId="0" applyFont="1" applyFill="1" applyBorder="1" applyAlignment="1">
      <alignment horizontal="center" vertical="center" wrapText="1"/>
    </xf>
    <xf numFmtId="0" fontId="46" fillId="28" borderId="54" xfId="0" applyFont="1" applyFill="1" applyBorder="1"/>
    <xf numFmtId="4" fontId="46" fillId="28" borderId="54" xfId="0" applyNumberFormat="1" applyFont="1" applyFill="1" applyBorder="1"/>
    <xf numFmtId="0" fontId="47" fillId="29" borderId="54" xfId="0" applyFont="1" applyFill="1" applyBorder="1"/>
    <xf numFmtId="4" fontId="47" fillId="29" borderId="54" xfId="0" applyNumberFormat="1" applyFont="1" applyFill="1" applyBorder="1"/>
    <xf numFmtId="0" fontId="49" fillId="2" borderId="0" xfId="0" applyFont="1" applyFill="1" applyAlignment="1">
      <alignment vertical="center"/>
    </xf>
    <xf numFmtId="0" fontId="33" fillId="4" borderId="1" xfId="0" applyFont="1" applyFill="1" applyBorder="1" applyAlignment="1">
      <alignment vertical="center"/>
    </xf>
    <xf numFmtId="0" fontId="33" fillId="10" borderId="1" xfId="0" applyFont="1" applyFill="1" applyBorder="1" applyAlignment="1">
      <alignment horizontal="left" vertical="center"/>
    </xf>
    <xf numFmtId="174" fontId="3" fillId="8" borderId="1" xfId="1" applyNumberFormat="1" applyFont="1" applyFill="1" applyBorder="1" applyAlignment="1">
      <alignment vertical="center"/>
    </xf>
    <xf numFmtId="41" fontId="4" fillId="3" borderId="30" xfId="1" applyNumberFormat="1" applyFont="1" applyFill="1" applyBorder="1" applyAlignment="1">
      <alignment vertical="center"/>
    </xf>
    <xf numFmtId="0" fontId="13" fillId="10" borderId="8" xfId="0" applyFont="1" applyFill="1" applyBorder="1" applyAlignment="1">
      <alignment horizontal="center" vertical="center"/>
    </xf>
    <xf numFmtId="167" fontId="3" fillId="8" borderId="1" xfId="1" applyNumberFormat="1" applyFont="1" applyFill="1" applyBorder="1" applyAlignment="1">
      <alignment vertical="center" wrapText="1"/>
    </xf>
    <xf numFmtId="176" fontId="3" fillId="5" borderId="30" xfId="1" applyNumberFormat="1" applyFont="1" applyFill="1" applyBorder="1" applyAlignment="1">
      <alignment vertical="center"/>
    </xf>
    <xf numFmtId="175" fontId="3" fillId="5" borderId="30" xfId="1" applyNumberFormat="1" applyFont="1" applyFill="1" applyBorder="1" applyAlignment="1">
      <alignment vertical="center"/>
    </xf>
    <xf numFmtId="177" fontId="3" fillId="5" borderId="30" xfId="1" applyNumberFormat="1" applyFont="1" applyFill="1" applyBorder="1" applyAlignment="1">
      <alignment vertical="center"/>
    </xf>
    <xf numFmtId="0" fontId="40" fillId="0" borderId="40" xfId="0" applyFont="1" applyBorder="1"/>
    <xf numFmtId="3" fontId="40" fillId="24" borderId="40" xfId="0" applyNumberFormat="1" applyFont="1" applyFill="1" applyBorder="1"/>
    <xf numFmtId="3" fontId="40" fillId="24" borderId="42" xfId="0" applyNumberFormat="1" applyFont="1" applyFill="1" applyBorder="1"/>
    <xf numFmtId="0" fontId="38" fillId="0" borderId="41" xfId="0" applyFont="1" applyBorder="1"/>
    <xf numFmtId="3" fontId="12" fillId="26" borderId="41" xfId="0" applyNumberFormat="1" applyFont="1" applyFill="1" applyBorder="1"/>
    <xf numFmtId="3" fontId="12" fillId="26" borderId="43" xfId="0" applyNumberFormat="1" applyFont="1" applyFill="1" applyBorder="1"/>
    <xf numFmtId="0" fontId="12" fillId="27" borderId="40" xfId="0" applyFont="1" applyFill="1" applyBorder="1"/>
    <xf numFmtId="0" fontId="33" fillId="27" borderId="40" xfId="0" applyFont="1" applyFill="1" applyBorder="1"/>
    <xf numFmtId="3" fontId="12" fillId="26" borderId="42" xfId="0" applyNumberFormat="1" applyFont="1" applyFill="1" applyBorder="1"/>
    <xf numFmtId="0" fontId="33" fillId="24" borderId="1" xfId="0" applyFont="1" applyFill="1" applyBorder="1"/>
    <xf numFmtId="0" fontId="33" fillId="25" borderId="11" xfId="0" applyFont="1" applyFill="1" applyBorder="1" applyAlignment="1">
      <alignment wrapText="1"/>
    </xf>
    <xf numFmtId="3" fontId="33" fillId="24" borderId="11" xfId="0" applyNumberFormat="1" applyFont="1" applyFill="1" applyBorder="1"/>
    <xf numFmtId="3" fontId="33" fillId="21" borderId="11" xfId="0" applyNumberFormat="1" applyFont="1" applyFill="1" applyBorder="1"/>
    <xf numFmtId="0" fontId="33" fillId="25" borderId="11" xfId="0" applyFont="1" applyFill="1" applyBorder="1"/>
    <xf numFmtId="0" fontId="33" fillId="24" borderId="15" xfId="0" applyFont="1" applyFill="1" applyBorder="1"/>
    <xf numFmtId="3" fontId="33" fillId="24" borderId="9" xfId="0" applyNumberFormat="1" applyFont="1" applyFill="1" applyBorder="1"/>
    <xf numFmtId="0" fontId="33" fillId="25" borderId="9" xfId="0" applyFont="1" applyFill="1" applyBorder="1"/>
    <xf numFmtId="0" fontId="33" fillId="23" borderId="0" xfId="0" applyFont="1" applyFill="1"/>
    <xf numFmtId="0" fontId="33" fillId="21" borderId="10" xfId="0" applyFont="1" applyFill="1" applyBorder="1"/>
    <xf numFmtId="0" fontId="33" fillId="25" borderId="1" xfId="0" applyFont="1" applyFill="1" applyBorder="1"/>
    <xf numFmtId="0" fontId="33" fillId="24" borderId="0" xfId="0" applyFont="1" applyFill="1"/>
    <xf numFmtId="3" fontId="33" fillId="24" borderId="1" xfId="0" applyNumberFormat="1" applyFont="1" applyFill="1" applyBorder="1"/>
    <xf numFmtId="0" fontId="28" fillId="2" borderId="0" xfId="2464" applyFill="1" applyAlignment="1">
      <alignment vertical="center"/>
    </xf>
    <xf numFmtId="0" fontId="33" fillId="0" borderId="36" xfId="0" applyFont="1" applyBorder="1" applyAlignment="1">
      <alignment vertical="center"/>
    </xf>
    <xf numFmtId="0" fontId="40" fillId="8" borderId="36" xfId="0" applyFont="1" applyFill="1" applyBorder="1" applyAlignment="1">
      <alignment vertical="center"/>
    </xf>
    <xf numFmtId="0" fontId="33" fillId="8" borderId="36" xfId="0" applyFont="1" applyFill="1" applyBorder="1" applyAlignment="1">
      <alignment vertical="center"/>
    </xf>
    <xf numFmtId="0" fontId="12" fillId="35" borderId="0" xfId="0" applyFont="1" applyFill="1" applyAlignment="1">
      <alignment horizontal="left" vertical="center"/>
    </xf>
    <xf numFmtId="0" fontId="12" fillId="35" borderId="0" xfId="0" applyFont="1" applyFill="1" applyAlignment="1">
      <alignment vertical="center"/>
    </xf>
    <xf numFmtId="0" fontId="12" fillId="35" borderId="0" xfId="0" applyFont="1" applyFill="1" applyAlignment="1">
      <alignment horizontal="center" vertical="center"/>
    </xf>
    <xf numFmtId="41" fontId="12" fillId="35" borderId="0" xfId="1" applyNumberFormat="1" applyFont="1" applyFill="1" applyBorder="1" applyAlignment="1">
      <alignment vertical="center"/>
    </xf>
    <xf numFmtId="0" fontId="3" fillId="35" borderId="0" xfId="0" applyFont="1" applyFill="1" applyAlignment="1">
      <alignment horizontal="center" vertical="center"/>
    </xf>
    <xf numFmtId="9" fontId="12" fillId="35" borderId="0" xfId="0" applyNumberFormat="1" applyFont="1" applyFill="1" applyAlignment="1">
      <alignment horizontal="center" vertical="center"/>
    </xf>
    <xf numFmtId="2" fontId="3" fillId="35" borderId="0" xfId="2" applyNumberFormat="1" applyFont="1" applyFill="1" applyBorder="1" applyAlignment="1">
      <alignment horizontal="right" vertical="center"/>
    </xf>
    <xf numFmtId="0" fontId="44" fillId="35" borderId="0" xfId="0" applyFont="1" applyFill="1" applyAlignment="1">
      <alignment vertical="center"/>
    </xf>
    <xf numFmtId="165" fontId="50" fillId="8" borderId="1" xfId="1" applyFont="1" applyFill="1" applyBorder="1" applyAlignment="1">
      <alignment vertical="center"/>
    </xf>
    <xf numFmtId="0" fontId="3" fillId="36" borderId="0" xfId="0" applyFont="1" applyFill="1" applyAlignment="1">
      <alignment vertical="center"/>
    </xf>
    <xf numFmtId="167" fontId="33" fillId="5" borderId="12" xfId="0" applyNumberFormat="1" applyFont="1" applyFill="1" applyBorder="1" applyAlignment="1">
      <alignment vertical="center"/>
    </xf>
    <xf numFmtId="9" fontId="33" fillId="21" borderId="1" xfId="2" applyFont="1" applyFill="1" applyBorder="1"/>
    <xf numFmtId="0" fontId="4" fillId="0" borderId="1" xfId="0" applyFont="1" applyBorder="1" applyAlignment="1">
      <alignment horizontal="left" vertical="center" wrapText="1"/>
    </xf>
    <xf numFmtId="0" fontId="6" fillId="6" borderId="0" xfId="0" applyFont="1" applyFill="1" applyAlignment="1">
      <alignment vertical="top"/>
    </xf>
    <xf numFmtId="0" fontId="51" fillId="19" borderId="0" xfId="2464" applyFont="1" applyFill="1" applyBorder="1" applyAlignment="1">
      <alignment vertical="center" wrapText="1"/>
    </xf>
    <xf numFmtId="0" fontId="51" fillId="19" borderId="7" xfId="2464" applyFont="1" applyFill="1" applyBorder="1" applyAlignment="1">
      <alignment vertical="center" wrapText="1"/>
    </xf>
    <xf numFmtId="0" fontId="51" fillId="19" borderId="4" xfId="2464" applyFont="1" applyFill="1" applyBorder="1" applyAlignment="1">
      <alignment vertical="center"/>
    </xf>
    <xf numFmtId="167" fontId="4" fillId="3" borderId="1" xfId="1" applyNumberFormat="1" applyFont="1" applyFill="1" applyBorder="1" applyAlignment="1">
      <alignment vertical="center"/>
    </xf>
    <xf numFmtId="167" fontId="4" fillId="8" borderId="1" xfId="1" applyNumberFormat="1" applyFont="1" applyFill="1" applyBorder="1" applyAlignment="1">
      <alignment vertical="center"/>
    </xf>
    <xf numFmtId="167" fontId="4" fillId="6" borderId="0" xfId="0" applyNumberFormat="1" applyFont="1" applyFill="1" applyAlignment="1">
      <alignment vertical="center"/>
    </xf>
    <xf numFmtId="167" fontId="4" fillId="20" borderId="13" xfId="0" applyNumberFormat="1" applyFont="1" applyFill="1" applyBorder="1" applyAlignment="1">
      <alignment vertical="center"/>
    </xf>
    <xf numFmtId="178" fontId="14" fillId="8" borderId="60" xfId="2468" applyNumberFormat="1" applyFont="1" applyFill="1" applyBorder="1" applyAlignment="1" applyProtection="1">
      <alignment horizontal="right" vertical="center"/>
    </xf>
    <xf numFmtId="178" fontId="12" fillId="40" borderId="60" xfId="2468" applyNumberFormat="1" applyFont="1" applyFill="1" applyBorder="1" applyAlignment="1" applyProtection="1">
      <alignment horizontal="right" vertical="center"/>
      <protection locked="0"/>
    </xf>
    <xf numFmtId="178" fontId="3" fillId="40" borderId="60" xfId="2468" applyNumberFormat="1" applyFont="1" applyFill="1" applyBorder="1" applyAlignment="1" applyProtection="1">
      <alignment horizontal="right" vertical="center"/>
      <protection locked="0"/>
    </xf>
    <xf numFmtId="178" fontId="12" fillId="40" borderId="60" xfId="2468" applyNumberFormat="1" applyFont="1" applyFill="1" applyBorder="1" applyAlignment="1" applyProtection="1">
      <alignment horizontal="right" vertical="center"/>
    </xf>
    <xf numFmtId="178" fontId="3" fillId="40" borderId="60" xfId="2468" applyNumberFormat="1" applyFont="1" applyFill="1" applyBorder="1" applyAlignment="1" applyProtection="1">
      <alignment horizontal="right" vertical="center"/>
    </xf>
    <xf numFmtId="0" fontId="14" fillId="0" borderId="60" xfId="0" applyFont="1" applyBorder="1" applyAlignment="1" applyProtection="1">
      <alignment horizontal="center" vertical="center"/>
      <protection locked="0"/>
    </xf>
    <xf numFmtId="0" fontId="3" fillId="0" borderId="60" xfId="0" applyFont="1" applyBorder="1" applyAlignment="1" applyProtection="1">
      <alignment horizontal="center" vertical="center"/>
      <protection locked="0"/>
    </xf>
    <xf numFmtId="0" fontId="3" fillId="3" borderId="60" xfId="0" applyFont="1" applyFill="1" applyBorder="1" applyAlignment="1" applyProtection="1">
      <alignment horizontal="center" vertical="center"/>
      <protection locked="0"/>
    </xf>
    <xf numFmtId="3" fontId="34" fillId="24" borderId="40" xfId="0" applyNumberFormat="1" applyFont="1" applyFill="1" applyBorder="1"/>
    <xf numFmtId="3" fontId="34" fillId="24" borderId="42" xfId="0" applyNumberFormat="1" applyFont="1" applyFill="1" applyBorder="1"/>
    <xf numFmtId="3" fontId="12" fillId="26" borderId="40" xfId="0" applyNumberFormat="1" applyFont="1" applyFill="1" applyBorder="1"/>
    <xf numFmtId="0" fontId="34" fillId="8" borderId="1" xfId="0" applyFont="1" applyFill="1" applyBorder="1" applyAlignment="1">
      <alignment vertical="center"/>
    </xf>
    <xf numFmtId="3" fontId="34" fillId="8" borderId="1" xfId="1" applyNumberFormat="1" applyFont="1" applyFill="1" applyBorder="1" applyAlignment="1">
      <alignment vertical="center"/>
    </xf>
    <xf numFmtId="3" fontId="40" fillId="21" borderId="1" xfId="0" applyNumberFormat="1" applyFont="1" applyFill="1" applyBorder="1"/>
    <xf numFmtId="167" fontId="34" fillId="0" borderId="11" xfId="0" applyNumberFormat="1" applyFont="1" applyBorder="1"/>
    <xf numFmtId="0" fontId="33" fillId="3" borderId="36" xfId="0" applyFont="1" applyFill="1" applyBorder="1" applyAlignment="1">
      <alignment vertical="center"/>
    </xf>
    <xf numFmtId="0" fontId="5" fillId="6" borderId="0" xfId="0" applyFont="1" applyFill="1"/>
    <xf numFmtId="0" fontId="3" fillId="6" borderId="0" xfId="0" applyFont="1" applyFill="1"/>
    <xf numFmtId="0" fontId="3" fillId="10" borderId="30" xfId="0" applyFont="1" applyFill="1" applyBorder="1" applyAlignment="1">
      <alignment horizontal="center" vertical="center"/>
    </xf>
    <xf numFmtId="43" fontId="3" fillId="8" borderId="30" xfId="1" applyNumberFormat="1" applyFont="1" applyFill="1" applyBorder="1" applyAlignment="1">
      <alignment vertical="center"/>
    </xf>
    <xf numFmtId="0" fontId="3" fillId="6" borderId="30" xfId="0" applyFont="1" applyFill="1" applyBorder="1" applyAlignment="1">
      <alignment horizontal="center" vertical="center"/>
    </xf>
    <xf numFmtId="166" fontId="14" fillId="5" borderId="30" xfId="1" applyNumberFormat="1" applyFont="1" applyFill="1" applyBorder="1" applyAlignment="1">
      <alignment vertical="center"/>
    </xf>
    <xf numFmtId="0" fontId="14" fillId="10" borderId="30" xfId="0" applyFont="1" applyFill="1" applyBorder="1" applyAlignment="1">
      <alignment horizontal="center" vertical="center"/>
    </xf>
    <xf numFmtId="0" fontId="20" fillId="0" borderId="1" xfId="0" applyFont="1" applyBorder="1"/>
    <xf numFmtId="0" fontId="3" fillId="6" borderId="0" xfId="0" applyFont="1" applyFill="1" applyAlignment="1">
      <alignment horizontal="center" vertical="center"/>
    </xf>
    <xf numFmtId="43" fontId="4" fillId="3" borderId="44" xfId="1" applyNumberFormat="1" applyFont="1" applyFill="1" applyBorder="1" applyAlignment="1">
      <alignment vertical="center"/>
    </xf>
    <xf numFmtId="43" fontId="4" fillId="3" borderId="15" xfId="1" applyNumberFormat="1" applyFont="1" applyFill="1" applyBorder="1" applyAlignment="1">
      <alignment vertical="center"/>
    </xf>
    <xf numFmtId="43" fontId="4" fillId="3" borderId="12" xfId="1" applyNumberFormat="1" applyFont="1" applyFill="1" applyBorder="1" applyAlignment="1">
      <alignment vertical="center"/>
    </xf>
    <xf numFmtId="43" fontId="4" fillId="3" borderId="9" xfId="1" applyNumberFormat="1" applyFont="1" applyFill="1" applyBorder="1" applyAlignment="1">
      <alignment vertical="center"/>
    </xf>
    <xf numFmtId="43" fontId="4" fillId="3" borderId="8" xfId="1" applyNumberFormat="1" applyFont="1" applyFill="1" applyBorder="1" applyAlignment="1">
      <alignment vertical="center"/>
    </xf>
    <xf numFmtId="43" fontId="4" fillId="3" borderId="2" xfId="1" applyNumberFormat="1" applyFont="1" applyFill="1" applyBorder="1" applyAlignment="1">
      <alignment vertical="center"/>
    </xf>
    <xf numFmtId="41" fontId="4" fillId="0" borderId="1" xfId="1" applyNumberFormat="1" applyFont="1" applyFill="1" applyBorder="1" applyAlignment="1">
      <alignment vertical="center"/>
    </xf>
    <xf numFmtId="0" fontId="4" fillId="16" borderId="11" xfId="0" applyFont="1" applyFill="1" applyBorder="1"/>
    <xf numFmtId="0" fontId="52" fillId="2" borderId="0" xfId="0" applyFont="1" applyFill="1" applyAlignment="1">
      <alignment vertical="center"/>
    </xf>
    <xf numFmtId="165" fontId="4" fillId="3" borderId="1" xfId="1" applyFont="1" applyFill="1" applyBorder="1" applyAlignment="1">
      <alignment vertical="center"/>
    </xf>
    <xf numFmtId="0" fontId="33" fillId="3" borderId="1" xfId="0" applyFont="1" applyFill="1" applyBorder="1" applyAlignment="1">
      <alignment vertical="center"/>
    </xf>
    <xf numFmtId="0" fontId="33" fillId="3" borderId="1" xfId="0" applyFont="1" applyFill="1" applyBorder="1" applyAlignment="1">
      <alignment vertical="center" wrapText="1"/>
    </xf>
    <xf numFmtId="0" fontId="4" fillId="3" borderId="12"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53" fillId="0" borderId="30" xfId="0" applyFont="1" applyBorder="1"/>
    <xf numFmtId="0" fontId="28" fillId="19" borderId="0" xfId="2464" applyFill="1" applyBorder="1" applyAlignment="1">
      <alignment horizontal="center" vertical="center"/>
    </xf>
    <xf numFmtId="3" fontId="33" fillId="26" borderId="43" xfId="0" applyNumberFormat="1" applyFont="1" applyFill="1" applyBorder="1"/>
    <xf numFmtId="0" fontId="33" fillId="26" borderId="42" xfId="0" applyFont="1" applyFill="1" applyBorder="1"/>
    <xf numFmtId="0" fontId="33" fillId="26" borderId="43" xfId="0" applyFont="1" applyFill="1" applyBorder="1"/>
    <xf numFmtId="167" fontId="40" fillId="0" borderId="11" xfId="0" applyNumberFormat="1" applyFont="1" applyBorder="1"/>
    <xf numFmtId="43" fontId="33" fillId="20" borderId="13" xfId="0" applyNumberFormat="1" applyFont="1" applyFill="1" applyBorder="1" applyAlignment="1">
      <alignment vertical="center"/>
    </xf>
    <xf numFmtId="43" fontId="33" fillId="8" borderId="13" xfId="0" applyNumberFormat="1" applyFont="1" applyFill="1" applyBorder="1" applyAlignment="1">
      <alignment vertical="center"/>
    </xf>
    <xf numFmtId="43" fontId="33" fillId="8" borderId="1" xfId="0" applyNumberFormat="1" applyFont="1" applyFill="1" applyBorder="1" applyAlignment="1">
      <alignment vertical="center"/>
    </xf>
    <xf numFmtId="0" fontId="3" fillId="8" borderId="27" xfId="0" applyFont="1" applyFill="1" applyBorder="1" applyAlignment="1">
      <alignment horizontal="center" vertical="center" wrapText="1"/>
    </xf>
    <xf numFmtId="0" fontId="3" fillId="8" borderId="28" xfId="0" applyFont="1" applyFill="1" applyBorder="1" applyAlignment="1">
      <alignment horizontal="center" vertical="center" wrapText="1"/>
    </xf>
    <xf numFmtId="0" fontId="3" fillId="8" borderId="29" xfId="0" applyFont="1" applyFill="1" applyBorder="1" applyAlignment="1">
      <alignment horizontal="center" vertical="center" wrapText="1"/>
    </xf>
    <xf numFmtId="167" fontId="33" fillId="20" borderId="13" xfId="0" applyNumberFormat="1" applyFont="1" applyFill="1" applyBorder="1" applyAlignment="1">
      <alignment vertical="center"/>
    </xf>
    <xf numFmtId="2" fontId="33" fillId="20" borderId="13" xfId="0" applyNumberFormat="1" applyFont="1" applyFill="1" applyBorder="1" applyAlignment="1">
      <alignment vertical="center"/>
    </xf>
    <xf numFmtId="0" fontId="3" fillId="2" borderId="30" xfId="0" applyFont="1" applyFill="1" applyBorder="1" applyAlignment="1">
      <alignment vertical="center"/>
    </xf>
    <xf numFmtId="0" fontId="3" fillId="2" borderId="64" xfId="0" applyFont="1" applyFill="1" applyBorder="1" applyAlignment="1">
      <alignment vertical="center"/>
    </xf>
    <xf numFmtId="0" fontId="3" fillId="2" borderId="65" xfId="0" applyFont="1" applyFill="1" applyBorder="1" applyAlignment="1">
      <alignment vertical="center"/>
    </xf>
    <xf numFmtId="0" fontId="3" fillId="2" borderId="66" xfId="0" applyFont="1" applyFill="1" applyBorder="1" applyAlignment="1">
      <alignment vertical="center"/>
    </xf>
    <xf numFmtId="0" fontId="3" fillId="2" borderId="67" xfId="0" applyFont="1" applyFill="1" applyBorder="1" applyAlignment="1">
      <alignment vertical="center"/>
    </xf>
    <xf numFmtId="0" fontId="3" fillId="2" borderId="68" xfId="0" applyFont="1" applyFill="1" applyBorder="1" applyAlignment="1">
      <alignment vertical="center"/>
    </xf>
    <xf numFmtId="17" fontId="14" fillId="37" borderId="69" xfId="0" applyNumberFormat="1" applyFont="1" applyFill="1" applyBorder="1" applyAlignment="1" applyProtection="1">
      <alignment horizontal="center" vertical="center"/>
      <protection locked="0"/>
    </xf>
    <xf numFmtId="17" fontId="14" fillId="37" borderId="70" xfId="0" applyNumberFormat="1" applyFont="1" applyFill="1" applyBorder="1" applyAlignment="1" applyProtection="1">
      <alignment horizontal="center" vertical="center"/>
      <protection locked="0"/>
    </xf>
    <xf numFmtId="0" fontId="14" fillId="0" borderId="71" xfId="0" applyFont="1" applyBorder="1" applyAlignment="1" applyProtection="1">
      <alignment horizontal="left" vertical="center" indent="1"/>
      <protection locked="0"/>
    </xf>
    <xf numFmtId="3" fontId="40" fillId="24" borderId="72" xfId="0" applyNumberFormat="1" applyFont="1" applyFill="1" applyBorder="1"/>
    <xf numFmtId="0" fontId="3" fillId="0" borderId="71" xfId="0" applyFont="1" applyBorder="1" applyAlignment="1" applyProtection="1">
      <alignment horizontal="left" vertical="center" indent="1"/>
      <protection locked="0"/>
    </xf>
    <xf numFmtId="3" fontId="33" fillId="26" borderId="73" xfId="0" applyNumberFormat="1" applyFont="1" applyFill="1" applyBorder="1"/>
    <xf numFmtId="0" fontId="12" fillId="38" borderId="71" xfId="0" applyFont="1" applyFill="1" applyBorder="1" applyAlignment="1" applyProtection="1">
      <alignment horizontal="left" vertical="center" indent="1"/>
      <protection locked="0"/>
    </xf>
    <xf numFmtId="0" fontId="33" fillId="26" borderId="72" xfId="0" applyFont="1" applyFill="1" applyBorder="1"/>
    <xf numFmtId="0" fontId="12" fillId="39" borderId="71" xfId="0" applyFont="1" applyFill="1" applyBorder="1" applyAlignment="1" applyProtection="1">
      <alignment horizontal="left" vertical="center" indent="1"/>
      <protection locked="0"/>
    </xf>
    <xf numFmtId="0" fontId="12" fillId="0" borderId="71" xfId="0" applyFont="1" applyBorder="1" applyAlignment="1" applyProtection="1">
      <alignment horizontal="left" vertical="center" indent="1"/>
      <protection locked="0"/>
    </xf>
    <xf numFmtId="0" fontId="33" fillId="26" borderId="73" xfId="0" applyFont="1" applyFill="1" applyBorder="1"/>
    <xf numFmtId="0" fontId="3" fillId="39" borderId="71" xfId="0" applyFont="1" applyFill="1" applyBorder="1" applyAlignment="1" applyProtection="1">
      <alignment horizontal="left" vertical="center" indent="1"/>
      <protection locked="0"/>
    </xf>
    <xf numFmtId="0" fontId="3" fillId="2" borderId="74" xfId="0" applyFont="1" applyFill="1" applyBorder="1" applyAlignment="1">
      <alignment vertical="center"/>
    </xf>
    <xf numFmtId="0" fontId="4" fillId="2" borderId="75" xfId="0" applyFont="1" applyFill="1" applyBorder="1" applyAlignment="1">
      <alignment vertical="center"/>
    </xf>
    <xf numFmtId="0" fontId="40" fillId="0" borderId="76" xfId="0" applyFont="1" applyBorder="1"/>
    <xf numFmtId="0" fontId="40" fillId="0" borderId="0" xfId="0" applyFont="1"/>
    <xf numFmtId="0" fontId="40" fillId="0" borderId="77" xfId="0" applyFont="1" applyBorder="1"/>
    <xf numFmtId="0" fontId="40" fillId="0" borderId="78" xfId="0" applyFont="1" applyBorder="1"/>
    <xf numFmtId="0" fontId="3" fillId="2" borderId="78" xfId="0" applyFont="1" applyFill="1" applyBorder="1" applyAlignment="1">
      <alignment vertical="center"/>
    </xf>
    <xf numFmtId="3" fontId="33" fillId="26" borderId="79" xfId="0" applyNumberFormat="1" applyFont="1" applyFill="1" applyBorder="1"/>
    <xf numFmtId="3" fontId="12" fillId="26" borderId="80" xfId="0" applyNumberFormat="1" applyFont="1" applyFill="1" applyBorder="1"/>
    <xf numFmtId="3" fontId="33" fillId="26" borderId="80" xfId="0" applyNumberFormat="1" applyFont="1" applyFill="1" applyBorder="1"/>
    <xf numFmtId="3" fontId="12" fillId="26" borderId="79" xfId="0" applyNumberFormat="1" applyFont="1" applyFill="1" applyBorder="1"/>
    <xf numFmtId="3" fontId="33" fillId="26" borderId="81" xfId="0" applyNumberFormat="1" applyFont="1" applyFill="1" applyBorder="1"/>
    <xf numFmtId="0" fontId="14" fillId="2" borderId="0" xfId="0" applyFont="1" applyFill="1" applyAlignment="1">
      <alignment horizontal="left" vertical="center"/>
    </xf>
    <xf numFmtId="0" fontId="14" fillId="2" borderId="61" xfId="0" applyFont="1" applyFill="1" applyBorder="1" applyAlignment="1">
      <alignment vertical="center" wrapText="1"/>
    </xf>
    <xf numFmtId="0" fontId="3" fillId="2" borderId="62" xfId="0" applyFont="1" applyFill="1" applyBorder="1" applyAlignment="1">
      <alignment vertical="center" wrapText="1"/>
    </xf>
    <xf numFmtId="2" fontId="54" fillId="41" borderId="62" xfId="0" applyNumberFormat="1" applyFont="1" applyFill="1" applyBorder="1" applyAlignment="1">
      <alignment horizontal="center" vertical="center" wrapText="1"/>
    </xf>
    <xf numFmtId="2" fontId="54" fillId="41" borderId="63" xfId="0" applyNumberFormat="1" applyFont="1" applyFill="1" applyBorder="1" applyAlignment="1">
      <alignment horizontal="center" vertical="center" wrapText="1"/>
    </xf>
    <xf numFmtId="0" fontId="3" fillId="2" borderId="82" xfId="0" applyFont="1" applyFill="1" applyBorder="1" applyAlignment="1">
      <alignment vertical="center"/>
    </xf>
    <xf numFmtId="0" fontId="3" fillId="2" borderId="83" xfId="0" applyFont="1" applyFill="1" applyBorder="1" applyAlignment="1">
      <alignment vertical="center"/>
    </xf>
    <xf numFmtId="43" fontId="33" fillId="20" borderId="5" xfId="0" applyNumberFormat="1" applyFont="1" applyFill="1" applyBorder="1" applyAlignment="1">
      <alignment vertical="center"/>
    </xf>
    <xf numFmtId="43" fontId="33" fillId="8" borderId="5" xfId="0" applyNumberFormat="1" applyFont="1" applyFill="1" applyBorder="1" applyAlignment="1">
      <alignment vertical="center"/>
    </xf>
    <xf numFmtId="43" fontId="33" fillId="8" borderId="12" xfId="0" applyNumberFormat="1" applyFont="1" applyFill="1" applyBorder="1" applyAlignment="1">
      <alignment vertical="center"/>
    </xf>
    <xf numFmtId="167" fontId="3" fillId="8" borderId="1" xfId="0" applyNumberFormat="1" applyFont="1" applyFill="1" applyBorder="1" applyAlignment="1">
      <alignment horizontal="center" vertical="center" wrapText="1"/>
    </xf>
    <xf numFmtId="167" fontId="3" fillId="10" borderId="1" xfId="0" applyNumberFormat="1" applyFont="1" applyFill="1" applyBorder="1" applyAlignment="1">
      <alignment horizontal="center" vertical="center"/>
    </xf>
    <xf numFmtId="43" fontId="33" fillId="5" borderId="1" xfId="1" applyNumberFormat="1" applyFont="1" applyFill="1" applyBorder="1" applyAlignment="1">
      <alignment vertical="center"/>
    </xf>
    <xf numFmtId="43" fontId="33" fillId="5" borderId="38" xfId="1" applyNumberFormat="1" applyFont="1" applyFill="1" applyBorder="1" applyAlignment="1">
      <alignment vertical="center"/>
    </xf>
    <xf numFmtId="43" fontId="33" fillId="5" borderId="39" xfId="1" applyNumberFormat="1" applyFont="1" applyFill="1" applyBorder="1" applyAlignment="1">
      <alignment vertical="center"/>
    </xf>
    <xf numFmtId="43" fontId="33" fillId="20" borderId="1" xfId="0" applyNumberFormat="1" applyFont="1" applyFill="1" applyBorder="1" applyAlignment="1">
      <alignment vertical="center"/>
    </xf>
    <xf numFmtId="165" fontId="33" fillId="4" borderId="1" xfId="1" applyFont="1" applyFill="1" applyBorder="1" applyAlignment="1">
      <alignment vertical="center" wrapText="1"/>
    </xf>
    <xf numFmtId="0" fontId="33" fillId="16" borderId="1" xfId="0" applyFont="1" applyFill="1" applyBorder="1" applyAlignment="1">
      <alignment wrapText="1"/>
    </xf>
    <xf numFmtId="0" fontId="33" fillId="16" borderId="11" xfId="0" applyFont="1" applyFill="1" applyBorder="1" applyAlignment="1">
      <alignment wrapText="1"/>
    </xf>
    <xf numFmtId="3" fontId="33" fillId="16" borderId="9" xfId="0" applyNumberFormat="1" applyFont="1" applyFill="1" applyBorder="1" applyAlignment="1">
      <alignment wrapText="1"/>
    </xf>
    <xf numFmtId="14" fontId="55" fillId="0" borderId="30" xfId="0" applyNumberFormat="1" applyFont="1" applyBorder="1"/>
    <xf numFmtId="14" fontId="55" fillId="0" borderId="29" xfId="0" applyNumberFormat="1" applyFont="1" applyBorder="1"/>
    <xf numFmtId="14" fontId="3" fillId="6" borderId="0" xfId="0" applyNumberFormat="1" applyFont="1" applyFill="1" applyAlignment="1">
      <alignment vertical="center"/>
    </xf>
    <xf numFmtId="0" fontId="4" fillId="3" borderId="10" xfId="0" applyFont="1" applyFill="1" applyBorder="1" applyAlignment="1">
      <alignment horizontal="center" vertical="center" wrapText="1"/>
    </xf>
    <xf numFmtId="0" fontId="33" fillId="16" borderId="30" xfId="0" applyFont="1" applyFill="1" applyBorder="1"/>
    <xf numFmtId="0" fontId="33" fillId="16" borderId="30" xfId="0" applyFont="1" applyFill="1" applyBorder="1" applyAlignment="1">
      <alignment wrapText="1"/>
    </xf>
    <xf numFmtId="173" fontId="33" fillId="16" borderId="30" xfId="0" applyNumberFormat="1" applyFont="1" applyFill="1" applyBorder="1"/>
    <xf numFmtId="179" fontId="3" fillId="5" borderId="30" xfId="1" applyNumberFormat="1" applyFont="1" applyFill="1" applyBorder="1" applyAlignment="1">
      <alignment vertical="center"/>
    </xf>
    <xf numFmtId="0" fontId="56" fillId="0" borderId="29" xfId="0" applyFont="1" applyBorder="1"/>
    <xf numFmtId="14" fontId="56" fillId="0" borderId="23" xfId="0" applyNumberFormat="1" applyFont="1" applyBorder="1"/>
    <xf numFmtId="19" fontId="56" fillId="0" borderId="23" xfId="0" applyNumberFormat="1" applyFont="1" applyBorder="1"/>
    <xf numFmtId="0" fontId="56" fillId="0" borderId="23" xfId="0" applyFont="1" applyBorder="1"/>
    <xf numFmtId="0" fontId="56" fillId="0" borderId="30" xfId="0" applyFont="1" applyBorder="1" applyAlignment="1">
      <alignment wrapText="1"/>
    </xf>
    <xf numFmtId="0" fontId="56" fillId="0" borderId="17" xfId="0" applyFont="1" applyBorder="1" applyAlignment="1">
      <alignment wrapText="1"/>
    </xf>
    <xf numFmtId="0" fontId="57" fillId="0" borderId="0" xfId="0" applyFont="1"/>
    <xf numFmtId="0" fontId="58" fillId="0" borderId="91" xfId="0" applyFont="1" applyBorder="1"/>
    <xf numFmtId="0" fontId="58" fillId="0" borderId="92" xfId="0" applyFont="1" applyBorder="1"/>
    <xf numFmtId="0" fontId="58" fillId="0" borderId="93" xfId="0" applyFont="1" applyBorder="1"/>
    <xf numFmtId="0" fontId="57" fillId="0" borderId="94" xfId="0" applyFont="1" applyBorder="1"/>
    <xf numFmtId="0" fontId="57" fillId="0" borderId="90" xfId="0" applyFont="1" applyBorder="1"/>
    <xf numFmtId="0" fontId="57" fillId="0" borderId="95" xfId="0" applyFont="1" applyBorder="1"/>
    <xf numFmtId="0" fontId="57" fillId="0" borderId="96" xfId="0" applyFont="1" applyBorder="1"/>
    <xf numFmtId="0" fontId="58" fillId="0" borderId="95" xfId="0" applyFont="1" applyBorder="1"/>
    <xf numFmtId="0" fontId="57" fillId="0" borderId="89" xfId="0" applyFont="1" applyBorder="1"/>
    <xf numFmtId="0" fontId="58" fillId="0" borderId="97" xfId="0" applyFont="1" applyBorder="1"/>
    <xf numFmtId="41" fontId="33" fillId="3" borderId="1" xfId="1" applyNumberFormat="1" applyFont="1" applyFill="1" applyBorder="1" applyAlignment="1">
      <alignment vertical="center"/>
    </xf>
    <xf numFmtId="41" fontId="33" fillId="3" borderId="13" xfId="1" applyNumberFormat="1" applyFont="1" applyFill="1" applyBorder="1" applyAlignment="1">
      <alignment vertical="center"/>
    </xf>
    <xf numFmtId="175" fontId="33" fillId="3" borderId="13" xfId="1" applyNumberFormat="1" applyFont="1" applyFill="1" applyBorder="1" applyAlignment="1">
      <alignment vertical="center"/>
    </xf>
    <xf numFmtId="175" fontId="3" fillId="8" borderId="1" xfId="1" applyNumberFormat="1" applyFont="1" applyFill="1" applyBorder="1" applyAlignment="1">
      <alignment horizontal="right" vertical="center"/>
    </xf>
    <xf numFmtId="175" fontId="3" fillId="5" borderId="1" xfId="1" applyNumberFormat="1" applyFont="1" applyFill="1" applyBorder="1" applyAlignment="1">
      <alignment horizontal="right" vertical="center"/>
    </xf>
    <xf numFmtId="0" fontId="48" fillId="0" borderId="0" xfId="0" applyFont="1"/>
    <xf numFmtId="0" fontId="28" fillId="0" borderId="46" xfId="2464" applyFill="1" applyBorder="1" applyAlignment="1"/>
    <xf numFmtId="0" fontId="59" fillId="0" borderId="50" xfId="0" applyFont="1" applyBorder="1"/>
    <xf numFmtId="4" fontId="59" fillId="0" borderId="50" xfId="0" applyNumberFormat="1" applyFont="1" applyBorder="1"/>
    <xf numFmtId="0" fontId="28" fillId="0" borderId="49" xfId="2464" applyFill="1" applyBorder="1" applyAlignment="1"/>
    <xf numFmtId="0" fontId="59" fillId="0" borderId="51" xfId="0" applyFont="1" applyBorder="1"/>
    <xf numFmtId="4" fontId="59" fillId="0" borderId="51" xfId="0" applyNumberFormat="1" applyFont="1" applyBorder="1"/>
    <xf numFmtId="0" fontId="60" fillId="28" borderId="98" xfId="0" applyFont="1" applyFill="1" applyBorder="1"/>
    <xf numFmtId="4" fontId="60" fillId="28" borderId="98" xfId="0" applyNumberFormat="1" applyFont="1" applyFill="1" applyBorder="1"/>
    <xf numFmtId="41" fontId="33" fillId="5" borderId="1" xfId="1" applyNumberFormat="1" applyFont="1" applyFill="1" applyBorder="1" applyAlignment="1">
      <alignment horizontal="right" vertical="center"/>
    </xf>
    <xf numFmtId="0" fontId="33" fillId="4" borderId="12" xfId="0" applyFont="1" applyFill="1" applyBorder="1" applyAlignment="1">
      <alignment horizontal="left" vertical="center"/>
    </xf>
    <xf numFmtId="0" fontId="33" fillId="4" borderId="8" xfId="0" applyFont="1" applyFill="1" applyBorder="1" applyAlignment="1">
      <alignment vertical="center"/>
    </xf>
    <xf numFmtId="0" fontId="33" fillId="4" borderId="12" xfId="0" applyFont="1" applyFill="1" applyBorder="1" applyAlignment="1">
      <alignment vertical="center"/>
    </xf>
    <xf numFmtId="0" fontId="33" fillId="17" borderId="1" xfId="0" applyFont="1" applyFill="1" applyBorder="1" applyAlignment="1">
      <alignment vertical="center"/>
    </xf>
    <xf numFmtId="170" fontId="33" fillId="17" borderId="1" xfId="0" applyNumberFormat="1" applyFont="1" applyFill="1" applyBorder="1" applyAlignment="1">
      <alignment vertical="center"/>
    </xf>
    <xf numFmtId="0" fontId="33" fillId="8" borderId="1" xfId="0" applyFont="1" applyFill="1" applyBorder="1" applyAlignment="1">
      <alignment horizontal="left" vertical="center"/>
    </xf>
    <xf numFmtId="14" fontId="33" fillId="3" borderId="1" xfId="0" applyNumberFormat="1" applyFont="1" applyFill="1" applyBorder="1" applyAlignment="1">
      <alignment horizontal="right" vertical="center"/>
    </xf>
    <xf numFmtId="0" fontId="33" fillId="4" borderId="1" xfId="0" applyFont="1" applyFill="1" applyBorder="1" applyAlignment="1">
      <alignment horizontal="left" vertical="center"/>
    </xf>
    <xf numFmtId="14" fontId="33" fillId="3" borderId="1" xfId="0" applyNumberFormat="1" applyFont="1" applyFill="1" applyBorder="1" applyAlignment="1">
      <alignment vertical="center"/>
    </xf>
    <xf numFmtId="0" fontId="33" fillId="17" borderId="12" xfId="0" applyFont="1" applyFill="1" applyBorder="1" applyAlignment="1">
      <alignment vertical="center"/>
    </xf>
    <xf numFmtId="0" fontId="33" fillId="8" borderId="15" xfId="0" applyFont="1" applyFill="1" applyBorder="1" applyAlignment="1">
      <alignment vertical="center"/>
    </xf>
    <xf numFmtId="180" fontId="13" fillId="6" borderId="0" xfId="0" applyNumberFormat="1" applyFont="1" applyFill="1" applyAlignment="1">
      <alignment vertical="center"/>
    </xf>
    <xf numFmtId="180" fontId="33" fillId="17" borderId="1" xfId="0" applyNumberFormat="1" applyFont="1" applyFill="1" applyBorder="1" applyAlignment="1">
      <alignment vertical="center"/>
    </xf>
    <xf numFmtId="180" fontId="33" fillId="18" borderId="1" xfId="0" applyNumberFormat="1" applyFont="1" applyFill="1" applyBorder="1" applyAlignment="1">
      <alignment vertical="center"/>
    </xf>
    <xf numFmtId="180" fontId="33" fillId="3" borderId="1" xfId="0" applyNumberFormat="1" applyFont="1" applyFill="1" applyBorder="1" applyAlignment="1">
      <alignment horizontal="right" vertical="center"/>
    </xf>
    <xf numFmtId="180" fontId="33" fillId="6" borderId="0" xfId="0" applyNumberFormat="1" applyFont="1" applyFill="1" applyAlignment="1">
      <alignment vertical="center"/>
    </xf>
    <xf numFmtId="180" fontId="33" fillId="0" borderId="1" xfId="0" applyNumberFormat="1" applyFont="1" applyBorder="1" applyAlignment="1">
      <alignment horizontal="right" vertical="center"/>
    </xf>
    <xf numFmtId="14" fontId="33" fillId="3" borderId="15" xfId="0" applyNumberFormat="1" applyFont="1" applyFill="1" applyBorder="1" applyAlignment="1">
      <alignment vertical="center"/>
    </xf>
    <xf numFmtId="180" fontId="33" fillId="3" borderId="15" xfId="0" applyNumberFormat="1" applyFont="1" applyFill="1" applyBorder="1" applyAlignment="1">
      <alignment horizontal="right" vertical="center"/>
    </xf>
    <xf numFmtId="180" fontId="33" fillId="0" borderId="15" xfId="0" applyNumberFormat="1" applyFont="1" applyBorder="1" applyAlignment="1">
      <alignment horizontal="right" vertical="center"/>
    </xf>
    <xf numFmtId="17" fontId="3" fillId="2" borderId="0" xfId="0" applyNumberFormat="1" applyFont="1" applyFill="1" applyAlignment="1">
      <alignment vertical="center" wrapText="1"/>
    </xf>
    <xf numFmtId="17" fontId="3" fillId="2" borderId="0" xfId="0" applyNumberFormat="1" applyFont="1" applyFill="1" applyAlignment="1">
      <alignment vertical="center"/>
    </xf>
    <xf numFmtId="4" fontId="3" fillId="2" borderId="0" xfId="0" applyNumberFormat="1" applyFont="1" applyFill="1" applyAlignment="1">
      <alignment vertical="center"/>
    </xf>
    <xf numFmtId="0" fontId="57" fillId="0" borderId="30" xfId="0" applyFont="1" applyBorder="1"/>
    <xf numFmtId="14" fontId="57" fillId="0" borderId="30" xfId="0" applyNumberFormat="1" applyFont="1" applyBorder="1"/>
    <xf numFmtId="0" fontId="4" fillId="16" borderId="30" xfId="0" applyFont="1" applyFill="1" applyBorder="1" applyAlignment="1">
      <alignment wrapText="1"/>
    </xf>
    <xf numFmtId="0" fontId="57" fillId="0" borderId="30" xfId="0" applyFont="1" applyBorder="1" applyAlignment="1">
      <alignment horizontal="right"/>
    </xf>
    <xf numFmtId="0" fontId="4" fillId="30" borderId="30" xfId="0" applyFont="1" applyFill="1" applyBorder="1" applyAlignment="1">
      <alignment horizontal="right"/>
    </xf>
    <xf numFmtId="173" fontId="57" fillId="0" borderId="30" xfId="0" applyNumberFormat="1" applyFont="1" applyBorder="1" applyAlignment="1">
      <alignment horizontal="right"/>
    </xf>
    <xf numFmtId="0" fontId="3" fillId="10" borderId="5" xfId="0" applyFont="1" applyFill="1" applyBorder="1" applyAlignment="1">
      <alignment horizontal="center" vertical="center"/>
    </xf>
    <xf numFmtId="0" fontId="3" fillId="10" borderId="13" xfId="0" applyFont="1" applyFill="1" applyBorder="1" applyAlignment="1">
      <alignment horizontal="center" vertical="center"/>
    </xf>
    <xf numFmtId="169" fontId="12" fillId="3" borderId="15" xfId="1" applyNumberFormat="1" applyFont="1" applyFill="1" applyBorder="1" applyAlignment="1">
      <alignment vertical="center"/>
    </xf>
    <xf numFmtId="0" fontId="3" fillId="42" borderId="1" xfId="0" applyFont="1" applyFill="1" applyBorder="1" applyAlignment="1">
      <alignment horizontal="center" vertical="center" wrapText="1"/>
    </xf>
    <xf numFmtId="0" fontId="3" fillId="43" borderId="1" xfId="0" applyFont="1" applyFill="1" applyBorder="1" applyAlignment="1">
      <alignment horizontal="center" vertical="center" wrapText="1"/>
    </xf>
    <xf numFmtId="2" fontId="3" fillId="6" borderId="0" xfId="0" applyNumberFormat="1" applyFont="1" applyFill="1" applyAlignment="1">
      <alignment vertical="center"/>
    </xf>
    <xf numFmtId="0" fontId="3" fillId="16" borderId="1" xfId="0" applyFont="1" applyFill="1" applyBorder="1"/>
    <xf numFmtId="0" fontId="3" fillId="16" borderId="11" xfId="0" applyFont="1" applyFill="1" applyBorder="1"/>
    <xf numFmtId="0" fontId="3" fillId="16" borderId="15" xfId="0" applyFont="1" applyFill="1" applyBorder="1"/>
    <xf numFmtId="0" fontId="3" fillId="16" borderId="9" xfId="0" applyFont="1" applyFill="1" applyBorder="1"/>
    <xf numFmtId="166" fontId="3" fillId="3" borderId="1" xfId="1" applyNumberFormat="1" applyFont="1" applyFill="1" applyBorder="1" applyAlignment="1">
      <alignment vertical="center"/>
    </xf>
    <xf numFmtId="2" fontId="3" fillId="16" borderId="1" xfId="0" applyNumberFormat="1" applyFont="1" applyFill="1" applyBorder="1"/>
    <xf numFmtId="2" fontId="3" fillId="16" borderId="11" xfId="0" applyNumberFormat="1" applyFont="1" applyFill="1" applyBorder="1"/>
    <xf numFmtId="2" fontId="3" fillId="16" borderId="15" xfId="0" applyNumberFormat="1" applyFont="1" applyFill="1" applyBorder="1"/>
    <xf numFmtId="2" fontId="3" fillId="16" borderId="9" xfId="0" applyNumberFormat="1" applyFont="1" applyFill="1" applyBorder="1"/>
    <xf numFmtId="3" fontId="3" fillId="16" borderId="9" xfId="0" applyNumberFormat="1" applyFont="1" applyFill="1" applyBorder="1"/>
    <xf numFmtId="0" fontId="3" fillId="2" borderId="0" xfId="0" applyFont="1" applyFill="1" applyAlignment="1">
      <alignment vertical="top" wrapText="1"/>
    </xf>
    <xf numFmtId="43" fontId="33" fillId="3" borderId="1" xfId="1" applyNumberFormat="1" applyFont="1" applyFill="1" applyBorder="1" applyAlignment="1">
      <alignment vertical="center"/>
    </xf>
    <xf numFmtId="43" fontId="33" fillId="0" borderId="1" xfId="1" applyNumberFormat="1" applyFont="1" applyFill="1" applyBorder="1" applyAlignment="1">
      <alignment vertical="center"/>
    </xf>
    <xf numFmtId="167" fontId="12" fillId="0" borderId="1" xfId="1" applyNumberFormat="1" applyFont="1" applyFill="1" applyBorder="1" applyAlignment="1">
      <alignment vertical="center"/>
    </xf>
    <xf numFmtId="167" fontId="12" fillId="0" borderId="1" xfId="1" applyNumberFormat="1" applyFont="1" applyFill="1" applyBorder="1" applyAlignment="1">
      <alignment horizontal="center" vertical="center"/>
    </xf>
    <xf numFmtId="167" fontId="12" fillId="0" borderId="1" xfId="0" applyNumberFormat="1" applyFont="1" applyBorder="1" applyAlignment="1">
      <alignment vertical="center"/>
    </xf>
    <xf numFmtId="167" fontId="3" fillId="5" borderId="1" xfId="1" applyNumberFormat="1" applyFont="1" applyFill="1" applyBorder="1" applyAlignment="1">
      <alignment horizontal="center" vertical="center"/>
    </xf>
    <xf numFmtId="0" fontId="63" fillId="0" borderId="46" xfId="0" applyFont="1" applyBorder="1" applyAlignment="1">
      <alignment horizontal="left" vertical="top"/>
    </xf>
    <xf numFmtId="0" fontId="64" fillId="0" borderId="46" xfId="0" applyFont="1" applyBorder="1" applyAlignment="1">
      <alignment horizontal="left" vertical="top"/>
    </xf>
    <xf numFmtId="0" fontId="64" fillId="0" borderId="46" xfId="0" applyFont="1" applyBorder="1" applyAlignment="1">
      <alignment vertical="top"/>
    </xf>
    <xf numFmtId="182" fontId="64" fillId="0" borderId="46" xfId="0" applyNumberFormat="1" applyFont="1" applyBorder="1" applyAlignment="1">
      <alignment horizontal="left" vertical="top"/>
    </xf>
    <xf numFmtId="3" fontId="64" fillId="0" borderId="46" xfId="0" applyNumberFormat="1" applyFont="1" applyBorder="1" applyAlignment="1">
      <alignment horizontal="right" vertical="top"/>
    </xf>
    <xf numFmtId="0" fontId="63" fillId="0" borderId="49" xfId="0" applyFont="1" applyBorder="1" applyAlignment="1">
      <alignment horizontal="left" vertical="top"/>
    </xf>
    <xf numFmtId="0" fontId="64" fillId="0" borderId="49" xfId="0" applyFont="1" applyBorder="1" applyAlignment="1">
      <alignment horizontal="left" vertical="top"/>
    </xf>
    <xf numFmtId="0" fontId="3" fillId="0" borderId="48" xfId="0" applyFont="1" applyBorder="1"/>
    <xf numFmtId="182" fontId="64" fillId="0" borderId="49" xfId="0" applyNumberFormat="1" applyFont="1" applyBorder="1" applyAlignment="1">
      <alignment horizontal="left" vertical="top"/>
    </xf>
    <xf numFmtId="3" fontId="64" fillId="0" borderId="49" xfId="0" applyNumberFormat="1" applyFont="1" applyBorder="1" applyAlignment="1">
      <alignment horizontal="right" vertical="top"/>
    </xf>
    <xf numFmtId="0" fontId="3" fillId="0" borderId="49" xfId="0" applyFont="1" applyBorder="1"/>
    <xf numFmtId="0" fontId="65" fillId="45" borderId="55" xfId="0" applyFont="1" applyFill="1" applyBorder="1" applyAlignment="1">
      <alignment vertical="top"/>
    </xf>
    <xf numFmtId="0" fontId="3" fillId="45" borderId="0" xfId="0" applyFont="1" applyFill="1"/>
    <xf numFmtId="3" fontId="65" fillId="45" borderId="56" xfId="0" applyNumberFormat="1" applyFont="1" applyFill="1" applyBorder="1" applyAlignment="1">
      <alignment horizontal="right" vertical="top"/>
    </xf>
    <xf numFmtId="0" fontId="66" fillId="46" borderId="52" xfId="0" applyFont="1" applyFill="1" applyBorder="1" applyAlignment="1">
      <alignment vertical="top"/>
    </xf>
    <xf numFmtId="0" fontId="3" fillId="46" borderId="53" xfId="0" applyFont="1" applyFill="1" applyBorder="1"/>
    <xf numFmtId="3" fontId="66" fillId="46" borderId="57" xfId="0" applyNumberFormat="1" applyFont="1" applyFill="1" applyBorder="1" applyAlignment="1">
      <alignment horizontal="right" vertical="top"/>
    </xf>
    <xf numFmtId="183" fontId="3" fillId="0" borderId="0" xfId="0" applyNumberFormat="1" applyFont="1" applyAlignment="1">
      <alignment vertical="center"/>
    </xf>
    <xf numFmtId="0" fontId="3" fillId="0" borderId="0" xfId="0" applyFont="1"/>
    <xf numFmtId="3" fontId="3" fillId="0" borderId="0" xfId="0" applyNumberFormat="1" applyFont="1" applyAlignment="1">
      <alignment vertical="center"/>
    </xf>
    <xf numFmtId="3" fontId="3" fillId="0" borderId="0" xfId="0" applyNumberFormat="1" applyFont="1"/>
    <xf numFmtId="0" fontId="65" fillId="45" borderId="0" xfId="0" applyFont="1" applyFill="1" applyAlignment="1">
      <alignment vertical="top"/>
    </xf>
    <xf numFmtId="0" fontId="66" fillId="46" borderId="53" xfId="0" applyFont="1" applyFill="1" applyBorder="1" applyAlignment="1">
      <alignment vertical="top"/>
    </xf>
    <xf numFmtId="0" fontId="12" fillId="0" borderId="46" xfId="0" applyFont="1" applyBorder="1" applyAlignment="1">
      <alignment horizontal="left" vertical="top"/>
    </xf>
    <xf numFmtId="0" fontId="12" fillId="0" borderId="49" xfId="0" applyFont="1" applyBorder="1" applyAlignment="1">
      <alignment horizontal="left" vertical="top"/>
    </xf>
    <xf numFmtId="0" fontId="34" fillId="45" borderId="0" xfId="0" applyFont="1" applyFill="1" applyAlignment="1">
      <alignment vertical="top"/>
    </xf>
    <xf numFmtId="0" fontId="12" fillId="2" borderId="0" xfId="0" applyFont="1" applyFill="1" applyAlignment="1">
      <alignment vertical="center" wrapText="1"/>
    </xf>
    <xf numFmtId="0" fontId="12" fillId="6" borderId="4" xfId="0" applyFont="1" applyFill="1" applyBorder="1" applyAlignment="1">
      <alignment vertical="center" wrapText="1"/>
    </xf>
    <xf numFmtId="0" fontId="12" fillId="0" borderId="12" xfId="0" applyFont="1" applyBorder="1" applyAlignment="1">
      <alignment vertical="center" wrapText="1"/>
    </xf>
    <xf numFmtId="165" fontId="12" fillId="8" borderId="1" xfId="1" applyFont="1" applyFill="1" applyBorder="1" applyAlignment="1">
      <alignment vertical="center" wrapText="1"/>
    </xf>
    <xf numFmtId="0" fontId="12" fillId="6" borderId="0" xfId="0" applyFont="1" applyFill="1" applyAlignment="1">
      <alignment vertical="center" wrapText="1"/>
    </xf>
    <xf numFmtId="0" fontId="3" fillId="0" borderId="1" xfId="1" applyNumberFormat="1" applyFont="1" applyFill="1" applyBorder="1" applyAlignment="1">
      <alignment vertical="center"/>
    </xf>
    <xf numFmtId="0" fontId="33" fillId="3" borderId="1" xfId="1" quotePrefix="1" applyNumberFormat="1" applyFont="1" applyFill="1" applyBorder="1" applyAlignment="1">
      <alignment vertical="center"/>
    </xf>
    <xf numFmtId="0" fontId="3" fillId="3" borderId="1" xfId="1" quotePrefix="1" applyNumberFormat="1" applyFont="1" applyFill="1" applyBorder="1" applyAlignment="1">
      <alignment vertical="center"/>
    </xf>
    <xf numFmtId="0" fontId="67" fillId="31" borderId="0" xfId="0" applyFont="1" applyFill="1"/>
    <xf numFmtId="0" fontId="67" fillId="32" borderId="0" xfId="0" applyFont="1" applyFill="1"/>
    <xf numFmtId="0" fontId="67" fillId="31" borderId="58" xfId="0" applyFont="1" applyFill="1" applyBorder="1"/>
    <xf numFmtId="0" fontId="67" fillId="32" borderId="58" xfId="0" applyFont="1" applyFill="1" applyBorder="1"/>
    <xf numFmtId="0" fontId="67" fillId="33" borderId="58" xfId="0" applyFont="1" applyFill="1" applyBorder="1"/>
    <xf numFmtId="0" fontId="67" fillId="0" borderId="58" xfId="0" applyFont="1" applyBorder="1"/>
    <xf numFmtId="0" fontId="67" fillId="34" borderId="58" xfId="0" applyFont="1" applyFill="1" applyBorder="1"/>
    <xf numFmtId="0" fontId="67" fillId="31" borderId="59" xfId="0" applyFont="1" applyFill="1" applyBorder="1"/>
    <xf numFmtId="0" fontId="68" fillId="2" borderId="0" xfId="0" applyFont="1" applyFill="1" applyAlignment="1">
      <alignment vertical="center"/>
    </xf>
    <xf numFmtId="0" fontId="67" fillId="0" borderId="0" xfId="0" applyFont="1"/>
    <xf numFmtId="0" fontId="0" fillId="0" borderId="0" xfId="0" pivotButton="1"/>
    <xf numFmtId="0" fontId="0" fillId="0" borderId="0" xfId="0" applyAlignment="1">
      <alignment horizontal="left"/>
    </xf>
    <xf numFmtId="0" fontId="19" fillId="47" borderId="103" xfId="0" applyFont="1" applyFill="1" applyBorder="1"/>
    <xf numFmtId="0" fontId="19" fillId="47" borderId="0" xfId="0" applyFont="1" applyFill="1"/>
    <xf numFmtId="0" fontId="69" fillId="0" borderId="104" xfId="0" applyFont="1" applyBorder="1" applyAlignment="1">
      <alignment horizontal="left"/>
    </xf>
    <xf numFmtId="0" fontId="0" fillId="0" borderId="4" xfId="0" applyBorder="1"/>
    <xf numFmtId="0" fontId="19" fillId="47" borderId="105" xfId="0" applyFont="1" applyFill="1" applyBorder="1"/>
    <xf numFmtId="0" fontId="19" fillId="47" borderId="4" xfId="0" applyFont="1" applyFill="1" applyBorder="1"/>
    <xf numFmtId="181" fontId="33" fillId="5" borderId="30" xfId="1" applyNumberFormat="1" applyFont="1" applyFill="1" applyBorder="1" applyAlignment="1">
      <alignment vertical="center"/>
    </xf>
    <xf numFmtId="2" fontId="70" fillId="0" borderId="30" xfId="0" applyNumberFormat="1" applyFont="1" applyBorder="1"/>
    <xf numFmtId="3" fontId="64" fillId="48" borderId="46" xfId="0" applyNumberFormat="1" applyFont="1" applyFill="1" applyBorder="1" applyAlignment="1">
      <alignment horizontal="right" vertical="top"/>
    </xf>
    <xf numFmtId="3" fontId="64" fillId="48" borderId="49" xfId="0" applyNumberFormat="1" applyFont="1" applyFill="1" applyBorder="1" applyAlignment="1">
      <alignment horizontal="right" vertical="top"/>
    </xf>
    <xf numFmtId="0" fontId="62" fillId="44" borderId="102" xfId="0" applyFont="1" applyFill="1" applyBorder="1" applyAlignment="1">
      <alignment vertical="top" wrapText="1"/>
    </xf>
    <xf numFmtId="0" fontId="12" fillId="44" borderId="102" xfId="0" applyFont="1" applyFill="1" applyBorder="1" applyAlignment="1">
      <alignment vertical="top" wrapText="1"/>
    </xf>
    <xf numFmtId="3" fontId="62" fillId="44" borderId="102" xfId="0" applyNumberFormat="1" applyFont="1" applyFill="1" applyBorder="1" applyAlignment="1">
      <alignment horizontal="center" vertical="top" wrapText="1"/>
    </xf>
    <xf numFmtId="3" fontId="71" fillId="49" borderId="102" xfId="0" applyNumberFormat="1" applyFont="1" applyFill="1" applyBorder="1" applyAlignment="1">
      <alignment horizontal="center" vertical="top" wrapText="1"/>
    </xf>
    <xf numFmtId="184" fontId="64" fillId="0" borderId="49" xfId="0" applyNumberFormat="1" applyFont="1" applyBorder="1" applyAlignment="1">
      <alignment horizontal="right" vertical="top"/>
    </xf>
    <xf numFmtId="184" fontId="64" fillId="0" borderId="46" xfId="0" applyNumberFormat="1" applyFont="1" applyBorder="1" applyAlignment="1">
      <alignment horizontal="right" vertical="top"/>
    </xf>
    <xf numFmtId="184" fontId="65" fillId="45" borderId="56" xfId="0" applyNumberFormat="1" applyFont="1" applyFill="1" applyBorder="1" applyAlignment="1">
      <alignment horizontal="right" vertical="top"/>
    </xf>
    <xf numFmtId="184" fontId="64" fillId="48" borderId="46" xfId="0" applyNumberFormat="1" applyFont="1" applyFill="1" applyBorder="1" applyAlignment="1">
      <alignment horizontal="right" vertical="top"/>
    </xf>
    <xf numFmtId="184" fontId="64" fillId="48" borderId="49" xfId="0" applyNumberFormat="1" applyFont="1" applyFill="1" applyBorder="1" applyAlignment="1">
      <alignment horizontal="right" vertical="top"/>
    </xf>
    <xf numFmtId="4" fontId="64" fillId="0" borderId="46" xfId="0" applyNumberFormat="1" applyFont="1" applyBorder="1" applyAlignment="1">
      <alignment horizontal="right" vertical="top"/>
    </xf>
    <xf numFmtId="4" fontId="64" fillId="48" borderId="46" xfId="0" applyNumberFormat="1" applyFont="1" applyFill="1" applyBorder="1" applyAlignment="1">
      <alignment horizontal="right" vertical="top"/>
    </xf>
    <xf numFmtId="4" fontId="64" fillId="0" borderId="49" xfId="0" applyNumberFormat="1" applyFont="1" applyBorder="1" applyAlignment="1">
      <alignment horizontal="right" vertical="top"/>
    </xf>
    <xf numFmtId="4" fontId="64" fillId="48" borderId="49" xfId="0" applyNumberFormat="1" applyFont="1" applyFill="1" applyBorder="1" applyAlignment="1">
      <alignment horizontal="right" vertical="top"/>
    </xf>
    <xf numFmtId="3" fontId="69" fillId="0" borderId="4" xfId="0" applyNumberFormat="1" applyFont="1" applyBorder="1"/>
    <xf numFmtId="0" fontId="3" fillId="2" borderId="0" xfId="0" applyFont="1" applyFill="1" applyAlignment="1">
      <alignment vertical="top"/>
    </xf>
    <xf numFmtId="0" fontId="3" fillId="2" borderId="0" xfId="0" applyFont="1" applyFill="1" applyAlignment="1">
      <alignment horizontal="right" vertical="top" wrapText="1"/>
    </xf>
    <xf numFmtId="0" fontId="0" fillId="0" borderId="0" xfId="0" applyAlignment="1">
      <alignment horizontal="right"/>
    </xf>
    <xf numFmtId="3" fontId="0" fillId="0" borderId="0" xfId="0" applyNumberFormat="1" applyAlignment="1">
      <alignment horizontal="right"/>
    </xf>
    <xf numFmtId="0" fontId="19" fillId="47" borderId="0" xfId="0" applyFont="1" applyFill="1" applyAlignment="1">
      <alignment horizontal="right"/>
    </xf>
    <xf numFmtId="3" fontId="69" fillId="0" borderId="104" xfId="0" applyNumberFormat="1" applyFont="1" applyBorder="1" applyAlignment="1">
      <alignment horizontal="right"/>
    </xf>
    <xf numFmtId="3" fontId="69" fillId="0" borderId="106" xfId="0" applyNumberFormat="1" applyFont="1" applyBorder="1" applyAlignment="1">
      <alignment horizontal="right"/>
    </xf>
    <xf numFmtId="0" fontId="0" fillId="19" borderId="0" xfId="0" applyFill="1" applyAlignment="1">
      <alignment horizontal="left"/>
    </xf>
    <xf numFmtId="3" fontId="0" fillId="19" borderId="0" xfId="0" applyNumberFormat="1" applyFill="1" applyAlignment="1">
      <alignment horizontal="right"/>
    </xf>
    <xf numFmtId="3" fontId="69" fillId="19" borderId="4" xfId="0" applyNumberFormat="1" applyFont="1" applyFill="1" applyBorder="1"/>
    <xf numFmtId="3" fontId="12" fillId="0" borderId="30" xfId="0" applyNumberFormat="1" applyFont="1" applyBorder="1"/>
    <xf numFmtId="3" fontId="12" fillId="3" borderId="30" xfId="1" applyNumberFormat="1" applyFont="1" applyFill="1" applyBorder="1" applyAlignment="1">
      <alignment vertical="center"/>
    </xf>
    <xf numFmtId="3" fontId="12" fillId="0" borderId="30" xfId="0" applyNumberFormat="1" applyFont="1" applyBorder="1" applyAlignment="1">
      <alignment vertical="center"/>
    </xf>
    <xf numFmtId="3" fontId="3" fillId="8" borderId="13" xfId="0" applyNumberFormat="1" applyFont="1" applyFill="1" applyBorder="1" applyAlignment="1">
      <alignment horizontal="center" vertical="center" wrapText="1"/>
    </xf>
    <xf numFmtId="0" fontId="33" fillId="16" borderId="5" xfId="0" applyFont="1" applyFill="1" applyBorder="1"/>
    <xf numFmtId="0" fontId="55" fillId="0" borderId="44" xfId="0" applyFont="1" applyBorder="1"/>
    <xf numFmtId="0" fontId="55" fillId="0" borderId="18" xfId="0" applyFont="1" applyBorder="1"/>
    <xf numFmtId="0" fontId="55" fillId="0" borderId="30" xfId="0" applyFont="1" applyBorder="1"/>
    <xf numFmtId="0" fontId="33" fillId="16" borderId="45" xfId="0" applyFont="1" applyFill="1" applyBorder="1"/>
    <xf numFmtId="0" fontId="33" fillId="16" borderId="44" xfId="0" applyFont="1" applyFill="1" applyBorder="1"/>
    <xf numFmtId="0" fontId="33" fillId="0" borderId="44" xfId="0" applyFont="1" applyBorder="1" applyAlignment="1">
      <alignment vertical="center"/>
    </xf>
    <xf numFmtId="0" fontId="33" fillId="16" borderId="27" xfId="0" applyFont="1" applyFill="1" applyBorder="1"/>
    <xf numFmtId="0" fontId="33" fillId="16" borderId="0" xfId="0" applyFont="1" applyFill="1"/>
    <xf numFmtId="0" fontId="33" fillId="16" borderId="17" xfId="0" applyFont="1" applyFill="1" applyBorder="1"/>
    <xf numFmtId="0" fontId="33" fillId="16" borderId="2" xfId="0" applyFont="1" applyFill="1" applyBorder="1"/>
    <xf numFmtId="0" fontId="33" fillId="16" borderId="22" xfId="0" applyFont="1" applyFill="1" applyBorder="1"/>
    <xf numFmtId="43" fontId="33" fillId="3" borderId="11" xfId="1" applyNumberFormat="1" applyFont="1" applyFill="1" applyBorder="1" applyAlignment="1">
      <alignment vertical="center"/>
    </xf>
    <xf numFmtId="0" fontId="55" fillId="0" borderId="0" xfId="0" applyFont="1"/>
    <xf numFmtId="43" fontId="33" fillId="3" borderId="44" xfId="1" applyNumberFormat="1" applyFont="1" applyFill="1" applyBorder="1" applyAlignment="1">
      <alignment vertical="center"/>
    </xf>
    <xf numFmtId="43" fontId="33" fillId="3" borderId="30" xfId="1" applyNumberFormat="1" applyFont="1" applyFill="1" applyBorder="1" applyAlignment="1">
      <alignment vertical="center"/>
    </xf>
    <xf numFmtId="181" fontId="4" fillId="5" borderId="30" xfId="1" applyNumberFormat="1" applyFont="1" applyFill="1" applyBorder="1" applyAlignment="1">
      <alignment vertical="center"/>
    </xf>
    <xf numFmtId="0" fontId="3" fillId="0" borderId="1" xfId="0" applyFont="1" applyBorder="1" applyAlignment="1">
      <alignment vertical="center"/>
    </xf>
    <xf numFmtId="2" fontId="33" fillId="5" borderId="1" xfId="1" applyNumberFormat="1" applyFont="1" applyFill="1" applyBorder="1" applyAlignment="1">
      <alignment vertical="center"/>
    </xf>
    <xf numFmtId="181" fontId="4" fillId="43" borderId="30" xfId="1" applyNumberFormat="1" applyFont="1" applyFill="1" applyBorder="1" applyAlignment="1">
      <alignment vertical="center"/>
    </xf>
    <xf numFmtId="41" fontId="33" fillId="3" borderId="1" xfId="0" applyNumberFormat="1" applyFont="1" applyFill="1" applyBorder="1" applyAlignment="1">
      <alignment horizontal="left" vertical="center" wrapText="1"/>
    </xf>
    <xf numFmtId="0" fontId="33" fillId="0" borderId="12" xfId="0" applyFont="1" applyBorder="1" applyAlignment="1">
      <alignment vertical="center"/>
    </xf>
    <xf numFmtId="14" fontId="55" fillId="0" borderId="30" xfId="0" applyNumberFormat="1" applyFont="1" applyBorder="1" applyAlignment="1">
      <alignment horizontal="right"/>
    </xf>
    <xf numFmtId="14" fontId="56" fillId="0" borderId="23" xfId="0" applyNumberFormat="1" applyFont="1" applyBorder="1" applyAlignment="1">
      <alignment horizontal="right"/>
    </xf>
    <xf numFmtId="185" fontId="3" fillId="5" borderId="30" xfId="1" applyNumberFormat="1" applyFont="1" applyFill="1" applyBorder="1" applyAlignment="1">
      <alignment vertical="center"/>
    </xf>
    <xf numFmtId="41" fontId="3" fillId="5" borderId="30" xfId="1" applyNumberFormat="1" applyFont="1" applyFill="1" applyBorder="1" applyAlignment="1">
      <alignment vertical="center"/>
    </xf>
    <xf numFmtId="14" fontId="55" fillId="0" borderId="0" xfId="0" applyNumberFormat="1" applyFont="1"/>
    <xf numFmtId="0" fontId="55" fillId="51" borderId="0" xfId="0" applyFont="1" applyFill="1"/>
    <xf numFmtId="167" fontId="33" fillId="20" borderId="34" xfId="0" applyNumberFormat="1" applyFont="1" applyFill="1" applyBorder="1" applyAlignment="1">
      <alignment vertical="center"/>
    </xf>
    <xf numFmtId="167" fontId="33" fillId="20" borderId="35" xfId="0" applyNumberFormat="1" applyFont="1" applyFill="1" applyBorder="1" applyAlignment="1">
      <alignment vertical="center"/>
    </xf>
    <xf numFmtId="14" fontId="33" fillId="3" borderId="15" xfId="0" applyNumberFormat="1" applyFont="1" applyFill="1" applyBorder="1" applyAlignment="1">
      <alignment horizontal="right" vertical="center"/>
    </xf>
    <xf numFmtId="41" fontId="33" fillId="0" borderId="1" xfId="1" applyNumberFormat="1" applyFont="1" applyFill="1" applyBorder="1" applyAlignment="1">
      <alignment vertical="center"/>
    </xf>
    <xf numFmtId="0" fontId="3" fillId="8" borderId="36" xfId="0" applyFont="1" applyFill="1" applyBorder="1" applyAlignment="1">
      <alignment vertical="center"/>
    </xf>
    <xf numFmtId="0" fontId="12" fillId="10" borderId="36" xfId="0" applyFont="1" applyFill="1" applyBorder="1" applyAlignment="1">
      <alignment horizontal="left" vertical="center"/>
    </xf>
    <xf numFmtId="0" fontId="3" fillId="8" borderId="109" xfId="0" applyFont="1" applyFill="1" applyBorder="1" applyAlignment="1">
      <alignment horizontal="center" vertical="center" wrapText="1"/>
    </xf>
    <xf numFmtId="0" fontId="12" fillId="10" borderId="109" xfId="0" applyFont="1" applyFill="1" applyBorder="1" applyAlignment="1">
      <alignment horizontal="center" vertical="center"/>
    </xf>
    <xf numFmtId="0" fontId="3" fillId="8" borderId="36" xfId="0" applyFont="1" applyFill="1" applyBorder="1" applyAlignment="1">
      <alignment horizontal="center" vertical="center" wrapText="1"/>
    </xf>
    <xf numFmtId="0" fontId="12" fillId="10" borderId="36" xfId="0" applyFont="1" applyFill="1" applyBorder="1" applyAlignment="1">
      <alignment horizontal="center" vertical="center"/>
    </xf>
    <xf numFmtId="2" fontId="12" fillId="3" borderId="109" xfId="2" applyNumberFormat="1" applyFont="1" applyFill="1" applyBorder="1" applyAlignment="1">
      <alignment horizontal="right" vertical="center"/>
    </xf>
    <xf numFmtId="41" fontId="33" fillId="5" borderId="36" xfId="1" applyNumberFormat="1" applyFont="1" applyFill="1" applyBorder="1" applyAlignment="1">
      <alignment vertical="center"/>
    </xf>
    <xf numFmtId="3" fontId="4" fillId="0" borderId="30" xfId="0" applyNumberFormat="1" applyFont="1" applyBorder="1"/>
    <xf numFmtId="14" fontId="59" fillId="0" borderId="50" xfId="0" applyNumberFormat="1" applyFont="1" applyBorder="1"/>
    <xf numFmtId="14" fontId="59" fillId="0" borderId="51" xfId="0" applyNumberFormat="1" applyFont="1" applyBorder="1"/>
    <xf numFmtId="4" fontId="60" fillId="28" borderId="54" xfId="0" applyNumberFormat="1" applyFont="1" applyFill="1" applyBorder="1"/>
    <xf numFmtId="4" fontId="72" fillId="29" borderId="54" xfId="0" applyNumberFormat="1" applyFont="1" applyFill="1" applyBorder="1"/>
    <xf numFmtId="0" fontId="62" fillId="44" borderId="112" xfId="0" applyFont="1" applyFill="1" applyBorder="1" applyAlignment="1">
      <alignment vertical="top" wrapText="1"/>
    </xf>
    <xf numFmtId="0" fontId="12" fillId="44" borderId="112" xfId="0" applyFont="1" applyFill="1" applyBorder="1" applyAlignment="1">
      <alignment vertical="top" wrapText="1"/>
    </xf>
    <xf numFmtId="3" fontId="62" fillId="44" borderId="112" xfId="0" applyNumberFormat="1" applyFont="1" applyFill="1" applyBorder="1" applyAlignment="1">
      <alignment horizontal="center" vertical="top" wrapText="1"/>
    </xf>
    <xf numFmtId="3" fontId="71" fillId="49" borderId="112" xfId="0" applyNumberFormat="1" applyFont="1" applyFill="1" applyBorder="1" applyAlignment="1">
      <alignment horizontal="center" vertical="top" wrapText="1"/>
    </xf>
    <xf numFmtId="0" fontId="60" fillId="28" borderId="52" xfId="0" applyFont="1" applyFill="1" applyBorder="1"/>
    <xf numFmtId="0" fontId="72" fillId="29" borderId="52" xfId="0" applyFont="1" applyFill="1" applyBorder="1"/>
    <xf numFmtId="0" fontId="73" fillId="0" borderId="50" xfId="0" applyFont="1" applyBorder="1"/>
    <xf numFmtId="0" fontId="74" fillId="0" borderId="50" xfId="0" applyFont="1" applyBorder="1"/>
    <xf numFmtId="0" fontId="73" fillId="0" borderId="51" xfId="0" applyFont="1" applyBorder="1"/>
    <xf numFmtId="0" fontId="74" fillId="0" borderId="51" xfId="0" applyFont="1" applyBorder="1"/>
    <xf numFmtId="0" fontId="60" fillId="28" borderId="0" xfId="0" applyFont="1" applyFill="1"/>
    <xf numFmtId="0" fontId="70" fillId="28" borderId="53" xfId="0" applyFont="1" applyFill="1" applyBorder="1"/>
    <xf numFmtId="0" fontId="60" fillId="28" borderId="57" xfId="0" applyFont="1" applyFill="1" applyBorder="1"/>
    <xf numFmtId="0" fontId="70" fillId="29" borderId="53" xfId="0" applyFont="1" applyFill="1" applyBorder="1"/>
    <xf numFmtId="0" fontId="72" fillId="29" borderId="57" xfId="0" applyFont="1" applyFill="1" applyBorder="1"/>
    <xf numFmtId="0" fontId="75" fillId="0" borderId="0" xfId="0" applyFont="1" applyAlignment="1">
      <alignment horizontal="left"/>
    </xf>
    <xf numFmtId="3" fontId="75" fillId="0" borderId="0" xfId="0" applyNumberFormat="1" applyFont="1" applyAlignment="1">
      <alignment horizontal="right"/>
    </xf>
    <xf numFmtId="3" fontId="76" fillId="0" borderId="4" xfId="0" applyNumberFormat="1" applyFont="1" applyBorder="1"/>
    <xf numFmtId="3" fontId="33" fillId="0" borderId="30" xfId="0" applyNumberFormat="1" applyFont="1" applyBorder="1"/>
    <xf numFmtId="184" fontId="12" fillId="0" borderId="30" xfId="0" applyNumberFormat="1" applyFont="1" applyBorder="1"/>
    <xf numFmtId="0" fontId="77" fillId="2" borderId="0" xfId="0" applyFont="1" applyFill="1" applyAlignment="1">
      <alignment vertical="center"/>
    </xf>
    <xf numFmtId="15" fontId="3" fillId="16" borderId="12" xfId="0" applyNumberFormat="1" applyFont="1" applyFill="1" applyBorder="1" applyAlignment="1">
      <alignment wrapText="1"/>
    </xf>
    <xf numFmtId="0" fontId="33" fillId="16" borderId="11" xfId="0" applyFont="1" applyFill="1" applyBorder="1"/>
    <xf numFmtId="41" fontId="33" fillId="0" borderId="1" xfId="3" applyNumberFormat="1" applyFont="1" applyFill="1" applyBorder="1" applyAlignment="1">
      <alignment vertical="center"/>
    </xf>
    <xf numFmtId="41" fontId="33" fillId="3" borderId="1" xfId="3" applyNumberFormat="1" applyFont="1" applyFill="1" applyBorder="1" applyAlignment="1">
      <alignment vertical="center"/>
    </xf>
    <xf numFmtId="0" fontId="33" fillId="4" borderId="12" xfId="0" applyFont="1" applyFill="1" applyBorder="1" applyAlignment="1">
      <alignment horizontal="left" vertical="center" wrapText="1"/>
    </xf>
    <xf numFmtId="0" fontId="33" fillId="22" borderId="9" xfId="0" applyFont="1" applyFill="1" applyBorder="1"/>
    <xf numFmtId="4" fontId="33" fillId="21" borderId="9" xfId="0" applyNumberFormat="1" applyFont="1" applyFill="1" applyBorder="1"/>
    <xf numFmtId="0" fontId="33" fillId="0" borderId="15" xfId="0" applyFont="1" applyBorder="1"/>
    <xf numFmtId="0" fontId="33" fillId="0" borderId="9" xfId="0" applyFont="1" applyBorder="1"/>
    <xf numFmtId="0" fontId="33" fillId="16" borderId="15" xfId="0" applyFont="1" applyFill="1" applyBorder="1"/>
    <xf numFmtId="4" fontId="33" fillId="24" borderId="15" xfId="0" applyNumberFormat="1" applyFont="1" applyFill="1" applyBorder="1"/>
    <xf numFmtId="3" fontId="33" fillId="0" borderId="15" xfId="0" applyNumberFormat="1" applyFont="1" applyBorder="1"/>
    <xf numFmtId="3" fontId="33" fillId="0" borderId="9" xfId="0" applyNumberFormat="1" applyFont="1" applyBorder="1"/>
    <xf numFmtId="0" fontId="33" fillId="23" borderId="0" xfId="0" applyFont="1" applyFill="1" applyAlignment="1">
      <alignment wrapText="1"/>
    </xf>
    <xf numFmtId="0" fontId="33" fillId="22" borderId="11" xfId="0" applyFont="1" applyFill="1" applyBorder="1"/>
    <xf numFmtId="4" fontId="33" fillId="21" borderId="11" xfId="0" applyNumberFormat="1" applyFont="1" applyFill="1" applyBorder="1"/>
    <xf numFmtId="3" fontId="33" fillId="21" borderId="15" xfId="0" applyNumberFormat="1" applyFont="1" applyFill="1" applyBorder="1"/>
    <xf numFmtId="4" fontId="33" fillId="24" borderId="1" xfId="0" applyNumberFormat="1" applyFont="1" applyFill="1" applyBorder="1"/>
    <xf numFmtId="3" fontId="33" fillId="21" borderId="1" xfId="0" applyNumberFormat="1" applyFont="1" applyFill="1" applyBorder="1" applyAlignment="1">
      <alignment wrapText="1"/>
    </xf>
    <xf numFmtId="0" fontId="7" fillId="23" borderId="0" xfId="0" applyFont="1" applyFill="1"/>
    <xf numFmtId="1" fontId="3" fillId="52" borderId="15" xfId="2" applyNumberFormat="1" applyFont="1" applyFill="1" applyBorder="1" applyAlignment="1">
      <alignment vertical="center"/>
    </xf>
    <xf numFmtId="43" fontId="41" fillId="5" borderId="1" xfId="1" applyNumberFormat="1" applyFont="1" applyFill="1" applyBorder="1" applyAlignment="1">
      <alignment vertical="center"/>
    </xf>
    <xf numFmtId="0" fontId="4" fillId="22" borderId="11" xfId="0" applyFont="1" applyFill="1" applyBorder="1"/>
    <xf numFmtId="0" fontId="4" fillId="22" borderId="9" xfId="0" applyFont="1" applyFill="1" applyBorder="1"/>
    <xf numFmtId="0" fontId="41" fillId="3" borderId="1" xfId="0" applyFont="1" applyFill="1" applyBorder="1" applyAlignment="1">
      <alignment horizontal="left" vertical="center"/>
    </xf>
    <xf numFmtId="0" fontId="41" fillId="7" borderId="1" xfId="0" applyFont="1" applyFill="1" applyBorder="1" applyAlignment="1">
      <alignment horizontal="left" vertical="center"/>
    </xf>
    <xf numFmtId="0" fontId="41" fillId="6" borderId="0" xfId="0" applyFont="1" applyFill="1" applyAlignment="1">
      <alignment vertical="center"/>
    </xf>
    <xf numFmtId="0" fontId="41" fillId="24" borderId="1" xfId="0" applyFont="1" applyFill="1" applyBorder="1"/>
    <xf numFmtId="3" fontId="41" fillId="0" borderId="1" xfId="0" applyNumberFormat="1" applyFont="1" applyBorder="1"/>
    <xf numFmtId="3" fontId="41" fillId="0" borderId="11" xfId="0" applyNumberFormat="1" applyFont="1" applyBorder="1"/>
    <xf numFmtId="1" fontId="41" fillId="3" borderId="15" xfId="2" applyNumberFormat="1" applyFont="1" applyFill="1" applyBorder="1" applyAlignment="1">
      <alignment vertical="center"/>
    </xf>
    <xf numFmtId="41" fontId="41" fillId="7" borderId="1" xfId="1" applyNumberFormat="1" applyFont="1" applyFill="1" applyBorder="1" applyAlignment="1">
      <alignment horizontal="center" vertical="center"/>
    </xf>
    <xf numFmtId="0" fontId="41" fillId="2" borderId="0" xfId="0" applyFont="1" applyFill="1" applyAlignment="1">
      <alignment vertical="center"/>
    </xf>
    <xf numFmtId="4" fontId="41" fillId="24" borderId="15" xfId="0" applyNumberFormat="1" applyFont="1" applyFill="1" applyBorder="1"/>
    <xf numFmtId="3" fontId="41" fillId="0" borderId="15" xfId="0" applyNumberFormat="1" applyFont="1" applyBorder="1"/>
    <xf numFmtId="3" fontId="41" fillId="0" borderId="9" xfId="0" applyNumberFormat="1" applyFont="1" applyBorder="1"/>
    <xf numFmtId="0" fontId="41" fillId="0" borderId="9" xfId="0" applyFont="1" applyBorder="1"/>
    <xf numFmtId="0" fontId="41" fillId="24" borderId="15" xfId="0" applyFont="1" applyFill="1" applyBorder="1"/>
    <xf numFmtId="41" fontId="33" fillId="5" borderId="1" xfId="1" applyNumberFormat="1" applyFont="1" applyFill="1" applyBorder="1" applyAlignment="1">
      <alignment vertical="center"/>
    </xf>
    <xf numFmtId="167" fontId="12" fillId="52" borderId="1" xfId="1" applyNumberFormat="1" applyFont="1" applyFill="1" applyBorder="1" applyAlignment="1">
      <alignment vertical="center"/>
    </xf>
    <xf numFmtId="0" fontId="33" fillId="53" borderId="1" xfId="0" applyFont="1" applyFill="1" applyBorder="1"/>
    <xf numFmtId="0" fontId="79" fillId="2" borderId="0" xfId="0" applyFont="1" applyFill="1" applyAlignment="1">
      <alignment vertical="center"/>
    </xf>
    <xf numFmtId="0" fontId="42" fillId="6" borderId="4" xfId="0" applyFont="1" applyFill="1" applyBorder="1" applyAlignment="1">
      <alignment vertical="center"/>
    </xf>
    <xf numFmtId="0" fontId="42" fillId="4" borderId="1" xfId="0" applyFont="1" applyFill="1" applyBorder="1" applyAlignment="1">
      <alignment vertical="center"/>
    </xf>
    <xf numFmtId="0" fontId="42" fillId="3" borderId="1" xfId="0" applyFont="1" applyFill="1" applyBorder="1" applyAlignment="1">
      <alignment vertical="center"/>
    </xf>
    <xf numFmtId="0" fontId="42" fillId="7" borderId="1" xfId="0" applyFont="1" applyFill="1" applyBorder="1" applyAlignment="1">
      <alignment horizontal="right" vertical="center"/>
    </xf>
    <xf numFmtId="43" fontId="42" fillId="8" borderId="1" xfId="1" applyNumberFormat="1" applyFont="1" applyFill="1" applyBorder="1" applyAlignment="1">
      <alignment vertical="center"/>
    </xf>
    <xf numFmtId="43" fontId="42" fillId="5" borderId="1" xfId="1" applyNumberFormat="1" applyFont="1" applyFill="1" applyBorder="1" applyAlignment="1">
      <alignment vertical="center"/>
    </xf>
    <xf numFmtId="0" fontId="42" fillId="10" borderId="12" xfId="0" applyFont="1" applyFill="1" applyBorder="1" applyAlignment="1">
      <alignment horizontal="center" vertical="center"/>
    </xf>
    <xf numFmtId="3" fontId="42" fillId="0" borderId="30" xfId="0" applyNumberFormat="1" applyFont="1" applyBorder="1"/>
    <xf numFmtId="0" fontId="42" fillId="6" borderId="0" xfId="0" applyFont="1" applyFill="1" applyAlignment="1">
      <alignment vertical="center"/>
    </xf>
    <xf numFmtId="0" fontId="42" fillId="0" borderId="1" xfId="1" applyNumberFormat="1" applyFont="1" applyFill="1" applyBorder="1" applyAlignment="1">
      <alignment vertical="center"/>
    </xf>
    <xf numFmtId="0" fontId="42" fillId="6" borderId="7" xfId="0" applyFont="1" applyFill="1" applyBorder="1" applyAlignment="1">
      <alignment vertical="center"/>
    </xf>
    <xf numFmtId="0" fontId="42" fillId="2" borderId="0" xfId="0" applyFont="1" applyFill="1" applyAlignment="1">
      <alignment vertical="center"/>
    </xf>
    <xf numFmtId="0" fontId="35" fillId="54" borderId="0" xfId="0" applyFont="1" applyFill="1"/>
    <xf numFmtId="0" fontId="33" fillId="23" borderId="4" xfId="0" applyFont="1" applyFill="1" applyBorder="1"/>
    <xf numFmtId="0" fontId="12" fillId="53" borderId="1" xfId="0" applyFont="1" applyFill="1" applyBorder="1"/>
    <xf numFmtId="4" fontId="33" fillId="24" borderId="11" xfId="0" applyNumberFormat="1" applyFont="1" applyFill="1" applyBorder="1"/>
    <xf numFmtId="0" fontId="33" fillId="16" borderId="1" xfId="0" applyFont="1" applyFill="1" applyBorder="1"/>
    <xf numFmtId="0" fontId="33" fillId="23" borderId="7" xfId="0" applyFont="1" applyFill="1" applyBorder="1"/>
    <xf numFmtId="0" fontId="33" fillId="54" borderId="0" xfId="0" applyFont="1" applyFill="1"/>
    <xf numFmtId="0" fontId="12" fillId="53" borderId="15" xfId="0" applyFont="1" applyFill="1" applyBorder="1"/>
    <xf numFmtId="4" fontId="33" fillId="24" borderId="9" xfId="0" applyNumberFormat="1" applyFont="1" applyFill="1" applyBorder="1"/>
    <xf numFmtId="0" fontId="33" fillId="25" borderId="10" xfId="0" applyFont="1" applyFill="1" applyBorder="1" applyAlignment="1">
      <alignment horizontal="center"/>
    </xf>
    <xf numFmtId="0" fontId="33" fillId="25" borderId="2" xfId="0" applyFont="1" applyFill="1" applyBorder="1" applyAlignment="1">
      <alignment horizontal="center"/>
    </xf>
    <xf numFmtId="165" fontId="33" fillId="21" borderId="30" xfId="0" applyNumberFormat="1" applyFont="1" applyFill="1" applyBorder="1"/>
    <xf numFmtId="165" fontId="33" fillId="21" borderId="29" xfId="0" applyNumberFormat="1" applyFont="1" applyFill="1" applyBorder="1"/>
    <xf numFmtId="0" fontId="80" fillId="54" borderId="0" xfId="0" applyFont="1" applyFill="1"/>
    <xf numFmtId="0" fontId="81" fillId="23" borderId="4" xfId="0" applyFont="1" applyFill="1" applyBorder="1"/>
    <xf numFmtId="0" fontId="81" fillId="53" borderId="1" xfId="0" applyFont="1" applyFill="1" applyBorder="1"/>
    <xf numFmtId="0" fontId="81" fillId="16" borderId="11" xfId="0" applyFont="1" applyFill="1" applyBorder="1"/>
    <xf numFmtId="0" fontId="81" fillId="22" borderId="11" xfId="0" applyFont="1" applyFill="1" applyBorder="1"/>
    <xf numFmtId="0" fontId="81" fillId="24" borderId="11" xfId="0" applyFont="1" applyFill="1" applyBorder="1"/>
    <xf numFmtId="0" fontId="81" fillId="23" borderId="0" xfId="0" applyFont="1" applyFill="1"/>
    <xf numFmtId="0" fontId="81" fillId="16" borderId="1" xfId="0" applyFont="1" applyFill="1" applyBorder="1"/>
    <xf numFmtId="0" fontId="81" fillId="23" borderId="7" xfId="0" applyFont="1" applyFill="1" applyBorder="1"/>
    <xf numFmtId="0" fontId="81" fillId="54" borderId="0" xfId="0" applyFont="1" applyFill="1"/>
    <xf numFmtId="0" fontId="81" fillId="25" borderId="10" xfId="0" applyFont="1" applyFill="1" applyBorder="1" applyAlignment="1">
      <alignment horizontal="center"/>
    </xf>
    <xf numFmtId="9" fontId="42" fillId="7" borderId="1" xfId="0" applyNumberFormat="1" applyFont="1" applyFill="1" applyBorder="1" applyAlignment="1">
      <alignment horizontal="right" vertical="center"/>
    </xf>
    <xf numFmtId="165" fontId="33" fillId="5" borderId="30" xfId="0" applyNumberFormat="1" applyFont="1" applyFill="1" applyBorder="1"/>
    <xf numFmtId="165" fontId="12" fillId="5" borderId="30" xfId="1" applyFont="1" applyFill="1" applyBorder="1" applyAlignment="1">
      <alignment vertical="center"/>
    </xf>
    <xf numFmtId="3" fontId="42" fillId="3" borderId="30" xfId="1" applyNumberFormat="1" applyFont="1" applyFill="1" applyBorder="1" applyAlignment="1">
      <alignment vertical="center"/>
    </xf>
    <xf numFmtId="3" fontId="50" fillId="52" borderId="9" xfId="0" applyNumberFormat="1" applyFont="1" applyFill="1" applyBorder="1"/>
    <xf numFmtId="3" fontId="50" fillId="52" borderId="30" xfId="0" applyNumberFormat="1" applyFont="1" applyFill="1" applyBorder="1"/>
    <xf numFmtId="0" fontId="33" fillId="24" borderId="1" xfId="0" applyFont="1" applyFill="1" applyBorder="1" applyAlignment="1">
      <alignment wrapText="1"/>
    </xf>
    <xf numFmtId="0" fontId="33" fillId="24" borderId="11" xfId="0" applyFont="1" applyFill="1" applyBorder="1" applyAlignment="1">
      <alignment wrapText="1"/>
    </xf>
    <xf numFmtId="0" fontId="33" fillId="24" borderId="11" xfId="0" applyFont="1" applyFill="1" applyBorder="1"/>
    <xf numFmtId="0" fontId="40" fillId="24" borderId="15" xfId="0" applyFont="1" applyFill="1" applyBorder="1"/>
    <xf numFmtId="3" fontId="33" fillId="16" borderId="1" xfId="0" applyNumberFormat="1" applyFont="1" applyFill="1" applyBorder="1"/>
    <xf numFmtId="3" fontId="33" fillId="16" borderId="11" xfId="0" applyNumberFormat="1" applyFont="1" applyFill="1" applyBorder="1"/>
    <xf numFmtId="4" fontId="33" fillId="21" borderId="15" xfId="0" applyNumberFormat="1" applyFont="1" applyFill="1" applyBorder="1"/>
    <xf numFmtId="3" fontId="33" fillId="16" borderId="9" xfId="0" applyNumberFormat="1" applyFont="1" applyFill="1" applyBorder="1"/>
    <xf numFmtId="0" fontId="40" fillId="24" borderId="1" xfId="0" applyFont="1" applyFill="1" applyBorder="1"/>
    <xf numFmtId="4" fontId="33" fillId="21" borderId="1" xfId="0" applyNumberFormat="1" applyFont="1" applyFill="1" applyBorder="1"/>
    <xf numFmtId="10" fontId="33" fillId="21" borderId="15" xfId="0" applyNumberFormat="1" applyFont="1" applyFill="1" applyBorder="1"/>
    <xf numFmtId="10" fontId="33" fillId="21" borderId="9" xfId="0" applyNumberFormat="1" applyFont="1" applyFill="1" applyBorder="1"/>
    <xf numFmtId="10" fontId="33" fillId="24" borderId="15" xfId="0" applyNumberFormat="1" applyFont="1" applyFill="1" applyBorder="1"/>
    <xf numFmtId="165" fontId="33" fillId="21" borderId="9" xfId="0" applyNumberFormat="1" applyFont="1" applyFill="1" applyBorder="1"/>
    <xf numFmtId="165" fontId="81" fillId="52" borderId="30" xfId="0" applyNumberFormat="1" applyFont="1" applyFill="1" applyBorder="1"/>
    <xf numFmtId="165" fontId="81" fillId="52" borderId="17" xfId="0" applyNumberFormat="1" applyFont="1" applyFill="1" applyBorder="1"/>
    <xf numFmtId="0" fontId="33" fillId="25" borderId="9" xfId="0" applyFont="1" applyFill="1" applyBorder="1" applyAlignment="1">
      <alignment wrapText="1"/>
    </xf>
    <xf numFmtId="0" fontId="50" fillId="52" borderId="9" xfId="0" applyFont="1" applyFill="1" applyBorder="1"/>
    <xf numFmtId="0" fontId="83" fillId="44" borderId="117" xfId="0" applyFont="1" applyFill="1" applyBorder="1" applyAlignment="1">
      <alignment horizontal="center" vertical="top"/>
    </xf>
    <xf numFmtId="0" fontId="83" fillId="44" borderId="114" xfId="0" applyFont="1" applyFill="1" applyBorder="1" applyAlignment="1">
      <alignment horizontal="left" vertical="top"/>
    </xf>
    <xf numFmtId="3" fontId="59" fillId="0" borderId="118" xfId="0" applyNumberFormat="1" applyFont="1" applyBorder="1" applyAlignment="1">
      <alignment horizontal="right" vertical="top"/>
    </xf>
    <xf numFmtId="0" fontId="83" fillId="44" borderId="117" xfId="0" applyFont="1" applyFill="1" applyBorder="1" applyAlignment="1">
      <alignment horizontal="left" vertical="top"/>
    </xf>
    <xf numFmtId="0" fontId="0" fillId="0" borderId="118" xfId="0" applyBorder="1"/>
    <xf numFmtId="3" fontId="50" fillId="0" borderId="30" xfId="0" applyNumberFormat="1" applyFont="1" applyBorder="1" applyAlignment="1">
      <alignment vertical="center"/>
    </xf>
    <xf numFmtId="3" fontId="50" fillId="0" borderId="17" xfId="0" applyNumberFormat="1" applyFont="1" applyBorder="1" applyAlignment="1">
      <alignment vertical="center"/>
    </xf>
    <xf numFmtId="0" fontId="50" fillId="4" borderId="1" xfId="0" applyFont="1" applyFill="1" applyBorder="1" applyAlignment="1">
      <alignment vertical="center"/>
    </xf>
    <xf numFmtId="0" fontId="50" fillId="3" borderId="11" xfId="0" applyFont="1" applyFill="1" applyBorder="1" applyAlignment="1">
      <alignment vertical="center"/>
    </xf>
    <xf numFmtId="9" fontId="50" fillId="7" borderId="11" xfId="0" applyNumberFormat="1" applyFont="1" applyFill="1" applyBorder="1" applyAlignment="1">
      <alignment horizontal="right" vertical="center"/>
    </xf>
    <xf numFmtId="43" fontId="50" fillId="8" borderId="11" xfId="1" applyNumberFormat="1" applyFont="1" applyFill="1" applyBorder="1" applyAlignment="1">
      <alignment vertical="center"/>
    </xf>
    <xf numFmtId="43" fontId="50" fillId="5" borderId="1" xfId="1" applyNumberFormat="1" applyFont="1" applyFill="1" applyBorder="1" applyAlignment="1">
      <alignment vertical="center"/>
    </xf>
    <xf numFmtId="0" fontId="50" fillId="10" borderId="10" xfId="0" applyFont="1" applyFill="1" applyBorder="1" applyAlignment="1">
      <alignment horizontal="center" vertical="center"/>
    </xf>
    <xf numFmtId="3" fontId="3" fillId="2" borderId="0" xfId="0" applyNumberFormat="1" applyFont="1" applyFill="1" applyAlignment="1">
      <alignment vertical="center"/>
    </xf>
    <xf numFmtId="3" fontId="50" fillId="0" borderId="30" xfId="0" applyNumberFormat="1" applyFont="1" applyBorder="1"/>
    <xf numFmtId="0" fontId="50" fillId="3" borderId="1" xfId="0" applyFont="1" applyFill="1" applyBorder="1" applyAlignment="1">
      <alignment vertical="center"/>
    </xf>
    <xf numFmtId="0" fontId="50" fillId="7" borderId="1" xfId="0" applyFont="1" applyFill="1" applyBorder="1" applyAlignment="1">
      <alignment vertical="center"/>
    </xf>
    <xf numFmtId="43" fontId="50" fillId="8" borderId="1" xfId="1" applyNumberFormat="1" applyFont="1" applyFill="1" applyBorder="1" applyAlignment="1">
      <alignment vertical="center"/>
    </xf>
    <xf numFmtId="0" fontId="50" fillId="10" borderId="12" xfId="0" applyFont="1" applyFill="1" applyBorder="1" applyAlignment="1">
      <alignment horizontal="center" vertical="center"/>
    </xf>
    <xf numFmtId="43" fontId="50" fillId="52" borderId="1" xfId="1" applyNumberFormat="1" applyFont="1" applyFill="1" applyBorder="1" applyAlignment="1">
      <alignment vertical="center" wrapText="1"/>
    </xf>
    <xf numFmtId="0" fontId="84" fillId="6" borderId="0" xfId="0" applyFont="1" applyFill="1" applyAlignment="1">
      <alignment vertical="center"/>
    </xf>
    <xf numFmtId="0" fontId="50" fillId="6" borderId="0" xfId="0" applyFont="1" applyFill="1" applyAlignment="1">
      <alignment vertical="center"/>
    </xf>
    <xf numFmtId="0" fontId="50" fillId="8" borderId="1" xfId="0" applyFont="1" applyFill="1" applyBorder="1" applyAlignment="1">
      <alignment horizontal="center" vertical="center" wrapText="1"/>
    </xf>
    <xf numFmtId="0" fontId="50" fillId="8" borderId="1" xfId="0" applyFont="1" applyFill="1" applyBorder="1" applyAlignment="1">
      <alignment vertical="center"/>
    </xf>
    <xf numFmtId="0" fontId="50" fillId="10" borderId="1" xfId="0" applyFont="1" applyFill="1" applyBorder="1" applyAlignment="1">
      <alignment horizontal="left" vertical="center"/>
    </xf>
    <xf numFmtId="0" fontId="50" fillId="4" borderId="11" xfId="0" applyFont="1" applyFill="1" applyBorder="1" applyAlignment="1">
      <alignment vertical="center"/>
    </xf>
    <xf numFmtId="0" fontId="50" fillId="10" borderId="1" xfId="0" applyFont="1" applyFill="1" applyBorder="1" applyAlignment="1">
      <alignment horizontal="center" vertical="center"/>
    </xf>
    <xf numFmtId="41" fontId="50" fillId="8" borderId="1" xfId="1" applyNumberFormat="1" applyFont="1" applyFill="1" applyBorder="1" applyAlignment="1">
      <alignment vertical="center"/>
    </xf>
    <xf numFmtId="41" fontId="50" fillId="5" borderId="1" xfId="1" applyNumberFormat="1" applyFont="1" applyFill="1" applyBorder="1" applyAlignment="1">
      <alignment vertical="center"/>
    </xf>
    <xf numFmtId="41" fontId="50" fillId="0" borderId="1" xfId="1" applyNumberFormat="1" applyFont="1" applyFill="1" applyBorder="1" applyAlignment="1">
      <alignment vertical="center"/>
    </xf>
    <xf numFmtId="9" fontId="50" fillId="10" borderId="1" xfId="0" applyNumberFormat="1" applyFont="1" applyFill="1" applyBorder="1" applyAlignment="1">
      <alignment horizontal="center" vertical="center"/>
    </xf>
    <xf numFmtId="2" fontId="50" fillId="3" borderId="1" xfId="2" applyNumberFormat="1" applyFont="1" applyFill="1" applyBorder="1" applyAlignment="1">
      <alignment horizontal="right" vertical="center"/>
    </xf>
    <xf numFmtId="0" fontId="58" fillId="0" borderId="94" xfId="0" applyFont="1" applyBorder="1" applyAlignment="1">
      <alignment wrapText="1"/>
    </xf>
    <xf numFmtId="0" fontId="58" fillId="0" borderId="120" xfId="0" applyFont="1" applyBorder="1" applyAlignment="1">
      <alignment wrapText="1"/>
    </xf>
    <xf numFmtId="0" fontId="58" fillId="0" borderId="96" xfId="0" applyFont="1" applyBorder="1" applyAlignment="1">
      <alignment wrapText="1"/>
    </xf>
    <xf numFmtId="0" fontId="57" fillId="0" borderId="89" xfId="0" applyFont="1" applyBorder="1" applyAlignment="1">
      <alignment wrapText="1"/>
    </xf>
    <xf numFmtId="15" fontId="57" fillId="0" borderId="89" xfId="0" applyNumberFormat="1" applyFont="1" applyBorder="1" applyAlignment="1">
      <alignment wrapText="1"/>
    </xf>
    <xf numFmtId="0" fontId="57" fillId="0" borderId="0" xfId="0" applyFont="1" applyAlignment="1">
      <alignment wrapText="1"/>
    </xf>
    <xf numFmtId="18" fontId="57" fillId="0" borderId="0" xfId="0" applyNumberFormat="1" applyFont="1" applyAlignment="1">
      <alignment wrapText="1"/>
    </xf>
    <xf numFmtId="0" fontId="58" fillId="55" borderId="0" xfId="0" applyFont="1" applyFill="1"/>
    <xf numFmtId="0" fontId="58" fillId="55" borderId="121" xfId="0" applyFont="1" applyFill="1" applyBorder="1"/>
    <xf numFmtId="3" fontId="57" fillId="0" borderId="0" xfId="0" applyNumberFormat="1" applyFont="1"/>
    <xf numFmtId="0" fontId="57" fillId="0" borderId="93" xfId="0" applyFont="1" applyBorder="1"/>
    <xf numFmtId="0" fontId="57" fillId="0" borderId="92" xfId="0" applyFont="1" applyBorder="1"/>
    <xf numFmtId="0" fontId="58" fillId="0" borderId="94" xfId="0" applyFont="1" applyBorder="1"/>
    <xf numFmtId="0" fontId="58" fillId="0" borderId="89" xfId="0" applyFont="1" applyBorder="1"/>
    <xf numFmtId="15" fontId="57" fillId="0" borderId="97" xfId="0" applyNumberFormat="1" applyFont="1" applyBorder="1" applyAlignment="1">
      <alignment wrapText="1"/>
    </xf>
    <xf numFmtId="0" fontId="57" fillId="0" borderId="93" xfId="0" applyFont="1" applyBorder="1" applyAlignment="1">
      <alignment wrapText="1"/>
    </xf>
    <xf numFmtId="18" fontId="57" fillId="0" borderId="93" xfId="0" applyNumberFormat="1" applyFont="1" applyBorder="1" applyAlignment="1">
      <alignment wrapText="1"/>
    </xf>
    <xf numFmtId="0" fontId="58" fillId="55" borderId="67" xfId="0" applyFont="1" applyFill="1" applyBorder="1"/>
    <xf numFmtId="0" fontId="58" fillId="55" borderId="68" xfId="0" applyFont="1" applyFill="1" applyBorder="1"/>
    <xf numFmtId="0" fontId="58" fillId="55" borderId="122" xfId="0" applyFont="1" applyFill="1" applyBorder="1"/>
    <xf numFmtId="0" fontId="58" fillId="55" borderId="74" xfId="0" applyFont="1" applyFill="1" applyBorder="1"/>
    <xf numFmtId="0" fontId="58" fillId="55" borderId="75" xfId="0" applyFont="1" applyFill="1" applyBorder="1"/>
    <xf numFmtId="0" fontId="58" fillId="55" borderId="123" xfId="0" applyFont="1" applyFill="1" applyBorder="1"/>
    <xf numFmtId="0" fontId="58" fillId="55" borderId="124" xfId="0" applyFont="1" applyFill="1" applyBorder="1"/>
    <xf numFmtId="0" fontId="57" fillId="0" borderId="74" xfId="0" applyFont="1" applyBorder="1"/>
    <xf numFmtId="0" fontId="57" fillId="0" borderId="75" xfId="0" applyFont="1" applyBorder="1"/>
    <xf numFmtId="3" fontId="57" fillId="0" borderId="75" xfId="0" applyNumberFormat="1" applyFont="1" applyBorder="1"/>
    <xf numFmtId="0" fontId="57" fillId="0" borderId="125" xfId="0" applyFont="1" applyBorder="1"/>
    <xf numFmtId="1" fontId="57" fillId="0" borderId="0" xfId="0" applyNumberFormat="1" applyFont="1"/>
    <xf numFmtId="1" fontId="57" fillId="0" borderId="78" xfId="0" applyNumberFormat="1" applyFont="1" applyBorder="1"/>
    <xf numFmtId="1" fontId="57" fillId="0" borderId="75" xfId="0" applyNumberFormat="1" applyFont="1" applyBorder="1"/>
    <xf numFmtId="1" fontId="57" fillId="0" borderId="126" xfId="0" applyNumberFormat="1" applyFont="1" applyBorder="1"/>
    <xf numFmtId="0" fontId="33" fillId="25" borderId="2" xfId="0" applyFont="1" applyFill="1" applyBorder="1"/>
    <xf numFmtId="0" fontId="41" fillId="25" borderId="11" xfId="0" applyFont="1" applyFill="1" applyBorder="1" applyAlignment="1">
      <alignment wrapText="1"/>
    </xf>
    <xf numFmtId="3" fontId="41" fillId="24" borderId="9" xfId="0" applyNumberFormat="1" applyFont="1" applyFill="1" applyBorder="1"/>
    <xf numFmtId="3" fontId="41" fillId="21" borderId="11" xfId="0" applyNumberFormat="1" applyFont="1" applyFill="1" applyBorder="1"/>
    <xf numFmtId="0" fontId="41" fillId="25" borderId="9" xfId="0" applyFont="1" applyFill="1" applyBorder="1" applyAlignment="1">
      <alignment wrapText="1"/>
    </xf>
    <xf numFmtId="3" fontId="41" fillId="16" borderId="9" xfId="0" applyNumberFormat="1" applyFont="1" applyFill="1" applyBorder="1"/>
    <xf numFmtId="0" fontId="41" fillId="23" borderId="0" xfId="0" applyFont="1" applyFill="1"/>
    <xf numFmtId="3" fontId="41" fillId="24" borderId="15" xfId="0" applyNumberFormat="1" applyFont="1" applyFill="1" applyBorder="1"/>
    <xf numFmtId="3" fontId="41" fillId="21" borderId="9" xfId="0" applyNumberFormat="1" applyFont="1" applyFill="1" applyBorder="1"/>
    <xf numFmtId="0" fontId="41" fillId="25" borderId="9" xfId="0" applyFont="1" applyFill="1" applyBorder="1"/>
    <xf numFmtId="3" fontId="41" fillId="22" borderId="9" xfId="0" applyNumberFormat="1" applyFont="1" applyFill="1" applyBorder="1"/>
    <xf numFmtId="0" fontId="78" fillId="54" borderId="0" xfId="0" applyFont="1" applyFill="1"/>
    <xf numFmtId="0" fontId="41" fillId="23" borderId="4" xfId="0" applyFont="1" applyFill="1" applyBorder="1"/>
    <xf numFmtId="0" fontId="41" fillId="25" borderId="1" xfId="0" applyFont="1" applyFill="1" applyBorder="1"/>
    <xf numFmtId="0" fontId="41" fillId="24" borderId="9" xfId="0" applyFont="1" applyFill="1" applyBorder="1"/>
    <xf numFmtId="0" fontId="41" fillId="21" borderId="11" xfId="0" applyFont="1" applyFill="1" applyBorder="1"/>
    <xf numFmtId="0" fontId="41" fillId="25" borderId="11" xfId="0" applyFont="1" applyFill="1" applyBorder="1"/>
    <xf numFmtId="0" fontId="41" fillId="23" borderId="7" xfId="0" applyFont="1" applyFill="1" applyBorder="1"/>
    <xf numFmtId="43" fontId="12" fillId="20" borderId="1" xfId="0" applyNumberFormat="1" applyFont="1" applyFill="1" applyBorder="1" applyAlignment="1">
      <alignment vertical="center"/>
    </xf>
    <xf numFmtId="43" fontId="33" fillId="20" borderId="12" xfId="0" applyNumberFormat="1" applyFont="1" applyFill="1" applyBorder="1" applyAlignment="1">
      <alignment vertical="center"/>
    </xf>
    <xf numFmtId="43" fontId="33" fillId="8" borderId="37" xfId="0" applyNumberFormat="1" applyFont="1" applyFill="1" applyBorder="1" applyAlignment="1">
      <alignment vertical="center"/>
    </xf>
    <xf numFmtId="0" fontId="65" fillId="45" borderId="46" xfId="0" applyFont="1" applyFill="1" applyBorder="1" applyAlignment="1">
      <alignment vertical="top"/>
    </xf>
    <xf numFmtId="0" fontId="63" fillId="0" borderId="55" xfId="0" applyFont="1" applyBorder="1" applyAlignment="1">
      <alignment horizontal="left" vertical="top"/>
    </xf>
    <xf numFmtId="0" fontId="65" fillId="45" borderId="49" xfId="0" applyFont="1" applyFill="1" applyBorder="1" applyAlignment="1">
      <alignment vertical="top"/>
    </xf>
    <xf numFmtId="0" fontId="34" fillId="45" borderId="46" xfId="0" applyFont="1" applyFill="1" applyBorder="1" applyAlignment="1">
      <alignment vertical="top"/>
    </xf>
    <xf numFmtId="0" fontId="12" fillId="0" borderId="0" xfId="0" applyFont="1" applyAlignment="1">
      <alignment horizontal="left" vertical="top"/>
    </xf>
    <xf numFmtId="0" fontId="34" fillId="45" borderId="49" xfId="0" applyFont="1" applyFill="1" applyBorder="1" applyAlignment="1">
      <alignment vertical="top"/>
    </xf>
    <xf numFmtId="0" fontId="3" fillId="45" borderId="46" xfId="0" applyFont="1" applyFill="1" applyBorder="1"/>
    <xf numFmtId="0" fontId="64" fillId="0" borderId="0" xfId="0" applyFont="1" applyAlignment="1">
      <alignment horizontal="left" vertical="top"/>
    </xf>
    <xf numFmtId="0" fontId="3" fillId="45" borderId="49" xfId="0" applyFont="1" applyFill="1" applyBorder="1"/>
    <xf numFmtId="0" fontId="64" fillId="0" borderId="49" xfId="0" applyFont="1" applyBorder="1" applyAlignment="1">
      <alignment vertical="top"/>
    </xf>
    <xf numFmtId="0" fontId="3" fillId="0" borderId="46" xfId="0" applyFont="1" applyBorder="1"/>
    <xf numFmtId="0" fontId="64" fillId="0" borderId="48" xfId="0" applyFont="1" applyBorder="1" applyAlignment="1">
      <alignment horizontal="left" vertical="top"/>
    </xf>
    <xf numFmtId="0" fontId="64" fillId="0" borderId="48" xfId="0" applyFont="1" applyBorder="1" applyAlignment="1">
      <alignment vertical="top"/>
    </xf>
    <xf numFmtId="0" fontId="3" fillId="45" borderId="48" xfId="0" applyFont="1" applyFill="1" applyBorder="1"/>
    <xf numFmtId="0" fontId="64" fillId="0" borderId="0" xfId="0" applyFont="1" applyAlignment="1">
      <alignment vertical="top"/>
    </xf>
    <xf numFmtId="182" fontId="64" fillId="0" borderId="0" xfId="0" applyNumberFormat="1" applyFont="1" applyAlignment="1">
      <alignment horizontal="left" vertical="top"/>
    </xf>
    <xf numFmtId="3" fontId="65" fillId="45" borderId="46" xfId="0" applyNumberFormat="1" applyFont="1" applyFill="1" applyBorder="1" applyAlignment="1">
      <alignment horizontal="right" vertical="top"/>
    </xf>
    <xf numFmtId="3" fontId="64" fillId="0" borderId="56" xfId="0" applyNumberFormat="1" applyFont="1" applyBorder="1" applyAlignment="1">
      <alignment horizontal="right" vertical="top"/>
    </xf>
    <xf numFmtId="3" fontId="65" fillId="45" borderId="49" xfId="0" applyNumberFormat="1" applyFont="1" applyFill="1" applyBorder="1" applyAlignment="1">
      <alignment horizontal="right" vertical="top"/>
    </xf>
    <xf numFmtId="184" fontId="64" fillId="0" borderId="56" xfId="0" applyNumberFormat="1" applyFont="1" applyBorder="1" applyAlignment="1">
      <alignment horizontal="right" vertical="top"/>
    </xf>
    <xf numFmtId="4" fontId="64" fillId="0" borderId="56" xfId="0" applyNumberFormat="1" applyFont="1" applyBorder="1" applyAlignment="1">
      <alignment horizontal="right" vertical="top"/>
    </xf>
    <xf numFmtId="184" fontId="65" fillId="45" borderId="49" xfId="0" applyNumberFormat="1" applyFont="1" applyFill="1" applyBorder="1" applyAlignment="1">
      <alignment horizontal="right" vertical="top"/>
    </xf>
    <xf numFmtId="4" fontId="65" fillId="45" borderId="46" xfId="0" applyNumberFormat="1" applyFont="1" applyFill="1" applyBorder="1" applyAlignment="1">
      <alignment horizontal="right" vertical="top"/>
    </xf>
    <xf numFmtId="3" fontId="64" fillId="48" borderId="56" xfId="0" applyNumberFormat="1" applyFont="1" applyFill="1" applyBorder="1" applyAlignment="1">
      <alignment horizontal="right" vertical="top"/>
    </xf>
    <xf numFmtId="4" fontId="64" fillId="48" borderId="56" xfId="0" applyNumberFormat="1" applyFont="1" applyFill="1" applyBorder="1" applyAlignment="1">
      <alignment horizontal="right" vertical="top"/>
    </xf>
    <xf numFmtId="184" fontId="64" fillId="48" borderId="56" xfId="0" applyNumberFormat="1" applyFont="1" applyFill="1" applyBorder="1" applyAlignment="1">
      <alignment horizontal="right" vertical="top"/>
    </xf>
    <xf numFmtId="0" fontId="85" fillId="16" borderId="127" xfId="0" applyFont="1" applyFill="1" applyBorder="1" applyAlignment="1">
      <alignment horizontal="left"/>
    </xf>
    <xf numFmtId="3" fontId="85" fillId="56" borderId="127" xfId="0" applyNumberFormat="1" applyFont="1" applyFill="1" applyBorder="1"/>
    <xf numFmtId="0" fontId="85" fillId="0" borderId="128" xfId="0" applyFont="1" applyBorder="1" applyAlignment="1">
      <alignment horizontal="left"/>
    </xf>
    <xf numFmtId="0" fontId="85" fillId="56" borderId="127" xfId="0" applyFont="1" applyFill="1" applyBorder="1"/>
    <xf numFmtId="3" fontId="86" fillId="57" borderId="10" xfId="0" applyNumberFormat="1" applyFont="1" applyFill="1" applyBorder="1"/>
    <xf numFmtId="167" fontId="12" fillId="8" borderId="1" xfId="1" applyNumberFormat="1" applyFont="1" applyFill="1" applyBorder="1" applyAlignment="1">
      <alignment vertical="center"/>
    </xf>
    <xf numFmtId="167" fontId="33" fillId="8" borderId="1" xfId="1" applyNumberFormat="1" applyFont="1" applyFill="1" applyBorder="1" applyAlignment="1">
      <alignment vertical="center"/>
    </xf>
    <xf numFmtId="0" fontId="8" fillId="8" borderId="12" xfId="0" applyFont="1" applyFill="1" applyBorder="1" applyAlignment="1">
      <alignment horizontal="center" vertical="center" wrapText="1"/>
    </xf>
    <xf numFmtId="0" fontId="8" fillId="8" borderId="10"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8" borderId="12" xfId="0" applyFont="1" applyFill="1" applyBorder="1" applyAlignment="1">
      <alignment horizontal="center" vertical="center"/>
    </xf>
    <xf numFmtId="0" fontId="3" fillId="8" borderId="10"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12" xfId="0" applyFont="1" applyFill="1" applyBorder="1" applyAlignment="1">
      <alignment horizontal="left" vertical="center" wrapText="1"/>
    </xf>
    <xf numFmtId="0" fontId="3" fillId="8" borderId="10" xfId="0" applyFont="1" applyFill="1" applyBorder="1" applyAlignment="1">
      <alignment horizontal="left" vertical="center" wrapText="1"/>
    </xf>
    <xf numFmtId="0" fontId="3" fillId="8" borderId="11" xfId="0" applyFont="1" applyFill="1" applyBorder="1" applyAlignment="1">
      <alignment horizontal="left" vertical="center" wrapText="1"/>
    </xf>
    <xf numFmtId="0" fontId="12" fillId="8" borderId="12" xfId="0" applyFont="1" applyFill="1" applyBorder="1" applyAlignment="1">
      <alignment horizontal="left" vertical="center" wrapText="1"/>
    </xf>
    <xf numFmtId="0" fontId="12" fillId="8" borderId="10" xfId="0" applyFont="1" applyFill="1" applyBorder="1" applyAlignment="1">
      <alignment horizontal="left" vertical="center" wrapText="1"/>
    </xf>
    <xf numFmtId="0" fontId="12" fillId="8" borderId="11" xfId="0" applyFont="1" applyFill="1" applyBorder="1" applyAlignment="1">
      <alignment horizontal="left" vertical="center" wrapText="1"/>
    </xf>
    <xf numFmtId="0" fontId="3" fillId="8" borderId="13"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3"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9" fillId="8" borderId="3" xfId="0" applyFont="1" applyFill="1" applyBorder="1" applyAlignment="1">
      <alignment horizontal="left" vertical="center" wrapText="1"/>
    </xf>
    <xf numFmtId="0" fontId="14" fillId="19" borderId="13" xfId="0" applyFont="1" applyFill="1" applyBorder="1" applyAlignment="1">
      <alignment horizontal="center" vertical="center" wrapText="1"/>
    </xf>
    <xf numFmtId="0" fontId="14" fillId="19" borderId="14" xfId="0" applyFont="1" applyFill="1" applyBorder="1" applyAlignment="1">
      <alignment horizontal="center" vertical="center" wrapText="1"/>
    </xf>
    <xf numFmtId="0" fontId="14" fillId="19" borderId="15" xfId="0" applyFont="1" applyFill="1" applyBorder="1" applyAlignment="1">
      <alignment horizontal="center" vertical="center" wrapText="1"/>
    </xf>
    <xf numFmtId="0" fontId="3" fillId="19" borderId="5" xfId="0" applyFont="1" applyFill="1" applyBorder="1" applyAlignment="1">
      <alignment horizontal="center" vertical="center" wrapText="1"/>
    </xf>
    <xf numFmtId="0" fontId="3" fillId="19" borderId="3" xfId="0" applyFont="1" applyFill="1" applyBorder="1" applyAlignment="1">
      <alignment horizontal="center" vertical="center" wrapText="1"/>
    </xf>
    <xf numFmtId="0" fontId="3" fillId="19" borderId="6" xfId="0"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9" xfId="0" applyFont="1" applyFill="1" applyBorder="1" applyAlignment="1">
      <alignment horizontal="center" vertical="center" wrapText="1"/>
    </xf>
    <xf numFmtId="0" fontId="3" fillId="8" borderId="12" xfId="0" applyFont="1" applyFill="1" applyBorder="1" applyAlignment="1">
      <alignment horizontal="left" vertical="center"/>
    </xf>
    <xf numFmtId="0" fontId="3" fillId="8" borderId="10" xfId="0" applyFont="1" applyFill="1" applyBorder="1" applyAlignment="1">
      <alignment horizontal="left" vertical="center"/>
    </xf>
    <xf numFmtId="0" fontId="3" fillId="8" borderId="11" xfId="0" applyFont="1" applyFill="1" applyBorder="1" applyAlignment="1">
      <alignment horizontal="left" vertical="center"/>
    </xf>
    <xf numFmtId="0" fontId="3" fillId="7" borderId="12" xfId="1" applyNumberFormat="1" applyFont="1" applyFill="1" applyBorder="1" applyAlignment="1">
      <alignment horizontal="center" vertical="center" wrapText="1"/>
    </xf>
    <xf numFmtId="0" fontId="3" fillId="7" borderId="11" xfId="1" applyNumberFormat="1" applyFont="1" applyFill="1" applyBorder="1" applyAlignment="1">
      <alignment horizontal="center" vertical="center" wrapText="1"/>
    </xf>
    <xf numFmtId="0" fontId="3" fillId="7" borderId="12" xfId="1" applyNumberFormat="1" applyFont="1" applyFill="1" applyBorder="1" applyAlignment="1">
      <alignment horizontal="left" vertical="center" wrapText="1"/>
    </xf>
    <xf numFmtId="0" fontId="3" fillId="7" borderId="11" xfId="1" applyNumberFormat="1" applyFont="1" applyFill="1" applyBorder="1" applyAlignment="1">
      <alignment horizontal="left" vertical="center" wrapText="1"/>
    </xf>
    <xf numFmtId="0" fontId="3" fillId="8" borderId="27" xfId="0" applyFont="1" applyFill="1" applyBorder="1" applyAlignment="1">
      <alignment horizontal="center" vertical="center" wrapText="1"/>
    </xf>
    <xf numFmtId="0" fontId="3" fillId="8" borderId="28" xfId="0" applyFont="1" applyFill="1" applyBorder="1" applyAlignment="1">
      <alignment horizontal="center" vertical="center" wrapText="1"/>
    </xf>
    <xf numFmtId="0" fontId="3" fillId="8" borderId="29" xfId="0" applyFont="1" applyFill="1" applyBorder="1" applyAlignment="1">
      <alignment horizontal="center" vertical="center" wrapText="1"/>
    </xf>
    <xf numFmtId="0" fontId="40" fillId="8" borderId="8" xfId="0" applyFont="1" applyFill="1" applyBorder="1" applyAlignment="1">
      <alignment horizontal="center"/>
    </xf>
    <xf numFmtId="0" fontId="40" fillId="8" borderId="2" xfId="0" applyFont="1" applyFill="1" applyBorder="1" applyAlignment="1">
      <alignment horizontal="center"/>
    </xf>
    <xf numFmtId="0" fontId="40" fillId="8" borderId="9" xfId="0" applyFont="1" applyFill="1" applyBorder="1" applyAlignment="1">
      <alignment horizontal="center"/>
    </xf>
    <xf numFmtId="0" fontId="33" fillId="19" borderId="5" xfId="0" applyFont="1" applyFill="1" applyBorder="1" applyAlignment="1">
      <alignment horizontal="center" vertical="center" wrapText="1"/>
    </xf>
    <xf numFmtId="0" fontId="33" fillId="19" borderId="3" xfId="0" applyFont="1" applyFill="1" applyBorder="1" applyAlignment="1">
      <alignment horizontal="center" vertical="center" wrapText="1"/>
    </xf>
    <xf numFmtId="0" fontId="33" fillId="19" borderId="6" xfId="0" applyFont="1" applyFill="1" applyBorder="1" applyAlignment="1">
      <alignment horizontal="center" vertical="center" wrapText="1"/>
    </xf>
    <xf numFmtId="0" fontId="33" fillId="19" borderId="4" xfId="0" applyFont="1" applyFill="1" applyBorder="1" applyAlignment="1">
      <alignment horizontal="center" vertical="center" wrapText="1"/>
    </xf>
    <xf numFmtId="0" fontId="33" fillId="19" borderId="0" xfId="0" applyFont="1" applyFill="1" applyAlignment="1">
      <alignment horizontal="center" vertical="center" wrapText="1"/>
    </xf>
    <xf numFmtId="0" fontId="33" fillId="19" borderId="7"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3" fillId="8" borderId="31" xfId="0" applyFont="1" applyFill="1" applyBorder="1" applyAlignment="1">
      <alignment horizontal="center" vertical="center" wrapText="1"/>
    </xf>
    <xf numFmtId="0" fontId="3" fillId="8" borderId="32" xfId="0" applyFont="1" applyFill="1" applyBorder="1" applyAlignment="1">
      <alignment horizontal="center" vertical="center" wrapText="1"/>
    </xf>
    <xf numFmtId="0" fontId="3" fillId="8" borderId="33"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40" fillId="19" borderId="18" xfId="0" applyFont="1" applyFill="1" applyBorder="1" applyAlignment="1">
      <alignment horizontal="center" vertical="center" wrapText="1"/>
    </xf>
    <xf numFmtId="0" fontId="40" fillId="19" borderId="24" xfId="0" applyFont="1" applyFill="1" applyBorder="1" applyAlignment="1">
      <alignment horizontal="center" vertical="center" wrapText="1"/>
    </xf>
    <xf numFmtId="0" fontId="40" fillId="19" borderId="19" xfId="0" applyFont="1" applyFill="1" applyBorder="1" applyAlignment="1">
      <alignment horizontal="center" vertical="center" wrapText="1"/>
    </xf>
    <xf numFmtId="0" fontId="40" fillId="19" borderId="20" xfId="0" applyFont="1" applyFill="1" applyBorder="1" applyAlignment="1">
      <alignment horizontal="center" vertical="center" wrapText="1"/>
    </xf>
    <xf numFmtId="0" fontId="40" fillId="19" borderId="0" xfId="0" applyFont="1" applyFill="1" applyAlignment="1">
      <alignment horizontal="center" vertical="center" wrapText="1"/>
    </xf>
    <xf numFmtId="0" fontId="40" fillId="19" borderId="21" xfId="0" applyFont="1" applyFill="1" applyBorder="1" applyAlignment="1">
      <alignment horizontal="center" vertical="center" wrapText="1"/>
    </xf>
    <xf numFmtId="0" fontId="40" fillId="19" borderId="22" xfId="0" applyFont="1" applyFill="1" applyBorder="1" applyAlignment="1">
      <alignment horizontal="center" vertical="center" wrapText="1"/>
    </xf>
    <xf numFmtId="0" fontId="40" fillId="19" borderId="25" xfId="0" applyFont="1" applyFill="1" applyBorder="1" applyAlignment="1">
      <alignment horizontal="center" vertical="center" wrapText="1"/>
    </xf>
    <xf numFmtId="0" fontId="40" fillId="19" borderId="23" xfId="0" applyFont="1" applyFill="1" applyBorder="1" applyAlignment="1">
      <alignment horizontal="center" vertical="center" wrapText="1"/>
    </xf>
    <xf numFmtId="0" fontId="3" fillId="2" borderId="0" xfId="0" applyFont="1" applyFill="1" applyAlignment="1">
      <alignment vertical="top" wrapText="1"/>
    </xf>
    <xf numFmtId="0" fontId="3"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3" borderId="22" xfId="0" applyFont="1" applyFill="1" applyBorder="1" applyAlignment="1">
      <alignment horizontal="left" vertical="center" wrapText="1"/>
    </xf>
    <xf numFmtId="0" fontId="3" fillId="3" borderId="25" xfId="0" applyFont="1" applyFill="1" applyBorder="1" applyAlignment="1">
      <alignment horizontal="left" vertical="center" wrapText="1"/>
    </xf>
    <xf numFmtId="0" fontId="3" fillId="3" borderId="23" xfId="0" applyFont="1" applyFill="1" applyBorder="1" applyAlignment="1">
      <alignment horizontal="left" vertical="center" wrapText="1"/>
    </xf>
    <xf numFmtId="0" fontId="33" fillId="24" borderId="12" xfId="0" applyFont="1" applyFill="1" applyBorder="1" applyAlignment="1">
      <alignment wrapText="1"/>
    </xf>
    <xf numFmtId="0" fontId="33" fillId="24" borderId="113" xfId="0" applyFont="1" applyFill="1" applyBorder="1" applyAlignment="1">
      <alignment wrapText="1"/>
    </xf>
    <xf numFmtId="0" fontId="33" fillId="19" borderId="18" xfId="0" applyFont="1" applyFill="1" applyBorder="1" applyAlignment="1">
      <alignment horizontal="center" vertical="center" wrapText="1"/>
    </xf>
    <xf numFmtId="0" fontId="33" fillId="19" borderId="24" xfId="0" applyFont="1" applyFill="1" applyBorder="1" applyAlignment="1">
      <alignment horizontal="center" vertical="center" wrapText="1"/>
    </xf>
    <xf numFmtId="0" fontId="33" fillId="19" borderId="19" xfId="0" applyFont="1" applyFill="1" applyBorder="1" applyAlignment="1">
      <alignment horizontal="center" vertical="center" wrapText="1"/>
    </xf>
    <xf numFmtId="0" fontId="33" fillId="19" borderId="20" xfId="0" applyFont="1" applyFill="1" applyBorder="1" applyAlignment="1">
      <alignment horizontal="center" vertical="center" wrapText="1"/>
    </xf>
    <xf numFmtId="0" fontId="33" fillId="19" borderId="21" xfId="0" applyFont="1" applyFill="1" applyBorder="1" applyAlignment="1">
      <alignment horizontal="center" vertical="center" wrapText="1"/>
    </xf>
    <xf numFmtId="0" fontId="33" fillId="19" borderId="22" xfId="0" applyFont="1" applyFill="1" applyBorder="1" applyAlignment="1">
      <alignment horizontal="center" vertical="center" wrapText="1"/>
    </xf>
    <xf numFmtId="0" fontId="33" fillId="19" borderId="25" xfId="0" applyFont="1" applyFill="1" applyBorder="1" applyAlignment="1">
      <alignment horizontal="center" vertical="center" wrapText="1"/>
    </xf>
    <xf numFmtId="0" fontId="33" fillId="19" borderId="23"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8" xfId="0" applyFont="1" applyFill="1" applyBorder="1" applyAlignment="1">
      <alignment vertical="center" wrapText="1"/>
    </xf>
    <xf numFmtId="0" fontId="3" fillId="3" borderId="2" xfId="0" applyFont="1" applyFill="1" applyBorder="1" applyAlignment="1">
      <alignment vertical="center" wrapText="1"/>
    </xf>
    <xf numFmtId="0" fontId="3" fillId="3" borderId="9" xfId="0" applyFont="1" applyFill="1" applyBorder="1" applyAlignment="1">
      <alignment vertical="center" wrapText="1"/>
    </xf>
    <xf numFmtId="0" fontId="3" fillId="8" borderId="6" xfId="0" applyFont="1" applyFill="1" applyBorder="1" applyAlignment="1">
      <alignment horizontal="center" vertical="center" wrapText="1"/>
    </xf>
    <xf numFmtId="0" fontId="46" fillId="28" borderId="52" xfId="0" applyFont="1" applyFill="1" applyBorder="1"/>
    <xf numFmtId="0" fontId="46" fillId="28" borderId="53" xfId="0" applyFont="1" applyFill="1" applyBorder="1"/>
    <xf numFmtId="0" fontId="46" fillId="28" borderId="54" xfId="0" applyFont="1" applyFill="1" applyBorder="1"/>
    <xf numFmtId="0" fontId="47" fillId="29" borderId="99" xfId="0" applyFont="1" applyFill="1" applyBorder="1"/>
    <xf numFmtId="0" fontId="47" fillId="29" borderId="100" xfId="0" applyFont="1" applyFill="1" applyBorder="1"/>
    <xf numFmtId="0" fontId="47" fillId="29" borderId="101" xfId="0" applyFont="1" applyFill="1" applyBorder="1"/>
    <xf numFmtId="0" fontId="48" fillId="0" borderId="0" xfId="0" applyFont="1"/>
    <xf numFmtId="0" fontId="59" fillId="0" borderId="47" xfId="0" applyFont="1" applyBorder="1"/>
    <xf numFmtId="0" fontId="59" fillId="0" borderId="48" xfId="0" applyFont="1" applyBorder="1"/>
    <xf numFmtId="0" fontId="59" fillId="0" borderId="49" xfId="0" applyFont="1" applyBorder="1"/>
    <xf numFmtId="0" fontId="60" fillId="28" borderId="55" xfId="0" applyFont="1" applyFill="1" applyBorder="1"/>
    <xf numFmtId="0" fontId="60" fillId="28" borderId="0" xfId="0" applyFont="1" applyFill="1"/>
    <xf numFmtId="0" fontId="60" fillId="28" borderId="98" xfId="0" applyFont="1" applyFill="1" applyBorder="1"/>
    <xf numFmtId="0" fontId="61" fillId="0" borderId="0" xfId="0" applyFont="1"/>
    <xf numFmtId="0" fontId="3" fillId="8" borderId="30" xfId="0" applyFont="1" applyFill="1" applyBorder="1" applyAlignment="1">
      <alignment horizontal="center" vertical="center"/>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xf>
    <xf numFmtId="0" fontId="3" fillId="8" borderId="20" xfId="0" applyFont="1" applyFill="1" applyBorder="1" applyAlignment="1">
      <alignment horizontal="center" vertical="center"/>
    </xf>
    <xf numFmtId="0" fontId="3" fillId="8" borderId="21" xfId="0" applyFont="1" applyFill="1" applyBorder="1" applyAlignment="1">
      <alignment horizontal="center" vertical="center"/>
    </xf>
    <xf numFmtId="0" fontId="3" fillId="8" borderId="22" xfId="0" applyFont="1" applyFill="1" applyBorder="1" applyAlignment="1">
      <alignment horizontal="center" vertical="center"/>
    </xf>
    <xf numFmtId="0" fontId="3" fillId="8" borderId="23" xfId="0" applyFont="1" applyFill="1" applyBorder="1" applyAlignment="1">
      <alignment horizontal="center" vertical="center"/>
    </xf>
    <xf numFmtId="167" fontId="3" fillId="8" borderId="12" xfId="0" applyNumberFormat="1" applyFont="1" applyFill="1" applyBorder="1" applyAlignment="1">
      <alignment horizontal="center" vertical="center"/>
    </xf>
    <xf numFmtId="167" fontId="3" fillId="8" borderId="10" xfId="0" applyNumberFormat="1" applyFont="1" applyFill="1" applyBorder="1" applyAlignment="1">
      <alignment horizontal="center" vertical="center"/>
    </xf>
    <xf numFmtId="167" fontId="3" fillId="8" borderId="11" xfId="0" applyNumberFormat="1" applyFont="1" applyFill="1" applyBorder="1" applyAlignment="1">
      <alignment horizontal="center" vertical="center"/>
    </xf>
    <xf numFmtId="0" fontId="3" fillId="8" borderId="5" xfId="0" applyFont="1" applyFill="1" applyBorder="1" applyAlignment="1">
      <alignment horizontal="center" vertical="center"/>
    </xf>
    <xf numFmtId="0" fontId="3" fillId="8" borderId="6" xfId="0" applyFont="1" applyFill="1" applyBorder="1" applyAlignment="1">
      <alignment horizontal="center" vertical="center"/>
    </xf>
    <xf numFmtId="0" fontId="3" fillId="8" borderId="8"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2" xfId="0" applyFont="1" applyFill="1" applyBorder="1" applyAlignment="1">
      <alignment horizontal="center" vertical="center"/>
    </xf>
    <xf numFmtId="0" fontId="3" fillId="3" borderId="22"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3" borderId="12" xfId="0" applyFont="1" applyFill="1" applyBorder="1" applyAlignment="1">
      <alignment horizontal="left" vertical="center" wrapText="1"/>
    </xf>
    <xf numFmtId="0" fontId="3" fillId="19" borderId="0" xfId="0" applyFont="1" applyFill="1" applyAlignment="1">
      <alignment horizontal="center" vertical="center"/>
    </xf>
    <xf numFmtId="0" fontId="3" fillId="8" borderId="107" xfId="0" applyFont="1" applyFill="1" applyBorder="1" applyAlignment="1">
      <alignment horizontal="center" vertical="center" wrapText="1"/>
    </xf>
    <xf numFmtId="0" fontId="3" fillId="8" borderId="110" xfId="0" applyFont="1" applyFill="1" applyBorder="1" applyAlignment="1">
      <alignment horizontal="center" vertical="center" wrapText="1"/>
    </xf>
    <xf numFmtId="0" fontId="3" fillId="8" borderId="108" xfId="0" applyFont="1" applyFill="1" applyBorder="1" applyAlignment="1">
      <alignment horizontal="center" vertical="center" wrapText="1"/>
    </xf>
    <xf numFmtId="0" fontId="3" fillId="3" borderId="44" xfId="0" applyFont="1" applyFill="1" applyBorder="1" applyAlignment="1">
      <alignment horizontal="left" vertical="center" wrapText="1"/>
    </xf>
    <xf numFmtId="0" fontId="3" fillId="3" borderId="45" xfId="0" applyFont="1" applyFill="1" applyBorder="1" applyAlignment="1">
      <alignment horizontal="left" vertical="center" wrapText="1"/>
    </xf>
    <xf numFmtId="0" fontId="3" fillId="3" borderId="17" xfId="0" applyFont="1" applyFill="1" applyBorder="1" applyAlignment="1">
      <alignment horizontal="left" vertical="center" wrapText="1"/>
    </xf>
    <xf numFmtId="0" fontId="33" fillId="8" borderId="13" xfId="0" applyFont="1" applyFill="1" applyBorder="1" applyAlignment="1">
      <alignment horizontal="center" vertical="center" wrapText="1"/>
    </xf>
    <xf numFmtId="0" fontId="33" fillId="8" borderId="14" xfId="0" applyFont="1" applyFill="1" applyBorder="1" applyAlignment="1">
      <alignment horizontal="center" vertical="center" wrapText="1"/>
    </xf>
    <xf numFmtId="0" fontId="33" fillId="8" borderId="15" xfId="0" applyFont="1" applyFill="1" applyBorder="1" applyAlignment="1">
      <alignment horizontal="center" vertical="center" wrapText="1"/>
    </xf>
    <xf numFmtId="0" fontId="3" fillId="8" borderId="109" xfId="0" applyFont="1" applyFill="1" applyBorder="1" applyAlignment="1">
      <alignment horizontal="center" vertical="center" wrapText="1"/>
    </xf>
    <xf numFmtId="0" fontId="33" fillId="8" borderId="13" xfId="0" applyFont="1" applyFill="1" applyBorder="1" applyAlignment="1">
      <alignment horizontal="center" vertical="center"/>
    </xf>
    <xf numFmtId="0" fontId="33" fillId="8" borderId="15" xfId="0" applyFont="1" applyFill="1" applyBorder="1" applyAlignment="1">
      <alignment horizontal="center" vertical="center"/>
    </xf>
    <xf numFmtId="0" fontId="33" fillId="8" borderId="26" xfId="0" applyFont="1" applyFill="1" applyBorder="1" applyAlignment="1">
      <alignment horizontal="center" vertical="center" wrapText="1"/>
    </xf>
    <xf numFmtId="0" fontId="33" fillId="8" borderId="1"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12" fillId="8" borderId="12"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2" fillId="8" borderId="11" xfId="0" applyFont="1" applyFill="1" applyBorder="1" applyAlignment="1">
      <alignment horizontal="center" vertical="center" wrapText="1"/>
    </xf>
    <xf numFmtId="0" fontId="3" fillId="8" borderId="111" xfId="0" applyFont="1" applyFill="1" applyBorder="1" applyAlignment="1">
      <alignment horizontal="center" vertical="center" wrapText="1"/>
    </xf>
    <xf numFmtId="0" fontId="3" fillId="8" borderId="36" xfId="0" applyFont="1" applyFill="1" applyBorder="1" applyAlignment="1">
      <alignment horizontal="center" vertical="center" wrapText="1"/>
    </xf>
    <xf numFmtId="0" fontId="3" fillId="3" borderId="10"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50" fillId="8" borderId="1" xfId="0" applyFont="1" applyFill="1" applyBorder="1" applyAlignment="1">
      <alignment horizontal="center" vertical="center" wrapText="1"/>
    </xf>
    <xf numFmtId="0" fontId="50" fillId="8" borderId="12" xfId="0" applyFont="1" applyFill="1" applyBorder="1" applyAlignment="1">
      <alignment horizontal="center" vertical="center" wrapText="1"/>
    </xf>
    <xf numFmtId="170" fontId="4" fillId="3" borderId="8" xfId="0" applyNumberFormat="1" applyFont="1" applyFill="1" applyBorder="1" applyAlignment="1">
      <alignment horizontal="center" vertical="center" wrapText="1"/>
    </xf>
    <xf numFmtId="170" fontId="4" fillId="3" borderId="2" xfId="0" applyNumberFormat="1" applyFont="1" applyFill="1" applyBorder="1" applyAlignment="1">
      <alignment horizontal="center" vertical="center" wrapText="1"/>
    </xf>
    <xf numFmtId="170" fontId="4" fillId="3" borderId="9" xfId="0" applyNumberFormat="1" applyFont="1" applyFill="1" applyBorder="1" applyAlignment="1">
      <alignment horizontal="center" vertical="center" wrapText="1"/>
    </xf>
    <xf numFmtId="0" fontId="3" fillId="3" borderId="12" xfId="0" applyFont="1" applyFill="1" applyBorder="1" applyAlignment="1">
      <alignment vertical="center" wrapText="1"/>
    </xf>
    <xf numFmtId="0" fontId="3" fillId="3" borderId="10" xfId="0" applyFont="1" applyFill="1" applyBorder="1" applyAlignment="1">
      <alignment vertical="center" wrapText="1"/>
    </xf>
    <xf numFmtId="0" fontId="3" fillId="3" borderId="11" xfId="0" applyFont="1" applyFill="1" applyBorder="1" applyAlignment="1">
      <alignment vertical="center" wrapText="1"/>
    </xf>
    <xf numFmtId="0" fontId="55" fillId="0" borderId="0" xfId="0" applyFont="1" applyAlignment="1">
      <alignment wrapText="1"/>
    </xf>
    <xf numFmtId="0" fontId="55" fillId="50" borderId="0" xfId="0" applyFont="1" applyFill="1" applyAlignment="1">
      <alignment wrapText="1"/>
    </xf>
    <xf numFmtId="0" fontId="82" fillId="0" borderId="0" xfId="0" applyFont="1" applyAlignment="1">
      <alignment horizontal="center" vertical="top"/>
    </xf>
    <xf numFmtId="0" fontId="82" fillId="0" borderId="119" xfId="0" applyFont="1" applyBorder="1" applyAlignment="1">
      <alignment horizontal="center" vertical="top"/>
    </xf>
    <xf numFmtId="0" fontId="83" fillId="44" borderId="114" xfId="0" applyFont="1" applyFill="1" applyBorder="1" applyAlignment="1">
      <alignment horizontal="center" vertical="top"/>
    </xf>
    <xf numFmtId="0" fontId="0" fillId="44" borderId="115" xfId="0" applyFill="1" applyBorder="1"/>
    <xf numFmtId="0" fontId="0" fillId="44" borderId="116" xfId="0" applyFill="1" applyBorder="1"/>
    <xf numFmtId="0" fontId="0" fillId="0" borderId="0" xfId="0"/>
    <xf numFmtId="0" fontId="3" fillId="8" borderId="1" xfId="0" applyFont="1" applyFill="1" applyBorder="1" applyAlignment="1">
      <alignment horizontal="right" vertical="center" wrapText="1"/>
    </xf>
    <xf numFmtId="0" fontId="12" fillId="10" borderId="12" xfId="0" applyFont="1" applyFill="1" applyBorder="1" applyAlignment="1">
      <alignment horizontal="center" vertical="center"/>
    </xf>
    <xf numFmtId="0" fontId="12" fillId="10" borderId="11" xfId="0" applyFont="1" applyFill="1" applyBorder="1" applyAlignment="1">
      <alignment horizontal="center" vertical="center"/>
    </xf>
    <xf numFmtId="0" fontId="34" fillId="4" borderId="12" xfId="0" applyFont="1" applyFill="1" applyBorder="1" applyAlignment="1">
      <alignment horizontal="center" vertical="center"/>
    </xf>
    <xf numFmtId="0" fontId="34" fillId="4" borderId="11" xfId="0" applyFont="1" applyFill="1" applyBorder="1" applyAlignment="1">
      <alignment horizontal="center" vertical="center"/>
    </xf>
    <xf numFmtId="0" fontId="34" fillId="10" borderId="12" xfId="0" applyFont="1" applyFill="1" applyBorder="1" applyAlignment="1">
      <alignment horizontal="center" vertical="center"/>
    </xf>
    <xf numFmtId="0" fontId="34" fillId="10" borderId="11" xfId="0" applyFont="1" applyFill="1" applyBorder="1" applyAlignment="1">
      <alignment horizontal="center" vertical="center"/>
    </xf>
    <xf numFmtId="0" fontId="34" fillId="4" borderId="1" xfId="0" applyFont="1" applyFill="1" applyBorder="1" applyAlignment="1">
      <alignment horizontal="center" vertical="center"/>
    </xf>
    <xf numFmtId="0" fontId="34" fillId="10" borderId="8" xfId="0" applyFont="1" applyFill="1" applyBorder="1" applyAlignment="1">
      <alignment horizontal="center" vertical="center"/>
    </xf>
    <xf numFmtId="0" fontId="34" fillId="10" borderId="9" xfId="0" applyFont="1" applyFill="1" applyBorder="1" applyAlignment="1">
      <alignment horizontal="center" vertical="center"/>
    </xf>
    <xf numFmtId="0" fontId="12" fillId="10" borderId="1" xfId="0" applyFont="1" applyFill="1" applyBorder="1" applyAlignment="1">
      <alignment horizontal="center" vertical="center"/>
    </xf>
    <xf numFmtId="0" fontId="12" fillId="10" borderId="13" xfId="0" applyFont="1" applyFill="1" applyBorder="1" applyAlignment="1">
      <alignment horizontal="center" vertical="center"/>
    </xf>
    <xf numFmtId="0" fontId="34" fillId="10" borderId="1" xfId="0" applyFont="1" applyFill="1" applyBorder="1" applyAlignment="1">
      <alignment horizontal="center" vertical="center"/>
    </xf>
    <xf numFmtId="43" fontId="4" fillId="3" borderId="12" xfId="1" applyNumberFormat="1" applyFont="1" applyFill="1" applyBorder="1" applyAlignment="1">
      <alignment horizontal="center" vertical="center"/>
    </xf>
    <xf numFmtId="43" fontId="4" fillId="3" borderId="11" xfId="1" applyNumberFormat="1" applyFont="1" applyFill="1" applyBorder="1" applyAlignment="1">
      <alignment horizontal="center" vertical="center"/>
    </xf>
    <xf numFmtId="0" fontId="12" fillId="8" borderId="1" xfId="0" applyFont="1" applyFill="1" applyBorder="1" applyAlignment="1">
      <alignment horizontal="center" vertical="center" wrapText="1"/>
    </xf>
    <xf numFmtId="9" fontId="12" fillId="6" borderId="3" xfId="0" applyNumberFormat="1" applyFont="1" applyFill="1" applyBorder="1" applyAlignment="1">
      <alignment horizontal="center" vertical="center"/>
    </xf>
    <xf numFmtId="43" fontId="3" fillId="3" borderId="12" xfId="1" applyNumberFormat="1" applyFont="1" applyFill="1" applyBorder="1" applyAlignment="1">
      <alignment horizontal="center" vertical="center"/>
    </xf>
    <xf numFmtId="43" fontId="3" fillId="3" borderId="11" xfId="1" applyNumberFormat="1" applyFont="1" applyFill="1" applyBorder="1" applyAlignment="1">
      <alignment horizontal="center" vertical="center"/>
    </xf>
    <xf numFmtId="43" fontId="34" fillId="5" borderId="12" xfId="1" applyNumberFormat="1" applyFont="1" applyFill="1" applyBorder="1" applyAlignment="1">
      <alignment horizontal="center" vertical="center"/>
    </xf>
    <xf numFmtId="43" fontId="34" fillId="5" borderId="11" xfId="1" applyNumberFormat="1" applyFont="1" applyFill="1" applyBorder="1" applyAlignment="1">
      <alignment horizontal="center" vertical="center"/>
    </xf>
    <xf numFmtId="0" fontId="4" fillId="3" borderId="1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33" fillId="19" borderId="44" xfId="0" applyFont="1" applyFill="1" applyBorder="1" applyAlignment="1">
      <alignment horizontal="center" vertical="center" wrapText="1"/>
    </xf>
    <xf numFmtId="0" fontId="3" fillId="19" borderId="45" xfId="0" applyFont="1" applyFill="1" applyBorder="1" applyAlignment="1">
      <alignment horizontal="center" vertical="center"/>
    </xf>
    <xf numFmtId="0" fontId="3" fillId="19" borderId="24" xfId="0" applyFont="1" applyFill="1" applyBorder="1" applyAlignment="1">
      <alignment horizontal="center" vertical="center"/>
    </xf>
    <xf numFmtId="0" fontId="3" fillId="19" borderId="19" xfId="0" applyFont="1" applyFill="1" applyBorder="1" applyAlignment="1">
      <alignment horizontal="center" vertical="center"/>
    </xf>
    <xf numFmtId="0" fontId="3" fillId="10" borderId="12" xfId="0" applyFont="1" applyFill="1" applyBorder="1" applyAlignment="1">
      <alignment horizontal="center" vertical="center"/>
    </xf>
    <xf numFmtId="0" fontId="3" fillId="10" borderId="11" xfId="0" applyFont="1" applyFill="1" applyBorder="1" applyAlignment="1">
      <alignment horizontal="center" vertical="center"/>
    </xf>
    <xf numFmtId="0" fontId="58" fillId="0" borderId="84" xfId="0" applyFont="1" applyBorder="1"/>
    <xf numFmtId="0" fontId="58" fillId="0" borderId="85" xfId="0" applyFont="1" applyBorder="1"/>
    <xf numFmtId="0" fontId="58" fillId="0" borderId="86" xfId="0" applyFont="1" applyBorder="1"/>
    <xf numFmtId="0" fontId="58" fillId="0" borderId="87" xfId="0" applyFont="1" applyBorder="1" applyAlignment="1">
      <alignment wrapText="1"/>
    </xf>
    <xf numFmtId="0" fontId="58" fillId="0" borderId="88" xfId="0" applyFont="1" applyBorder="1" applyAlignment="1">
      <alignment wrapText="1"/>
    </xf>
    <xf numFmtId="0" fontId="58" fillId="0" borderId="91" xfId="0" applyFont="1" applyBorder="1" applyAlignment="1">
      <alignment wrapText="1"/>
    </xf>
  </cellXfs>
  <cellStyles count="2475">
    <cellStyle name=" 1" xfId="4" xr:uid="{00000000-0005-0000-0000-000000000000}"/>
    <cellStyle name=" 1 2" xfId="5" xr:uid="{00000000-0005-0000-0000-000001000000}"/>
    <cellStyle name=" 1 2 2" xfId="831" xr:uid="{00000000-0005-0000-0000-000002000000}"/>
    <cellStyle name=" 1 3" xfId="422" xr:uid="{00000000-0005-0000-0000-000003000000}"/>
    <cellStyle name=" 1 3 2" xfId="2462" xr:uid="{00000000-0005-0000-0000-000004000000}"/>
    <cellStyle name=" 1 4" xfId="2463" xr:uid="{00000000-0005-0000-0000-000005000000}"/>
    <cellStyle name="20% - Accent5" xfId="11" builtinId="46" customBuiltin="1"/>
    <cellStyle name="40% - Accent2" xfId="9" builtinId="35" customBuiltin="1"/>
    <cellStyle name="Accent5" xfId="10" builtinId="45" customBuiltin="1"/>
    <cellStyle name="Check Cell" xfId="6" builtinId="23" customBuiltin="1"/>
    <cellStyle name="Comma" xfId="1" builtinId="3"/>
    <cellStyle name="Comma 2" xfId="2468" xr:uid="{D5219B28-8524-4B95-B241-AD6A7F74F03A}"/>
    <cellStyle name="Comma 2 2" xfId="2473" xr:uid="{A6A723D0-A406-447F-BB4A-659BB5128700}"/>
    <cellStyle name="Comma 3" xfId="2470" xr:uid="{1069EB5C-AC13-4624-A274-9A6090877B42}"/>
    <cellStyle name="Comma 3 2" xfId="2471" xr:uid="{E3211F32-F937-494F-BC41-BCAFE849E318}"/>
    <cellStyle name="Comma 4" xfId="2465" xr:uid="{EFC8B664-FC57-415B-A197-237AF8BE057C}"/>
    <cellStyle name="Currency" xfId="3" builtinId="4"/>
    <cellStyle name="Currency 2" xfId="2472" xr:uid="{D783EF36-53FF-46D4-B439-C11BFDD4089B}"/>
    <cellStyle name="Currency 3" xfId="2466" xr:uid="{2D40DAD6-91A7-431B-B8D2-666EDF61B40C}"/>
    <cellStyle name="Explanatory Text" xfId="8" builtinId="53" customBuiltin="1"/>
    <cellStyle name="Followed Hyperlink" xfId="769" builtinId="9" hidden="1"/>
    <cellStyle name="Followed Hyperlink" xfId="1556" builtinId="9" hidden="1"/>
    <cellStyle name="Followed Hyperlink" xfId="1397" builtinId="9" hidden="1"/>
    <cellStyle name="Followed Hyperlink" xfId="1195" builtinId="9" hidden="1"/>
    <cellStyle name="Followed Hyperlink" xfId="1719" builtinId="9" hidden="1"/>
    <cellStyle name="Followed Hyperlink" xfId="983" builtinId="9" hidden="1"/>
    <cellStyle name="Followed Hyperlink" xfId="907" builtinId="9" hidden="1"/>
    <cellStyle name="Followed Hyperlink" xfId="1409" builtinId="9" hidden="1"/>
    <cellStyle name="Followed Hyperlink" xfId="1074" builtinId="9" hidden="1"/>
    <cellStyle name="Followed Hyperlink" xfId="1277" builtinId="9" hidden="1"/>
    <cellStyle name="Followed Hyperlink" xfId="856" builtinId="9" hidden="1"/>
    <cellStyle name="Followed Hyperlink" xfId="881" builtinId="9" hidden="1"/>
    <cellStyle name="Followed Hyperlink" xfId="1392" builtinId="9" hidden="1"/>
    <cellStyle name="Followed Hyperlink" xfId="1160" builtinId="9" hidden="1"/>
    <cellStyle name="Followed Hyperlink" xfId="1464" builtinId="9" hidden="1"/>
    <cellStyle name="Followed Hyperlink" xfId="1570" builtinId="9" hidden="1"/>
    <cellStyle name="Followed Hyperlink" xfId="194" builtinId="9" hidden="1"/>
    <cellStyle name="Followed Hyperlink" xfId="1261" builtinId="9" hidden="1"/>
    <cellStyle name="Followed Hyperlink" xfId="923" builtinId="9" hidden="1"/>
    <cellStyle name="Followed Hyperlink" xfId="581" builtinId="9" hidden="1"/>
    <cellStyle name="Followed Hyperlink" xfId="1521" builtinId="9" hidden="1"/>
    <cellStyle name="Followed Hyperlink" xfId="2232" builtinId="9" hidden="1"/>
    <cellStyle name="Followed Hyperlink" xfId="2360" builtinId="9" hidden="1"/>
    <cellStyle name="Followed Hyperlink" xfId="680" builtinId="9" hidden="1"/>
    <cellStyle name="Followed Hyperlink" xfId="660" builtinId="9" hidden="1"/>
    <cellStyle name="Followed Hyperlink" xfId="1995" builtinId="9" hidden="1"/>
    <cellStyle name="Followed Hyperlink" xfId="663" builtinId="9" hidden="1"/>
    <cellStyle name="Followed Hyperlink" xfId="263" builtinId="9" hidden="1"/>
    <cellStyle name="Followed Hyperlink" xfId="416" builtinId="9" hidden="1"/>
    <cellStyle name="Followed Hyperlink" xfId="2143" builtinId="9" hidden="1"/>
    <cellStyle name="Followed Hyperlink" xfId="2053" builtinId="9" hidden="1"/>
    <cellStyle name="Followed Hyperlink" xfId="395" builtinId="9" hidden="1"/>
    <cellStyle name="Followed Hyperlink" xfId="1785" builtinId="9" hidden="1"/>
    <cellStyle name="Followed Hyperlink" xfId="1841" builtinId="9" hidden="1"/>
    <cellStyle name="Followed Hyperlink" xfId="1678" builtinId="9" hidden="1"/>
    <cellStyle name="Followed Hyperlink" xfId="2361" builtinId="9" hidden="1"/>
    <cellStyle name="Followed Hyperlink" xfId="1558" builtinId="9" hidden="1"/>
    <cellStyle name="Followed Hyperlink" xfId="736" builtinId="9" hidden="1"/>
    <cellStyle name="Followed Hyperlink" xfId="166" builtinId="9" hidden="1"/>
    <cellStyle name="Followed Hyperlink" xfId="2095" builtinId="9" hidden="1"/>
    <cellStyle name="Followed Hyperlink" xfId="1504" builtinId="9" hidden="1"/>
    <cellStyle name="Followed Hyperlink" xfId="1245" builtinId="9" hidden="1"/>
    <cellStyle name="Followed Hyperlink" xfId="1327" builtinId="9" hidden="1"/>
    <cellStyle name="Followed Hyperlink" xfId="1415" builtinId="9" hidden="1"/>
    <cellStyle name="Followed Hyperlink" xfId="1087" builtinId="9" hidden="1"/>
    <cellStyle name="Followed Hyperlink" xfId="1897" builtinId="9" hidden="1"/>
    <cellStyle name="Followed Hyperlink" xfId="1569" builtinId="9" hidden="1"/>
    <cellStyle name="Followed Hyperlink" xfId="2066" builtinId="9" hidden="1"/>
    <cellStyle name="Followed Hyperlink" xfId="1781" builtinId="9" hidden="1"/>
    <cellStyle name="Followed Hyperlink" xfId="511" builtinId="9" hidden="1"/>
    <cellStyle name="Followed Hyperlink" xfId="2099" builtinId="9" hidden="1"/>
    <cellStyle name="Followed Hyperlink" xfId="1385" builtinId="9" hidden="1"/>
    <cellStyle name="Followed Hyperlink" xfId="2420" builtinId="9" hidden="1"/>
    <cellStyle name="Followed Hyperlink" xfId="2459" builtinId="9" hidden="1"/>
    <cellStyle name="Followed Hyperlink" xfId="1454" builtinId="9" hidden="1"/>
    <cellStyle name="Followed Hyperlink" xfId="909" builtinId="9" hidden="1"/>
    <cellStyle name="Followed Hyperlink" xfId="1996" builtinId="9" hidden="1"/>
    <cellStyle name="Followed Hyperlink" xfId="1524" builtinId="9" hidden="1"/>
    <cellStyle name="Followed Hyperlink" xfId="1844" builtinId="9" hidden="1"/>
    <cellStyle name="Followed Hyperlink" xfId="314" builtinId="9" hidden="1"/>
    <cellStyle name="Followed Hyperlink" xfId="2075" builtinId="9" hidden="1"/>
    <cellStyle name="Followed Hyperlink" xfId="1820" builtinId="9" hidden="1"/>
    <cellStyle name="Followed Hyperlink" xfId="2178" builtinId="9" hidden="1"/>
    <cellStyle name="Followed Hyperlink" xfId="968" builtinId="9" hidden="1"/>
    <cellStyle name="Followed Hyperlink" xfId="2339" builtinId="9" hidden="1"/>
    <cellStyle name="Followed Hyperlink" xfId="1321" builtinId="9" hidden="1"/>
    <cellStyle name="Followed Hyperlink" xfId="1742" builtinId="9" hidden="1"/>
    <cellStyle name="Followed Hyperlink" xfId="205" builtinId="9" hidden="1"/>
    <cellStyle name="Followed Hyperlink" xfId="1792" builtinId="9" hidden="1"/>
    <cellStyle name="Followed Hyperlink" xfId="1572" builtinId="9" hidden="1"/>
    <cellStyle name="Followed Hyperlink" xfId="2109" builtinId="9" hidden="1"/>
    <cellStyle name="Followed Hyperlink" xfId="1655" builtinId="9" hidden="1"/>
    <cellStyle name="Followed Hyperlink" xfId="2350" builtinId="9" hidden="1"/>
    <cellStyle name="Followed Hyperlink" xfId="1480" builtinId="9" hidden="1"/>
    <cellStyle name="Followed Hyperlink" xfId="1965" builtinId="9" hidden="1"/>
    <cellStyle name="Followed Hyperlink" xfId="21" builtinId="9" hidden="1"/>
    <cellStyle name="Followed Hyperlink" xfId="1753" builtinId="9" hidden="1"/>
    <cellStyle name="Followed Hyperlink" xfId="1178" builtinId="9" hidden="1"/>
    <cellStyle name="Followed Hyperlink" xfId="420" builtinId="9" hidden="1"/>
    <cellStyle name="Followed Hyperlink" xfId="1355" builtinId="9" hidden="1"/>
    <cellStyle name="Followed Hyperlink" xfId="2371" builtinId="9" hidden="1"/>
    <cellStyle name="Followed Hyperlink" xfId="2441" builtinId="9" hidden="1"/>
    <cellStyle name="Followed Hyperlink" xfId="1876" builtinId="9" hidden="1"/>
    <cellStyle name="Followed Hyperlink" xfId="1516" builtinId="9" hidden="1"/>
    <cellStyle name="Followed Hyperlink" xfId="1193" builtinId="9" hidden="1"/>
    <cellStyle name="Followed Hyperlink" xfId="1233" builtinId="9" hidden="1"/>
    <cellStyle name="Followed Hyperlink" xfId="1851" builtinId="9" hidden="1"/>
    <cellStyle name="Followed Hyperlink" xfId="242" builtinId="9" hidden="1"/>
    <cellStyle name="Followed Hyperlink" xfId="428" builtinId="9" hidden="1"/>
    <cellStyle name="Followed Hyperlink" xfId="1594" builtinId="9" hidden="1"/>
    <cellStyle name="Followed Hyperlink" xfId="171" builtinId="9" hidden="1"/>
    <cellStyle name="Followed Hyperlink" xfId="2013" builtinId="9" hidden="1"/>
    <cellStyle name="Followed Hyperlink" xfId="1391" builtinId="9" hidden="1"/>
    <cellStyle name="Followed Hyperlink" xfId="1229" builtinId="9" hidden="1"/>
    <cellStyle name="Followed Hyperlink" xfId="1351" builtinId="9" hidden="1"/>
    <cellStyle name="Followed Hyperlink" xfId="867" builtinId="9" hidden="1"/>
    <cellStyle name="Followed Hyperlink" xfId="902" builtinId="9" hidden="1"/>
    <cellStyle name="Followed Hyperlink" xfId="658" builtinId="9" hidden="1"/>
    <cellStyle name="Followed Hyperlink" xfId="1357" builtinId="9" hidden="1"/>
    <cellStyle name="Followed Hyperlink" xfId="2206" builtinId="9" hidden="1"/>
    <cellStyle name="Followed Hyperlink" xfId="559" builtinId="9" hidden="1"/>
    <cellStyle name="Followed Hyperlink" xfId="2444" builtinId="9" hidden="1"/>
    <cellStyle name="Followed Hyperlink" xfId="865" builtinId="9" hidden="1"/>
    <cellStyle name="Followed Hyperlink" xfId="2046" builtinId="9" hidden="1"/>
    <cellStyle name="Followed Hyperlink" xfId="606" builtinId="9" hidden="1"/>
    <cellStyle name="Followed Hyperlink" xfId="671" builtinId="9" hidden="1"/>
    <cellStyle name="Followed Hyperlink" xfId="786" builtinId="9" hidden="1"/>
    <cellStyle name="Followed Hyperlink" xfId="1623" builtinId="9" hidden="1"/>
    <cellStyle name="Followed Hyperlink" xfId="823" builtinId="9" hidden="1"/>
    <cellStyle name="Followed Hyperlink" xfId="2439" builtinId="9" hidden="1"/>
    <cellStyle name="Followed Hyperlink" xfId="1322" builtinId="9" hidden="1"/>
    <cellStyle name="Followed Hyperlink" xfId="1926" builtinId="9" hidden="1"/>
    <cellStyle name="Followed Hyperlink" xfId="1210" builtinId="9" hidden="1"/>
    <cellStyle name="Followed Hyperlink" xfId="563" builtinId="9" hidden="1"/>
    <cellStyle name="Followed Hyperlink" xfId="1536" builtinId="9" hidden="1"/>
    <cellStyle name="Followed Hyperlink" xfId="461" builtinId="9" hidden="1"/>
    <cellStyle name="Followed Hyperlink" xfId="169" builtinId="9" hidden="1"/>
    <cellStyle name="Followed Hyperlink" xfId="83" builtinId="9" hidden="1"/>
    <cellStyle name="Followed Hyperlink" xfId="1777" builtinId="9" hidden="1"/>
    <cellStyle name="Followed Hyperlink" xfId="752" builtinId="9" hidden="1"/>
    <cellStyle name="Followed Hyperlink" xfId="1503" builtinId="9" hidden="1"/>
    <cellStyle name="Followed Hyperlink" xfId="1901" builtinId="9" hidden="1"/>
    <cellStyle name="Followed Hyperlink" xfId="364" builtinId="9" hidden="1"/>
    <cellStyle name="Followed Hyperlink" xfId="2085" builtinId="9" hidden="1"/>
    <cellStyle name="Followed Hyperlink" xfId="702" builtinId="9" hidden="1"/>
    <cellStyle name="Followed Hyperlink" xfId="2287" builtinId="9" hidden="1"/>
    <cellStyle name="Followed Hyperlink" xfId="1885" builtinId="9" hidden="1"/>
    <cellStyle name="Followed Hyperlink" xfId="2071" builtinId="9" hidden="1"/>
    <cellStyle name="Followed Hyperlink" xfId="2403" builtinId="9" hidden="1"/>
    <cellStyle name="Followed Hyperlink" xfId="360" builtinId="9" hidden="1"/>
    <cellStyle name="Followed Hyperlink" xfId="2239" builtinId="9" hidden="1"/>
    <cellStyle name="Followed Hyperlink" xfId="2323" builtinId="9" hidden="1"/>
    <cellStyle name="Followed Hyperlink" xfId="2063" builtinId="9" hidden="1"/>
    <cellStyle name="Followed Hyperlink" xfId="1520" builtinId="9" hidden="1"/>
    <cellStyle name="Followed Hyperlink" xfId="2204" builtinId="9" hidden="1"/>
    <cellStyle name="Followed Hyperlink" xfId="1471" builtinId="9" hidden="1"/>
    <cellStyle name="Followed Hyperlink" xfId="1098" builtinId="9" hidden="1"/>
    <cellStyle name="Followed Hyperlink" xfId="76" builtinId="9" hidden="1"/>
    <cellStyle name="Followed Hyperlink" xfId="1755" builtinId="9" hidden="1"/>
    <cellStyle name="Followed Hyperlink" xfId="2388" builtinId="9" hidden="1"/>
    <cellStyle name="Followed Hyperlink" xfId="760" builtinId="9" hidden="1"/>
    <cellStyle name="Followed Hyperlink" xfId="404" builtinId="9" hidden="1"/>
    <cellStyle name="Followed Hyperlink" xfId="1330" builtinId="9" hidden="1"/>
    <cellStyle name="Followed Hyperlink" xfId="675" builtinId="9" hidden="1"/>
    <cellStyle name="Followed Hyperlink" xfId="1053" builtinId="9" hidden="1"/>
    <cellStyle name="Followed Hyperlink" xfId="1119" builtinId="9" hidden="1"/>
    <cellStyle name="Followed Hyperlink" xfId="694" builtinId="9" hidden="1"/>
    <cellStyle name="Followed Hyperlink" xfId="1269" builtinId="9" hidden="1"/>
    <cellStyle name="Followed Hyperlink" xfId="2123" builtinId="9" hidden="1"/>
    <cellStyle name="Followed Hyperlink" xfId="1324" builtinId="9" hidden="1"/>
    <cellStyle name="Followed Hyperlink" xfId="33" builtinId="9" hidden="1"/>
    <cellStyle name="Followed Hyperlink" xfId="1414" builtinId="9" hidden="1"/>
    <cellStyle name="Followed Hyperlink" xfId="15" builtinId="9" hidden="1"/>
    <cellStyle name="Followed Hyperlink" xfId="600" builtinId="9" hidden="1"/>
    <cellStyle name="Followed Hyperlink" xfId="1985" builtinId="9" hidden="1"/>
    <cellStyle name="Followed Hyperlink" xfId="1662" builtinId="9" hidden="1"/>
    <cellStyle name="Followed Hyperlink" xfId="1848" builtinId="9" hidden="1"/>
    <cellStyle name="Followed Hyperlink" xfId="1023" builtinId="9" hidden="1"/>
    <cellStyle name="Followed Hyperlink" xfId="900" builtinId="9" hidden="1"/>
    <cellStyle name="Followed Hyperlink" xfId="1234" builtinId="9" hidden="1"/>
    <cellStyle name="Followed Hyperlink" xfId="1845" builtinId="9" hidden="1"/>
    <cellStyle name="Followed Hyperlink" xfId="1651" builtinId="9" hidden="1"/>
    <cellStyle name="Followed Hyperlink" xfId="1204" builtinId="9" hidden="1"/>
    <cellStyle name="Followed Hyperlink" xfId="1559" builtinId="9" hidden="1"/>
    <cellStyle name="Followed Hyperlink" xfId="661" builtinId="9" hidden="1"/>
    <cellStyle name="Followed Hyperlink" xfId="1769" builtinId="9" hidden="1"/>
    <cellStyle name="Followed Hyperlink" xfId="742" builtinId="9" hidden="1"/>
    <cellStyle name="Followed Hyperlink" xfId="2417" builtinId="9" hidden="1"/>
    <cellStyle name="Followed Hyperlink" xfId="1252" builtinId="9" hidden="1"/>
    <cellStyle name="Followed Hyperlink" xfId="163" builtinId="9" hidden="1"/>
    <cellStyle name="Followed Hyperlink" xfId="536" builtinId="9" hidden="1"/>
    <cellStyle name="Followed Hyperlink" xfId="870" builtinId="9" hidden="1"/>
    <cellStyle name="Followed Hyperlink" xfId="1966" builtinId="9" hidden="1"/>
    <cellStyle name="Followed Hyperlink" xfId="1634" builtinId="9" hidden="1"/>
    <cellStyle name="Followed Hyperlink" xfId="213" builtinId="9" hidden="1"/>
    <cellStyle name="Followed Hyperlink" xfId="725" builtinId="9" hidden="1"/>
    <cellStyle name="Followed Hyperlink" xfId="2251" builtinId="9" hidden="1"/>
    <cellStyle name="Followed Hyperlink" xfId="2243" builtinId="9" hidden="1"/>
    <cellStyle name="Followed Hyperlink" xfId="1408" builtinId="9" hidden="1"/>
    <cellStyle name="Followed Hyperlink" xfId="2415" builtinId="9" hidden="1"/>
    <cellStyle name="Followed Hyperlink" xfId="443" builtinId="9" hidden="1"/>
    <cellStyle name="Followed Hyperlink" xfId="2331" builtinId="9" hidden="1"/>
    <cellStyle name="Followed Hyperlink" xfId="1308" builtinId="9" hidden="1"/>
    <cellStyle name="Followed Hyperlink" xfId="1276" builtinId="9" hidden="1"/>
    <cellStyle name="Followed Hyperlink" xfId="1749" builtinId="9" hidden="1"/>
    <cellStyle name="Followed Hyperlink" xfId="1797" builtinId="9" hidden="1"/>
    <cellStyle name="Followed Hyperlink" xfId="674" builtinId="9" hidden="1"/>
    <cellStyle name="Followed Hyperlink" xfId="727" builtinId="9" hidden="1"/>
    <cellStyle name="Followed Hyperlink" xfId="1582" builtinId="9" hidden="1"/>
    <cellStyle name="Followed Hyperlink" xfId="555" builtinId="9" hidden="1"/>
    <cellStyle name="Followed Hyperlink" xfId="191" builtinId="9" hidden="1"/>
    <cellStyle name="Followed Hyperlink" xfId="644" builtinId="9" hidden="1"/>
    <cellStyle name="Followed Hyperlink" xfId="1933" builtinId="9" hidden="1"/>
    <cellStyle name="Followed Hyperlink" xfId="1912" builtinId="9" hidden="1"/>
    <cellStyle name="Followed Hyperlink" xfId="962" builtinId="9" hidden="1"/>
    <cellStyle name="Followed Hyperlink" xfId="686" builtinId="9" hidden="1"/>
    <cellStyle name="Followed Hyperlink" xfId="74" builtinId="9" hidden="1"/>
    <cellStyle name="Followed Hyperlink" xfId="303" builtinId="9" hidden="1"/>
    <cellStyle name="Followed Hyperlink" xfId="1386" builtinId="9" hidden="1"/>
    <cellStyle name="Followed Hyperlink" xfId="602" builtinId="9" hidden="1"/>
    <cellStyle name="Followed Hyperlink" xfId="2386" builtinId="9" hidden="1"/>
    <cellStyle name="Followed Hyperlink" xfId="885" builtinId="9" hidden="1"/>
    <cellStyle name="Followed Hyperlink" xfId="873" builtinId="9" hidden="1"/>
    <cellStyle name="Followed Hyperlink" xfId="1078" builtinId="9" hidden="1"/>
    <cellStyle name="Followed Hyperlink" xfId="2183" builtinId="9" hidden="1"/>
    <cellStyle name="Followed Hyperlink" xfId="1219" builtinId="9" hidden="1"/>
    <cellStyle name="Followed Hyperlink" xfId="149" builtinId="9" hidden="1"/>
    <cellStyle name="Followed Hyperlink" xfId="2357" builtinId="9" hidden="1"/>
    <cellStyle name="Followed Hyperlink" xfId="51" builtinId="9" hidden="1"/>
    <cellStyle name="Followed Hyperlink" xfId="109" builtinId="9" hidden="1"/>
    <cellStyle name="Followed Hyperlink" xfId="1140" builtinId="9" hidden="1"/>
    <cellStyle name="Followed Hyperlink" xfId="1253" builtinId="9" hidden="1"/>
    <cellStyle name="Followed Hyperlink" xfId="1861" builtinId="9" hidden="1"/>
    <cellStyle name="Followed Hyperlink" xfId="1930" builtinId="9" hidden="1"/>
    <cellStyle name="Followed Hyperlink" xfId="2416" builtinId="9" hidden="1"/>
    <cellStyle name="Followed Hyperlink" xfId="1924" builtinId="9" hidden="1"/>
    <cellStyle name="Followed Hyperlink" xfId="2427" builtinId="9" hidden="1"/>
    <cellStyle name="Followed Hyperlink" xfId="1197" builtinId="9" hidden="1"/>
    <cellStyle name="Followed Hyperlink" xfId="1190" builtinId="9" hidden="1"/>
    <cellStyle name="Followed Hyperlink" xfId="1704" builtinId="9" hidden="1"/>
    <cellStyle name="Followed Hyperlink" xfId="517" builtinId="9" hidden="1"/>
    <cellStyle name="Followed Hyperlink" xfId="1264" builtinId="9" hidden="1"/>
    <cellStyle name="Followed Hyperlink" xfId="887" builtinId="9" hidden="1"/>
    <cellStyle name="Followed Hyperlink" xfId="1741" builtinId="9" hidden="1"/>
    <cellStyle name="Followed Hyperlink" xfId="1705" builtinId="9" hidden="1"/>
    <cellStyle name="Followed Hyperlink" xfId="1054" builtinId="9" hidden="1"/>
    <cellStyle name="Followed Hyperlink" xfId="374" builtinId="9" hidden="1"/>
    <cellStyle name="Followed Hyperlink" xfId="1815" builtinId="9" hidden="1"/>
    <cellStyle name="Followed Hyperlink" xfId="866" builtinId="9" hidden="1"/>
    <cellStyle name="Followed Hyperlink" xfId="1721" builtinId="9" hidden="1"/>
    <cellStyle name="Followed Hyperlink" xfId="2111" builtinId="9" hidden="1"/>
    <cellStyle name="Followed Hyperlink" xfId="221" builtinId="9" hidden="1"/>
    <cellStyle name="Followed Hyperlink" xfId="2435" builtinId="9" hidden="1"/>
    <cellStyle name="Followed Hyperlink" xfId="2432" builtinId="9" hidden="1"/>
    <cellStyle name="Followed Hyperlink" xfId="2191" builtinId="9" hidden="1"/>
    <cellStyle name="Followed Hyperlink" xfId="409" builtinId="9" hidden="1"/>
    <cellStyle name="Followed Hyperlink" xfId="1764" builtinId="9" hidden="1"/>
    <cellStyle name="Followed Hyperlink" xfId="1105" builtinId="9" hidden="1"/>
    <cellStyle name="Followed Hyperlink" xfId="1834" builtinId="9" hidden="1"/>
    <cellStyle name="Followed Hyperlink" xfId="1512" builtinId="9" hidden="1"/>
    <cellStyle name="Followed Hyperlink" xfId="1347" builtinId="9" hidden="1"/>
    <cellStyle name="Followed Hyperlink" xfId="1695" builtinId="9" hidden="1"/>
    <cellStyle name="Followed Hyperlink" xfId="2179" builtinId="9" hidden="1"/>
    <cellStyle name="Followed Hyperlink" xfId="331" builtinId="9" hidden="1"/>
    <cellStyle name="Followed Hyperlink" xfId="480" builtinId="9" hidden="1"/>
    <cellStyle name="Followed Hyperlink" xfId="31" builtinId="9" hidden="1"/>
    <cellStyle name="Followed Hyperlink" xfId="1149" builtinId="9" hidden="1"/>
    <cellStyle name="Followed Hyperlink" xfId="89" builtinId="9" hidden="1"/>
    <cellStyle name="Followed Hyperlink" xfId="39" builtinId="9" hidden="1"/>
    <cellStyle name="Followed Hyperlink" xfId="985" builtinId="9" hidden="1"/>
    <cellStyle name="Followed Hyperlink" xfId="1760" builtinId="9" hidden="1"/>
    <cellStyle name="Followed Hyperlink" xfId="629" builtinId="9" hidden="1"/>
    <cellStyle name="Followed Hyperlink" xfId="800" builtinId="9" hidden="1"/>
    <cellStyle name="Followed Hyperlink" xfId="1904" builtinId="9" hidden="1"/>
    <cellStyle name="Followed Hyperlink" xfId="1243" builtinId="9" hidden="1"/>
    <cellStyle name="Followed Hyperlink" xfId="1049" builtinId="9" hidden="1"/>
    <cellStyle name="Followed Hyperlink" xfId="1373" builtinId="9" hidden="1"/>
    <cellStyle name="Followed Hyperlink" xfId="1137" builtinId="9" hidden="1"/>
    <cellStyle name="Followed Hyperlink" xfId="1603" builtinId="9" hidden="1"/>
    <cellStyle name="Followed Hyperlink" xfId="1100" builtinId="9" hidden="1"/>
    <cellStyle name="Followed Hyperlink" xfId="1647" builtinId="9" hidden="1"/>
    <cellStyle name="Followed Hyperlink" xfId="2193" builtinId="9" hidden="1"/>
    <cellStyle name="Followed Hyperlink" xfId="1676" builtinId="9" hidden="1"/>
    <cellStyle name="Followed Hyperlink" xfId="1136" builtinId="9" hidden="1"/>
    <cellStyle name="Followed Hyperlink" xfId="58" builtinId="9" hidden="1"/>
    <cellStyle name="Followed Hyperlink" xfId="669" builtinId="9" hidden="1"/>
    <cellStyle name="Followed Hyperlink" xfId="2249" builtinId="9" hidden="1"/>
    <cellStyle name="Followed Hyperlink" xfId="25" builtinId="9" hidden="1"/>
    <cellStyle name="Followed Hyperlink" xfId="1040" builtinId="9" hidden="1"/>
    <cellStyle name="Followed Hyperlink" xfId="1037" builtinId="9" hidden="1"/>
    <cellStyle name="Followed Hyperlink" xfId="2450" builtinId="9" hidden="1"/>
    <cellStyle name="Followed Hyperlink" xfId="652" builtinId="9" hidden="1"/>
    <cellStyle name="Followed Hyperlink" xfId="1157" builtinId="9" hidden="1"/>
    <cellStyle name="Followed Hyperlink" xfId="1422" builtinId="9" hidden="1"/>
    <cellStyle name="Followed Hyperlink" xfId="1821" builtinId="9" hidden="1"/>
    <cellStyle name="Followed Hyperlink" xfId="1968" builtinId="9" hidden="1"/>
    <cellStyle name="Followed Hyperlink" xfId="953" builtinId="9" hidden="1"/>
    <cellStyle name="Followed Hyperlink" xfId="1932" builtinId="9" hidden="1"/>
    <cellStyle name="Followed Hyperlink" xfId="370" builtinId="9" hidden="1"/>
    <cellStyle name="Followed Hyperlink" xfId="751" builtinId="9" hidden="1"/>
    <cellStyle name="Followed Hyperlink" xfId="198" builtinId="9" hidden="1"/>
    <cellStyle name="Followed Hyperlink" xfId="1567" builtinId="9" hidden="1"/>
    <cellStyle name="Followed Hyperlink" xfId="1338" builtinId="9" hidden="1"/>
    <cellStyle name="Followed Hyperlink" xfId="2134" builtinId="9" hidden="1"/>
    <cellStyle name="Followed Hyperlink" xfId="1535" builtinId="9" hidden="1"/>
    <cellStyle name="Followed Hyperlink" xfId="977" builtinId="9" hidden="1"/>
    <cellStyle name="Followed Hyperlink" xfId="1887" builtinId="9" hidden="1"/>
    <cellStyle name="Followed Hyperlink" xfId="759" builtinId="9" hidden="1"/>
    <cellStyle name="Followed Hyperlink" xfId="1090" builtinId="9" hidden="1"/>
    <cellStyle name="Followed Hyperlink" xfId="227" builtinId="9" hidden="1"/>
    <cellStyle name="Followed Hyperlink" xfId="761" builtinId="9" hidden="1"/>
    <cellStyle name="Followed Hyperlink" xfId="2150" builtinId="9" hidden="1"/>
    <cellStyle name="Followed Hyperlink" xfId="722" builtinId="9" hidden="1"/>
    <cellStyle name="Followed Hyperlink" xfId="28" builtinId="9" hidden="1"/>
    <cellStyle name="Followed Hyperlink" xfId="1435" builtinId="9" hidden="1"/>
    <cellStyle name="Followed Hyperlink" xfId="2289" builtinId="9" hidden="1"/>
    <cellStyle name="Followed Hyperlink" xfId="317" builtinId="9" hidden="1"/>
    <cellStyle name="Followed Hyperlink" xfId="282" builtinId="9" hidden="1"/>
    <cellStyle name="Followed Hyperlink" xfId="1122" builtinId="9" hidden="1"/>
    <cellStyle name="Followed Hyperlink" xfId="1905" builtinId="9" hidden="1"/>
    <cellStyle name="Followed Hyperlink" xfId="750" builtinId="9" hidden="1"/>
    <cellStyle name="Followed Hyperlink" xfId="1766" builtinId="9" hidden="1"/>
    <cellStyle name="Followed Hyperlink" xfId="85" builtinId="9" hidden="1"/>
    <cellStyle name="Followed Hyperlink" xfId="2047" builtinId="9" hidden="1"/>
    <cellStyle name="Followed Hyperlink" xfId="753" builtinId="9" hidden="1"/>
    <cellStyle name="Followed Hyperlink" xfId="2219" builtinId="9" hidden="1"/>
    <cellStyle name="Followed Hyperlink" xfId="413" builtinId="9" hidden="1"/>
    <cellStyle name="Followed Hyperlink" xfId="1519" builtinId="9" hidden="1"/>
    <cellStyle name="Followed Hyperlink" xfId="245" builtinId="9" hidden="1"/>
    <cellStyle name="Followed Hyperlink" xfId="2414" builtinId="9" hidden="1"/>
    <cellStyle name="Followed Hyperlink" xfId="766" builtinId="9" hidden="1"/>
    <cellStyle name="Followed Hyperlink" xfId="1980" builtinId="9" hidden="1"/>
    <cellStyle name="Followed Hyperlink" xfId="1853" builtinId="9" hidden="1"/>
    <cellStyle name="Followed Hyperlink" xfId="1921" builtinId="9" hidden="1"/>
    <cellStyle name="Followed Hyperlink" xfId="484" builtinId="9" hidden="1"/>
    <cellStyle name="Followed Hyperlink" xfId="758" builtinId="9" hidden="1"/>
    <cellStyle name="Followed Hyperlink" xfId="1951" builtinId="9" hidden="1"/>
    <cellStyle name="Followed Hyperlink" xfId="790" builtinId="9" hidden="1"/>
    <cellStyle name="Followed Hyperlink" xfId="2226" builtinId="9" hidden="1"/>
    <cellStyle name="Followed Hyperlink" xfId="2265" builtinId="9" hidden="1"/>
    <cellStyle name="Followed Hyperlink" xfId="184" builtinId="9" hidden="1"/>
    <cellStyle name="Followed Hyperlink" xfId="1438" builtinId="9" hidden="1"/>
    <cellStyle name="Followed Hyperlink" xfId="1382" builtinId="9" hidden="1"/>
    <cellStyle name="Followed Hyperlink" xfId="886" builtinId="9" hidden="1"/>
    <cellStyle name="Followed Hyperlink" xfId="115" builtinId="9" hidden="1"/>
    <cellStyle name="Followed Hyperlink" xfId="1361" builtinId="9" hidden="1"/>
    <cellStyle name="Followed Hyperlink" xfId="1551" builtinId="9" hidden="1"/>
    <cellStyle name="Followed Hyperlink" xfId="812" builtinId="9" hidden="1"/>
    <cellStyle name="Followed Hyperlink" xfId="841" builtinId="9" hidden="1"/>
    <cellStyle name="Followed Hyperlink" xfId="826" builtinId="9" hidden="1"/>
    <cellStyle name="Followed Hyperlink" xfId="2233" builtinId="9" hidden="1"/>
    <cellStyle name="Followed Hyperlink" xfId="1214" builtinId="9" hidden="1"/>
    <cellStyle name="Followed Hyperlink" xfId="1381" builtinId="9" hidden="1"/>
    <cellStyle name="Followed Hyperlink" xfId="436" builtinId="9" hidden="1"/>
    <cellStyle name="Followed Hyperlink" xfId="2136" builtinId="9" hidden="1"/>
    <cellStyle name="Followed Hyperlink" xfId="2372" builtinId="9" hidden="1"/>
    <cellStyle name="Followed Hyperlink" xfId="2268" builtinId="9" hidden="1"/>
    <cellStyle name="Followed Hyperlink" xfId="854" builtinId="9" hidden="1"/>
    <cellStyle name="Followed Hyperlink" xfId="1419" builtinId="9" hidden="1"/>
    <cellStyle name="Followed Hyperlink" xfId="1854" builtinId="9" hidden="1"/>
    <cellStyle name="Followed Hyperlink" xfId="2355" builtinId="9" hidden="1"/>
    <cellStyle name="Followed Hyperlink" xfId="1730" builtinId="9" hidden="1"/>
    <cellStyle name="Followed Hyperlink" xfId="646" builtinId="9" hidden="1"/>
    <cellStyle name="Followed Hyperlink" xfId="2257" builtinId="9" hidden="1"/>
    <cellStyle name="Followed Hyperlink" xfId="2245" builtinId="9" hidden="1"/>
    <cellStyle name="Followed Hyperlink" xfId="1007" builtinId="9" hidden="1"/>
    <cellStyle name="Followed Hyperlink" xfId="98" builtinId="9" hidden="1"/>
    <cellStyle name="Followed Hyperlink" xfId="60" builtinId="9" hidden="1"/>
    <cellStyle name="Followed Hyperlink" xfId="2065" builtinId="9" hidden="1"/>
    <cellStyle name="Followed Hyperlink" xfId="2258" builtinId="9" hidden="1"/>
    <cellStyle name="Followed Hyperlink" xfId="62" builtinId="9" hidden="1"/>
    <cellStyle name="Followed Hyperlink" xfId="1508" builtinId="9" hidden="1"/>
    <cellStyle name="Followed Hyperlink" xfId="1231" builtinId="9" hidden="1"/>
    <cellStyle name="Followed Hyperlink" xfId="1248" builtinId="9" hidden="1"/>
    <cellStyle name="Followed Hyperlink" xfId="922" builtinId="9" hidden="1"/>
    <cellStyle name="Followed Hyperlink" xfId="1194" builtinId="9" hidden="1"/>
    <cellStyle name="Followed Hyperlink" xfId="1568" builtinId="9" hidden="1"/>
    <cellStyle name="Followed Hyperlink" xfId="801" builtinId="9" hidden="1"/>
    <cellStyle name="Followed Hyperlink" xfId="1196" builtinId="9" hidden="1"/>
    <cellStyle name="Followed Hyperlink" xfId="16" builtinId="9" hidden="1"/>
    <cellStyle name="Followed Hyperlink" xfId="2076" builtinId="9" hidden="1"/>
    <cellStyle name="Followed Hyperlink" xfId="586" builtinId="9" hidden="1"/>
    <cellStyle name="Followed Hyperlink" xfId="1830" builtinId="9" hidden="1"/>
    <cellStyle name="Followed Hyperlink" xfId="998" builtinId="9" hidden="1"/>
    <cellStyle name="Followed Hyperlink" xfId="2425" builtinId="9" hidden="1"/>
    <cellStyle name="Followed Hyperlink" xfId="2068" builtinId="9" hidden="1"/>
    <cellStyle name="Followed Hyperlink" xfId="1202" builtinId="9" hidden="1"/>
    <cellStyle name="Followed Hyperlink" xfId="1332" builtinId="9" hidden="1"/>
    <cellStyle name="Followed Hyperlink" xfId="1590" builtinId="9" hidden="1"/>
    <cellStyle name="Followed Hyperlink" xfId="1989" builtinId="9" hidden="1"/>
    <cellStyle name="Followed Hyperlink" xfId="2438" builtinId="9" hidden="1"/>
    <cellStyle name="Followed Hyperlink" xfId="1743" builtinId="9" hidden="1"/>
    <cellStyle name="Followed Hyperlink" xfId="1775" builtinId="9" hidden="1"/>
    <cellStyle name="Followed Hyperlink" xfId="26" builtinId="9" hidden="1"/>
    <cellStyle name="Followed Hyperlink" xfId="1353" builtinId="9" hidden="1"/>
    <cellStyle name="Followed Hyperlink" xfId="2042" builtinId="9" hidden="1"/>
    <cellStyle name="Followed Hyperlink" xfId="1354" builtinId="9" hidden="1"/>
    <cellStyle name="Followed Hyperlink" xfId="1751" builtinId="9" hidden="1"/>
    <cellStyle name="Followed Hyperlink" xfId="1515" builtinId="9" hidden="1"/>
    <cellStyle name="Followed Hyperlink" xfId="2366" builtinId="9" hidden="1"/>
    <cellStyle name="Followed Hyperlink" xfId="29" builtinId="9" hidden="1"/>
    <cellStyle name="Followed Hyperlink" xfId="215" builtinId="9" hidden="1"/>
    <cellStyle name="Followed Hyperlink" xfId="2389" builtinId="9" hidden="1"/>
    <cellStyle name="Followed Hyperlink" xfId="516" builtinId="9" hidden="1"/>
    <cellStyle name="Followed Hyperlink" xfId="358" builtinId="9" hidden="1"/>
    <cellStyle name="Followed Hyperlink" xfId="442" builtinId="9" hidden="1"/>
    <cellStyle name="Followed Hyperlink" xfId="1103" builtinId="9" hidden="1"/>
    <cellStyle name="Followed Hyperlink" xfId="1591" builtinId="9" hidden="1"/>
    <cellStyle name="Followed Hyperlink" xfId="1770" builtinId="9" hidden="1"/>
    <cellStyle name="Followed Hyperlink" xfId="1544" builtinId="9" hidden="1"/>
    <cellStyle name="Followed Hyperlink" xfId="960" builtinId="9" hidden="1"/>
    <cellStyle name="Followed Hyperlink" xfId="929" builtinId="9" hidden="1"/>
    <cellStyle name="Followed Hyperlink" xfId="1626" builtinId="9" hidden="1"/>
    <cellStyle name="Followed Hyperlink" xfId="498" builtinId="9" hidden="1"/>
    <cellStyle name="Followed Hyperlink" xfId="459" builtinId="9" hidden="1"/>
    <cellStyle name="Followed Hyperlink" xfId="1675" builtinId="9" hidden="1"/>
    <cellStyle name="Followed Hyperlink" xfId="1481" builtinId="9" hidden="1"/>
    <cellStyle name="Followed Hyperlink" xfId="102" builtinId="9" hidden="1"/>
    <cellStyle name="Followed Hyperlink" xfId="389" builtinId="9" hidden="1"/>
    <cellStyle name="Followed Hyperlink" xfId="913" builtinId="9" hidden="1"/>
    <cellStyle name="Followed Hyperlink" xfId="405" builtinId="9" hidden="1"/>
    <cellStyle name="Followed Hyperlink" xfId="1398" builtinId="9" hidden="1"/>
    <cellStyle name="Followed Hyperlink" xfId="2077" builtinId="9" hidden="1"/>
    <cellStyle name="Followed Hyperlink" xfId="1156" builtinId="9" hidden="1"/>
    <cellStyle name="Followed Hyperlink" xfId="61" builtinId="9" hidden="1"/>
    <cellStyle name="Followed Hyperlink" xfId="225" builtinId="9" hidden="1"/>
    <cellStyle name="Followed Hyperlink" xfId="917" builtinId="9" hidden="1"/>
    <cellStyle name="Followed Hyperlink" xfId="1448" builtinId="9" hidden="1"/>
    <cellStyle name="Followed Hyperlink" xfId="229" builtinId="9" hidden="1"/>
    <cellStyle name="Followed Hyperlink" xfId="1645" builtinId="9" hidden="1"/>
    <cellStyle name="Followed Hyperlink" xfId="2277" builtinId="9" hidden="1"/>
    <cellStyle name="Followed Hyperlink" xfId="2218" builtinId="9" hidden="1"/>
    <cellStyle name="Followed Hyperlink" xfId="2341" builtinId="9" hidden="1"/>
    <cellStyle name="Followed Hyperlink" xfId="1740" builtinId="9" hidden="1"/>
    <cellStyle name="Followed Hyperlink" xfId="1394" builtinId="9" hidden="1"/>
    <cellStyle name="Followed Hyperlink" xfId="230" builtinId="9" hidden="1"/>
    <cellStyle name="Followed Hyperlink" xfId="1298" builtinId="9" hidden="1"/>
    <cellStyle name="Followed Hyperlink" xfId="974" builtinId="9" hidden="1"/>
    <cellStyle name="Followed Hyperlink" xfId="1379" builtinId="9" hidden="1"/>
    <cellStyle name="Followed Hyperlink" xfId="2413" builtinId="9" hidden="1"/>
    <cellStyle name="Followed Hyperlink" xfId="1485" builtinId="9" hidden="1"/>
    <cellStyle name="Followed Hyperlink" xfId="711" builtinId="9" hidden="1"/>
    <cellStyle name="Followed Hyperlink" xfId="1729" builtinId="9" hidden="1"/>
    <cellStyle name="Followed Hyperlink" xfId="2195" builtinId="9" hidden="1"/>
    <cellStyle name="Followed Hyperlink" xfId="1141" builtinId="9" hidden="1"/>
    <cellStyle name="Followed Hyperlink" xfId="1258" builtinId="9" hidden="1"/>
    <cellStyle name="Followed Hyperlink" xfId="414" builtinId="9" hidden="1"/>
    <cellStyle name="Followed Hyperlink" xfId="1213" builtinId="9" hidden="1"/>
    <cellStyle name="Followed Hyperlink" xfId="1319" builtinId="9" hidden="1"/>
    <cellStyle name="Followed Hyperlink" xfId="1155" builtinId="9" hidden="1"/>
    <cellStyle name="Followed Hyperlink" xfId="1026" builtinId="9" hidden="1"/>
    <cellStyle name="Followed Hyperlink" xfId="2426" builtinId="9" hidden="1"/>
    <cellStyle name="Followed Hyperlink" xfId="1068" builtinId="9" hidden="1"/>
    <cellStyle name="Followed Hyperlink" xfId="1014" builtinId="9" hidden="1"/>
    <cellStyle name="Followed Hyperlink" xfId="1954" builtinId="9" hidden="1"/>
    <cellStyle name="Followed Hyperlink" xfId="763" builtinId="9" hidden="1"/>
    <cellStyle name="Followed Hyperlink" xfId="1403" builtinId="9" hidden="1"/>
    <cellStyle name="Followed Hyperlink" xfId="2212" builtinId="9" hidden="1"/>
    <cellStyle name="Followed Hyperlink" xfId="180" builtinId="9" hidden="1"/>
    <cellStyle name="Followed Hyperlink" xfId="566" builtinId="9" hidden="1"/>
    <cellStyle name="Followed Hyperlink" xfId="639" builtinId="9" hidden="1"/>
    <cellStyle name="Followed Hyperlink" xfId="2378" builtinId="9" hidden="1"/>
    <cellStyle name="Followed Hyperlink" xfId="2121" builtinId="9" hidden="1"/>
    <cellStyle name="Followed Hyperlink" xfId="965" builtinId="9" hidden="1"/>
    <cellStyle name="Followed Hyperlink" xfId="1235" builtinId="9" hidden="1"/>
    <cellStyle name="Followed Hyperlink" xfId="2037" builtinId="9" hidden="1"/>
    <cellStyle name="Followed Hyperlink" xfId="119" builtinId="9" hidden="1"/>
    <cellStyle name="Followed Hyperlink" xfId="1708" builtinId="9" hidden="1"/>
    <cellStyle name="Followed Hyperlink" xfId="1800" builtinId="9" hidden="1"/>
    <cellStyle name="Followed Hyperlink" xfId="1958" builtinId="9" hidden="1"/>
    <cellStyle name="Followed Hyperlink" xfId="1776" builtinId="9" hidden="1"/>
    <cellStyle name="Followed Hyperlink" xfId="382" builtinId="9" hidden="1"/>
    <cellStyle name="Followed Hyperlink" xfId="2186" builtinId="9" hidden="1"/>
    <cellStyle name="Followed Hyperlink" xfId="1096" builtinId="9" hidden="1"/>
    <cellStyle name="Followed Hyperlink" xfId="526" builtinId="9" hidden="1"/>
    <cellStyle name="Followed Hyperlink" xfId="43" builtinId="9" hidden="1"/>
    <cellStyle name="Followed Hyperlink" xfId="2455" builtinId="9" hidden="1"/>
    <cellStyle name="Followed Hyperlink" xfId="1788" builtinId="9" hidden="1"/>
    <cellStyle name="Followed Hyperlink" xfId="330" builtinId="9" hidden="1"/>
    <cellStyle name="Followed Hyperlink" xfId="973" builtinId="9" hidden="1"/>
    <cellStyle name="Followed Hyperlink" xfId="177" builtinId="9" hidden="1"/>
    <cellStyle name="Followed Hyperlink" xfId="628" builtinId="9" hidden="1"/>
    <cellStyle name="Followed Hyperlink" xfId="134" builtinId="9" hidden="1"/>
    <cellStyle name="Followed Hyperlink" xfId="608" builtinId="9" hidden="1"/>
    <cellStyle name="Followed Hyperlink" xfId="250" builtinId="9" hidden="1"/>
    <cellStyle name="Followed Hyperlink" xfId="1293" builtinId="9" hidden="1"/>
    <cellStyle name="Followed Hyperlink" xfId="2310" builtinId="9" hidden="1"/>
    <cellStyle name="Followed Hyperlink" xfId="1825" builtinId="9" hidden="1"/>
    <cellStyle name="Followed Hyperlink" xfId="2387" builtinId="9" hidden="1"/>
    <cellStyle name="Followed Hyperlink" xfId="1733" builtinId="9" hidden="1"/>
    <cellStyle name="Followed Hyperlink" xfId="1170" builtinId="9" hidden="1"/>
    <cellStyle name="Followed Hyperlink" xfId="1469" builtinId="9" hidden="1"/>
    <cellStyle name="Followed Hyperlink" xfId="1032" builtinId="9" hidden="1"/>
    <cellStyle name="Followed Hyperlink" xfId="1745" builtinId="9" hidden="1"/>
    <cellStyle name="Followed Hyperlink" xfId="59" builtinId="9" hidden="1"/>
    <cellStyle name="Followed Hyperlink" xfId="56" builtinId="9" hidden="1"/>
    <cellStyle name="Followed Hyperlink" xfId="1044" builtinId="9" hidden="1"/>
    <cellStyle name="Followed Hyperlink" xfId="617" builtinId="9" hidden="1"/>
    <cellStyle name="Followed Hyperlink" xfId="42" builtinId="9" hidden="1"/>
    <cellStyle name="Followed Hyperlink" xfId="2126" builtinId="9" hidden="1"/>
    <cellStyle name="Followed Hyperlink" xfId="2424" builtinId="9" hidden="1"/>
    <cellStyle name="Followed Hyperlink" xfId="1765" builtinId="9" hidden="1"/>
    <cellStyle name="Followed Hyperlink" xfId="2410" builtinId="9" hidden="1"/>
    <cellStyle name="Followed Hyperlink" xfId="1718" builtinId="9" hidden="1"/>
    <cellStyle name="Followed Hyperlink" xfId="1484" builtinId="9" hidden="1"/>
    <cellStyle name="Followed Hyperlink" xfId="1199" builtinId="9" hidden="1"/>
    <cellStyle name="Followed Hyperlink" xfId="1065" builtinId="9" hidden="1"/>
    <cellStyle name="Followed Hyperlink" xfId="1039" builtinId="9" hidden="1"/>
    <cellStyle name="Followed Hyperlink" xfId="2365" builtinId="9" hidden="1"/>
    <cellStyle name="Followed Hyperlink" xfId="2203" builtinId="9" hidden="1"/>
    <cellStyle name="Followed Hyperlink" xfId="1804" builtinId="9" hidden="1"/>
    <cellStyle name="Followed Hyperlink" xfId="1249" builtinId="9" hidden="1"/>
    <cellStyle name="Followed Hyperlink" xfId="1410" builtinId="9" hidden="1"/>
    <cellStyle name="Followed Hyperlink" xfId="649" builtinId="9" hidden="1"/>
    <cellStyle name="Followed Hyperlink" xfId="1482" builtinId="9" hidden="1"/>
    <cellStyle name="Followed Hyperlink" xfId="2096" builtinId="9" hidden="1"/>
    <cellStyle name="Followed Hyperlink" xfId="2138" builtinId="9" hidden="1"/>
    <cellStyle name="Followed Hyperlink" xfId="1341" builtinId="9" hidden="1"/>
    <cellStyle name="Followed Hyperlink" xfId="781" builtinId="9" hidden="1"/>
    <cellStyle name="Followed Hyperlink" xfId="2291" builtinId="9" hidden="1"/>
    <cellStyle name="Followed Hyperlink" xfId="1262" builtinId="9" hidden="1"/>
    <cellStyle name="Followed Hyperlink" xfId="2430" builtinId="9" hidden="1"/>
    <cellStyle name="Followed Hyperlink" xfId="1762" builtinId="9" hidden="1"/>
    <cellStyle name="Followed Hyperlink" xfId="2433" builtinId="9" hidden="1"/>
    <cellStyle name="Followed Hyperlink" xfId="1450" builtinId="9" hidden="1"/>
    <cellStyle name="Followed Hyperlink" xfId="710" builtinId="9" hidden="1"/>
    <cellStyle name="Followed Hyperlink" xfId="670" builtinId="9" hidden="1"/>
    <cellStyle name="Followed Hyperlink" xfId="869" builtinId="9" hidden="1"/>
    <cellStyle name="Followed Hyperlink" xfId="475" builtinId="9" hidden="1"/>
    <cellStyle name="Followed Hyperlink" xfId="908" builtinId="9" hidden="1"/>
    <cellStyle name="Followed Hyperlink" xfId="53" builtinId="9" hidden="1"/>
    <cellStyle name="Followed Hyperlink" xfId="1062" builtinId="9" hidden="1"/>
    <cellStyle name="Followed Hyperlink" xfId="49" builtinId="9" hidden="1"/>
    <cellStyle name="Followed Hyperlink" xfId="813" builtinId="9" hidden="1"/>
    <cellStyle name="Followed Hyperlink" xfId="510" builtinId="9" hidden="1"/>
    <cellStyle name="Followed Hyperlink" xfId="1979" builtinId="9" hidden="1"/>
    <cellStyle name="Followed Hyperlink" xfId="851" builtinId="9" hidden="1"/>
    <cellStyle name="Followed Hyperlink" xfId="2181" builtinId="9" hidden="1"/>
    <cellStyle name="Followed Hyperlink" xfId="1364" builtinId="9" hidden="1"/>
    <cellStyle name="Followed Hyperlink" xfId="1123" builtinId="9" hidden="1"/>
    <cellStyle name="Followed Hyperlink" xfId="2240" builtinId="9" hidden="1"/>
    <cellStyle name="Followed Hyperlink" xfId="1806" builtinId="9" hidden="1"/>
    <cellStyle name="Followed Hyperlink" xfId="1224" builtinId="9" hidden="1"/>
    <cellStyle name="Followed Hyperlink" xfId="2035" builtinId="9" hidden="1"/>
    <cellStyle name="Followed Hyperlink" xfId="1869" builtinId="9" hidden="1"/>
    <cellStyle name="Followed Hyperlink" xfId="590" builtinId="9" hidden="1"/>
    <cellStyle name="Followed Hyperlink" xfId="2199" builtinId="9" hidden="1"/>
    <cellStyle name="Followed Hyperlink" xfId="72" builtinId="9" hidden="1"/>
    <cellStyle name="Followed Hyperlink" xfId="1502" builtinId="9" hidden="1"/>
    <cellStyle name="Followed Hyperlink" xfId="1436" builtinId="9" hidden="1"/>
    <cellStyle name="Followed Hyperlink" xfId="534" builtinId="9" hidden="1"/>
    <cellStyle name="Followed Hyperlink" xfId="142" builtinId="9" hidden="1"/>
    <cellStyle name="Followed Hyperlink" xfId="695" builtinId="9" hidden="1"/>
    <cellStyle name="Followed Hyperlink" xfId="910" builtinId="9" hidden="1"/>
    <cellStyle name="Followed Hyperlink" xfId="991" builtinId="9" hidden="1"/>
    <cellStyle name="Followed Hyperlink" xfId="1840" builtinId="9" hidden="1"/>
    <cellStyle name="Followed Hyperlink" xfId="94" builtinId="9" hidden="1"/>
    <cellStyle name="Followed Hyperlink" xfId="2216" builtinId="9" hidden="1"/>
    <cellStyle name="Followed Hyperlink" xfId="2328" builtinId="9" hidden="1"/>
    <cellStyle name="Followed Hyperlink" xfId="1561" builtinId="9" hidden="1"/>
    <cellStyle name="Followed Hyperlink" xfId="210" builtinId="9" hidden="1"/>
    <cellStyle name="Followed Hyperlink" xfId="1842" builtinId="9" hidden="1"/>
    <cellStyle name="Followed Hyperlink" xfId="110" builtinId="9" hidden="1"/>
    <cellStyle name="Followed Hyperlink" xfId="1620" builtinId="9" hidden="1"/>
    <cellStyle name="Followed Hyperlink" xfId="2000" builtinId="9" hidden="1"/>
    <cellStyle name="Followed Hyperlink" xfId="1461" builtinId="9" hidden="1"/>
    <cellStyle name="Followed Hyperlink" xfId="1372" builtinId="9" hidden="1"/>
    <cellStyle name="Followed Hyperlink" xfId="1880" builtinId="9" hidden="1"/>
    <cellStyle name="Followed Hyperlink" xfId="1289" builtinId="9" hidden="1"/>
    <cellStyle name="Followed Hyperlink" xfId="296" builtinId="9" hidden="1"/>
    <cellStyle name="Followed Hyperlink" xfId="1631" builtinId="9" hidden="1"/>
    <cellStyle name="Followed Hyperlink" xfId="1614" builtinId="9" hidden="1"/>
    <cellStyle name="Followed Hyperlink" xfId="1084" builtinId="9" hidden="1"/>
    <cellStyle name="Followed Hyperlink" xfId="423" builtinId="9" hidden="1"/>
    <cellStyle name="Followed Hyperlink" xfId="2407" builtinId="9" hidden="1"/>
    <cellStyle name="Followed Hyperlink" xfId="2032" builtinId="9" hidden="1"/>
    <cellStyle name="Followed Hyperlink" xfId="2128" builtinId="9" hidden="1"/>
    <cellStyle name="Followed Hyperlink" xfId="578" builtinId="9" hidden="1"/>
    <cellStyle name="Followed Hyperlink" xfId="2147" builtinId="9" hidden="1"/>
    <cellStyle name="Followed Hyperlink" xfId="2152" builtinId="9" hidden="1"/>
    <cellStyle name="Followed Hyperlink" xfId="2304" builtinId="9" hidden="1"/>
    <cellStyle name="Followed Hyperlink" xfId="126" builtinId="9" hidden="1"/>
    <cellStyle name="Followed Hyperlink" xfId="1687" builtinId="9" hidden="1"/>
    <cellStyle name="Followed Hyperlink" xfId="391" builtinId="9" hidden="1"/>
    <cellStyle name="Followed Hyperlink" xfId="2230" builtinId="9" hidden="1"/>
    <cellStyle name="Followed Hyperlink" xfId="280" builtinId="9" hidden="1"/>
    <cellStyle name="Followed Hyperlink" xfId="1598" builtinId="9" hidden="1"/>
    <cellStyle name="Followed Hyperlink" xfId="2385" builtinId="9" hidden="1"/>
    <cellStyle name="Followed Hyperlink" xfId="506" builtinId="9" hidden="1"/>
    <cellStyle name="Followed Hyperlink" xfId="853" builtinId="9" hidden="1"/>
    <cellStyle name="Followed Hyperlink" xfId="1540" builtinId="9" hidden="1"/>
    <cellStyle name="Followed Hyperlink" xfId="2030" builtinId="9" hidden="1"/>
    <cellStyle name="Followed Hyperlink" xfId="2302" builtinId="9" hidden="1"/>
    <cellStyle name="Followed Hyperlink" xfId="338" builtinId="9" hidden="1"/>
    <cellStyle name="Followed Hyperlink" xfId="148" builtinId="9" hidden="1"/>
    <cellStyle name="Followed Hyperlink" xfId="2016" builtinId="9" hidden="1"/>
    <cellStyle name="Followed Hyperlink" xfId="1369" builtinId="9" hidden="1"/>
    <cellStyle name="Followed Hyperlink" xfId="2283" builtinId="9" hidden="1"/>
    <cellStyle name="Followed Hyperlink" xfId="393" builtinId="9" hidden="1"/>
    <cellStyle name="Followed Hyperlink" xfId="2298" builtinId="9" hidden="1"/>
    <cellStyle name="Followed Hyperlink" xfId="82" builtinId="9" hidden="1"/>
    <cellStyle name="Followed Hyperlink" xfId="1333" builtinId="9" hidden="1"/>
    <cellStyle name="Followed Hyperlink" xfId="2110" builtinId="9" hidden="1"/>
    <cellStyle name="Followed Hyperlink" xfId="1076" builtinId="9" hidden="1"/>
    <cellStyle name="Followed Hyperlink" xfId="2104" builtinId="9" hidden="1"/>
    <cellStyle name="Followed Hyperlink" xfId="1002" builtinId="9" hidden="1"/>
    <cellStyle name="Followed Hyperlink" xfId="24" builtinId="9" hidden="1"/>
    <cellStyle name="Followed Hyperlink" xfId="1927" builtinId="9" hidden="1"/>
    <cellStyle name="Followed Hyperlink" xfId="1335" builtinId="9" hidden="1"/>
    <cellStyle name="Followed Hyperlink" xfId="1478" builtinId="9" hidden="1"/>
    <cellStyle name="Followed Hyperlink" xfId="2344" builtinId="9" hidden="1"/>
    <cellStyle name="Followed Hyperlink" xfId="1963" builtinId="9" hidden="1"/>
    <cellStyle name="Followed Hyperlink" xfId="2049" builtinId="9" hidden="1"/>
    <cellStyle name="Followed Hyperlink" xfId="1389" builtinId="9" hidden="1"/>
    <cellStyle name="Followed Hyperlink" xfId="1250" builtinId="9" hidden="1"/>
    <cellStyle name="Followed Hyperlink" xfId="1328" builtinId="9" hidden="1"/>
    <cellStyle name="Followed Hyperlink" xfId="956" builtinId="9" hidden="1"/>
    <cellStyle name="Followed Hyperlink" xfId="971" builtinId="9" hidden="1"/>
    <cellStyle name="Followed Hyperlink" xfId="1936" builtinId="9" hidden="1"/>
    <cellStyle name="Followed Hyperlink" xfId="2101" builtinId="9" hidden="1"/>
    <cellStyle name="Followed Hyperlink" xfId="1028" builtinId="9" hidden="1"/>
    <cellStyle name="Followed Hyperlink" xfId="1304" builtinId="9" hidden="1"/>
    <cellStyle name="Followed Hyperlink" xfId="773" builtinId="9" hidden="1"/>
    <cellStyle name="Followed Hyperlink" xfId="1680" builtinId="9" hidden="1"/>
    <cellStyle name="Followed Hyperlink" xfId="1533" builtinId="9" hidden="1"/>
    <cellStyle name="Followed Hyperlink" xfId="2367" builtinId="9" hidden="1"/>
    <cellStyle name="Followed Hyperlink" xfId="429" builtinId="9" hidden="1"/>
    <cellStyle name="Followed Hyperlink" xfId="508" builtinId="9" hidden="1"/>
    <cellStyle name="Followed Hyperlink" xfId="1759" builtinId="9" hidden="1"/>
    <cellStyle name="Followed Hyperlink" xfId="891" builtinId="9" hidden="1"/>
    <cellStyle name="Followed Hyperlink" xfId="2217" builtinId="9" hidden="1"/>
    <cellStyle name="Followed Hyperlink" xfId="814" builtinId="9" hidden="1"/>
    <cellStyle name="Followed Hyperlink" xfId="624" builtinId="9" hidden="1"/>
    <cellStyle name="Followed Hyperlink" xfId="2031" builtinId="9" hidden="1"/>
    <cellStyle name="Followed Hyperlink" xfId="1823" builtinId="9" hidden="1"/>
    <cellStyle name="Followed Hyperlink" xfId="103" builtinId="9" hidden="1"/>
    <cellStyle name="Followed Hyperlink" xfId="1984" builtinId="9" hidden="1"/>
    <cellStyle name="Followed Hyperlink" xfId="507" builtinId="9" hidden="1"/>
    <cellStyle name="Followed Hyperlink" xfId="1118" builtinId="9" hidden="1"/>
    <cellStyle name="Followed Hyperlink" xfId="1117" builtinId="9" hidden="1"/>
    <cellStyle name="Followed Hyperlink" xfId="1549" builtinId="9" hidden="1"/>
    <cellStyle name="Followed Hyperlink" xfId="2098" builtinId="9" hidden="1"/>
    <cellStyle name="Followed Hyperlink" xfId="2210" builtinId="9" hidden="1"/>
    <cellStyle name="Followed Hyperlink" xfId="1552" builtinId="9" hidden="1"/>
    <cellStyle name="Followed Hyperlink" xfId="487" builtinId="9" hidden="1"/>
    <cellStyle name="Followed Hyperlink" xfId="2161" builtinId="9" hidden="1"/>
    <cellStyle name="Followed Hyperlink" xfId="1553" builtinId="9" hidden="1"/>
    <cellStyle name="Followed Hyperlink" xfId="399" builtinId="9" hidden="1"/>
    <cellStyle name="Followed Hyperlink" xfId="592" builtinId="9" hidden="1"/>
    <cellStyle name="Followed Hyperlink" xfId="421" builtinId="9" hidden="1"/>
    <cellStyle name="Followed Hyperlink" xfId="1475" builtinId="9" hidden="1"/>
    <cellStyle name="Followed Hyperlink" xfId="524" builtinId="9" hidden="1"/>
    <cellStyle name="Followed Hyperlink" xfId="88" builtinId="9" hidden="1"/>
    <cellStyle name="Followed Hyperlink" xfId="86" builtinId="9" hidden="1"/>
    <cellStyle name="Followed Hyperlink" xfId="2023" builtinId="9" hidden="1"/>
    <cellStyle name="Followed Hyperlink" xfId="1183" builtinId="9" hidden="1"/>
    <cellStyle name="Followed Hyperlink" xfId="313" builtinId="9" hidden="1"/>
    <cellStyle name="Followed Hyperlink" xfId="1523" builtinId="9" hidden="1"/>
    <cellStyle name="Followed Hyperlink" xfId="667" builtinId="9" hidden="1"/>
    <cellStyle name="Followed Hyperlink" xfId="2244" builtinId="9" hidden="1"/>
    <cellStyle name="Followed Hyperlink" xfId="597" builtinId="9" hidden="1"/>
    <cellStyle name="Followed Hyperlink" xfId="1918" builtinId="9" hidden="1"/>
    <cellStyle name="Followed Hyperlink" xfId="2274" builtinId="9" hidden="1"/>
    <cellStyle name="Followed Hyperlink" xfId="946" builtinId="9" hidden="1"/>
    <cellStyle name="Followed Hyperlink" xfId="1082" builtinId="9" hidden="1"/>
    <cellStyle name="Followed Hyperlink" xfId="234" builtinId="9" hidden="1"/>
    <cellStyle name="Followed Hyperlink" xfId="1531" builtinId="9" hidden="1"/>
    <cellStyle name="Followed Hyperlink" xfId="729" builtinId="9" hidden="1"/>
    <cellStyle name="Followed Hyperlink" xfId="1360" builtinId="9" hidden="1"/>
    <cellStyle name="Followed Hyperlink" xfId="1223" builtinId="9" hidden="1"/>
    <cellStyle name="Followed Hyperlink" xfId="202" builtinId="9" hidden="1"/>
    <cellStyle name="Followed Hyperlink" xfId="385" builtinId="9" hidden="1"/>
    <cellStyle name="Followed Hyperlink" xfId="798" builtinId="9" hidden="1"/>
    <cellStyle name="Followed Hyperlink" xfId="241" builtinId="9" hidden="1"/>
    <cellStyle name="Followed Hyperlink" xfId="1537" builtinId="9" hidden="1"/>
    <cellStyle name="Followed Hyperlink" xfId="224" builtinId="9" hidden="1"/>
    <cellStyle name="Followed Hyperlink" xfId="454" builtinId="9" hidden="1"/>
    <cellStyle name="Followed Hyperlink" xfId="342" builtinId="9" hidden="1"/>
    <cellStyle name="Followed Hyperlink" xfId="859" builtinId="9" hidden="1"/>
    <cellStyle name="Followed Hyperlink" xfId="525" builtinId="9" hidden="1"/>
    <cellStyle name="Followed Hyperlink" xfId="1855" builtinId="9" hidden="1"/>
    <cellStyle name="Followed Hyperlink" xfId="2036" builtinId="9" hidden="1"/>
    <cellStyle name="Followed Hyperlink" xfId="523" builtinId="9" hidden="1"/>
    <cellStyle name="Followed Hyperlink" xfId="2177" builtinId="9" hidden="1"/>
    <cellStyle name="Followed Hyperlink" xfId="63" builtinId="9" hidden="1"/>
    <cellStyle name="Followed Hyperlink" xfId="2419" builtinId="9" hidden="1"/>
    <cellStyle name="Followed Hyperlink" xfId="1563" builtinId="9" hidden="1"/>
    <cellStyle name="Followed Hyperlink" xfId="1147" builtinId="9" hidden="1"/>
    <cellStyle name="Followed Hyperlink" xfId="932" builtinId="9" hidden="1"/>
    <cellStyle name="Followed Hyperlink" xfId="741" builtinId="9" hidden="1"/>
    <cellStyle name="Followed Hyperlink" xfId="1186" builtinId="9" hidden="1"/>
    <cellStyle name="Followed Hyperlink" xfId="519" builtinId="9" hidden="1"/>
    <cellStyle name="Followed Hyperlink" xfId="1050" builtinId="9" hidden="1"/>
    <cellStyle name="Followed Hyperlink" xfId="521" builtinId="9" hidden="1"/>
    <cellStyle name="Followed Hyperlink" xfId="999" builtinId="9" hidden="1"/>
    <cellStyle name="Followed Hyperlink" xfId="254" builtinId="9" hidden="1"/>
    <cellStyle name="Followed Hyperlink" xfId="1547" builtinId="9" hidden="1"/>
    <cellStyle name="Followed Hyperlink" xfId="1383" builtinId="9" hidden="1"/>
    <cellStyle name="Followed Hyperlink" xfId="990" builtinId="9" hidden="1"/>
    <cellStyle name="Followed Hyperlink" xfId="2238" builtinId="9" hidden="1"/>
    <cellStyle name="Followed Hyperlink" xfId="1611" builtinId="9" hidden="1"/>
    <cellStyle name="Followed Hyperlink" xfId="372" builtinId="9" hidden="1"/>
    <cellStyle name="Followed Hyperlink" xfId="440" builtinId="9" hidden="1"/>
    <cellStyle name="Followed Hyperlink" xfId="961" builtinId="9" hidden="1"/>
    <cellStyle name="Followed Hyperlink" xfId="361" builtinId="9" hidden="1"/>
    <cellStyle name="Followed Hyperlink" xfId="1175" builtinId="9" hidden="1"/>
    <cellStyle name="Followed Hyperlink" xfId="400" builtinId="9" hidden="1"/>
    <cellStyle name="Followed Hyperlink" xfId="1158" builtinId="9" hidden="1"/>
    <cellStyle name="Followed Hyperlink" xfId="2017" builtinId="9" hidden="1"/>
    <cellStyle name="Followed Hyperlink" xfId="1336" builtinId="9" hidden="1"/>
    <cellStyle name="Followed Hyperlink" xfId="2129" builtinId="9" hidden="1"/>
    <cellStyle name="Followed Hyperlink" xfId="1085" builtinId="9" hidden="1"/>
    <cellStyle name="Followed Hyperlink" xfId="1802" builtinId="9" hidden="1"/>
    <cellStyle name="Followed Hyperlink" xfId="120" builtinId="9" hidden="1"/>
    <cellStyle name="Followed Hyperlink" xfId="262" builtinId="9" hidden="1"/>
    <cellStyle name="Followed Hyperlink" xfId="206" builtinId="9" hidden="1"/>
    <cellStyle name="Followed Hyperlink" xfId="2171" builtinId="9" hidden="1"/>
    <cellStyle name="Followed Hyperlink" xfId="571" builtinId="9" hidden="1"/>
    <cellStyle name="Followed Hyperlink" xfId="1791" builtinId="9" hidden="1"/>
    <cellStyle name="Followed Hyperlink" xfId="357" builtinId="9" hidden="1"/>
    <cellStyle name="Followed Hyperlink" xfId="1654" builtinId="9" hidden="1"/>
    <cellStyle name="Followed Hyperlink" xfId="2114" builtinId="9" hidden="1"/>
    <cellStyle name="Followed Hyperlink" xfId="1712" builtinId="9" hidden="1"/>
    <cellStyle name="Followed Hyperlink" xfId="556" builtinId="9" hidden="1"/>
    <cellStyle name="Followed Hyperlink" xfId="1682" builtinId="9" hidden="1"/>
    <cellStyle name="Followed Hyperlink" xfId="1346" builtinId="9" hidden="1"/>
    <cellStyle name="Followed Hyperlink" xfId="426" builtinId="9" hidden="1"/>
    <cellStyle name="Followed Hyperlink" xfId="1458" builtinId="9" hidden="1"/>
    <cellStyle name="Followed Hyperlink" xfId="2458" builtinId="9" hidden="1"/>
    <cellStyle name="Followed Hyperlink" xfId="930" builtinId="9" hidden="1"/>
    <cellStyle name="Followed Hyperlink" xfId="2131" builtinId="9" hidden="1"/>
    <cellStyle name="Followed Hyperlink" xfId="1295" builtinId="9" hidden="1"/>
    <cellStyle name="Followed Hyperlink" xfId="903" builtinId="9" hidden="1"/>
    <cellStyle name="Followed Hyperlink" xfId="1724" builtinId="9" hidden="1"/>
    <cellStyle name="Followed Hyperlink" xfId="620" builtinId="9" hidden="1"/>
    <cellStyle name="Followed Hyperlink" xfId="1286" builtinId="9" hidden="1"/>
    <cellStyle name="Followed Hyperlink" xfId="147" builtinId="9" hidden="1"/>
    <cellStyle name="Followed Hyperlink" xfId="380" builtinId="9" hidden="1"/>
    <cellStyle name="Followed Hyperlink" xfId="355" builtinId="9" hidden="1"/>
    <cellStyle name="Followed Hyperlink" xfId="540" builtinId="9" hidden="1"/>
    <cellStyle name="Followed Hyperlink" xfId="1738" builtinId="9" hidden="1"/>
    <cellStyle name="Followed Hyperlink" xfId="1495" builtinId="9" hidden="1"/>
    <cellStyle name="Followed Hyperlink" xfId="2055" builtinId="9" hidden="1"/>
    <cellStyle name="Followed Hyperlink" xfId="954" builtinId="9" hidden="1"/>
    <cellStyle name="Followed Hyperlink" xfId="1184" builtinId="9" hidden="1"/>
    <cellStyle name="Followed Hyperlink" xfId="554" builtinId="9" hidden="1"/>
    <cellStyle name="Followed Hyperlink" xfId="181" builtinId="9" hidden="1"/>
    <cellStyle name="Followed Hyperlink" xfId="1702" builtinId="9" hidden="1"/>
    <cellStyle name="Followed Hyperlink" xfId="1432" builtinId="9" hidden="1"/>
    <cellStyle name="Followed Hyperlink" xfId="799" builtinId="9" hidden="1"/>
    <cellStyle name="Followed Hyperlink" xfId="1323" builtinId="9" hidden="1"/>
    <cellStyle name="Followed Hyperlink" xfId="739" builtinId="9" hidden="1"/>
    <cellStyle name="Followed Hyperlink" xfId="377" builtinId="9" hidden="1"/>
    <cellStyle name="Followed Hyperlink" xfId="248" builtinId="9" hidden="1"/>
    <cellStyle name="Followed Hyperlink" xfId="401" builtinId="9" hidden="1"/>
    <cellStyle name="Followed Hyperlink" xfId="2256" builtinId="9" hidden="1"/>
    <cellStyle name="Followed Hyperlink" xfId="2044" builtinId="9" hidden="1"/>
    <cellStyle name="Followed Hyperlink" xfId="123" builtinId="9" hidden="1"/>
    <cellStyle name="Followed Hyperlink" xfId="228" builtinId="9" hidden="1"/>
    <cellStyle name="Followed Hyperlink" xfId="668" builtinId="9" hidden="1"/>
    <cellStyle name="Followed Hyperlink" xfId="152" builtinId="9" hidden="1"/>
    <cellStyle name="Followed Hyperlink" xfId="2271" builtinId="9" hidden="1"/>
    <cellStyle name="Followed Hyperlink" xfId="762" builtinId="9" hidden="1"/>
    <cellStyle name="Followed Hyperlink" xfId="2305" builtinId="9" hidden="1"/>
    <cellStyle name="Followed Hyperlink" xfId="375" builtinId="9" hidden="1"/>
    <cellStyle name="Followed Hyperlink" xfId="1021" builtinId="9" hidden="1"/>
    <cellStyle name="Followed Hyperlink" xfId="156" builtinId="9" hidden="1"/>
    <cellStyle name="Followed Hyperlink" xfId="2359" builtinId="9" hidden="1"/>
    <cellStyle name="Followed Hyperlink" xfId="1877" builtinId="9" hidden="1"/>
    <cellStyle name="Followed Hyperlink" xfId="561" builtinId="9" hidden="1"/>
    <cellStyle name="Followed Hyperlink" xfId="2431" builtinId="9" hidden="1"/>
    <cellStyle name="Followed Hyperlink" xfId="1307" builtinId="9" hidden="1"/>
    <cellStyle name="Followed Hyperlink" xfId="2397" builtinId="9" hidden="1"/>
    <cellStyle name="Followed Hyperlink" xfId="687" builtinId="9" hidden="1"/>
    <cellStyle name="Followed Hyperlink" xfId="1874" builtinId="9" hidden="1"/>
    <cellStyle name="Followed Hyperlink" xfId="2007" builtinId="9" hidden="1"/>
    <cellStyle name="Followed Hyperlink" xfId="2418" builtinId="9" hidden="1"/>
    <cellStyle name="Followed Hyperlink" xfId="165" builtinId="9" hidden="1"/>
    <cellStyle name="Followed Hyperlink" xfId="1757" builtinId="9" hidden="1"/>
    <cellStyle name="Followed Hyperlink" xfId="1774" builtinId="9" hidden="1"/>
    <cellStyle name="Followed Hyperlink" xfId="1633" builtinId="9" hidden="1"/>
    <cellStyle name="Followed Hyperlink" xfId="785" builtinId="9" hidden="1"/>
    <cellStyle name="Followed Hyperlink" xfId="2422" builtinId="9" hidden="1"/>
    <cellStyle name="Followed Hyperlink" xfId="1339" builtinId="9" hidden="1"/>
    <cellStyle name="Followed Hyperlink" xfId="64" builtinId="9" hidden="1"/>
    <cellStyle name="Followed Hyperlink" xfId="1343" builtinId="9" hidden="1"/>
    <cellStyle name="Followed Hyperlink" xfId="740" builtinId="9" hidden="1"/>
    <cellStyle name="Followed Hyperlink" xfId="1756" builtinId="9" hidden="1"/>
    <cellStyle name="Followed Hyperlink" xfId="1203" builtinId="9" hidden="1"/>
    <cellStyle name="Followed Hyperlink" xfId="792" builtinId="9" hidden="1"/>
    <cellStyle name="Followed Hyperlink" xfId="1232" builtinId="9" hidden="1"/>
    <cellStyle name="Followed Hyperlink" xfId="1455" builtinId="9" hidden="1"/>
    <cellStyle name="Followed Hyperlink" xfId="2026" builtinId="9" hidden="1"/>
    <cellStyle name="Followed Hyperlink" xfId="673" builtinId="9" hidden="1"/>
    <cellStyle name="Followed Hyperlink" xfId="40" builtinId="9" hidden="1"/>
    <cellStyle name="Followed Hyperlink" xfId="1793" builtinId="9" hidden="1"/>
    <cellStyle name="Followed Hyperlink" xfId="756" builtinId="9" hidden="1"/>
    <cellStyle name="Followed Hyperlink" xfId="2088" builtinId="9" hidden="1"/>
    <cellStyle name="Followed Hyperlink" xfId="2434" builtinId="9" hidden="1"/>
    <cellStyle name="Followed Hyperlink" xfId="2020" builtinId="9" hidden="1"/>
    <cellStyle name="Followed Hyperlink" xfId="2229" builtinId="9" hidden="1"/>
    <cellStyle name="Followed Hyperlink" xfId="697" builtinId="9" hidden="1"/>
    <cellStyle name="Followed Hyperlink" xfId="1713" builtinId="9" hidden="1"/>
    <cellStyle name="Followed Hyperlink" xfId="1723" builtinId="9" hidden="1"/>
    <cellStyle name="Followed Hyperlink" xfId="914" builtinId="9" hidden="1"/>
    <cellStyle name="Followed Hyperlink" xfId="1447" builtinId="9" hidden="1"/>
    <cellStyle name="Followed Hyperlink" xfId="57" builtinId="9" hidden="1"/>
    <cellStyle name="Followed Hyperlink" xfId="1648" builtinId="9" hidden="1"/>
    <cellStyle name="Followed Hyperlink" xfId="1406" builtinId="9" hidden="1"/>
    <cellStyle name="Followed Hyperlink" xfId="714" builtinId="9" hidden="1"/>
    <cellStyle name="Followed Hyperlink" xfId="1342" builtinId="9" hidden="1"/>
    <cellStyle name="Followed Hyperlink" xfId="1188" builtinId="9" hidden="1"/>
    <cellStyle name="Followed Hyperlink" xfId="84" builtinId="9" hidden="1"/>
    <cellStyle name="Followed Hyperlink" xfId="2190" builtinId="9" hidden="1"/>
    <cellStyle name="Followed Hyperlink" xfId="2187" builtinId="9" hidden="1"/>
    <cellStyle name="Followed Hyperlink" xfId="2220" builtinId="9" hidden="1"/>
    <cellStyle name="Followed Hyperlink" xfId="808" builtinId="9" hidden="1"/>
    <cellStyle name="Followed Hyperlink" xfId="1439" builtinId="9" hidden="1"/>
    <cellStyle name="Followed Hyperlink" xfId="2185" builtinId="9" hidden="1"/>
    <cellStyle name="Followed Hyperlink" xfId="2006" builtinId="9" hidden="1"/>
    <cellStyle name="Followed Hyperlink" xfId="1390" builtinId="9" hidden="1"/>
    <cellStyle name="Followed Hyperlink" xfId="1189" builtinId="9" hidden="1"/>
    <cellStyle name="Followed Hyperlink" xfId="1863" builtinId="9" hidden="1"/>
    <cellStyle name="Followed Hyperlink" xfId="201" builtinId="9" hidden="1"/>
    <cellStyle name="Followed Hyperlink" xfId="159" builtinId="9" hidden="1"/>
    <cellStyle name="Followed Hyperlink" xfId="1994" builtinId="9" hidden="1"/>
    <cellStyle name="Followed Hyperlink" xfId="90" builtinId="9" hidden="1"/>
    <cellStyle name="Followed Hyperlink" xfId="1811" builtinId="9" hidden="1"/>
    <cellStyle name="Followed Hyperlink" xfId="463" builtinId="9" hidden="1"/>
    <cellStyle name="Followed Hyperlink" xfId="1948" builtinId="9" hidden="1"/>
    <cellStyle name="Followed Hyperlink" xfId="113" builtinId="9" hidden="1"/>
    <cellStyle name="Followed Hyperlink" xfId="1578" builtinId="9" hidden="1"/>
    <cellStyle name="Followed Hyperlink" xfId="1063" builtinId="9" hidden="1"/>
    <cellStyle name="Followed Hyperlink" xfId="334" builtinId="9" hidden="1"/>
    <cellStyle name="Followed Hyperlink" xfId="749" builtinId="9" hidden="1"/>
    <cellStyle name="Followed Hyperlink" xfId="294" builtinId="9" hidden="1"/>
    <cellStyle name="Followed Hyperlink" xfId="915" builtinId="9" hidden="1"/>
    <cellStyle name="Followed Hyperlink" xfId="371" builtinId="9" hidden="1"/>
    <cellStyle name="Followed Hyperlink" xfId="2236" builtinId="9" hidden="1"/>
    <cellStyle name="Followed Hyperlink" xfId="1499" builtinId="9" hidden="1"/>
    <cellStyle name="Followed Hyperlink" xfId="1711" builtinId="9" hidden="1"/>
    <cellStyle name="Followed Hyperlink" xfId="810" builtinId="9" hidden="1"/>
    <cellStyle name="Followed Hyperlink" xfId="1352" builtinId="9" hidden="1"/>
    <cellStyle name="Followed Hyperlink" xfId="1500" builtinId="9" hidden="1"/>
    <cellStyle name="Followed Hyperlink" xfId="1805" builtinId="9" hidden="1"/>
    <cellStyle name="Followed Hyperlink" xfId="305" builtinId="9" hidden="1"/>
    <cellStyle name="Followed Hyperlink" xfId="1950" builtinId="9" hidden="1"/>
    <cellStyle name="Followed Hyperlink" xfId="1624" builtinId="9" hidden="1"/>
    <cellStyle name="Followed Hyperlink" xfId="1888" builtinId="9" hidden="1"/>
    <cellStyle name="Followed Hyperlink" xfId="565" builtinId="9" hidden="1"/>
    <cellStyle name="Followed Hyperlink" xfId="1642" builtinId="9" hidden="1"/>
    <cellStyle name="Followed Hyperlink" xfId="431" builtinId="9" hidden="1"/>
    <cellStyle name="Followed Hyperlink" xfId="1027" builtinId="9" hidden="1"/>
    <cellStyle name="Followed Hyperlink" xfId="1120" builtinId="9" hidden="1"/>
    <cellStyle name="Followed Hyperlink" xfId="949" builtinId="9" hidden="1"/>
    <cellStyle name="Followed Hyperlink" xfId="688" builtinId="9" hidden="1"/>
    <cellStyle name="Followed Hyperlink" xfId="1542" builtinId="9" hidden="1"/>
    <cellStyle name="Followed Hyperlink" xfId="73" builtinId="9" hidden="1"/>
    <cellStyle name="Followed Hyperlink" xfId="1931" builtinId="9" hidden="1"/>
    <cellStyle name="Followed Hyperlink" xfId="1400" builtinId="9" hidden="1"/>
    <cellStyle name="Followed Hyperlink" xfId="236" builtinId="9" hidden="1"/>
    <cellStyle name="Followed Hyperlink" xfId="1589" builtinId="9" hidden="1"/>
    <cellStyle name="Followed Hyperlink" xfId="811" builtinId="9" hidden="1"/>
    <cellStyle name="Followed Hyperlink" xfId="1146" builtinId="9" hidden="1"/>
    <cellStyle name="Followed Hyperlink" xfId="1856" builtinId="9" hidden="1"/>
    <cellStyle name="Followed Hyperlink" xfId="1181" builtinId="9" hidden="1"/>
    <cellStyle name="Followed Hyperlink" xfId="843" builtinId="9" hidden="1"/>
    <cellStyle name="Followed Hyperlink" xfId="931" builtinId="9" hidden="1"/>
    <cellStyle name="Followed Hyperlink" xfId="2097" builtinId="9" hidden="1"/>
    <cellStyle name="Followed Hyperlink" xfId="989" builtinId="9" hidden="1"/>
    <cellStyle name="Followed Hyperlink" xfId="738" builtinId="9" hidden="1"/>
    <cellStyle name="Followed Hyperlink" xfId="1501" builtinId="9" hidden="1"/>
    <cellStyle name="Followed Hyperlink" xfId="2342" builtinId="9" hidden="1"/>
    <cellStyle name="Followed Hyperlink" xfId="587" builtinId="9" hidden="1"/>
    <cellStyle name="Followed Hyperlink" xfId="154" builtinId="9" hidden="1"/>
    <cellStyle name="Followed Hyperlink" xfId="2295" builtinId="9" hidden="1"/>
    <cellStyle name="Followed Hyperlink" xfId="483" builtinId="9" hidden="1"/>
    <cellStyle name="Followed Hyperlink" xfId="788" builtinId="9" hidden="1"/>
    <cellStyle name="Followed Hyperlink" xfId="1864" builtinId="9" hidden="1"/>
    <cellStyle name="Followed Hyperlink" xfId="642" builtinId="9" hidden="1"/>
    <cellStyle name="Followed Hyperlink" xfId="1997" builtinId="9" hidden="1"/>
    <cellStyle name="Followed Hyperlink" xfId="2224" builtinId="9" hidden="1"/>
    <cellStyle name="Followed Hyperlink" xfId="491" builtinId="9" hidden="1"/>
    <cellStyle name="Followed Hyperlink" xfId="1015" builtinId="9" hidden="1"/>
    <cellStyle name="Followed Hyperlink" xfId="1604" builtinId="9" hidden="1"/>
    <cellStyle name="Followed Hyperlink" xfId="1956" builtinId="9" hidden="1"/>
    <cellStyle name="Followed Hyperlink" xfId="337" builtinId="9" hidden="1"/>
    <cellStyle name="Followed Hyperlink" xfId="1935" builtinId="9" hidden="1"/>
    <cellStyle name="Followed Hyperlink" xfId="456" builtinId="9" hidden="1"/>
    <cellStyle name="Followed Hyperlink" xfId="93" builtinId="9" hidden="1"/>
    <cellStyle name="Followed Hyperlink" xfId="209" builtinId="9" hidden="1"/>
    <cellStyle name="Followed Hyperlink" xfId="257" builtinId="9" hidden="1"/>
    <cellStyle name="Followed Hyperlink" xfId="1412" builtinId="9" hidden="1"/>
    <cellStyle name="Followed Hyperlink" xfId="1296" builtinId="9" hidden="1"/>
    <cellStyle name="Followed Hyperlink" xfId="2105" builtinId="9" hidden="1"/>
    <cellStyle name="Followed Hyperlink" xfId="1057" builtinId="9" hidden="1"/>
    <cellStyle name="Followed Hyperlink" xfId="493" builtinId="9" hidden="1"/>
    <cellStyle name="Followed Hyperlink" xfId="1297" builtinId="9" hidden="1"/>
    <cellStyle name="Followed Hyperlink" xfId="2297" builtinId="9" hidden="1"/>
    <cellStyle name="Followed Hyperlink" xfId="1185" builtinId="9" hidden="1"/>
    <cellStyle name="Followed Hyperlink" xfId="1978" builtinId="9" hidden="1"/>
    <cellStyle name="Followed Hyperlink" xfId="183" builtinId="9" hidden="1"/>
    <cellStyle name="Followed Hyperlink" xfId="2135" builtinId="9" hidden="1"/>
    <cellStyle name="Followed Hyperlink" xfId="2373" builtinId="9" hidden="1"/>
    <cellStyle name="Followed Hyperlink" xfId="65" builtinId="9" hidden="1"/>
    <cellStyle name="Followed Hyperlink" xfId="253" builtinId="9" hidden="1"/>
    <cellStyle name="Followed Hyperlink" xfId="1923" builtinId="9" hidden="1"/>
    <cellStyle name="Followed Hyperlink" xfId="2320" builtinId="9" hidden="1"/>
    <cellStyle name="Followed Hyperlink" xfId="1453" builtinId="9" hidden="1"/>
    <cellStyle name="Followed Hyperlink" xfId="18" builtinId="9" hidden="1"/>
    <cellStyle name="Followed Hyperlink" xfId="1434" builtinId="9" hidden="1"/>
    <cellStyle name="Followed Hyperlink" xfId="1135" builtinId="9" hidden="1"/>
    <cellStyle name="Followed Hyperlink" xfId="502" builtinId="9" hidden="1"/>
    <cellStyle name="Followed Hyperlink" xfId="1641" builtinId="9" hidden="1"/>
    <cellStyle name="Followed Hyperlink" xfId="2312" builtinId="9" hidden="1"/>
    <cellStyle name="Followed Hyperlink" xfId="1872" builtinId="9" hidden="1"/>
    <cellStyle name="Followed Hyperlink" xfId="2377" builtinId="9" hidden="1"/>
    <cellStyle name="Followed Hyperlink" xfId="1681" builtinId="9" hidden="1"/>
    <cellStyle name="Followed Hyperlink" xfId="861" builtinId="9" hidden="1"/>
    <cellStyle name="Followed Hyperlink" xfId="1801" builtinId="9" hidden="1"/>
    <cellStyle name="Followed Hyperlink" xfId="2456" builtinId="9" hidden="1"/>
    <cellStyle name="Followed Hyperlink" xfId="1910" builtinId="9" hidden="1"/>
    <cellStyle name="Followed Hyperlink" xfId="2255" builtinId="9" hidden="1"/>
    <cellStyle name="Followed Hyperlink" xfId="2292" builtinId="9" hidden="1"/>
    <cellStyle name="Followed Hyperlink" xfId="2340" builtinId="9" hidden="1"/>
    <cellStyle name="Followed Hyperlink" xfId="2141" builtinId="9" hidden="1"/>
    <cellStyle name="Followed Hyperlink" xfId="2082" builtinId="9" hidden="1"/>
    <cellStyle name="Followed Hyperlink" xfId="1012" builtinId="9" hidden="1"/>
    <cellStyle name="Followed Hyperlink" xfId="41" builtinId="9" hidden="1"/>
    <cellStyle name="Followed Hyperlink" xfId="2059" builtinId="9" hidden="1"/>
    <cellStyle name="Followed Hyperlink" xfId="2166" builtinId="9" hidden="1"/>
    <cellStyle name="Followed Hyperlink" xfId="139" builtinId="9" hidden="1"/>
    <cellStyle name="Followed Hyperlink" xfId="2058" builtinId="9" hidden="1"/>
    <cellStyle name="Followed Hyperlink" xfId="335" builtinId="9" hidden="1"/>
    <cellStyle name="Followed Hyperlink" xfId="984" builtinId="9" hidden="1"/>
    <cellStyle name="Followed Hyperlink" xfId="406" builtinId="9" hidden="1"/>
    <cellStyle name="Followed Hyperlink" xfId="1557" builtinId="9" hidden="1"/>
    <cellStyle name="Followed Hyperlink" xfId="369" builtinId="9" hidden="1"/>
    <cellStyle name="Followed Hyperlink" xfId="2087" builtinId="9" hidden="1"/>
    <cellStyle name="Followed Hyperlink" xfId="345" builtinId="9" hidden="1"/>
    <cellStyle name="Followed Hyperlink" xfId="468" builtinId="9" hidden="1"/>
    <cellStyle name="Followed Hyperlink" xfId="1133" builtinId="9" hidden="1"/>
    <cellStyle name="Followed Hyperlink" xfId="392" builtinId="9" hidden="1"/>
    <cellStyle name="Followed Hyperlink" xfId="1130" builtinId="9" hidden="1"/>
    <cellStyle name="Followed Hyperlink" xfId="1163" builtinId="9" hidden="1"/>
    <cellStyle name="Followed Hyperlink" xfId="188" builtinId="9" hidden="1"/>
    <cellStyle name="Followed Hyperlink" xfId="1309" builtinId="9" hidden="1"/>
    <cellStyle name="Followed Hyperlink" xfId="1843" builtinId="9" hidden="1"/>
    <cellStyle name="Followed Hyperlink" xfId="135" builtinId="9" hidden="1"/>
    <cellStyle name="Followed Hyperlink" xfId="1127" builtinId="9" hidden="1"/>
    <cellStyle name="Followed Hyperlink" xfId="650" builtinId="9" hidden="1"/>
    <cellStyle name="Followed Hyperlink" xfId="767" builtinId="9" hidden="1"/>
    <cellStyle name="Followed Hyperlink" xfId="1960" builtinId="9" hidden="1"/>
    <cellStyle name="Followed Hyperlink" xfId="569" builtinId="9" hidden="1"/>
    <cellStyle name="Followed Hyperlink" xfId="2423" builtinId="9" hidden="1"/>
    <cellStyle name="Followed Hyperlink" xfId="1442" builtinId="9" hidden="1"/>
    <cellStyle name="Followed Hyperlink" xfId="818" builtinId="9" hidden="1"/>
    <cellStyle name="Followed Hyperlink" xfId="497" builtinId="9" hidden="1"/>
    <cellStyle name="Followed Hyperlink" xfId="270" builtinId="9" hidden="1"/>
    <cellStyle name="Followed Hyperlink" xfId="1883" builtinId="9" hidden="1"/>
    <cellStyle name="Followed Hyperlink" xfId="1476" builtinId="9" hidden="1"/>
    <cellStyle name="Followed Hyperlink" xfId="500" builtinId="9" hidden="1"/>
    <cellStyle name="Followed Hyperlink" xfId="1292" builtinId="9" hidden="1"/>
    <cellStyle name="Followed Hyperlink" xfId="2175" builtinId="9" hidden="1"/>
    <cellStyle name="Followed Hyperlink" xfId="976" builtinId="9" hidden="1"/>
    <cellStyle name="Followed Hyperlink" xfId="1152" builtinId="9" hidden="1"/>
    <cellStyle name="Followed Hyperlink" xfId="1340" builtinId="9" hidden="1"/>
    <cellStyle name="Followed Hyperlink" xfId="1514" builtinId="9" hidden="1"/>
    <cellStyle name="Followed Hyperlink" xfId="797" builtinId="9" hidden="1"/>
    <cellStyle name="Followed Hyperlink" xfId="927" builtinId="9" hidden="1"/>
    <cellStyle name="Followed Hyperlink" xfId="520" builtinId="9" hidden="1"/>
    <cellStyle name="Followed Hyperlink" xfId="978" builtinId="9" hidden="1"/>
    <cellStyle name="Followed Hyperlink" xfId="2222" builtinId="9" hidden="1"/>
    <cellStyle name="Followed Hyperlink" xfId="920" builtinId="9" hidden="1"/>
    <cellStyle name="Followed Hyperlink" xfId="1083" builtinId="9" hidden="1"/>
    <cellStyle name="Followed Hyperlink" xfId="100" builtinId="9" hidden="1"/>
    <cellStyle name="Followed Hyperlink" xfId="118" builtinId="9" hidden="1"/>
    <cellStyle name="Followed Hyperlink" xfId="2172" builtinId="9" hidden="1"/>
    <cellStyle name="Followed Hyperlink" xfId="23" builtinId="9" hidden="1"/>
    <cellStyle name="Followed Hyperlink" xfId="259" builtinId="9" hidden="1"/>
    <cellStyle name="Followed Hyperlink" xfId="1316" builtinId="9" hidden="1"/>
    <cellStyle name="Followed Hyperlink" xfId="1124" builtinId="9" hidden="1"/>
    <cellStyle name="Followed Hyperlink" xfId="693" builtinId="9" hidden="1"/>
    <cellStyle name="Followed Hyperlink" xfId="1758" builtinId="9" hidden="1"/>
    <cellStyle name="Followed Hyperlink" xfId="1976" builtinId="9" hidden="1"/>
    <cellStyle name="Followed Hyperlink" xfId="1644" builtinId="9" hidden="1"/>
    <cellStyle name="Followed Hyperlink" xfId="386" builtinId="9" hidden="1"/>
    <cellStyle name="Followed Hyperlink" xfId="1218" builtinId="9" hidden="1"/>
    <cellStyle name="Followed Hyperlink" xfId="1287" builtinId="9" hidden="1"/>
    <cellStyle name="Followed Hyperlink" xfId="1162" builtinId="9" hidden="1"/>
    <cellStyle name="Followed Hyperlink" xfId="300" builtinId="9" hidden="1"/>
    <cellStyle name="Followed Hyperlink" xfId="884" builtinId="9" hidden="1"/>
    <cellStyle name="Followed Hyperlink" xfId="1247" builtinId="9" hidden="1"/>
    <cellStyle name="Followed Hyperlink" xfId="466" builtinId="9" hidden="1"/>
    <cellStyle name="Followed Hyperlink" xfId="533" builtinId="9" hidden="1"/>
    <cellStyle name="Followed Hyperlink" xfId="1011" builtinId="9" hidden="1"/>
    <cellStyle name="Followed Hyperlink" xfId="2307" builtinId="9" hidden="1"/>
    <cellStyle name="Followed Hyperlink" xfId="223" builtinId="9" hidden="1"/>
    <cellStyle name="Followed Hyperlink" xfId="271" builtinId="9" hidden="1"/>
    <cellStyle name="Followed Hyperlink" xfId="373" builtinId="9" hidden="1"/>
    <cellStyle name="Followed Hyperlink" xfId="1242" builtinId="9" hidden="1"/>
    <cellStyle name="Followed Hyperlink" xfId="928" builtinId="9" hidden="1"/>
    <cellStyle name="Followed Hyperlink" xfId="117" builtinId="9" hidden="1"/>
    <cellStyle name="Followed Hyperlink" xfId="1300" builtinId="9" hidden="1"/>
    <cellStyle name="Followed Hyperlink" xfId="1426" builtinId="9" hidden="1"/>
    <cellStyle name="Followed Hyperlink" xfId="1115" builtinId="9" hidden="1"/>
    <cellStyle name="Followed Hyperlink" xfId="2370" builtinId="9" hidden="1"/>
    <cellStyle name="Followed Hyperlink" xfId="464" builtinId="9" hidden="1"/>
    <cellStyle name="Followed Hyperlink" xfId="1955" builtinId="9" hidden="1"/>
    <cellStyle name="Followed Hyperlink" xfId="273" builtinId="9" hidden="1"/>
    <cellStyle name="Followed Hyperlink" xfId="2094" builtinId="9" hidden="1"/>
    <cellStyle name="Followed Hyperlink" xfId="1906" builtinId="9" hidden="1"/>
    <cellStyle name="Followed Hyperlink" xfId="1402" builtinId="9" hidden="1"/>
    <cellStyle name="Followed Hyperlink" xfId="2092" builtinId="9" hidden="1"/>
    <cellStyle name="Followed Hyperlink" xfId="150" builtinId="9" hidden="1"/>
    <cellStyle name="Followed Hyperlink" xfId="499" builtinId="9" hidden="1"/>
    <cellStyle name="Followed Hyperlink" xfId="144" builtinId="9" hidden="1"/>
    <cellStyle name="Followed Hyperlink" xfId="1010" builtinId="9" hidden="1"/>
    <cellStyle name="Followed Hyperlink" xfId="2118" builtinId="9" hidden="1"/>
    <cellStyle name="Followed Hyperlink" xfId="172" builtinId="9" hidden="1"/>
    <cellStyle name="Followed Hyperlink" xfId="1265" builtinId="9" hidden="1"/>
    <cellStyle name="Followed Hyperlink" xfId="2282" builtinId="9" hidden="1"/>
    <cellStyle name="Followed Hyperlink" xfId="116" builtinId="9" hidden="1"/>
    <cellStyle name="Followed Hyperlink" xfId="231" builtinId="9" hidden="1"/>
    <cellStyle name="Followed Hyperlink" xfId="640" builtinId="9" hidden="1"/>
    <cellStyle name="Followed Hyperlink" xfId="1177" builtinId="9" hidden="1"/>
    <cellStyle name="Followed Hyperlink" xfId="38" builtinId="9" hidden="1"/>
    <cellStyle name="Followed Hyperlink" xfId="2254" builtinId="9" hidden="1"/>
    <cellStyle name="Followed Hyperlink" xfId="1362" builtinId="9" hidden="1"/>
    <cellStyle name="Followed Hyperlink" xfId="2080" builtinId="9" hidden="1"/>
    <cellStyle name="Followed Hyperlink" xfId="71" builtinId="9" hidden="1"/>
    <cellStyle name="Followed Hyperlink" xfId="407" builtinId="9" hidden="1"/>
    <cellStyle name="Followed Hyperlink" xfId="1456" builtinId="9" hidden="1"/>
    <cellStyle name="Followed Hyperlink" xfId="1560" builtinId="9" hidden="1"/>
    <cellStyle name="Followed Hyperlink" xfId="1925" builtinId="9" hidden="1"/>
    <cellStyle name="Followed Hyperlink" xfId="2311" builtinId="9" hidden="1"/>
    <cellStyle name="Followed Hyperlink" xfId="2428" builtinId="9" hidden="1"/>
    <cellStyle name="Followed Hyperlink" xfId="874" builtinId="9" hidden="1"/>
    <cellStyle name="Followed Hyperlink" xfId="2160" builtinId="9" hidden="1"/>
    <cellStyle name="Followed Hyperlink" xfId="69" builtinId="9" hidden="1"/>
    <cellStyle name="Followed Hyperlink" xfId="2108" builtinId="9" hidden="1"/>
    <cellStyle name="Followed Hyperlink" xfId="106" builtinId="9" hidden="1"/>
    <cellStyle name="Followed Hyperlink" xfId="161" builtinId="9" hidden="1"/>
    <cellStyle name="Followed Hyperlink" xfId="603" builtinId="9" hidden="1"/>
    <cellStyle name="Followed Hyperlink" xfId="486" builtinId="9" hidden="1"/>
    <cellStyle name="Followed Hyperlink" xfId="2368" builtinId="9" hidden="1"/>
    <cellStyle name="Followed Hyperlink" xfId="1284" builtinId="9" hidden="1"/>
    <cellStyle name="Followed Hyperlink" xfId="2148" builtinId="9" hidden="1"/>
    <cellStyle name="Followed Hyperlink" xfId="2395" builtinId="9" hidden="1"/>
    <cellStyle name="Followed Hyperlink" xfId="1974" builtinId="9" hidden="1"/>
    <cellStyle name="Followed Hyperlink" xfId="2073" builtinId="9" hidden="1"/>
    <cellStyle name="Followed Hyperlink" xfId="2453" builtinId="9" hidden="1"/>
    <cellStyle name="Followed Hyperlink" xfId="1329" builtinId="9" hidden="1"/>
    <cellStyle name="Followed Hyperlink" xfId="1763" builtinId="9" hidden="1"/>
    <cellStyle name="Followed Hyperlink" xfId="1929" builtinId="9" hidden="1"/>
    <cellStyle name="Followed Hyperlink" xfId="2327" builtinId="9" hidden="1"/>
    <cellStyle name="Followed Hyperlink" xfId="700" builtinId="9" hidden="1"/>
    <cellStyle name="Followed Hyperlink" xfId="2231" builtinId="9" hidden="1"/>
    <cellStyle name="Followed Hyperlink" xfId="616" builtinId="9" hidden="1"/>
    <cellStyle name="Followed Hyperlink" xfId="882" builtinId="9" hidden="1"/>
    <cellStyle name="Followed Hyperlink" xfId="2211" builtinId="9" hidden="1"/>
    <cellStyle name="Followed Hyperlink" xfId="323" builtinId="9" hidden="1"/>
    <cellStyle name="Followed Hyperlink" xfId="1593" builtinId="9" hidden="1"/>
    <cellStyle name="Followed Hyperlink" xfId="1474" builtinId="9" hidden="1"/>
    <cellStyle name="Followed Hyperlink" xfId="309" builtinId="9" hidden="1"/>
    <cellStyle name="Followed Hyperlink" xfId="637" builtinId="9" hidden="1"/>
    <cellStyle name="Followed Hyperlink" xfId="2369" builtinId="9" hidden="1"/>
    <cellStyle name="Followed Hyperlink" xfId="189" builtinId="9" hidden="1"/>
    <cellStyle name="Followed Hyperlink" xfId="46" builtinId="9" hidden="1"/>
    <cellStyle name="Followed Hyperlink" xfId="2442" builtinId="9" hidden="1"/>
    <cellStyle name="Followed Hyperlink" xfId="1368" builtinId="9" hidden="1"/>
    <cellStyle name="Followed Hyperlink" xfId="2348" builtinId="9" hidden="1"/>
    <cellStyle name="Followed Hyperlink" xfId="50" builtinId="9" hidden="1"/>
    <cellStyle name="Followed Hyperlink" xfId="341" builtinId="9" hidden="1"/>
    <cellStyle name="Followed Hyperlink" xfId="1993" builtinId="9" hidden="1"/>
    <cellStyle name="Followed Hyperlink" xfId="531" builtinId="9" hidden="1"/>
    <cellStyle name="Followed Hyperlink" xfId="1451" builtinId="9" hidden="1"/>
    <cellStyle name="Followed Hyperlink" xfId="849" builtinId="9" hidden="1"/>
    <cellStyle name="Followed Hyperlink" xfId="1371" builtinId="9" hidden="1"/>
    <cellStyle name="Followed Hyperlink" xfId="2002" builtinId="9" hidden="1"/>
    <cellStyle name="Followed Hyperlink" xfId="1768" builtinId="9" hidden="1"/>
    <cellStyle name="Followed Hyperlink" xfId="179" builtinId="9" hidden="1"/>
    <cellStyle name="Followed Hyperlink" xfId="981" builtinId="9" hidden="1"/>
    <cellStyle name="Followed Hyperlink" xfId="1401" builtinId="9" hidden="1"/>
    <cellStyle name="Followed Hyperlink" xfId="1846" builtinId="9" hidden="1"/>
    <cellStyle name="Followed Hyperlink" xfId="311" builtinId="9" hidden="1"/>
    <cellStyle name="Followed Hyperlink" xfId="138" builtinId="9" hidden="1"/>
    <cellStyle name="Followed Hyperlink" xfId="657" builtinId="9" hidden="1"/>
    <cellStyle name="Followed Hyperlink" xfId="2154" builtinId="9" hidden="1"/>
    <cellStyle name="Followed Hyperlink" xfId="1664" builtinId="9" hidden="1"/>
    <cellStyle name="Followed Hyperlink" xfId="130" builtinId="9" hidden="1"/>
    <cellStyle name="Followed Hyperlink" xfId="1659" builtinId="9" hidden="1"/>
    <cellStyle name="Followed Hyperlink" xfId="1656" builtinId="9" hidden="1"/>
    <cellStyle name="Followed Hyperlink" xfId="299" builtinId="9" hidden="1"/>
    <cellStyle name="Followed Hyperlink" xfId="1051" builtinId="9" hidden="1"/>
    <cellStyle name="Followed Hyperlink" xfId="424" builtinId="9" hidden="1"/>
    <cellStyle name="Followed Hyperlink" xfId="934" builtinId="9" hidden="1"/>
    <cellStyle name="Followed Hyperlink" xfId="1964" builtinId="9" hidden="1"/>
    <cellStyle name="Followed Hyperlink" xfId="1732" builtinId="9" hidden="1"/>
    <cellStyle name="Followed Hyperlink" xfId="1859" builtinId="9" hidden="1"/>
    <cellStyle name="Followed Hyperlink" xfId="530" builtinId="9" hidden="1"/>
    <cellStyle name="Followed Hyperlink" xfId="1477" builtinId="9" hidden="1"/>
    <cellStyle name="Followed Hyperlink" xfId="2165" builtinId="9" hidden="1"/>
    <cellStyle name="Followed Hyperlink" xfId="1538" builtinId="9" hidden="1"/>
    <cellStyle name="Followed Hyperlink" xfId="2276" builtinId="9" hidden="1"/>
    <cellStyle name="Followed Hyperlink" xfId="1467" builtinId="9" hidden="1"/>
    <cellStyle name="Followed Hyperlink" xfId="411" builtinId="9" hidden="1"/>
    <cellStyle name="Followed Hyperlink" xfId="387" builtinId="9" hidden="1"/>
    <cellStyle name="Followed Hyperlink" xfId="1280" builtinId="9" hidden="1"/>
    <cellStyle name="Followed Hyperlink" xfId="1573" builtinId="9" hidden="1"/>
    <cellStyle name="Followed Hyperlink" xfId="2445" builtinId="9" hidden="1"/>
    <cellStyle name="Followed Hyperlink" xfId="1348" builtinId="9" hidden="1"/>
    <cellStyle name="Followed Hyperlink" xfId="822" builtinId="9" hidden="1"/>
    <cellStyle name="Followed Hyperlink" xfId="1334" builtinId="9" hidden="1"/>
    <cellStyle name="Followed Hyperlink" xfId="1154" builtinId="9" hidden="1"/>
    <cellStyle name="Followed Hyperlink" xfId="770" builtinId="9" hidden="1"/>
    <cellStyle name="Followed Hyperlink" xfId="1211" builtinId="9" hidden="1"/>
    <cellStyle name="Followed Hyperlink" xfId="1720" builtinId="9" hidden="1"/>
    <cellStyle name="Followed Hyperlink" xfId="494" builtinId="9" hidden="1"/>
    <cellStyle name="Followed Hyperlink" xfId="1370" builtinId="9" hidden="1"/>
    <cellStyle name="Followed Hyperlink" xfId="176" builtinId="9" hidden="1"/>
    <cellStyle name="Followed Hyperlink" xfId="896" builtinId="9" hidden="1"/>
    <cellStyle name="Followed Hyperlink" xfId="1889" builtinId="9" hidden="1"/>
    <cellStyle name="Followed Hyperlink" xfId="2202" builtinId="9" hidden="1"/>
    <cellStyle name="Followed Hyperlink" xfId="2021" builtinId="9" hidden="1"/>
    <cellStyle name="Followed Hyperlink" xfId="1437" builtinId="9" hidden="1"/>
    <cellStyle name="Followed Hyperlink" xfId="1099" builtinId="9" hidden="1"/>
    <cellStyle name="Followed Hyperlink" xfId="1430" builtinId="9" hidden="1"/>
    <cellStyle name="Followed Hyperlink" xfId="316" builtinId="9" hidden="1"/>
    <cellStyle name="Followed Hyperlink" xfId="1583" builtinId="9" hidden="1"/>
    <cellStyle name="Followed Hyperlink" xfId="1421" builtinId="9" hidden="1"/>
    <cellStyle name="Followed Hyperlink" xfId="1703" builtinId="9" hidden="1"/>
    <cellStyle name="Followed Hyperlink" xfId="1850" builtinId="9" hidden="1"/>
    <cellStyle name="Followed Hyperlink" xfId="653" builtinId="9" hidden="1"/>
    <cellStyle name="Followed Hyperlink" xfId="2012" builtinId="9" hidden="1"/>
    <cellStyle name="Followed Hyperlink" xfId="2383" builtinId="9" hidden="1"/>
    <cellStyle name="Followed Hyperlink" xfId="1212" builtinId="9" hidden="1"/>
    <cellStyle name="Followed Hyperlink" xfId="1151" builtinId="9" hidden="1"/>
    <cellStyle name="Followed Hyperlink" xfId="220" builtinId="9" hidden="1"/>
    <cellStyle name="Followed Hyperlink" xfId="2062" builtinId="9" hidden="1"/>
    <cellStyle name="Followed Hyperlink" xfId="460" builtinId="9" hidden="1"/>
    <cellStyle name="Followed Hyperlink" xfId="1579" builtinId="9" hidden="1"/>
    <cellStyle name="Followed Hyperlink" xfId="235" builtinId="9" hidden="1"/>
    <cellStyle name="Followed Hyperlink" xfId="143" builtinId="9" hidden="1"/>
    <cellStyle name="Followed Hyperlink" xfId="1771" builtinId="9" hidden="1"/>
    <cellStyle name="Followed Hyperlink" xfId="260" builtinId="9" hidden="1"/>
    <cellStyle name="Followed Hyperlink" xfId="453" builtinId="9" hidden="1"/>
    <cellStyle name="Followed Hyperlink" xfId="222" builtinId="9" hidden="1"/>
    <cellStyle name="Followed Hyperlink" xfId="1208" builtinId="9" hidden="1"/>
    <cellStyle name="Followed Hyperlink" xfId="784" builtinId="9" hidden="1"/>
    <cellStyle name="Followed Hyperlink" xfId="252" builtinId="9" hidden="1"/>
    <cellStyle name="Followed Hyperlink" xfId="585" builtinId="9" hidden="1"/>
    <cellStyle name="Followed Hyperlink" xfId="1653" builtinId="9" hidden="1"/>
    <cellStyle name="Followed Hyperlink" xfId="1487" builtinId="9" hidden="1"/>
    <cellStyle name="Followed Hyperlink" xfId="892" builtinId="9" hidden="1"/>
    <cellStyle name="Followed Hyperlink" xfId="275" builtinId="9" hidden="1"/>
    <cellStyle name="Followed Hyperlink" xfId="1971" builtinId="9" hidden="1"/>
    <cellStyle name="Followed Hyperlink" xfId="1251" builtinId="9" hidden="1"/>
    <cellStyle name="Followed Hyperlink" xfId="2149" builtinId="9" hidden="1"/>
    <cellStyle name="Followed Hyperlink" xfId="197" builtinId="9" hidden="1"/>
    <cellStyle name="Followed Hyperlink" xfId="1132" builtinId="9" hidden="1"/>
    <cellStyle name="Followed Hyperlink" xfId="455" builtinId="9" hidden="1"/>
    <cellStyle name="Followed Hyperlink" xfId="2315" builtinId="9" hidden="1"/>
    <cellStyle name="Followed Hyperlink" xfId="1672" builtinId="9" hidden="1"/>
    <cellStyle name="Followed Hyperlink" xfId="625" builtinId="9" hidden="1"/>
    <cellStyle name="Followed Hyperlink" xfId="647" builtinId="9" hidden="1"/>
    <cellStyle name="Followed Hyperlink" xfId="1632" builtinId="9" hidden="1"/>
    <cellStyle name="Followed Hyperlink" xfId="1167" builtinId="9" hidden="1"/>
    <cellStyle name="Followed Hyperlink" xfId="1665" builtinId="9" hidden="1"/>
    <cellStyle name="Followed Hyperlink" xfId="795" builtinId="9" hidden="1"/>
    <cellStyle name="Followed Hyperlink" xfId="2198" builtinId="9" hidden="1"/>
    <cellStyle name="Followed Hyperlink" xfId="1058" builtinId="9" hidden="1"/>
    <cellStyle name="Followed Hyperlink" xfId="877" builtinId="9" hidden="1"/>
    <cellStyle name="Followed Hyperlink" xfId="2174" builtinId="9" hidden="1"/>
    <cellStyle name="Followed Hyperlink" xfId="77" builtinId="9" hidden="1"/>
    <cellStyle name="Followed Hyperlink" xfId="2449" builtinId="9" hidden="1"/>
    <cellStyle name="Followed Hyperlink" xfId="828" builtinId="9" hidden="1"/>
    <cellStyle name="Followed Hyperlink" xfId="66" builtinId="9" hidden="1"/>
    <cellStyle name="Followed Hyperlink" xfId="636" builtinId="9" hidden="1"/>
    <cellStyle name="Followed Hyperlink" xfId="1698" builtinId="9" hidden="1"/>
    <cellStyle name="Followed Hyperlink" xfId="1187" builtinId="9" hidden="1"/>
    <cellStyle name="Followed Hyperlink" xfId="2313" builtinId="9" hidden="1"/>
    <cellStyle name="Followed Hyperlink" xfId="598" builtinId="9" hidden="1"/>
    <cellStyle name="Followed Hyperlink" xfId="2286" builtinId="9" hidden="1"/>
    <cellStyle name="Followed Hyperlink" xfId="588" builtinId="9" hidden="1"/>
    <cellStyle name="Followed Hyperlink" xfId="1388" builtinId="9" hidden="1"/>
    <cellStyle name="Followed Hyperlink" xfId="283" builtinId="9" hidden="1"/>
    <cellStyle name="Followed Hyperlink" xfId="1622" builtinId="9" hidden="1"/>
    <cellStyle name="Followed Hyperlink" xfId="284" builtinId="9" hidden="1"/>
    <cellStyle name="Followed Hyperlink" xfId="1833" builtinId="9" hidden="1"/>
    <cellStyle name="Followed Hyperlink" xfId="1518" builtinId="9" hidden="1"/>
    <cellStyle name="Followed Hyperlink" xfId="838" builtinId="9" hidden="1"/>
    <cellStyle name="Followed Hyperlink" xfId="815" builtinId="9" hidden="1"/>
    <cellStyle name="Followed Hyperlink" xfId="306" builtinId="9" hidden="1"/>
    <cellStyle name="Followed Hyperlink" xfId="432" builtinId="9" hidden="1"/>
    <cellStyle name="Followed Hyperlink" xfId="827" builtinId="9" hidden="1"/>
    <cellStyle name="Followed Hyperlink" xfId="593" builtinId="9" hidden="1"/>
    <cellStyle name="Followed Hyperlink" xfId="2326" builtinId="9" hidden="1"/>
    <cellStyle name="Followed Hyperlink" xfId="1697" builtinId="9" hidden="1"/>
    <cellStyle name="Followed Hyperlink" xfId="2405" builtinId="9" hidden="1"/>
    <cellStyle name="Followed Hyperlink" xfId="121" builtinId="9" hidden="1"/>
    <cellStyle name="Followed Hyperlink" xfId="567" builtinId="9" hidden="1"/>
    <cellStyle name="Followed Hyperlink" xfId="1043" builtinId="9" hidden="1"/>
    <cellStyle name="Followed Hyperlink" xfId="1142" builtinId="9" hidden="1"/>
    <cellStyle name="Followed Hyperlink" xfId="1736" builtinId="9" hidden="1"/>
    <cellStyle name="Followed Hyperlink" xfId="1669" builtinId="9" hidden="1"/>
    <cellStyle name="Followed Hyperlink" xfId="1813" builtinId="9" hidden="1"/>
    <cellStyle name="Followed Hyperlink" xfId="2412" builtinId="9" hidden="1"/>
    <cellStyle name="Followed Hyperlink" xfId="832" builtinId="9" hidden="1"/>
    <cellStyle name="Followed Hyperlink" xfId="2100" builtinId="9" hidden="1"/>
    <cellStyle name="Followed Hyperlink" xfId="287" builtinId="9" hidden="1"/>
    <cellStyle name="Followed Hyperlink" xfId="1683" builtinId="9" hidden="1"/>
    <cellStyle name="Followed Hyperlink" xfId="709" builtinId="9" hidden="1"/>
    <cellStyle name="Followed Hyperlink" xfId="291" builtinId="9" hidden="1"/>
    <cellStyle name="Followed Hyperlink" xfId="328" builtinId="9" hidden="1"/>
    <cellStyle name="Followed Hyperlink" xfId="994" builtinId="9" hidden="1"/>
    <cellStyle name="Followed Hyperlink" xfId="860" builtinId="9" hidden="1"/>
    <cellStyle name="Followed Hyperlink" xfId="842" builtinId="9" hidden="1"/>
    <cellStyle name="Followed Hyperlink" xfId="2155" builtinId="9" hidden="1"/>
    <cellStyle name="Followed Hyperlink" xfId="2208" builtinId="9" hidden="1"/>
    <cellStyle name="Followed Hyperlink" xfId="325" builtinId="9" hidden="1"/>
    <cellStyle name="Followed Hyperlink" xfId="168" builtinId="9" hidden="1"/>
    <cellStyle name="Followed Hyperlink" xfId="819" builtinId="9" hidden="1"/>
    <cellStyle name="Followed Hyperlink" xfId="778" builtinId="9" hidden="1"/>
    <cellStyle name="Followed Hyperlink" xfId="295" builtinId="9" hidden="1"/>
    <cellStyle name="Followed Hyperlink" xfId="918" builtinId="9" hidden="1"/>
    <cellStyle name="Followed Hyperlink" xfId="196" builtinId="9" hidden="1"/>
    <cellStyle name="Followed Hyperlink" xfId="1492" builtinId="9" hidden="1"/>
    <cellStyle name="Followed Hyperlink" xfId="2227" builtinId="9" hidden="1"/>
    <cellStyle name="Followed Hyperlink" xfId="535" builtinId="9" hidden="1"/>
    <cellStyle name="Followed Hyperlink" xfId="672" builtinId="9" hidden="1"/>
    <cellStyle name="Followed Hyperlink" xfId="1024" builtinId="9" hidden="1"/>
    <cellStyle name="Followed Hyperlink" xfId="2182" builtinId="9" hidden="1"/>
    <cellStyle name="Followed Hyperlink" xfId="2122" builtinId="9" hidden="1"/>
    <cellStyle name="Followed Hyperlink" xfId="684" builtinId="9" hidden="1"/>
    <cellStyle name="Followed Hyperlink" xfId="1613" builtinId="9" hidden="1"/>
    <cellStyle name="Followed Hyperlink" xfId="2034" builtinId="9" hidden="1"/>
    <cellStyle name="Followed Hyperlink" xfId="1109" builtinId="9" hidden="1"/>
    <cellStyle name="Followed Hyperlink" xfId="80" builtinId="9" hidden="1"/>
    <cellStyle name="Followed Hyperlink" xfId="2288" builtinId="9" hidden="1"/>
    <cellStyle name="Followed Hyperlink" xfId="1038" builtinId="9" hidden="1"/>
    <cellStyle name="Followed Hyperlink" xfId="356" builtinId="9" hidden="1"/>
    <cellStyle name="Followed Hyperlink" xfId="2223" builtinId="9" hidden="1"/>
    <cellStyle name="Followed Hyperlink" xfId="1616" builtinId="9" hidden="1"/>
    <cellStyle name="Followed Hyperlink" xfId="1937" builtinId="9" hidden="1"/>
    <cellStyle name="Followed Hyperlink" xfId="322" builtinId="9" hidden="1"/>
    <cellStyle name="Followed Hyperlink" xfId="203" builtinId="9" hidden="1"/>
    <cellStyle name="Followed Hyperlink" xfId="2375" builtinId="9" hidden="1"/>
    <cellStyle name="Followed Hyperlink" xfId="966" builtinId="9" hidden="1"/>
    <cellStyle name="Followed Hyperlink" xfId="1275" builtinId="9" hidden="1"/>
    <cellStyle name="Followed Hyperlink" xfId="794" builtinId="9" hidden="1"/>
    <cellStyle name="Followed Hyperlink" xfId="1209" builtinId="9" hidden="1"/>
    <cellStyle name="Followed Hyperlink" xfId="2115" builtinId="9" hidden="1"/>
    <cellStyle name="Followed Hyperlink" xfId="829" builtinId="9" hidden="1"/>
    <cellStyle name="Followed Hyperlink" xfId="2393" builtinId="9" hidden="1"/>
    <cellStyle name="Followed Hyperlink" xfId="1726" builtinId="9" hidden="1"/>
    <cellStyle name="Followed Hyperlink" xfId="2237" builtinId="9" hidden="1"/>
    <cellStyle name="Followed Hyperlink" xfId="1902" builtinId="9" hidden="1"/>
    <cellStyle name="Followed Hyperlink" xfId="1942" builtinId="9" hidden="1"/>
    <cellStyle name="Followed Hyperlink" xfId="2048" builtinId="9" hidden="1"/>
    <cellStyle name="Followed Hyperlink" xfId="1972" builtinId="9" hidden="1"/>
    <cellStyle name="Followed Hyperlink" xfId="91" builtinId="9" hidden="1"/>
    <cellStyle name="Followed Hyperlink" xfId="1020" builtinId="9" hidden="1"/>
    <cellStyle name="Followed Hyperlink" xfId="1744" builtinId="9" hidden="1"/>
    <cellStyle name="Followed Hyperlink" xfId="690" builtinId="9" hidden="1"/>
    <cellStyle name="Followed Hyperlink" xfId="627" builtinId="9" hidden="1"/>
    <cellStyle name="Followed Hyperlink" xfId="2086" builtinId="9" hidden="1"/>
    <cellStyle name="Followed Hyperlink" xfId="574" builtinId="9" hidden="1"/>
    <cellStyle name="Followed Hyperlink" xfId="2285" builtinId="9" hidden="1"/>
    <cellStyle name="Followed Hyperlink" xfId="293" builtinId="9" hidden="1"/>
    <cellStyle name="Followed Hyperlink" xfId="1577" builtinId="9" hidden="1"/>
    <cellStyle name="Followed Hyperlink" xfId="2038" builtinId="9" hidden="1"/>
    <cellStyle name="Followed Hyperlink" xfId="1532" builtinId="9" hidden="1"/>
    <cellStyle name="Followed Hyperlink" xfId="2064" builtinId="9" hidden="1"/>
    <cellStyle name="Followed Hyperlink" xfId="1827" builtinId="9" hidden="1"/>
    <cellStyle name="Followed Hyperlink" xfId="1441" builtinId="9" hidden="1"/>
    <cellStyle name="Followed Hyperlink" xfId="157" builtinId="9" hidden="1"/>
    <cellStyle name="Followed Hyperlink" xfId="604" builtinId="9" hidden="1"/>
    <cellStyle name="Followed Hyperlink" xfId="889" builtinId="9" hidden="1"/>
    <cellStyle name="Followed Hyperlink" xfId="2272" builtinId="9" hidden="1"/>
    <cellStyle name="Followed Hyperlink" xfId="1047" builtinId="9" hidden="1"/>
    <cellStyle name="Followed Hyperlink" xfId="1395" builtinId="9" hidden="1"/>
    <cellStyle name="Followed Hyperlink" xfId="1374" builtinId="9" hidden="1"/>
    <cellStyle name="Followed Hyperlink" xfId="1493" builtinId="9" hidden="1"/>
    <cellStyle name="Followed Hyperlink" xfId="1812" builtinId="9" hidden="1"/>
    <cellStyle name="Followed Hyperlink" xfId="289" builtinId="9" hidden="1"/>
    <cellStyle name="Followed Hyperlink" xfId="458" builtinId="9" hidden="1"/>
    <cellStyle name="Followed Hyperlink" xfId="402" builtinId="9" hidden="1"/>
    <cellStyle name="Followed Hyperlink" xfId="1658" builtinId="9" hidden="1"/>
    <cellStyle name="Followed Hyperlink" xfId="754" builtinId="9" hidden="1"/>
    <cellStyle name="Followed Hyperlink" xfId="1279" builtinId="9" hidden="1"/>
    <cellStyle name="Followed Hyperlink" xfId="1326" builtinId="9" hidden="1"/>
    <cellStyle name="Followed Hyperlink" xfId="830" builtinId="9" hidden="1"/>
    <cellStyle name="Followed Hyperlink" xfId="1125" builtinId="9" hidden="1"/>
    <cellStyle name="Followed Hyperlink" xfId="1246" builtinId="9" hidden="1"/>
    <cellStyle name="Followed Hyperlink" xfId="133" builtinId="9" hidden="1"/>
    <cellStyle name="Followed Hyperlink" xfId="238" builtinId="9" hidden="1"/>
    <cellStyle name="Followed Hyperlink" xfId="933" builtinId="9" hidden="1"/>
    <cellStyle name="Followed Hyperlink" xfId="924" builtinId="9" hidden="1"/>
    <cellStyle name="Followed Hyperlink" xfId="1221" builtinId="9" hidden="1"/>
    <cellStyle name="Followed Hyperlink" xfId="1045" builtinId="9" hidden="1"/>
    <cellStyle name="Followed Hyperlink" xfId="469" builtinId="9" hidden="1"/>
    <cellStyle name="Followed Hyperlink" xfId="2266" builtinId="9" hidden="1"/>
    <cellStyle name="Followed Hyperlink" xfId="1920" builtinId="9" hidden="1"/>
    <cellStyle name="Followed Hyperlink" xfId="2264" builtinId="9" hidden="1"/>
    <cellStyle name="Followed Hyperlink" xfId="1916" builtinId="9" hidden="1"/>
    <cellStyle name="Followed Hyperlink" xfId="1795" builtinId="9" hidden="1"/>
    <cellStyle name="Followed Hyperlink" xfId="1699" builtinId="9" hidden="1"/>
    <cellStyle name="Followed Hyperlink" xfId="696" builtinId="9" hidden="1"/>
    <cellStyle name="Followed Hyperlink" xfId="2074" builtinId="9" hidden="1"/>
    <cellStyle name="Followed Hyperlink" xfId="472" builtinId="9" hidden="1"/>
    <cellStyle name="Followed Hyperlink" xfId="1413" builtinId="9" hidden="1"/>
    <cellStyle name="Followed Hyperlink" xfId="1789" builtinId="9" hidden="1"/>
    <cellStyle name="Followed Hyperlink" xfId="1445" builtinId="9" hidden="1"/>
    <cellStyle name="Followed Hyperlink" xfId="1005" builtinId="9" hidden="1"/>
    <cellStyle name="Followed Hyperlink" xfId="1527" builtinId="9" hidden="1"/>
    <cellStyle name="Followed Hyperlink" xfId="570" builtinId="9" hidden="1"/>
    <cellStyle name="Followed Hyperlink" xfId="1990" builtinId="9" hidden="1"/>
    <cellStyle name="Followed Hyperlink" xfId="1787" builtinId="9" hidden="1"/>
    <cellStyle name="Followed Hyperlink" xfId="2461" builtinId="9" hidden="1"/>
    <cellStyle name="Followed Hyperlink" xfId="13" builtinId="9" hidden="1"/>
    <cellStyle name="Followed Hyperlink" xfId="1522" builtinId="9" hidden="1"/>
    <cellStyle name="Followed Hyperlink" xfId="1215" builtinId="9" hidden="1"/>
    <cellStyle name="Followed Hyperlink" xfId="1473" builtinId="9" hidden="1"/>
    <cellStyle name="Followed Hyperlink" xfId="875" builtinId="9" hidden="1"/>
    <cellStyle name="Followed Hyperlink" xfId="772" builtinId="9" hidden="1"/>
    <cellStyle name="Followed Hyperlink" xfId="1943" builtinId="9" hidden="1"/>
    <cellStyle name="Followed Hyperlink" xfId="1862" builtinId="9" hidden="1"/>
    <cellStyle name="Followed Hyperlink" xfId="1079" builtinId="9" hidden="1"/>
    <cellStyle name="Followed Hyperlink" xfId="2056" builtinId="9" hidden="1"/>
    <cellStyle name="Followed Hyperlink" xfId="208" builtinId="9" hidden="1"/>
    <cellStyle name="Followed Hyperlink" xfId="789" builtinId="9" hidden="1"/>
    <cellStyle name="Followed Hyperlink" xfId="204" builtinId="9" hidden="1"/>
    <cellStyle name="Followed Hyperlink" xfId="919" builtinId="9" hidden="1"/>
    <cellStyle name="Followed Hyperlink" xfId="846" builtinId="9" hidden="1"/>
    <cellStyle name="Followed Hyperlink" xfId="1899" builtinId="9" hidden="1"/>
    <cellStyle name="Followed Hyperlink" xfId="2396" builtinId="9" hidden="1"/>
    <cellStyle name="Followed Hyperlink" xfId="1826" builtinId="9" hidden="1"/>
    <cellStyle name="Followed Hyperlink" xfId="659" builtinId="9" hidden="1"/>
    <cellStyle name="Followed Hyperlink" xfId="279" builtinId="9" hidden="1"/>
    <cellStyle name="Followed Hyperlink" xfId="1847" builtinId="9" hidden="1"/>
    <cellStyle name="Followed Hyperlink" xfId="2263" builtinId="9" hidden="1"/>
    <cellStyle name="Followed Hyperlink" xfId="1365" builtinId="9" hidden="1"/>
    <cellStyle name="Followed Hyperlink" xfId="217" builtinId="9" hidden="1"/>
    <cellStyle name="Followed Hyperlink" xfId="403" builtinId="9" hidden="1"/>
    <cellStyle name="Followed Hyperlink" xfId="2358" builtinId="9" hidden="1"/>
    <cellStyle name="Followed Hyperlink" xfId="1225" builtinId="9" hidden="1"/>
    <cellStyle name="Followed Hyperlink" xfId="219" builtinId="9" hidden="1"/>
    <cellStyle name="Followed Hyperlink" xfId="1056" builtinId="9" hidden="1"/>
    <cellStyle name="Followed Hyperlink" xfId="1679" builtinId="9" hidden="1"/>
    <cellStyle name="Followed Hyperlink" xfId="343" builtinId="9" hidden="1"/>
    <cellStyle name="Followed Hyperlink" xfId="1228" builtinId="9" hidden="1"/>
    <cellStyle name="Followed Hyperlink" xfId="1922" builtinId="9" hidden="1"/>
    <cellStyle name="Followed Hyperlink" xfId="2024" builtinId="9" hidden="1"/>
    <cellStyle name="Followed Hyperlink" xfId="2194" builtinId="9" hidden="1"/>
    <cellStyle name="Followed Hyperlink" xfId="288" builtinId="9" hidden="1"/>
    <cellStyle name="Followed Hyperlink" xfId="501" builtinId="9" hidden="1"/>
    <cellStyle name="Followed Hyperlink" xfId="635" builtinId="9" hidden="1"/>
    <cellStyle name="Followed Hyperlink" xfId="1831" builtinId="9" hidden="1"/>
    <cellStyle name="Followed Hyperlink" xfId="193" builtinId="9" hidden="1"/>
    <cellStyle name="Followed Hyperlink" xfId="1489" builtinId="9" hidden="1"/>
    <cellStyle name="Followed Hyperlink" xfId="713" builtinId="9" hidden="1"/>
    <cellStyle name="Followed Hyperlink" xfId="2173" builtinId="9" hidden="1"/>
    <cellStyle name="Followed Hyperlink" xfId="699" builtinId="9" hidden="1"/>
    <cellStyle name="Followed Hyperlink" xfId="2447" builtinId="9" hidden="1"/>
    <cellStyle name="Followed Hyperlink" xfId="2440" builtinId="9" hidden="1"/>
    <cellStyle name="Followed Hyperlink" xfId="437" builtinId="9" hidden="1"/>
    <cellStyle name="Followed Hyperlink" xfId="366" builtinId="9" hidden="1"/>
    <cellStyle name="Followed Hyperlink" xfId="803" builtinId="9" hidden="1"/>
    <cellStyle name="Followed Hyperlink" xfId="447" builtinId="9" hidden="1"/>
    <cellStyle name="Followed Hyperlink" xfId="1627" builtinId="9" hidden="1"/>
    <cellStyle name="Followed Hyperlink" xfId="485" builtinId="9" hidden="1"/>
    <cellStyle name="Followed Hyperlink" xfId="515" builtinId="9" hidden="1"/>
    <cellStyle name="Followed Hyperlink" xfId="1110" builtinId="9" hidden="1"/>
    <cellStyle name="Followed Hyperlink" xfId="1819" builtinId="9" hidden="1"/>
    <cellStyle name="Followed Hyperlink" xfId="1946" builtinId="9" hidden="1"/>
    <cellStyle name="Followed Hyperlink" xfId="481" builtinId="9" hidden="1"/>
    <cellStyle name="Followed Hyperlink" xfId="1879" builtinId="9" hidden="1"/>
    <cellStyle name="Followed Hyperlink" xfId="939" builtinId="9" hidden="1"/>
    <cellStyle name="Followed Hyperlink" xfId="726" builtinId="9" hidden="1"/>
    <cellStyle name="Followed Hyperlink" xfId="717" builtinId="9" hidden="1"/>
    <cellStyle name="Followed Hyperlink" xfId="876" builtinId="9" hidden="1"/>
    <cellStyle name="Followed Hyperlink" xfId="1748" builtinId="9" hidden="1"/>
    <cellStyle name="Followed Hyperlink" xfId="396" builtinId="9" hidden="1"/>
    <cellStyle name="Followed Hyperlink" xfId="1081" builtinId="9" hidden="1"/>
    <cellStyle name="Followed Hyperlink" xfId="1427" builtinId="9" hidden="1"/>
    <cellStyle name="Followed Hyperlink" xfId="1182" builtinId="9" hidden="1"/>
    <cellStyle name="Followed Hyperlink" xfId="255" builtinId="9" hidden="1"/>
    <cellStyle name="Followed Hyperlink" xfId="820" builtinId="9" hidden="1"/>
    <cellStyle name="Followed Hyperlink" xfId="1108" builtinId="9" hidden="1"/>
    <cellStyle name="Followed Hyperlink" xfId="1077" builtinId="9" hidden="1"/>
    <cellStyle name="Followed Hyperlink" xfId="2158" builtinId="9" hidden="1"/>
    <cellStyle name="Followed Hyperlink" xfId="538" builtinId="9" hidden="1"/>
    <cellStyle name="Followed Hyperlink" xfId="1460" builtinId="9" hidden="1"/>
    <cellStyle name="Followed Hyperlink" xfId="158" builtinId="9" hidden="1"/>
    <cellStyle name="Followed Hyperlink" xfId="1320" builtinId="9" hidden="1"/>
    <cellStyle name="Followed Hyperlink" xfId="32" builtinId="9" hidden="1"/>
    <cellStyle name="Followed Hyperlink" xfId="107" builtinId="9" hidden="1"/>
    <cellStyle name="Followed Hyperlink" xfId="1767" builtinId="9" hidden="1"/>
    <cellStyle name="Followed Hyperlink" xfId="2167" builtinId="9" hidden="1"/>
    <cellStyle name="Followed Hyperlink" xfId="2324" builtinId="9" hidden="1"/>
    <cellStyle name="Followed Hyperlink" xfId="2390" builtinId="9" hidden="1"/>
    <cellStyle name="Followed Hyperlink" xfId="1894" builtinId="9" hidden="1"/>
    <cellStyle name="Followed Hyperlink" xfId="216" builtinId="9" hidden="1"/>
    <cellStyle name="Followed Hyperlink" xfId="1513" builtinId="9" hidden="1"/>
    <cellStyle name="Followed Hyperlink" xfId="247" builtinId="9" hidden="1"/>
    <cellStyle name="Followed Hyperlink" xfId="2402" builtinId="9" hidden="1"/>
    <cellStyle name="Followed Hyperlink" xfId="1313" builtinId="9" hidden="1"/>
    <cellStyle name="Followed Hyperlink" xfId="1069" builtinId="9" hidden="1"/>
    <cellStyle name="Followed Hyperlink" xfId="1588" builtinId="9" hidden="1"/>
    <cellStyle name="Followed Hyperlink" xfId="2130" builtinId="9" hidden="1"/>
    <cellStyle name="Followed Hyperlink" xfId="1545" builtinId="9" hidden="1"/>
    <cellStyle name="Followed Hyperlink" xfId="1073" builtinId="9" hidden="1"/>
    <cellStyle name="Followed Hyperlink" xfId="1462" builtinId="9" hidden="1"/>
    <cellStyle name="Followed Hyperlink" xfId="2028" builtinId="9" hidden="1"/>
    <cellStyle name="Followed Hyperlink" xfId="2269" builtinId="9" hidden="1"/>
    <cellStyle name="Followed Hyperlink" xfId="541" builtinId="9" hidden="1"/>
    <cellStyle name="Followed Hyperlink" xfId="1041" builtinId="9" hidden="1"/>
    <cellStyle name="Followed Hyperlink" xfId="1799" builtinId="9" hidden="1"/>
    <cellStyle name="Followed Hyperlink" xfId="618" builtinId="9" hidden="1"/>
    <cellStyle name="Followed Hyperlink" xfId="2127" builtinId="9" hidden="1"/>
    <cellStyle name="Followed Hyperlink" xfId="706" builtinId="9" hidden="1"/>
    <cellStyle name="Followed Hyperlink" xfId="2010" builtinId="9" hidden="1"/>
    <cellStyle name="Followed Hyperlink" xfId="2119" builtinId="9" hidden="1"/>
    <cellStyle name="Followed Hyperlink" xfId="415" builtinId="9" hidden="1"/>
    <cellStyle name="Followed Hyperlink" xfId="2090" builtinId="9" hidden="1"/>
    <cellStyle name="Followed Hyperlink" xfId="1671" builtinId="9" hidden="1"/>
    <cellStyle name="Followed Hyperlink" xfId="482" builtinId="9" hidden="1"/>
    <cellStyle name="Followed Hyperlink" xfId="777" builtinId="9" hidden="1"/>
    <cellStyle name="Followed Hyperlink" xfId="388" builtinId="9" hidden="1"/>
    <cellStyle name="Followed Hyperlink" xfId="911" builtinId="9" hidden="1"/>
    <cellStyle name="Followed Hyperlink" xfId="532" builtinId="9" hidden="1"/>
    <cellStyle name="Followed Hyperlink" xfId="1952" builtinId="9" hidden="1"/>
    <cellStyle name="Followed Hyperlink" xfId="1274" builtinId="9" hidden="1"/>
    <cellStyle name="Followed Hyperlink" xfId="755" builtinId="9" hidden="1"/>
    <cellStyle name="Followed Hyperlink" xfId="1618" builtinId="9" hidden="1"/>
    <cellStyle name="Followed Hyperlink" xfId="2380" builtinId="9" hidden="1"/>
    <cellStyle name="Followed Hyperlink" xfId="2079" builtinId="9" hidden="1"/>
    <cellStyle name="Followed Hyperlink" xfId="833" builtinId="9" hidden="1"/>
    <cellStyle name="Followed Hyperlink" xfId="802" builtinId="9" hidden="1"/>
    <cellStyle name="Followed Hyperlink" xfId="2346" builtinId="9" hidden="1"/>
    <cellStyle name="Followed Hyperlink" xfId="1036" builtinId="9" hidden="1"/>
    <cellStyle name="Followed Hyperlink" xfId="858" builtinId="9" hidden="1"/>
    <cellStyle name="Followed Hyperlink" xfId="1510" builtinId="9" hidden="1"/>
    <cellStyle name="Followed Hyperlink" xfId="2221" builtinId="9" hidden="1"/>
    <cellStyle name="Followed Hyperlink" xfId="351" builtinId="9" hidden="1"/>
    <cellStyle name="Followed Hyperlink" xfId="634" builtinId="9" hidden="1"/>
    <cellStyle name="Followed Hyperlink" xfId="1384" builtinId="9" hidden="1"/>
    <cellStyle name="Followed Hyperlink" xfId="2200" builtinId="9" hidden="1"/>
    <cellStyle name="Followed Hyperlink" xfId="724" builtinId="9" hidden="1"/>
    <cellStyle name="Followed Hyperlink" xfId="1288" builtinId="9" hidden="1"/>
    <cellStyle name="Followed Hyperlink" xfId="240" builtinId="9" hidden="1"/>
    <cellStyle name="Followed Hyperlink" xfId="272" builtinId="9" hidden="1"/>
    <cellStyle name="Followed Hyperlink" xfId="1816" builtinId="9" hidden="1"/>
    <cellStyle name="Followed Hyperlink" xfId="557" builtinId="9" hidden="1"/>
    <cellStyle name="Followed Hyperlink" xfId="2170" builtinId="9" hidden="1"/>
    <cellStyle name="Followed Hyperlink" xfId="445" builtinId="9" hidden="1"/>
    <cellStyle name="Followed Hyperlink" xfId="1673" builtinId="9" hidden="1"/>
    <cellStyle name="Followed Hyperlink" xfId="550" builtinId="9" hidden="1"/>
    <cellStyle name="Followed Hyperlink" xfId="955" builtinId="9" hidden="1"/>
    <cellStyle name="Followed Hyperlink" xfId="1173" builtinId="9" hidden="1"/>
    <cellStyle name="Followed Hyperlink" xfId="2352" builtinId="9" hidden="1"/>
    <cellStyle name="Followed Hyperlink" xfId="1310" builtinId="9" hidden="1"/>
    <cellStyle name="Followed Hyperlink" xfId="1506" builtinId="9" hidden="1"/>
    <cellStyle name="Followed Hyperlink" xfId="747" builtinId="9" hidden="1"/>
    <cellStyle name="Followed Hyperlink" xfId="2262" builtinId="9" hidden="1"/>
    <cellStyle name="Followed Hyperlink" xfId="1584" builtinId="9" hidden="1"/>
    <cellStyle name="Followed Hyperlink" xfId="737" builtinId="9" hidden="1"/>
    <cellStyle name="Followed Hyperlink" xfId="664" builtinId="9" hidden="1"/>
    <cellStyle name="Followed Hyperlink" xfId="1602" builtinId="9" hidden="1"/>
    <cellStyle name="Followed Hyperlink" xfId="1468" builtinId="9" hidden="1"/>
    <cellStyle name="Followed Hyperlink" xfId="2421" builtinId="9" hidden="1"/>
    <cellStyle name="Followed Hyperlink" xfId="1143" builtinId="9" hidden="1"/>
    <cellStyle name="Followed Hyperlink" xfId="2014" builtinId="9" hidden="1"/>
    <cellStyle name="Followed Hyperlink" xfId="1528" builtinId="9" hidden="1"/>
    <cellStyle name="Followed Hyperlink" xfId="987" builtinId="9" hidden="1"/>
    <cellStyle name="Followed Hyperlink" xfId="2201" builtinId="9" hidden="1"/>
    <cellStyle name="Followed Hyperlink" xfId="1317" builtinId="9" hidden="1"/>
    <cellStyle name="Followed Hyperlink" xfId="883" builtinId="9" hidden="1"/>
    <cellStyle name="Followed Hyperlink" xfId="1092" builtinId="9" hidden="1"/>
    <cellStyle name="Followed Hyperlink" xfId="1977" builtinId="9" hidden="1"/>
    <cellStyle name="Followed Hyperlink" xfId="2329" builtinId="9" hidden="1"/>
    <cellStyle name="Followed Hyperlink" xfId="19" builtinId="9" hidden="1"/>
    <cellStyle name="Followed Hyperlink" xfId="1150" builtinId="9" hidden="1"/>
    <cellStyle name="Followed Hyperlink" xfId="1890" builtinId="9" hidden="1"/>
    <cellStyle name="Followed Hyperlink" xfId="1106" builtinId="9" hidden="1"/>
    <cellStyle name="Followed Hyperlink" xfId="630" builtinId="9" hidden="1"/>
    <cellStyle name="Followed Hyperlink" xfId="1241" builtinId="9" hidden="1"/>
    <cellStyle name="Followed Hyperlink" xfId="2303" builtinId="9" hidden="1"/>
    <cellStyle name="Followed Hyperlink" xfId="514" builtinId="9" hidden="1"/>
    <cellStyle name="Followed Hyperlink" xfId="1836" builtinId="9" hidden="1"/>
    <cellStyle name="Followed Hyperlink" xfId="626" builtinId="9" hidden="1"/>
    <cellStyle name="Followed Hyperlink" xfId="1444" builtinId="9" hidden="1"/>
    <cellStyle name="Followed Hyperlink" xfId="1592" builtinId="9" hidden="1"/>
    <cellStyle name="Followed Hyperlink" xfId="1271" builtinId="9" hidden="1"/>
    <cellStyle name="Followed Hyperlink" xfId="564" builtinId="9" hidden="1"/>
    <cellStyle name="Followed Hyperlink" xfId="2321" builtinId="9" hidden="1"/>
    <cellStyle name="Followed Hyperlink" xfId="1953" builtinId="9" hidden="1"/>
    <cellStyle name="Followed Hyperlink" xfId="326" builtinId="9" hidden="1"/>
    <cellStyle name="Followed Hyperlink" xfId="140" builtinId="9" hidden="1"/>
    <cellStyle name="Followed Hyperlink" xfId="793" builtinId="9" hidden="1"/>
    <cellStyle name="Followed Hyperlink" xfId="1102" builtinId="9" hidden="1"/>
    <cellStyle name="Followed Hyperlink" xfId="743" builtinId="9" hidden="1"/>
    <cellStyle name="Followed Hyperlink" xfId="1608" builtinId="9" hidden="1"/>
    <cellStyle name="Followed Hyperlink" xfId="1111" builtinId="9" hidden="1"/>
    <cellStyle name="Followed Hyperlink" xfId="871" builtinId="9" hidden="1"/>
    <cellStyle name="Followed Hyperlink" xfId="1416" builtinId="9" hidden="1"/>
    <cellStyle name="Followed Hyperlink" xfId="1566" builtinId="9" hidden="1"/>
    <cellStyle name="Followed Hyperlink" xfId="1903" builtinId="9" hidden="1"/>
    <cellStyle name="Followed Hyperlink" xfId="1581" builtinId="9" hidden="1"/>
    <cellStyle name="Followed Hyperlink" xfId="782" builtinId="9" hidden="1"/>
    <cellStyle name="Followed Hyperlink" xfId="612" builtinId="9" hidden="1"/>
    <cellStyle name="Followed Hyperlink" xfId="1938" builtinId="9" hidden="1"/>
    <cellStyle name="Followed Hyperlink" xfId="1172" builtinId="9" hidden="1"/>
    <cellStyle name="Followed Hyperlink" xfId="2398" builtinId="9" hidden="1"/>
    <cellStyle name="Followed Hyperlink" xfId="122" builtinId="9" hidden="1"/>
    <cellStyle name="Followed Hyperlink" xfId="1139" builtinId="9" hidden="1"/>
    <cellStyle name="Followed Hyperlink" xfId="1273" builtinId="9" hidden="1"/>
    <cellStyle name="Followed Hyperlink" xfId="394" builtinId="9" hidden="1"/>
    <cellStyle name="Followed Hyperlink" xfId="2162" builtinId="9" hidden="1"/>
    <cellStyle name="Followed Hyperlink" xfId="1488" builtinId="9" hidden="1"/>
    <cellStyle name="Followed Hyperlink" xfId="1835" builtinId="9" hidden="1"/>
    <cellStyle name="Followed Hyperlink" xfId="2029" builtinId="9" hidden="1"/>
    <cellStyle name="Followed Hyperlink" xfId="1882" builtinId="9" hidden="1"/>
    <cellStyle name="Followed Hyperlink" xfId="1629" builtinId="9" hidden="1"/>
    <cellStyle name="Followed Hyperlink" xfId="1433" builtinId="9" hidden="1"/>
    <cellStyle name="Followed Hyperlink" xfId="2247" builtinId="9" hidden="1"/>
    <cellStyle name="Followed Hyperlink" xfId="1824" builtinId="9" hidden="1"/>
    <cellStyle name="Followed Hyperlink" xfId="1509" builtinId="9" hidden="1"/>
    <cellStyle name="Followed Hyperlink" xfId="580" builtinId="9" hidden="1"/>
    <cellStyle name="Followed Hyperlink" xfId="787" builtinId="9" hidden="1"/>
    <cellStyle name="Followed Hyperlink" xfId="1472" builtinId="9" hidden="1"/>
    <cellStyle name="Followed Hyperlink" xfId="529" builtinId="9" hidden="1"/>
    <cellStyle name="Followed Hyperlink" xfId="1418" builtinId="9" hidden="1"/>
    <cellStyle name="Followed Hyperlink" xfId="835" builtinId="9" hidden="1"/>
    <cellStyle name="Followed Hyperlink" xfId="952" builtinId="9" hidden="1"/>
    <cellStyle name="Followed Hyperlink" xfId="379" builtinId="9" hidden="1"/>
    <cellStyle name="Followed Hyperlink" xfId="549" builtinId="9" hidden="1"/>
    <cellStyle name="Followed Hyperlink" xfId="804" builtinId="9" hidden="1"/>
    <cellStyle name="Followed Hyperlink" xfId="614" builtinId="9" hidden="1"/>
    <cellStyle name="Followed Hyperlink" xfId="278" builtinId="9" hidden="1"/>
    <cellStyle name="Followed Hyperlink" xfId="2022" builtinId="9" hidden="1"/>
    <cellStyle name="Followed Hyperlink" xfId="489" builtinId="9" hidden="1"/>
    <cellStyle name="Followed Hyperlink" xfId="412" builtinId="9" hidden="1"/>
    <cellStyle name="Followed Hyperlink" xfId="1367" builtinId="9" hidden="1"/>
    <cellStyle name="Followed Hyperlink" xfId="1944" builtinId="9" hidden="1"/>
    <cellStyle name="Followed Hyperlink" xfId="336" builtinId="9" hidden="1"/>
    <cellStyle name="Followed Hyperlink" xfId="545" builtinId="9" hidden="1"/>
    <cellStyle name="Followed Hyperlink" xfId="349" builtinId="9" hidden="1"/>
    <cellStyle name="Followed Hyperlink" xfId="2353" builtinId="9" hidden="1"/>
    <cellStyle name="Followed Hyperlink" xfId="1555" builtinId="9" hidden="1"/>
    <cellStyle name="Followed Hyperlink" xfId="1257" builtinId="9" hidden="1"/>
    <cellStyle name="Followed Hyperlink" xfId="281" builtinId="9" hidden="1"/>
    <cellStyle name="Followed Hyperlink" xfId="457" builtinId="9" hidden="1"/>
    <cellStyle name="Followed Hyperlink" xfId="783" builtinId="9" hidden="1"/>
    <cellStyle name="Followed Hyperlink" xfId="329" builtinId="9" hidden="1"/>
    <cellStyle name="Followed Hyperlink" xfId="2072" builtinId="9" hidden="1"/>
    <cellStyle name="Followed Hyperlink" xfId="1838" builtinId="9" hidden="1"/>
    <cellStyle name="Followed Hyperlink" xfId="344" builtinId="9" hidden="1"/>
    <cellStyle name="Followed Hyperlink" xfId="1988" builtinId="9" hidden="1"/>
    <cellStyle name="Followed Hyperlink" xfId="173" builtinId="9" hidden="1"/>
    <cellStyle name="Followed Hyperlink" xfId="733" builtinId="9" hidden="1"/>
    <cellStyle name="Followed Hyperlink" xfId="1138" builtinId="9" hidden="1"/>
    <cellStyle name="Followed Hyperlink" xfId="1278" builtinId="9" hidden="1"/>
    <cellStyle name="Followed Hyperlink" xfId="1153" builtinId="9" hidden="1"/>
    <cellStyle name="Followed Hyperlink" xfId="901" builtinId="9" hidden="1"/>
    <cellStyle name="Followed Hyperlink" xfId="48" builtinId="9" hidden="1"/>
    <cellStyle name="Followed Hyperlink" xfId="1272" builtinId="9" hidden="1"/>
    <cellStyle name="Followed Hyperlink" xfId="2279" builtinId="9" hidden="1"/>
    <cellStyle name="Followed Hyperlink" xfId="2362" builtinId="9" hidden="1"/>
    <cellStyle name="Followed Hyperlink" xfId="97" builtinId="9" hidden="1"/>
    <cellStyle name="Followed Hyperlink" xfId="1967" builtinId="9" hidden="1"/>
    <cellStyle name="Followed Hyperlink" xfId="1405" builtinId="9" hidden="1"/>
    <cellStyle name="Followed Hyperlink" xfId="75" builtinId="9" hidden="1"/>
    <cellStyle name="Followed Hyperlink" xfId="1144" builtinId="9" hidden="1"/>
    <cellStyle name="Followed Hyperlink" xfId="1914" builtinId="9" hidden="1"/>
    <cellStyle name="Followed Hyperlink" xfId="878" builtinId="9" hidden="1"/>
    <cellStyle name="Followed Hyperlink" xfId="666" builtinId="9" hidden="1"/>
    <cellStyle name="Followed Hyperlink" xfId="30" builtinId="9" hidden="1"/>
    <cellStyle name="Followed Hyperlink" xfId="304" builtinId="9" hidden="1"/>
    <cellStyle name="Followed Hyperlink" xfId="362" builtinId="9" hidden="1"/>
    <cellStyle name="Followed Hyperlink" xfId="1790" builtinId="9" hidden="1"/>
    <cellStyle name="Followed Hyperlink" xfId="1378" builtinId="9" hidden="1"/>
    <cellStyle name="Followed Hyperlink" xfId="678" builtinId="9" hidden="1"/>
    <cellStyle name="Followed Hyperlink" xfId="1344" builtinId="9" hidden="1"/>
    <cellStyle name="Followed Hyperlink" xfId="1075" builtinId="9" hidden="1"/>
    <cellStyle name="Followed Hyperlink" xfId="1628" builtinId="9" hidden="1"/>
    <cellStyle name="Followed Hyperlink" xfId="1424" builtinId="9" hidden="1"/>
    <cellStyle name="Followed Hyperlink" xfId="1601" builtinId="9" hidden="1"/>
    <cellStyle name="Followed Hyperlink" xfId="862" builtinId="9" hidden="1"/>
    <cellStyle name="Followed Hyperlink" xfId="36" builtinId="9" hidden="1"/>
    <cellStyle name="Followed Hyperlink" xfId="1911" builtinId="9" hidden="1"/>
    <cellStyle name="Followed Hyperlink" xfId="2215" builtinId="9" hidden="1"/>
    <cellStyle name="Followed Hyperlink" xfId="1600" builtinId="9" hidden="1"/>
    <cellStyle name="Followed Hyperlink" xfId="160" builtinId="9" hidden="1"/>
    <cellStyle name="Followed Hyperlink" xfId="1828" builtinId="9" hidden="1"/>
    <cellStyle name="Followed Hyperlink" xfId="2207" builtinId="9" hidden="1"/>
    <cellStyle name="Followed Hyperlink" xfId="935" builtinId="9" hidden="1"/>
    <cellStyle name="Followed Hyperlink" xfId="1511" builtinId="9" hidden="1"/>
    <cellStyle name="Followed Hyperlink" xfId="286" builtinId="9" hidden="1"/>
    <cellStyle name="Followed Hyperlink" xfId="1380" builtinId="9" hidden="1"/>
    <cellStyle name="Followed Hyperlink" xfId="1067" builtinId="9" hidden="1"/>
    <cellStyle name="Followed Hyperlink" xfId="2436" builtinId="9" hidden="1"/>
    <cellStyle name="Followed Hyperlink" xfId="806" builtinId="9" hidden="1"/>
    <cellStyle name="Followed Hyperlink" xfId="1615" builtinId="9" hidden="1"/>
    <cellStyle name="Followed Hyperlink" xfId="1055" builtinId="9" hidden="1"/>
    <cellStyle name="Followed Hyperlink" xfId="2429" builtinId="9" hidden="1"/>
    <cellStyle name="Followed Hyperlink" xfId="1913" builtinId="9" hidden="1"/>
    <cellStyle name="Followed Hyperlink" xfId="1983" builtinId="9" hidden="1"/>
    <cellStyle name="Followed Hyperlink" xfId="433" builtinId="9" hidden="1"/>
    <cellStyle name="Followed Hyperlink" xfId="840" builtinId="9" hidden="1"/>
    <cellStyle name="Followed Hyperlink" xfId="970" builtinId="9" hidden="1"/>
    <cellStyle name="Followed Hyperlink" xfId="1377" builtinId="9" hidden="1"/>
    <cellStyle name="Followed Hyperlink" xfId="79" builtinId="9" hidden="1"/>
    <cellStyle name="Followed Hyperlink" xfId="112" builtinId="9" hidden="1"/>
    <cellStyle name="Followed Hyperlink" xfId="290" builtinId="9" hidden="1"/>
    <cellStyle name="Followed Hyperlink" xfId="1306" builtinId="9" hidden="1"/>
    <cellStyle name="Followed Hyperlink" xfId="474" builtinId="9" hidden="1"/>
    <cellStyle name="Followed Hyperlink" xfId="1543" builtinId="9" hidden="1"/>
    <cellStyle name="Followed Hyperlink" xfId="890" builtinId="9" hidden="1"/>
    <cellStyle name="Followed Hyperlink" xfId="716" builtinId="9" hidden="1"/>
    <cellStyle name="Followed Hyperlink" xfId="1975" builtinId="9" hidden="1"/>
    <cellStyle name="Followed Hyperlink" xfId="52" builtinId="9" hidden="1"/>
    <cellStyle name="Followed Hyperlink" xfId="1393" builtinId="9" hidden="1"/>
    <cellStyle name="Followed Hyperlink" xfId="852" builtinId="9" hidden="1"/>
    <cellStyle name="Followed Hyperlink" xfId="730" builtinId="9" hidden="1"/>
    <cellStyle name="Followed Hyperlink" xfId="434" builtinId="9" hidden="1"/>
    <cellStyle name="Followed Hyperlink" xfId="2382" builtinId="9" hidden="1"/>
    <cellStyle name="Followed Hyperlink" xfId="1425" builtinId="9" hidden="1"/>
    <cellStyle name="Followed Hyperlink" xfId="1701" builtinId="9" hidden="1"/>
    <cellStyle name="Followed Hyperlink" xfId="1466" builtinId="9" hidden="1"/>
    <cellStyle name="Followed Hyperlink" xfId="2381" builtinId="9" hidden="1"/>
    <cellStyle name="Followed Hyperlink" xfId="1446" builtinId="9" hidden="1"/>
    <cellStyle name="Followed Hyperlink" xfId="324" builtinId="9" hidden="1"/>
    <cellStyle name="Followed Hyperlink" xfId="1858" builtinId="9" hidden="1"/>
    <cellStyle name="Followed Hyperlink" xfId="1818" builtinId="9" hidden="1"/>
    <cellStyle name="Followed Hyperlink" xfId="1999" builtinId="9" hidden="1"/>
    <cellStyle name="Followed Hyperlink" xfId="894" builtinId="9" hidden="1"/>
    <cellStyle name="Followed Hyperlink" xfId="146" builtinId="9" hidden="1"/>
    <cellStyle name="Followed Hyperlink" xfId="1256" builtinId="9" hidden="1"/>
    <cellStyle name="Followed Hyperlink" xfId="1596" builtinId="9" hidden="1"/>
    <cellStyle name="Followed Hyperlink" xfId="1176" builtinId="9" hidden="1"/>
    <cellStyle name="Followed Hyperlink" xfId="2081" builtinId="9" hidden="1"/>
    <cellStyle name="Followed Hyperlink" xfId="681" builtinId="9" hidden="1"/>
    <cellStyle name="Followed Hyperlink" xfId="1459" builtinId="9" hidden="1"/>
    <cellStyle name="Followed Hyperlink" xfId="2001" builtinId="9" hidden="1"/>
    <cellStyle name="Followed Hyperlink" xfId="2209" builtinId="9" hidden="1"/>
    <cellStyle name="Followed Hyperlink" xfId="129" builtinId="9" hidden="1"/>
    <cellStyle name="Followed Hyperlink" xfId="2406" builtinId="9" hidden="1"/>
    <cellStyle name="Followed Hyperlink" xfId="1961" builtinId="9" hidden="1"/>
    <cellStyle name="Followed Hyperlink" xfId="200" builtinId="9" hidden="1"/>
    <cellStyle name="Followed Hyperlink" xfId="1490" builtinId="9" hidden="1"/>
    <cellStyle name="Followed Hyperlink" xfId="512" builtinId="9" hidden="1"/>
    <cellStyle name="Followed Hyperlink" xfId="2043" builtinId="9" hidden="1"/>
    <cellStyle name="Followed Hyperlink" xfId="518" builtinId="9" hidden="1"/>
    <cellStyle name="Followed Hyperlink" xfId="127" builtinId="9" hidden="1"/>
    <cellStyle name="Followed Hyperlink" xfId="452" builtinId="9" hidden="1"/>
    <cellStyle name="Followed Hyperlink" xfId="899" builtinId="9" hidden="1"/>
    <cellStyle name="Followed Hyperlink" xfId="14" builtinId="9" hidden="1"/>
    <cellStyle name="Followed Hyperlink" xfId="1491" builtinId="9" hidden="1"/>
    <cellStyle name="Followed Hyperlink" xfId="2015" builtinId="9" hidden="1"/>
    <cellStyle name="Followed Hyperlink" xfId="1734" builtinId="9" hidden="1"/>
    <cellStyle name="Followed Hyperlink" xfId="522" builtinId="9" hidden="1"/>
    <cellStyle name="Followed Hyperlink" xfId="2107" builtinId="9" hidden="1"/>
    <cellStyle name="Followed Hyperlink" xfId="880" builtinId="9" hidden="1"/>
    <cellStyle name="Followed Hyperlink" xfId="136" builtinId="9" hidden="1"/>
    <cellStyle name="Followed Hyperlink" xfId="2113" builtinId="9" hidden="1"/>
    <cellStyle name="Followed Hyperlink" xfId="942" builtinId="9" hidden="1"/>
    <cellStyle name="Followed Hyperlink" xfId="2408" builtinId="9" hidden="1"/>
    <cellStyle name="Followed Hyperlink" xfId="1463" builtinId="9" hidden="1"/>
    <cellStyle name="Followed Hyperlink" xfId="1166" builtinId="9" hidden="1"/>
    <cellStyle name="Followed Hyperlink" xfId="1810" builtinId="9" hidden="1"/>
    <cellStyle name="Followed Hyperlink" xfId="435" builtinId="9" hidden="1"/>
    <cellStyle name="Followed Hyperlink" xfId="1807" builtinId="9" hidden="1"/>
    <cellStyle name="Followed Hyperlink" xfId="350" builtinId="9" hidden="1"/>
    <cellStyle name="Followed Hyperlink" xfId="979" builtinId="9" hidden="1"/>
    <cellStyle name="Followed Hyperlink" xfId="904" builtinId="9" hidden="1"/>
    <cellStyle name="Followed Hyperlink" xfId="2281" builtinId="9" hidden="1"/>
    <cellStyle name="Followed Hyperlink" xfId="212" builtinId="9" hidden="1"/>
    <cellStyle name="Followed Hyperlink" xfId="613" builtinId="9" hidden="1"/>
    <cellStyle name="Followed Hyperlink" xfId="1270" builtinId="9" hidden="1"/>
    <cellStyle name="Followed Hyperlink" xfId="256" builtinId="9" hidden="1"/>
    <cellStyle name="Followed Hyperlink" xfId="957" builtinId="9" hidden="1"/>
    <cellStyle name="Followed Hyperlink" xfId="190" builtinId="9" hidden="1"/>
    <cellStyle name="Followed Hyperlink" xfId="996" builtinId="9" hidden="1"/>
    <cellStyle name="Followed Hyperlink" xfId="2139" builtinId="9" hidden="1"/>
    <cellStyle name="Followed Hyperlink" xfId="258" builtinId="9" hidden="1"/>
    <cellStyle name="Followed Hyperlink" xfId="1970" builtinId="9" hidden="1"/>
    <cellStyle name="Followed Hyperlink" xfId="1737" builtinId="9" hidden="1"/>
    <cellStyle name="Followed Hyperlink" xfId="1710" builtinId="9" hidden="1"/>
    <cellStyle name="Followed Hyperlink" xfId="2156" builtinId="9" hidden="1"/>
    <cellStyle name="Followed Hyperlink" xfId="897" builtinId="9" hidden="1"/>
    <cellStyle name="Followed Hyperlink" xfId="701" builtinId="9" hidden="1"/>
    <cellStyle name="Followed Hyperlink" xfId="926" builtinId="9" hidden="1"/>
    <cellStyle name="Followed Hyperlink" xfId="1529" builtinId="9" hidden="1"/>
    <cellStyle name="Followed Hyperlink" xfId="1066" builtinId="9" hidden="1"/>
    <cellStyle name="Followed Hyperlink" xfId="621" builtinId="9" hidden="1"/>
    <cellStyle name="Followed Hyperlink" xfId="45" builtinId="9" hidden="1"/>
    <cellStyle name="Followed Hyperlink" xfId="1860" builtinId="9" hidden="1"/>
    <cellStyle name="Followed Hyperlink" xfId="2140" builtinId="9" hidden="1"/>
    <cellStyle name="Followed Hyperlink" xfId="775" builtinId="9" hidden="1"/>
    <cellStyle name="Followed Hyperlink" xfId="1663" builtinId="9" hidden="1"/>
    <cellStyle name="Followed Hyperlink" xfId="419" builtinId="9" hidden="1"/>
    <cellStyle name="Followed Hyperlink" xfId="1643" builtinId="9" hidden="1"/>
    <cellStyle name="Followed Hyperlink" xfId="1895" builtinId="9" hidden="1"/>
    <cellStyle name="Followed Hyperlink" xfId="54" builtinId="9" hidden="1"/>
    <cellStyle name="Followed Hyperlink" xfId="1470" builtinId="9" hidden="1"/>
    <cellStyle name="Followed Hyperlink" xfId="2164" builtinId="9" hidden="1"/>
    <cellStyle name="Followed Hyperlink" xfId="1650" builtinId="9" hidden="1"/>
    <cellStyle name="Followed Hyperlink" xfId="2133" builtinId="9" hidden="1"/>
    <cellStyle name="Followed Hyperlink" xfId="2189" builtinId="9" hidden="1"/>
    <cellStyle name="Followed Hyperlink" xfId="605" builtinId="9" hidden="1"/>
    <cellStyle name="Followed Hyperlink" xfId="1893" builtinId="9" hidden="1"/>
    <cellStyle name="Followed Hyperlink" xfId="1871" builtinId="9" hidden="1"/>
    <cellStyle name="Followed Hyperlink" xfId="1282" builtinId="9" hidden="1"/>
    <cellStyle name="Followed Hyperlink" xfId="1900" builtinId="9" hidden="1"/>
    <cellStyle name="Followed Hyperlink" xfId="643" builtinId="9" hidden="1"/>
    <cellStyle name="Followed Hyperlink" xfId="478" builtinId="9" hidden="1"/>
    <cellStyle name="Followed Hyperlink" xfId="992" builtinId="9" hidden="1"/>
    <cellStyle name="Followed Hyperlink" xfId="1236" builtinId="9" hidden="1"/>
    <cellStyle name="Followed Hyperlink" xfId="1646" builtinId="9" hidden="1"/>
    <cellStyle name="Followed Hyperlink" xfId="352" builtinId="9" hidden="1"/>
    <cellStyle name="Followed Hyperlink" xfId="1116" builtinId="9" hidden="1"/>
    <cellStyle name="Followed Hyperlink" xfId="1693" builtinId="9" hidden="1"/>
    <cellStyle name="Followed Hyperlink" xfId="1161" builtinId="9" hidden="1"/>
    <cellStyle name="Followed Hyperlink" xfId="462" builtinId="9" hidden="1"/>
    <cellStyle name="Followed Hyperlink" xfId="1610" builtinId="9" hidden="1"/>
    <cellStyle name="Followed Hyperlink" xfId="1070" builtinId="9" hidden="1"/>
    <cellStyle name="Followed Hyperlink" xfId="893" builtinId="9" hidden="1"/>
    <cellStyle name="Followed Hyperlink" xfId="104" builtinId="9" hidden="1"/>
    <cellStyle name="Followed Hyperlink" xfId="2084" builtinId="9" hidden="1"/>
    <cellStyle name="Followed Hyperlink" xfId="1754" builtinId="9" hidden="1"/>
    <cellStyle name="Followed Hyperlink" xfId="2270" builtinId="9" hidden="1"/>
    <cellStyle name="Followed Hyperlink" xfId="1691" builtinId="9" hidden="1"/>
    <cellStyle name="Followed Hyperlink" xfId="1928" builtinId="9" hidden="1"/>
    <cellStyle name="Followed Hyperlink" xfId="2045" builtinId="9" hidden="1"/>
    <cellStyle name="Followed Hyperlink" xfId="1407" builtinId="9" hidden="1"/>
    <cellStyle name="Followed Hyperlink" xfId="1638" builtinId="9" hidden="1"/>
    <cellStyle name="Followed Hyperlink" xfId="1809" builtinId="9" hidden="1"/>
    <cellStyle name="Followed Hyperlink" xfId="2180" builtinId="9" hidden="1"/>
    <cellStyle name="Followed Hyperlink" xfId="178" builtinId="9" hidden="1"/>
    <cellStyle name="Followed Hyperlink" xfId="2205" builtinId="9" hidden="1"/>
    <cellStyle name="Followed Hyperlink" xfId="1030" builtinId="9" hidden="1"/>
    <cellStyle name="Followed Hyperlink" xfId="1387" builtinId="9" hidden="1"/>
    <cellStyle name="Followed Hyperlink" xfId="2093" builtinId="9" hidden="1"/>
    <cellStyle name="Followed Hyperlink" xfId="2137" builtinId="9" hidden="1"/>
    <cellStyle name="Followed Hyperlink" xfId="505" builtinId="9" hidden="1"/>
    <cellStyle name="Followed Hyperlink" xfId="1312" builtinId="9" hidden="1"/>
    <cellStyle name="Followed Hyperlink" xfId="1715" builtinId="9" hidden="1"/>
    <cellStyle name="Followed Hyperlink" xfId="757" builtinId="9" hidden="1"/>
    <cellStyle name="Followed Hyperlink" xfId="1652" builtinId="9" hidden="1"/>
    <cellStyle name="Followed Hyperlink" xfId="641" builtinId="9" hidden="1"/>
    <cellStyle name="Followed Hyperlink" xfId="2322" builtinId="9" hidden="1"/>
    <cellStyle name="Followed Hyperlink" xfId="92" builtinId="9" hidden="1"/>
    <cellStyle name="Followed Hyperlink" xfId="1180" builtinId="9" hidden="1"/>
    <cellStyle name="Followed Hyperlink" xfId="1363" builtinId="9" hidden="1"/>
    <cellStyle name="Followed Hyperlink" xfId="2392" builtinId="9" hidden="1"/>
    <cellStyle name="Followed Hyperlink" xfId="1786" builtinId="9" hidden="1"/>
    <cellStyle name="Followed Hyperlink" xfId="1716" builtinId="9" hidden="1"/>
    <cellStyle name="Followed Hyperlink" xfId="1064" builtinId="9" hidden="1"/>
    <cellStyle name="Followed Hyperlink" xfId="1892" builtinId="9" hidden="1"/>
    <cellStyle name="Followed Hyperlink" xfId="2318" builtinId="9" hidden="1"/>
    <cellStyle name="Followed Hyperlink" xfId="698" builtinId="9" hidden="1"/>
    <cellStyle name="Followed Hyperlink" xfId="182" builtinId="9" hidden="1"/>
    <cellStyle name="Followed Hyperlink" xfId="2008" builtinId="9" hidden="1"/>
    <cellStyle name="Followed Hyperlink" xfId="2083" builtinId="9" hidden="1"/>
    <cellStyle name="Followed Hyperlink" xfId="1507" builtinId="9" hidden="1"/>
    <cellStyle name="Followed Hyperlink" xfId="958" builtinId="9" hidden="1"/>
    <cellStyle name="Followed Hyperlink" xfId="1891" builtinId="9" hidden="1"/>
    <cellStyle name="Followed Hyperlink" xfId="226" builtinId="9" hidden="1"/>
    <cellStyle name="Followed Hyperlink" xfId="207" builtinId="9" hidden="1"/>
    <cellStyle name="Followed Hyperlink" xfId="167" builtinId="9" hidden="1"/>
    <cellStyle name="Followed Hyperlink" xfId="1205" builtinId="9" hidden="1"/>
    <cellStyle name="Followed Hyperlink" xfId="333" builtinId="9" hidden="1"/>
    <cellStyle name="Followed Hyperlink" xfId="340" builtinId="9" hidden="1"/>
    <cellStyle name="Followed Hyperlink" xfId="2349" builtinId="9" hidden="1"/>
    <cellStyle name="Followed Hyperlink" xfId="301" builtinId="9" hidden="1"/>
    <cellStyle name="Followed Hyperlink" xfId="128" builtinId="9" hidden="1"/>
    <cellStyle name="Followed Hyperlink" xfId="997" builtinId="9" hidden="1"/>
    <cellStyle name="Followed Hyperlink" xfId="1832" builtinId="9" hidden="1"/>
    <cellStyle name="Followed Hyperlink" xfId="1607" builtinId="9" hidden="1"/>
    <cellStyle name="Followed Hyperlink" xfId="2336" builtinId="9" hidden="1"/>
    <cellStyle name="Followed Hyperlink" xfId="1164" builtinId="9" hidden="1"/>
    <cellStyle name="Followed Hyperlink" xfId="2337" builtinId="9" hidden="1"/>
    <cellStyle name="Followed Hyperlink" xfId="1315" builtinId="9" hidden="1"/>
    <cellStyle name="Followed Hyperlink" xfId="2306" builtinId="9" hidden="1"/>
    <cellStyle name="Followed Hyperlink" xfId="898" builtinId="9" hidden="1"/>
    <cellStyle name="Followed Hyperlink" xfId="1497" builtinId="9" hidden="1"/>
    <cellStyle name="Followed Hyperlink" xfId="444" builtinId="9" hidden="1"/>
    <cellStyle name="Followed Hyperlink" xfId="378" builtinId="9" hidden="1"/>
    <cellStyle name="Followed Hyperlink" xfId="1013" builtinId="9" hidden="1"/>
    <cellStyle name="Followed Hyperlink" xfId="916" builtinId="9" hidden="1"/>
    <cellStyle name="Followed Hyperlink" xfId="2060" builtinId="9" hidden="1"/>
    <cellStyle name="Followed Hyperlink" xfId="721" builtinId="9" hidden="1"/>
    <cellStyle name="Followed Hyperlink" xfId="1685" builtinId="9" hidden="1"/>
    <cellStyle name="Followed Hyperlink" xfId="1216" builtinId="9" hidden="1"/>
    <cellStyle name="Followed Hyperlink" xfId="980" builtinId="9" hidden="1"/>
    <cellStyle name="Followed Hyperlink" xfId="748" builtinId="9" hidden="1"/>
    <cellStyle name="Followed Hyperlink" xfId="707" builtinId="9" hidden="1"/>
    <cellStyle name="Followed Hyperlink" xfId="691" builtinId="9" hidden="1"/>
    <cellStyle name="Followed Hyperlink" xfId="1022" builtinId="9" hidden="1"/>
    <cellStyle name="Followed Hyperlink" xfId="1597" builtinId="9" hidden="1"/>
    <cellStyle name="Followed Hyperlink" xfId="943" builtinId="9" hidden="1"/>
    <cellStyle name="Followed Hyperlink" xfId="945" builtinId="9" hidden="1"/>
    <cellStyle name="Followed Hyperlink" xfId="218" builtinId="9" hidden="1"/>
    <cellStyle name="Followed Hyperlink" xfId="595" builtinId="9" hidden="1"/>
    <cellStyle name="Followed Hyperlink" xfId="451" builtinId="9" hidden="1"/>
    <cellStyle name="Followed Hyperlink" xfId="2379" builtinId="9" hidden="1"/>
    <cellStyle name="Followed Hyperlink" xfId="547" builtinId="9" hidden="1"/>
    <cellStyle name="Followed Hyperlink" xfId="1783" builtinId="9" hidden="1"/>
    <cellStyle name="Followed Hyperlink" xfId="2069" builtinId="9" hidden="1"/>
    <cellStyle name="Followed Hyperlink" xfId="185" builtinId="9" hidden="1"/>
    <cellStyle name="Followed Hyperlink" xfId="2301" builtinId="9" hidden="1"/>
    <cellStyle name="Followed Hyperlink" xfId="731" builtinId="9" hidden="1"/>
    <cellStyle name="Followed Hyperlink" xfId="682" builtinId="9" hidden="1"/>
    <cellStyle name="Followed Hyperlink" xfId="1121" builtinId="9" hidden="1"/>
    <cellStyle name="Followed Hyperlink" xfId="2144" builtinId="9" hidden="1"/>
    <cellStyle name="Followed Hyperlink" xfId="705" builtinId="9" hidden="1"/>
    <cellStyle name="Followed Hyperlink" xfId="1017" builtinId="9" hidden="1"/>
    <cellStyle name="Followed Hyperlink" xfId="1004" builtinId="9" hidden="1"/>
    <cellStyle name="Followed Hyperlink" xfId="2299" builtinId="9" hidden="1"/>
    <cellStyle name="Followed Hyperlink" xfId="2159" builtinId="9" hidden="1"/>
    <cellStyle name="Followed Hyperlink" xfId="297" builtinId="9" hidden="1"/>
    <cellStyle name="Followed Hyperlink" xfId="857" builtinId="9" hidden="1"/>
    <cellStyle name="Followed Hyperlink" xfId="2400" builtinId="9" hidden="1"/>
    <cellStyle name="Followed Hyperlink" xfId="1009" builtinId="9" hidden="1"/>
    <cellStyle name="Followed Hyperlink" xfId="936" builtinId="9" hidden="1"/>
    <cellStyle name="Followed Hyperlink" xfId="848" builtinId="9" hidden="1"/>
    <cellStyle name="Followed Hyperlink" xfId="398" builtinId="9" hidden="1"/>
    <cellStyle name="Followed Hyperlink" xfId="589" builtinId="9" hidden="1"/>
    <cellStyle name="Followed Hyperlink" xfId="622" builtinId="9" hidden="1"/>
    <cellStyle name="Followed Hyperlink" xfId="1259" builtinId="9" hidden="1"/>
    <cellStyle name="Followed Hyperlink" xfId="145" builtinId="9" hidden="1"/>
    <cellStyle name="Followed Hyperlink" xfId="1639" builtinId="9" hidden="1"/>
    <cellStyle name="Followed Hyperlink" xfId="162" builtinId="9" hidden="1"/>
    <cellStyle name="Followed Hyperlink" xfId="1129" builtinId="9" hidden="1"/>
    <cellStyle name="Followed Hyperlink" xfId="539" builtinId="9" hidden="1"/>
    <cellStyle name="Followed Hyperlink" xfId="791" builtinId="9" hidden="1"/>
    <cellStyle name="Followed Hyperlink" xfId="1046" builtinId="9" hidden="1"/>
    <cellStyle name="Followed Hyperlink" xfId="1934" builtinId="9" hidden="1"/>
    <cellStyle name="Followed Hyperlink" xfId="251" builtinId="9" hidden="1"/>
    <cellStyle name="Followed Hyperlink" xfId="1700" builtinId="9" hidden="1"/>
    <cellStyle name="Followed Hyperlink" xfId="1987" builtinId="9" hidden="1"/>
    <cellStyle name="Followed Hyperlink" xfId="2057" builtinId="9" hidden="1"/>
    <cellStyle name="Followed Hyperlink" xfId="68" builtinId="9" hidden="1"/>
    <cellStyle name="Followed Hyperlink" xfId="1089" builtinId="9" hidden="1"/>
    <cellStyle name="Followed Hyperlink" xfId="2025" builtinId="9" hidden="1"/>
    <cellStyle name="Followed Hyperlink" xfId="1949" builtinId="9" hidden="1"/>
    <cellStyle name="Followed Hyperlink" xfId="2300" builtinId="9" hidden="1"/>
    <cellStyle name="Followed Hyperlink" xfId="1605" builtinId="9" hidden="1"/>
    <cellStyle name="Followed Hyperlink" xfId="1035" builtinId="9" hidden="1"/>
    <cellStyle name="Followed Hyperlink" xfId="1191" builtinId="9" hidden="1"/>
    <cellStyle name="Followed Hyperlink" xfId="1612" builtinId="9" hidden="1"/>
    <cellStyle name="Followed Hyperlink" xfId="1875" builtinId="9" hidden="1"/>
    <cellStyle name="Followed Hyperlink" xfId="267" builtinId="9" hidden="1"/>
    <cellStyle name="Followed Hyperlink" xfId="1244" builtinId="9" hidden="1"/>
    <cellStyle name="Followed Hyperlink" xfId="1148" builtinId="9" hidden="1"/>
    <cellStyle name="Followed Hyperlink" xfId="397" builtinId="9" hidden="1"/>
    <cellStyle name="Followed Hyperlink" xfId="137" builtinId="9" hidden="1"/>
    <cellStyle name="Followed Hyperlink" xfId="2027" builtinId="9" hidden="1"/>
    <cellStyle name="Followed Hyperlink" xfId="1530" builtinId="9" hidden="1"/>
    <cellStyle name="Followed Hyperlink" xfId="1636" builtinId="9" hidden="1"/>
    <cellStyle name="Followed Hyperlink" xfId="1752" builtinId="9" hidden="1"/>
    <cellStyle name="Followed Hyperlink" xfId="1128" builtinId="9" hidden="1"/>
    <cellStyle name="Followed Hyperlink" xfId="1290" builtinId="9" hidden="1"/>
    <cellStyle name="Followed Hyperlink" xfId="834" builtinId="9" hidden="1"/>
    <cellStyle name="Followed Hyperlink" xfId="17" builtinId="9" hidden="1"/>
    <cellStyle name="Followed Hyperlink" xfId="1222" builtinId="9" hidden="1"/>
    <cellStyle name="Followed Hyperlink" xfId="1072" builtinId="9" hidden="1"/>
    <cellStyle name="Followed Hyperlink" xfId="1917" builtinId="9" hidden="1"/>
    <cellStyle name="Followed Hyperlink" xfId="381" builtinId="9" hidden="1"/>
    <cellStyle name="Followed Hyperlink" xfId="568" builtinId="9" hidden="1"/>
    <cellStyle name="Followed Hyperlink" xfId="307" builtinId="9" hidden="1"/>
    <cellStyle name="Followed Hyperlink" xfId="821" builtinId="9" hidden="1"/>
    <cellStyle name="Followed Hyperlink" xfId="211" builtinId="9" hidden="1"/>
    <cellStyle name="Followed Hyperlink" xfId="2347" builtinId="9" hidden="1"/>
    <cellStyle name="Followed Hyperlink" xfId="610" builtinId="9" hidden="1"/>
    <cellStyle name="Followed Hyperlink" xfId="2308" builtinId="9" hidden="1"/>
    <cellStyle name="Followed Hyperlink" xfId="728" builtinId="9" hidden="1"/>
    <cellStyle name="Followed Hyperlink" xfId="276" builtinId="9" hidden="1"/>
    <cellStyle name="Followed Hyperlink" xfId="2054" builtinId="9" hidden="1"/>
    <cellStyle name="Followed Hyperlink" xfId="95" builtinId="9" hidden="1"/>
    <cellStyle name="Followed Hyperlink" xfId="114" builtinId="9" hidden="1"/>
    <cellStyle name="Followed Hyperlink" xfId="2374" builtinId="9" hidden="1"/>
    <cellStyle name="Followed Hyperlink" xfId="774" builtinId="9" hidden="1"/>
    <cellStyle name="Followed Hyperlink" xfId="1016" builtinId="9" hidden="1"/>
    <cellStyle name="Followed Hyperlink" xfId="560" builtinId="9" hidden="1"/>
    <cellStyle name="Followed Hyperlink" xfId="1255" builtinId="9" hidden="1"/>
    <cellStyle name="Followed Hyperlink" xfId="310" builtinId="9" hidden="1"/>
    <cellStyle name="Followed Hyperlink" xfId="1595" builtinId="9" hidden="1"/>
    <cellStyle name="Followed Hyperlink" xfId="776" builtinId="9" hidden="1"/>
    <cellStyle name="Followed Hyperlink" xfId="1731" builtinId="9" hidden="1"/>
    <cellStyle name="Followed Hyperlink" xfId="703" builtinId="9" hidden="1"/>
    <cellStyle name="Followed Hyperlink" xfId="1086" builtinId="9" hidden="1"/>
    <cellStyle name="Followed Hyperlink" xfId="1998" builtinId="9" hidden="1"/>
    <cellStyle name="Followed Hyperlink" xfId="1761" builtinId="9" hidden="1"/>
    <cellStyle name="Followed Hyperlink" xfId="845" builtinId="9" hidden="1"/>
    <cellStyle name="Followed Hyperlink" xfId="2061" builtinId="9" hidden="1"/>
    <cellStyle name="Followed Hyperlink" xfId="1779" builtinId="9" hidden="1"/>
    <cellStyle name="Followed Hyperlink" xfId="1772" builtinId="9" hidden="1"/>
    <cellStyle name="Followed Hyperlink" xfId="771" builtinId="9" hidden="1"/>
    <cellStyle name="Followed Hyperlink" xfId="2252" builtinId="9" hidden="1"/>
    <cellStyle name="Followed Hyperlink" xfId="718" builtinId="9" hidden="1"/>
    <cellStyle name="Followed Hyperlink" xfId="1677" builtinId="9" hidden="1"/>
    <cellStyle name="Followed Hyperlink" xfId="723" builtinId="9" hidden="1"/>
    <cellStyle name="Followed Hyperlink" xfId="1517" builtinId="9" hidden="1"/>
    <cellStyle name="Followed Hyperlink" xfId="967" builtinId="9" hidden="1"/>
    <cellStyle name="Followed Hyperlink" xfId="2234" builtinId="9" hidden="1"/>
    <cellStyle name="Followed Hyperlink" xfId="2296" builtinId="9" hidden="1"/>
    <cellStyle name="Followed Hyperlink" xfId="1617" builtinId="9" hidden="1"/>
    <cellStyle name="Followed Hyperlink" xfId="817" builtinId="9" hidden="1"/>
    <cellStyle name="Followed Hyperlink" xfId="312" builtinId="9" hidden="1"/>
    <cellStyle name="Followed Hyperlink" xfId="2290" builtinId="9" hidden="1"/>
    <cellStyle name="Followed Hyperlink" xfId="685" builtinId="9" hidden="1"/>
    <cellStyle name="Followed Hyperlink" xfId="2356" builtinId="9" hidden="1"/>
    <cellStyle name="Followed Hyperlink" xfId="986" builtinId="9" hidden="1"/>
    <cellStyle name="Followed Hyperlink" xfId="408" builtinId="9" hidden="1"/>
    <cellStyle name="Followed Hyperlink" xfId="249" builtinId="9" hidden="1"/>
    <cellStyle name="Followed Hyperlink" xfId="2275" builtinId="9" hidden="1"/>
    <cellStyle name="Followed Hyperlink" xfId="1159" builtinId="9" hidden="1"/>
    <cellStyle name="Followed Hyperlink" xfId="1206" builtinId="9" hidden="1"/>
    <cellStyle name="Followed Hyperlink" xfId="2351" builtinId="9" hidden="1"/>
    <cellStyle name="Followed Hyperlink" xfId="302" builtinId="9" hidden="1"/>
    <cellStyle name="Followed Hyperlink" xfId="1709" builtinId="9" hidden="1"/>
    <cellStyle name="Followed Hyperlink" xfId="2284" builtinId="9" hidden="1"/>
    <cellStyle name="Followed Hyperlink" xfId="2005" builtinId="9" hidden="1"/>
    <cellStyle name="Followed Hyperlink" xfId="1331" builtinId="9" hidden="1"/>
    <cellStyle name="Followed Hyperlink" xfId="1283" builtinId="9" hidden="1"/>
    <cellStyle name="Followed Hyperlink" xfId="1565" builtinId="9" hidden="1"/>
    <cellStyle name="Followed Hyperlink" xfId="1220" builtinId="9" hidden="1"/>
    <cellStyle name="Followed Hyperlink" xfId="972" builtinId="9" hidden="1"/>
    <cellStyle name="Followed Hyperlink" xfId="1059" builtinId="9" hidden="1"/>
    <cellStyle name="Followed Hyperlink" xfId="1169" builtinId="9" hidden="1"/>
    <cellStyle name="Followed Hyperlink" xfId="285" builtinId="9" hidden="1"/>
    <cellStyle name="Followed Hyperlink" xfId="37" builtinId="9" hidden="1"/>
    <cellStyle name="Followed Hyperlink" xfId="2411" builtinId="9" hidden="1"/>
    <cellStyle name="Followed Hyperlink" xfId="2009" builtinId="9" hidden="1"/>
    <cellStyle name="Followed Hyperlink" xfId="1291" builtinId="9" hidden="1"/>
    <cellStyle name="Followed Hyperlink" xfId="1666" builtinId="9" hidden="1"/>
    <cellStyle name="Followed Hyperlink" xfId="2242" builtinId="9" hidden="1"/>
    <cellStyle name="Followed Hyperlink" xfId="1025" builtinId="9" hidden="1"/>
    <cellStyle name="Followed Hyperlink" xfId="1112" builtinId="9" hidden="1"/>
    <cellStyle name="Followed Hyperlink" xfId="573" builtinId="9" hidden="1"/>
    <cellStyle name="Followed Hyperlink" xfId="2330" builtinId="9" hidden="1"/>
    <cellStyle name="Followed Hyperlink" xfId="1126" builtinId="9" hidden="1"/>
    <cellStyle name="Followed Hyperlink" xfId="70" builtinId="9" hidden="1"/>
    <cellStyle name="Followed Hyperlink" xfId="1941" builtinId="9" hidden="1"/>
    <cellStyle name="Followed Hyperlink" xfId="233" builtinId="9" hidden="1"/>
    <cellStyle name="Followed Hyperlink" xfId="1031" builtinId="9" hidden="1"/>
    <cellStyle name="Followed Hyperlink" xfId="938" builtinId="9" hidden="1"/>
    <cellStyle name="Followed Hyperlink" xfId="2309" builtinId="9" hidden="1"/>
    <cellStyle name="Followed Hyperlink" xfId="2214" builtinId="9" hidden="1"/>
    <cellStyle name="Followed Hyperlink" xfId="542" builtinId="9" hidden="1"/>
    <cellStyle name="Followed Hyperlink" xfId="1796" builtinId="9" hidden="1"/>
    <cellStyle name="Followed Hyperlink" xfId="1982" builtinId="9" hidden="1"/>
    <cellStyle name="Followed Hyperlink" xfId="2259" builtinId="9" hidden="1"/>
    <cellStyle name="Followed Hyperlink" xfId="2334" builtinId="9" hidden="1"/>
    <cellStyle name="Followed Hyperlink" xfId="490" builtinId="9" hidden="1"/>
    <cellStyle name="Followed Hyperlink" xfId="2213" builtinId="9" hidden="1"/>
    <cellStyle name="Followed Hyperlink" xfId="2004" builtinId="9" hidden="1"/>
    <cellStyle name="Followed Hyperlink" xfId="1865" builtinId="9" hidden="1"/>
    <cellStyle name="Followed Hyperlink" xfId="1837" builtinId="9" hidden="1"/>
    <cellStyle name="Followed Hyperlink" xfId="1625" builtinId="9" hidden="1"/>
    <cellStyle name="Followed Hyperlink" xfId="864" builtinId="9" hidden="1"/>
    <cellStyle name="Followed Hyperlink" xfId="1884" builtinId="9" hidden="1"/>
    <cellStyle name="Followed Hyperlink" xfId="2316" builtinId="9" hidden="1"/>
    <cellStyle name="Followed Hyperlink" xfId="1071" builtinId="9" hidden="1"/>
    <cellStyle name="Followed Hyperlink" xfId="34" builtinId="9" hidden="1"/>
    <cellStyle name="Followed Hyperlink" xfId="1986" builtinId="9" hidden="1"/>
    <cellStyle name="Followed Hyperlink" xfId="1957" builtinId="9" hidden="1"/>
    <cellStyle name="Followed Hyperlink" xfId="448" builtinId="9" hidden="1"/>
    <cellStyle name="Followed Hyperlink" xfId="1689" builtinId="9" hidden="1"/>
    <cellStyle name="Followed Hyperlink" xfId="1870" builtinId="9" hidden="1"/>
    <cellStyle name="Followed Hyperlink" xfId="1359" builtinId="9" hidden="1"/>
    <cellStyle name="Followed Hyperlink" xfId="2196" builtinId="9" hidden="1"/>
    <cellStyle name="Followed Hyperlink" xfId="1505" builtinId="9" hidden="1"/>
    <cellStyle name="Followed Hyperlink" xfId="232" builtinId="9" hidden="1"/>
    <cellStyle name="Followed Hyperlink" xfId="1725" builtinId="9" hidden="1"/>
    <cellStyle name="Followed Hyperlink" xfId="268" builtinId="9" hidden="1"/>
    <cellStyle name="Followed Hyperlink" xfId="367" builtinId="9" hidden="1"/>
    <cellStyle name="Followed Hyperlink" xfId="548" builtinId="9" hidden="1"/>
    <cellStyle name="Followed Hyperlink" xfId="1525" builtinId="9" hidden="1"/>
    <cellStyle name="Followed Hyperlink" xfId="78" builtinId="9" hidden="1"/>
    <cellStyle name="Followed Hyperlink" xfId="1881" builtinId="9" hidden="1"/>
    <cellStyle name="Followed Hyperlink" xfId="551" builtinId="9" hidden="1"/>
    <cellStyle name="Followed Hyperlink" xfId="2273" builtinId="9" hidden="1"/>
    <cellStyle name="Followed Hyperlink" xfId="2261" builtinId="9" hidden="1"/>
    <cellStyle name="Followed Hyperlink" xfId="187" builtinId="9" hidden="1"/>
    <cellStyle name="Followed Hyperlink" xfId="2278" builtinId="9" hidden="1"/>
    <cellStyle name="Followed Hyperlink" xfId="2376" builtinId="9" hidden="1"/>
    <cellStyle name="Followed Hyperlink" xfId="1417" builtinId="9" hidden="1"/>
    <cellStyle name="Followed Hyperlink" xfId="1940" builtinId="9" hidden="1"/>
    <cellStyle name="Followed Hyperlink" xfId="1376" builtinId="9" hidden="1"/>
    <cellStyle name="Followed Hyperlink" xfId="1131" builtinId="9" hidden="1"/>
    <cellStyle name="Followed Hyperlink" xfId="940" builtinId="9" hidden="1"/>
    <cellStyle name="Followed Hyperlink" xfId="1546" builtinId="9" hidden="1"/>
    <cellStyle name="Followed Hyperlink" xfId="1606" builtinId="9" hidden="1"/>
    <cellStyle name="Followed Hyperlink" xfId="921" builtinId="9" hidden="1"/>
    <cellStyle name="Followed Hyperlink" xfId="805" builtinId="9" hidden="1"/>
    <cellStyle name="Followed Hyperlink" xfId="552" builtinId="9" hidden="1"/>
    <cellStyle name="Followed Hyperlink" xfId="2457" builtinId="9" hidden="1"/>
    <cellStyle name="Followed Hyperlink" xfId="1145" builtinId="9" hidden="1"/>
    <cellStyle name="Followed Hyperlink" xfId="2319" builtinId="9" hidden="1"/>
    <cellStyle name="Followed Hyperlink" xfId="1260" builtinId="9" hidden="1"/>
    <cellStyle name="Followed Hyperlink" xfId="2354" builtinId="9" hidden="1"/>
    <cellStyle name="Followed Hyperlink" xfId="577" builtinId="9" hidden="1"/>
    <cellStyle name="Followed Hyperlink" xfId="633" builtinId="9" hidden="1"/>
    <cellStyle name="Followed Hyperlink" xfId="513" builtinId="9" hidden="1"/>
    <cellStyle name="Followed Hyperlink" xfId="1798" builtinId="9" hidden="1"/>
    <cellStyle name="Followed Hyperlink" xfId="2317" builtinId="9" hidden="1"/>
    <cellStyle name="Followed Hyperlink" xfId="2399" builtinId="9" hidden="1"/>
    <cellStyle name="Followed Hyperlink" xfId="1479" builtinId="9" hidden="1"/>
    <cellStyle name="Followed Hyperlink" xfId="963" builtinId="9" hidden="1"/>
    <cellStyle name="Followed Hyperlink" xfId="492" builtinId="9" hidden="1"/>
    <cellStyle name="Followed Hyperlink" xfId="1097" builtinId="9" hidden="1"/>
    <cellStyle name="Followed Hyperlink" xfId="2125" builtinId="9" hidden="1"/>
    <cellStyle name="Followed Hyperlink" xfId="2052" builtinId="9" hidden="1"/>
    <cellStyle name="Followed Hyperlink" xfId="1299" builtinId="9" hidden="1"/>
    <cellStyle name="Followed Hyperlink" xfId="277" builtinId="9" hidden="1"/>
    <cellStyle name="Followed Hyperlink" xfId="735" builtinId="9" hidden="1"/>
    <cellStyle name="Followed Hyperlink" xfId="479" builtinId="9" hidden="1"/>
    <cellStyle name="Followed Hyperlink" xfId="450" builtinId="9" hidden="1"/>
    <cellStyle name="Followed Hyperlink" xfId="575" builtinId="9" hidden="1"/>
    <cellStyle name="Followed Hyperlink" xfId="1873" builtinId="9" hidden="1"/>
    <cellStyle name="Followed Hyperlink" xfId="779" builtinId="9" hidden="1"/>
    <cellStyle name="Followed Hyperlink" xfId="1746" builtinId="9" hidden="1"/>
    <cellStyle name="Followed Hyperlink" xfId="2409" builtinId="9" hidden="1"/>
    <cellStyle name="Followed Hyperlink" xfId="2102" builtinId="9" hidden="1"/>
    <cellStyle name="Followed Hyperlink" xfId="1886" builtinId="9" hidden="1"/>
    <cellStyle name="Followed Hyperlink" xfId="199" builtinId="9" hidden="1"/>
    <cellStyle name="Followed Hyperlink" xfId="266" builtinId="9" hidden="1"/>
    <cellStyle name="Followed Hyperlink" xfId="1635" builtinId="9" hidden="1"/>
    <cellStyle name="Followed Hyperlink" xfId="2293" builtinId="9" hidden="1"/>
    <cellStyle name="Followed Hyperlink" xfId="1696" builtinId="9" hidden="1"/>
    <cellStyle name="Followed Hyperlink" xfId="2041" builtinId="9" hidden="1"/>
    <cellStyle name="Followed Hyperlink" xfId="734" builtinId="9" hidden="1"/>
    <cellStyle name="Followed Hyperlink" xfId="2260" builtinId="9" hidden="1"/>
    <cellStyle name="Followed Hyperlink" xfId="131" builtinId="9" hidden="1"/>
    <cellStyle name="Followed Hyperlink" xfId="151" builtinId="9" hidden="1"/>
    <cellStyle name="Followed Hyperlink" xfId="1657" builtinId="9" hidden="1"/>
    <cellStyle name="Followed Hyperlink" xfId="959" builtinId="9" hidden="1"/>
    <cellStyle name="Followed Hyperlink" xfId="1541" builtinId="9" hidden="1"/>
    <cellStyle name="Followed Hyperlink" xfId="982" builtinId="9" hidden="1"/>
    <cellStyle name="Followed Hyperlink" xfId="2345" builtinId="9" hidden="1"/>
    <cellStyle name="Followed Hyperlink" xfId="579" builtinId="9" hidden="1"/>
    <cellStyle name="Followed Hyperlink" xfId="988" builtinId="9" hidden="1"/>
    <cellStyle name="Followed Hyperlink" xfId="704" builtinId="9" hidden="1"/>
    <cellStyle name="Followed Hyperlink" xfId="1095" builtinId="9" hidden="1"/>
    <cellStyle name="Followed Hyperlink" xfId="1080" builtinId="9" hidden="1"/>
    <cellStyle name="Followed Hyperlink" xfId="1852" builtinId="9" hidden="1"/>
    <cellStyle name="Followed Hyperlink" xfId="2089" builtinId="9" hidden="1"/>
    <cellStyle name="Followed Hyperlink" xfId="809" builtinId="9" hidden="1"/>
    <cellStyle name="Followed Hyperlink" xfId="708" builtinId="9" hidden="1"/>
    <cellStyle name="Followed Hyperlink" xfId="1585" builtinId="9" hidden="1"/>
    <cellStyle name="Followed Hyperlink" xfId="332" builtinId="9" hidden="1"/>
    <cellStyle name="Followed Hyperlink" xfId="995" builtinId="9" hidden="1"/>
    <cellStyle name="Followed Hyperlink" xfId="1029" builtinId="9" hidden="1"/>
    <cellStyle name="Followed Hyperlink" xfId="1550" builtinId="9" hidden="1"/>
    <cellStyle name="Followed Hyperlink" xfId="320" builtinId="9" hidden="1"/>
    <cellStyle name="Followed Hyperlink" xfId="712" builtinId="9" hidden="1"/>
    <cellStyle name="Followed Hyperlink" xfId="2050" builtinId="9" hidden="1"/>
    <cellStyle name="Followed Hyperlink" xfId="863" builtinId="9" hidden="1"/>
    <cellStyle name="Followed Hyperlink" xfId="656" builtinId="9" hidden="1"/>
    <cellStyle name="Followed Hyperlink" xfId="654" builtinId="9" hidden="1"/>
    <cellStyle name="Followed Hyperlink" xfId="376" builtinId="9" hidden="1"/>
    <cellStyle name="Followed Hyperlink" xfId="872" builtinId="9" hidden="1"/>
    <cellStyle name="Followed Hyperlink" xfId="2363" builtinId="9" hidden="1"/>
    <cellStyle name="Followed Hyperlink" xfId="1443" builtinId="9" hidden="1"/>
    <cellStyle name="Followed Hyperlink" xfId="327" builtinId="9" hidden="1"/>
    <cellStyle name="Followed Hyperlink" xfId="638" builtinId="9" hidden="1"/>
    <cellStyle name="Followed Hyperlink" xfId="264" builtinId="9" hidden="1"/>
    <cellStyle name="Followed Hyperlink" xfId="1267" builtinId="9" hidden="1"/>
    <cellStyle name="Followed Hyperlink" xfId="495" builtinId="9" hidden="1"/>
    <cellStyle name="Followed Hyperlink" xfId="1294" builtinId="9" hidden="1"/>
    <cellStyle name="Followed Hyperlink" xfId="1311" builtinId="9" hidden="1"/>
    <cellStyle name="Followed Hyperlink" xfId="2112" builtinId="9" hidden="1"/>
    <cellStyle name="Followed Hyperlink" xfId="2384" builtinId="9" hidden="1"/>
    <cellStyle name="Followed Hyperlink" xfId="1113" builtinId="9" hidden="1"/>
    <cellStyle name="Followed Hyperlink" xfId="108" builtinId="9" hidden="1"/>
    <cellStyle name="Followed Hyperlink" xfId="353" builtinId="9" hidden="1"/>
    <cellStyle name="Followed Hyperlink" xfId="383" builtinId="9" hidden="1"/>
    <cellStyle name="Followed Hyperlink" xfId="836" builtinId="9" hidden="1"/>
    <cellStyle name="Followed Hyperlink" xfId="2169" builtinId="9" hidden="1"/>
    <cellStyle name="Followed Hyperlink" xfId="1969" builtinId="9" hidden="1"/>
    <cellStyle name="Followed Hyperlink" xfId="732" builtinId="9" hidden="1"/>
    <cellStyle name="Followed Hyperlink" xfId="2176" builtinId="9" hidden="1"/>
    <cellStyle name="Followed Hyperlink" xfId="174" builtinId="9" hidden="1"/>
    <cellStyle name="Followed Hyperlink" xfId="1803" builtinId="9" hidden="1"/>
    <cellStyle name="Followed Hyperlink" xfId="847" builtinId="9" hidden="1"/>
    <cellStyle name="Followed Hyperlink" xfId="632" builtinId="9" hidden="1"/>
    <cellStyle name="Followed Hyperlink" xfId="1981" builtinId="9" hidden="1"/>
    <cellStyle name="Followed Hyperlink" xfId="1717" builtinId="9" hidden="1"/>
    <cellStyle name="Followed Hyperlink" xfId="1773" builtinId="9" hidden="1"/>
    <cellStyle name="Followed Hyperlink" xfId="2168" builtinId="9" hidden="1"/>
    <cellStyle name="Followed Hyperlink" xfId="1042" builtinId="9" hidden="1"/>
    <cellStyle name="Followed Hyperlink" xfId="2267" builtinId="9" hidden="1"/>
    <cellStyle name="Followed Hyperlink" xfId="269" builtinId="9" hidden="1"/>
    <cellStyle name="Followed Hyperlink" xfId="87" builtinId="9" hidden="1"/>
    <cellStyle name="Followed Hyperlink" xfId="44" builtinId="9" hidden="1"/>
    <cellStyle name="Followed Hyperlink" xfId="527" builtinId="9" hidden="1"/>
    <cellStyle name="Followed Hyperlink" xfId="1778" builtinId="9" hidden="1"/>
    <cellStyle name="Followed Hyperlink" xfId="1867" builtinId="9" hidden="1"/>
    <cellStyle name="Followed Hyperlink" xfId="572" builtinId="9" hidden="1"/>
    <cellStyle name="Followed Hyperlink" xfId="465" builtinId="9" hidden="1"/>
    <cellStyle name="Followed Hyperlink" xfId="170" builtinId="9" hidden="1"/>
    <cellStyle name="Followed Hyperlink" xfId="1104" builtinId="9" hidden="1"/>
    <cellStyle name="Followed Hyperlink" xfId="676" builtinId="9" hidden="1"/>
    <cellStyle name="Followed Hyperlink" xfId="111" builtinId="9" hidden="1"/>
    <cellStyle name="Followed Hyperlink" xfId="244" builtinId="9" hidden="1"/>
    <cellStyle name="Followed Hyperlink" xfId="243" builtinId="9" hidden="1"/>
    <cellStyle name="Followed Hyperlink" xfId="354" builtinId="9" hidden="1"/>
    <cellStyle name="Followed Hyperlink" xfId="558" builtinId="9" hidden="1"/>
    <cellStyle name="Followed Hyperlink" xfId="1237" builtinId="9" hidden="1"/>
    <cellStyle name="Followed Hyperlink" xfId="1358" builtinId="9" hidden="1"/>
    <cellStyle name="Followed Hyperlink" xfId="1003" builtinId="9" hidden="1"/>
    <cellStyle name="Followed Hyperlink" xfId="246" builtinId="9" hidden="1"/>
    <cellStyle name="Followed Hyperlink" xfId="155" builtinId="9" hidden="1"/>
    <cellStyle name="Followed Hyperlink" xfId="96" builtinId="9" hidden="1"/>
    <cellStyle name="Followed Hyperlink" xfId="2325" builtinId="9" hidden="1"/>
    <cellStyle name="Followed Hyperlink" xfId="2253" builtinId="9" hidden="1"/>
    <cellStyle name="Followed Hyperlink" xfId="596" builtinId="9" hidden="1"/>
    <cellStyle name="Followed Hyperlink" xfId="348" builtinId="9" hidden="1"/>
    <cellStyle name="Followed Hyperlink" xfId="101" builtinId="9" hidden="1"/>
    <cellStyle name="Followed Hyperlink" xfId="1973" builtinId="9" hidden="1"/>
    <cellStyle name="Followed Hyperlink" xfId="944" builtinId="9" hidden="1"/>
    <cellStyle name="Followed Hyperlink" xfId="1107" builtinId="9" hidden="1"/>
    <cellStyle name="Followed Hyperlink" xfId="746" builtinId="9" hidden="1"/>
    <cellStyle name="Followed Hyperlink" xfId="576" builtinId="9" hidden="1"/>
    <cellStyle name="Followed Hyperlink" xfId="27" builtinId="9" hidden="1"/>
    <cellStyle name="Followed Hyperlink" xfId="2184" builtinId="9" hidden="1"/>
    <cellStyle name="Followed Hyperlink" xfId="2235" builtinId="9" hidden="1"/>
    <cellStyle name="Followed Hyperlink" xfId="2246" builtinId="9" hidden="1"/>
    <cellStyle name="Followed Hyperlink" xfId="1366" builtinId="9" hidden="1"/>
    <cellStyle name="Followed Hyperlink" xfId="1670" builtinId="9" hidden="1"/>
    <cellStyle name="Followed Hyperlink" xfId="1034" builtinId="9" hidden="1"/>
    <cellStyle name="Followed Hyperlink" xfId="543" builtinId="9" hidden="1"/>
    <cellStyle name="Followed Hyperlink" xfId="237" builtinId="9" hidden="1"/>
    <cellStyle name="Followed Hyperlink" xfId="2394" builtinId="9" hidden="1"/>
    <cellStyle name="Followed Hyperlink" xfId="1431" builtinId="9" hidden="1"/>
    <cellStyle name="Followed Hyperlink" xfId="2039" builtinId="9" hidden="1"/>
    <cellStyle name="Followed Hyperlink" xfId="430" builtinId="9" hidden="1"/>
    <cellStyle name="Followed Hyperlink" xfId="2192" builtinId="9" hidden="1"/>
    <cellStyle name="Followed Hyperlink" xfId="1263" builtinId="9" hidden="1"/>
    <cellStyle name="Followed Hyperlink" xfId="825" builtinId="9" hidden="1"/>
    <cellStyle name="Followed Hyperlink" xfId="1794" builtinId="9" hidden="1"/>
    <cellStyle name="Followed Hyperlink" xfId="1396" builtinId="9" hidden="1"/>
    <cellStyle name="Followed Hyperlink" xfId="470" builtinId="9" hidden="1"/>
    <cellStyle name="Followed Hyperlink" xfId="1782" builtinId="9" hidden="1"/>
    <cellStyle name="Followed Hyperlink" xfId="679" builtinId="9" hidden="1"/>
    <cellStyle name="Followed Hyperlink" xfId="1465" builtinId="9" hidden="1"/>
    <cellStyle name="Followed Hyperlink" xfId="1707" builtinId="9" hidden="1"/>
    <cellStyle name="Followed Hyperlink" xfId="1483" builtinId="9" hidden="1"/>
    <cellStyle name="Followed Hyperlink" xfId="1945" builtinId="9" hidden="1"/>
    <cellStyle name="Followed Hyperlink" xfId="1908" builtinId="9" hidden="1"/>
    <cellStyle name="Followed Hyperlink" xfId="651" builtinId="9" hidden="1"/>
    <cellStyle name="Followed Hyperlink" xfId="1134" builtinId="9" hidden="1"/>
    <cellStyle name="Followed Hyperlink" xfId="1305" builtinId="9" hidden="1"/>
    <cellStyle name="Followed Hyperlink" xfId="993" builtinId="9" hidden="1"/>
    <cellStyle name="Followed Hyperlink" xfId="153" builtinId="9" hidden="1"/>
    <cellStyle name="Followed Hyperlink" xfId="1000" builtinId="9" hidden="1"/>
    <cellStyle name="Followed Hyperlink" xfId="410" builtinId="9" hidden="1"/>
    <cellStyle name="Followed Hyperlink" xfId="1254" builtinId="9" hidden="1"/>
    <cellStyle name="Followed Hyperlink" xfId="124" builtinId="9" hidden="1"/>
    <cellStyle name="Followed Hyperlink" xfId="2250" builtinId="9" hidden="1"/>
    <cellStyle name="Followed Hyperlink" xfId="47" builtinId="9" hidden="1"/>
    <cellStyle name="Followed Hyperlink" xfId="1061" builtinId="9" hidden="1"/>
    <cellStyle name="Followed Hyperlink" xfId="2157" builtinId="9" hidden="1"/>
    <cellStyle name="Followed Hyperlink" xfId="1001" builtinId="9" hidden="1"/>
    <cellStyle name="Followed Hyperlink" xfId="195" builtinId="9" hidden="1"/>
    <cellStyle name="Followed Hyperlink" xfId="1640" builtinId="9" hidden="1"/>
    <cellStyle name="Followed Hyperlink" xfId="132" builtinId="9" hidden="1"/>
    <cellStyle name="Followed Hyperlink" xfId="925" builtinId="9" hidden="1"/>
    <cellStyle name="Followed Hyperlink" xfId="715" builtinId="9" hidden="1"/>
    <cellStyle name="Followed Hyperlink" xfId="1637" builtinId="9" hidden="1"/>
    <cellStyle name="Followed Hyperlink" xfId="906" builtinId="9" hidden="1"/>
    <cellStyle name="Followed Hyperlink" xfId="765" builtinId="9" hidden="1"/>
    <cellStyle name="Followed Hyperlink" xfId="1093" builtinId="9" hidden="1"/>
    <cellStyle name="Followed Hyperlink" xfId="905" builtinId="9" hidden="1"/>
    <cellStyle name="Followed Hyperlink" xfId="1991" builtinId="9" hidden="1"/>
    <cellStyle name="Followed Hyperlink" xfId="55" builtinId="9" hidden="1"/>
    <cellStyle name="Followed Hyperlink" xfId="1728" builtinId="9" hidden="1"/>
    <cellStyle name="Followed Hyperlink" xfId="20" builtinId="9" hidden="1"/>
    <cellStyle name="Followed Hyperlink" xfId="2151" builtinId="9" hidden="1"/>
    <cellStyle name="Followed Hyperlink" xfId="1429" builtinId="9" hidden="1"/>
    <cellStyle name="Followed Hyperlink" xfId="888" builtinId="9" hidden="1"/>
    <cellStyle name="Followed Hyperlink" xfId="546" builtinId="9" hidden="1"/>
    <cellStyle name="Followed Hyperlink" xfId="1356" builtinId="9" hidden="1"/>
    <cellStyle name="Followed Hyperlink" xfId="1457" builtinId="9" hidden="1"/>
    <cellStyle name="Followed Hyperlink" xfId="390" builtinId="9" hidden="1"/>
    <cellStyle name="Followed Hyperlink" xfId="1915" builtinId="9" hidden="1"/>
    <cellStyle name="Followed Hyperlink" xfId="1992" builtinId="9" hidden="1"/>
    <cellStyle name="Followed Hyperlink" xfId="418" builtinId="9" hidden="1"/>
    <cellStyle name="Followed Hyperlink" xfId="2091" builtinId="9" hidden="1"/>
    <cellStyle name="Followed Hyperlink" xfId="1230" builtinId="9" hidden="1"/>
    <cellStyle name="Followed Hyperlink" xfId="1200" builtinId="9" hidden="1"/>
    <cellStyle name="Followed Hyperlink" xfId="1301" builtinId="9" hidden="1"/>
    <cellStyle name="Followed Hyperlink" xfId="655" builtinId="9" hidden="1"/>
    <cellStyle name="Followed Hyperlink" xfId="1033" builtinId="9" hidden="1"/>
    <cellStyle name="Followed Hyperlink" xfId="308" builtinId="9" hidden="1"/>
    <cellStyle name="Followed Hyperlink" xfId="609" builtinId="9" hidden="1"/>
    <cellStyle name="Followed Hyperlink" xfId="1345" builtinId="9" hidden="1"/>
    <cellStyle name="Followed Hyperlink" xfId="504" builtinId="9" hidden="1"/>
    <cellStyle name="Followed Hyperlink" xfId="584" builtinId="9" hidden="1"/>
    <cellStyle name="Followed Hyperlink" xfId="844" builtinId="9" hidden="1"/>
    <cellStyle name="Followed Hyperlink" xfId="1564" builtinId="9" hidden="1"/>
    <cellStyle name="Followed Hyperlink" xfId="1048" builtinId="9" hidden="1"/>
    <cellStyle name="Followed Hyperlink" xfId="292" builtinId="9" hidden="1"/>
    <cellStyle name="Followed Hyperlink" xfId="2437" builtinId="9" hidden="1"/>
    <cellStyle name="Followed Hyperlink" xfId="1574" builtinId="9" hidden="1"/>
    <cellStyle name="Followed Hyperlink" xfId="719" builtinId="9" hidden="1"/>
    <cellStyle name="Followed Hyperlink" xfId="1580" builtinId="9" hidden="1"/>
    <cellStyle name="Followed Hyperlink" xfId="1534" builtinId="9" hidden="1"/>
    <cellStyle name="Followed Hyperlink" xfId="631" builtinId="9" hidden="1"/>
    <cellStyle name="Followed Hyperlink" xfId="2142" builtinId="9" hidden="1"/>
    <cellStyle name="Followed Hyperlink" xfId="2132" builtinId="9" hidden="1"/>
    <cellStyle name="Followed Hyperlink" xfId="471" builtinId="9" hidden="1"/>
    <cellStyle name="Followed Hyperlink" xfId="879" builtinId="9" hidden="1"/>
    <cellStyle name="Followed Hyperlink" xfId="2443" builtinId="9" hidden="1"/>
    <cellStyle name="Followed Hyperlink" xfId="1898" builtinId="9" hidden="1"/>
    <cellStyle name="Followed Hyperlink" xfId="175" builtinId="9" hidden="1"/>
    <cellStyle name="Followed Hyperlink" xfId="964" builtinId="9" hidden="1"/>
    <cellStyle name="Followed Hyperlink" xfId="839" builtinId="9" hidden="1"/>
    <cellStyle name="Followed Hyperlink" xfId="1428" builtinId="9" hidden="1"/>
    <cellStyle name="Followed Hyperlink" xfId="467" builtinId="9" hidden="1"/>
    <cellStyle name="Followed Hyperlink" xfId="1174" builtinId="9" hidden="1"/>
    <cellStyle name="Followed Hyperlink" xfId="2163" builtinId="9" hidden="1"/>
    <cellStyle name="Followed Hyperlink" xfId="1091" builtinId="9" hidden="1"/>
    <cellStyle name="Followed Hyperlink" xfId="365" builtinId="9" hidden="1"/>
    <cellStyle name="Followed Hyperlink" xfId="1939" builtinId="9" hidden="1"/>
    <cellStyle name="Followed Hyperlink" xfId="1198" builtinId="9" hidden="1"/>
    <cellStyle name="Followed Hyperlink" xfId="562" builtinId="9" hidden="1"/>
    <cellStyle name="Followed Hyperlink" xfId="591" builtinId="9" hidden="1"/>
    <cellStyle name="Followed Hyperlink" xfId="1817" builtinId="9" hidden="1"/>
    <cellStyle name="Followed Hyperlink" xfId="1349" builtinId="9" hidden="1"/>
    <cellStyle name="Followed Hyperlink" xfId="339" builtinId="9" hidden="1"/>
    <cellStyle name="Followed Hyperlink" xfId="1240" builtinId="9" hidden="1"/>
    <cellStyle name="Followed Hyperlink" xfId="1959" builtinId="9" hidden="1"/>
    <cellStyle name="Followed Hyperlink" xfId="99" builtinId="9" hidden="1"/>
    <cellStyle name="Followed Hyperlink" xfId="855" builtinId="9" hidden="1"/>
    <cellStyle name="Followed Hyperlink" xfId="1094" builtinId="9" hidden="1"/>
    <cellStyle name="Followed Hyperlink" xfId="807" builtinId="9" hidden="1"/>
    <cellStyle name="Followed Hyperlink" xfId="1722" builtinId="9" hidden="1"/>
    <cellStyle name="Followed Hyperlink" xfId="2333" builtinId="9" hidden="1"/>
    <cellStyle name="Followed Hyperlink" xfId="1868" builtinId="9" hidden="1"/>
    <cellStyle name="Followed Hyperlink" xfId="1747" builtinId="9" hidden="1"/>
    <cellStyle name="Followed Hyperlink" xfId="441" builtinId="9" hidden="1"/>
    <cellStyle name="Followed Hyperlink" xfId="35" builtinId="9" hidden="1"/>
    <cellStyle name="Followed Hyperlink" xfId="1609" builtinId="9" hidden="1"/>
    <cellStyle name="Followed Hyperlink" xfId="2197" builtinId="9" hidden="1"/>
    <cellStyle name="Followed Hyperlink" xfId="449" builtinId="9" hidden="1"/>
    <cellStyle name="Followed Hyperlink" xfId="1674" builtinId="9" hidden="1"/>
    <cellStyle name="Followed Hyperlink" xfId="780" builtinId="9" hidden="1"/>
    <cellStyle name="Followed Hyperlink" xfId="2225" builtinId="9" hidden="1"/>
    <cellStyle name="Followed Hyperlink" xfId="2188" builtinId="9" hidden="1"/>
    <cellStyle name="Followed Hyperlink" xfId="2338" builtinId="9" hidden="1"/>
    <cellStyle name="Followed Hyperlink" xfId="1168" builtinId="9" hidden="1"/>
    <cellStyle name="Followed Hyperlink" xfId="1571" builtinId="9" hidden="1"/>
    <cellStyle name="Followed Hyperlink" xfId="1006" builtinId="9" hidden="1"/>
    <cellStyle name="Followed Hyperlink" xfId="2452" builtinId="9" hidden="1"/>
    <cellStyle name="Followed Hyperlink" xfId="1575" builtinId="9" hidden="1"/>
    <cellStyle name="Followed Hyperlink" xfId="1452" builtinId="9" hidden="1"/>
    <cellStyle name="Followed Hyperlink" xfId="1780" builtinId="9" hidden="1"/>
    <cellStyle name="Followed Hyperlink" xfId="1019" builtinId="9" hidden="1"/>
    <cellStyle name="Followed Hyperlink" xfId="1947" builtinId="9" hidden="1"/>
    <cellStyle name="Followed Hyperlink" xfId="2153" builtinId="9" hidden="1"/>
    <cellStyle name="Followed Hyperlink" xfId="2460" builtinId="9" hidden="1"/>
    <cellStyle name="Followed Hyperlink" xfId="384" builtinId="9" hidden="1"/>
    <cellStyle name="Followed Hyperlink" xfId="1849" builtinId="9" hidden="1"/>
    <cellStyle name="Followed Hyperlink" xfId="1822" builtinId="9" hidden="1"/>
    <cellStyle name="Followed Hyperlink" xfId="1692" builtinId="9" hidden="1"/>
    <cellStyle name="Followed Hyperlink" xfId="1114" builtinId="9" hidden="1"/>
    <cellStyle name="Followed Hyperlink" xfId="12" builtinId="9" hidden="1"/>
    <cellStyle name="Followed Hyperlink" xfId="488" builtinId="9" hidden="1"/>
    <cellStyle name="Followed Hyperlink" xfId="1318" builtinId="9" hidden="1"/>
    <cellStyle name="Followed Hyperlink" xfId="850" builtinId="9" hidden="1"/>
    <cellStyle name="Followed Hyperlink" xfId="912" builtinId="9" hidden="1"/>
    <cellStyle name="Followed Hyperlink" xfId="2019" builtinId="9" hidden="1"/>
    <cellStyle name="Followed Hyperlink" xfId="1171" builtinId="9" hidden="1"/>
    <cellStyle name="Followed Hyperlink" xfId="2228" builtinId="9" hidden="1"/>
    <cellStyle name="Followed Hyperlink" xfId="1839" builtinId="9" hidden="1"/>
    <cellStyle name="Followed Hyperlink" xfId="2033" builtinId="9" hidden="1"/>
    <cellStyle name="Followed Hyperlink" xfId="2040" builtinId="9" hidden="1"/>
    <cellStyle name="Followed Hyperlink" xfId="665" builtinId="9" hidden="1"/>
    <cellStyle name="Followed Hyperlink" xfId="2003" builtinId="9" hidden="1"/>
    <cellStyle name="Followed Hyperlink" xfId="1727" builtinId="9" hidden="1"/>
    <cellStyle name="Followed Hyperlink" xfId="1314" builtinId="9" hidden="1"/>
    <cellStyle name="Followed Hyperlink" xfId="2051" builtinId="9" hidden="1"/>
    <cellStyle name="Followed Hyperlink" xfId="2067" builtinId="9" hidden="1"/>
    <cellStyle name="Followed Hyperlink" xfId="1486" builtinId="9" hidden="1"/>
    <cellStyle name="Followed Hyperlink" xfId="975" builtinId="9" hidden="1"/>
    <cellStyle name="Followed Hyperlink" xfId="1192" builtinId="9" hidden="1"/>
    <cellStyle name="Followed Hyperlink" xfId="744" builtinId="9" hidden="1"/>
    <cellStyle name="Followed Hyperlink" xfId="1337" builtinId="9" hidden="1"/>
    <cellStyle name="Followed Hyperlink" xfId="1423" builtinId="9" hidden="1"/>
    <cellStyle name="Followed Hyperlink" xfId="868" builtinId="9" hidden="1"/>
    <cellStyle name="Followed Hyperlink" xfId="1494" builtinId="9" hidden="1"/>
    <cellStyle name="Followed Hyperlink" xfId="125" builtinId="9" hidden="1"/>
    <cellStyle name="Followed Hyperlink" xfId="1302" builtinId="9" hidden="1"/>
    <cellStyle name="Followed Hyperlink" xfId="2454" builtinId="9" hidden="1"/>
    <cellStyle name="Followed Hyperlink" xfId="1060" builtinId="9" hidden="1"/>
    <cellStyle name="Followed Hyperlink" xfId="2332" builtinId="9" hidden="1"/>
    <cellStyle name="Followed Hyperlink" xfId="363" builtinId="9" hidden="1"/>
    <cellStyle name="Followed Hyperlink" xfId="473" builtinId="9" hidden="1"/>
    <cellStyle name="Followed Hyperlink" xfId="1052" builtinId="9" hidden="1"/>
    <cellStyle name="Followed Hyperlink" xfId="768" builtinId="9" hidden="1"/>
    <cellStyle name="Followed Hyperlink" xfId="359" builtinId="9" hidden="1"/>
    <cellStyle name="Followed Hyperlink" xfId="951" builtinId="9" hidden="1"/>
    <cellStyle name="Followed Hyperlink" xfId="969" builtinId="9" hidden="1"/>
    <cellStyle name="Followed Hyperlink" xfId="1735" builtinId="9" hidden="1"/>
    <cellStyle name="Followed Hyperlink" xfId="2120" builtinId="9" hidden="1"/>
    <cellStyle name="Followed Hyperlink" xfId="503" builtinId="9" hidden="1"/>
    <cellStyle name="Followed Hyperlink" xfId="2451" builtinId="9" hidden="1"/>
    <cellStyle name="Followed Hyperlink" xfId="318" builtinId="9" hidden="1"/>
    <cellStyle name="Followed Hyperlink" xfId="1878" builtinId="9" hidden="1"/>
    <cellStyle name="Followed Hyperlink" xfId="1350" builtinId="9" hidden="1"/>
    <cellStyle name="Followed Hyperlink" xfId="1896" builtinId="9" hidden="1"/>
    <cellStyle name="Followed Hyperlink" xfId="553" builtinId="9" hidden="1"/>
    <cellStyle name="Followed Hyperlink" xfId="509" builtinId="9" hidden="1"/>
    <cellStyle name="Followed Hyperlink" xfId="937" builtinId="9" hidden="1"/>
    <cellStyle name="Followed Hyperlink" xfId="298" builtinId="9" hidden="1"/>
    <cellStyle name="Followed Hyperlink" xfId="477" builtinId="9" hidden="1"/>
    <cellStyle name="Followed Hyperlink" xfId="2401" builtinId="9" hidden="1"/>
    <cellStyle name="Followed Hyperlink" xfId="2446" builtinId="9" hidden="1"/>
    <cellStyle name="Followed Hyperlink" xfId="2280" builtinId="9" hidden="1"/>
    <cellStyle name="Followed Hyperlink" xfId="1599" builtinId="9" hidden="1"/>
    <cellStyle name="Followed Hyperlink" xfId="1690" builtinId="9" hidden="1"/>
    <cellStyle name="Followed Hyperlink" xfId="537" builtinId="9" hidden="1"/>
    <cellStyle name="Followed Hyperlink" xfId="2241" builtinId="9" hidden="1"/>
    <cellStyle name="Followed Hyperlink" xfId="1201" builtinId="9" hidden="1"/>
    <cellStyle name="Followed Hyperlink" xfId="2335" builtinId="9" hidden="1"/>
    <cellStyle name="Followed Hyperlink" xfId="1586" builtinId="9" hidden="1"/>
    <cellStyle name="Followed Hyperlink" xfId="1539" builtinId="9" hidden="1"/>
    <cellStyle name="Followed Hyperlink" xfId="1919" builtinId="9" hidden="1"/>
    <cellStyle name="Followed Hyperlink" xfId="1576" builtinId="9" hidden="1"/>
    <cellStyle name="Followed Hyperlink" xfId="1814" builtinId="9" hidden="1"/>
    <cellStyle name="Followed Hyperlink" xfId="837" builtinId="9" hidden="1"/>
    <cellStyle name="Followed Hyperlink" xfId="583" builtinId="9" hidden="1"/>
    <cellStyle name="Followed Hyperlink" xfId="947" builtinId="9" hidden="1"/>
    <cellStyle name="Followed Hyperlink" xfId="950" builtinId="9" hidden="1"/>
    <cellStyle name="Followed Hyperlink" xfId="611" builtinId="9" hidden="1"/>
    <cellStyle name="Followed Hyperlink" xfId="2391" builtinId="9" hidden="1"/>
    <cellStyle name="Followed Hyperlink" xfId="1268" builtinId="9" hidden="1"/>
    <cellStyle name="Followed Hyperlink" xfId="594" builtinId="9" hidden="1"/>
    <cellStyle name="Followed Hyperlink" xfId="1907" builtinId="9" hidden="1"/>
    <cellStyle name="Followed Hyperlink" xfId="427" builtinId="9" hidden="1"/>
    <cellStyle name="Followed Hyperlink" xfId="2145" builtinId="9" hidden="1"/>
    <cellStyle name="Followed Hyperlink" xfId="2294" builtinId="9" hidden="1"/>
    <cellStyle name="Followed Hyperlink" xfId="2103" builtinId="9" hidden="1"/>
    <cellStyle name="Followed Hyperlink" xfId="941" builtinId="9" hidden="1"/>
    <cellStyle name="Followed Hyperlink" xfId="2124" builtinId="9" hidden="1"/>
    <cellStyle name="Followed Hyperlink" xfId="261" builtinId="9" hidden="1"/>
    <cellStyle name="Followed Hyperlink" xfId="347" builtinId="9" hidden="1"/>
    <cellStyle name="Followed Hyperlink" xfId="1548" builtinId="9" hidden="1"/>
    <cellStyle name="Followed Hyperlink" xfId="1808" builtinId="9" hidden="1"/>
    <cellStyle name="Followed Hyperlink" xfId="1281" builtinId="9" hidden="1"/>
    <cellStyle name="Followed Hyperlink" xfId="1239" builtinId="9" hidden="1"/>
    <cellStyle name="Followed Hyperlink" xfId="1325" builtinId="9" hidden="1"/>
    <cellStyle name="Followed Hyperlink" xfId="346" builtinId="9" hidden="1"/>
    <cellStyle name="Followed Hyperlink" xfId="1630" builtinId="9" hidden="1"/>
    <cellStyle name="Followed Hyperlink" xfId="2011" builtinId="9" hidden="1"/>
    <cellStyle name="Followed Hyperlink" xfId="2364" builtinId="9" hidden="1"/>
    <cellStyle name="Followed Hyperlink" xfId="1238" builtinId="9" hidden="1"/>
    <cellStyle name="Followed Hyperlink" xfId="1562" builtinId="9" hidden="1"/>
    <cellStyle name="Followed Hyperlink" xfId="764" builtinId="9" hidden="1"/>
    <cellStyle name="Followed Hyperlink" xfId="1621" builtinId="9" hidden="1"/>
    <cellStyle name="Followed Hyperlink" xfId="1829" builtinId="9" hidden="1"/>
    <cellStyle name="Followed Hyperlink" xfId="496" builtinId="9" hidden="1"/>
    <cellStyle name="Followed Hyperlink" xfId="816" builtinId="9" hidden="1"/>
    <cellStyle name="Followed Hyperlink" xfId="2146" builtinId="9" hidden="1"/>
    <cellStyle name="Followed Hyperlink" xfId="1739" builtinId="9" hidden="1"/>
    <cellStyle name="Followed Hyperlink" xfId="1784" builtinId="9" hidden="1"/>
    <cellStyle name="Followed Hyperlink" xfId="619" builtinId="9" hidden="1"/>
    <cellStyle name="Followed Hyperlink" xfId="544" builtinId="9" hidden="1"/>
    <cellStyle name="Followed Hyperlink" xfId="321" builtinId="9" hidden="1"/>
    <cellStyle name="Followed Hyperlink" xfId="186" builtinId="9" hidden="1"/>
    <cellStyle name="Followed Hyperlink" xfId="1179" builtinId="9" hidden="1"/>
    <cellStyle name="Followed Hyperlink" xfId="22" builtinId="9" hidden="1"/>
    <cellStyle name="Followed Hyperlink" xfId="720" builtinId="9" hidden="1"/>
    <cellStyle name="Followed Hyperlink" xfId="1686" builtinId="9" hidden="1"/>
    <cellStyle name="Followed Hyperlink" xfId="1285" builtinId="9" hidden="1"/>
    <cellStyle name="Followed Hyperlink" xfId="164" builtinId="9" hidden="1"/>
    <cellStyle name="Followed Hyperlink" xfId="1411" builtinId="9" hidden="1"/>
    <cellStyle name="Followed Hyperlink" xfId="1303" builtinId="9" hidden="1"/>
    <cellStyle name="Followed Hyperlink" xfId="1404" builtinId="9" hidden="1"/>
    <cellStyle name="Followed Hyperlink" xfId="1496" builtinId="9" hidden="1"/>
    <cellStyle name="Followed Hyperlink" xfId="2070" builtinId="9" hidden="1"/>
    <cellStyle name="Followed Hyperlink" xfId="2404" builtinId="9" hidden="1"/>
    <cellStyle name="Followed Hyperlink" xfId="214" builtinId="9" hidden="1"/>
    <cellStyle name="Followed Hyperlink" xfId="265" builtinId="9" hidden="1"/>
    <cellStyle name="Followed Hyperlink" xfId="948" builtinId="9" hidden="1"/>
    <cellStyle name="Followed Hyperlink" xfId="1227" builtinId="9" hidden="1"/>
    <cellStyle name="Followed Hyperlink" xfId="796" builtinId="9" hidden="1"/>
    <cellStyle name="Followed Hyperlink" xfId="319" builtinId="9" hidden="1"/>
    <cellStyle name="Followed Hyperlink" xfId="1008" builtinId="9" hidden="1"/>
    <cellStyle name="Followed Hyperlink" xfId="1207" builtinId="9" hidden="1"/>
    <cellStyle name="Followed Hyperlink" xfId="1088" builtinId="9" hidden="1"/>
    <cellStyle name="Followed Hyperlink" xfId="2117" builtinId="9" hidden="1"/>
    <cellStyle name="Followed Hyperlink" xfId="417" builtinId="9" hidden="1"/>
    <cellStyle name="Followed Hyperlink" xfId="599" builtinId="9" hidden="1"/>
    <cellStyle name="Followed Hyperlink" xfId="1440" builtinId="9" hidden="1"/>
    <cellStyle name="Followed Hyperlink" xfId="1649" builtinId="9" hidden="1"/>
    <cellStyle name="Followed Hyperlink" xfId="105" builtinId="9" hidden="1"/>
    <cellStyle name="Followed Hyperlink" xfId="601" builtinId="9" hidden="1"/>
    <cellStyle name="Followed Hyperlink" xfId="1688" builtinId="9" hidden="1"/>
    <cellStyle name="Followed Hyperlink" xfId="1226" builtinId="9" hidden="1"/>
    <cellStyle name="Followed Hyperlink" xfId="662" builtinId="9" hidden="1"/>
    <cellStyle name="Followed Hyperlink" xfId="1857" builtinId="9" hidden="1"/>
    <cellStyle name="Followed Hyperlink" xfId="2448" builtinId="9" hidden="1"/>
    <cellStyle name="Followed Hyperlink" xfId="1706" builtinId="9" hidden="1"/>
    <cellStyle name="Followed Hyperlink" xfId="1619" builtinId="9" hidden="1"/>
    <cellStyle name="Followed Hyperlink" xfId="1660" builtinId="9" hidden="1"/>
    <cellStyle name="Followed Hyperlink" xfId="2343" builtinId="9" hidden="1"/>
    <cellStyle name="Followed Hyperlink" xfId="645" builtinId="9" hidden="1"/>
    <cellStyle name="Followed Hyperlink" xfId="1962" builtinId="9" hidden="1"/>
    <cellStyle name="Followed Hyperlink" xfId="895" builtinId="9" hidden="1"/>
    <cellStyle name="Followed Hyperlink" xfId="141" builtinId="9" hidden="1"/>
    <cellStyle name="Followed Hyperlink" xfId="1684" builtinId="9" hidden="1"/>
    <cellStyle name="Followed Hyperlink" xfId="439" builtinId="9" hidden="1"/>
    <cellStyle name="Followed Hyperlink" xfId="1217" builtinId="9" hidden="1"/>
    <cellStyle name="Followed Hyperlink" xfId="677" builtinId="9" hidden="1"/>
    <cellStyle name="Followed Hyperlink" xfId="239" builtinId="9" hidden="1"/>
    <cellStyle name="Followed Hyperlink" xfId="1018" builtinId="9" hidden="1"/>
    <cellStyle name="Followed Hyperlink" xfId="1498" builtinId="9" hidden="1"/>
    <cellStyle name="Followed Hyperlink" xfId="1661" builtinId="9" hidden="1"/>
    <cellStyle name="Followed Hyperlink" xfId="81" builtinId="9" hidden="1"/>
    <cellStyle name="Followed Hyperlink" xfId="446" builtinId="9" hidden="1"/>
    <cellStyle name="Followed Hyperlink" xfId="274" builtinId="9" hidden="1"/>
    <cellStyle name="Followed Hyperlink" xfId="745" builtinId="9" hidden="1"/>
    <cellStyle name="Followed Hyperlink" xfId="1165" builtinId="9" hidden="1"/>
    <cellStyle name="Followed Hyperlink" xfId="2106" builtinId="9" hidden="1"/>
    <cellStyle name="Followed Hyperlink" xfId="2116" builtinId="9" hidden="1"/>
    <cellStyle name="Followed Hyperlink" xfId="315" builtinId="9" hidden="1"/>
    <cellStyle name="Followed Hyperlink" xfId="2314" builtinId="9" hidden="1"/>
    <cellStyle name="Followed Hyperlink" xfId="192" builtinId="9" hidden="1"/>
    <cellStyle name="Followed Hyperlink" xfId="1420" builtinId="9" hidden="1"/>
    <cellStyle name="Followed Hyperlink" xfId="2248" builtinId="9" hidden="1"/>
    <cellStyle name="Followed Hyperlink" xfId="1554" builtinId="9" hidden="1"/>
    <cellStyle name="Followed Hyperlink" xfId="824" builtinId="9" hidden="1"/>
    <cellStyle name="Followed Hyperlink" xfId="1266" builtinId="9" hidden="1"/>
    <cellStyle name="Followed Hyperlink" xfId="1667" builtinId="9" hidden="1"/>
    <cellStyle name="Followed Hyperlink" xfId="67" builtinId="9" hidden="1"/>
    <cellStyle name="Followed Hyperlink" xfId="1399" builtinId="9" hidden="1"/>
    <cellStyle name="Followed Hyperlink" xfId="1694" builtinId="9" hidden="1"/>
    <cellStyle name="Followed Hyperlink" xfId="648" builtinId="9" hidden="1"/>
    <cellStyle name="Followed Hyperlink" xfId="692" builtinId="9" hidden="1"/>
    <cellStyle name="Followed Hyperlink" xfId="528" builtinId="9" hidden="1"/>
    <cellStyle name="Followed Hyperlink" xfId="607" builtinId="9" hidden="1"/>
    <cellStyle name="Followed Hyperlink" xfId="2078" builtinId="9" hidden="1"/>
    <cellStyle name="Followed Hyperlink" xfId="1526" builtinId="9" hidden="1"/>
    <cellStyle name="Followed Hyperlink" xfId="1375" builtinId="9" hidden="1"/>
    <cellStyle name="Followed Hyperlink" xfId="1449" builtinId="9" hidden="1"/>
    <cellStyle name="Followed Hyperlink" xfId="1101" builtinId="9" hidden="1"/>
    <cellStyle name="Followed Hyperlink" xfId="615" builtinId="9" hidden="1"/>
    <cellStyle name="Followed Hyperlink" xfId="438" builtinId="9" hidden="1"/>
    <cellStyle name="Followed Hyperlink" xfId="689" builtinId="9" hidden="1"/>
    <cellStyle name="Followed Hyperlink" xfId="1909" builtinId="9" hidden="1"/>
    <cellStyle name="Followed Hyperlink" xfId="2018" builtinId="9" hidden="1"/>
    <cellStyle name="Followed Hyperlink" xfId="425" builtinId="9" hidden="1"/>
    <cellStyle name="Followed Hyperlink" xfId="1750" builtinId="9" hidden="1"/>
    <cellStyle name="Followed Hyperlink" xfId="1866" builtinId="9" hidden="1"/>
    <cellStyle name="Followed Hyperlink" xfId="1714" builtinId="9" hidden="1"/>
    <cellStyle name="Followed Hyperlink" xfId="623" builtinId="9" hidden="1"/>
    <cellStyle name="Followed Hyperlink" xfId="582" builtinId="9" hidden="1"/>
    <cellStyle name="Followed Hyperlink" xfId="1587" builtinId="9" hidden="1"/>
    <cellStyle name="Followed Hyperlink" xfId="476" builtinId="9" hidden="1"/>
    <cellStyle name="Followed Hyperlink" xfId="1668" builtinId="9" hidden="1"/>
    <cellStyle name="Followed Hyperlink" xfId="683" builtinId="9" hidden="1"/>
    <cellStyle name="Followed Hyperlink" xfId="368" builtinId="9" hidden="1"/>
    <cellStyle name="Hyperlink" xfId="2464" builtinId="8"/>
    <cellStyle name="Normal" xfId="0" builtinId="0"/>
    <cellStyle name="Normal 2" xfId="2467" xr:uid="{3E6B0DD7-7014-4BA3-BD4C-39B6006D3B9D}"/>
    <cellStyle name="Normal 3" xfId="2469" xr:uid="{DE139C92-0F69-4C01-B317-B33DC6478F67}"/>
    <cellStyle name="Normal 3 2" xfId="2474" xr:uid="{F05428E7-B4C5-486A-962B-E6A24DFA07F8}"/>
    <cellStyle name="Percent" xfId="2" builtinId="5"/>
    <cellStyle name="Warning Text" xfId="7" builtinId="11" customBuiltin="1"/>
  </cellStyles>
  <dxfs count="273">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font>
    </dxf>
    <dxf>
      <font>
        <b/>
        <i val="0"/>
      </font>
    </dxf>
    <dxf>
      <font>
        <b/>
        <i val="0"/>
      </font>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font>
    </dxf>
    <dxf>
      <font>
        <b/>
        <i val="0"/>
      </font>
    </dxf>
    <dxf>
      <font>
        <b/>
        <i val="0"/>
      </font>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theme="0" tint="-0.149967955565050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val="0"/>
        <i val="0"/>
        <strike val="0"/>
        <condense val="0"/>
        <extend val="0"/>
        <outline val="0"/>
        <shadow val="0"/>
        <u val="none"/>
        <vertAlign val="baseline"/>
        <sz val="10"/>
        <color rgb="FF454545"/>
        <name val="Arial"/>
        <family val="2"/>
        <scheme val="none"/>
      </font>
      <numFmt numFmtId="3" formatCode="#,##0"/>
      <fill>
        <patternFill patternType="solid">
          <fgColor indexed="64"/>
          <bgColor theme="4" tint="0.79998168889431442"/>
        </patternFill>
      </fill>
      <alignment horizontal="right" vertical="top" textRotation="0" wrapText="0" indent="0" justifyLastLine="0" shrinkToFit="0" readingOrder="0"/>
      <border diagonalUp="0" diagonalDown="0" outline="0">
        <left style="medium">
          <color rgb="FFE2E2E2"/>
        </left>
        <right style="medium">
          <color rgb="FFE2E2E2"/>
        </right>
        <top/>
        <bottom style="medium">
          <color rgb="FFE2E2E2"/>
        </bottom>
      </border>
    </dxf>
    <dxf>
      <font>
        <b val="0"/>
        <i val="0"/>
        <strike val="0"/>
        <condense val="0"/>
        <extend val="0"/>
        <outline val="0"/>
        <shadow val="0"/>
        <u val="none"/>
        <vertAlign val="baseline"/>
        <sz val="10"/>
        <color rgb="FF454545"/>
        <name val="Arial"/>
        <family val="2"/>
        <scheme val="none"/>
      </font>
      <numFmt numFmtId="3" formatCode="#,##0"/>
      <fill>
        <patternFill patternType="solid">
          <fgColor indexed="64"/>
          <bgColor theme="2"/>
        </patternFill>
      </fill>
      <alignment horizontal="right" vertical="top" textRotation="0" wrapText="0" indent="0" justifyLastLine="0" shrinkToFit="0" readingOrder="0"/>
      <border diagonalUp="0" diagonalDown="0">
        <left style="medium">
          <color rgb="FFE2E2E2"/>
        </left>
        <right style="medium">
          <color rgb="FFE2E2E2"/>
        </right>
        <top/>
        <bottom style="medium">
          <color rgb="FFE2E2E2"/>
        </bottom>
        <vertical/>
        <horizontal/>
      </border>
    </dxf>
    <dxf>
      <border outline="0">
        <top style="medium">
          <color rgb="FFC0C0C0"/>
        </top>
      </border>
    </dxf>
    <dxf>
      <font>
        <b val="0"/>
        <i val="0"/>
        <strike val="0"/>
        <condense val="0"/>
        <extend val="0"/>
        <outline val="0"/>
        <shadow val="0"/>
        <u val="none"/>
        <vertAlign val="baseline"/>
        <sz val="10"/>
        <color rgb="FF333333"/>
        <name val="Arial"/>
        <family val="2"/>
        <scheme val="none"/>
      </font>
      <fill>
        <patternFill patternType="solid">
          <fgColor indexed="64"/>
          <bgColor rgb="FFE7E5E5"/>
        </patternFill>
      </fill>
      <alignment horizontal="general" vertical="top" textRotation="0" wrapText="1" indent="0" justifyLastLine="0" shrinkToFit="0" readingOrder="0"/>
      <border diagonalUp="0" diagonalDown="0" outline="0">
        <left style="medium">
          <color rgb="FFC0C0C0"/>
        </left>
        <right style="medium">
          <color rgb="FFC0C0C0"/>
        </right>
        <top/>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right"/>
    </dxf>
    <dxf>
      <alignment horizontal="right"/>
    </dxf>
    <dxf>
      <alignment wrapText="0"/>
    </dxf>
    <dxf>
      <alignment wrapText="0"/>
    </dxf>
    <dxf>
      <alignment wrapText="0"/>
    </dxf>
    <dxf>
      <numFmt numFmtId="3" formatCode="#,##0"/>
    </dxf>
    <dxf>
      <border>
        <left style="thin">
          <color indexed="64"/>
        </left>
      </border>
    </dxf>
    <dxf>
      <border>
        <left style="thin">
          <color indexed="64"/>
        </left>
      </border>
    </dxf>
    <dxf>
      <border>
        <left style="thin">
          <color indexed="64"/>
        </left>
      </border>
    </dxf>
    <dxf>
      <font>
        <b/>
      </font>
    </dxf>
    <dxf>
      <fill>
        <patternFill>
          <bgColor rgb="FFE9F6D2"/>
        </patternFill>
      </fill>
    </dxf>
    <dxf>
      <font>
        <b/>
        <i val="0"/>
      </font>
      <fill>
        <patternFill>
          <bgColor rgb="FFE9F6D2"/>
        </patternFill>
      </fill>
    </dxf>
  </dxfs>
  <tableStyles count="2" defaultTableStyle="TableStyleMedium2" defaultPivotStyle="PivotStyleLight16">
    <tableStyle name="Invisible" pivot="0" table="0" count="0" xr9:uid="{37DCB6E1-2F5C-4DD9-AE32-4A577016FAB0}"/>
    <tableStyle name="Report 84" pivot="0" count="2" xr9:uid="{427B862B-F0A4-4AC7-A17C-D2768FAA4A50}">
      <tableStyleElement type="headerRow" dxfId="272"/>
      <tableStyleElement type="secondRowStripe" dxfId="271"/>
    </tableStyle>
  </tableStyles>
  <colors>
    <mruColors>
      <color rgb="FFF6FF81"/>
      <color rgb="FFEEECE1"/>
      <color rgb="FFBFBFBF"/>
      <color rgb="FF56FF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6</xdr:col>
      <xdr:colOff>104435</xdr:colOff>
      <xdr:row>3</xdr:row>
      <xdr:rowOff>74854</xdr:rowOff>
    </xdr:from>
    <xdr:to>
      <xdr:col>8</xdr:col>
      <xdr:colOff>517376</xdr:colOff>
      <xdr:row>6</xdr:row>
      <xdr:rowOff>15672</xdr:rowOff>
    </xdr:to>
    <xdr:pic>
      <xdr:nvPicPr>
        <xdr:cNvPr id="6" name="Picture 5">
          <a:extLst>
            <a:ext uri="{FF2B5EF4-FFF2-40B4-BE49-F238E27FC236}">
              <a16:creationId xmlns:a16="http://schemas.microsoft.com/office/drawing/2014/main" id="{AA2E1477-AFB3-4A6B-8C0D-76BB9D6706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70229" y="758413"/>
          <a:ext cx="3188190" cy="516128"/>
        </a:xfrm>
        <a:prstGeom prst="rect">
          <a:avLst/>
        </a:prstGeom>
      </xdr:spPr>
    </xdr:pic>
    <xdr:clientData/>
  </xdr:twoCellAnchor>
  <xdr:twoCellAnchor editAs="oneCell">
    <xdr:from>
      <xdr:col>3</xdr:col>
      <xdr:colOff>0</xdr:colOff>
      <xdr:row>3</xdr:row>
      <xdr:rowOff>0</xdr:rowOff>
    </xdr:from>
    <xdr:to>
      <xdr:col>4</xdr:col>
      <xdr:colOff>2762250</xdr:colOff>
      <xdr:row>7</xdr:row>
      <xdr:rowOff>76200</xdr:rowOff>
    </xdr:to>
    <xdr:pic>
      <xdr:nvPicPr>
        <xdr:cNvPr id="2" name="Picture 1">
          <a:extLst>
            <a:ext uri="{FF2B5EF4-FFF2-40B4-BE49-F238E27FC236}">
              <a16:creationId xmlns:a16="http://schemas.microsoft.com/office/drawing/2014/main" id="{43E80668-D62F-47BB-A50A-31C4930C47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7882" y="571500"/>
          <a:ext cx="4624108"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145677</xdr:colOff>
      <xdr:row>0</xdr:row>
      <xdr:rowOff>212912</xdr:rowOff>
    </xdr:from>
    <xdr:to>
      <xdr:col>19</xdr:col>
      <xdr:colOff>314709</xdr:colOff>
      <xdr:row>7</xdr:row>
      <xdr:rowOff>118573</xdr:rowOff>
    </xdr:to>
    <xdr:pic>
      <xdr:nvPicPr>
        <xdr:cNvPr id="2" name="Picture 1">
          <a:extLst>
            <a:ext uri="{FF2B5EF4-FFF2-40B4-BE49-F238E27FC236}">
              <a16:creationId xmlns:a16="http://schemas.microsoft.com/office/drawing/2014/main" id="{448D5F9D-215D-B532-49F2-F866525CC1AD}"/>
            </a:ext>
          </a:extLst>
        </xdr:cNvPr>
        <xdr:cNvPicPr>
          <a:picLocks noChangeAspect="1"/>
        </xdr:cNvPicPr>
      </xdr:nvPicPr>
      <xdr:blipFill>
        <a:blip xmlns:r="http://schemas.openxmlformats.org/officeDocument/2006/relationships" r:embed="rId1"/>
        <a:stretch>
          <a:fillRect/>
        </a:stretch>
      </xdr:blipFill>
      <xdr:spPr>
        <a:xfrm>
          <a:off x="8258736" y="212912"/>
          <a:ext cx="5895238" cy="16761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61</xdr:row>
      <xdr:rowOff>0</xdr:rowOff>
    </xdr:from>
    <xdr:to>
      <xdr:col>11</xdr:col>
      <xdr:colOff>486441</xdr:colOff>
      <xdr:row>81</xdr:row>
      <xdr:rowOff>188251</xdr:rowOff>
    </xdr:to>
    <xdr:pic>
      <xdr:nvPicPr>
        <xdr:cNvPr id="2" name="Picture 1">
          <a:extLst>
            <a:ext uri="{FF2B5EF4-FFF2-40B4-BE49-F238E27FC236}">
              <a16:creationId xmlns:a16="http://schemas.microsoft.com/office/drawing/2014/main" id="{7246C08A-0C2B-49BD-A0A1-D7CF4C1E9C0A}"/>
            </a:ext>
          </a:extLst>
        </xdr:cNvPr>
        <xdr:cNvPicPr>
          <a:picLocks noChangeAspect="1"/>
        </xdr:cNvPicPr>
      </xdr:nvPicPr>
      <xdr:blipFill>
        <a:blip xmlns:r="http://schemas.openxmlformats.org/officeDocument/2006/relationships" r:embed="rId1"/>
        <a:stretch>
          <a:fillRect/>
        </a:stretch>
      </xdr:blipFill>
      <xdr:spPr>
        <a:xfrm>
          <a:off x="358588" y="7234518"/>
          <a:ext cx="9593014" cy="39534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209550</xdr:colOff>
      <xdr:row>559</xdr:row>
      <xdr:rowOff>180975</xdr:rowOff>
    </xdr:from>
    <xdr:to>
      <xdr:col>11</xdr:col>
      <xdr:colOff>468951</xdr:colOff>
      <xdr:row>599</xdr:row>
      <xdr:rowOff>57150</xdr:rowOff>
    </xdr:to>
    <xdr:pic>
      <xdr:nvPicPr>
        <xdr:cNvPr id="2" name="Picture 1">
          <a:extLst>
            <a:ext uri="{FF2B5EF4-FFF2-40B4-BE49-F238E27FC236}">
              <a16:creationId xmlns:a16="http://schemas.microsoft.com/office/drawing/2014/main" id="{BFC97398-97E2-48A0-9A12-30033806C53F}"/>
            </a:ext>
            <a:ext uri="{147F2762-F138-4A5C-976F-8EAC2B608ADB}">
              <a16:predDERef xmlns:a16="http://schemas.microsoft.com/office/drawing/2014/main" pred="{9D4C8E66-03C5-2F25-940F-A07CDA3DE450}"/>
            </a:ext>
          </a:extLst>
        </xdr:cNvPr>
        <xdr:cNvPicPr>
          <a:picLocks noChangeAspect="1"/>
        </xdr:cNvPicPr>
      </xdr:nvPicPr>
      <xdr:blipFill>
        <a:blip xmlns:r="http://schemas.openxmlformats.org/officeDocument/2006/relationships" r:embed="rId1"/>
        <a:stretch>
          <a:fillRect/>
        </a:stretch>
      </xdr:blipFill>
      <xdr:spPr>
        <a:xfrm rot="5413121">
          <a:off x="2129678" y="39465997"/>
          <a:ext cx="7486650" cy="10603006"/>
        </a:xfrm>
        <a:prstGeom prst="rect">
          <a:avLst/>
        </a:prstGeom>
      </xdr:spPr>
    </xdr:pic>
    <xdr:clientData/>
  </xdr:twoCellAnchor>
  <xdr:twoCellAnchor editAs="oneCell">
    <xdr:from>
      <xdr:col>2</xdr:col>
      <xdr:colOff>66675</xdr:colOff>
      <xdr:row>499</xdr:row>
      <xdr:rowOff>180975</xdr:rowOff>
    </xdr:from>
    <xdr:to>
      <xdr:col>7</xdr:col>
      <xdr:colOff>676275</xdr:colOff>
      <xdr:row>556</xdr:row>
      <xdr:rowOff>104775</xdr:rowOff>
    </xdr:to>
    <xdr:pic>
      <xdr:nvPicPr>
        <xdr:cNvPr id="3" name="Picture 2">
          <a:extLst>
            <a:ext uri="{FF2B5EF4-FFF2-40B4-BE49-F238E27FC236}">
              <a16:creationId xmlns:a16="http://schemas.microsoft.com/office/drawing/2014/main" id="{9043CB63-0DB8-8462-4D19-A0A46B3AE7FD}"/>
            </a:ext>
            <a:ext uri="{147F2762-F138-4A5C-976F-8EAC2B608ADB}">
              <a16:predDERef xmlns:a16="http://schemas.microsoft.com/office/drawing/2014/main" pred="{BFC97398-97E2-48A0-9A12-30033806C53F}"/>
            </a:ext>
          </a:extLst>
        </xdr:cNvPr>
        <xdr:cNvPicPr>
          <a:picLocks noChangeAspect="1"/>
        </xdr:cNvPicPr>
      </xdr:nvPicPr>
      <xdr:blipFill>
        <a:blip xmlns:r="http://schemas.openxmlformats.org/officeDocument/2006/relationships" r:embed="rId2"/>
        <a:stretch>
          <a:fillRect/>
        </a:stretch>
      </xdr:blipFill>
      <xdr:spPr>
        <a:xfrm>
          <a:off x="428625" y="73113900"/>
          <a:ext cx="7943850" cy="10782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37</xdr:row>
      <xdr:rowOff>0</xdr:rowOff>
    </xdr:from>
    <xdr:to>
      <xdr:col>4</xdr:col>
      <xdr:colOff>1121244</xdr:colOff>
      <xdr:row>53</xdr:row>
      <xdr:rowOff>150600</xdr:rowOff>
    </xdr:to>
    <xdr:pic>
      <xdr:nvPicPr>
        <xdr:cNvPr id="3" name="Picture 2">
          <a:extLst>
            <a:ext uri="{FF2B5EF4-FFF2-40B4-BE49-F238E27FC236}">
              <a16:creationId xmlns:a16="http://schemas.microsoft.com/office/drawing/2014/main" id="{1C2BB5C3-5FC4-4AB1-B950-5CECB4133995}"/>
            </a:ext>
          </a:extLst>
        </xdr:cNvPr>
        <xdr:cNvPicPr>
          <a:picLocks noChangeAspect="1"/>
        </xdr:cNvPicPr>
      </xdr:nvPicPr>
      <xdr:blipFill>
        <a:blip xmlns:r="http://schemas.openxmlformats.org/officeDocument/2006/relationships" r:embed="rId1"/>
        <a:stretch>
          <a:fillRect/>
        </a:stretch>
      </xdr:blipFill>
      <xdr:spPr>
        <a:xfrm>
          <a:off x="358588" y="5853953"/>
          <a:ext cx="4696480" cy="31627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5</xdr:col>
      <xdr:colOff>721098</xdr:colOff>
      <xdr:row>4</xdr:row>
      <xdr:rowOff>108138</xdr:rowOff>
    </xdr:from>
    <xdr:ext cx="9647962" cy="937629"/>
    <xdr:sp macro="" textlink="">
      <xdr:nvSpPr>
        <xdr:cNvPr id="2" name="Rectangle 1">
          <a:extLst>
            <a:ext uri="{FF2B5EF4-FFF2-40B4-BE49-F238E27FC236}">
              <a16:creationId xmlns:a16="http://schemas.microsoft.com/office/drawing/2014/main" id="{5907BFCE-2DD6-491C-9D78-DA26B5BC2B9D}"/>
            </a:ext>
          </a:extLst>
        </xdr:cNvPr>
        <xdr:cNvSpPr/>
      </xdr:nvSpPr>
      <xdr:spPr>
        <a:xfrm>
          <a:off x="4864473" y="1079688"/>
          <a:ext cx="9647962"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Greenbase will complete this tab</a:t>
          </a:r>
        </a:p>
      </xdr:txBody>
    </xdr:sp>
    <xdr:clientData/>
  </xdr:oneCellAnchor>
</xdr:wsDr>
</file>

<file path=xl/persons/person.xml><?xml version="1.0" encoding="utf-8"?>
<personList xmlns="http://schemas.microsoft.com/office/spreadsheetml/2018/threadedcomments" xmlns:x="http://schemas.openxmlformats.org/spreadsheetml/2006/main">
  <person displayName="Bansi Patel" id="{F5B08DFB-8E40-4CBD-BFF9-923432EC24B7}" userId="S::Bansi.Patel@ravenswoodgold.com::fea2c221-e1ea-4262-905e-645f47ff9eb9" providerId="AD"/>
  <person displayName="Conrad Broadway-Gupanis" id="{01E069F4-D80C-4BEF-8BFD-7C6F0661D3F0}" userId="S::cbroadwaygupanis@greenbase.com.au::f6e0c470-a852-47ac-9074-8f93c2e886d7" providerId="AD"/>
  <person displayName="Gracie Charlton" id="{85316928-090C-49D0-A8C7-9A3DFC83359D}" userId="S::gracie.charlton@ravenswoodgold.com::4ad30703-86a3-457f-aef3-49240d0fd3c5" providerId="AD"/>
  <person displayName="Clancy Walker-Fitzgerald" id="{F1C4306C-A47D-4D8D-A3AF-C3A639C5CDED}" userId="S::clancy.walkerfitzgerald@ravenswoodgold.com::62a78a4c-fa1d-4937-ab79-e8c0e3c3906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ien Danis" refreshedDate="45884.559326736111" createdVersion="8" refreshedVersion="8" minRefreshableVersion="3" recordCount="1722" xr:uid="{6C593378-FF0B-41D3-B3BA-C37CBDAA05FB}">
  <cacheSource type="worksheet">
    <worksheetSource name="Table1"/>
  </cacheSource>
  <cacheFields count="13">
    <cacheField name="Item Code" numFmtId="0">
      <sharedItems/>
    </cacheField>
    <cacheField name="PRONTO Code" numFmtId="0">
      <sharedItems containsString="0" containsBlank="1" containsNumber="1" containsInteger="1" minValue="100004" maxValue="900351"/>
    </cacheField>
    <cacheField name="Data Source" numFmtId="0">
      <sharedItems containsBlank="1" count="22">
        <s v="Grease Purchased - 'GREASE'"/>
        <s v=""/>
        <s v="OIL, GEAR' or 'OIL GEAR'"/>
        <s v="Acetone Solvent"/>
        <s v="Potassium Permanganate"/>
        <s v="Hydrochloric Acid (HCl) (30-32%)"/>
        <s v="From 2023-2024 NPI-NGERS report list"/>
        <s v="Nitric Acid (HNO3)"/>
        <s v="SODA ASH'"/>
        <s v="OIL, ENGINE' or 'OIL ENGINE' or 'OIL RTA' or 'OIL RIMULA'"/>
        <s v="OIL HYDRAULIC' or 'HYD FLUID' or 'OIL HYDR' or 'OIL, HYDR' or 'NEOCON STRUT FLUID'"/>
        <s v="LUBRICANT' or 'LUBRICATOR' or 'ANTISEIZE' or 'TYRE CONDITIONER'"/>
        <s v="Coolant (Ethylene Glycol)"/>
        <s v="Sulphuric Acid 60% "/>
        <s v="Hydrochloric Acid (HCl) (min 32% strength)"/>
        <s v="OIL, AIR' or 'OIL AIR' or 'AIR TOOL' or 'COMPAIR'"/>
        <s v="Sodium Chlorite 31%"/>
        <s v="Sodium Hypochlorite Solution Chlorine 10%"/>
        <s v="Hydrochloric Acid (HCl) (9% Dilute)"/>
        <s v="OIL, TRANS' or 'OIL TRANS'"/>
        <s v="OIL INSULATING'"/>
        <m u="1"/>
      </sharedItems>
    </cacheField>
    <cacheField name="Product Group" numFmtId="0">
      <sharedItems containsBlank="1"/>
    </cacheField>
    <cacheField name="UOM" numFmtId="0">
      <sharedItems containsBlank="1"/>
    </cacheField>
    <cacheField name="Trans Date" numFmtId="0">
      <sharedItems containsNonDate="0" containsDate="1" containsString="0" containsBlank="1" minDate="2024-07-01T00:00:00" maxDate="2025-07-01T00:00:00" count="309">
        <d v="2024-07-03T00:00:00"/>
        <d v="2024-07-05T00:00:00"/>
        <d v="2024-07-06T00:00:00"/>
        <d v="2024-07-13T00:00:00"/>
        <d v="2024-07-16T00:00:00"/>
        <d v="2024-07-28T00:00:00"/>
        <d v="2024-08-04T00:00:00"/>
        <d v="2024-08-20T00:00:00"/>
        <d v="2024-08-28T00:00:00"/>
        <d v="2024-08-30T00:00:00"/>
        <d v="2024-09-08T00:00:00"/>
        <d v="2024-09-11T00:00:00"/>
        <d v="2024-09-13T00:00:00"/>
        <d v="2024-09-24T00:00:00"/>
        <d v="2024-09-28T00:00:00"/>
        <d v="2024-10-03T00:00:00"/>
        <d v="2024-10-15T00:00:00"/>
        <d v="2024-10-19T00:00:00"/>
        <d v="2024-10-25T00:00:00"/>
        <d v="2024-10-31T00:00:00"/>
        <d v="2024-11-10T00:00:00"/>
        <d v="2024-11-13T00:00:00"/>
        <d v="2024-11-17T00:00:00"/>
        <d v="2024-12-08T00:00:00"/>
        <d v="2024-12-25T00:00:00"/>
        <d v="2025-01-06T00:00:00"/>
        <d v="2025-01-11T00:00:00"/>
        <d v="2025-01-12T00:00:00"/>
        <d v="2025-01-14T00:00:00"/>
        <d v="2025-02-05T00:00:00"/>
        <d v="2025-02-08T00:00:00"/>
        <d v="2025-02-21T00:00:00"/>
        <d v="2025-04-02T00:00:00"/>
        <d v="2025-04-20T00:00:00"/>
        <d v="2025-05-12T00:00:00"/>
        <d v="2025-06-02T00:00:00"/>
        <d v="2025-06-20T00:00:00"/>
        <d v="2025-06-30T00:00:00"/>
        <m/>
        <d v="2024-12-05T00:00:00"/>
        <d v="2025-03-02T00:00:00"/>
        <d v="2024-07-01T00:00:00"/>
        <d v="2024-07-08T00:00:00"/>
        <d v="2024-07-10T00:00:00"/>
        <d v="2024-07-15T00:00:00"/>
        <d v="2024-07-27T00:00:00"/>
        <d v="2024-08-06T00:00:00"/>
        <d v="2024-08-09T00:00:00"/>
        <d v="2024-08-10T00:00:00"/>
        <d v="2024-08-11T00:00:00"/>
        <d v="2024-08-13T00:00:00"/>
        <d v="2024-08-15T00:00:00"/>
        <d v="2024-08-24T00:00:00"/>
        <d v="2024-08-25T00:00:00"/>
        <d v="2024-08-27T00:00:00"/>
        <d v="2024-09-09T00:00:00"/>
        <d v="2024-09-12T00:00:00"/>
        <d v="2024-09-25T00:00:00"/>
        <d v="2024-09-29T00:00:00"/>
        <d v="2024-10-02T00:00:00"/>
        <d v="2024-10-08T00:00:00"/>
        <d v="2024-10-16T00:00:00"/>
        <d v="2024-10-18T00:00:00"/>
        <d v="2024-11-01T00:00:00"/>
        <d v="2024-11-03T00:00:00"/>
        <d v="2024-11-12T00:00:00"/>
        <d v="2024-11-18T00:00:00"/>
        <d v="2024-11-29T00:00:00"/>
        <d v="2024-12-01T00:00:00"/>
        <d v="2024-12-22T00:00:00"/>
        <d v="2025-01-07T00:00:00"/>
        <d v="2025-01-25T00:00:00"/>
        <d v="2025-02-11T00:00:00"/>
        <d v="2025-02-20T00:00:00"/>
        <d v="2025-03-03T00:00:00"/>
        <d v="2025-03-05T00:00:00"/>
        <d v="2025-03-18T00:00:00"/>
        <d v="2025-03-23T00:00:00"/>
        <d v="2025-03-25T00:00:00"/>
        <d v="2025-03-28T00:00:00"/>
        <d v="2025-04-04T00:00:00"/>
        <d v="2025-04-05T00:00:00"/>
        <d v="2025-04-21T00:00:00"/>
        <d v="2025-04-23T00:00:00"/>
        <d v="2025-04-29T00:00:00"/>
        <d v="2025-05-04T00:00:00"/>
        <d v="2025-05-09T00:00:00"/>
        <d v="2025-05-28T00:00:00"/>
        <d v="2025-05-31T00:00:00"/>
        <d v="2025-06-01T00:00:00"/>
        <d v="2025-06-09T00:00:00"/>
        <d v="2025-06-11T00:00:00"/>
        <d v="2025-06-12T00:00:00"/>
        <d v="2025-06-13T00:00:00"/>
        <d v="2024-09-02T00:00:00"/>
        <d v="2024-09-16T00:00:00"/>
        <d v="2024-10-06T00:00:00"/>
        <d v="2024-10-09T00:00:00"/>
        <d v="2024-10-20T00:00:00"/>
        <d v="2024-10-27T00:00:00"/>
        <d v="2024-11-05T00:00:00"/>
        <d v="2024-11-15T00:00:00"/>
        <d v="2024-11-28T00:00:00"/>
        <d v="2025-01-22T00:00:00"/>
        <d v="2025-03-31T00:00:00"/>
        <d v="2025-04-07T00:00:00"/>
        <d v="2025-04-25T00:00:00"/>
        <d v="2025-05-17T00:00:00"/>
        <d v="2025-06-19T00:00:00"/>
        <d v="2024-11-22T00:00:00"/>
        <d v="2024-11-26T00:00:00"/>
        <d v="2025-03-17T00:00:00"/>
        <d v="2024-09-01T00:00:00"/>
        <d v="2024-09-21T00:00:00"/>
        <d v="2024-12-30T00:00:00"/>
        <d v="2025-02-18T00:00:00"/>
        <d v="2025-04-06T00:00:00"/>
        <d v="2025-04-12T00:00:00"/>
        <d v="2025-04-24T00:00:00"/>
        <d v="2025-05-14T00:00:00"/>
        <d v="2025-05-25T00:00:00"/>
        <d v="2025-05-29T00:00:00"/>
        <d v="2025-06-21T00:00:00"/>
        <d v="2024-11-07T00:00:00"/>
        <d v="2024-09-17T00:00:00"/>
        <d v="2024-09-30T00:00:00"/>
        <d v="2024-12-16T00:00:00"/>
        <d v="2025-01-08T00:00:00"/>
        <d v="2025-03-07T00:00:00"/>
        <d v="2025-05-01T00:00:00"/>
        <d v="2025-05-20T00:00:00"/>
        <d v="2024-11-20T00:00:00"/>
        <d v="2025-01-15T00:00:00"/>
        <d v="2024-07-11T00:00:00"/>
        <d v="2024-07-17T00:00:00"/>
        <d v="2024-07-29T00:00:00"/>
        <d v="2024-09-03T00:00:00"/>
        <d v="2024-09-18T00:00:00"/>
        <d v="2024-09-22T00:00:00"/>
        <d v="2024-09-23T00:00:00"/>
        <d v="2024-10-23T00:00:00"/>
        <d v="2024-11-19T00:00:00"/>
        <d v="2024-11-24T00:00:00"/>
        <d v="2024-11-25T00:00:00"/>
        <d v="2024-12-11T00:00:00"/>
        <d v="2024-12-24T00:00:00"/>
        <d v="2025-01-18T00:00:00"/>
        <d v="2025-01-20T00:00:00"/>
        <d v="2025-02-04T00:00:00"/>
        <d v="2025-02-06T00:00:00"/>
        <d v="2025-02-13T00:00:00"/>
        <d v="2025-02-19T00:00:00"/>
        <d v="2025-02-28T00:00:00"/>
        <d v="2025-03-04T00:00:00"/>
        <d v="2025-03-11T00:00:00"/>
        <d v="2025-03-24T00:00:00"/>
        <d v="2025-03-26T00:00:00"/>
        <d v="2025-04-27T00:00:00"/>
        <d v="2025-04-28T00:00:00"/>
        <d v="2025-05-06T00:00:00"/>
        <d v="2025-05-07T00:00:00"/>
        <d v="2025-05-15T00:00:00"/>
        <d v="2025-05-27T00:00:00"/>
        <d v="2025-05-30T00:00:00"/>
        <d v="2025-06-03T00:00:00"/>
        <d v="2025-06-14T00:00:00"/>
        <d v="2025-06-15T00:00:00"/>
        <d v="2025-06-26T00:00:00"/>
        <d v="2024-07-09T00:00:00"/>
        <d v="2024-08-18T00:00:00"/>
        <d v="2024-09-06T00:00:00"/>
        <d v="2024-10-22T00:00:00"/>
        <d v="2024-11-09T00:00:00"/>
        <d v="2025-03-06T00:00:00"/>
        <d v="2025-06-17T00:00:00"/>
        <d v="2025-06-27T00:00:00"/>
        <d v="2024-07-02T00:00:00"/>
        <d v="2024-07-04T00:00:00"/>
        <d v="2024-07-14T00:00:00"/>
        <d v="2024-07-19T00:00:00"/>
        <d v="2024-07-21T00:00:00"/>
        <d v="2024-07-25T00:00:00"/>
        <d v="2024-08-21T00:00:00"/>
        <d v="2024-09-05T00:00:00"/>
        <d v="2024-09-26T00:00:00"/>
        <d v="2024-09-27T00:00:00"/>
        <d v="2024-10-01T00:00:00"/>
        <d v="2024-11-21T00:00:00"/>
        <d v="2024-12-31T00:00:00"/>
        <d v="2025-02-16T00:00:00"/>
        <d v="2025-02-17T00:00:00"/>
        <d v="2025-02-27T00:00:00"/>
        <d v="2025-03-12T00:00:00"/>
        <d v="2025-03-21T00:00:00"/>
        <d v="2025-04-09T00:00:00"/>
        <d v="2025-04-15T00:00:00"/>
        <d v="2025-04-19T00:00:00"/>
        <d v="2025-04-22T00:00:00"/>
        <d v="2025-05-02T00:00:00"/>
        <d v="2025-05-26T00:00:00"/>
        <d v="2025-06-04T00:00:00"/>
        <d v="2025-06-05T00:00:00"/>
        <d v="2025-06-08T00:00:00"/>
        <d v="2025-06-18T00:00:00"/>
        <d v="2025-06-23T00:00:00"/>
        <d v="2025-06-24T00:00:00"/>
        <d v="2024-10-26T00:00:00"/>
        <d v="2025-02-02T00:00:00"/>
        <d v="2025-03-13T00:00:00"/>
        <d v="2024-10-13T00:00:00"/>
        <d v="2024-10-21T00:00:00"/>
        <d v="2024-12-03T00:00:00"/>
        <d v="2024-12-29T00:00:00"/>
        <d v="2025-01-27T00:00:00"/>
        <d v="2025-04-18T00:00:00"/>
        <d v="2025-02-25T00:00:00"/>
        <d v="2024-08-19T00:00:00"/>
        <d v="2024-10-11T00:00:00"/>
        <d v="2024-12-20T00:00:00"/>
        <d v="2025-01-09T00:00:00"/>
        <d v="2025-02-14T00:00:00"/>
        <d v="2025-02-15T00:00:00"/>
        <d v="2025-03-20T00:00:00"/>
        <d v="2025-06-16T00:00:00"/>
        <d v="2024-07-31T00:00:00"/>
        <d v="2024-08-31T00:00:00"/>
        <d v="2024-11-30T00:00:00"/>
        <d v="2025-01-31T00:00:00"/>
        <d v="2025-04-30T00:00:00"/>
        <d v="2024-10-04T00:00:00"/>
        <d v="2024-08-03T00:00:00"/>
        <d v="2024-08-05T00:00:00"/>
        <d v="2024-08-07T00:00:00"/>
        <d v="2025-01-26T00:00:00"/>
        <d v="2025-01-29T00:00:00"/>
        <d v="2025-03-01T00:00:00"/>
        <d v="2025-03-16T00:00:00"/>
        <d v="2025-05-13T00:00:00"/>
        <d v="2024-07-12T00:00:00"/>
        <d v="2024-08-22T00:00:00"/>
        <d v="2024-10-12T00:00:00"/>
        <d v="2025-02-09T00:00:00"/>
        <d v="2025-02-26T00:00:00"/>
        <d v="2025-03-14T00:00:00"/>
        <d v="2025-05-05T00:00:00"/>
        <d v="2025-05-18T00:00:00"/>
        <d v="2025-05-21T00:00:00"/>
        <d v="2025-04-26T00:00:00"/>
        <d v="2024-10-07T00:00:00"/>
        <d v="2025-01-17T00:00:00"/>
        <d v="2025-01-30T00:00:00"/>
        <d v="2025-02-24T00:00:00"/>
        <d v="2025-03-19T00:00:00"/>
        <d v="2025-03-27T00:00:00"/>
        <d v="2025-04-03T00:00:00"/>
        <d v="2025-06-25T00:00:00"/>
        <d v="2025-03-10T00:00:00"/>
        <d v="2025-04-08T00:00:00"/>
        <d v="2024-11-06T00:00:00"/>
        <d v="2024-08-08T00:00:00"/>
        <d v="2024-11-04T00:00:00"/>
        <d v="2024-11-08T00:00:00"/>
        <d v="2025-03-22T00:00:00"/>
        <d v="2024-08-29T00:00:00"/>
        <d v="2024-10-05T00:00:00"/>
        <d v="2024-10-24T00:00:00"/>
        <d v="2024-12-04T00:00:00"/>
        <d v="2025-01-28T00:00:00"/>
        <d v="2025-04-17T00:00:00"/>
        <d v="2025-05-03T00:00:00"/>
        <d v="2025-02-22T00:00:00"/>
        <d v="2025-03-09T00:00:00"/>
        <d v="2025-06-28T00:00:00"/>
        <d v="2024-12-10T00:00:00"/>
        <d v="2024-08-26T00:00:00"/>
        <d v="2025-04-10T00:00:00"/>
        <d v="2024-07-23T00:00:00"/>
        <d v="2024-12-09T00:00:00"/>
        <d v="2025-05-11T00:00:00"/>
        <d v="2024-09-10T00:00:00"/>
        <d v="2024-11-14T00:00:00"/>
        <d v="2025-04-13T00:00:00"/>
        <d v="2024-10-17T00:00:00"/>
        <d v="2025-06-22T00:00:00"/>
        <d v="2025-02-23T00:00:00"/>
        <d v="2025-04-11T00:00:00"/>
        <d v="2024-07-24T00:00:00"/>
        <d v="2024-08-02T00:00:00"/>
        <d v="2024-08-23T00:00:00"/>
        <d v="2024-09-20T00:00:00"/>
        <d v="2025-01-21T00:00:00"/>
        <d v="2024-07-07T00:00:00"/>
        <d v="2025-03-15T00:00:00"/>
        <d v="2025-04-16T00:00:00"/>
        <d v="2025-06-07T00:00:00"/>
        <d v="2025-06-29T00:00:00"/>
        <d v="2024-07-20T00:00:00"/>
        <d v="2025-05-16T00:00:00"/>
        <d v="2024-07-18T00:00:00"/>
        <d v="2024-09-04T00:00:00"/>
        <d v="2024-09-14T00:00:00"/>
        <d v="2024-12-02T00:00:00"/>
        <d v="2025-05-23T00:00:00"/>
        <d v="2025-04-14T00:00:00"/>
        <d v="2024-07-30T00:00:00"/>
        <d v="2024-10-29T00:00:00"/>
        <d v="2024-12-19T00:00:00"/>
        <d v="2024-12-26T00:00:00"/>
        <d v="2025-03-08T00:00:00"/>
      </sharedItems>
      <fieldGroup par="12"/>
    </cacheField>
    <cacheField name="Trans Type" numFmtId="0">
      <sharedItems containsBlank="1"/>
    </cacheField>
    <cacheField name="Quantity_ab" numFmtId="0">
      <sharedItems containsSemiMixedTypes="0" containsString="0" containsNumber="1" minValue="0.3" maxValue="52419237"/>
    </cacheField>
    <cacheField name="Container Size" numFmtId="0">
      <sharedItems containsString="0" containsBlank="1" containsNumber="1" minValue="0.12" maxValue="1300"/>
    </cacheField>
    <cacheField name="2024-2025 Volume" numFmtId="0">
      <sharedItems containsString="0" containsBlank="1" containsNumber="1" minValue="0.12" maxValue="2539013.9"/>
    </cacheField>
    <cacheField name="Months (Trans Date)" numFmtId="0" databaseField="0">
      <fieldGroup base="5">
        <rangePr groupBy="months" startDate="2024-07-01T00:00:00" endDate="2025-07-01T00:00:00"/>
        <groupItems count="14">
          <s v="&lt;1/07/2024"/>
          <s v="Jan"/>
          <s v="Feb"/>
          <s v="Mar"/>
          <s v="Apr"/>
          <s v="May"/>
          <s v="Jun"/>
          <s v="Jul"/>
          <s v="Aug"/>
          <s v="Sep"/>
          <s v="Oct"/>
          <s v="Nov"/>
          <s v="Dec"/>
          <s v="&gt;1/07/2025"/>
        </groupItems>
      </fieldGroup>
    </cacheField>
    <cacheField name="Quarters (Trans Date)" numFmtId="0" databaseField="0">
      <fieldGroup base="5">
        <rangePr groupBy="quarters" startDate="2024-07-01T00:00:00" endDate="2025-07-01T00:00:00"/>
        <groupItems count="6">
          <s v="&lt;1/07/2024"/>
          <s v="Qtr1"/>
          <s v="Qtr2"/>
          <s v="Qtr3"/>
          <s v="Qtr4"/>
          <s v="&gt;1/07/2025"/>
        </groupItems>
      </fieldGroup>
    </cacheField>
    <cacheField name="Years (Trans Date)" numFmtId="0" databaseField="0">
      <fieldGroup base="5">
        <rangePr groupBy="years" startDate="2024-07-01T00:00:00" endDate="2025-07-01T00:00:00"/>
        <groupItems count="4">
          <s v="&lt;1/07/2024"/>
          <s v="2024"/>
          <s v="2025"/>
          <s v="&gt;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2">
  <r>
    <s v="100004 - GREASE EXTREME PRESSURE GADUS S2 V220 2/ D180K "/>
    <n v="100004"/>
    <x v="0"/>
    <s v="LUBR - LUBRICANTS"/>
    <s v="Drum"/>
    <x v="0"/>
    <s v="Component Used"/>
    <n v="4"/>
    <n v="180"/>
    <n v="720"/>
  </r>
  <r>
    <s v="100004 - GREASE EXTREME PRESSURE GADUS S2 V220 2/ D180K "/>
    <n v="100004"/>
    <x v="0"/>
    <s v="LUBR - LUBRICANTS"/>
    <m/>
    <x v="1"/>
    <s v="Component Used"/>
    <n v="1"/>
    <n v="180"/>
    <n v="180"/>
  </r>
  <r>
    <s v="100004 - GREASE EXTREME PRESSURE GADUS S2 V220 2/ D180K "/>
    <n v="100004"/>
    <x v="0"/>
    <s v="LUBR - LUBRICANTS"/>
    <m/>
    <x v="2"/>
    <s v="Component Used"/>
    <n v="3"/>
    <n v="180"/>
    <n v="540"/>
  </r>
  <r>
    <s v="100004 - GREASE EXTREME PRESSURE GADUS S2 V220 2/ D180K "/>
    <n v="100004"/>
    <x v="0"/>
    <s v="LUBR - LUBRICANTS"/>
    <m/>
    <x v="3"/>
    <s v="Component Used"/>
    <n v="4"/>
    <n v="180"/>
    <n v="720"/>
  </r>
  <r>
    <s v="100004 - GREASE EXTREME PRESSURE GADUS S2 V220 2/ D180K "/>
    <n v="100004"/>
    <x v="0"/>
    <s v="LUBR - LUBRICANTS"/>
    <m/>
    <x v="4"/>
    <s v="Component Used"/>
    <n v="1"/>
    <n v="180"/>
    <n v="180"/>
  </r>
  <r>
    <s v="100004 - GREASE EXTREME PRESSURE GADUS S2 V220 2/ D180K "/>
    <n v="100004"/>
    <x v="0"/>
    <s v="LUBR - LUBRICANTS"/>
    <m/>
    <x v="5"/>
    <s v="Component Used"/>
    <n v="1"/>
    <n v="180"/>
    <n v="180"/>
  </r>
  <r>
    <s v="100004 - GREASE EXTREME PRESSURE GADUS S2 V220 2/ D180K "/>
    <n v="100004"/>
    <x v="0"/>
    <s v="LUBR - LUBRICANTS"/>
    <m/>
    <x v="6"/>
    <s v="Component Used"/>
    <n v="1"/>
    <n v="180"/>
    <n v="180"/>
  </r>
  <r>
    <s v="100004 - GREASE EXTREME PRESSURE GADUS S2 V220 2/ D180K "/>
    <n v="100004"/>
    <x v="0"/>
    <s v="LUBR - LUBRICANTS"/>
    <m/>
    <x v="7"/>
    <s v="Component Used"/>
    <n v="1"/>
    <n v="180"/>
    <n v="180"/>
  </r>
  <r>
    <s v="100004 - GREASE EXTREME PRESSURE GADUS S2 V220 2/ D180K "/>
    <n v="100004"/>
    <x v="0"/>
    <s v="LUBR - LUBRICANTS"/>
    <m/>
    <x v="8"/>
    <s v="Component Used"/>
    <n v="3"/>
    <n v="180"/>
    <n v="540"/>
  </r>
  <r>
    <s v="100004 - GREASE EXTREME PRESSURE GADUS S2 V220 2/ D180K "/>
    <n v="100004"/>
    <x v="0"/>
    <s v="LUBR - LUBRICANTS"/>
    <m/>
    <x v="9"/>
    <s v="Component Used"/>
    <n v="1"/>
    <n v="180"/>
    <n v="180"/>
  </r>
  <r>
    <s v="100004 - GREASE EXTREME PRESSURE GADUS S2 V220 2/ D180K "/>
    <n v="100004"/>
    <x v="0"/>
    <s v="LUBR - LUBRICANTS"/>
    <m/>
    <x v="10"/>
    <s v="Component Used"/>
    <n v="1"/>
    <n v="180"/>
    <n v="180"/>
  </r>
  <r>
    <s v="100004 - GREASE EXTREME PRESSURE GADUS S2 V220 2/ D180K "/>
    <n v="100004"/>
    <x v="0"/>
    <s v="LUBR - LUBRICANTS"/>
    <m/>
    <x v="10"/>
    <s v="Component Used"/>
    <n v="4"/>
    <n v="180"/>
    <n v="720"/>
  </r>
  <r>
    <s v="100004 - GREASE EXTREME PRESSURE GADUS S2 V220 2/ D180K "/>
    <n v="100004"/>
    <x v="0"/>
    <s v="LUBR - LUBRICANTS"/>
    <m/>
    <x v="11"/>
    <s v="Component Used"/>
    <n v="1"/>
    <n v="180"/>
    <n v="180"/>
  </r>
  <r>
    <s v="100004 - GREASE EXTREME PRESSURE GADUS S2 V220 2/ D180K "/>
    <n v="100004"/>
    <x v="0"/>
    <s v="LUBR - LUBRICANTS"/>
    <m/>
    <x v="12"/>
    <s v="Component Used"/>
    <n v="1"/>
    <n v="180"/>
    <n v="180"/>
  </r>
  <r>
    <s v="100004 - GREASE EXTREME PRESSURE GADUS S2 V220 2/ D180K "/>
    <n v="100004"/>
    <x v="0"/>
    <s v="LUBR - LUBRICANTS"/>
    <m/>
    <x v="13"/>
    <s v="Component Used"/>
    <n v="1"/>
    <n v="180"/>
    <n v="180"/>
  </r>
  <r>
    <s v="100004 - GREASE EXTREME PRESSURE GADUS S2 V220 2/ D180K "/>
    <n v="100004"/>
    <x v="0"/>
    <s v="LUBR - LUBRICANTS"/>
    <m/>
    <x v="14"/>
    <s v="Component Used"/>
    <n v="4"/>
    <n v="180"/>
    <n v="720"/>
  </r>
  <r>
    <s v="100004 - GREASE EXTREME PRESSURE GADUS S2 V220 2/ D180K "/>
    <n v="100004"/>
    <x v="0"/>
    <s v="LUBR - LUBRICANTS"/>
    <m/>
    <x v="15"/>
    <s v="Component Used"/>
    <n v="1"/>
    <n v="180"/>
    <n v="180"/>
  </r>
  <r>
    <s v="100004 - GREASE EXTREME PRESSURE GADUS S2 V220 2/ D180K "/>
    <n v="100004"/>
    <x v="0"/>
    <s v="LUBR - LUBRICANTS"/>
    <m/>
    <x v="16"/>
    <s v="Component Used"/>
    <n v="1"/>
    <n v="180"/>
    <n v="180"/>
  </r>
  <r>
    <s v="100004 - GREASE EXTREME PRESSURE GADUS S2 V220 2/ D180K "/>
    <n v="100004"/>
    <x v="0"/>
    <s v="LUBR - LUBRICANTS"/>
    <m/>
    <x v="16"/>
    <s v="Component Used"/>
    <n v="1"/>
    <n v="180"/>
    <n v="180"/>
  </r>
  <r>
    <s v="100004 - GREASE EXTREME PRESSURE GADUS S2 V220 2/ D180K "/>
    <n v="100004"/>
    <x v="0"/>
    <s v="LUBR - LUBRICANTS"/>
    <m/>
    <x v="17"/>
    <s v="Component Used"/>
    <n v="4"/>
    <n v="180"/>
    <n v="720"/>
  </r>
  <r>
    <s v="100004 - GREASE EXTREME PRESSURE GADUS S2 V220 2/ D180K "/>
    <n v="100004"/>
    <x v="0"/>
    <s v="LUBR - LUBRICANTS"/>
    <m/>
    <x v="18"/>
    <s v="Component Used"/>
    <n v="1"/>
    <n v="180"/>
    <n v="180"/>
  </r>
  <r>
    <s v="100004 - GREASE EXTREME PRESSURE GADUS S2 V220 2/ D180K "/>
    <n v="100004"/>
    <x v="0"/>
    <s v="LUBR - LUBRICANTS"/>
    <m/>
    <x v="19"/>
    <s v="Component Used"/>
    <n v="1"/>
    <n v="180"/>
    <n v="180"/>
  </r>
  <r>
    <s v="100004 - GREASE EXTREME PRESSURE GADUS S2 V220 2/ D180K "/>
    <n v="100004"/>
    <x v="0"/>
    <s v="LUBR - LUBRICANTS"/>
    <m/>
    <x v="19"/>
    <s v="Component Used"/>
    <n v="1"/>
    <n v="180"/>
    <n v="180"/>
  </r>
  <r>
    <s v="100004 - GREASE EXTREME PRESSURE GADUS S2 V220 2/ D180K "/>
    <n v="100004"/>
    <x v="0"/>
    <s v="LUBR - LUBRICANTS"/>
    <m/>
    <x v="20"/>
    <s v="Component Used"/>
    <n v="1"/>
    <n v="180"/>
    <n v="180"/>
  </r>
  <r>
    <s v="100004 - GREASE EXTREME PRESSURE GADUS S2 V220 2/ D180K "/>
    <n v="100004"/>
    <x v="0"/>
    <s v="LUBR - LUBRICANTS"/>
    <m/>
    <x v="21"/>
    <s v="Component Used"/>
    <n v="1"/>
    <n v="180"/>
    <n v="180"/>
  </r>
  <r>
    <s v="100004 - GREASE EXTREME PRESSURE GADUS S2 V220 2/ D180K "/>
    <n v="100004"/>
    <x v="0"/>
    <s v="LUBR - LUBRICANTS"/>
    <m/>
    <x v="22"/>
    <s v="Component Used"/>
    <n v="1"/>
    <n v="180"/>
    <n v="180"/>
  </r>
  <r>
    <s v="100004 - GREASE EXTREME PRESSURE GADUS S2 V220 2/ D180K "/>
    <n v="100004"/>
    <x v="0"/>
    <s v="LUBR - LUBRICANTS"/>
    <m/>
    <x v="23"/>
    <s v="Component Used"/>
    <n v="4"/>
    <n v="180"/>
    <n v="720"/>
  </r>
  <r>
    <s v="100004 - GREASE EXTREME PRESSURE GADUS S2 V220 2/ D180K "/>
    <n v="100004"/>
    <x v="0"/>
    <s v="LUBR - LUBRICANTS"/>
    <m/>
    <x v="24"/>
    <s v="Component Used"/>
    <n v="1"/>
    <n v="180"/>
    <n v="180"/>
  </r>
  <r>
    <s v="100004 - GREASE EXTREME PRESSURE GADUS S2 V220 2/ D180K "/>
    <n v="100004"/>
    <x v="0"/>
    <s v="LUBR - LUBRICANTS"/>
    <m/>
    <x v="25"/>
    <s v="Component Used"/>
    <n v="1"/>
    <n v="180"/>
    <n v="180"/>
  </r>
  <r>
    <s v="100004 - GREASE EXTREME PRESSURE GADUS S2 V220 2/ D180K "/>
    <n v="100004"/>
    <x v="0"/>
    <s v="LUBR - LUBRICANTS"/>
    <m/>
    <x v="26"/>
    <s v="Component Used"/>
    <n v="1"/>
    <n v="180"/>
    <n v="180"/>
  </r>
  <r>
    <s v="100004 - GREASE EXTREME PRESSURE GADUS S2 V220 2/ D180K "/>
    <n v="100004"/>
    <x v="0"/>
    <s v="LUBR - LUBRICANTS"/>
    <m/>
    <x v="27"/>
    <s v="Component Used"/>
    <n v="3"/>
    <n v="180"/>
    <n v="540"/>
  </r>
  <r>
    <s v="100004 - GREASE EXTREME PRESSURE GADUS S2 V220 2/ D180K "/>
    <n v="100004"/>
    <x v="0"/>
    <s v="LUBR - LUBRICANTS"/>
    <m/>
    <x v="28"/>
    <s v="Component Used"/>
    <n v="1"/>
    <n v="180"/>
    <n v="180"/>
  </r>
  <r>
    <s v="100004 - GREASE EXTREME PRESSURE GADUS S2 V220 2/ D180K "/>
    <n v="100004"/>
    <x v="0"/>
    <s v="LUBR - LUBRICANTS"/>
    <m/>
    <x v="29"/>
    <s v="Component Used"/>
    <n v="1"/>
    <n v="180"/>
    <n v="180"/>
  </r>
  <r>
    <s v="100004 - GREASE EXTREME PRESSURE GADUS S2 V220 2/ D180K "/>
    <n v="100004"/>
    <x v="0"/>
    <s v="LUBR - LUBRICANTS"/>
    <m/>
    <x v="30"/>
    <s v="Component Used"/>
    <n v="1"/>
    <n v="180"/>
    <n v="180"/>
  </r>
  <r>
    <s v="100004 - GREASE EXTREME PRESSURE GADUS S2 V220 2/ D180K "/>
    <n v="100004"/>
    <x v="0"/>
    <s v="LUBR - LUBRICANTS"/>
    <m/>
    <x v="31"/>
    <s v="Component Used"/>
    <n v="1"/>
    <n v="180"/>
    <n v="180"/>
  </r>
  <r>
    <s v="100004 - GREASE EXTREME PRESSURE GADUS S2 V220 2/ D180K "/>
    <n v="100004"/>
    <x v="0"/>
    <s v="LUBR - LUBRICANTS"/>
    <m/>
    <x v="32"/>
    <s v="Component Used"/>
    <n v="1"/>
    <n v="180"/>
    <n v="180"/>
  </r>
  <r>
    <s v="100004 - GREASE EXTREME PRESSURE GADUS S2 V220 2/ D180K "/>
    <n v="100004"/>
    <x v="0"/>
    <s v="LUBR - LUBRICANTS"/>
    <m/>
    <x v="33"/>
    <s v="Component Used"/>
    <n v="8"/>
    <n v="180"/>
    <n v="1440"/>
  </r>
  <r>
    <s v="100004 - GREASE EXTREME PRESSURE GADUS S2 V220 2/ D180K "/>
    <n v="100004"/>
    <x v="0"/>
    <s v="LUBR - LUBRICANTS"/>
    <m/>
    <x v="34"/>
    <s v="Component Used"/>
    <n v="1"/>
    <n v="180"/>
    <n v="180"/>
  </r>
  <r>
    <s v="100004 - GREASE EXTREME PRESSURE GADUS S2 V220 2/ D180K "/>
    <n v="100004"/>
    <x v="0"/>
    <s v="LUBR - LUBRICANTS"/>
    <m/>
    <x v="35"/>
    <s v="Component Used"/>
    <n v="4"/>
    <n v="180"/>
    <n v="720"/>
  </r>
  <r>
    <s v="100004 - GREASE EXTREME PRESSURE GADUS S2 V220 2/ D180K "/>
    <n v="100004"/>
    <x v="0"/>
    <s v="LUBR - LUBRICANTS"/>
    <m/>
    <x v="35"/>
    <s v="Component Used"/>
    <n v="1"/>
    <n v="180"/>
    <n v="180"/>
  </r>
  <r>
    <s v="100004 - GREASE EXTREME PRESSURE GADUS S2 V220 2/ D180K "/>
    <n v="100004"/>
    <x v="0"/>
    <s v="LUBR - LUBRICANTS"/>
    <m/>
    <x v="36"/>
    <s v="Component Used"/>
    <n v="1"/>
    <n v="180"/>
    <n v="180"/>
  </r>
  <r>
    <s v="100004 - GREASE EXTREME PRESSURE GADUS S2 V220 2/ D180K "/>
    <n v="100004"/>
    <x v="0"/>
    <s v="LUBR - LUBRICANTS"/>
    <m/>
    <x v="37"/>
    <s v="Component Used"/>
    <n v="1"/>
    <n v="180"/>
    <n v="180"/>
  </r>
  <r>
    <s v="100004 - GREASE EXTREME PRESSURE GADUS S2 V220 2/ D180K  - Total"/>
    <m/>
    <x v="1"/>
    <m/>
    <m/>
    <x v="38"/>
    <m/>
    <n v="76"/>
    <m/>
    <m/>
  </r>
  <r>
    <s v="100087 - OIL GEAR SPIRAX S2 ALS 90 20L T DIFF OIL "/>
    <n v="100087"/>
    <x v="2"/>
    <s v="LUBR - LUBRICANTS"/>
    <s v="Drum"/>
    <x v="14"/>
    <s v="Component Used"/>
    <n v="1"/>
    <n v="20"/>
    <n v="20"/>
  </r>
  <r>
    <s v="100087 - OIL GEAR SPIRAX S2 ALS 90 20L T DIFF OIL "/>
    <n v="100087"/>
    <x v="2"/>
    <s v="LUBR - LUBRICANTS"/>
    <m/>
    <x v="14"/>
    <s v="Component Used"/>
    <n v="1"/>
    <n v="20"/>
    <n v="20"/>
  </r>
  <r>
    <s v="100087 - OIL GEAR SPIRAX S2 ALS 90 20L T DIFF OIL "/>
    <n v="100087"/>
    <x v="2"/>
    <s v="LUBR - LUBRICANTS"/>
    <m/>
    <x v="39"/>
    <s v="Component Used"/>
    <n v="2"/>
    <n v="20"/>
    <n v="40"/>
  </r>
  <r>
    <s v="100087 - OIL GEAR SPIRAX S2 ALS 90 20L T DIFF OIL "/>
    <n v="100087"/>
    <x v="2"/>
    <s v="LUBR - LUBRICANTS"/>
    <m/>
    <x v="40"/>
    <s v="Component Used"/>
    <n v="1"/>
    <n v="20"/>
    <n v="20"/>
  </r>
  <r>
    <s v="100087 - OIL GEAR SPIRAX S2 ALS 90 20L T DIFF OIL "/>
    <n v="100087"/>
    <x v="2"/>
    <s v="LUBR - LUBRICANTS"/>
    <m/>
    <x v="34"/>
    <s v="Component Used"/>
    <n v="2"/>
    <n v="20"/>
    <n v="40"/>
  </r>
  <r>
    <s v="100087 - OIL GEAR SPIRAX S2 ALS 90 20L T DIFF OIL "/>
    <n v="100087"/>
    <x v="2"/>
    <s v="LUBR - LUBRICANTS"/>
    <m/>
    <x v="37"/>
    <s v="Component Used"/>
    <n v="2"/>
    <n v="20"/>
    <n v="40"/>
  </r>
  <r>
    <s v="100087 - OIL GEAR SPIRAX S2 ALS 90 20L T DIFF OIL  - Total"/>
    <m/>
    <x v="1"/>
    <m/>
    <m/>
    <x v="38"/>
    <m/>
    <n v="9"/>
    <m/>
    <m/>
  </r>
  <r>
    <s v="100330 - OIL, GEAR, OMALA S4 GXV PLUS 320, 20L "/>
    <n v="100330"/>
    <x v="2"/>
    <s v="LUBR - LUBRICANTS"/>
    <s v="Drum"/>
    <x v="41"/>
    <s v="Component Used"/>
    <n v="2"/>
    <n v="20"/>
    <n v="40"/>
  </r>
  <r>
    <s v="100330 - OIL, GEAR, OMALA S4 GXV PLUS 320, 20L "/>
    <n v="100330"/>
    <x v="2"/>
    <s v="LUBR - LUBRICANTS"/>
    <m/>
    <x v="41"/>
    <s v="Component Used"/>
    <n v="2"/>
    <n v="20"/>
    <n v="40"/>
  </r>
  <r>
    <s v="100330 - OIL, GEAR, OMALA S4 GXV PLUS 320, 20L "/>
    <n v="100330"/>
    <x v="2"/>
    <s v="LUBR - LUBRICANTS"/>
    <m/>
    <x v="42"/>
    <s v="Component Used"/>
    <n v="1"/>
    <n v="20"/>
    <n v="20"/>
  </r>
  <r>
    <s v="100330 - OIL, GEAR, OMALA S4 GXV PLUS 320, 20L "/>
    <n v="100330"/>
    <x v="2"/>
    <s v="LUBR - LUBRICANTS"/>
    <m/>
    <x v="42"/>
    <s v="Component Used"/>
    <n v="1"/>
    <n v="20"/>
    <n v="20"/>
  </r>
  <r>
    <s v="100330 - OIL, GEAR, OMALA S4 GXV PLUS 320, 20L "/>
    <n v="100330"/>
    <x v="2"/>
    <s v="LUBR - LUBRICANTS"/>
    <m/>
    <x v="42"/>
    <s v="Component Used"/>
    <n v="1"/>
    <n v="20"/>
    <n v="20"/>
  </r>
  <r>
    <s v="100330 - OIL, GEAR, OMALA S4 GXV PLUS 320, 20L "/>
    <n v="100330"/>
    <x v="2"/>
    <s v="LUBR - LUBRICANTS"/>
    <m/>
    <x v="42"/>
    <s v="Component Used"/>
    <n v="1"/>
    <n v="20"/>
    <n v="20"/>
  </r>
  <r>
    <s v="100330 - OIL, GEAR, OMALA S4 GXV PLUS 320, 20L "/>
    <n v="100330"/>
    <x v="2"/>
    <s v="LUBR - LUBRICANTS"/>
    <m/>
    <x v="43"/>
    <s v="Component Used"/>
    <n v="1"/>
    <n v="20"/>
    <n v="20"/>
  </r>
  <r>
    <s v="100330 - OIL, GEAR, OMALA S4 GXV PLUS 320, 20L "/>
    <n v="100330"/>
    <x v="2"/>
    <s v="LUBR - LUBRICANTS"/>
    <m/>
    <x v="43"/>
    <s v="Component Used"/>
    <n v="1"/>
    <n v="20"/>
    <n v="20"/>
  </r>
  <r>
    <s v="100330 - OIL, GEAR, OMALA S4 GXV PLUS 320, 20L "/>
    <n v="100330"/>
    <x v="2"/>
    <s v="LUBR - LUBRICANTS"/>
    <m/>
    <x v="44"/>
    <s v="Component Used"/>
    <n v="3"/>
    <n v="20"/>
    <n v="60"/>
  </r>
  <r>
    <s v="100330 - OIL, GEAR, OMALA S4 GXV PLUS 320, 20L "/>
    <n v="100330"/>
    <x v="2"/>
    <s v="LUBR - LUBRICANTS"/>
    <m/>
    <x v="44"/>
    <s v="Component Used"/>
    <n v="1"/>
    <n v="20"/>
    <n v="20"/>
  </r>
  <r>
    <s v="100330 - OIL, GEAR, OMALA S4 GXV PLUS 320, 20L "/>
    <n v="100330"/>
    <x v="2"/>
    <s v="LUBR - LUBRICANTS"/>
    <m/>
    <x v="45"/>
    <s v="Component Used"/>
    <n v="1"/>
    <n v="20"/>
    <n v="20"/>
  </r>
  <r>
    <s v="100330 - OIL, GEAR, OMALA S4 GXV PLUS 320, 20L "/>
    <n v="100330"/>
    <x v="2"/>
    <s v="LUBR - LUBRICANTS"/>
    <m/>
    <x v="46"/>
    <s v="Component Used"/>
    <n v="1"/>
    <n v="20"/>
    <n v="20"/>
  </r>
  <r>
    <s v="100330 - OIL, GEAR, OMALA S4 GXV PLUS 320, 20L "/>
    <n v="100330"/>
    <x v="2"/>
    <s v="LUBR - LUBRICANTS"/>
    <m/>
    <x v="47"/>
    <s v="Component Used"/>
    <n v="2"/>
    <n v="20"/>
    <n v="40"/>
  </r>
  <r>
    <s v="100330 - OIL, GEAR, OMALA S4 GXV PLUS 320, 20L "/>
    <n v="100330"/>
    <x v="2"/>
    <s v="LUBR - LUBRICANTS"/>
    <m/>
    <x v="48"/>
    <s v="Component Used"/>
    <n v="1"/>
    <n v="20"/>
    <n v="20"/>
  </r>
  <r>
    <s v="100330 - OIL, GEAR, OMALA S4 GXV PLUS 320, 20L "/>
    <n v="100330"/>
    <x v="2"/>
    <s v="LUBR - LUBRICANTS"/>
    <m/>
    <x v="48"/>
    <s v="Component Used"/>
    <n v="1"/>
    <n v="20"/>
    <n v="20"/>
  </r>
  <r>
    <s v="100330 - OIL, GEAR, OMALA S4 GXV PLUS 320, 20L "/>
    <n v="100330"/>
    <x v="2"/>
    <s v="LUBR - LUBRICANTS"/>
    <m/>
    <x v="48"/>
    <s v="Component Used"/>
    <n v="1"/>
    <n v="20"/>
    <n v="20"/>
  </r>
  <r>
    <s v="100330 - OIL, GEAR, OMALA S4 GXV PLUS 320, 20L "/>
    <n v="100330"/>
    <x v="2"/>
    <s v="LUBR - LUBRICANTS"/>
    <m/>
    <x v="49"/>
    <s v="Component Used"/>
    <n v="1"/>
    <n v="20"/>
    <n v="20"/>
  </r>
  <r>
    <s v="100330 - OIL, GEAR, OMALA S4 GXV PLUS 320, 20L "/>
    <n v="100330"/>
    <x v="2"/>
    <s v="LUBR - LUBRICANTS"/>
    <m/>
    <x v="50"/>
    <s v="Component Used"/>
    <n v="1"/>
    <n v="20"/>
    <n v="20"/>
  </r>
  <r>
    <s v="100330 - OIL, GEAR, OMALA S4 GXV PLUS 320, 20L "/>
    <n v="100330"/>
    <x v="2"/>
    <s v="LUBR - LUBRICANTS"/>
    <m/>
    <x v="50"/>
    <s v="Component Used"/>
    <n v="1"/>
    <n v="20"/>
    <n v="20"/>
  </r>
  <r>
    <s v="100330 - OIL, GEAR, OMALA S4 GXV PLUS 320, 20L "/>
    <n v="100330"/>
    <x v="2"/>
    <s v="LUBR - LUBRICANTS"/>
    <m/>
    <x v="51"/>
    <s v="Component Used"/>
    <n v="2"/>
    <n v="20"/>
    <n v="40"/>
  </r>
  <r>
    <s v="100330 - OIL, GEAR, OMALA S4 GXV PLUS 320, 20L "/>
    <n v="100330"/>
    <x v="2"/>
    <s v="LUBR - LUBRICANTS"/>
    <m/>
    <x v="52"/>
    <s v="Component Used"/>
    <n v="2"/>
    <n v="20"/>
    <n v="40"/>
  </r>
  <r>
    <s v="100330 - OIL, GEAR, OMALA S4 GXV PLUS 320, 20L "/>
    <n v="100330"/>
    <x v="2"/>
    <s v="LUBR - LUBRICANTS"/>
    <m/>
    <x v="53"/>
    <s v="Component Used"/>
    <n v="1"/>
    <n v="20"/>
    <n v="20"/>
  </r>
  <r>
    <s v="100330 - OIL, GEAR, OMALA S4 GXV PLUS 320, 20L "/>
    <n v="100330"/>
    <x v="2"/>
    <s v="LUBR - LUBRICANTS"/>
    <m/>
    <x v="54"/>
    <s v="Component Used"/>
    <n v="1"/>
    <n v="20"/>
    <n v="20"/>
  </r>
  <r>
    <s v="100330 - OIL, GEAR, OMALA S4 GXV PLUS 320, 20L "/>
    <n v="100330"/>
    <x v="2"/>
    <s v="LUBR - LUBRICANTS"/>
    <m/>
    <x v="10"/>
    <s v="Component Used"/>
    <n v="1"/>
    <n v="20"/>
    <n v="20"/>
  </r>
  <r>
    <s v="100330 - OIL, GEAR, OMALA S4 GXV PLUS 320, 20L "/>
    <n v="100330"/>
    <x v="2"/>
    <s v="LUBR - LUBRICANTS"/>
    <m/>
    <x v="10"/>
    <s v="Component Used"/>
    <n v="1"/>
    <n v="20"/>
    <n v="20"/>
  </r>
  <r>
    <s v="100330 - OIL, GEAR, OMALA S4 GXV PLUS 320, 20L "/>
    <n v="100330"/>
    <x v="2"/>
    <s v="LUBR - LUBRICANTS"/>
    <m/>
    <x v="55"/>
    <s v="Component Used"/>
    <n v="1"/>
    <n v="20"/>
    <n v="20"/>
  </r>
  <r>
    <s v="100330 - OIL, GEAR, OMALA S4 GXV PLUS 320, 20L "/>
    <n v="100330"/>
    <x v="2"/>
    <s v="LUBR - LUBRICANTS"/>
    <m/>
    <x v="56"/>
    <s v="Component Used"/>
    <n v="3"/>
    <n v="20"/>
    <n v="60"/>
  </r>
  <r>
    <s v="100330 - OIL, GEAR, OMALA S4 GXV PLUS 320, 20L "/>
    <n v="100330"/>
    <x v="2"/>
    <s v="LUBR - LUBRICANTS"/>
    <m/>
    <x v="13"/>
    <s v="Component Used"/>
    <n v="2"/>
    <n v="20"/>
    <n v="40"/>
  </r>
  <r>
    <s v="100330 - OIL, GEAR, OMALA S4 GXV PLUS 320, 20L "/>
    <n v="100330"/>
    <x v="2"/>
    <s v="LUBR - LUBRICANTS"/>
    <m/>
    <x v="13"/>
    <s v="Component Used"/>
    <n v="2"/>
    <n v="20"/>
    <n v="40"/>
  </r>
  <r>
    <s v="100330 - OIL, GEAR, OMALA S4 GXV PLUS 320, 20L "/>
    <n v="100330"/>
    <x v="2"/>
    <s v="LUBR - LUBRICANTS"/>
    <m/>
    <x v="57"/>
    <s v="Component Used"/>
    <n v="1"/>
    <n v="20"/>
    <n v="20"/>
  </r>
  <r>
    <s v="100330 - OIL, GEAR, OMALA S4 GXV PLUS 320, 20L "/>
    <n v="100330"/>
    <x v="2"/>
    <s v="LUBR - LUBRICANTS"/>
    <m/>
    <x v="58"/>
    <s v="Component Used"/>
    <n v="3"/>
    <n v="20"/>
    <n v="60"/>
  </r>
  <r>
    <s v="100330 - OIL, GEAR, OMALA S4 GXV PLUS 320, 20L "/>
    <n v="100330"/>
    <x v="2"/>
    <s v="LUBR - LUBRICANTS"/>
    <m/>
    <x v="59"/>
    <s v="Component Used"/>
    <n v="1"/>
    <n v="20"/>
    <n v="20"/>
  </r>
  <r>
    <s v="100330 - OIL, GEAR, OMALA S4 GXV PLUS 320, 20L "/>
    <n v="100330"/>
    <x v="2"/>
    <s v="LUBR - LUBRICANTS"/>
    <m/>
    <x v="60"/>
    <s v="Component Used"/>
    <n v="1"/>
    <n v="20"/>
    <n v="20"/>
  </r>
  <r>
    <s v="100330 - OIL, GEAR, OMALA S4 GXV PLUS 320, 20L "/>
    <n v="100330"/>
    <x v="2"/>
    <s v="LUBR - LUBRICANTS"/>
    <m/>
    <x v="60"/>
    <s v="Component Used"/>
    <n v="1"/>
    <n v="20"/>
    <n v="20"/>
  </r>
  <r>
    <s v="100330 - OIL, GEAR, OMALA S4 GXV PLUS 320, 20L "/>
    <n v="100330"/>
    <x v="2"/>
    <s v="LUBR - LUBRICANTS"/>
    <m/>
    <x v="16"/>
    <s v="Component Used"/>
    <n v="1"/>
    <n v="20"/>
    <n v="20"/>
  </r>
  <r>
    <s v="100330 - OIL, GEAR, OMALA S4 GXV PLUS 320, 20L "/>
    <n v="100330"/>
    <x v="2"/>
    <s v="LUBR - LUBRICANTS"/>
    <m/>
    <x v="16"/>
    <s v="Component Used"/>
    <n v="1"/>
    <n v="20"/>
    <n v="20"/>
  </r>
  <r>
    <s v="100330 - OIL, GEAR, OMALA S4 GXV PLUS 320, 20L "/>
    <n v="100330"/>
    <x v="2"/>
    <s v="LUBR - LUBRICANTS"/>
    <m/>
    <x v="61"/>
    <s v="Component Used"/>
    <n v="2"/>
    <n v="20"/>
    <n v="40"/>
  </r>
  <r>
    <s v="100330 - OIL, GEAR, OMALA S4 GXV PLUS 320, 20L "/>
    <n v="100330"/>
    <x v="2"/>
    <s v="LUBR - LUBRICANTS"/>
    <m/>
    <x v="62"/>
    <s v="Component Used"/>
    <n v="3"/>
    <n v="20"/>
    <n v="60"/>
  </r>
  <r>
    <s v="100330 - OIL, GEAR, OMALA S4 GXV PLUS 320, 20L "/>
    <n v="100330"/>
    <x v="2"/>
    <s v="LUBR - LUBRICANTS"/>
    <m/>
    <x v="19"/>
    <s v="Component Used"/>
    <n v="1"/>
    <n v="20"/>
    <n v="20"/>
  </r>
  <r>
    <s v="100330 - OIL, GEAR, OMALA S4 GXV PLUS 320, 20L "/>
    <n v="100330"/>
    <x v="2"/>
    <s v="LUBR - LUBRICANTS"/>
    <m/>
    <x v="19"/>
    <s v="Component Used"/>
    <n v="2"/>
    <n v="20"/>
    <n v="40"/>
  </r>
  <r>
    <s v="100330 - OIL, GEAR, OMALA S4 GXV PLUS 320, 20L "/>
    <n v="100330"/>
    <x v="2"/>
    <s v="LUBR - LUBRICANTS"/>
    <m/>
    <x v="63"/>
    <s v="Component Used"/>
    <n v="1"/>
    <n v="20"/>
    <n v="20"/>
  </r>
  <r>
    <s v="100330 - OIL, GEAR, OMALA S4 GXV PLUS 320, 20L "/>
    <n v="100330"/>
    <x v="2"/>
    <s v="LUBR - LUBRICANTS"/>
    <m/>
    <x v="64"/>
    <s v="Component Used"/>
    <n v="1"/>
    <n v="20"/>
    <n v="20"/>
  </r>
  <r>
    <s v="100330 - OIL, GEAR, OMALA S4 GXV PLUS 320, 20L "/>
    <n v="100330"/>
    <x v="2"/>
    <s v="LUBR - LUBRICANTS"/>
    <m/>
    <x v="65"/>
    <s v="Component Used"/>
    <n v="2"/>
    <n v="20"/>
    <n v="40"/>
  </r>
  <r>
    <s v="100330 - OIL, GEAR, OMALA S4 GXV PLUS 320, 20L "/>
    <n v="100330"/>
    <x v="2"/>
    <s v="LUBR - LUBRICANTS"/>
    <m/>
    <x v="22"/>
    <s v="Component Used"/>
    <n v="1"/>
    <n v="20"/>
    <n v="20"/>
  </r>
  <r>
    <s v="100330 - OIL, GEAR, OMALA S4 GXV PLUS 320, 20L "/>
    <n v="100330"/>
    <x v="2"/>
    <s v="LUBR - LUBRICANTS"/>
    <m/>
    <x v="66"/>
    <s v="Component Used"/>
    <n v="2"/>
    <n v="20"/>
    <n v="40"/>
  </r>
  <r>
    <s v="100330 - OIL, GEAR, OMALA S4 GXV PLUS 320, 20L "/>
    <n v="100330"/>
    <x v="2"/>
    <s v="LUBR - LUBRICANTS"/>
    <m/>
    <x v="66"/>
    <s v="Component Used"/>
    <n v="4"/>
    <n v="20"/>
    <n v="80"/>
  </r>
  <r>
    <s v="100330 - OIL, GEAR, OMALA S4 GXV PLUS 320, 20L "/>
    <n v="100330"/>
    <x v="2"/>
    <s v="LUBR - LUBRICANTS"/>
    <m/>
    <x v="67"/>
    <s v="Component Used"/>
    <n v="1"/>
    <n v="20"/>
    <n v="20"/>
  </r>
  <r>
    <s v="100330 - OIL, GEAR, OMALA S4 GXV PLUS 320, 20L "/>
    <n v="100330"/>
    <x v="2"/>
    <s v="LUBR - LUBRICANTS"/>
    <m/>
    <x v="68"/>
    <s v="Component Used"/>
    <n v="6"/>
    <n v="20"/>
    <n v="120"/>
  </r>
  <r>
    <s v="100330 - OIL, GEAR, OMALA S4 GXV PLUS 320, 20L "/>
    <n v="100330"/>
    <x v="2"/>
    <s v="LUBR - LUBRICANTS"/>
    <m/>
    <x v="69"/>
    <s v="Component Used"/>
    <n v="3"/>
    <n v="20"/>
    <n v="60"/>
  </r>
  <r>
    <s v="100330 - OIL, GEAR, OMALA S4 GXV PLUS 320, 20L "/>
    <n v="100330"/>
    <x v="2"/>
    <s v="LUBR - LUBRICANTS"/>
    <m/>
    <x v="24"/>
    <s v="Component Used"/>
    <n v="2"/>
    <n v="20"/>
    <n v="40"/>
  </r>
  <r>
    <s v="100330 - OIL, GEAR, OMALA S4 GXV PLUS 320, 20L "/>
    <n v="100330"/>
    <x v="2"/>
    <s v="LUBR - LUBRICANTS"/>
    <m/>
    <x v="70"/>
    <s v="Component Used"/>
    <n v="1"/>
    <n v="20"/>
    <n v="20"/>
  </r>
  <r>
    <s v="100330 - OIL, GEAR, OMALA S4 GXV PLUS 320, 20L "/>
    <n v="100330"/>
    <x v="2"/>
    <s v="LUBR - LUBRICANTS"/>
    <m/>
    <x v="71"/>
    <s v="Component Used"/>
    <n v="2"/>
    <n v="20"/>
    <n v="40"/>
  </r>
  <r>
    <s v="100330 - OIL, GEAR, OMALA S4 GXV PLUS 320, 20L "/>
    <n v="100330"/>
    <x v="2"/>
    <s v="LUBR - LUBRICANTS"/>
    <m/>
    <x v="71"/>
    <s v="Component Used"/>
    <n v="2"/>
    <n v="20"/>
    <n v="40"/>
  </r>
  <r>
    <s v="100330 - OIL, GEAR, OMALA S4 GXV PLUS 320, 20L "/>
    <n v="100330"/>
    <x v="2"/>
    <s v="LUBR - LUBRICANTS"/>
    <m/>
    <x v="72"/>
    <s v="Component Used"/>
    <n v="1"/>
    <n v="20"/>
    <n v="20"/>
  </r>
  <r>
    <s v="100330 - OIL, GEAR, OMALA S4 GXV PLUS 320, 20L "/>
    <n v="100330"/>
    <x v="2"/>
    <s v="LUBR - LUBRICANTS"/>
    <m/>
    <x v="73"/>
    <s v="Component Used"/>
    <n v="1"/>
    <n v="20"/>
    <n v="20"/>
  </r>
  <r>
    <s v="100330 - OIL, GEAR, OMALA S4 GXV PLUS 320, 20L "/>
    <n v="100330"/>
    <x v="2"/>
    <s v="LUBR - LUBRICANTS"/>
    <m/>
    <x v="40"/>
    <s v="Component Used"/>
    <n v="1"/>
    <n v="20"/>
    <n v="20"/>
  </r>
  <r>
    <s v="100330 - OIL, GEAR, OMALA S4 GXV PLUS 320, 20L "/>
    <n v="100330"/>
    <x v="2"/>
    <s v="LUBR - LUBRICANTS"/>
    <m/>
    <x v="74"/>
    <s v="Component Used"/>
    <n v="1"/>
    <n v="20"/>
    <n v="20"/>
  </r>
  <r>
    <s v="100330 - OIL, GEAR, OMALA S4 GXV PLUS 320, 20L "/>
    <n v="100330"/>
    <x v="2"/>
    <s v="LUBR - LUBRICANTS"/>
    <m/>
    <x v="75"/>
    <s v="Component Used"/>
    <n v="1"/>
    <n v="20"/>
    <n v="20"/>
  </r>
  <r>
    <s v="100330 - OIL, GEAR, OMALA S4 GXV PLUS 320, 20L "/>
    <n v="100330"/>
    <x v="2"/>
    <s v="LUBR - LUBRICANTS"/>
    <m/>
    <x v="75"/>
    <s v="Component Used"/>
    <n v="1"/>
    <n v="20"/>
    <n v="20"/>
  </r>
  <r>
    <s v="100330 - OIL, GEAR, OMALA S4 GXV PLUS 320, 20L "/>
    <n v="100330"/>
    <x v="2"/>
    <s v="LUBR - LUBRICANTS"/>
    <m/>
    <x v="76"/>
    <s v="Component Used"/>
    <n v="1"/>
    <n v="20"/>
    <n v="20"/>
  </r>
  <r>
    <s v="100330 - OIL, GEAR, OMALA S4 GXV PLUS 320, 20L "/>
    <n v="100330"/>
    <x v="2"/>
    <s v="LUBR - LUBRICANTS"/>
    <m/>
    <x v="77"/>
    <s v="Component Used"/>
    <n v="3"/>
    <n v="20"/>
    <n v="60"/>
  </r>
  <r>
    <s v="100330 - OIL, GEAR, OMALA S4 GXV PLUS 320, 20L "/>
    <n v="100330"/>
    <x v="2"/>
    <s v="LUBR - LUBRICANTS"/>
    <m/>
    <x v="78"/>
    <s v="Component Used"/>
    <n v="1"/>
    <n v="20"/>
    <n v="20"/>
  </r>
  <r>
    <s v="100330 - OIL, GEAR, OMALA S4 GXV PLUS 320, 20L "/>
    <n v="100330"/>
    <x v="2"/>
    <s v="LUBR - LUBRICANTS"/>
    <m/>
    <x v="78"/>
    <s v="Component Used"/>
    <n v="2"/>
    <n v="20"/>
    <n v="40"/>
  </r>
  <r>
    <s v="100330 - OIL, GEAR, OMALA S4 GXV PLUS 320, 20L "/>
    <n v="100330"/>
    <x v="2"/>
    <s v="LUBR - LUBRICANTS"/>
    <m/>
    <x v="79"/>
    <s v="Component Used"/>
    <n v="1"/>
    <n v="20"/>
    <n v="20"/>
  </r>
  <r>
    <s v="100330 - OIL, GEAR, OMALA S4 GXV PLUS 320, 20L "/>
    <n v="100330"/>
    <x v="2"/>
    <s v="LUBR - LUBRICANTS"/>
    <m/>
    <x v="80"/>
    <s v="Component Used"/>
    <n v="1"/>
    <n v="20"/>
    <n v="20"/>
  </r>
  <r>
    <s v="100330 - OIL, GEAR, OMALA S4 GXV PLUS 320, 20L "/>
    <n v="100330"/>
    <x v="2"/>
    <s v="LUBR - LUBRICANTS"/>
    <m/>
    <x v="81"/>
    <s v="Component Used"/>
    <n v="1"/>
    <n v="20"/>
    <n v="20"/>
  </r>
  <r>
    <s v="100330 - OIL, GEAR, OMALA S4 GXV PLUS 320, 20L "/>
    <n v="100330"/>
    <x v="2"/>
    <s v="LUBR - LUBRICANTS"/>
    <m/>
    <x v="33"/>
    <s v="Component Used"/>
    <n v="2"/>
    <n v="20"/>
    <n v="40"/>
  </r>
  <r>
    <s v="100330 - OIL, GEAR, OMALA S4 GXV PLUS 320, 20L "/>
    <n v="100330"/>
    <x v="2"/>
    <s v="LUBR - LUBRICANTS"/>
    <m/>
    <x v="82"/>
    <s v="Component Used"/>
    <n v="2"/>
    <n v="20"/>
    <n v="40"/>
  </r>
  <r>
    <s v="100330 - OIL, GEAR, OMALA S4 GXV PLUS 320, 20L "/>
    <n v="100330"/>
    <x v="2"/>
    <s v="LUBR - LUBRICANTS"/>
    <m/>
    <x v="83"/>
    <s v="Component Used"/>
    <n v="1"/>
    <n v="20"/>
    <n v="20"/>
  </r>
  <r>
    <s v="100330 - OIL, GEAR, OMALA S4 GXV PLUS 320, 20L "/>
    <n v="100330"/>
    <x v="2"/>
    <s v="LUBR - LUBRICANTS"/>
    <m/>
    <x v="84"/>
    <s v="Component Used"/>
    <n v="1"/>
    <n v="20"/>
    <n v="20"/>
  </r>
  <r>
    <s v="100330 - OIL, GEAR, OMALA S4 GXV PLUS 320, 20L "/>
    <n v="100330"/>
    <x v="2"/>
    <s v="LUBR - LUBRICANTS"/>
    <m/>
    <x v="84"/>
    <s v="Component Used"/>
    <n v="1"/>
    <n v="20"/>
    <n v="20"/>
  </r>
  <r>
    <s v="100330 - OIL, GEAR, OMALA S4 GXV PLUS 320, 20L "/>
    <n v="100330"/>
    <x v="2"/>
    <s v="LUBR - LUBRICANTS"/>
    <m/>
    <x v="84"/>
    <s v="Component Used"/>
    <n v="1"/>
    <n v="20"/>
    <n v="20"/>
  </r>
  <r>
    <s v="100330 - OIL, GEAR, OMALA S4 GXV PLUS 320, 20L "/>
    <n v="100330"/>
    <x v="2"/>
    <s v="LUBR - LUBRICANTS"/>
    <m/>
    <x v="84"/>
    <s v="Component Used"/>
    <n v="1"/>
    <n v="20"/>
    <n v="20"/>
  </r>
  <r>
    <s v="100330 - OIL, GEAR, OMALA S4 GXV PLUS 320, 20L "/>
    <n v="100330"/>
    <x v="2"/>
    <s v="LUBR - LUBRICANTS"/>
    <m/>
    <x v="85"/>
    <s v="Component Used"/>
    <n v="1"/>
    <n v="20"/>
    <n v="20"/>
  </r>
  <r>
    <s v="100330 - OIL, GEAR, OMALA S4 GXV PLUS 320, 20L "/>
    <n v="100330"/>
    <x v="2"/>
    <s v="LUBR - LUBRICANTS"/>
    <m/>
    <x v="86"/>
    <s v="Component Used"/>
    <n v="1"/>
    <n v="20"/>
    <n v="20"/>
  </r>
  <r>
    <s v="100330 - OIL, GEAR, OMALA S4 GXV PLUS 320, 20L "/>
    <n v="100330"/>
    <x v="2"/>
    <s v="LUBR - LUBRICANTS"/>
    <m/>
    <x v="86"/>
    <s v="Component Used"/>
    <n v="1"/>
    <n v="20"/>
    <n v="20"/>
  </r>
  <r>
    <s v="100330 - OIL, GEAR, OMALA S4 GXV PLUS 320, 20L "/>
    <n v="100330"/>
    <x v="2"/>
    <s v="LUBR - LUBRICANTS"/>
    <m/>
    <x v="86"/>
    <s v="Component Used"/>
    <n v="1"/>
    <n v="20"/>
    <n v="20"/>
  </r>
  <r>
    <s v="100330 - OIL, GEAR, OMALA S4 GXV PLUS 320, 20L "/>
    <n v="100330"/>
    <x v="2"/>
    <s v="LUBR - LUBRICANTS"/>
    <m/>
    <x v="86"/>
    <s v="Component Used"/>
    <n v="2"/>
    <n v="20"/>
    <n v="40"/>
  </r>
  <r>
    <s v="100330 - OIL, GEAR, OMALA S4 GXV PLUS 320, 20L "/>
    <n v="100330"/>
    <x v="2"/>
    <s v="LUBR - LUBRICANTS"/>
    <m/>
    <x v="86"/>
    <s v="Component Used"/>
    <n v="2"/>
    <n v="20"/>
    <n v="40"/>
  </r>
  <r>
    <s v="100330 - OIL, GEAR, OMALA S4 GXV PLUS 320, 20L "/>
    <n v="100330"/>
    <x v="2"/>
    <s v="LUBR - LUBRICANTS"/>
    <m/>
    <x v="86"/>
    <s v="Component Used"/>
    <n v="1"/>
    <n v="20"/>
    <n v="20"/>
  </r>
  <r>
    <s v="100330 - OIL, GEAR, OMALA S4 GXV PLUS 320, 20L "/>
    <n v="100330"/>
    <x v="2"/>
    <s v="LUBR - LUBRICANTS"/>
    <m/>
    <x v="86"/>
    <s v="Component Used"/>
    <n v="1"/>
    <n v="20"/>
    <n v="20"/>
  </r>
  <r>
    <s v="100330 - OIL, GEAR, OMALA S4 GXV PLUS 320, 20L "/>
    <n v="100330"/>
    <x v="2"/>
    <s v="LUBR - LUBRICANTS"/>
    <m/>
    <x v="86"/>
    <s v="Component Used"/>
    <n v="2"/>
    <n v="20"/>
    <n v="40"/>
  </r>
  <r>
    <s v="100330 - OIL, GEAR, OMALA S4 GXV PLUS 320, 20L "/>
    <n v="100330"/>
    <x v="2"/>
    <s v="LUBR - LUBRICANTS"/>
    <m/>
    <x v="86"/>
    <s v="Component Used"/>
    <n v="2"/>
    <n v="20"/>
    <n v="40"/>
  </r>
  <r>
    <s v="100330 - OIL, GEAR, OMALA S4 GXV PLUS 320, 20L "/>
    <n v="100330"/>
    <x v="2"/>
    <s v="LUBR - LUBRICANTS"/>
    <m/>
    <x v="86"/>
    <s v="Component Used"/>
    <n v="1"/>
    <n v="20"/>
    <n v="20"/>
  </r>
  <r>
    <s v="100330 - OIL, GEAR, OMALA S4 GXV PLUS 320, 20L "/>
    <n v="100330"/>
    <x v="2"/>
    <s v="LUBR - LUBRICANTS"/>
    <m/>
    <x v="86"/>
    <s v="Component Used"/>
    <n v="1"/>
    <n v="20"/>
    <n v="20"/>
  </r>
  <r>
    <s v="100330 - OIL, GEAR, OMALA S4 GXV PLUS 320, 20L "/>
    <n v="100330"/>
    <x v="2"/>
    <s v="LUBR - LUBRICANTS"/>
    <m/>
    <x v="86"/>
    <s v="Component Used"/>
    <n v="1"/>
    <n v="20"/>
    <n v="20"/>
  </r>
  <r>
    <s v="100330 - OIL, GEAR, OMALA S4 GXV PLUS 320, 20L "/>
    <n v="100330"/>
    <x v="2"/>
    <s v="LUBR - LUBRICANTS"/>
    <m/>
    <x v="34"/>
    <s v="Component Used"/>
    <n v="1"/>
    <n v="20"/>
    <n v="20"/>
  </r>
  <r>
    <s v="100330 - OIL, GEAR, OMALA S4 GXV PLUS 320, 20L "/>
    <n v="100330"/>
    <x v="2"/>
    <s v="LUBR - LUBRICANTS"/>
    <m/>
    <x v="34"/>
    <s v="Component Used"/>
    <n v="1"/>
    <n v="20"/>
    <n v="20"/>
  </r>
  <r>
    <s v="100330 - OIL, GEAR, OMALA S4 GXV PLUS 320, 20L "/>
    <n v="100330"/>
    <x v="2"/>
    <s v="LUBR - LUBRICANTS"/>
    <m/>
    <x v="87"/>
    <s v="Component Used"/>
    <n v="2"/>
    <n v="20"/>
    <n v="40"/>
  </r>
  <r>
    <s v="100330 - OIL, GEAR, OMALA S4 GXV PLUS 320, 20L "/>
    <n v="100330"/>
    <x v="2"/>
    <s v="LUBR - LUBRICANTS"/>
    <m/>
    <x v="87"/>
    <s v="Component Used"/>
    <n v="2"/>
    <n v="20"/>
    <n v="40"/>
  </r>
  <r>
    <s v="100330 - OIL, GEAR, OMALA S4 GXV PLUS 320, 20L "/>
    <n v="100330"/>
    <x v="2"/>
    <s v="LUBR - LUBRICANTS"/>
    <m/>
    <x v="88"/>
    <s v="Component Used"/>
    <n v="1"/>
    <n v="20"/>
    <n v="20"/>
  </r>
  <r>
    <s v="100330 - OIL, GEAR, OMALA S4 GXV PLUS 320, 20L "/>
    <n v="100330"/>
    <x v="2"/>
    <s v="LUBR - LUBRICANTS"/>
    <m/>
    <x v="89"/>
    <s v="Component Used"/>
    <n v="1"/>
    <n v="20"/>
    <n v="20"/>
  </r>
  <r>
    <s v="100330 - OIL, GEAR, OMALA S4 GXV PLUS 320, 20L "/>
    <n v="100330"/>
    <x v="2"/>
    <s v="LUBR - LUBRICANTS"/>
    <m/>
    <x v="89"/>
    <s v="Component Used"/>
    <n v="2"/>
    <n v="20"/>
    <n v="40"/>
  </r>
  <r>
    <s v="100330 - OIL, GEAR, OMALA S4 GXV PLUS 320, 20L "/>
    <n v="100330"/>
    <x v="2"/>
    <s v="LUBR - LUBRICANTS"/>
    <m/>
    <x v="90"/>
    <s v="Component Used"/>
    <n v="2"/>
    <n v="20"/>
    <n v="40"/>
  </r>
  <r>
    <s v="100330 - OIL, GEAR, OMALA S4 GXV PLUS 320, 20L "/>
    <n v="100330"/>
    <x v="2"/>
    <s v="LUBR - LUBRICANTS"/>
    <m/>
    <x v="91"/>
    <s v="Component Used"/>
    <n v="3"/>
    <n v="20"/>
    <n v="60"/>
  </r>
  <r>
    <s v="100330 - OIL, GEAR, OMALA S4 GXV PLUS 320, 20L "/>
    <n v="100330"/>
    <x v="2"/>
    <s v="LUBR - LUBRICANTS"/>
    <m/>
    <x v="92"/>
    <s v="Component Used"/>
    <n v="1"/>
    <n v="20"/>
    <n v="20"/>
  </r>
  <r>
    <s v="100330 - OIL, GEAR, OMALA S4 GXV PLUS 320, 20L "/>
    <n v="100330"/>
    <x v="2"/>
    <s v="LUBR - LUBRICANTS"/>
    <m/>
    <x v="93"/>
    <s v="Component Used"/>
    <n v="3"/>
    <n v="20"/>
    <n v="60"/>
  </r>
  <r>
    <s v="100330 - OIL, GEAR, OMALA S4 GXV PLUS 320, 20L  - Total"/>
    <m/>
    <x v="1"/>
    <m/>
    <m/>
    <x v="38"/>
    <m/>
    <n v="146"/>
    <m/>
    <m/>
  </r>
  <r>
    <s v="100379 - OIL, GEAR OMALA S2 GX 320 950L IBC-L "/>
    <n v="100379"/>
    <x v="2"/>
    <s v="LUBR - LUBRICANTS"/>
    <s v="Container"/>
    <x v="41"/>
    <s v="Component Used"/>
    <n v="1"/>
    <n v="950"/>
    <n v="950"/>
  </r>
  <r>
    <s v="100379 - OIL, GEAR OMALA S2 GX 320 950L IBC-L "/>
    <n v="100379"/>
    <x v="2"/>
    <s v="LUBR - LUBRICANTS"/>
    <m/>
    <x v="5"/>
    <s v="Component Used"/>
    <n v="1"/>
    <n v="950"/>
    <n v="950"/>
  </r>
  <r>
    <s v="100379 - OIL, GEAR OMALA S2 GX 320 950L IBC-L "/>
    <n v="100379"/>
    <x v="2"/>
    <s v="LUBR - LUBRICANTS"/>
    <m/>
    <x v="54"/>
    <s v="Component Used"/>
    <n v="1"/>
    <n v="950"/>
    <n v="950"/>
  </r>
  <r>
    <s v="100379 - OIL, GEAR OMALA S2 GX 320 950L IBC-L "/>
    <n v="100379"/>
    <x v="2"/>
    <s v="LUBR - LUBRICANTS"/>
    <m/>
    <x v="94"/>
    <s v="Component Used"/>
    <n v="1"/>
    <n v="950"/>
    <n v="950"/>
  </r>
  <r>
    <s v="100379 - OIL, GEAR OMALA S2 GX 320 950L IBC-L "/>
    <n v="100379"/>
    <x v="2"/>
    <s v="LUBR - LUBRICANTS"/>
    <m/>
    <x v="95"/>
    <s v="Component Used"/>
    <n v="1"/>
    <n v="950"/>
    <n v="950"/>
  </r>
  <r>
    <s v="100379 - OIL, GEAR OMALA S2 GX 320 950L IBC-L "/>
    <n v="100379"/>
    <x v="2"/>
    <s v="LUBR - LUBRICANTS"/>
    <m/>
    <x v="95"/>
    <s v="Component Used"/>
    <n v="1"/>
    <n v="950"/>
    <n v="950"/>
  </r>
  <r>
    <s v="100379 - OIL, GEAR OMALA S2 GX 320 950L IBC-L "/>
    <n v="100379"/>
    <x v="2"/>
    <s v="LUBR - LUBRICANTS"/>
    <m/>
    <x v="58"/>
    <s v="Component Used"/>
    <n v="1"/>
    <n v="950"/>
    <n v="950"/>
  </r>
  <r>
    <s v="100379 - OIL, GEAR OMALA S2 GX 320 950L IBC-L "/>
    <n v="100379"/>
    <x v="2"/>
    <s v="LUBR - LUBRICANTS"/>
    <m/>
    <x v="96"/>
    <s v="Component Used"/>
    <n v="1"/>
    <n v="950"/>
    <n v="950"/>
  </r>
  <r>
    <s v="100379 - OIL, GEAR OMALA S2 GX 320 950L IBC-L "/>
    <n v="100379"/>
    <x v="2"/>
    <s v="LUBR - LUBRICANTS"/>
    <m/>
    <x v="97"/>
    <s v="Component Used"/>
    <n v="1"/>
    <n v="950"/>
    <n v="950"/>
  </r>
  <r>
    <s v="100379 - OIL, GEAR OMALA S2 GX 320 950L IBC-L "/>
    <n v="100379"/>
    <x v="2"/>
    <s v="LUBR - LUBRICANTS"/>
    <m/>
    <x v="98"/>
    <s v="Component Used"/>
    <n v="1"/>
    <n v="950"/>
    <n v="950"/>
  </r>
  <r>
    <s v="100379 - OIL, GEAR OMALA S2 GX 320 950L IBC-L "/>
    <n v="100379"/>
    <x v="2"/>
    <s v="LUBR - LUBRICANTS"/>
    <m/>
    <x v="99"/>
    <s v="Component Used"/>
    <n v="1"/>
    <n v="950"/>
    <n v="950"/>
  </r>
  <r>
    <s v="100379 - OIL, GEAR OMALA S2 GX 320 950L IBC-L "/>
    <n v="100379"/>
    <x v="2"/>
    <s v="LUBR - LUBRICANTS"/>
    <m/>
    <x v="100"/>
    <s v="Component Used"/>
    <n v="1"/>
    <n v="950"/>
    <n v="950"/>
  </r>
  <r>
    <s v="100379 - OIL, GEAR OMALA S2 GX 320 950L IBC-L "/>
    <n v="100379"/>
    <x v="2"/>
    <s v="LUBR - LUBRICANTS"/>
    <m/>
    <x v="101"/>
    <s v="Component Used"/>
    <n v="1"/>
    <n v="950"/>
    <n v="950"/>
  </r>
  <r>
    <s v="100379 - OIL, GEAR OMALA S2 GX 320 950L IBC-L "/>
    <n v="100379"/>
    <x v="2"/>
    <s v="LUBR - LUBRICANTS"/>
    <m/>
    <x v="102"/>
    <s v="Component Used"/>
    <n v="2"/>
    <n v="950"/>
    <n v="1900"/>
  </r>
  <r>
    <s v="100379 - OIL, GEAR OMALA S2 GX 320 950L IBC-L "/>
    <n v="100379"/>
    <x v="2"/>
    <s v="LUBR - LUBRICANTS"/>
    <m/>
    <x v="68"/>
    <s v="Component Used"/>
    <n v="1"/>
    <n v="950"/>
    <n v="950"/>
  </r>
  <r>
    <s v="100379 - OIL, GEAR OMALA S2 GX 320 950L IBC-L "/>
    <n v="100379"/>
    <x v="2"/>
    <s v="LUBR - LUBRICANTS"/>
    <m/>
    <x v="103"/>
    <s v="Component Used"/>
    <n v="4"/>
    <n v="950"/>
    <n v="3800"/>
  </r>
  <r>
    <s v="100379 - OIL, GEAR OMALA S2 GX 320 950L IBC-L "/>
    <n v="100379"/>
    <x v="2"/>
    <s v="LUBR - LUBRICANTS"/>
    <m/>
    <x v="104"/>
    <s v="Component Used"/>
    <n v="1"/>
    <n v="950"/>
    <n v="950"/>
  </r>
  <r>
    <s v="100379 - OIL, GEAR OMALA S2 GX 320 950L IBC-L "/>
    <n v="100379"/>
    <x v="2"/>
    <s v="LUBR - LUBRICANTS"/>
    <m/>
    <x v="32"/>
    <s v="Component Used"/>
    <n v="2"/>
    <n v="950"/>
    <n v="1900"/>
  </r>
  <r>
    <s v="100379 - OIL, GEAR OMALA S2 GX 320 950L IBC-L "/>
    <n v="100379"/>
    <x v="2"/>
    <s v="LUBR - LUBRICANTS"/>
    <m/>
    <x v="105"/>
    <s v="Component Used"/>
    <n v="2"/>
    <n v="950"/>
    <n v="1900"/>
  </r>
  <r>
    <s v="100379 - OIL, GEAR OMALA S2 GX 320 950L IBC-L "/>
    <n v="100379"/>
    <x v="2"/>
    <s v="LUBR - LUBRICANTS"/>
    <m/>
    <x v="106"/>
    <s v="Component Used"/>
    <n v="1"/>
    <n v="950"/>
    <n v="950"/>
  </r>
  <r>
    <s v="100379 - OIL, GEAR OMALA S2 GX 320 950L IBC-L "/>
    <n v="100379"/>
    <x v="2"/>
    <s v="LUBR - LUBRICANTS"/>
    <m/>
    <x v="107"/>
    <s v="Component Used"/>
    <n v="1"/>
    <n v="950"/>
    <n v="950"/>
  </r>
  <r>
    <s v="100379 - OIL, GEAR OMALA S2 GX 320 950L IBC-L "/>
    <n v="100379"/>
    <x v="2"/>
    <s v="LUBR - LUBRICANTS"/>
    <m/>
    <x v="88"/>
    <s v="Component Used"/>
    <n v="1"/>
    <n v="950"/>
    <n v="950"/>
  </r>
  <r>
    <s v="100379 - OIL, GEAR OMALA S2 GX 320 950L IBC-L "/>
    <n v="100379"/>
    <x v="2"/>
    <s v="LUBR - LUBRICANTS"/>
    <m/>
    <x v="90"/>
    <s v="Component Used"/>
    <n v="1"/>
    <n v="950"/>
    <n v="950"/>
  </r>
  <r>
    <s v="100379 - OIL, GEAR OMALA S2 GX 320 950L IBC-L "/>
    <n v="100379"/>
    <x v="2"/>
    <s v="LUBR - LUBRICANTS"/>
    <m/>
    <x v="90"/>
    <s v="Component Used"/>
    <n v="1"/>
    <n v="950"/>
    <n v="950"/>
  </r>
  <r>
    <s v="100379 - OIL, GEAR OMALA S2 GX 320 950L IBC-L "/>
    <n v="100379"/>
    <x v="2"/>
    <s v="LUBR - LUBRICANTS"/>
    <m/>
    <x v="108"/>
    <s v="Component Used"/>
    <n v="1"/>
    <n v="950"/>
    <n v="950"/>
  </r>
  <r>
    <s v="100379 - OIL, GEAR OMALA S2 GX 320 950L IBC-L  - Total"/>
    <m/>
    <x v="1"/>
    <m/>
    <m/>
    <x v="38"/>
    <m/>
    <n v="31"/>
    <m/>
    <m/>
  </r>
  <r>
    <s v="100798 - ACETONE SOLVENT 20L  "/>
    <n v="100798"/>
    <x v="3"/>
    <s v="LABC - LAB CONSUMABLES, GAS &amp; CHEMLS"/>
    <s v="Drum"/>
    <x v="58"/>
    <s v="Component Used"/>
    <n v="1"/>
    <n v="20"/>
    <n v="20"/>
  </r>
  <r>
    <s v="100798 - ACETONE SOLVENT 20L  "/>
    <n v="100798"/>
    <x v="3"/>
    <s v="LABC - LAB CONSUMABLES, GAS &amp; CHEMLS"/>
    <m/>
    <x v="109"/>
    <s v="Component Used"/>
    <n v="1"/>
    <n v="20"/>
    <n v="20"/>
  </r>
  <r>
    <s v="100798 - ACETONE SOLVENT 20L   - Total"/>
    <m/>
    <x v="1"/>
    <m/>
    <m/>
    <x v="38"/>
    <m/>
    <n v="2"/>
    <m/>
    <m/>
  </r>
  <r>
    <s v="100949 - POTASSIUM PERMANGANATE LR 500G  "/>
    <n v="100949"/>
    <x v="4"/>
    <s v="CHEM - CHEMICALS"/>
    <s v="Each"/>
    <x v="110"/>
    <s v="Component Used"/>
    <n v="1"/>
    <n v="0.5"/>
    <n v="0.5"/>
  </r>
  <r>
    <s v="100949 - POTASSIUM PERMANGANATE LR 500G  "/>
    <n v="100949"/>
    <x v="4"/>
    <s v="CHEM - CHEMICALS"/>
    <m/>
    <x v="111"/>
    <s v="Component Used"/>
    <n v="2"/>
    <n v="0.5"/>
    <n v="1"/>
  </r>
  <r>
    <s v="100949 - POTASSIUM PERMANGANATE LR 500G  "/>
    <n v="100949"/>
    <x v="4"/>
    <s v="CHEM - CHEMICALS"/>
    <m/>
    <x v="76"/>
    <s v="Component Used"/>
    <n v="2"/>
    <n v="0.5"/>
    <n v="1"/>
  </r>
  <r>
    <s v="100949 - POTASSIUM PERMANGANATE LR 500G  "/>
    <n v="100949"/>
    <x v="4"/>
    <s v="CHEM - CHEMICALS"/>
    <m/>
    <x v="85"/>
    <s v="Component Used"/>
    <n v="2"/>
    <n v="0.5"/>
    <n v="1"/>
  </r>
  <r>
    <s v="100949 - POTASSIUM PERMANGANATE LR 500G   - Total"/>
    <m/>
    <x v="1"/>
    <m/>
    <m/>
    <x v="38"/>
    <m/>
    <n v="7"/>
    <m/>
    <m/>
  </r>
  <r>
    <s v="100991 - HYDROCHLORIC ACID REAGENT 32% TECHNICAL GRADE 20L DRUM "/>
    <n v="100991"/>
    <x v="5"/>
    <s v="LABC - LAB CONSUMABLES, GAS &amp; CHEMLS"/>
    <s v="Drum"/>
    <x v="51"/>
    <s v="Component Used"/>
    <n v="1"/>
    <n v="20"/>
    <n v="20"/>
  </r>
  <r>
    <s v="100991 - HYDROCHLORIC ACID REAGENT 32% TECHNICAL GRADE 20L DRUM "/>
    <n v="100991"/>
    <x v="5"/>
    <s v="LABC - LAB CONSUMABLES, GAS &amp; CHEMLS"/>
    <m/>
    <x v="51"/>
    <s v="Component Used"/>
    <n v="2"/>
    <n v="20"/>
    <n v="40"/>
  </r>
  <r>
    <s v="100991 - HYDROCHLORIC ACID REAGENT 32% TECHNICAL GRADE 20L DRUM "/>
    <n v="100991"/>
    <x v="5"/>
    <s v="LABC - LAB CONSUMABLES, GAS &amp; CHEMLS"/>
    <m/>
    <x v="52"/>
    <s v="Component Used"/>
    <n v="1"/>
    <n v="20"/>
    <n v="20"/>
  </r>
  <r>
    <s v="100991 - HYDROCHLORIC ACID REAGENT 32% TECHNICAL GRADE 20L DRUM "/>
    <n v="100991"/>
    <x v="5"/>
    <s v="LABC - LAB CONSUMABLES, GAS &amp; CHEMLS"/>
    <m/>
    <x v="52"/>
    <s v="Component Used"/>
    <n v="2"/>
    <n v="20"/>
    <n v="40"/>
  </r>
  <r>
    <s v="100991 - HYDROCHLORIC ACID REAGENT 32% TECHNICAL GRADE 20L DRUM "/>
    <n v="100991"/>
    <x v="5"/>
    <s v="LABC - LAB CONSUMABLES, GAS &amp; CHEMLS"/>
    <m/>
    <x v="9"/>
    <s v="Component Used"/>
    <n v="1"/>
    <n v="20"/>
    <n v="20"/>
  </r>
  <r>
    <s v="100991 - HYDROCHLORIC ACID REAGENT 32% TECHNICAL GRADE 20L DRUM "/>
    <n v="100991"/>
    <x v="5"/>
    <s v="LABC - LAB CONSUMABLES, GAS &amp; CHEMLS"/>
    <m/>
    <x v="112"/>
    <s v="Component Used"/>
    <n v="1"/>
    <n v="20"/>
    <n v="20"/>
  </r>
  <r>
    <s v="100991 - HYDROCHLORIC ACID REAGENT 32% TECHNICAL GRADE 20L DRUM "/>
    <n v="100991"/>
    <x v="5"/>
    <s v="LABC - LAB CONSUMABLES, GAS &amp; CHEMLS"/>
    <m/>
    <x v="113"/>
    <s v="Component Used"/>
    <n v="1"/>
    <n v="20"/>
    <n v="20"/>
  </r>
  <r>
    <s v="100991 - HYDROCHLORIC ACID REAGENT 32% TECHNICAL GRADE 20L DRUM "/>
    <n v="100991"/>
    <x v="5"/>
    <s v="LABC - LAB CONSUMABLES, GAS &amp; CHEMLS"/>
    <m/>
    <x v="14"/>
    <s v="Component Used"/>
    <n v="2"/>
    <n v="20"/>
    <n v="40"/>
  </r>
  <r>
    <s v="100991 - HYDROCHLORIC ACID REAGENT 32% TECHNICAL GRADE 20L DRUM "/>
    <n v="100991"/>
    <x v="5"/>
    <s v="LABC - LAB CONSUMABLES, GAS &amp; CHEMLS"/>
    <m/>
    <x v="24"/>
    <s v="Component Used"/>
    <n v="1"/>
    <n v="20"/>
    <n v="20"/>
  </r>
  <r>
    <s v="100991 - HYDROCHLORIC ACID REAGENT 32% TECHNICAL GRADE 20L DRUM "/>
    <n v="100991"/>
    <x v="5"/>
    <s v="LABC - LAB CONSUMABLES, GAS &amp; CHEMLS"/>
    <m/>
    <x v="114"/>
    <s v="Component Used"/>
    <n v="1"/>
    <n v="20"/>
    <n v="20"/>
  </r>
  <r>
    <s v="100991 - HYDROCHLORIC ACID REAGENT 32% TECHNICAL GRADE 20L DRUM "/>
    <n v="100991"/>
    <x v="5"/>
    <s v="LABC - LAB CONSUMABLES, GAS &amp; CHEMLS"/>
    <m/>
    <x v="115"/>
    <s v="Component Used"/>
    <n v="2"/>
    <n v="20"/>
    <n v="40"/>
  </r>
  <r>
    <s v="100991 - HYDROCHLORIC ACID REAGENT 32% TECHNICAL GRADE 20L DRUM "/>
    <n v="100991"/>
    <x v="5"/>
    <s v="LABC - LAB CONSUMABLES, GAS &amp; CHEMLS"/>
    <m/>
    <x v="116"/>
    <s v="Component Used"/>
    <n v="1"/>
    <n v="20"/>
    <n v="20"/>
  </r>
  <r>
    <s v="100991 - HYDROCHLORIC ACID REAGENT 32% TECHNICAL GRADE 20L DRUM "/>
    <n v="100991"/>
    <x v="5"/>
    <s v="LABC - LAB CONSUMABLES, GAS &amp; CHEMLS"/>
    <m/>
    <x v="117"/>
    <s v="Component Used"/>
    <n v="1"/>
    <n v="20"/>
    <n v="20"/>
  </r>
  <r>
    <s v="100991 - HYDROCHLORIC ACID REAGENT 32% TECHNICAL GRADE 20L DRUM "/>
    <n v="100991"/>
    <x v="5"/>
    <s v="LABC - LAB CONSUMABLES, GAS &amp; CHEMLS"/>
    <m/>
    <x v="118"/>
    <s v="Component Used"/>
    <n v="1"/>
    <n v="20"/>
    <n v="20"/>
  </r>
  <r>
    <s v="100991 - HYDROCHLORIC ACID REAGENT 32% TECHNICAL GRADE 20L DRUM "/>
    <n v="100991"/>
    <x v="5"/>
    <s v="LABC - LAB CONSUMABLES, GAS &amp; CHEMLS"/>
    <m/>
    <x v="119"/>
    <s v="Component Used"/>
    <n v="2"/>
    <n v="20"/>
    <n v="40"/>
  </r>
  <r>
    <s v="100991 - HYDROCHLORIC ACID REAGENT 32% TECHNICAL GRADE 20L DRUM "/>
    <n v="100991"/>
    <x v="5"/>
    <s v="LABC - LAB CONSUMABLES, GAS &amp; CHEMLS"/>
    <m/>
    <x v="120"/>
    <s v="Component Used"/>
    <n v="4"/>
    <n v="20"/>
    <n v="80"/>
  </r>
  <r>
    <s v="100991 - HYDROCHLORIC ACID REAGENT 32% TECHNICAL GRADE 20L DRUM "/>
    <n v="100991"/>
    <x v="5"/>
    <s v="LABC - LAB CONSUMABLES, GAS &amp; CHEMLS"/>
    <m/>
    <x v="120"/>
    <s v="Component Used"/>
    <n v="4"/>
    <n v="20"/>
    <n v="80"/>
  </r>
  <r>
    <s v="100991 - HYDROCHLORIC ACID REAGENT 32% TECHNICAL GRADE 20L DRUM "/>
    <n v="100991"/>
    <x v="5"/>
    <s v="LABC - LAB CONSUMABLES, GAS &amp; CHEMLS"/>
    <m/>
    <x v="121"/>
    <s v="Component Used"/>
    <n v="1"/>
    <n v="20"/>
    <n v="20"/>
  </r>
  <r>
    <s v="100991 - HYDROCHLORIC ACID REAGENT 32% TECHNICAL GRADE 20L DRUM "/>
    <n v="100991"/>
    <x v="5"/>
    <s v="LABC - LAB CONSUMABLES, GAS &amp; CHEMLS"/>
    <m/>
    <x v="122"/>
    <s v="Component Used"/>
    <n v="1"/>
    <n v="20"/>
    <n v="20"/>
  </r>
  <r>
    <s v="100991 - HYDROCHLORIC ACID REAGENT 32% TECHNICAL GRADE 20L DRUM  - Total"/>
    <m/>
    <x v="1"/>
    <m/>
    <m/>
    <x v="38"/>
    <m/>
    <n v="30"/>
    <m/>
    <m/>
  </r>
  <r>
    <s v="101036 - OIL, GEAR, OMALA S4 GX320 209L 209L "/>
    <n v="101036"/>
    <x v="2"/>
    <s v="LUBR - LUBRICANTS"/>
    <s v="Drum"/>
    <x v="94"/>
    <s v="Component Used"/>
    <n v="1"/>
    <n v="209"/>
    <n v="209"/>
  </r>
  <r>
    <s v="101036 - OIL, GEAR, OMALA S4 GX320 209L 209L "/>
    <n v="101036"/>
    <x v="2"/>
    <s v="LUBR - LUBRICANTS"/>
    <m/>
    <x v="123"/>
    <s v="Component Used"/>
    <n v="2"/>
    <n v="209"/>
    <n v="418"/>
  </r>
  <r>
    <s v="101036 - OIL, GEAR, OMALA S4 GX320 209L 209L "/>
    <n v="101036"/>
    <x v="2"/>
    <s v="LUBR - LUBRICANTS"/>
    <m/>
    <x v="76"/>
    <s v="Component Used"/>
    <n v="1"/>
    <n v="209"/>
    <n v="209"/>
  </r>
  <r>
    <s v="101036 - OIL, GEAR, OMALA S4 GX320 209L 209L "/>
    <n v="101036"/>
    <x v="2"/>
    <s v="LUBR - LUBRICANTS"/>
    <m/>
    <x v="86"/>
    <s v="Component Used"/>
    <n v="1"/>
    <n v="209"/>
    <n v="209"/>
  </r>
  <r>
    <s v="101036 - OIL, GEAR, OMALA S4 GX320 209L 209L  - Total"/>
    <m/>
    <x v="1"/>
    <m/>
    <m/>
    <x v="38"/>
    <m/>
    <n v="5"/>
    <m/>
    <m/>
  </r>
  <r>
    <s v="101241 - METHYLATED SPIRIT 4 LTR BOTTL E "/>
    <n v="101241"/>
    <x v="6"/>
    <s v="LABC - LAB CONSUMABLES, GAS &amp; CHEMLS"/>
    <s v="Bottle"/>
    <x v="0"/>
    <s v="Component Used"/>
    <n v="1"/>
    <n v="4"/>
    <n v="4"/>
  </r>
  <r>
    <s v="101241 - METHYLATED SPIRIT 4 LTR BOTTL E "/>
    <n v="101241"/>
    <x v="6"/>
    <s v="LABC - LAB CONSUMABLES, GAS &amp; CHEMLS"/>
    <m/>
    <x v="45"/>
    <s v="Component Used"/>
    <n v="1"/>
    <n v="4"/>
    <n v="4"/>
  </r>
  <r>
    <s v="101241 - METHYLATED SPIRIT 4 LTR BOTTL E "/>
    <n v="101241"/>
    <x v="6"/>
    <s v="LABC - LAB CONSUMABLES, GAS &amp; CHEMLS"/>
    <m/>
    <x v="124"/>
    <s v="Component Used"/>
    <n v="1"/>
    <n v="4"/>
    <n v="4"/>
  </r>
  <r>
    <s v="101241 - METHYLATED SPIRIT 4 LTR BOTTL E "/>
    <n v="101241"/>
    <x v="6"/>
    <s v="LABC - LAB CONSUMABLES, GAS &amp; CHEMLS"/>
    <m/>
    <x v="125"/>
    <s v="Component Used"/>
    <n v="1"/>
    <n v="4"/>
    <n v="4"/>
  </r>
  <r>
    <s v="101241 - METHYLATED SPIRIT 4 LTR BOTTL E "/>
    <n v="101241"/>
    <x v="6"/>
    <s v="LABC - LAB CONSUMABLES, GAS &amp; CHEMLS"/>
    <m/>
    <x v="126"/>
    <s v="Component Used"/>
    <n v="1"/>
    <n v="4"/>
    <n v="4"/>
  </r>
  <r>
    <s v="101241 - METHYLATED SPIRIT 4 LTR BOTTL E "/>
    <n v="101241"/>
    <x v="6"/>
    <s v="LABC - LAB CONSUMABLES, GAS &amp; CHEMLS"/>
    <m/>
    <x v="127"/>
    <s v="Component Used"/>
    <n v="2"/>
    <n v="4"/>
    <n v="8"/>
  </r>
  <r>
    <s v="101241 - METHYLATED SPIRIT 4 LTR BOTTL E "/>
    <n v="101241"/>
    <x v="6"/>
    <s v="LABC - LAB CONSUMABLES, GAS &amp; CHEMLS"/>
    <m/>
    <x v="128"/>
    <s v="Component Used"/>
    <n v="2"/>
    <n v="4"/>
    <n v="8"/>
  </r>
  <r>
    <s v="101241 - METHYLATED SPIRIT 4 LTR BOTTL E "/>
    <n v="101241"/>
    <x v="6"/>
    <s v="LABC - LAB CONSUMABLES, GAS &amp; CHEMLS"/>
    <m/>
    <x v="129"/>
    <s v="Component Used"/>
    <n v="1"/>
    <n v="4"/>
    <n v="4"/>
  </r>
  <r>
    <s v="101241 - METHYLATED SPIRIT 4 LTR BOTTL E "/>
    <n v="101241"/>
    <x v="6"/>
    <s v="LABC - LAB CONSUMABLES, GAS &amp; CHEMLS"/>
    <m/>
    <x v="130"/>
    <s v="Component Used"/>
    <n v="1"/>
    <n v="4"/>
    <n v="4"/>
  </r>
  <r>
    <s v="101241 - METHYLATED SPIRIT 4 LTR BOTTL E "/>
    <n v="101241"/>
    <x v="6"/>
    <s v="LABC - LAB CONSUMABLES, GAS &amp; CHEMLS"/>
    <m/>
    <x v="90"/>
    <s v="Component Used"/>
    <n v="2"/>
    <n v="4"/>
    <n v="8"/>
  </r>
  <r>
    <s v="101241 - METHYLATED SPIRIT 4 LTR BOTTL E "/>
    <n v="101241"/>
    <x v="6"/>
    <s v="LABC - LAB CONSUMABLES, GAS &amp; CHEMLS"/>
    <m/>
    <x v="91"/>
    <s v="Component Used"/>
    <n v="1"/>
    <n v="4"/>
    <n v="4"/>
  </r>
  <r>
    <s v="101241 - METHYLATED SPIRIT 4 LTR BOTTL E  - Total"/>
    <m/>
    <x v="1"/>
    <m/>
    <m/>
    <x v="38"/>
    <m/>
    <n v="14"/>
    <m/>
    <m/>
  </r>
  <r>
    <s v="101307 - OIL GEAR OMALA S4 WHEEL 680 208LTR GXV (HYPERIA s) "/>
    <n v="101307"/>
    <x v="2"/>
    <s v="LUBR - LUBRICANTS"/>
    <s v="Drum"/>
    <x v="28"/>
    <s v="Component Used"/>
    <n v="1"/>
    <n v="208"/>
    <n v="208"/>
  </r>
  <r>
    <s v="101307 - OIL GEAR OMALA S4 WHEEL 680 208LTR GXV (HYPERIA s)  - Total"/>
    <m/>
    <x v="1"/>
    <m/>
    <m/>
    <x v="38"/>
    <m/>
    <n v="1"/>
    <m/>
    <m/>
  </r>
  <r>
    <s v="101399 - NITRIC ACID 70% AR 2.5L BOTTL E "/>
    <n v="101399"/>
    <x v="7"/>
    <s v="LABC - LAB CONSUMABLES, GAS &amp; CHEMLS"/>
    <s v="Bottle"/>
    <x v="61"/>
    <s v="Component Used"/>
    <n v="6"/>
    <n v="2.5"/>
    <n v="15"/>
  </r>
  <r>
    <s v="101399 - NITRIC ACID 70% AR 2.5L BOTTL E "/>
    <n v="101399"/>
    <x v="7"/>
    <s v="LABC - LAB CONSUMABLES, GAS &amp; CHEMLS"/>
    <m/>
    <x v="123"/>
    <s v="Component Used"/>
    <n v="1"/>
    <n v="2.5"/>
    <n v="2.5"/>
  </r>
  <r>
    <s v="101399 - NITRIC ACID 70% AR 2.5L BOTTL E "/>
    <n v="101399"/>
    <x v="7"/>
    <s v="LABC - LAB CONSUMABLES, GAS &amp; CHEMLS"/>
    <m/>
    <x v="131"/>
    <s v="Component Used"/>
    <n v="1"/>
    <n v="2.5"/>
    <n v="2.5"/>
  </r>
  <r>
    <s v="101399 - NITRIC ACID 70% AR 2.5L BOTTL E "/>
    <n v="101399"/>
    <x v="7"/>
    <s v="LABC - LAB CONSUMABLES, GAS &amp; CHEMLS"/>
    <m/>
    <x v="109"/>
    <s v="Component Used"/>
    <n v="1"/>
    <n v="2.5"/>
    <n v="2.5"/>
  </r>
  <r>
    <s v="101399 - NITRIC ACID 70% AR 2.5L BOTTL E "/>
    <n v="101399"/>
    <x v="7"/>
    <s v="LABC - LAB CONSUMABLES, GAS &amp; CHEMLS"/>
    <m/>
    <x v="132"/>
    <s v="Component Used"/>
    <n v="1"/>
    <n v="2.5"/>
    <n v="2.5"/>
  </r>
  <r>
    <s v="101399 - NITRIC ACID 70% AR 2.5L BOTTL E "/>
    <n v="101399"/>
    <x v="7"/>
    <s v="LABC - LAB CONSUMABLES, GAS &amp; CHEMLS"/>
    <m/>
    <x v="32"/>
    <s v="Component Used"/>
    <n v="1"/>
    <n v="2.5"/>
    <n v="2.5"/>
  </r>
  <r>
    <s v="101399 - NITRIC ACID 70% AR 2.5L BOTTL E "/>
    <n v="101399"/>
    <x v="7"/>
    <s v="LABC - LAB CONSUMABLES, GAS &amp; CHEMLS"/>
    <m/>
    <x v="92"/>
    <s v="Component Used"/>
    <n v="1"/>
    <n v="2.5"/>
    <n v="2.5"/>
  </r>
  <r>
    <s v="101399 - NITRIC ACID 70% AR 2.5L BOTTL E  - Total"/>
    <m/>
    <x v="1"/>
    <m/>
    <m/>
    <x v="38"/>
    <m/>
    <n v="12"/>
    <m/>
    <m/>
  </r>
  <r>
    <s v="101472 - GREASE SPECIAL PURPOSE RUBBER PRODUCTS 500G TUB "/>
    <n v="101472"/>
    <x v="0"/>
    <s v="LUBR - LUBRICANTS"/>
    <s v="Each"/>
    <x v="2"/>
    <s v="Component Used"/>
    <n v="6"/>
    <n v="0.5"/>
    <n v="3"/>
  </r>
  <r>
    <s v="101472 - GREASE SPECIAL PURPOSE RUBBER PRODUCTS 500G TUB "/>
    <n v="101472"/>
    <x v="0"/>
    <s v="LUBR - LUBRICANTS"/>
    <m/>
    <x v="133"/>
    <s v="Component Used"/>
    <n v="2"/>
    <n v="0.5"/>
    <n v="1"/>
  </r>
  <r>
    <s v="101472 - GREASE SPECIAL PURPOSE RUBBER PRODUCTS 500G TUB "/>
    <n v="101472"/>
    <x v="0"/>
    <s v="LUBR - LUBRICANTS"/>
    <m/>
    <x v="134"/>
    <s v="Component Used"/>
    <n v="1"/>
    <n v="0.5"/>
    <n v="0.5"/>
  </r>
  <r>
    <s v="101472 - GREASE SPECIAL PURPOSE RUBBER PRODUCTS 500G TUB "/>
    <n v="101472"/>
    <x v="0"/>
    <s v="LUBR - LUBRICANTS"/>
    <m/>
    <x v="135"/>
    <s v="Component Used"/>
    <n v="2"/>
    <n v="0.5"/>
    <n v="1"/>
  </r>
  <r>
    <s v="101472 - GREASE SPECIAL PURPOSE RUBBER PRODUCTS 500G TUB "/>
    <n v="101472"/>
    <x v="0"/>
    <s v="LUBR - LUBRICANTS"/>
    <m/>
    <x v="51"/>
    <s v="Component Used"/>
    <n v="2"/>
    <n v="0.5"/>
    <n v="1"/>
  </r>
  <r>
    <s v="101472 - GREASE SPECIAL PURPOSE RUBBER PRODUCTS 500G TUB "/>
    <n v="101472"/>
    <x v="0"/>
    <s v="LUBR - LUBRICANTS"/>
    <m/>
    <x v="136"/>
    <s v="Component Used"/>
    <n v="1"/>
    <n v="0.5"/>
    <n v="0.5"/>
  </r>
  <r>
    <s v="101472 - GREASE SPECIAL PURPOSE RUBBER PRODUCTS 500G TUB "/>
    <n v="101472"/>
    <x v="0"/>
    <s v="LUBR - LUBRICANTS"/>
    <m/>
    <x v="10"/>
    <s v="Component Used"/>
    <n v="3"/>
    <n v="0.5"/>
    <n v="1.5"/>
  </r>
  <r>
    <s v="101472 - GREASE SPECIAL PURPOSE RUBBER PRODUCTS 500G TUB "/>
    <n v="101472"/>
    <x v="0"/>
    <s v="LUBR - LUBRICANTS"/>
    <m/>
    <x v="137"/>
    <s v="Component Used"/>
    <n v="1"/>
    <n v="0.5"/>
    <n v="0.5"/>
  </r>
  <r>
    <s v="101472 - GREASE SPECIAL PURPOSE RUBBER PRODUCTS 500G TUB "/>
    <n v="101472"/>
    <x v="0"/>
    <s v="LUBR - LUBRICANTS"/>
    <m/>
    <x v="138"/>
    <s v="Component Used"/>
    <n v="1"/>
    <n v="0.5"/>
    <n v="0.5"/>
  </r>
  <r>
    <s v="101472 - GREASE SPECIAL PURPOSE RUBBER PRODUCTS 500G TUB "/>
    <n v="101472"/>
    <x v="0"/>
    <s v="LUBR - LUBRICANTS"/>
    <m/>
    <x v="139"/>
    <s v="Component Used"/>
    <n v="3"/>
    <n v="0.5"/>
    <n v="1.5"/>
  </r>
  <r>
    <s v="101472 - GREASE SPECIAL PURPOSE RUBBER PRODUCTS 500G TUB "/>
    <n v="101472"/>
    <x v="0"/>
    <s v="LUBR - LUBRICANTS"/>
    <m/>
    <x v="59"/>
    <s v="Component Used"/>
    <n v="5"/>
    <n v="0.5"/>
    <n v="2.5"/>
  </r>
  <r>
    <s v="101472 - GREASE SPECIAL PURPOSE RUBBER PRODUCTS 500G TUB "/>
    <n v="101472"/>
    <x v="0"/>
    <s v="LUBR - LUBRICANTS"/>
    <m/>
    <x v="140"/>
    <s v="Component Used"/>
    <n v="4"/>
    <n v="0.5"/>
    <n v="2"/>
  </r>
  <r>
    <s v="101472 - GREASE SPECIAL PURPOSE RUBBER PRODUCTS 500G TUB "/>
    <n v="101472"/>
    <x v="0"/>
    <s v="LUBR - LUBRICANTS"/>
    <m/>
    <x v="65"/>
    <s v="Component Used"/>
    <n v="2"/>
    <n v="0.5"/>
    <n v="1"/>
  </r>
  <r>
    <s v="101472 - GREASE SPECIAL PURPOSE RUBBER PRODUCTS 500G TUB "/>
    <n v="101472"/>
    <x v="0"/>
    <s v="LUBR - LUBRICANTS"/>
    <m/>
    <x v="141"/>
    <s v="Component Used"/>
    <n v="1"/>
    <n v="0.5"/>
    <n v="0.5"/>
  </r>
  <r>
    <s v="101472 - GREASE SPECIAL PURPOSE RUBBER PRODUCTS 500G TUB "/>
    <n v="101472"/>
    <x v="0"/>
    <s v="LUBR - LUBRICANTS"/>
    <m/>
    <x v="142"/>
    <s v="Component Used"/>
    <n v="1"/>
    <n v="0.5"/>
    <n v="0.5"/>
  </r>
  <r>
    <s v="101472 - GREASE SPECIAL PURPOSE RUBBER PRODUCTS 500G TUB "/>
    <n v="101472"/>
    <x v="0"/>
    <s v="LUBR - LUBRICANTS"/>
    <m/>
    <x v="143"/>
    <s v="Component Used"/>
    <n v="1"/>
    <n v="0.5"/>
    <n v="0.5"/>
  </r>
  <r>
    <s v="101472 - GREASE SPECIAL PURPOSE RUBBER PRODUCTS 500G TUB "/>
    <n v="101472"/>
    <x v="0"/>
    <s v="LUBR - LUBRICANTS"/>
    <m/>
    <x v="67"/>
    <s v="Component Used"/>
    <n v="6"/>
    <n v="0.5"/>
    <n v="3"/>
  </r>
  <r>
    <s v="101472 - GREASE SPECIAL PURPOSE RUBBER PRODUCTS 500G TUB "/>
    <n v="101472"/>
    <x v="0"/>
    <s v="LUBR - LUBRICANTS"/>
    <m/>
    <x v="39"/>
    <s v="Component Used"/>
    <n v="1"/>
    <n v="0.5"/>
    <n v="0.5"/>
  </r>
  <r>
    <s v="101472 - GREASE SPECIAL PURPOSE RUBBER PRODUCTS 500G TUB "/>
    <n v="101472"/>
    <x v="0"/>
    <s v="LUBR - LUBRICANTS"/>
    <m/>
    <x v="144"/>
    <s v="Component Used"/>
    <n v="1"/>
    <n v="0.5"/>
    <n v="0.5"/>
  </r>
  <r>
    <s v="101472 - GREASE SPECIAL PURPOSE RUBBER PRODUCTS 500G TUB "/>
    <n v="101472"/>
    <x v="0"/>
    <s v="LUBR - LUBRICANTS"/>
    <m/>
    <x v="126"/>
    <s v="Component Used"/>
    <n v="1"/>
    <n v="0.5"/>
    <n v="0.5"/>
  </r>
  <r>
    <s v="101472 - GREASE SPECIAL PURPOSE RUBBER PRODUCTS 500G TUB "/>
    <n v="101472"/>
    <x v="0"/>
    <s v="LUBR - LUBRICANTS"/>
    <m/>
    <x v="126"/>
    <s v="Component Used"/>
    <n v="1"/>
    <n v="0.5"/>
    <n v="0.5"/>
  </r>
  <r>
    <s v="101472 - GREASE SPECIAL PURPOSE RUBBER PRODUCTS 500G TUB "/>
    <n v="101472"/>
    <x v="0"/>
    <s v="LUBR - LUBRICANTS"/>
    <m/>
    <x v="145"/>
    <s v="Component Used"/>
    <n v="1"/>
    <n v="0.5"/>
    <n v="0.5"/>
  </r>
  <r>
    <s v="101472 - GREASE SPECIAL PURPOSE RUBBER PRODUCTS 500G TUB "/>
    <n v="101472"/>
    <x v="0"/>
    <s v="LUBR - LUBRICANTS"/>
    <m/>
    <x v="24"/>
    <s v="Component Used"/>
    <n v="1"/>
    <n v="0.5"/>
    <n v="0.5"/>
  </r>
  <r>
    <s v="101472 - GREASE SPECIAL PURPOSE RUBBER PRODUCTS 500G TUB "/>
    <n v="101472"/>
    <x v="0"/>
    <s v="LUBR - LUBRICANTS"/>
    <m/>
    <x v="26"/>
    <s v="Component Used"/>
    <n v="1"/>
    <n v="0.5"/>
    <n v="0.5"/>
  </r>
  <r>
    <s v="101472 - GREASE SPECIAL PURPOSE RUBBER PRODUCTS 500G TUB "/>
    <n v="101472"/>
    <x v="0"/>
    <s v="LUBR - LUBRICANTS"/>
    <m/>
    <x v="132"/>
    <s v="Component Used"/>
    <n v="2"/>
    <n v="0.5"/>
    <n v="1"/>
  </r>
  <r>
    <s v="101472 - GREASE SPECIAL PURPOSE RUBBER PRODUCTS 500G TUB "/>
    <n v="101472"/>
    <x v="0"/>
    <s v="LUBR - LUBRICANTS"/>
    <m/>
    <x v="132"/>
    <s v="Component Used"/>
    <n v="1"/>
    <n v="0.5"/>
    <n v="0.5"/>
  </r>
  <r>
    <s v="101472 - GREASE SPECIAL PURPOSE RUBBER PRODUCTS 500G TUB "/>
    <n v="101472"/>
    <x v="0"/>
    <s v="LUBR - LUBRICANTS"/>
    <m/>
    <x v="132"/>
    <s v="Component Used"/>
    <n v="1"/>
    <n v="0.5"/>
    <n v="0.5"/>
  </r>
  <r>
    <s v="101472 - GREASE SPECIAL PURPOSE RUBBER PRODUCTS 500G TUB "/>
    <n v="101472"/>
    <x v="0"/>
    <s v="LUBR - LUBRICANTS"/>
    <m/>
    <x v="132"/>
    <s v="Component Used"/>
    <n v="2"/>
    <n v="0.5"/>
    <n v="1"/>
  </r>
  <r>
    <s v="101472 - GREASE SPECIAL PURPOSE RUBBER PRODUCTS 500G TUB "/>
    <n v="101472"/>
    <x v="0"/>
    <s v="LUBR - LUBRICANTS"/>
    <m/>
    <x v="146"/>
    <s v="Component Used"/>
    <n v="2"/>
    <n v="0.5"/>
    <n v="1"/>
  </r>
  <r>
    <s v="101472 - GREASE SPECIAL PURPOSE RUBBER PRODUCTS 500G TUB "/>
    <n v="101472"/>
    <x v="0"/>
    <s v="LUBR - LUBRICANTS"/>
    <m/>
    <x v="146"/>
    <s v="Component Used"/>
    <n v="1"/>
    <n v="0.5"/>
    <n v="0.5"/>
  </r>
  <r>
    <s v="101472 - GREASE SPECIAL PURPOSE RUBBER PRODUCTS 500G TUB "/>
    <n v="101472"/>
    <x v="0"/>
    <s v="LUBR - LUBRICANTS"/>
    <m/>
    <x v="147"/>
    <s v="Component Used"/>
    <n v="1"/>
    <n v="0.5"/>
    <n v="0.5"/>
  </r>
  <r>
    <s v="101472 - GREASE SPECIAL PURPOSE RUBBER PRODUCTS 500G TUB "/>
    <n v="101472"/>
    <x v="0"/>
    <s v="LUBR - LUBRICANTS"/>
    <m/>
    <x v="148"/>
    <s v="Component Used"/>
    <n v="1"/>
    <n v="0.5"/>
    <n v="0.5"/>
  </r>
  <r>
    <s v="101472 - GREASE SPECIAL PURPOSE RUBBER PRODUCTS 500G TUB "/>
    <n v="101472"/>
    <x v="0"/>
    <s v="LUBR - LUBRICANTS"/>
    <m/>
    <x v="149"/>
    <s v="Component Used"/>
    <n v="2"/>
    <n v="0.5"/>
    <n v="1"/>
  </r>
  <r>
    <s v="101472 - GREASE SPECIAL PURPOSE RUBBER PRODUCTS 500G TUB "/>
    <n v="101472"/>
    <x v="0"/>
    <s v="LUBR - LUBRICANTS"/>
    <m/>
    <x v="150"/>
    <s v="Component Used"/>
    <n v="3"/>
    <n v="0.5"/>
    <n v="1.5"/>
  </r>
  <r>
    <s v="101472 - GREASE SPECIAL PURPOSE RUBBER PRODUCTS 500G TUB "/>
    <n v="101472"/>
    <x v="0"/>
    <s v="LUBR - LUBRICANTS"/>
    <m/>
    <x v="115"/>
    <s v="Component Used"/>
    <n v="1"/>
    <n v="0.5"/>
    <n v="0.5"/>
  </r>
  <r>
    <s v="101472 - GREASE SPECIAL PURPOSE RUBBER PRODUCTS 500G TUB "/>
    <n v="101472"/>
    <x v="0"/>
    <s v="LUBR - LUBRICANTS"/>
    <m/>
    <x v="151"/>
    <s v="Component Used"/>
    <n v="4"/>
    <n v="0.5"/>
    <n v="2"/>
  </r>
  <r>
    <s v="101472 - GREASE SPECIAL PURPOSE RUBBER PRODUCTS 500G TUB "/>
    <n v="101472"/>
    <x v="0"/>
    <s v="LUBR - LUBRICANTS"/>
    <m/>
    <x v="152"/>
    <s v="Component Used"/>
    <n v="1"/>
    <n v="0.5"/>
    <n v="0.5"/>
  </r>
  <r>
    <s v="101472 - GREASE SPECIAL PURPOSE RUBBER PRODUCTS 500G TUB "/>
    <n v="101472"/>
    <x v="0"/>
    <s v="LUBR - LUBRICANTS"/>
    <m/>
    <x v="153"/>
    <s v="Component Used"/>
    <n v="1"/>
    <n v="0.5"/>
    <n v="0.5"/>
  </r>
  <r>
    <s v="101472 - GREASE SPECIAL PURPOSE RUBBER PRODUCTS 500G TUB "/>
    <n v="101472"/>
    <x v="0"/>
    <s v="LUBR - LUBRICANTS"/>
    <m/>
    <x v="128"/>
    <s v="Component Used"/>
    <n v="1"/>
    <n v="0.5"/>
    <n v="0.5"/>
  </r>
  <r>
    <s v="101472 - GREASE SPECIAL PURPOSE RUBBER PRODUCTS 500G TUB "/>
    <n v="101472"/>
    <x v="0"/>
    <s v="LUBR - LUBRICANTS"/>
    <m/>
    <x v="154"/>
    <s v="Component Used"/>
    <n v="1"/>
    <n v="0.5"/>
    <n v="0.5"/>
  </r>
  <r>
    <s v="101472 - GREASE SPECIAL PURPOSE RUBBER PRODUCTS 500G TUB "/>
    <n v="101472"/>
    <x v="0"/>
    <s v="LUBR - LUBRICANTS"/>
    <m/>
    <x v="155"/>
    <s v="Component Used"/>
    <n v="2"/>
    <n v="0.5"/>
    <n v="1"/>
  </r>
  <r>
    <s v="101472 - GREASE SPECIAL PURPOSE RUBBER PRODUCTS 500G TUB "/>
    <n v="101472"/>
    <x v="0"/>
    <s v="LUBR - LUBRICANTS"/>
    <m/>
    <x v="155"/>
    <s v="Component Used"/>
    <n v="1"/>
    <n v="0.5"/>
    <n v="0.5"/>
  </r>
  <r>
    <s v="101472 - GREASE SPECIAL PURPOSE RUBBER PRODUCTS 500G TUB "/>
    <n v="101472"/>
    <x v="0"/>
    <s v="LUBR - LUBRICANTS"/>
    <m/>
    <x v="78"/>
    <s v="Component Used"/>
    <n v="3"/>
    <n v="0.5"/>
    <n v="1.5"/>
  </r>
  <r>
    <s v="101472 - GREASE SPECIAL PURPOSE RUBBER PRODUCTS 500G TUB "/>
    <n v="101472"/>
    <x v="0"/>
    <s v="LUBR - LUBRICANTS"/>
    <m/>
    <x v="78"/>
    <s v="Component Used"/>
    <n v="1"/>
    <n v="0.5"/>
    <n v="0.5"/>
  </r>
  <r>
    <s v="101472 - GREASE SPECIAL PURPOSE RUBBER PRODUCTS 500G TUB "/>
    <n v="101472"/>
    <x v="0"/>
    <s v="LUBR - LUBRICANTS"/>
    <m/>
    <x v="78"/>
    <s v="Component Used"/>
    <n v="2"/>
    <n v="0.5"/>
    <n v="1"/>
  </r>
  <r>
    <s v="101472 - GREASE SPECIAL PURPOSE RUBBER PRODUCTS 500G TUB "/>
    <n v="101472"/>
    <x v="0"/>
    <s v="LUBR - LUBRICANTS"/>
    <m/>
    <x v="156"/>
    <s v="Component Used"/>
    <n v="2"/>
    <n v="0.5"/>
    <n v="1"/>
  </r>
  <r>
    <s v="101472 - GREASE SPECIAL PURPOSE RUBBER PRODUCTS 500G TUB "/>
    <n v="101472"/>
    <x v="0"/>
    <s v="LUBR - LUBRICANTS"/>
    <m/>
    <x v="83"/>
    <s v="Component Used"/>
    <n v="1"/>
    <n v="0.5"/>
    <n v="0.5"/>
  </r>
  <r>
    <s v="101472 - GREASE SPECIAL PURPOSE RUBBER PRODUCTS 500G TUB "/>
    <n v="101472"/>
    <x v="0"/>
    <s v="LUBR - LUBRICANTS"/>
    <m/>
    <x v="157"/>
    <s v="Component Used"/>
    <n v="1"/>
    <n v="0.5"/>
    <n v="0.5"/>
  </r>
  <r>
    <s v="101472 - GREASE SPECIAL PURPOSE RUBBER PRODUCTS 500G TUB "/>
    <n v="101472"/>
    <x v="0"/>
    <s v="LUBR - LUBRICANTS"/>
    <m/>
    <x v="158"/>
    <s v="Component Used"/>
    <n v="3"/>
    <n v="0.5"/>
    <n v="1.5"/>
  </r>
  <r>
    <s v="101472 - GREASE SPECIAL PURPOSE RUBBER PRODUCTS 500G TUB "/>
    <n v="101472"/>
    <x v="0"/>
    <s v="LUBR - LUBRICANTS"/>
    <m/>
    <x v="159"/>
    <s v="Component Used"/>
    <n v="1"/>
    <n v="0.5"/>
    <n v="0.5"/>
  </r>
  <r>
    <s v="101472 - GREASE SPECIAL PURPOSE RUBBER PRODUCTS 500G TUB "/>
    <n v="101472"/>
    <x v="0"/>
    <s v="LUBR - LUBRICANTS"/>
    <m/>
    <x v="160"/>
    <s v="Component Used"/>
    <n v="2"/>
    <n v="0.5"/>
    <n v="1"/>
  </r>
  <r>
    <s v="101472 - GREASE SPECIAL PURPOSE RUBBER PRODUCTS 500G TUB "/>
    <n v="101472"/>
    <x v="0"/>
    <s v="LUBR - LUBRICANTS"/>
    <m/>
    <x v="34"/>
    <s v="Component Used"/>
    <n v="1"/>
    <n v="0.5"/>
    <n v="0.5"/>
  </r>
  <r>
    <s v="101472 - GREASE SPECIAL PURPOSE RUBBER PRODUCTS 500G TUB "/>
    <n v="101472"/>
    <x v="0"/>
    <s v="LUBR - LUBRICANTS"/>
    <m/>
    <x v="34"/>
    <s v="Component Used"/>
    <n v="1"/>
    <n v="0.5"/>
    <n v="0.5"/>
  </r>
  <r>
    <s v="101472 - GREASE SPECIAL PURPOSE RUBBER PRODUCTS 500G TUB "/>
    <n v="101472"/>
    <x v="0"/>
    <s v="LUBR - LUBRICANTS"/>
    <m/>
    <x v="161"/>
    <s v="Component Used"/>
    <n v="5"/>
    <n v="0.5"/>
    <n v="2.5"/>
  </r>
  <r>
    <s v="101472 - GREASE SPECIAL PURPOSE RUBBER PRODUCTS 500G TUB "/>
    <n v="101472"/>
    <x v="0"/>
    <s v="LUBR - LUBRICANTS"/>
    <m/>
    <x v="162"/>
    <s v="Component Used"/>
    <n v="4"/>
    <n v="0.5"/>
    <n v="2"/>
  </r>
  <r>
    <s v="101472 - GREASE SPECIAL PURPOSE RUBBER PRODUCTS 500G TUB "/>
    <n v="101472"/>
    <x v="0"/>
    <s v="LUBR - LUBRICANTS"/>
    <m/>
    <x v="163"/>
    <s v="Component Used"/>
    <n v="2"/>
    <n v="0.5"/>
    <n v="1"/>
  </r>
  <r>
    <s v="101472 - GREASE SPECIAL PURPOSE RUBBER PRODUCTS 500G TUB "/>
    <n v="101472"/>
    <x v="0"/>
    <s v="LUBR - LUBRICANTS"/>
    <m/>
    <x v="164"/>
    <s v="Component Used"/>
    <n v="2"/>
    <n v="0.5"/>
    <n v="1"/>
  </r>
  <r>
    <s v="101472 - GREASE SPECIAL PURPOSE RUBBER PRODUCTS 500G TUB "/>
    <n v="101472"/>
    <x v="0"/>
    <s v="LUBR - LUBRICANTS"/>
    <m/>
    <x v="90"/>
    <s v="Component Used"/>
    <n v="2"/>
    <n v="0.5"/>
    <n v="1"/>
  </r>
  <r>
    <s v="101472 - GREASE SPECIAL PURPOSE RUBBER PRODUCTS 500G TUB "/>
    <n v="101472"/>
    <x v="0"/>
    <s v="LUBR - LUBRICANTS"/>
    <m/>
    <x v="92"/>
    <s v="Component Used"/>
    <n v="1"/>
    <n v="0.5"/>
    <n v="0.5"/>
  </r>
  <r>
    <s v="101472 - GREASE SPECIAL PURPOSE RUBBER PRODUCTS 500G TUB "/>
    <n v="101472"/>
    <x v="0"/>
    <s v="LUBR - LUBRICANTS"/>
    <m/>
    <x v="165"/>
    <s v="Component Used"/>
    <n v="4"/>
    <n v="0.5"/>
    <n v="2"/>
  </r>
  <r>
    <s v="101472 - GREASE SPECIAL PURPOSE RUBBER PRODUCTS 500G TUB "/>
    <n v="101472"/>
    <x v="0"/>
    <s v="LUBR - LUBRICANTS"/>
    <m/>
    <x v="166"/>
    <s v="Component Used"/>
    <n v="2"/>
    <n v="0.5"/>
    <n v="1"/>
  </r>
  <r>
    <s v="101472 - GREASE SPECIAL PURPOSE RUBBER PRODUCTS 500G TUB "/>
    <n v="101472"/>
    <x v="0"/>
    <s v="LUBR - LUBRICANTS"/>
    <m/>
    <x v="166"/>
    <s v="Component Used"/>
    <n v="2"/>
    <n v="0.5"/>
    <n v="1"/>
  </r>
  <r>
    <s v="101472 - GREASE SPECIAL PURPOSE RUBBER PRODUCTS 500G TUB "/>
    <n v="101472"/>
    <x v="0"/>
    <s v="LUBR - LUBRICANTS"/>
    <m/>
    <x v="167"/>
    <s v="Component Used"/>
    <n v="4"/>
    <n v="0.5"/>
    <n v="2"/>
  </r>
  <r>
    <s v="101472 - GREASE SPECIAL PURPOSE RUBBER PRODUCTS 500G TUB  - Total"/>
    <m/>
    <x v="1"/>
    <m/>
    <m/>
    <x v="38"/>
    <m/>
    <n v="123"/>
    <m/>
    <m/>
  </r>
  <r>
    <s v="101492 - SODIUM CARBONATE, DENSE SODA ASH, 25KG BAG "/>
    <n v="101492"/>
    <x v="8"/>
    <s v="CHEM - CHEMICALS"/>
    <s v="Bag"/>
    <x v="168"/>
    <s v="Component Used"/>
    <n v="1"/>
    <n v="25"/>
    <n v="25"/>
  </r>
  <r>
    <s v="101492 - SODIUM CARBONATE, DENSE SODA ASH, 25KG BAG "/>
    <n v="101492"/>
    <x v="8"/>
    <s v="CHEM - CHEMICALS"/>
    <m/>
    <x v="45"/>
    <s v="Component Used"/>
    <n v="1"/>
    <n v="25"/>
    <n v="25"/>
  </r>
  <r>
    <s v="101492 - SODIUM CARBONATE, DENSE SODA ASH, 25KG BAG "/>
    <n v="101492"/>
    <x v="8"/>
    <s v="CHEM - CHEMICALS"/>
    <m/>
    <x v="49"/>
    <s v="Component Used"/>
    <n v="1"/>
    <n v="25"/>
    <n v="25"/>
  </r>
  <r>
    <s v="101492 - SODIUM CARBONATE, DENSE SODA ASH, 25KG BAG "/>
    <n v="101492"/>
    <x v="8"/>
    <s v="CHEM - CHEMICALS"/>
    <m/>
    <x v="169"/>
    <s v="Component Used"/>
    <n v="2"/>
    <n v="25"/>
    <n v="50"/>
  </r>
  <r>
    <s v="101492 - SODIUM CARBONATE, DENSE SODA ASH, 25KG BAG "/>
    <n v="101492"/>
    <x v="8"/>
    <s v="CHEM - CHEMICALS"/>
    <m/>
    <x v="54"/>
    <s v="Component Used"/>
    <n v="1"/>
    <n v="25"/>
    <n v="25"/>
  </r>
  <r>
    <s v="101492 - SODIUM CARBONATE, DENSE SODA ASH, 25KG BAG "/>
    <n v="101492"/>
    <x v="8"/>
    <s v="CHEM - CHEMICALS"/>
    <m/>
    <x v="170"/>
    <s v="Component Used"/>
    <n v="1"/>
    <n v="25"/>
    <n v="25"/>
  </r>
  <r>
    <s v="101492 - SODIUM CARBONATE, DENSE SODA ASH, 25KG BAG "/>
    <n v="101492"/>
    <x v="8"/>
    <s v="CHEM - CHEMICALS"/>
    <m/>
    <x v="95"/>
    <s v="Component Used"/>
    <n v="1"/>
    <n v="25"/>
    <n v="25"/>
  </r>
  <r>
    <s v="101492 - SODIUM CARBONATE, DENSE SODA ASH, 25KG BAG "/>
    <n v="101492"/>
    <x v="8"/>
    <s v="CHEM - CHEMICALS"/>
    <m/>
    <x v="138"/>
    <s v="Component Used"/>
    <n v="1"/>
    <n v="25"/>
    <n v="25"/>
  </r>
  <r>
    <s v="101492 - SODIUM CARBONATE, DENSE SODA ASH, 25KG BAG "/>
    <n v="101492"/>
    <x v="8"/>
    <s v="CHEM - CHEMICALS"/>
    <m/>
    <x v="171"/>
    <s v="Component Used"/>
    <n v="1"/>
    <n v="25"/>
    <n v="25"/>
  </r>
  <r>
    <s v="101492 - SODIUM CARBONATE, DENSE SODA ASH, 25KG BAG "/>
    <n v="101492"/>
    <x v="8"/>
    <s v="CHEM - CHEMICALS"/>
    <m/>
    <x v="171"/>
    <s v="Component Used"/>
    <n v="1"/>
    <n v="25"/>
    <n v="25"/>
  </r>
  <r>
    <s v="101492 - SODIUM CARBONATE, DENSE SODA ASH, 25KG BAG "/>
    <n v="101492"/>
    <x v="8"/>
    <s v="CHEM - CHEMICALS"/>
    <m/>
    <x v="172"/>
    <s v="Component Used"/>
    <n v="2"/>
    <n v="25"/>
    <n v="50"/>
  </r>
  <r>
    <s v="101492 - SODIUM CARBONATE, DENSE SODA ASH, 25KG BAG "/>
    <n v="101492"/>
    <x v="8"/>
    <s v="CHEM - CHEMICALS"/>
    <m/>
    <x v="20"/>
    <s v="Component Used"/>
    <n v="2"/>
    <n v="25"/>
    <n v="50"/>
  </r>
  <r>
    <s v="101492 - SODIUM CARBONATE, DENSE SODA ASH, 25KG BAG "/>
    <n v="101492"/>
    <x v="8"/>
    <s v="CHEM - CHEMICALS"/>
    <m/>
    <x v="39"/>
    <s v="Component Used"/>
    <n v="8"/>
    <n v="25"/>
    <n v="200"/>
  </r>
  <r>
    <s v="101492 - SODIUM CARBONATE, DENSE SODA ASH, 25KG BAG "/>
    <n v="101492"/>
    <x v="8"/>
    <s v="CHEM - CHEMICALS"/>
    <m/>
    <x v="75"/>
    <s v="Component Used"/>
    <n v="6"/>
    <n v="25"/>
    <n v="150"/>
  </r>
  <r>
    <s v="101492 - SODIUM CARBONATE, DENSE SODA ASH, 25KG BAG "/>
    <n v="101492"/>
    <x v="8"/>
    <s v="CHEM - CHEMICALS"/>
    <m/>
    <x v="173"/>
    <s v="Component Used"/>
    <n v="14"/>
    <n v="25"/>
    <n v="350"/>
  </r>
  <r>
    <s v="101492 - SODIUM CARBONATE, DENSE SODA ASH, 25KG BAG "/>
    <n v="101492"/>
    <x v="8"/>
    <s v="CHEM - CHEMICALS"/>
    <m/>
    <x v="128"/>
    <s v="Component Used"/>
    <n v="3"/>
    <n v="25"/>
    <n v="75"/>
  </r>
  <r>
    <s v="101492 - SODIUM CARBONATE, DENSE SODA ASH, 25KG BAG "/>
    <n v="101492"/>
    <x v="8"/>
    <s v="CHEM - CHEMICALS"/>
    <m/>
    <x v="128"/>
    <s v="Component Used"/>
    <n v="1"/>
    <n v="25"/>
    <n v="25"/>
  </r>
  <r>
    <s v="101492 - SODIUM CARBONATE, DENSE SODA ASH, 25KG BAG "/>
    <n v="101492"/>
    <x v="8"/>
    <s v="CHEM - CHEMICALS"/>
    <m/>
    <x v="76"/>
    <s v="Component Used"/>
    <n v="2"/>
    <n v="25"/>
    <n v="50"/>
  </r>
  <r>
    <s v="101492 - SODIUM CARBONATE, DENSE SODA ASH, 25KG BAG "/>
    <n v="101492"/>
    <x v="8"/>
    <s v="CHEM - CHEMICALS"/>
    <m/>
    <x v="160"/>
    <s v="Component Used"/>
    <n v="1"/>
    <n v="25"/>
    <n v="25"/>
  </r>
  <r>
    <s v="101492 - SODIUM CARBONATE, DENSE SODA ASH, 25KG BAG "/>
    <n v="101492"/>
    <x v="8"/>
    <s v="CHEM - CHEMICALS"/>
    <m/>
    <x v="89"/>
    <s v="Component Used"/>
    <n v="1"/>
    <n v="25"/>
    <n v="25"/>
  </r>
  <r>
    <s v="101492 - SODIUM CARBONATE, DENSE SODA ASH, 25KG BAG "/>
    <n v="101492"/>
    <x v="8"/>
    <s v="CHEM - CHEMICALS"/>
    <m/>
    <x v="174"/>
    <s v="Component Used"/>
    <n v="1"/>
    <n v="25"/>
    <n v="25"/>
  </r>
  <r>
    <s v="101492 - SODIUM CARBONATE, DENSE SODA ASH, 25KG BAG "/>
    <n v="101492"/>
    <x v="8"/>
    <s v="CHEM - CHEMICALS"/>
    <m/>
    <x v="175"/>
    <s v="Component Used"/>
    <n v="2"/>
    <n v="25"/>
    <n v="50"/>
  </r>
  <r>
    <s v="101492 - SODIUM CARBONATE, DENSE SODA ASH, 25KG BAG  - Total"/>
    <m/>
    <x v="1"/>
    <m/>
    <m/>
    <x v="38"/>
    <m/>
    <n v="54"/>
    <m/>
    <m/>
  </r>
  <r>
    <s v="101578 - GREASE EXTREME PRESSURE GADUS S3 (EP2) 450G CARTRIDGE "/>
    <n v="101578"/>
    <x v="0"/>
    <s v="LUBR - LUBRICANTS"/>
    <s v="Each"/>
    <x v="176"/>
    <s v="Component Used"/>
    <n v="12"/>
    <n v="0.45"/>
    <n v="5.4"/>
  </r>
  <r>
    <s v="101578 - GREASE EXTREME PRESSURE GADUS S3 (EP2) 450G CARTRIDGE "/>
    <n v="101578"/>
    <x v="0"/>
    <s v="LUBR - LUBRICANTS"/>
    <m/>
    <x v="177"/>
    <s v="Component Used"/>
    <n v="24"/>
    <n v="0.45"/>
    <n v="10.8"/>
  </r>
  <r>
    <s v="101578 - GREASE EXTREME PRESSURE GADUS S3 (EP2) 450G CARTRIDGE "/>
    <n v="101578"/>
    <x v="0"/>
    <s v="LUBR - LUBRICANTS"/>
    <m/>
    <x v="1"/>
    <s v="Component Used"/>
    <n v="12"/>
    <n v="0.45"/>
    <n v="5.4"/>
  </r>
  <r>
    <s v="101578 - GREASE EXTREME PRESSURE GADUS S3 (EP2) 450G CARTRIDGE "/>
    <n v="101578"/>
    <x v="0"/>
    <s v="LUBR - LUBRICANTS"/>
    <m/>
    <x v="168"/>
    <s v="Component Used"/>
    <n v="24"/>
    <n v="0.45"/>
    <n v="10.8"/>
  </r>
  <r>
    <s v="101578 - GREASE EXTREME PRESSURE GADUS S3 (EP2) 450G CARTRIDGE "/>
    <n v="101578"/>
    <x v="0"/>
    <s v="LUBR - LUBRICANTS"/>
    <m/>
    <x v="178"/>
    <s v="Component Used"/>
    <n v="12"/>
    <n v="0.45"/>
    <n v="5.4"/>
  </r>
  <r>
    <s v="101578 - GREASE EXTREME PRESSURE GADUS S3 (EP2) 450G CARTRIDGE "/>
    <n v="101578"/>
    <x v="0"/>
    <s v="LUBR - LUBRICANTS"/>
    <m/>
    <x v="4"/>
    <s v="Component Used"/>
    <n v="12"/>
    <n v="0.45"/>
    <n v="5.4"/>
  </r>
  <r>
    <s v="101578 - GREASE EXTREME PRESSURE GADUS S3 (EP2) 450G CARTRIDGE "/>
    <n v="101578"/>
    <x v="0"/>
    <s v="LUBR - LUBRICANTS"/>
    <m/>
    <x v="179"/>
    <s v="Component Used"/>
    <n v="12"/>
    <n v="0.45"/>
    <n v="5.4"/>
  </r>
  <r>
    <s v="101578 - GREASE EXTREME PRESSURE GADUS S3 (EP2) 450G CARTRIDGE "/>
    <n v="101578"/>
    <x v="0"/>
    <s v="LUBR - LUBRICANTS"/>
    <m/>
    <x v="179"/>
    <s v="Component Used"/>
    <n v="12"/>
    <n v="0.45"/>
    <n v="5.4"/>
  </r>
  <r>
    <s v="101578 - GREASE EXTREME PRESSURE GADUS S3 (EP2) 450G CARTRIDGE "/>
    <n v="101578"/>
    <x v="0"/>
    <s v="LUBR - LUBRICANTS"/>
    <m/>
    <x v="180"/>
    <s v="Component Used"/>
    <n v="24"/>
    <n v="0.45"/>
    <n v="10.8"/>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181"/>
    <s v="Component Used"/>
    <n v="1"/>
    <n v="0.45"/>
    <n v="0.45"/>
  </r>
  <r>
    <s v="101578 - GREASE EXTREME PRESSURE GADUS S3 (EP2) 450G CARTRIDGE "/>
    <n v="101578"/>
    <x v="0"/>
    <s v="LUBR - LUBRICANTS"/>
    <m/>
    <x v="6"/>
    <s v="Component Used"/>
    <n v="12"/>
    <n v="0.45"/>
    <n v="5.4"/>
  </r>
  <r>
    <s v="101578 - GREASE EXTREME PRESSURE GADUS S3 (EP2) 450G CARTRIDGE "/>
    <n v="101578"/>
    <x v="0"/>
    <s v="LUBR - LUBRICANTS"/>
    <m/>
    <x v="48"/>
    <s v="Component Used"/>
    <n v="36"/>
    <n v="0.45"/>
    <n v="16.2"/>
  </r>
  <r>
    <s v="101578 - GREASE EXTREME PRESSURE GADUS S3 (EP2) 450G CARTRIDGE "/>
    <n v="101578"/>
    <x v="0"/>
    <s v="LUBR - LUBRICANTS"/>
    <m/>
    <x v="48"/>
    <s v="Component Used"/>
    <n v="12"/>
    <n v="0.45"/>
    <n v="5.4"/>
  </r>
  <r>
    <s v="101578 - GREASE EXTREME PRESSURE GADUS S3 (EP2) 450G CARTRIDGE "/>
    <n v="101578"/>
    <x v="0"/>
    <s v="LUBR - LUBRICANTS"/>
    <m/>
    <x v="51"/>
    <s v="Component Used"/>
    <n v="12"/>
    <n v="0.45"/>
    <n v="5.4"/>
  </r>
  <r>
    <s v="101578 - GREASE EXTREME PRESSURE GADUS S3 (EP2) 450G CARTRIDGE "/>
    <n v="101578"/>
    <x v="0"/>
    <s v="LUBR - LUBRICANTS"/>
    <m/>
    <x v="51"/>
    <s v="Component Used"/>
    <n v="12"/>
    <n v="0.45"/>
    <n v="5.4"/>
  </r>
  <r>
    <s v="101578 - GREASE EXTREME PRESSURE GADUS S3 (EP2) 450G CARTRIDGE "/>
    <n v="101578"/>
    <x v="0"/>
    <s v="LUBR - LUBRICANTS"/>
    <m/>
    <x v="51"/>
    <s v="Component Used"/>
    <n v="12"/>
    <n v="0.45"/>
    <n v="5.4"/>
  </r>
  <r>
    <s v="101578 - GREASE EXTREME PRESSURE GADUS S3 (EP2) 450G CARTRIDGE "/>
    <n v="101578"/>
    <x v="0"/>
    <s v="LUBR - LUBRICANTS"/>
    <m/>
    <x v="182"/>
    <s v="Component Used"/>
    <n v="1"/>
    <n v="0.45"/>
    <n v="0.45"/>
  </r>
  <r>
    <s v="101578 - GREASE EXTREME PRESSURE GADUS S3 (EP2) 450G CARTRIDGE "/>
    <n v="101578"/>
    <x v="0"/>
    <s v="LUBR - LUBRICANTS"/>
    <m/>
    <x v="9"/>
    <s v="Component Used"/>
    <n v="12"/>
    <n v="0.45"/>
    <n v="5.4"/>
  </r>
  <r>
    <s v="101578 - GREASE EXTREME PRESSURE GADUS S3 (EP2) 450G CARTRIDGE "/>
    <n v="101578"/>
    <x v="0"/>
    <s v="LUBR - LUBRICANTS"/>
    <m/>
    <x v="9"/>
    <s v="Component Used"/>
    <n v="3"/>
    <n v="0.45"/>
    <n v="1.35"/>
  </r>
  <r>
    <s v="101578 - GREASE EXTREME PRESSURE GADUS S3 (EP2) 450G CARTRIDGE "/>
    <n v="101578"/>
    <x v="0"/>
    <s v="LUBR - LUBRICANTS"/>
    <m/>
    <x v="136"/>
    <s v="Component Used"/>
    <n v="12"/>
    <n v="0.45"/>
    <n v="5.4"/>
  </r>
  <r>
    <s v="101578 - GREASE EXTREME PRESSURE GADUS S3 (EP2) 450G CARTRIDGE "/>
    <n v="101578"/>
    <x v="0"/>
    <s v="LUBR - LUBRICANTS"/>
    <m/>
    <x v="183"/>
    <s v="Component Used"/>
    <n v="24"/>
    <n v="0.45"/>
    <n v="10.8"/>
  </r>
  <r>
    <s v="101578 - GREASE EXTREME PRESSURE GADUS S3 (EP2) 450G CARTRIDGE "/>
    <n v="101578"/>
    <x v="0"/>
    <s v="LUBR - LUBRICANTS"/>
    <m/>
    <x v="170"/>
    <s v="Component Used"/>
    <n v="12"/>
    <n v="0.45"/>
    <n v="5.4"/>
  </r>
  <r>
    <s v="101578 - GREASE EXTREME PRESSURE GADUS S3 (EP2) 450G CARTRIDGE "/>
    <n v="101578"/>
    <x v="0"/>
    <s v="LUBR - LUBRICANTS"/>
    <m/>
    <x v="11"/>
    <s v="Component Used"/>
    <n v="12"/>
    <n v="0.45"/>
    <n v="5.4"/>
  </r>
  <r>
    <s v="101578 - GREASE EXTREME PRESSURE GADUS S3 (EP2) 450G CARTRIDGE "/>
    <n v="101578"/>
    <x v="0"/>
    <s v="LUBR - LUBRICANTS"/>
    <m/>
    <x v="56"/>
    <s v="Component Used"/>
    <n v="12"/>
    <n v="0.45"/>
    <n v="5.4"/>
  </r>
  <r>
    <s v="101578 - GREASE EXTREME PRESSURE GADUS S3 (EP2) 450G CARTRIDGE "/>
    <n v="101578"/>
    <x v="0"/>
    <s v="LUBR - LUBRICANTS"/>
    <m/>
    <x v="95"/>
    <s v="Component Used"/>
    <n v="36"/>
    <n v="0.45"/>
    <n v="16.2"/>
  </r>
  <r>
    <s v="101578 - GREASE EXTREME PRESSURE GADUS S3 (EP2) 450G CARTRIDGE "/>
    <n v="101578"/>
    <x v="0"/>
    <s v="LUBR - LUBRICANTS"/>
    <m/>
    <x v="13"/>
    <s v="Component Used"/>
    <n v="24"/>
    <n v="0.45"/>
    <n v="10.8"/>
  </r>
  <r>
    <s v="101578 - GREASE EXTREME PRESSURE GADUS S3 (EP2) 450G CARTRIDGE "/>
    <n v="101578"/>
    <x v="0"/>
    <s v="LUBR - LUBRICANTS"/>
    <m/>
    <x v="184"/>
    <s v="Component Used"/>
    <n v="12"/>
    <n v="0.45"/>
    <n v="5.4"/>
  </r>
  <r>
    <s v="101578 - GREASE EXTREME PRESSURE GADUS S3 (EP2) 450G CARTRIDGE "/>
    <n v="101578"/>
    <x v="0"/>
    <s v="LUBR - LUBRICANTS"/>
    <m/>
    <x v="184"/>
    <s v="Component Used"/>
    <n v="12"/>
    <n v="0.45"/>
    <n v="5.4"/>
  </r>
  <r>
    <s v="101578 - GREASE EXTREME PRESSURE GADUS S3 (EP2) 450G CARTRIDGE "/>
    <n v="101578"/>
    <x v="0"/>
    <s v="LUBR - LUBRICANTS"/>
    <m/>
    <x v="185"/>
    <s v="Component Used"/>
    <n v="12"/>
    <n v="0.45"/>
    <n v="5.4"/>
  </r>
  <r>
    <s v="101578 - GREASE EXTREME PRESSURE GADUS S3 (EP2) 450G CARTRIDGE "/>
    <n v="101578"/>
    <x v="0"/>
    <s v="LUBR - LUBRICANTS"/>
    <m/>
    <x v="58"/>
    <s v="Component Used"/>
    <n v="12"/>
    <n v="0.45"/>
    <n v="5.4"/>
  </r>
  <r>
    <s v="101578 - GREASE EXTREME PRESSURE GADUS S3 (EP2) 450G CARTRIDGE "/>
    <n v="101578"/>
    <x v="0"/>
    <s v="LUBR - LUBRICANTS"/>
    <m/>
    <x v="58"/>
    <s v="Component Used"/>
    <n v="12"/>
    <n v="0.45"/>
    <n v="5.4"/>
  </r>
  <r>
    <s v="101578 - GREASE EXTREME PRESSURE GADUS S3 (EP2) 450G CARTRIDGE "/>
    <n v="101578"/>
    <x v="0"/>
    <s v="LUBR - LUBRICANTS"/>
    <m/>
    <x v="186"/>
    <s v="Component Used"/>
    <n v="1"/>
    <n v="0.45"/>
    <n v="0.45"/>
  </r>
  <r>
    <s v="101578 - GREASE EXTREME PRESSURE GADUS S3 (EP2) 450G CARTRIDGE "/>
    <n v="101578"/>
    <x v="0"/>
    <s v="LUBR - LUBRICANTS"/>
    <m/>
    <x v="15"/>
    <s v="Component Used"/>
    <n v="12"/>
    <n v="0.45"/>
    <n v="5.4"/>
  </r>
  <r>
    <s v="101578 - GREASE EXTREME PRESSURE GADUS S3 (EP2) 450G CARTRIDGE "/>
    <n v="101578"/>
    <x v="0"/>
    <s v="LUBR - LUBRICANTS"/>
    <m/>
    <x v="15"/>
    <s v="Component Used"/>
    <n v="23"/>
    <n v="0.45"/>
    <n v="10.35"/>
  </r>
  <r>
    <s v="101578 - GREASE EXTREME PRESSURE GADUS S3 (EP2) 450G CARTRIDGE "/>
    <n v="101578"/>
    <x v="0"/>
    <s v="LUBR - LUBRICANTS"/>
    <m/>
    <x v="61"/>
    <s v="Component Used"/>
    <n v="144"/>
    <n v="0.45"/>
    <n v="64.8"/>
  </r>
  <r>
    <s v="101578 - GREASE EXTREME PRESSURE GADUS S3 (EP2) 450G CARTRIDGE "/>
    <n v="101578"/>
    <x v="0"/>
    <s v="LUBR - LUBRICANTS"/>
    <m/>
    <x v="19"/>
    <s v="Component Used"/>
    <n v="156"/>
    <n v="0.45"/>
    <n v="70.2"/>
  </r>
  <r>
    <s v="101578 - GREASE EXTREME PRESSURE GADUS S3 (EP2) 450G CARTRIDGE "/>
    <n v="101578"/>
    <x v="0"/>
    <s v="LUBR - LUBRICANTS"/>
    <m/>
    <x v="101"/>
    <s v="Component Used"/>
    <n v="48"/>
    <n v="0.45"/>
    <n v="21.6"/>
  </r>
  <r>
    <s v="101578 - GREASE EXTREME PRESSURE GADUS S3 (EP2) 450G CARTRIDGE "/>
    <n v="101578"/>
    <x v="0"/>
    <s v="LUBR - LUBRICANTS"/>
    <m/>
    <x v="22"/>
    <s v="Component Used"/>
    <n v="48"/>
    <n v="0.45"/>
    <n v="21.6"/>
  </r>
  <r>
    <s v="101578 - GREASE EXTREME PRESSURE GADUS S3 (EP2) 450G CARTRIDGE "/>
    <n v="101578"/>
    <x v="0"/>
    <s v="LUBR - LUBRICANTS"/>
    <m/>
    <x v="66"/>
    <s v="Component Used"/>
    <n v="48"/>
    <n v="0.45"/>
    <n v="21.6"/>
  </r>
  <r>
    <s v="101578 - GREASE EXTREME PRESSURE GADUS S3 (EP2) 450G CARTRIDGE "/>
    <n v="101578"/>
    <x v="0"/>
    <s v="LUBR - LUBRICANTS"/>
    <m/>
    <x v="187"/>
    <s v="Component Used"/>
    <n v="48"/>
    <n v="0.45"/>
    <n v="21.6"/>
  </r>
  <r>
    <s v="101578 - GREASE EXTREME PRESSURE GADUS S3 (EP2) 450G CARTRIDGE "/>
    <n v="101578"/>
    <x v="0"/>
    <s v="LUBR - LUBRICANTS"/>
    <m/>
    <x v="109"/>
    <s v="Component Used"/>
    <n v="12"/>
    <n v="0.45"/>
    <n v="5.4"/>
  </r>
  <r>
    <s v="101578 - GREASE EXTREME PRESSURE GADUS S3 (EP2) 450G CARTRIDGE "/>
    <n v="101578"/>
    <x v="0"/>
    <s v="LUBR - LUBRICANTS"/>
    <m/>
    <x v="142"/>
    <s v="Component Used"/>
    <n v="36"/>
    <n v="0.45"/>
    <n v="16.2"/>
  </r>
  <r>
    <s v="101578 - GREASE EXTREME PRESSURE GADUS S3 (EP2) 450G CARTRIDGE "/>
    <n v="101578"/>
    <x v="0"/>
    <s v="LUBR - LUBRICANTS"/>
    <m/>
    <x v="102"/>
    <s v="Component Used"/>
    <n v="12"/>
    <n v="0.45"/>
    <n v="5.4"/>
  </r>
  <r>
    <s v="101578 - GREASE EXTREME PRESSURE GADUS S3 (EP2) 450G CARTRIDGE "/>
    <n v="101578"/>
    <x v="0"/>
    <s v="LUBR - LUBRICANTS"/>
    <m/>
    <x v="102"/>
    <s v="Component Used"/>
    <n v="48"/>
    <n v="0.45"/>
    <n v="21.6"/>
  </r>
  <r>
    <s v="101578 - GREASE EXTREME PRESSURE GADUS S3 (EP2) 450G CARTRIDGE "/>
    <n v="101578"/>
    <x v="0"/>
    <s v="LUBR - LUBRICANTS"/>
    <m/>
    <x v="102"/>
    <s v="Component Used"/>
    <n v="24"/>
    <n v="0.45"/>
    <n v="10.8"/>
  </r>
  <r>
    <s v="101578 - GREASE EXTREME PRESSURE GADUS S3 (EP2) 450G CARTRIDGE "/>
    <n v="101578"/>
    <x v="0"/>
    <s v="LUBR - LUBRICANTS"/>
    <m/>
    <x v="102"/>
    <s v="Component Used"/>
    <n v="36"/>
    <n v="0.45"/>
    <n v="16.2"/>
  </r>
  <r>
    <s v="101578 - GREASE EXTREME PRESSURE GADUS S3 (EP2) 450G CARTRIDGE "/>
    <n v="101578"/>
    <x v="0"/>
    <s v="LUBR - LUBRICANTS"/>
    <m/>
    <x v="24"/>
    <s v="Component Used"/>
    <n v="12"/>
    <n v="0.45"/>
    <n v="5.4"/>
  </r>
  <r>
    <s v="101578 - GREASE EXTREME PRESSURE GADUS S3 (EP2) 450G CARTRIDGE "/>
    <n v="101578"/>
    <x v="0"/>
    <s v="LUBR - LUBRICANTS"/>
    <m/>
    <x v="24"/>
    <s v="Component Used"/>
    <n v="72"/>
    <n v="0.45"/>
    <n v="32.4"/>
  </r>
  <r>
    <s v="101578 - GREASE EXTREME PRESSURE GADUS S3 (EP2) 450G CARTRIDGE "/>
    <n v="101578"/>
    <x v="0"/>
    <s v="LUBR - LUBRICANTS"/>
    <m/>
    <x v="188"/>
    <s v="Component Used"/>
    <n v="48"/>
    <n v="0.45"/>
    <n v="21.6"/>
  </r>
  <r>
    <s v="101578 - GREASE EXTREME PRESSURE GADUS S3 (EP2) 450G CARTRIDGE "/>
    <n v="101578"/>
    <x v="0"/>
    <s v="LUBR - LUBRICANTS"/>
    <m/>
    <x v="188"/>
    <s v="Component Used"/>
    <n v="12"/>
    <n v="0.45"/>
    <n v="5.4"/>
  </r>
  <r>
    <s v="101578 - GREASE EXTREME PRESSURE GADUS S3 (EP2) 450G CARTRIDGE "/>
    <n v="101578"/>
    <x v="0"/>
    <s v="LUBR - LUBRICANTS"/>
    <m/>
    <x v="25"/>
    <s v="Component Used"/>
    <n v="36"/>
    <n v="0.45"/>
    <n v="16.2"/>
  </r>
  <r>
    <s v="101578 - GREASE EXTREME PRESSURE GADUS S3 (EP2) 450G CARTRIDGE "/>
    <n v="101578"/>
    <x v="0"/>
    <s v="LUBR - LUBRICANTS"/>
    <m/>
    <x v="26"/>
    <s v="Component Used"/>
    <n v="48"/>
    <n v="0.45"/>
    <n v="21.6"/>
  </r>
  <r>
    <s v="101578 - GREASE EXTREME PRESSURE GADUS S3 (EP2) 450G CARTRIDGE "/>
    <n v="101578"/>
    <x v="0"/>
    <s v="LUBR - LUBRICANTS"/>
    <m/>
    <x v="27"/>
    <s v="Component Used"/>
    <n v="12"/>
    <n v="0.45"/>
    <n v="5.4"/>
  </r>
  <r>
    <s v="101578 - GREASE EXTREME PRESSURE GADUS S3 (EP2) 450G CARTRIDGE "/>
    <n v="101578"/>
    <x v="0"/>
    <s v="LUBR - LUBRICANTS"/>
    <m/>
    <x v="132"/>
    <s v="Component Used"/>
    <n v="12"/>
    <n v="0.45"/>
    <n v="5.4"/>
  </r>
  <r>
    <s v="101578 - GREASE EXTREME PRESSURE GADUS S3 (EP2) 450G CARTRIDGE "/>
    <n v="101578"/>
    <x v="0"/>
    <s v="LUBR - LUBRICANTS"/>
    <m/>
    <x v="189"/>
    <s v="Component Used"/>
    <n v="72"/>
    <n v="0.45"/>
    <n v="32.4"/>
  </r>
  <r>
    <s v="101578 - GREASE EXTREME PRESSURE GADUS S3 (EP2) 450G CARTRIDGE "/>
    <n v="101578"/>
    <x v="0"/>
    <s v="LUBR - LUBRICANTS"/>
    <m/>
    <x v="190"/>
    <s v="Component Used"/>
    <n v="24"/>
    <n v="0.45"/>
    <n v="10.8"/>
  </r>
  <r>
    <s v="101578 - GREASE EXTREME PRESSURE GADUS S3 (EP2) 450G CARTRIDGE "/>
    <n v="101578"/>
    <x v="0"/>
    <s v="LUBR - LUBRICANTS"/>
    <m/>
    <x v="191"/>
    <s v="Component Used"/>
    <n v="24"/>
    <n v="0.45"/>
    <n v="10.8"/>
  </r>
  <r>
    <s v="101578 - GREASE EXTREME PRESSURE GADUS S3 (EP2) 450G CARTRIDGE "/>
    <n v="101578"/>
    <x v="0"/>
    <s v="LUBR - LUBRICANTS"/>
    <m/>
    <x v="74"/>
    <s v="Component Used"/>
    <n v="24"/>
    <n v="0.45"/>
    <n v="10.8"/>
  </r>
  <r>
    <s v="101578 - GREASE EXTREME PRESSURE GADUS S3 (EP2) 450G CARTRIDGE "/>
    <n v="101578"/>
    <x v="0"/>
    <s v="LUBR - LUBRICANTS"/>
    <m/>
    <x v="74"/>
    <s v="Component Used"/>
    <n v="12"/>
    <n v="0.45"/>
    <n v="5.4"/>
  </r>
  <r>
    <s v="101578 - GREASE EXTREME PRESSURE GADUS S3 (EP2) 450G CARTRIDGE "/>
    <n v="101578"/>
    <x v="0"/>
    <s v="LUBR - LUBRICANTS"/>
    <m/>
    <x v="128"/>
    <s v="Component Used"/>
    <n v="12"/>
    <n v="0.45"/>
    <n v="5.4"/>
  </r>
  <r>
    <s v="101578 - GREASE EXTREME PRESSURE GADUS S3 (EP2) 450G CARTRIDGE "/>
    <n v="101578"/>
    <x v="0"/>
    <s v="LUBR - LUBRICANTS"/>
    <m/>
    <x v="128"/>
    <s v="Component Used"/>
    <n v="48"/>
    <n v="0.45"/>
    <n v="21.6"/>
  </r>
  <r>
    <s v="101578 - GREASE EXTREME PRESSURE GADUS S3 (EP2) 450G CARTRIDGE "/>
    <n v="101578"/>
    <x v="0"/>
    <s v="LUBR - LUBRICANTS"/>
    <m/>
    <x v="192"/>
    <s v="Component Used"/>
    <n v="48"/>
    <n v="0.45"/>
    <n v="21.6"/>
  </r>
  <r>
    <s v="101578 - GREASE EXTREME PRESSURE GADUS S3 (EP2) 450G CARTRIDGE "/>
    <n v="101578"/>
    <x v="0"/>
    <s v="LUBR - LUBRICANTS"/>
    <m/>
    <x v="76"/>
    <s v="Component Used"/>
    <n v="84"/>
    <n v="0.45"/>
    <n v="37.800000000000004"/>
  </r>
  <r>
    <s v="101578 - GREASE EXTREME PRESSURE GADUS S3 (EP2) 450G CARTRIDGE "/>
    <n v="101578"/>
    <x v="0"/>
    <s v="LUBR - LUBRICANTS"/>
    <m/>
    <x v="193"/>
    <s v="Component Used"/>
    <n v="60"/>
    <n v="0.45"/>
    <n v="27"/>
  </r>
  <r>
    <s v="101578 - GREASE EXTREME PRESSURE GADUS S3 (EP2) 450G CARTRIDGE "/>
    <n v="101578"/>
    <x v="0"/>
    <s v="LUBR - LUBRICANTS"/>
    <m/>
    <x v="116"/>
    <s v="Component Used"/>
    <n v="48"/>
    <n v="0.45"/>
    <n v="21.6"/>
  </r>
  <r>
    <s v="101578 - GREASE EXTREME PRESSURE GADUS S3 (EP2) 450G CARTRIDGE "/>
    <n v="101578"/>
    <x v="0"/>
    <s v="LUBR - LUBRICANTS"/>
    <m/>
    <x v="194"/>
    <s v="Component Used"/>
    <n v="12"/>
    <n v="0.45"/>
    <n v="5.4"/>
  </r>
  <r>
    <s v="101578 - GREASE EXTREME PRESSURE GADUS S3 (EP2) 450G CARTRIDGE "/>
    <n v="101578"/>
    <x v="0"/>
    <s v="LUBR - LUBRICANTS"/>
    <m/>
    <x v="195"/>
    <s v="Component Used"/>
    <n v="36"/>
    <n v="0.45"/>
    <n v="16.2"/>
  </r>
  <r>
    <s v="101578 - GREASE EXTREME PRESSURE GADUS S3 (EP2) 450G CARTRIDGE "/>
    <n v="101578"/>
    <x v="0"/>
    <s v="LUBR - LUBRICANTS"/>
    <m/>
    <x v="195"/>
    <s v="Component Used"/>
    <n v="12"/>
    <n v="0.45"/>
    <n v="5.4"/>
  </r>
  <r>
    <s v="101578 - GREASE EXTREME PRESSURE GADUS S3 (EP2) 450G CARTRIDGE "/>
    <n v="101578"/>
    <x v="0"/>
    <s v="LUBR - LUBRICANTS"/>
    <m/>
    <x v="196"/>
    <s v="Component Used"/>
    <n v="48"/>
    <n v="0.45"/>
    <n v="21.6"/>
  </r>
  <r>
    <s v="101578 - GREASE EXTREME PRESSURE GADUS S3 (EP2) 450G CARTRIDGE "/>
    <n v="101578"/>
    <x v="0"/>
    <s v="LUBR - LUBRICANTS"/>
    <m/>
    <x v="197"/>
    <s v="Component Used"/>
    <n v="12"/>
    <n v="0.45"/>
    <n v="5.4"/>
  </r>
  <r>
    <s v="101578 - GREASE EXTREME PRESSURE GADUS S3 (EP2) 450G CARTRIDGE "/>
    <n v="101578"/>
    <x v="0"/>
    <s v="LUBR - LUBRICANTS"/>
    <m/>
    <x v="197"/>
    <s v="Component Used"/>
    <n v="24"/>
    <n v="0.45"/>
    <n v="10.8"/>
  </r>
  <r>
    <s v="101578 - GREASE EXTREME PRESSURE GADUS S3 (EP2) 450G CARTRIDGE "/>
    <n v="101578"/>
    <x v="0"/>
    <s v="LUBR - LUBRICANTS"/>
    <m/>
    <x v="197"/>
    <s v="Component Used"/>
    <n v="24"/>
    <n v="0.45"/>
    <n v="10.8"/>
  </r>
  <r>
    <s v="101578 - GREASE EXTREME PRESSURE GADUS S3 (EP2) 450G CARTRIDGE "/>
    <n v="101578"/>
    <x v="0"/>
    <s v="LUBR - LUBRICANTS"/>
    <m/>
    <x v="118"/>
    <s v="Component Used"/>
    <n v="12"/>
    <n v="0.45"/>
    <n v="5.4"/>
  </r>
  <r>
    <s v="101578 - GREASE EXTREME PRESSURE GADUS S3 (EP2) 450G CARTRIDGE "/>
    <n v="101578"/>
    <x v="0"/>
    <s v="LUBR - LUBRICANTS"/>
    <m/>
    <x v="157"/>
    <s v="Component Used"/>
    <n v="36"/>
    <n v="0.45"/>
    <n v="16.2"/>
  </r>
  <r>
    <s v="101578 - GREASE EXTREME PRESSURE GADUS S3 (EP2) 450G CARTRIDGE "/>
    <n v="101578"/>
    <x v="0"/>
    <s v="LUBR - LUBRICANTS"/>
    <m/>
    <x v="158"/>
    <s v="Component Used"/>
    <n v="12"/>
    <n v="0.45"/>
    <n v="5.4"/>
  </r>
  <r>
    <s v="101578 - GREASE EXTREME PRESSURE GADUS S3 (EP2) 450G CARTRIDGE "/>
    <n v="101578"/>
    <x v="0"/>
    <s v="LUBR - LUBRICANTS"/>
    <m/>
    <x v="158"/>
    <s v="Component Used"/>
    <n v="12"/>
    <n v="0.45"/>
    <n v="5.4"/>
  </r>
  <r>
    <s v="101578 - GREASE EXTREME PRESSURE GADUS S3 (EP2) 450G CARTRIDGE "/>
    <n v="101578"/>
    <x v="0"/>
    <s v="LUBR - LUBRICANTS"/>
    <m/>
    <x v="158"/>
    <s v="Component Used"/>
    <n v="24"/>
    <n v="0.45"/>
    <n v="10.8"/>
  </r>
  <r>
    <s v="101578 - GREASE EXTREME PRESSURE GADUS S3 (EP2) 450G CARTRIDGE "/>
    <n v="101578"/>
    <x v="0"/>
    <s v="LUBR - LUBRICANTS"/>
    <m/>
    <x v="158"/>
    <s v="Component Used"/>
    <n v="24"/>
    <n v="0.45"/>
    <n v="10.8"/>
  </r>
  <r>
    <s v="101578 - GREASE EXTREME PRESSURE GADUS S3 (EP2) 450G CARTRIDGE "/>
    <n v="101578"/>
    <x v="0"/>
    <s v="LUBR - LUBRICANTS"/>
    <m/>
    <x v="198"/>
    <s v="Component Used"/>
    <n v="36"/>
    <n v="0.45"/>
    <n v="16.2"/>
  </r>
  <r>
    <s v="101578 - GREASE EXTREME PRESSURE GADUS S3 (EP2) 450G CARTRIDGE "/>
    <n v="101578"/>
    <x v="0"/>
    <s v="LUBR - LUBRICANTS"/>
    <m/>
    <x v="198"/>
    <s v="Component Used"/>
    <n v="12"/>
    <n v="0.45"/>
    <n v="5.4"/>
  </r>
  <r>
    <s v="101578 - GREASE EXTREME PRESSURE GADUS S3 (EP2) 450G CARTRIDGE "/>
    <n v="101578"/>
    <x v="0"/>
    <s v="LUBR - LUBRICANTS"/>
    <m/>
    <x v="198"/>
    <s v="Component Used"/>
    <n v="12"/>
    <n v="0.45"/>
    <n v="5.4"/>
  </r>
  <r>
    <s v="101578 - GREASE EXTREME PRESSURE GADUS S3 (EP2) 450G CARTRIDGE "/>
    <n v="101578"/>
    <x v="0"/>
    <s v="LUBR - LUBRICANTS"/>
    <m/>
    <x v="85"/>
    <s v="Component Used"/>
    <n v="12"/>
    <n v="0.45"/>
    <n v="5.4"/>
  </r>
  <r>
    <s v="101578 - GREASE EXTREME PRESSURE GADUS S3 (EP2) 450G CARTRIDGE "/>
    <n v="101578"/>
    <x v="0"/>
    <s v="LUBR - LUBRICANTS"/>
    <m/>
    <x v="34"/>
    <s v="Component Used"/>
    <n v="12"/>
    <n v="0.45"/>
    <n v="5.4"/>
  </r>
  <r>
    <s v="101578 - GREASE EXTREME PRESSURE GADUS S3 (EP2) 450G CARTRIDGE "/>
    <n v="101578"/>
    <x v="0"/>
    <s v="LUBR - LUBRICANTS"/>
    <m/>
    <x v="34"/>
    <s v="Component Used"/>
    <n v="12"/>
    <n v="0.45"/>
    <n v="5.4"/>
  </r>
  <r>
    <s v="101578 - GREASE EXTREME PRESSURE GADUS S3 (EP2) 450G CARTRIDGE "/>
    <n v="101578"/>
    <x v="0"/>
    <s v="LUBR - LUBRICANTS"/>
    <m/>
    <x v="107"/>
    <s v="Component Used"/>
    <n v="12"/>
    <n v="0.45"/>
    <n v="5.4"/>
  </r>
  <r>
    <s v="101578 - GREASE EXTREME PRESSURE GADUS S3 (EP2) 450G CARTRIDGE "/>
    <n v="101578"/>
    <x v="0"/>
    <s v="LUBR - LUBRICANTS"/>
    <m/>
    <x v="120"/>
    <s v="Component Used"/>
    <n v="48"/>
    <n v="0.45"/>
    <n v="21.6"/>
  </r>
  <r>
    <s v="101578 - GREASE EXTREME PRESSURE GADUS S3 (EP2) 450G CARTRIDGE "/>
    <n v="101578"/>
    <x v="0"/>
    <s v="LUBR - LUBRICANTS"/>
    <m/>
    <x v="199"/>
    <s v="Component Used"/>
    <n v="12"/>
    <n v="0.45"/>
    <n v="5.4"/>
  </r>
  <r>
    <s v="101578 - GREASE EXTREME PRESSURE GADUS S3 (EP2) 450G CARTRIDGE "/>
    <n v="101578"/>
    <x v="0"/>
    <s v="LUBR - LUBRICANTS"/>
    <m/>
    <x v="163"/>
    <s v="Component Used"/>
    <n v="12"/>
    <n v="0.45"/>
    <n v="5.4"/>
  </r>
  <r>
    <s v="101578 - GREASE EXTREME PRESSURE GADUS S3 (EP2) 450G CARTRIDGE "/>
    <n v="101578"/>
    <x v="0"/>
    <s v="LUBR - LUBRICANTS"/>
    <m/>
    <x v="163"/>
    <s v="Component Used"/>
    <n v="5"/>
    <n v="0.45"/>
    <n v="2.25"/>
  </r>
  <r>
    <s v="101578 - GREASE EXTREME PRESSURE GADUS S3 (EP2) 450G CARTRIDGE "/>
    <n v="101578"/>
    <x v="0"/>
    <s v="LUBR - LUBRICANTS"/>
    <m/>
    <x v="89"/>
    <s v="Component Used"/>
    <n v="12"/>
    <n v="0.45"/>
    <n v="5.4"/>
  </r>
  <r>
    <s v="101578 - GREASE EXTREME PRESSURE GADUS S3 (EP2) 450G CARTRIDGE "/>
    <n v="101578"/>
    <x v="0"/>
    <s v="LUBR - LUBRICANTS"/>
    <m/>
    <x v="200"/>
    <s v="Component Used"/>
    <n v="12"/>
    <n v="0.45"/>
    <n v="5.4"/>
  </r>
  <r>
    <s v="101578 - GREASE EXTREME PRESSURE GADUS S3 (EP2) 450G CARTRIDGE "/>
    <n v="101578"/>
    <x v="0"/>
    <s v="LUBR - LUBRICANTS"/>
    <m/>
    <x v="201"/>
    <s v="Component Used"/>
    <n v="24"/>
    <n v="0.45"/>
    <n v="10.8"/>
  </r>
  <r>
    <s v="101578 - GREASE EXTREME PRESSURE GADUS S3 (EP2) 450G CARTRIDGE "/>
    <n v="101578"/>
    <x v="0"/>
    <s v="LUBR - LUBRICANTS"/>
    <m/>
    <x v="202"/>
    <s v="Component Used"/>
    <n v="12"/>
    <n v="0.45"/>
    <n v="5.4"/>
  </r>
  <r>
    <s v="101578 - GREASE EXTREME PRESSURE GADUS S3 (EP2) 450G CARTRIDGE "/>
    <n v="101578"/>
    <x v="0"/>
    <s v="LUBR - LUBRICANTS"/>
    <m/>
    <x v="92"/>
    <s v="Component Used"/>
    <n v="24"/>
    <n v="0.45"/>
    <n v="10.8"/>
  </r>
  <r>
    <s v="101578 - GREASE EXTREME PRESSURE GADUS S3 (EP2) 450G CARTRIDGE "/>
    <n v="101578"/>
    <x v="0"/>
    <s v="LUBR - LUBRICANTS"/>
    <m/>
    <x v="166"/>
    <s v="Component Used"/>
    <n v="12"/>
    <n v="0.45"/>
    <n v="5.4"/>
  </r>
  <r>
    <s v="101578 - GREASE EXTREME PRESSURE GADUS S3 (EP2) 450G CARTRIDGE "/>
    <n v="101578"/>
    <x v="0"/>
    <s v="LUBR - LUBRICANTS"/>
    <m/>
    <x v="174"/>
    <s v="Component Used"/>
    <n v="12"/>
    <n v="0.45"/>
    <n v="5.4"/>
  </r>
  <r>
    <s v="101578 - GREASE EXTREME PRESSURE GADUS S3 (EP2) 450G CARTRIDGE "/>
    <n v="101578"/>
    <x v="0"/>
    <s v="LUBR - LUBRICANTS"/>
    <m/>
    <x v="203"/>
    <s v="Component Used"/>
    <n v="12"/>
    <n v="0.45"/>
    <n v="5.4"/>
  </r>
  <r>
    <s v="101578 - GREASE EXTREME PRESSURE GADUS S3 (EP2) 450G CARTRIDGE "/>
    <n v="101578"/>
    <x v="0"/>
    <s v="LUBR - LUBRICANTS"/>
    <m/>
    <x v="36"/>
    <s v="Component Used"/>
    <n v="12"/>
    <n v="0.45"/>
    <n v="5.4"/>
  </r>
  <r>
    <s v="101578 - GREASE EXTREME PRESSURE GADUS S3 (EP2) 450G CARTRIDGE "/>
    <n v="101578"/>
    <x v="0"/>
    <s v="LUBR - LUBRICANTS"/>
    <m/>
    <x v="204"/>
    <s v="Component Used"/>
    <n v="24"/>
    <n v="0.45"/>
    <n v="10.8"/>
  </r>
  <r>
    <s v="101578 - GREASE EXTREME PRESSURE GADUS S3 (EP2) 450G CARTRIDGE "/>
    <n v="101578"/>
    <x v="0"/>
    <s v="LUBR - LUBRICANTS"/>
    <m/>
    <x v="205"/>
    <s v="Component Used"/>
    <n v="12"/>
    <n v="0.45"/>
    <n v="5.4"/>
  </r>
  <r>
    <s v="101578 - GREASE EXTREME PRESSURE GADUS S3 (EP2) 450G CARTRIDGE "/>
    <n v="101578"/>
    <x v="0"/>
    <s v="LUBR - LUBRICANTS"/>
    <m/>
    <x v="175"/>
    <s v="Component Used"/>
    <n v="36"/>
    <n v="0.45"/>
    <n v="16.2"/>
  </r>
  <r>
    <s v="101578 - GREASE EXTREME PRESSURE GADUS S3 (EP2) 450G CARTRIDGE  - Total"/>
    <m/>
    <x v="1"/>
    <m/>
    <m/>
    <x v="38"/>
    <m/>
    <n v="2539"/>
    <m/>
    <m/>
  </r>
  <r>
    <s v="101579 - GREASE EXTREME PRESSURE GADUS S2 V220 2 / P18K "/>
    <n v="101579"/>
    <x v="0"/>
    <s v="LUBR - LUBRICANTS"/>
    <s v="Drum"/>
    <x v="143"/>
    <s v="Component Used"/>
    <n v="1"/>
    <n v="18"/>
    <n v="18"/>
  </r>
  <r>
    <s v="101579 - GREASE EXTREME PRESSURE GADUS S2 V220 2 / P18K "/>
    <n v="101579"/>
    <x v="0"/>
    <s v="LUBR - LUBRICANTS"/>
    <m/>
    <x v="74"/>
    <s v="Component Used"/>
    <n v="1"/>
    <n v="18"/>
    <n v="18"/>
  </r>
  <r>
    <s v="101579 - GREASE EXTREME PRESSURE GADUS S2 V220 2 / P18K "/>
    <n v="101579"/>
    <x v="0"/>
    <s v="LUBR - LUBRICANTS"/>
    <m/>
    <x v="193"/>
    <s v="Component Used"/>
    <n v="1"/>
    <n v="18"/>
    <n v="18"/>
  </r>
  <r>
    <s v="101579 - GREASE EXTREME PRESSURE GADUS S2 V220 2 / P18K  - Total"/>
    <m/>
    <x v="1"/>
    <m/>
    <m/>
    <x v="38"/>
    <m/>
    <n v="3"/>
    <m/>
    <m/>
  </r>
  <r>
    <s v="101580 - GREASE EXTREME PRESSURE GADUS S2 V220 2 /C2 450G "/>
    <n v="101580"/>
    <x v="0"/>
    <s v="LUBR - LUBRICANTS"/>
    <s v="Cartridge"/>
    <x v="41"/>
    <s v="Component Used"/>
    <n v="12"/>
    <n v="0.45"/>
    <n v="5.4"/>
  </r>
  <r>
    <s v="101580 - GREASE EXTREME PRESSURE GADUS S2 V220 2 /C2 450G "/>
    <n v="101580"/>
    <x v="0"/>
    <s v="LUBR - LUBRICANTS"/>
    <m/>
    <x v="42"/>
    <s v="Component Used"/>
    <n v="2"/>
    <n v="0.45"/>
    <n v="0.9"/>
  </r>
  <r>
    <s v="101580 - GREASE EXTREME PRESSURE GADUS S2 V220 2 /C2 450G "/>
    <n v="101580"/>
    <x v="0"/>
    <s v="LUBR - LUBRICANTS"/>
    <m/>
    <x v="42"/>
    <s v="Component Used"/>
    <n v="2"/>
    <n v="0.45"/>
    <n v="0.9"/>
  </r>
  <r>
    <s v="101580 - GREASE EXTREME PRESSURE GADUS S2 V220 2 /C2 450G "/>
    <n v="101580"/>
    <x v="0"/>
    <s v="LUBR - LUBRICANTS"/>
    <m/>
    <x v="42"/>
    <s v="Component Used"/>
    <n v="2"/>
    <n v="0.45"/>
    <n v="0.9"/>
  </r>
  <r>
    <s v="101580 - GREASE EXTREME PRESSURE GADUS S2 V220 2 /C2 450G "/>
    <n v="101580"/>
    <x v="0"/>
    <s v="LUBR - LUBRICANTS"/>
    <m/>
    <x v="42"/>
    <s v="Component Used"/>
    <n v="2"/>
    <n v="0.45"/>
    <n v="0.9"/>
  </r>
  <r>
    <s v="101580 - GREASE EXTREME PRESSURE GADUS S2 V220 2 /C2 450G "/>
    <n v="101580"/>
    <x v="0"/>
    <s v="LUBR - LUBRICANTS"/>
    <m/>
    <x v="169"/>
    <s v="Component Used"/>
    <n v="12"/>
    <n v="0.45"/>
    <n v="5.4"/>
  </r>
  <r>
    <s v="101580 - GREASE EXTREME PRESSURE GADUS S2 V220 2 /C2 450G "/>
    <n v="101580"/>
    <x v="0"/>
    <s v="LUBR - LUBRICANTS"/>
    <m/>
    <x v="52"/>
    <s v="Component Used"/>
    <n v="24"/>
    <n v="0.45"/>
    <n v="10.8"/>
  </r>
  <r>
    <s v="101580 - GREASE EXTREME PRESSURE GADUS S2 V220 2 /C2 450G "/>
    <n v="101580"/>
    <x v="0"/>
    <s v="LUBR - LUBRICANTS"/>
    <m/>
    <x v="136"/>
    <s v="Component Used"/>
    <n v="19"/>
    <n v="0.45"/>
    <n v="8.5500000000000007"/>
  </r>
  <r>
    <s v="101580 - GREASE EXTREME PRESSURE GADUS S2 V220 2 /C2 450G "/>
    <n v="101580"/>
    <x v="0"/>
    <s v="LUBR - LUBRICANTS"/>
    <m/>
    <x v="97"/>
    <s v="Component Used"/>
    <n v="12"/>
    <n v="0.45"/>
    <n v="5.4"/>
  </r>
  <r>
    <s v="101580 - GREASE EXTREME PRESSURE GADUS S2 V220 2 /C2 450G "/>
    <n v="101580"/>
    <x v="0"/>
    <s v="LUBR - LUBRICANTS"/>
    <m/>
    <x v="206"/>
    <s v="Component Used"/>
    <n v="24"/>
    <n v="0.45"/>
    <n v="10.8"/>
  </r>
  <r>
    <s v="101580 - GREASE EXTREME PRESSURE GADUS S2 V220 2 /C2 450G "/>
    <n v="101580"/>
    <x v="0"/>
    <s v="LUBR - LUBRICANTS"/>
    <m/>
    <x v="110"/>
    <s v="Component Used"/>
    <n v="24"/>
    <n v="0.45"/>
    <n v="10.8"/>
  </r>
  <r>
    <s v="101580 - GREASE EXTREME PRESSURE GADUS S2 V220 2 /C2 450G "/>
    <n v="101580"/>
    <x v="0"/>
    <s v="LUBR - LUBRICANTS"/>
    <m/>
    <x v="67"/>
    <s v="Component Used"/>
    <n v="24"/>
    <n v="0.45"/>
    <n v="10.8"/>
  </r>
  <r>
    <s v="101580 - GREASE EXTREME PRESSURE GADUS S2 V220 2 /C2 450G "/>
    <n v="101580"/>
    <x v="0"/>
    <s v="LUBR - LUBRICANTS"/>
    <m/>
    <x v="24"/>
    <s v="Component Used"/>
    <n v="24"/>
    <n v="0.45"/>
    <n v="10.8"/>
  </r>
  <r>
    <s v="101580 - GREASE EXTREME PRESSURE GADUS S2 V220 2 /C2 450G "/>
    <n v="101580"/>
    <x v="0"/>
    <s v="LUBR - LUBRICANTS"/>
    <m/>
    <x v="132"/>
    <s v="Component Used"/>
    <n v="12"/>
    <n v="0.45"/>
    <n v="5.4"/>
  </r>
  <r>
    <s v="101580 - GREASE EXTREME PRESSURE GADUS S2 V220 2 /C2 450G "/>
    <n v="101580"/>
    <x v="0"/>
    <s v="LUBR - LUBRICANTS"/>
    <m/>
    <x v="207"/>
    <s v="Component Used"/>
    <n v="12"/>
    <n v="0.45"/>
    <n v="5.4"/>
  </r>
  <r>
    <s v="101580 - GREASE EXTREME PRESSURE GADUS S2 V220 2 /C2 450G "/>
    <n v="101580"/>
    <x v="0"/>
    <s v="LUBR - LUBRICANTS"/>
    <m/>
    <x v="31"/>
    <s v="Component Used"/>
    <n v="3"/>
    <n v="0.45"/>
    <n v="1.35"/>
  </r>
  <r>
    <s v="101580 - GREASE EXTREME PRESSURE GADUS S2 V220 2 /C2 450G "/>
    <n v="101580"/>
    <x v="0"/>
    <s v="LUBR - LUBRICANTS"/>
    <m/>
    <x v="208"/>
    <s v="Component Used"/>
    <n v="24"/>
    <n v="0.45"/>
    <n v="10.8"/>
  </r>
  <r>
    <s v="101580 - GREASE EXTREME PRESSURE GADUS S2 V220 2 /C2 450G "/>
    <n v="101580"/>
    <x v="0"/>
    <s v="LUBR - LUBRICANTS"/>
    <m/>
    <x v="158"/>
    <s v="Component Used"/>
    <n v="2"/>
    <n v="0.45"/>
    <n v="0.9"/>
  </r>
  <r>
    <s v="101580 - GREASE EXTREME PRESSURE GADUS S2 V220 2 /C2 450G "/>
    <n v="101580"/>
    <x v="0"/>
    <s v="LUBR - LUBRICANTS"/>
    <m/>
    <x v="198"/>
    <s v="Component Used"/>
    <n v="12"/>
    <n v="0.45"/>
    <n v="5.4"/>
  </r>
  <r>
    <s v="101580 - GREASE EXTREME PRESSURE GADUS S2 V220 2 /C2 450G "/>
    <n v="101580"/>
    <x v="0"/>
    <s v="LUBR - LUBRICANTS"/>
    <m/>
    <x v="119"/>
    <s v="Component Used"/>
    <n v="12"/>
    <n v="0.45"/>
    <n v="5.4"/>
  </r>
  <r>
    <s v="101580 - GREASE EXTREME PRESSURE GADUS S2 V220 2 /C2 450G "/>
    <n v="101580"/>
    <x v="0"/>
    <s v="LUBR - LUBRICANTS"/>
    <m/>
    <x v="161"/>
    <s v="Component Used"/>
    <n v="12"/>
    <n v="0.45"/>
    <n v="5.4"/>
  </r>
  <r>
    <s v="101580 - GREASE EXTREME PRESSURE GADUS S2 V220 2 /C2 450G "/>
    <n v="101580"/>
    <x v="0"/>
    <s v="LUBR - LUBRICANTS"/>
    <m/>
    <x v="161"/>
    <s v="Component Used"/>
    <n v="24"/>
    <n v="0.45"/>
    <n v="10.8"/>
  </r>
  <r>
    <s v="101580 - GREASE EXTREME PRESSURE GADUS S2 V220 2 /C2 450G "/>
    <n v="101580"/>
    <x v="0"/>
    <s v="LUBR - LUBRICANTS"/>
    <m/>
    <x v="199"/>
    <s v="Component Used"/>
    <n v="12"/>
    <n v="0.45"/>
    <n v="5.4"/>
  </r>
  <r>
    <s v="101580 - GREASE EXTREME PRESSURE GADUS S2 V220 2 /C2 450G "/>
    <n v="101580"/>
    <x v="0"/>
    <s v="LUBR - LUBRICANTS"/>
    <m/>
    <x v="175"/>
    <s v="Component Used"/>
    <n v="24"/>
    <n v="0.45"/>
    <n v="10.8"/>
  </r>
  <r>
    <s v="101580 - GREASE EXTREME PRESSURE GADUS S2 V220 2 /C2 450G  - Total"/>
    <m/>
    <x v="1"/>
    <m/>
    <m/>
    <x v="38"/>
    <m/>
    <n v="332"/>
    <m/>
    <m/>
  </r>
  <r>
    <s v="101581 - GREASE,GADUS S2 V100 3. 450G CARTRIDGE "/>
    <n v="101581"/>
    <x v="0"/>
    <s v="LUBR - LUBRICANTS"/>
    <s v="Each"/>
    <x v="209"/>
    <s v="Component Used"/>
    <n v="2"/>
    <n v="0.45"/>
    <n v="0.9"/>
  </r>
  <r>
    <s v="101581 - GREASE,GADUS S2 V100 3. 450G CARTRIDGE "/>
    <n v="101581"/>
    <x v="0"/>
    <s v="LUBR - LUBRICANTS"/>
    <m/>
    <x v="210"/>
    <s v="Component Used"/>
    <n v="1"/>
    <n v="0.45"/>
    <n v="0.45"/>
  </r>
  <r>
    <s v="101581 - GREASE,GADUS S2 V100 3. 450G CARTRIDGE "/>
    <n v="101581"/>
    <x v="0"/>
    <s v="LUBR - LUBRICANTS"/>
    <m/>
    <x v="110"/>
    <s v="Component Used"/>
    <n v="13"/>
    <n v="0.45"/>
    <n v="5.8500000000000005"/>
  </r>
  <r>
    <s v="101581 - GREASE,GADUS S2 V100 3. 450G CARTRIDGE "/>
    <n v="101581"/>
    <x v="0"/>
    <s v="LUBR - LUBRICANTS"/>
    <m/>
    <x v="211"/>
    <s v="Component Used"/>
    <n v="3"/>
    <n v="0.45"/>
    <n v="1.35"/>
  </r>
  <r>
    <s v="101581 - GREASE,GADUS S2 V100 3. 450G CARTRIDGE "/>
    <n v="101581"/>
    <x v="0"/>
    <s v="LUBR - LUBRICANTS"/>
    <m/>
    <x v="212"/>
    <s v="Component Used"/>
    <n v="17"/>
    <n v="0.45"/>
    <n v="7.65"/>
  </r>
  <r>
    <s v="101581 - GREASE,GADUS S2 V100 3. 450G CARTRIDGE "/>
    <n v="101581"/>
    <x v="0"/>
    <s v="LUBR - LUBRICANTS"/>
    <m/>
    <x v="213"/>
    <s v="Component Used"/>
    <n v="24"/>
    <n v="0.45"/>
    <n v="10.8"/>
  </r>
  <r>
    <s v="101581 - GREASE,GADUS S2 V100 3. 450G CARTRIDGE "/>
    <n v="101581"/>
    <x v="0"/>
    <s v="LUBR - LUBRICANTS"/>
    <m/>
    <x v="152"/>
    <s v="Component Used"/>
    <n v="12"/>
    <n v="0.45"/>
    <n v="5.4"/>
  </r>
  <r>
    <s v="101581 - GREASE,GADUS S2 V100 3. 450G CARTRIDGE "/>
    <n v="101581"/>
    <x v="0"/>
    <s v="LUBR - LUBRICANTS"/>
    <m/>
    <x v="214"/>
    <s v="Component Used"/>
    <n v="12"/>
    <n v="0.45"/>
    <n v="5.4"/>
  </r>
  <r>
    <s v="101581 - GREASE,GADUS S2 V100 3. 450G CARTRIDGE "/>
    <n v="101581"/>
    <x v="0"/>
    <s v="LUBR - LUBRICANTS"/>
    <m/>
    <x v="90"/>
    <s v="Component Used"/>
    <n v="2"/>
    <n v="0.45"/>
    <n v="0.9"/>
  </r>
  <r>
    <s v="101581 - GREASE,GADUS S2 V100 3. 450G CARTRIDGE "/>
    <n v="101581"/>
    <x v="0"/>
    <s v="LUBR - LUBRICANTS"/>
    <m/>
    <x v="90"/>
    <s v="Component Used"/>
    <n v="2"/>
    <n v="0.45"/>
    <n v="0.9"/>
  </r>
  <r>
    <s v="101581 - GREASE,GADUS S2 V100 3. 450G CARTRIDGE "/>
    <n v="101581"/>
    <x v="0"/>
    <s v="LUBR - LUBRICANTS"/>
    <m/>
    <x v="175"/>
    <s v="Component Used"/>
    <n v="12"/>
    <n v="0.45"/>
    <n v="5.4"/>
  </r>
  <r>
    <s v="101581 - GREASE,GADUS S2 V100 3. 450G CARTRIDGE  - Total"/>
    <m/>
    <x v="1"/>
    <m/>
    <m/>
    <x v="38"/>
    <m/>
    <n v="100"/>
    <m/>
    <m/>
  </r>
  <r>
    <s v="101582 - OIL RTA100 5 LITRE  "/>
    <n v="101582"/>
    <x v="9"/>
    <s v="LUBR - LUBRICANTS"/>
    <s v="Each"/>
    <x v="179"/>
    <s v="Component Used"/>
    <n v="2"/>
    <n v="5"/>
    <n v="10"/>
  </r>
  <r>
    <s v="101582 - OIL RTA100 5 LITRE  "/>
    <n v="101582"/>
    <x v="9"/>
    <s v="LUBR - LUBRICANTS"/>
    <m/>
    <x v="215"/>
    <s v="Component Used"/>
    <n v="1"/>
    <n v="5"/>
    <n v="5"/>
  </r>
  <r>
    <s v="101582 - OIL RTA100 5 LITRE   - Total"/>
    <m/>
    <x v="1"/>
    <m/>
    <m/>
    <x v="38"/>
    <m/>
    <n v="3"/>
    <m/>
    <m/>
  </r>
  <r>
    <s v="101605 - OIL, GEAR OMALA S4 GX 220, 20L  "/>
    <n v="101605"/>
    <x v="2"/>
    <s v="LUBR - LUBRICANTS"/>
    <s v="Drum"/>
    <x v="176"/>
    <s v="Component Used"/>
    <n v="1"/>
    <n v="20"/>
    <n v="20"/>
  </r>
  <r>
    <s v="101605 - OIL, GEAR OMALA S4 GX 220, 20L  "/>
    <n v="101605"/>
    <x v="2"/>
    <s v="LUBR - LUBRICANTS"/>
    <m/>
    <x v="1"/>
    <s v="Component Used"/>
    <n v="4"/>
    <n v="20"/>
    <n v="80"/>
  </r>
  <r>
    <s v="101605 - OIL, GEAR OMALA S4 GX 220, 20L  "/>
    <n v="101605"/>
    <x v="2"/>
    <s v="LUBR - LUBRICANTS"/>
    <m/>
    <x v="3"/>
    <s v="Component Used"/>
    <n v="1"/>
    <n v="20"/>
    <n v="20"/>
  </r>
  <r>
    <s v="101605 - OIL, GEAR OMALA S4 GX 220, 20L  "/>
    <n v="101605"/>
    <x v="2"/>
    <s v="LUBR - LUBRICANTS"/>
    <m/>
    <x v="169"/>
    <s v="Component Used"/>
    <n v="3"/>
    <n v="20"/>
    <n v="60"/>
  </r>
  <r>
    <s v="101605 - OIL, GEAR OMALA S4 GX 220, 20L  "/>
    <n v="101605"/>
    <x v="2"/>
    <s v="LUBR - LUBRICANTS"/>
    <m/>
    <x v="216"/>
    <s v="Component Used"/>
    <n v="1"/>
    <n v="20"/>
    <n v="20"/>
  </r>
  <r>
    <s v="101605 - OIL, GEAR OMALA S4 GX 220, 20L  "/>
    <n v="101605"/>
    <x v="2"/>
    <s v="LUBR - LUBRICANTS"/>
    <m/>
    <x v="182"/>
    <s v="Component Used"/>
    <n v="2"/>
    <n v="20"/>
    <n v="40"/>
  </r>
  <r>
    <s v="101605 - OIL, GEAR OMALA S4 GX 220, 20L  "/>
    <n v="101605"/>
    <x v="2"/>
    <s v="LUBR - LUBRICANTS"/>
    <m/>
    <x v="9"/>
    <s v="Component Used"/>
    <n v="2"/>
    <n v="20"/>
    <n v="40"/>
  </r>
  <r>
    <s v="101605 - OIL, GEAR OMALA S4 GX 220, 20L  "/>
    <n v="101605"/>
    <x v="2"/>
    <s v="LUBR - LUBRICANTS"/>
    <m/>
    <x v="112"/>
    <s v="Component Used"/>
    <n v="1"/>
    <n v="20"/>
    <n v="20"/>
  </r>
  <r>
    <s v="101605 - OIL, GEAR OMALA S4 GX 220, 20L  "/>
    <n v="101605"/>
    <x v="2"/>
    <s v="LUBR - LUBRICANTS"/>
    <m/>
    <x v="95"/>
    <s v="Component Used"/>
    <n v="1"/>
    <n v="20"/>
    <n v="20"/>
  </r>
  <r>
    <s v="101605 - OIL, GEAR OMALA S4 GX 220, 20L  "/>
    <n v="101605"/>
    <x v="2"/>
    <s v="LUBR - LUBRICANTS"/>
    <m/>
    <x v="113"/>
    <s v="Component Used"/>
    <n v="1"/>
    <n v="20"/>
    <n v="20"/>
  </r>
  <r>
    <s v="101605 - OIL, GEAR OMALA S4 GX 220, 20L  "/>
    <n v="101605"/>
    <x v="2"/>
    <s v="LUBR - LUBRICANTS"/>
    <m/>
    <x v="217"/>
    <s v="Component Used"/>
    <n v="1"/>
    <n v="20"/>
    <n v="20"/>
  </r>
  <r>
    <s v="101605 - OIL, GEAR OMALA S4 GX 220, 20L  "/>
    <n v="101605"/>
    <x v="2"/>
    <s v="LUBR - LUBRICANTS"/>
    <m/>
    <x v="142"/>
    <s v="Component Used"/>
    <n v="1"/>
    <n v="20"/>
    <n v="20"/>
  </r>
  <r>
    <s v="101605 - OIL, GEAR OMALA S4 GX 220, 20L  "/>
    <n v="101605"/>
    <x v="2"/>
    <s v="LUBR - LUBRICANTS"/>
    <m/>
    <x v="23"/>
    <s v="Component Used"/>
    <n v="1"/>
    <n v="20"/>
    <n v="20"/>
  </r>
  <r>
    <s v="101605 - OIL, GEAR OMALA S4 GX 220, 20L  "/>
    <n v="101605"/>
    <x v="2"/>
    <s v="LUBR - LUBRICANTS"/>
    <m/>
    <x v="218"/>
    <s v="Component Used"/>
    <n v="3"/>
    <n v="20"/>
    <n v="60"/>
  </r>
  <r>
    <s v="101605 - OIL, GEAR OMALA S4 GX 220, 20L  "/>
    <n v="101605"/>
    <x v="2"/>
    <s v="LUBR - LUBRICANTS"/>
    <m/>
    <x v="219"/>
    <s v="Component Used"/>
    <n v="1"/>
    <n v="20"/>
    <n v="20"/>
  </r>
  <r>
    <s v="101605 - OIL, GEAR OMALA S4 GX 220, 20L  "/>
    <n v="101605"/>
    <x v="2"/>
    <s v="LUBR - LUBRICANTS"/>
    <m/>
    <x v="30"/>
    <s v="Component Used"/>
    <n v="1"/>
    <n v="20"/>
    <n v="20"/>
  </r>
  <r>
    <s v="101605 - OIL, GEAR OMALA S4 GX 220, 20L  "/>
    <n v="101605"/>
    <x v="2"/>
    <s v="LUBR - LUBRICANTS"/>
    <m/>
    <x v="220"/>
    <s v="Component Used"/>
    <n v="2"/>
    <n v="20"/>
    <n v="40"/>
  </r>
  <r>
    <s v="101605 - OIL, GEAR OMALA S4 GX 220, 20L  "/>
    <n v="101605"/>
    <x v="2"/>
    <s v="LUBR - LUBRICANTS"/>
    <m/>
    <x v="221"/>
    <s v="Component Used"/>
    <n v="4"/>
    <n v="20"/>
    <n v="80"/>
  </r>
  <r>
    <s v="101605 - OIL, GEAR OMALA S4 GX 220, 20L  "/>
    <n v="101605"/>
    <x v="2"/>
    <s v="LUBR - LUBRICANTS"/>
    <m/>
    <x v="153"/>
    <s v="Component Used"/>
    <n v="1"/>
    <n v="20"/>
    <n v="20"/>
  </r>
  <r>
    <s v="101605 - OIL, GEAR OMALA S4 GX 220, 20L  "/>
    <n v="101605"/>
    <x v="2"/>
    <s v="LUBR - LUBRICANTS"/>
    <m/>
    <x v="76"/>
    <s v="Component Used"/>
    <n v="3"/>
    <n v="20"/>
    <n v="60"/>
  </r>
  <r>
    <s v="101605 - OIL, GEAR OMALA S4 GX 220, 20L  "/>
    <n v="101605"/>
    <x v="2"/>
    <s v="LUBR - LUBRICANTS"/>
    <m/>
    <x v="222"/>
    <s v="Component Used"/>
    <n v="3"/>
    <n v="20"/>
    <n v="60"/>
  </r>
  <r>
    <s v="101605 - OIL, GEAR OMALA S4 GX 220, 20L  "/>
    <n v="101605"/>
    <x v="2"/>
    <s v="LUBR - LUBRICANTS"/>
    <m/>
    <x v="79"/>
    <s v="Component Used"/>
    <n v="3"/>
    <n v="20"/>
    <n v="60"/>
  </r>
  <r>
    <s v="101605 - OIL, GEAR OMALA S4 GX 220, 20L  "/>
    <n v="101605"/>
    <x v="2"/>
    <s v="LUBR - LUBRICANTS"/>
    <m/>
    <x v="79"/>
    <s v="Component Used"/>
    <n v="2"/>
    <n v="20"/>
    <n v="40"/>
  </r>
  <r>
    <s v="101605 - OIL, GEAR OMALA S4 GX 220, 20L  "/>
    <n v="101605"/>
    <x v="2"/>
    <s v="LUBR - LUBRICANTS"/>
    <m/>
    <x v="81"/>
    <s v="Component Used"/>
    <n v="2"/>
    <n v="20"/>
    <n v="40"/>
  </r>
  <r>
    <s v="101605 - OIL, GEAR OMALA S4 GX 220, 20L  "/>
    <n v="101605"/>
    <x v="2"/>
    <s v="LUBR - LUBRICANTS"/>
    <m/>
    <x v="195"/>
    <s v="Component Used"/>
    <n v="5"/>
    <n v="20"/>
    <n v="100"/>
  </r>
  <r>
    <s v="101605 - OIL, GEAR OMALA S4 GX 220, 20L  "/>
    <n v="101605"/>
    <x v="2"/>
    <s v="LUBR - LUBRICANTS"/>
    <m/>
    <x v="83"/>
    <s v="Component Used"/>
    <n v="1"/>
    <n v="20"/>
    <n v="20"/>
  </r>
  <r>
    <s v="101605 - OIL, GEAR OMALA S4 GX 220, 20L  "/>
    <n v="101605"/>
    <x v="2"/>
    <s v="LUBR - LUBRICANTS"/>
    <m/>
    <x v="84"/>
    <s v="Component Used"/>
    <n v="1"/>
    <n v="20"/>
    <n v="20"/>
  </r>
  <r>
    <s v="101605 - OIL, GEAR OMALA S4 GX 220, 20L  "/>
    <n v="101605"/>
    <x v="2"/>
    <s v="LUBR - LUBRICANTS"/>
    <m/>
    <x v="162"/>
    <s v="Component Used"/>
    <n v="1"/>
    <n v="20"/>
    <n v="20"/>
  </r>
  <r>
    <s v="101605 - OIL, GEAR OMALA S4 GX 220, 20L  "/>
    <n v="101605"/>
    <x v="2"/>
    <s v="LUBR - LUBRICANTS"/>
    <m/>
    <x v="93"/>
    <s v="Component Used"/>
    <n v="4"/>
    <n v="20"/>
    <n v="80"/>
  </r>
  <r>
    <s v="101605 - OIL, GEAR OMALA S4 GX 220, 20L   - Total"/>
    <m/>
    <x v="1"/>
    <m/>
    <m/>
    <x v="38"/>
    <m/>
    <n v="57"/>
    <m/>
    <m/>
  </r>
  <r>
    <s v="101607 - OIL, GEAR OMALA S2 GX 220 20L  "/>
    <n v="101607"/>
    <x v="2"/>
    <s v="LUBR - LUBRICANTS"/>
    <s v="Drum"/>
    <x v="178"/>
    <s v="Component Used"/>
    <n v="1"/>
    <n v="20"/>
    <n v="20"/>
  </r>
  <r>
    <s v="101607 - OIL, GEAR OMALA S2 GX 220 20L  "/>
    <n v="101607"/>
    <x v="2"/>
    <s v="LUBR - LUBRICANTS"/>
    <m/>
    <x v="218"/>
    <s v="Component Used"/>
    <n v="1"/>
    <n v="20"/>
    <n v="20"/>
  </r>
  <r>
    <s v="101607 - OIL, GEAR OMALA S2 GX 220 20L  "/>
    <n v="101607"/>
    <x v="2"/>
    <s v="LUBR - LUBRICANTS"/>
    <m/>
    <x v="154"/>
    <s v="Component Used"/>
    <n v="1"/>
    <n v="20"/>
    <n v="20"/>
  </r>
  <r>
    <s v="101607 - OIL, GEAR OMALA S2 GX 220 20L  "/>
    <n v="101607"/>
    <x v="2"/>
    <s v="LUBR - LUBRICANTS"/>
    <m/>
    <x v="92"/>
    <s v="Component Used"/>
    <n v="1"/>
    <n v="20"/>
    <n v="20"/>
  </r>
  <r>
    <s v="101607 - OIL, GEAR OMALA S2 GX 220 20L   - Total"/>
    <m/>
    <x v="1"/>
    <m/>
    <m/>
    <x v="38"/>
    <m/>
    <n v="4"/>
    <m/>
    <m/>
  </r>
  <r>
    <s v="101608 - OIL, GEAR OMALA S2 GX 320 209L  "/>
    <n v="101608"/>
    <x v="2"/>
    <s v="LUBR - LUBRICANTS"/>
    <s v="Drum"/>
    <x v="48"/>
    <s v="Component Used"/>
    <n v="3"/>
    <n v="209"/>
    <n v="627"/>
  </r>
  <r>
    <s v="101608 - OIL, GEAR OMALA S2 GX 320 209L  "/>
    <n v="101608"/>
    <x v="2"/>
    <s v="LUBR - LUBRICANTS"/>
    <m/>
    <x v="103"/>
    <s v="Component Used"/>
    <n v="4"/>
    <n v="209"/>
    <n v="836"/>
  </r>
  <r>
    <s v="101608 - OIL, GEAR OMALA S2 GX 320 209L  "/>
    <n v="101608"/>
    <x v="2"/>
    <s v="LUBR - LUBRICANTS"/>
    <m/>
    <x v="75"/>
    <s v="Component Used"/>
    <n v="1"/>
    <n v="209"/>
    <n v="209"/>
  </r>
  <r>
    <s v="101608 - OIL, GEAR OMALA S2 GX 320 209L  "/>
    <n v="101608"/>
    <x v="2"/>
    <s v="LUBR - LUBRICANTS"/>
    <m/>
    <x v="90"/>
    <s v="Component Used"/>
    <n v="1"/>
    <n v="209"/>
    <n v="209"/>
  </r>
  <r>
    <s v="101608 - OIL, GEAR OMALA S2 GX 320 209L  "/>
    <n v="101608"/>
    <x v="2"/>
    <s v="LUBR - LUBRICANTS"/>
    <m/>
    <x v="90"/>
    <s v="Component Used"/>
    <n v="3"/>
    <n v="209"/>
    <n v="627"/>
  </r>
  <r>
    <s v="101608 - OIL, GEAR OMALA S2 GX 320 209L  "/>
    <n v="101608"/>
    <x v="2"/>
    <s v="LUBR - LUBRICANTS"/>
    <m/>
    <x v="93"/>
    <s v="Component Used"/>
    <n v="2"/>
    <n v="209"/>
    <n v="418"/>
  </r>
  <r>
    <s v="101608 - OIL, GEAR OMALA S2 GX 320 209L  "/>
    <n v="101608"/>
    <x v="2"/>
    <s v="LUBR - LUBRICANTS"/>
    <m/>
    <x v="205"/>
    <s v="Component Used"/>
    <n v="3"/>
    <n v="209"/>
    <n v="627"/>
  </r>
  <r>
    <s v="101608 - OIL, GEAR OMALA S2 GX 320 209L   - Total"/>
    <m/>
    <x v="1"/>
    <m/>
    <m/>
    <x v="38"/>
    <m/>
    <n v="17"/>
    <m/>
    <m/>
  </r>
  <r>
    <s v="101609 - OIL, HYDRAULIC TURBO T 46, 209L IBC "/>
    <n v="101609"/>
    <x v="10"/>
    <s v="LUBR - LUBRICANTS"/>
    <s v="Drum"/>
    <x v="28"/>
    <s v="Component Used"/>
    <n v="1"/>
    <n v="209"/>
    <n v="209"/>
  </r>
  <r>
    <s v="101609 - OIL, HYDRAULIC TURBO T 46, 209L IBC "/>
    <n v="101609"/>
    <x v="10"/>
    <s v="LUBR - LUBRICANTS"/>
    <m/>
    <x v="28"/>
    <s v="Component Used"/>
    <n v="1"/>
    <n v="209"/>
    <n v="209"/>
  </r>
  <r>
    <s v="101609 - OIL, HYDRAULIC TURBO T 46, 209L IBC "/>
    <n v="101609"/>
    <x v="10"/>
    <s v="LUBR - LUBRICANTS"/>
    <m/>
    <x v="152"/>
    <s v="Component Used"/>
    <n v="2"/>
    <n v="209"/>
    <n v="418"/>
  </r>
  <r>
    <s v="101609 - OIL, HYDRAULIC TURBO T 46, 209L IBC "/>
    <n v="101609"/>
    <x v="10"/>
    <s v="LUBR - LUBRICANTS"/>
    <m/>
    <x v="223"/>
    <s v="Component Used"/>
    <n v="2"/>
    <n v="209"/>
    <n v="418"/>
  </r>
  <r>
    <s v="101609 - OIL, HYDRAULIC TURBO T 46, 209L IBC  - Total"/>
    <m/>
    <x v="1"/>
    <m/>
    <m/>
    <x v="38"/>
    <m/>
    <n v="6"/>
    <m/>
    <m/>
  </r>
  <r>
    <s v="101611 - OIL HYDRAULIC, TELLUS, S2 MX 32, 20L "/>
    <n v="101611"/>
    <x v="10"/>
    <s v="LUBR - LUBRICANTS"/>
    <s v="Drum"/>
    <x v="75"/>
    <s v="Component Used"/>
    <n v="1"/>
    <n v="20"/>
    <n v="20"/>
  </r>
  <r>
    <s v="101611 - OIL HYDRAULIC, TELLUS, S2 MX 32, 20L  - Total"/>
    <m/>
    <x v="1"/>
    <m/>
    <m/>
    <x v="38"/>
    <m/>
    <n v="1"/>
    <m/>
    <m/>
  </r>
  <r>
    <s v="101673 - LIME UNSLAKED QUICKLIME BULK DELIVERY "/>
    <n v="101673"/>
    <x v="6"/>
    <s v="LIME - LIME"/>
    <s v="Tonne"/>
    <x v="224"/>
    <s v="Component Used"/>
    <n v="672.94"/>
    <n v="1000"/>
    <n v="672940"/>
  </r>
  <r>
    <s v="101673 - LIME UNSLAKED QUICKLIME BULK DELIVERY "/>
    <n v="101673"/>
    <x v="6"/>
    <s v="LIME - LIME"/>
    <m/>
    <x v="225"/>
    <s v="Component Used"/>
    <n v="0.42"/>
    <n v="1000"/>
    <n v="420"/>
  </r>
  <r>
    <s v="101673 - LIME UNSLAKED QUICKLIME BULK DELIVERY "/>
    <n v="101673"/>
    <x v="6"/>
    <s v="LIME - LIME"/>
    <m/>
    <x v="225"/>
    <s v="Component Used"/>
    <n v="674.89"/>
    <n v="1000"/>
    <n v="674890"/>
  </r>
  <r>
    <s v="101673 - LIME UNSLAKED QUICKLIME BULK DELIVERY "/>
    <n v="101673"/>
    <x v="6"/>
    <s v="LIME - LIME"/>
    <m/>
    <x v="125"/>
    <s v="Component Used"/>
    <n v="651.03"/>
    <n v="1000"/>
    <n v="651030"/>
  </r>
  <r>
    <s v="101673 - LIME UNSLAKED QUICKLIME BULK DELIVERY "/>
    <n v="101673"/>
    <x v="6"/>
    <s v="LIME - LIME"/>
    <m/>
    <x v="19"/>
    <s v="Component Used"/>
    <n v="0.3"/>
    <n v="1000"/>
    <n v="300"/>
  </r>
  <r>
    <s v="101673 - LIME UNSLAKED QUICKLIME BULK DELIVERY "/>
    <n v="101673"/>
    <x v="6"/>
    <s v="LIME - LIME"/>
    <m/>
    <x v="19"/>
    <s v="Component Used"/>
    <n v="732.98"/>
    <n v="1000"/>
    <n v="732980"/>
  </r>
  <r>
    <s v="101673 - LIME UNSLAKED QUICKLIME BULK DELIVERY "/>
    <n v="101673"/>
    <x v="6"/>
    <s v="LIME - LIME"/>
    <m/>
    <x v="226"/>
    <s v="Component Used"/>
    <n v="794.21"/>
    <n v="1000"/>
    <n v="794210"/>
  </r>
  <r>
    <s v="101673 - LIME UNSLAKED QUICKLIME BULK DELIVERY "/>
    <n v="101673"/>
    <x v="6"/>
    <s v="LIME - LIME"/>
    <m/>
    <x v="188"/>
    <s v="Component Used"/>
    <n v="860.12"/>
    <n v="1000"/>
    <n v="860120"/>
  </r>
  <r>
    <s v="101673 - LIME UNSLAKED QUICKLIME BULK DELIVERY "/>
    <n v="101673"/>
    <x v="6"/>
    <s v="LIME - LIME"/>
    <m/>
    <x v="227"/>
    <s v="Component Used"/>
    <n v="808.39"/>
    <n v="1000"/>
    <n v="808390"/>
  </r>
  <r>
    <s v="101673 - LIME UNSLAKED QUICKLIME BULK DELIVERY "/>
    <n v="101673"/>
    <x v="6"/>
    <s v="LIME - LIME"/>
    <m/>
    <x v="152"/>
    <s v="Component Used"/>
    <n v="557.37"/>
    <n v="1000"/>
    <n v="557370"/>
  </r>
  <r>
    <s v="101673 - LIME UNSLAKED QUICKLIME BULK DELIVERY "/>
    <n v="101673"/>
    <x v="6"/>
    <s v="LIME - LIME"/>
    <m/>
    <x v="104"/>
    <s v="Component Used"/>
    <n v="690.35"/>
    <n v="1000"/>
    <n v="690350"/>
  </r>
  <r>
    <s v="101673 - LIME UNSLAKED QUICKLIME BULK DELIVERY "/>
    <n v="101673"/>
    <x v="6"/>
    <s v="LIME - LIME"/>
    <m/>
    <x v="228"/>
    <s v="Component Used"/>
    <n v="662.51"/>
    <n v="1000"/>
    <n v="662510"/>
  </r>
  <r>
    <s v="101673 - LIME UNSLAKED QUICKLIME BULK DELIVERY "/>
    <n v="101673"/>
    <x v="6"/>
    <s v="LIME - LIME"/>
    <m/>
    <x v="88"/>
    <s v="Component Used"/>
    <n v="496.03"/>
    <n v="1000"/>
    <n v="496030"/>
  </r>
  <r>
    <s v="101673 - LIME UNSLAKED QUICKLIME BULK DELIVERY "/>
    <n v="101673"/>
    <x v="6"/>
    <s v="LIME - LIME"/>
    <m/>
    <x v="37"/>
    <s v="Component Used"/>
    <n v="647.04999999999995"/>
    <n v="1000"/>
    <n v="647050"/>
  </r>
  <r>
    <s v="101673 - LIME UNSLAKED QUICKLIME BULK DELIVERY  - Total"/>
    <m/>
    <x v="1"/>
    <m/>
    <m/>
    <x v="38"/>
    <m/>
    <n v="8248.59"/>
    <m/>
    <m/>
  </r>
  <r>
    <s v="101743 - GREASE, GADUS S2 V100 3, 18KG  "/>
    <n v="101743"/>
    <x v="0"/>
    <s v="LUBR - LUBRICANTS"/>
    <s v="Drum"/>
    <x v="218"/>
    <s v="Component Used"/>
    <n v="1"/>
    <n v="18"/>
    <n v="18"/>
  </r>
  <r>
    <s v="101743 - GREASE, GADUS S2 V100 3, 18KG   - Total"/>
    <m/>
    <x v="1"/>
    <m/>
    <m/>
    <x v="38"/>
    <m/>
    <n v="1"/>
    <m/>
    <m/>
  </r>
  <r>
    <s v="101847 - OIL SEMI FLUID CRC 5035 TAC 2 CHAIN LUBRICANT "/>
    <n v="101847"/>
    <x v="11"/>
    <s v="LUBR - LUBRICANTS"/>
    <s v="Can"/>
    <x v="48"/>
    <s v="Component Used"/>
    <n v="1"/>
    <n v="0.3"/>
    <n v="0.3"/>
  </r>
  <r>
    <s v="101847 - OIL SEMI FLUID CRC 5035 TAC 2 CHAIN LUBRICANT "/>
    <n v="101847"/>
    <x v="11"/>
    <s v="LUBR - LUBRICANTS"/>
    <m/>
    <x v="139"/>
    <s v="Component Used"/>
    <n v="1"/>
    <n v="0.3"/>
    <n v="0.3"/>
  </r>
  <r>
    <s v="101847 - OIL SEMI FLUID CRC 5035 TAC 2 CHAIN LUBRICANT "/>
    <n v="101847"/>
    <x v="11"/>
    <s v="LUBR - LUBRICANTS"/>
    <m/>
    <x v="229"/>
    <s v="Component Used"/>
    <n v="1"/>
    <n v="0.3"/>
    <n v="0.3"/>
  </r>
  <r>
    <s v="101847 - OIL SEMI FLUID CRC 5035 TAC 2 CHAIN LUBRICANT "/>
    <n v="101847"/>
    <x v="11"/>
    <s v="LUBR - LUBRICANTS"/>
    <m/>
    <x v="26"/>
    <s v="Component Used"/>
    <n v="2"/>
    <n v="0.3"/>
    <n v="0.6"/>
  </r>
  <r>
    <s v="101847 - OIL SEMI FLUID CRC 5035 TAC 2 CHAIN LUBRICANT "/>
    <n v="101847"/>
    <x v="11"/>
    <s v="LUBR - LUBRICANTS"/>
    <m/>
    <x v="31"/>
    <s v="Component Used"/>
    <n v="1"/>
    <n v="0.3"/>
    <n v="0.3"/>
  </r>
  <r>
    <s v="101847 - OIL SEMI FLUID CRC 5035 TAC 2 CHAIN LUBRICANT "/>
    <n v="101847"/>
    <x v="11"/>
    <s v="LUBR - LUBRICANTS"/>
    <m/>
    <x v="83"/>
    <s v="Component Used"/>
    <n v="2"/>
    <n v="0.3"/>
    <n v="0.6"/>
  </r>
  <r>
    <s v="101847 - OIL SEMI FLUID CRC 5035 TAC 2 CHAIN LUBRICANT "/>
    <n v="101847"/>
    <x v="11"/>
    <s v="LUBR - LUBRICANTS"/>
    <m/>
    <x v="88"/>
    <s v="Component Used"/>
    <n v="1"/>
    <n v="0.3"/>
    <n v="0.3"/>
  </r>
  <r>
    <s v="101847 - OIL SEMI FLUID CRC 5035 TAC 2 CHAIN LUBRICANT "/>
    <n v="101847"/>
    <x v="11"/>
    <s v="LUBR - LUBRICANTS"/>
    <m/>
    <x v="92"/>
    <s v="Component Used"/>
    <n v="1"/>
    <n v="0.3"/>
    <n v="0.3"/>
  </r>
  <r>
    <s v="101847 - OIL SEMI FLUID CRC 5035 TAC 2 CHAIN LUBRICANT "/>
    <n v="101847"/>
    <x v="11"/>
    <s v="LUBR - LUBRICANTS"/>
    <m/>
    <x v="93"/>
    <s v="Component Used"/>
    <n v="5"/>
    <n v="0.3"/>
    <n v="1.5"/>
  </r>
  <r>
    <s v="101847 - OIL SEMI FLUID CRC 5035 TAC 2 CHAIN LUBRICANT  - Total"/>
    <m/>
    <x v="1"/>
    <m/>
    <m/>
    <x v="38"/>
    <m/>
    <n v="15"/>
    <m/>
    <m/>
  </r>
  <r>
    <s v="101851 - LUBRICANT SOLID FILM ROCOL RT D METAL CUTTING COMPOUND "/>
    <n v="101851"/>
    <x v="11"/>
    <s v="LUBR - LUBRICANTS"/>
    <s v="Tin"/>
    <x v="230"/>
    <s v="Component Used"/>
    <n v="1"/>
    <n v="0.5"/>
    <n v="0.5"/>
  </r>
  <r>
    <s v="101851 - LUBRICANT SOLID FILM ROCOL RT D METAL CUTTING COMPOUND "/>
    <n v="101851"/>
    <x v="11"/>
    <s v="LUBR - LUBRICANTS"/>
    <m/>
    <x v="231"/>
    <s v="Component Used"/>
    <n v="1"/>
    <n v="0.5"/>
    <n v="0.5"/>
  </r>
  <r>
    <s v="101851 - LUBRICANT SOLID FILM ROCOL RT D METAL CUTTING COMPOUND "/>
    <n v="101851"/>
    <x v="11"/>
    <s v="LUBR - LUBRICANTS"/>
    <m/>
    <x v="232"/>
    <s v="Component Used"/>
    <n v="1"/>
    <n v="0.5"/>
    <n v="0.5"/>
  </r>
  <r>
    <s v="101851 - LUBRICANT SOLID FILM ROCOL RT D METAL CUTTING COMPOUND "/>
    <n v="101851"/>
    <x v="11"/>
    <s v="LUBR - LUBRICANTS"/>
    <m/>
    <x v="97"/>
    <s v="Component Used"/>
    <n v="1"/>
    <n v="0.5"/>
    <n v="0.5"/>
  </r>
  <r>
    <s v="101851 - LUBRICANT SOLID FILM ROCOL RT D METAL CUTTING COMPOUND "/>
    <n v="101851"/>
    <x v="11"/>
    <s v="LUBR - LUBRICANTS"/>
    <m/>
    <x v="209"/>
    <s v="Component Used"/>
    <n v="2"/>
    <n v="0.5"/>
    <n v="1"/>
  </r>
  <r>
    <s v="101851 - LUBRICANT SOLID FILM ROCOL RT D METAL CUTTING COMPOUND "/>
    <n v="101851"/>
    <x v="11"/>
    <s v="LUBR - LUBRICANTS"/>
    <m/>
    <x v="109"/>
    <s v="Component Used"/>
    <n v="1"/>
    <n v="0.5"/>
    <n v="0.5"/>
  </r>
  <r>
    <s v="101851 - LUBRICANT SOLID FILM ROCOL RT D METAL CUTTING COMPOUND "/>
    <n v="101851"/>
    <x v="11"/>
    <s v="LUBR - LUBRICANTS"/>
    <m/>
    <x v="132"/>
    <s v="Component Used"/>
    <n v="1"/>
    <n v="0.5"/>
    <n v="0.5"/>
  </r>
  <r>
    <s v="101851 - LUBRICANT SOLID FILM ROCOL RT D METAL CUTTING COMPOUND "/>
    <n v="101851"/>
    <x v="11"/>
    <s v="LUBR - LUBRICANTS"/>
    <m/>
    <x v="233"/>
    <s v="Component Used"/>
    <n v="1"/>
    <n v="0.5"/>
    <n v="0.5"/>
  </r>
  <r>
    <s v="101851 - LUBRICANT SOLID FILM ROCOL RT D METAL CUTTING COMPOUND "/>
    <n v="101851"/>
    <x v="11"/>
    <s v="LUBR - LUBRICANTS"/>
    <m/>
    <x v="234"/>
    <s v="Component Used"/>
    <n v="1"/>
    <n v="0.5"/>
    <n v="0.5"/>
  </r>
  <r>
    <s v="101851 - LUBRICANT SOLID FILM ROCOL RT D METAL CUTTING COMPOUND "/>
    <n v="101851"/>
    <x v="11"/>
    <s v="LUBR - LUBRICANTS"/>
    <m/>
    <x v="235"/>
    <s v="Component Used"/>
    <n v="1"/>
    <n v="0.5"/>
    <n v="0.5"/>
  </r>
  <r>
    <s v="101851 - LUBRICANT SOLID FILM ROCOL RT D METAL CUTTING COMPOUND "/>
    <n v="101851"/>
    <x v="11"/>
    <s v="LUBR - LUBRICANTS"/>
    <m/>
    <x v="236"/>
    <s v="Component Used"/>
    <n v="1"/>
    <n v="0.5"/>
    <n v="0.5"/>
  </r>
  <r>
    <s v="101851 - LUBRICANT SOLID FILM ROCOL RT D METAL CUTTING COMPOUND "/>
    <n v="101851"/>
    <x v="11"/>
    <s v="LUBR - LUBRICANTS"/>
    <m/>
    <x v="237"/>
    <s v="Component Used"/>
    <n v="1"/>
    <n v="0.5"/>
    <n v="0.5"/>
  </r>
  <r>
    <s v="101851 - LUBRICANT SOLID FILM ROCOL RT D METAL CUTTING COMPOUND "/>
    <n v="101851"/>
    <x v="11"/>
    <s v="LUBR - LUBRICANTS"/>
    <m/>
    <x v="163"/>
    <s v="Component Used"/>
    <n v="1"/>
    <n v="0.5"/>
    <n v="0.5"/>
  </r>
  <r>
    <s v="101851 - LUBRICANT SOLID FILM ROCOL RT D METAL CUTTING COMPOUND "/>
    <n v="101851"/>
    <x v="11"/>
    <s v="LUBR - LUBRICANTS"/>
    <m/>
    <x v="89"/>
    <s v="Component Used"/>
    <n v="1"/>
    <n v="0.5"/>
    <n v="0.5"/>
  </r>
  <r>
    <s v="101851 - LUBRICANT SOLID FILM ROCOL RT D METAL CUTTING COMPOUND "/>
    <n v="101851"/>
    <x v="11"/>
    <s v="LUBR - LUBRICANTS"/>
    <m/>
    <x v="175"/>
    <s v="Component Used"/>
    <n v="1"/>
    <n v="0.5"/>
    <n v="0.5"/>
  </r>
  <r>
    <s v="101851 - LUBRICANT SOLID FILM ROCOL RT D METAL CUTTING COMPOUND  - Total"/>
    <m/>
    <x v="1"/>
    <m/>
    <m/>
    <x v="38"/>
    <m/>
    <n v="16"/>
    <m/>
    <m/>
  </r>
  <r>
    <s v="101917 - CUTTING FLUID ULTRACUT CLEAR 370 CUT/COOLANT FLUID "/>
    <n v="101917"/>
    <x v="12"/>
    <s v="LUBR - LUBRICANTS"/>
    <s v="Drum"/>
    <x v="238"/>
    <s v="Component Used"/>
    <n v="20"/>
    <n v="20"/>
    <n v="20"/>
  </r>
  <r>
    <s v="101917 - CUTTING FLUID ULTRACUT CLEAR 370 CUT/COOLANT FLUID  - Total"/>
    <m/>
    <x v="1"/>
    <m/>
    <m/>
    <x v="38"/>
    <m/>
    <n v="1"/>
    <m/>
    <m/>
  </r>
  <r>
    <s v="102004 - ANTISEIZE COMPOUND LOCTITE 77 1 NICKEL BASED 500ML "/>
    <n v="102004"/>
    <x v="11"/>
    <s v="LUBR - LUBRICANTS"/>
    <s v="Tin"/>
    <x v="177"/>
    <s v="Component Used"/>
    <n v="4"/>
    <n v="0.5"/>
    <n v="2"/>
  </r>
  <r>
    <s v="102004 - ANTISEIZE COMPOUND LOCTITE 77 1 NICKEL BASED 500ML "/>
    <n v="102004"/>
    <x v="11"/>
    <s v="LUBR - LUBRICANTS"/>
    <m/>
    <x v="2"/>
    <s v="Component Used"/>
    <n v="1"/>
    <n v="0.5"/>
    <n v="0.5"/>
  </r>
  <r>
    <s v="102004 - ANTISEIZE COMPOUND LOCTITE 77 1 NICKEL BASED 500ML "/>
    <n v="102004"/>
    <x v="11"/>
    <s v="LUBR - LUBRICANTS"/>
    <m/>
    <x v="178"/>
    <s v="Component Used"/>
    <n v="1"/>
    <n v="0.5"/>
    <n v="0.5"/>
  </r>
  <r>
    <s v="102004 - ANTISEIZE COMPOUND LOCTITE 77 1 NICKEL BASED 500ML "/>
    <n v="102004"/>
    <x v="11"/>
    <s v="LUBR - LUBRICANTS"/>
    <m/>
    <x v="178"/>
    <s v="Component Used"/>
    <n v="1"/>
    <n v="0.5"/>
    <n v="0.5"/>
  </r>
  <r>
    <s v="102004 - ANTISEIZE COMPOUND LOCTITE 77 1 NICKEL BASED 500ML "/>
    <n v="102004"/>
    <x v="11"/>
    <s v="LUBR - LUBRICANTS"/>
    <m/>
    <x v="4"/>
    <s v="Component Used"/>
    <n v="3"/>
    <n v="0.5"/>
    <n v="1.5"/>
  </r>
  <r>
    <s v="102004 - ANTISEIZE COMPOUND LOCTITE 77 1 NICKEL BASED 500ML "/>
    <n v="102004"/>
    <x v="11"/>
    <s v="LUBR - LUBRICANTS"/>
    <m/>
    <x v="46"/>
    <s v="Component Used"/>
    <n v="1"/>
    <n v="0.5"/>
    <n v="0.5"/>
  </r>
  <r>
    <s v="102004 - ANTISEIZE COMPOUND LOCTITE 77 1 NICKEL BASED 500ML "/>
    <n v="102004"/>
    <x v="11"/>
    <s v="LUBR - LUBRICANTS"/>
    <m/>
    <x v="232"/>
    <s v="Component Used"/>
    <n v="1"/>
    <n v="0.5"/>
    <n v="0.5"/>
  </r>
  <r>
    <s v="102004 - ANTISEIZE COMPOUND LOCTITE 77 1 NICKEL BASED 500ML "/>
    <n v="102004"/>
    <x v="11"/>
    <s v="LUBR - LUBRICANTS"/>
    <m/>
    <x v="48"/>
    <s v="Component Used"/>
    <n v="2"/>
    <n v="0.5"/>
    <n v="1"/>
  </r>
  <r>
    <s v="102004 - ANTISEIZE COMPOUND LOCTITE 77 1 NICKEL BASED 500ML "/>
    <n v="102004"/>
    <x v="11"/>
    <s v="LUBR - LUBRICANTS"/>
    <m/>
    <x v="182"/>
    <s v="Component Used"/>
    <n v="1"/>
    <n v="0.5"/>
    <n v="0.5"/>
  </r>
  <r>
    <s v="102004 - ANTISEIZE COMPOUND LOCTITE 77 1 NICKEL BASED 500ML "/>
    <n v="102004"/>
    <x v="11"/>
    <s v="LUBR - LUBRICANTS"/>
    <m/>
    <x v="239"/>
    <s v="Component Used"/>
    <n v="2"/>
    <n v="0.5"/>
    <n v="1"/>
  </r>
  <r>
    <s v="102004 - ANTISEIZE COMPOUND LOCTITE 77 1 NICKEL BASED 500ML "/>
    <n v="102004"/>
    <x v="11"/>
    <s v="LUBR - LUBRICANTS"/>
    <m/>
    <x v="239"/>
    <s v="Component Used"/>
    <n v="1"/>
    <n v="0.5"/>
    <n v="0.5"/>
  </r>
  <r>
    <s v="102004 - ANTISEIZE COMPOUND LOCTITE 77 1 NICKEL BASED 500ML "/>
    <n v="102004"/>
    <x v="11"/>
    <s v="LUBR - LUBRICANTS"/>
    <m/>
    <x v="9"/>
    <s v="Component Used"/>
    <n v="1"/>
    <n v="0.5"/>
    <n v="0.5"/>
  </r>
  <r>
    <s v="102004 - ANTISEIZE COMPOUND LOCTITE 77 1 NICKEL BASED 500ML "/>
    <n v="102004"/>
    <x v="11"/>
    <s v="LUBR - LUBRICANTS"/>
    <m/>
    <x v="136"/>
    <s v="Component Used"/>
    <n v="2"/>
    <n v="0.5"/>
    <n v="1"/>
  </r>
  <r>
    <s v="102004 - ANTISEIZE COMPOUND LOCTITE 77 1 NICKEL BASED 500ML "/>
    <n v="102004"/>
    <x v="11"/>
    <s v="LUBR - LUBRICANTS"/>
    <m/>
    <x v="170"/>
    <s v="Component Used"/>
    <n v="1"/>
    <n v="0.5"/>
    <n v="0.5"/>
  </r>
  <r>
    <s v="102004 - ANTISEIZE COMPOUND LOCTITE 77 1 NICKEL BASED 500ML "/>
    <n v="102004"/>
    <x v="11"/>
    <s v="LUBR - LUBRICANTS"/>
    <m/>
    <x v="10"/>
    <s v="Component Used"/>
    <n v="2"/>
    <n v="0.5"/>
    <n v="1"/>
  </r>
  <r>
    <s v="102004 - ANTISEIZE COMPOUND LOCTITE 77 1 NICKEL BASED 500ML "/>
    <n v="102004"/>
    <x v="11"/>
    <s v="LUBR - LUBRICANTS"/>
    <m/>
    <x v="11"/>
    <s v="Component Used"/>
    <n v="2"/>
    <n v="0.5"/>
    <n v="1"/>
  </r>
  <r>
    <s v="102004 - ANTISEIZE COMPOUND LOCTITE 77 1 NICKEL BASED 500ML "/>
    <n v="102004"/>
    <x v="11"/>
    <s v="LUBR - LUBRICANTS"/>
    <m/>
    <x v="11"/>
    <s v="Component Used"/>
    <n v="1"/>
    <n v="0.5"/>
    <n v="0.5"/>
  </r>
  <r>
    <s v="102004 - ANTISEIZE COMPOUND LOCTITE 77 1 NICKEL BASED 500ML "/>
    <n v="102004"/>
    <x v="11"/>
    <s v="LUBR - LUBRICANTS"/>
    <m/>
    <x v="56"/>
    <s v="Component Used"/>
    <n v="1"/>
    <n v="0.5"/>
    <n v="0.5"/>
  </r>
  <r>
    <s v="102004 - ANTISEIZE COMPOUND LOCTITE 77 1 NICKEL BASED 500ML "/>
    <n v="102004"/>
    <x v="11"/>
    <s v="LUBR - LUBRICANTS"/>
    <m/>
    <x v="138"/>
    <s v="Component Used"/>
    <n v="1"/>
    <n v="0.5"/>
    <n v="0.5"/>
  </r>
  <r>
    <s v="102004 - ANTISEIZE COMPOUND LOCTITE 77 1 NICKEL BASED 500ML "/>
    <n v="102004"/>
    <x v="11"/>
    <s v="LUBR - LUBRICANTS"/>
    <m/>
    <x v="139"/>
    <s v="Component Used"/>
    <n v="3"/>
    <n v="0.5"/>
    <n v="1.5"/>
  </r>
  <r>
    <s v="102004 - ANTISEIZE COMPOUND LOCTITE 77 1 NICKEL BASED 500ML "/>
    <n v="102004"/>
    <x v="11"/>
    <s v="LUBR - LUBRICANTS"/>
    <m/>
    <x v="59"/>
    <s v="Component Used"/>
    <n v="1"/>
    <n v="0.5"/>
    <n v="0.5"/>
  </r>
  <r>
    <s v="102004 - ANTISEIZE COMPOUND LOCTITE 77 1 NICKEL BASED 500ML "/>
    <n v="102004"/>
    <x v="11"/>
    <s v="LUBR - LUBRICANTS"/>
    <m/>
    <x v="96"/>
    <s v="Component Used"/>
    <n v="3"/>
    <n v="0.5"/>
    <n v="1.5"/>
  </r>
  <r>
    <s v="102004 - ANTISEIZE COMPOUND LOCTITE 77 1 NICKEL BASED 500ML "/>
    <n v="102004"/>
    <x v="11"/>
    <s v="LUBR - LUBRICANTS"/>
    <m/>
    <x v="240"/>
    <s v="Component Used"/>
    <n v="1"/>
    <n v="0.5"/>
    <n v="0.5"/>
  </r>
  <r>
    <s v="102004 - ANTISEIZE COMPOUND LOCTITE 77 1 NICKEL BASED 500ML "/>
    <n v="102004"/>
    <x v="11"/>
    <s v="LUBR - LUBRICANTS"/>
    <m/>
    <x v="140"/>
    <s v="Component Used"/>
    <n v="6"/>
    <n v="0.5"/>
    <n v="3"/>
  </r>
  <r>
    <s v="102004 - ANTISEIZE COMPOUND LOCTITE 77 1 NICKEL BASED 500ML "/>
    <n v="102004"/>
    <x v="11"/>
    <s v="LUBR - LUBRICANTS"/>
    <m/>
    <x v="206"/>
    <s v="Component Used"/>
    <n v="1"/>
    <n v="0.5"/>
    <n v="0.5"/>
  </r>
  <r>
    <s v="102004 - ANTISEIZE COMPOUND LOCTITE 77 1 NICKEL BASED 500ML "/>
    <n v="102004"/>
    <x v="11"/>
    <s v="LUBR - LUBRICANTS"/>
    <m/>
    <x v="19"/>
    <s v="Component Used"/>
    <n v="3"/>
    <n v="0.5"/>
    <n v="1.5"/>
  </r>
  <r>
    <s v="102004 - ANTISEIZE COMPOUND LOCTITE 77 1 NICKEL BASED 500ML "/>
    <n v="102004"/>
    <x v="11"/>
    <s v="LUBR - LUBRICANTS"/>
    <m/>
    <x v="64"/>
    <s v="Component Used"/>
    <n v="1"/>
    <n v="0.5"/>
    <n v="0.5"/>
  </r>
  <r>
    <s v="102004 - ANTISEIZE COMPOUND LOCTITE 77 1 NICKEL BASED 500ML "/>
    <n v="102004"/>
    <x v="11"/>
    <s v="LUBR - LUBRICANTS"/>
    <m/>
    <x v="65"/>
    <s v="Component Used"/>
    <n v="2"/>
    <n v="0.5"/>
    <n v="1"/>
  </r>
  <r>
    <s v="102004 - ANTISEIZE COMPOUND LOCTITE 77 1 NICKEL BASED 500ML "/>
    <n v="102004"/>
    <x v="11"/>
    <s v="LUBR - LUBRICANTS"/>
    <m/>
    <x v="22"/>
    <s v="Component Used"/>
    <n v="4"/>
    <n v="0.5"/>
    <n v="2"/>
  </r>
  <r>
    <s v="102004 - ANTISEIZE COMPOUND LOCTITE 77 1 NICKEL BASED 500ML "/>
    <n v="102004"/>
    <x v="11"/>
    <s v="LUBR - LUBRICANTS"/>
    <m/>
    <x v="142"/>
    <s v="Component Used"/>
    <n v="4"/>
    <n v="0.5"/>
    <n v="2"/>
  </r>
  <r>
    <s v="102004 - ANTISEIZE COMPOUND LOCTITE 77 1 NICKEL BASED 500ML "/>
    <n v="102004"/>
    <x v="11"/>
    <s v="LUBR - LUBRICANTS"/>
    <m/>
    <x v="23"/>
    <s v="Component Used"/>
    <n v="2"/>
    <n v="0.5"/>
    <n v="1"/>
  </r>
  <r>
    <s v="102004 - ANTISEIZE COMPOUND LOCTITE 77 1 NICKEL BASED 500ML "/>
    <n v="102004"/>
    <x v="11"/>
    <s v="LUBR - LUBRICANTS"/>
    <m/>
    <x v="23"/>
    <s v="Component Used"/>
    <n v="2"/>
    <n v="0.5"/>
    <n v="1"/>
  </r>
  <r>
    <s v="102004 - ANTISEIZE COMPOUND LOCTITE 77 1 NICKEL BASED 500ML "/>
    <n v="102004"/>
    <x v="11"/>
    <s v="LUBR - LUBRICANTS"/>
    <m/>
    <x v="145"/>
    <s v="Component Used"/>
    <n v="1"/>
    <n v="0.5"/>
    <n v="0.5"/>
  </r>
  <r>
    <s v="102004 - ANTISEIZE COMPOUND LOCTITE 77 1 NICKEL BASED 500ML "/>
    <n v="102004"/>
    <x v="11"/>
    <s v="LUBR - LUBRICANTS"/>
    <m/>
    <x v="145"/>
    <s v="Component Used"/>
    <n v="1"/>
    <n v="0.5"/>
    <n v="0.5"/>
  </r>
  <r>
    <s v="102004 - ANTISEIZE COMPOUND LOCTITE 77 1 NICKEL BASED 500ML "/>
    <n v="102004"/>
    <x v="11"/>
    <s v="LUBR - LUBRICANTS"/>
    <m/>
    <x v="241"/>
    <s v="Component Used"/>
    <n v="2"/>
    <n v="0.5"/>
    <n v="1"/>
  </r>
  <r>
    <s v="102004 - ANTISEIZE COMPOUND LOCTITE 77 1 NICKEL BASED 500ML "/>
    <n v="102004"/>
    <x v="11"/>
    <s v="LUBR - LUBRICANTS"/>
    <m/>
    <x v="220"/>
    <s v="Component Used"/>
    <n v="1"/>
    <n v="0.5"/>
    <n v="0.5"/>
  </r>
  <r>
    <s v="102004 - ANTISEIZE COMPOUND LOCTITE 77 1 NICKEL BASED 500ML "/>
    <n v="102004"/>
    <x v="11"/>
    <s v="LUBR - LUBRICANTS"/>
    <m/>
    <x v="115"/>
    <s v="Component Used"/>
    <n v="1"/>
    <n v="0.5"/>
    <n v="0.5"/>
  </r>
  <r>
    <s v="102004 - ANTISEIZE COMPOUND LOCTITE 77 1 NICKEL BASED 500ML "/>
    <n v="102004"/>
    <x v="11"/>
    <s v="LUBR - LUBRICANTS"/>
    <m/>
    <x v="31"/>
    <s v="Component Used"/>
    <n v="1"/>
    <n v="0.5"/>
    <n v="0.5"/>
  </r>
  <r>
    <s v="102004 - ANTISEIZE COMPOUND LOCTITE 77 1 NICKEL BASED 500ML "/>
    <n v="102004"/>
    <x v="11"/>
    <s v="LUBR - LUBRICANTS"/>
    <m/>
    <x v="242"/>
    <s v="Component Used"/>
    <n v="1"/>
    <n v="0.5"/>
    <n v="0.5"/>
  </r>
  <r>
    <s v="102004 - ANTISEIZE COMPOUND LOCTITE 77 1 NICKEL BASED 500ML "/>
    <n v="102004"/>
    <x v="11"/>
    <s v="LUBR - LUBRICANTS"/>
    <m/>
    <x v="152"/>
    <s v="Component Used"/>
    <n v="1"/>
    <n v="0.5"/>
    <n v="0.5"/>
  </r>
  <r>
    <s v="102004 - ANTISEIZE COMPOUND LOCTITE 77 1 NICKEL BASED 500ML "/>
    <n v="102004"/>
    <x v="11"/>
    <s v="LUBR - LUBRICANTS"/>
    <m/>
    <x v="153"/>
    <s v="Component Used"/>
    <n v="1"/>
    <n v="0.5"/>
    <n v="0.5"/>
  </r>
  <r>
    <s v="102004 - ANTISEIZE COMPOUND LOCTITE 77 1 NICKEL BASED 500ML "/>
    <n v="102004"/>
    <x v="11"/>
    <s v="LUBR - LUBRICANTS"/>
    <m/>
    <x v="243"/>
    <s v="Component Used"/>
    <n v="1"/>
    <n v="0.5"/>
    <n v="0.5"/>
  </r>
  <r>
    <s v="102004 - ANTISEIZE COMPOUND LOCTITE 77 1 NICKEL BASED 500ML "/>
    <n v="102004"/>
    <x v="11"/>
    <s v="LUBR - LUBRICANTS"/>
    <m/>
    <x v="77"/>
    <s v="Component Used"/>
    <n v="1"/>
    <n v="0.5"/>
    <n v="0.5"/>
  </r>
  <r>
    <s v="102004 - ANTISEIZE COMPOUND LOCTITE 77 1 NICKEL BASED 500ML "/>
    <n v="102004"/>
    <x v="11"/>
    <s v="LUBR - LUBRICANTS"/>
    <m/>
    <x v="33"/>
    <s v="Component Used"/>
    <n v="18"/>
    <n v="0.5"/>
    <n v="9"/>
  </r>
  <r>
    <s v="102004 - ANTISEIZE COMPOUND LOCTITE 77 1 NICKEL BASED 500ML "/>
    <n v="102004"/>
    <x v="11"/>
    <s v="LUBR - LUBRICANTS"/>
    <m/>
    <x v="33"/>
    <s v="Component Used"/>
    <n v="2"/>
    <n v="0.5"/>
    <n v="1"/>
  </r>
  <r>
    <s v="102004 - ANTISEIZE COMPOUND LOCTITE 77 1 NICKEL BASED 500ML "/>
    <n v="102004"/>
    <x v="11"/>
    <s v="LUBR - LUBRICANTS"/>
    <m/>
    <x v="198"/>
    <s v="Component Used"/>
    <n v="4"/>
    <n v="0.5"/>
    <n v="2"/>
  </r>
  <r>
    <s v="102004 - ANTISEIZE COMPOUND LOCTITE 77 1 NICKEL BASED 500ML "/>
    <n v="102004"/>
    <x v="11"/>
    <s v="LUBR - LUBRICANTS"/>
    <m/>
    <x v="244"/>
    <s v="Component Used"/>
    <n v="2"/>
    <n v="0.5"/>
    <n v="1"/>
  </r>
  <r>
    <s v="102004 - ANTISEIZE COMPOUND LOCTITE 77 1 NICKEL BASED 500ML "/>
    <n v="102004"/>
    <x v="11"/>
    <s v="LUBR - LUBRICANTS"/>
    <m/>
    <x v="160"/>
    <s v="Component Used"/>
    <n v="1"/>
    <n v="0.5"/>
    <n v="0.5"/>
  </r>
  <r>
    <s v="102004 - ANTISEIZE COMPOUND LOCTITE 77 1 NICKEL BASED 500ML "/>
    <n v="102004"/>
    <x v="11"/>
    <s v="LUBR - LUBRICANTS"/>
    <m/>
    <x v="34"/>
    <s v="Component Used"/>
    <n v="1"/>
    <n v="0.5"/>
    <n v="0.5"/>
  </r>
  <r>
    <s v="102004 - ANTISEIZE COMPOUND LOCTITE 77 1 NICKEL BASED 500ML "/>
    <n v="102004"/>
    <x v="11"/>
    <s v="LUBR - LUBRICANTS"/>
    <m/>
    <x v="237"/>
    <s v="Component Used"/>
    <n v="1"/>
    <n v="0.5"/>
    <n v="0.5"/>
  </r>
  <r>
    <s v="102004 - ANTISEIZE COMPOUND LOCTITE 77 1 NICKEL BASED 500ML "/>
    <n v="102004"/>
    <x v="11"/>
    <s v="LUBR - LUBRICANTS"/>
    <m/>
    <x v="161"/>
    <s v="Component Used"/>
    <n v="6"/>
    <n v="0.5"/>
    <n v="3"/>
  </r>
  <r>
    <s v="102004 - ANTISEIZE COMPOUND LOCTITE 77 1 NICKEL BASED 500ML "/>
    <n v="102004"/>
    <x v="11"/>
    <s v="LUBR - LUBRICANTS"/>
    <m/>
    <x v="245"/>
    <s v="Component Used"/>
    <n v="4"/>
    <n v="0.5"/>
    <n v="2"/>
  </r>
  <r>
    <s v="102004 - ANTISEIZE COMPOUND LOCTITE 77 1 NICKEL BASED 500ML "/>
    <n v="102004"/>
    <x v="11"/>
    <s v="LUBR - LUBRICANTS"/>
    <m/>
    <x v="246"/>
    <s v="Component Used"/>
    <n v="1"/>
    <n v="0.5"/>
    <n v="0.5"/>
  </r>
  <r>
    <s v="102004 - ANTISEIZE COMPOUND LOCTITE 77 1 NICKEL BASED 500ML "/>
    <n v="102004"/>
    <x v="11"/>
    <s v="LUBR - LUBRICANTS"/>
    <m/>
    <x v="120"/>
    <s v="Component Used"/>
    <n v="1"/>
    <n v="0.5"/>
    <n v="0.5"/>
  </r>
  <r>
    <s v="102004 - ANTISEIZE COMPOUND LOCTITE 77 1 NICKEL BASED 500ML "/>
    <n v="102004"/>
    <x v="11"/>
    <s v="LUBR - LUBRICANTS"/>
    <m/>
    <x v="120"/>
    <s v="Component Used"/>
    <n v="6"/>
    <n v="0.5"/>
    <n v="3"/>
  </r>
  <r>
    <s v="102004 - ANTISEIZE COMPOUND LOCTITE 77 1 NICKEL BASED 500ML "/>
    <n v="102004"/>
    <x v="11"/>
    <s v="LUBR - LUBRICANTS"/>
    <m/>
    <x v="201"/>
    <s v="Component Used"/>
    <n v="1"/>
    <n v="0.5"/>
    <n v="0.5"/>
  </r>
  <r>
    <s v="102004 - ANTISEIZE COMPOUND LOCTITE 77 1 NICKEL BASED 500ML "/>
    <n v="102004"/>
    <x v="11"/>
    <s v="LUBR - LUBRICANTS"/>
    <m/>
    <x v="91"/>
    <s v="Component Used"/>
    <n v="3"/>
    <n v="0.5"/>
    <n v="1.5"/>
  </r>
  <r>
    <s v="102004 - ANTISEIZE COMPOUND LOCTITE 77 1 NICKEL BASED 500ML "/>
    <n v="102004"/>
    <x v="11"/>
    <s v="LUBR - LUBRICANTS"/>
    <m/>
    <x v="91"/>
    <s v="Component Used"/>
    <n v="6"/>
    <n v="0.5"/>
    <n v="3"/>
  </r>
  <r>
    <s v="102004 - ANTISEIZE COMPOUND LOCTITE 77 1 NICKEL BASED 500ML "/>
    <n v="102004"/>
    <x v="11"/>
    <s v="LUBR - LUBRICANTS"/>
    <m/>
    <x v="92"/>
    <s v="Component Used"/>
    <n v="5"/>
    <n v="0.5"/>
    <n v="2.5"/>
  </r>
  <r>
    <s v="102004 - ANTISEIZE COMPOUND LOCTITE 77 1 NICKEL BASED 500ML "/>
    <n v="102004"/>
    <x v="11"/>
    <s v="LUBR - LUBRICANTS"/>
    <m/>
    <x v="166"/>
    <s v="Component Used"/>
    <n v="1"/>
    <n v="0.5"/>
    <n v="0.5"/>
  </r>
  <r>
    <s v="102004 - ANTISEIZE COMPOUND LOCTITE 77 1 NICKEL BASED 500ML "/>
    <n v="102004"/>
    <x v="11"/>
    <s v="LUBR - LUBRICANTS"/>
    <m/>
    <x v="166"/>
    <s v="Component Used"/>
    <n v="1"/>
    <n v="0.5"/>
    <n v="0.5"/>
  </r>
  <r>
    <s v="102004 - ANTISEIZE COMPOUND LOCTITE 77 1 NICKEL BASED 500ML "/>
    <n v="102004"/>
    <x v="11"/>
    <s v="LUBR - LUBRICANTS"/>
    <m/>
    <x v="167"/>
    <s v="Component Used"/>
    <n v="6"/>
    <n v="0.5"/>
    <n v="3"/>
  </r>
  <r>
    <s v="102004 - ANTISEIZE COMPOUND LOCTITE 77 1 NICKEL BASED 500ML  - Total"/>
    <m/>
    <x v="1"/>
    <m/>
    <m/>
    <x v="38"/>
    <m/>
    <n v="144"/>
    <m/>
    <m/>
  </r>
  <r>
    <s v="102247 - SULPHURIC ACID 60% 300KG DRUM  "/>
    <n v="102247"/>
    <x v="13"/>
    <s v="CHEM - CHEMICALS"/>
    <s v="Drum"/>
    <x v="109"/>
    <s v="Component Used"/>
    <n v="1"/>
    <n v="300"/>
    <n v="300"/>
  </r>
  <r>
    <s v="102247 - SULPHURIC ACID 60% 300KG DRUM   - Total"/>
    <m/>
    <x v="1"/>
    <m/>
    <m/>
    <x v="38"/>
    <m/>
    <n v="1"/>
    <m/>
    <m/>
  </r>
  <r>
    <s v="102538 - LUBRICANT SOLID FILM MOLYKOTE D-321R MOLY SPRAY "/>
    <n v="102538"/>
    <x v="11"/>
    <s v="LUBR - LUBRICANTS"/>
    <s v="Can"/>
    <x v="230"/>
    <s v="Component Used"/>
    <n v="14"/>
    <n v="0.4"/>
    <n v="5.6000000000000005"/>
  </r>
  <r>
    <s v="102538 - LUBRICANT SOLID FILM MOLYKOTE D-321R MOLY SPRAY "/>
    <n v="102538"/>
    <x v="11"/>
    <s v="LUBR - LUBRICANTS"/>
    <m/>
    <x v="216"/>
    <s v="Component Used"/>
    <n v="6"/>
    <n v="0.4"/>
    <n v="2.4000000000000004"/>
  </r>
  <r>
    <s v="102538 - LUBRICANT SOLID FILM MOLYKOTE D-321R MOLY SPRAY "/>
    <n v="102538"/>
    <x v="11"/>
    <s v="LUBR - LUBRICANTS"/>
    <m/>
    <x v="216"/>
    <s v="Component Used"/>
    <n v="4"/>
    <n v="0.4"/>
    <n v="1.6"/>
  </r>
  <r>
    <s v="102538 - LUBRICANT SOLID FILM MOLYKOTE D-321R MOLY SPRAY "/>
    <n v="102538"/>
    <x v="11"/>
    <s v="LUBR - LUBRICANTS"/>
    <m/>
    <x v="137"/>
    <s v="Component Used"/>
    <n v="6"/>
    <n v="0.4"/>
    <n v="2.4000000000000004"/>
  </r>
  <r>
    <s v="102538 - LUBRICANT SOLID FILM MOLYKOTE D-321R MOLY SPRAY "/>
    <n v="102538"/>
    <x v="11"/>
    <s v="LUBR - LUBRICANTS"/>
    <m/>
    <x v="58"/>
    <s v="Component Used"/>
    <n v="4"/>
    <n v="0.4"/>
    <n v="1.6"/>
  </r>
  <r>
    <s v="102538 - LUBRICANT SOLID FILM MOLYKOTE D-321R MOLY SPRAY "/>
    <n v="102538"/>
    <x v="11"/>
    <s v="LUBR - LUBRICANTS"/>
    <m/>
    <x v="186"/>
    <s v="Component Used"/>
    <n v="1"/>
    <n v="0.4"/>
    <n v="0.4"/>
  </r>
  <r>
    <s v="102538 - LUBRICANT SOLID FILM MOLYKOTE D-321R MOLY SPRAY "/>
    <n v="102538"/>
    <x v="11"/>
    <s v="LUBR - LUBRICANTS"/>
    <m/>
    <x v="229"/>
    <s v="Component Used"/>
    <n v="6"/>
    <n v="0.4"/>
    <n v="2.4000000000000004"/>
  </r>
  <r>
    <s v="102538 - LUBRICANT SOLID FILM MOLYKOTE D-321R MOLY SPRAY "/>
    <n v="102538"/>
    <x v="11"/>
    <s v="LUBR - LUBRICANTS"/>
    <m/>
    <x v="65"/>
    <s v="Component Used"/>
    <n v="6"/>
    <n v="0.4"/>
    <n v="2.4000000000000004"/>
  </r>
  <r>
    <s v="102538 - LUBRICANT SOLID FILM MOLYKOTE D-321R MOLY SPRAY "/>
    <n v="102538"/>
    <x v="11"/>
    <s v="LUBR - LUBRICANTS"/>
    <m/>
    <x v="66"/>
    <s v="Component Used"/>
    <n v="2"/>
    <n v="0.4"/>
    <n v="0.8"/>
  </r>
  <r>
    <s v="102538 - LUBRICANT SOLID FILM MOLYKOTE D-321R MOLY SPRAY "/>
    <n v="102538"/>
    <x v="11"/>
    <s v="LUBR - LUBRICANTS"/>
    <m/>
    <x v="67"/>
    <s v="Component Used"/>
    <n v="12"/>
    <n v="0.4"/>
    <n v="4.8000000000000007"/>
  </r>
  <r>
    <s v="102538 - LUBRICANT SOLID FILM MOLYKOTE D-321R MOLY SPRAY "/>
    <n v="102538"/>
    <x v="11"/>
    <s v="LUBR - LUBRICANTS"/>
    <m/>
    <x v="24"/>
    <s v="Component Used"/>
    <n v="6"/>
    <n v="0.4"/>
    <n v="2.4000000000000004"/>
  </r>
  <r>
    <s v="102538 - LUBRICANT SOLID FILM MOLYKOTE D-321R MOLY SPRAY "/>
    <n v="102538"/>
    <x v="11"/>
    <s v="LUBR - LUBRICANTS"/>
    <m/>
    <x v="212"/>
    <s v="Component Used"/>
    <n v="4"/>
    <n v="0.4"/>
    <n v="1.6"/>
  </r>
  <r>
    <s v="102538 - LUBRICANT SOLID FILM MOLYKOTE D-321R MOLY SPRAY "/>
    <n v="102538"/>
    <x v="11"/>
    <s v="LUBR - LUBRICANTS"/>
    <m/>
    <x v="188"/>
    <s v="Component Used"/>
    <n v="2"/>
    <n v="0.4"/>
    <n v="0.8"/>
  </r>
  <r>
    <s v="102538 - LUBRICANT SOLID FILM MOLYKOTE D-321R MOLY SPRAY "/>
    <n v="102538"/>
    <x v="11"/>
    <s v="LUBR - LUBRICANTS"/>
    <m/>
    <x v="132"/>
    <s v="Component Used"/>
    <n v="6"/>
    <n v="0.4"/>
    <n v="2.4000000000000004"/>
  </r>
  <r>
    <s v="102538 - LUBRICANT SOLID FILM MOLYKOTE D-321R MOLY SPRAY "/>
    <n v="102538"/>
    <x v="11"/>
    <s v="LUBR - LUBRICANTS"/>
    <m/>
    <x v="151"/>
    <s v="Component Used"/>
    <n v="6"/>
    <n v="0.4"/>
    <n v="2.4000000000000004"/>
  </r>
  <r>
    <s v="102538 - LUBRICANT SOLID FILM MOLYKOTE D-321R MOLY SPRAY "/>
    <n v="102538"/>
    <x v="11"/>
    <s v="LUBR - LUBRICANTS"/>
    <m/>
    <x v="154"/>
    <s v="Component Used"/>
    <n v="10"/>
    <n v="0.4"/>
    <n v="4"/>
  </r>
  <r>
    <s v="102538 - LUBRICANT SOLID FILM MOLYKOTE D-321R MOLY SPRAY "/>
    <n v="102538"/>
    <x v="11"/>
    <s v="LUBR - LUBRICANTS"/>
    <m/>
    <x v="155"/>
    <s v="Component Used"/>
    <n v="12"/>
    <n v="0.4"/>
    <n v="4.8000000000000007"/>
  </r>
  <r>
    <s v="102538 - LUBRICANT SOLID FILM MOLYKOTE D-321R MOLY SPRAY "/>
    <n v="102538"/>
    <x v="11"/>
    <s v="LUBR - LUBRICANTS"/>
    <m/>
    <x v="247"/>
    <s v="Component Used"/>
    <n v="4"/>
    <n v="0.4"/>
    <n v="1.6"/>
  </r>
  <r>
    <s v="102538 - LUBRICANT SOLID FILM MOLYKOTE D-321R MOLY SPRAY "/>
    <n v="102538"/>
    <x v="11"/>
    <s v="LUBR - LUBRICANTS"/>
    <m/>
    <x v="162"/>
    <s v="Component Used"/>
    <n v="12"/>
    <n v="0.4"/>
    <n v="4.8000000000000007"/>
  </r>
  <r>
    <s v="102538 - LUBRICANT SOLID FILM MOLYKOTE D-321R MOLY SPRAY "/>
    <n v="102538"/>
    <x v="11"/>
    <s v="LUBR - LUBRICANTS"/>
    <m/>
    <x v="89"/>
    <s v="Component Used"/>
    <n v="2"/>
    <n v="0.4"/>
    <n v="0.8"/>
  </r>
  <r>
    <s v="102538 - LUBRICANT SOLID FILM MOLYKOTE D-321R MOLY SPRAY "/>
    <n v="102538"/>
    <x v="11"/>
    <s v="LUBR - LUBRICANTS"/>
    <m/>
    <x v="201"/>
    <s v="Component Used"/>
    <n v="12"/>
    <n v="0.4"/>
    <n v="4.8000000000000007"/>
  </r>
  <r>
    <s v="102538 - LUBRICANT SOLID FILM MOLYKOTE D-321R MOLY SPRAY "/>
    <n v="102538"/>
    <x v="11"/>
    <s v="LUBR - LUBRICANTS"/>
    <m/>
    <x v="90"/>
    <s v="Component Used"/>
    <n v="2"/>
    <n v="0.4"/>
    <n v="0.8"/>
  </r>
  <r>
    <s v="102538 - LUBRICANT SOLID FILM MOLYKOTE D-321R MOLY SPRAY  - Total"/>
    <m/>
    <x v="1"/>
    <m/>
    <m/>
    <x v="38"/>
    <m/>
    <n v="139"/>
    <m/>
    <m/>
  </r>
  <r>
    <s v="102587 - ANTISEIZE COMPOUND LOCTITE 8151 SILVER GRADE 200G AEROS "/>
    <n v="102587"/>
    <x v="11"/>
    <s v="LUBR - LUBRICANTS"/>
    <s v="Can"/>
    <x v="0"/>
    <s v="Component Used"/>
    <n v="1"/>
    <n v="0.2"/>
    <n v="0.2"/>
  </r>
  <r>
    <s v="102587 - ANTISEIZE COMPOUND LOCTITE 8151 SILVER GRADE 200G AEROS "/>
    <n v="102587"/>
    <x v="11"/>
    <s v="LUBR - LUBRICANTS"/>
    <m/>
    <x v="178"/>
    <s v="Component Used"/>
    <n v="1"/>
    <n v="0.2"/>
    <n v="0.2"/>
  </r>
  <r>
    <s v="102587 - ANTISEIZE COMPOUND LOCTITE 8151 SILVER GRADE 200G AEROS "/>
    <n v="102587"/>
    <x v="11"/>
    <s v="LUBR - LUBRICANTS"/>
    <m/>
    <x v="134"/>
    <s v="Component Used"/>
    <n v="4"/>
    <n v="0.2"/>
    <n v="0.8"/>
  </r>
  <r>
    <s v="102587 - ANTISEIZE COMPOUND LOCTITE 8151 SILVER GRADE 200G AEROS "/>
    <n v="102587"/>
    <x v="11"/>
    <s v="LUBR - LUBRICANTS"/>
    <m/>
    <x v="181"/>
    <s v="Component Used"/>
    <n v="2"/>
    <n v="0.2"/>
    <n v="0.4"/>
  </r>
  <r>
    <s v="102587 - ANTISEIZE COMPOUND LOCTITE 8151 SILVER GRADE 200G AEROS "/>
    <n v="102587"/>
    <x v="11"/>
    <s v="LUBR - LUBRICANTS"/>
    <m/>
    <x v="45"/>
    <s v="Component Used"/>
    <n v="1"/>
    <n v="0.2"/>
    <n v="0.2"/>
  </r>
  <r>
    <s v="102587 - ANTISEIZE COMPOUND LOCTITE 8151 SILVER GRADE 200G AEROS "/>
    <n v="102587"/>
    <x v="11"/>
    <s v="LUBR - LUBRICANTS"/>
    <m/>
    <x v="232"/>
    <s v="Component Used"/>
    <n v="2"/>
    <n v="0.2"/>
    <n v="0.4"/>
  </r>
  <r>
    <s v="102587 - ANTISEIZE COMPOUND LOCTITE 8151 SILVER GRADE 200G AEROS "/>
    <n v="102587"/>
    <x v="11"/>
    <s v="LUBR - LUBRICANTS"/>
    <m/>
    <x v="48"/>
    <s v="Component Used"/>
    <n v="2"/>
    <n v="0.2"/>
    <n v="0.4"/>
  </r>
  <r>
    <s v="102587 - ANTISEIZE COMPOUND LOCTITE 8151 SILVER GRADE 200G AEROS "/>
    <n v="102587"/>
    <x v="11"/>
    <s v="LUBR - LUBRICANTS"/>
    <m/>
    <x v="10"/>
    <s v="Component Used"/>
    <n v="4"/>
    <n v="0.2"/>
    <n v="0.8"/>
  </r>
  <r>
    <s v="102587 - ANTISEIZE COMPOUND LOCTITE 8151 SILVER GRADE 200G AEROS "/>
    <n v="102587"/>
    <x v="11"/>
    <s v="LUBR - LUBRICANTS"/>
    <m/>
    <x v="137"/>
    <s v="Component Used"/>
    <n v="6"/>
    <n v="0.2"/>
    <n v="1.2000000000000002"/>
  </r>
  <r>
    <s v="102587 - ANTISEIZE COMPOUND LOCTITE 8151 SILVER GRADE 200G AEROS "/>
    <n v="102587"/>
    <x v="11"/>
    <s v="LUBR - LUBRICANTS"/>
    <m/>
    <x v="138"/>
    <s v="Component Used"/>
    <n v="2"/>
    <n v="0.2"/>
    <n v="0.4"/>
  </r>
  <r>
    <s v="102587 - ANTISEIZE COMPOUND LOCTITE 8151 SILVER GRADE 200G AEROS "/>
    <n v="102587"/>
    <x v="11"/>
    <s v="LUBR - LUBRICANTS"/>
    <m/>
    <x v="96"/>
    <s v="Component Used"/>
    <n v="4"/>
    <n v="0.2"/>
    <n v="0.8"/>
  </r>
  <r>
    <s v="102587 - ANTISEIZE COMPOUND LOCTITE 8151 SILVER GRADE 200G AEROS "/>
    <n v="102587"/>
    <x v="11"/>
    <s v="LUBR - LUBRICANTS"/>
    <m/>
    <x v="248"/>
    <s v="Component Used"/>
    <n v="4"/>
    <n v="0.2"/>
    <n v="0.8"/>
  </r>
  <r>
    <s v="102587 - ANTISEIZE COMPOUND LOCTITE 8151 SILVER GRADE 200G AEROS "/>
    <n v="102587"/>
    <x v="11"/>
    <s v="LUBR - LUBRICANTS"/>
    <m/>
    <x v="17"/>
    <s v="Component Used"/>
    <n v="1"/>
    <n v="0.2"/>
    <n v="0.2"/>
  </r>
  <r>
    <s v="102587 - ANTISEIZE COMPOUND LOCTITE 8151 SILVER GRADE 200G AEROS "/>
    <n v="102587"/>
    <x v="11"/>
    <s v="LUBR - LUBRICANTS"/>
    <m/>
    <x v="98"/>
    <s v="Component Used"/>
    <n v="1"/>
    <n v="0.2"/>
    <n v="0.2"/>
  </r>
  <r>
    <s v="102587 - ANTISEIZE COMPOUND LOCTITE 8151 SILVER GRADE 200G AEROS "/>
    <n v="102587"/>
    <x v="11"/>
    <s v="LUBR - LUBRICANTS"/>
    <m/>
    <x v="140"/>
    <s v="Component Used"/>
    <n v="6"/>
    <n v="0.2"/>
    <n v="1.2000000000000002"/>
  </r>
  <r>
    <s v="102587 - ANTISEIZE COMPOUND LOCTITE 8151 SILVER GRADE 200G AEROS "/>
    <n v="102587"/>
    <x v="11"/>
    <s v="LUBR - LUBRICANTS"/>
    <m/>
    <x v="64"/>
    <s v="Component Used"/>
    <n v="2"/>
    <n v="0.2"/>
    <n v="0.4"/>
  </r>
  <r>
    <s v="102587 - ANTISEIZE COMPOUND LOCTITE 8151 SILVER GRADE 200G AEROS "/>
    <n v="102587"/>
    <x v="11"/>
    <s v="LUBR - LUBRICANTS"/>
    <m/>
    <x v="123"/>
    <s v="Component Used"/>
    <n v="2"/>
    <n v="0.2"/>
    <n v="0.4"/>
  </r>
  <r>
    <s v="102587 - ANTISEIZE COMPOUND LOCTITE 8151 SILVER GRADE 200G AEROS "/>
    <n v="102587"/>
    <x v="11"/>
    <s v="LUBR - LUBRICANTS"/>
    <m/>
    <x v="20"/>
    <s v="Component Used"/>
    <n v="1"/>
    <n v="0.2"/>
    <n v="0.2"/>
  </r>
  <r>
    <s v="102587 - ANTISEIZE COMPOUND LOCTITE 8151 SILVER GRADE 200G AEROS "/>
    <n v="102587"/>
    <x v="11"/>
    <s v="LUBR - LUBRICANTS"/>
    <m/>
    <x v="101"/>
    <s v="Component Used"/>
    <n v="1"/>
    <n v="0.2"/>
    <n v="0.2"/>
  </r>
  <r>
    <s v="102587 - ANTISEIZE COMPOUND LOCTITE 8151 SILVER GRADE 200G AEROS "/>
    <n v="102587"/>
    <x v="11"/>
    <s v="LUBR - LUBRICANTS"/>
    <m/>
    <x v="22"/>
    <s v="Component Used"/>
    <n v="3"/>
    <n v="0.2"/>
    <n v="0.60000000000000009"/>
  </r>
  <r>
    <s v="102587 - ANTISEIZE COMPOUND LOCTITE 8151 SILVER GRADE 200G AEROS "/>
    <n v="102587"/>
    <x v="11"/>
    <s v="LUBR - LUBRICANTS"/>
    <m/>
    <x v="66"/>
    <s v="Component Used"/>
    <n v="2"/>
    <n v="0.2"/>
    <n v="0.4"/>
  </r>
  <r>
    <s v="102587 - ANTISEIZE COMPOUND LOCTITE 8151 SILVER GRADE 200G AEROS "/>
    <n v="102587"/>
    <x v="11"/>
    <s v="LUBR - LUBRICANTS"/>
    <m/>
    <x v="131"/>
    <s v="Component Used"/>
    <n v="3"/>
    <n v="0.2"/>
    <n v="0.60000000000000009"/>
  </r>
  <r>
    <s v="102587 - ANTISEIZE COMPOUND LOCTITE 8151 SILVER GRADE 200G AEROS "/>
    <n v="102587"/>
    <x v="11"/>
    <s v="LUBR - LUBRICANTS"/>
    <m/>
    <x v="187"/>
    <s v="Component Used"/>
    <n v="1"/>
    <n v="0.2"/>
    <n v="0.2"/>
  </r>
  <r>
    <s v="102587 - ANTISEIZE COMPOUND LOCTITE 8151 SILVER GRADE 200G AEROS "/>
    <n v="102587"/>
    <x v="11"/>
    <s v="LUBR - LUBRICANTS"/>
    <m/>
    <x v="143"/>
    <s v="Component Used"/>
    <n v="1"/>
    <n v="0.2"/>
    <n v="0.2"/>
  </r>
  <r>
    <s v="102587 - ANTISEIZE COMPOUND LOCTITE 8151 SILVER GRADE 200G AEROS "/>
    <n v="102587"/>
    <x v="11"/>
    <s v="LUBR - LUBRICANTS"/>
    <m/>
    <x v="102"/>
    <s v="Component Used"/>
    <n v="1"/>
    <n v="0.2"/>
    <n v="0.2"/>
  </r>
  <r>
    <s v="102587 - ANTISEIZE COMPOUND LOCTITE 8151 SILVER GRADE 200G AEROS "/>
    <n v="102587"/>
    <x v="11"/>
    <s v="LUBR - LUBRICANTS"/>
    <m/>
    <x v="23"/>
    <s v="Component Used"/>
    <n v="4"/>
    <n v="0.2"/>
    <n v="0.8"/>
  </r>
  <r>
    <s v="102587 - ANTISEIZE COMPOUND LOCTITE 8151 SILVER GRADE 200G AEROS "/>
    <n v="102587"/>
    <x v="11"/>
    <s v="LUBR - LUBRICANTS"/>
    <m/>
    <x v="24"/>
    <s v="Component Used"/>
    <n v="1"/>
    <n v="0.2"/>
    <n v="0.2"/>
  </r>
  <r>
    <s v="102587 - ANTISEIZE COMPOUND LOCTITE 8151 SILVER GRADE 200G AEROS "/>
    <n v="102587"/>
    <x v="11"/>
    <s v="LUBR - LUBRICANTS"/>
    <m/>
    <x v="24"/>
    <s v="Component Used"/>
    <n v="1"/>
    <n v="0.2"/>
    <n v="0.2"/>
  </r>
  <r>
    <s v="102587 - ANTISEIZE COMPOUND LOCTITE 8151 SILVER GRADE 200G AEROS "/>
    <n v="102587"/>
    <x v="11"/>
    <s v="LUBR - LUBRICANTS"/>
    <m/>
    <x v="212"/>
    <s v="Component Used"/>
    <n v="1"/>
    <n v="0.2"/>
    <n v="0.2"/>
  </r>
  <r>
    <s v="102587 - ANTISEIZE COMPOUND LOCTITE 8151 SILVER GRADE 200G AEROS "/>
    <n v="102587"/>
    <x v="11"/>
    <s v="LUBR - LUBRICANTS"/>
    <m/>
    <x v="212"/>
    <s v="Component Used"/>
    <n v="1"/>
    <n v="0.2"/>
    <n v="0.2"/>
  </r>
  <r>
    <s v="102587 - ANTISEIZE COMPOUND LOCTITE 8151 SILVER GRADE 200G AEROS "/>
    <n v="102587"/>
    <x v="11"/>
    <s v="LUBR - LUBRICANTS"/>
    <m/>
    <x v="188"/>
    <s v="Component Used"/>
    <n v="1"/>
    <n v="0.2"/>
    <n v="0.2"/>
  </r>
  <r>
    <s v="102587 - ANTISEIZE COMPOUND LOCTITE 8151 SILVER GRADE 200G AEROS "/>
    <n v="102587"/>
    <x v="11"/>
    <s v="LUBR - LUBRICANTS"/>
    <m/>
    <x v="25"/>
    <s v="Component Used"/>
    <n v="3"/>
    <n v="0.2"/>
    <n v="0.60000000000000009"/>
  </r>
  <r>
    <s v="102587 - ANTISEIZE COMPOUND LOCTITE 8151 SILVER GRADE 200G AEROS "/>
    <n v="102587"/>
    <x v="11"/>
    <s v="LUBR - LUBRICANTS"/>
    <m/>
    <x v="27"/>
    <s v="Component Used"/>
    <n v="3"/>
    <n v="0.2"/>
    <n v="0.60000000000000009"/>
  </r>
  <r>
    <s v="102587 - ANTISEIZE COMPOUND LOCTITE 8151 SILVER GRADE 200G AEROS "/>
    <n v="102587"/>
    <x v="11"/>
    <s v="LUBR - LUBRICANTS"/>
    <m/>
    <x v="27"/>
    <s v="Component Used"/>
    <n v="6"/>
    <n v="0.2"/>
    <n v="1.2000000000000002"/>
  </r>
  <r>
    <s v="102587 - ANTISEIZE COMPOUND LOCTITE 8151 SILVER GRADE 200G AEROS "/>
    <n v="102587"/>
    <x v="11"/>
    <s v="LUBR - LUBRICANTS"/>
    <m/>
    <x v="28"/>
    <s v="Component Used"/>
    <n v="6"/>
    <n v="0.2"/>
    <n v="1.2000000000000002"/>
  </r>
  <r>
    <s v="102587 - ANTISEIZE COMPOUND LOCTITE 8151 SILVER GRADE 200G AEROS "/>
    <n v="102587"/>
    <x v="11"/>
    <s v="LUBR - LUBRICANTS"/>
    <m/>
    <x v="249"/>
    <s v="Component Used"/>
    <n v="1"/>
    <n v="0.2"/>
    <n v="0.2"/>
  </r>
  <r>
    <s v="102587 - ANTISEIZE COMPOUND LOCTITE 8151 SILVER GRADE 200G AEROS "/>
    <n v="102587"/>
    <x v="11"/>
    <s v="LUBR - LUBRICANTS"/>
    <m/>
    <x v="249"/>
    <s v="Component Used"/>
    <n v="1"/>
    <n v="0.2"/>
    <n v="0.2"/>
  </r>
  <r>
    <s v="102587 - ANTISEIZE COMPOUND LOCTITE 8151 SILVER GRADE 200G AEROS "/>
    <n v="102587"/>
    <x v="11"/>
    <s v="LUBR - LUBRICANTS"/>
    <m/>
    <x v="146"/>
    <s v="Component Used"/>
    <n v="1"/>
    <n v="0.2"/>
    <n v="0.2"/>
  </r>
  <r>
    <s v="102587 - ANTISEIZE COMPOUND LOCTITE 8151 SILVER GRADE 200G AEROS "/>
    <n v="102587"/>
    <x v="11"/>
    <s v="LUBR - LUBRICANTS"/>
    <m/>
    <x v="146"/>
    <s v="Component Used"/>
    <n v="1"/>
    <n v="0.2"/>
    <n v="0.2"/>
  </r>
  <r>
    <s v="102587 - ANTISEIZE COMPOUND LOCTITE 8151 SILVER GRADE 200G AEROS "/>
    <n v="102587"/>
    <x v="11"/>
    <s v="LUBR - LUBRICANTS"/>
    <m/>
    <x v="147"/>
    <s v="Component Used"/>
    <n v="2"/>
    <n v="0.2"/>
    <n v="0.4"/>
  </r>
  <r>
    <s v="102587 - ANTISEIZE COMPOUND LOCTITE 8151 SILVER GRADE 200G AEROS "/>
    <n v="102587"/>
    <x v="11"/>
    <s v="LUBR - LUBRICANTS"/>
    <m/>
    <x v="71"/>
    <s v="Component Used"/>
    <n v="1"/>
    <n v="0.2"/>
    <n v="0.2"/>
  </r>
  <r>
    <s v="102587 - ANTISEIZE COMPOUND LOCTITE 8151 SILVER GRADE 200G AEROS "/>
    <n v="102587"/>
    <x v="11"/>
    <s v="LUBR - LUBRICANTS"/>
    <m/>
    <x v="250"/>
    <s v="Component Used"/>
    <n v="2"/>
    <n v="0.2"/>
    <n v="0.4"/>
  </r>
  <r>
    <s v="102587 - ANTISEIZE COMPOUND LOCTITE 8151 SILVER GRADE 200G AEROS "/>
    <n v="102587"/>
    <x v="11"/>
    <s v="LUBR - LUBRICANTS"/>
    <m/>
    <x v="250"/>
    <s v="Component Used"/>
    <n v="1"/>
    <n v="0.2"/>
    <n v="0.2"/>
  </r>
  <r>
    <s v="102587 - ANTISEIZE COMPOUND LOCTITE 8151 SILVER GRADE 200G AEROS "/>
    <n v="102587"/>
    <x v="11"/>
    <s v="LUBR - LUBRICANTS"/>
    <m/>
    <x v="148"/>
    <s v="Component Used"/>
    <n v="3"/>
    <n v="0.2"/>
    <n v="0.60000000000000009"/>
  </r>
  <r>
    <s v="102587 - ANTISEIZE COMPOUND LOCTITE 8151 SILVER GRADE 200G AEROS "/>
    <n v="102587"/>
    <x v="11"/>
    <s v="LUBR - LUBRICANTS"/>
    <m/>
    <x v="149"/>
    <s v="Component Used"/>
    <n v="1"/>
    <n v="0.2"/>
    <n v="0.2"/>
  </r>
  <r>
    <s v="102587 - ANTISEIZE COMPOUND LOCTITE 8151 SILVER GRADE 200G AEROS "/>
    <n v="102587"/>
    <x v="11"/>
    <s v="LUBR - LUBRICANTS"/>
    <m/>
    <x v="149"/>
    <s v="Component Used"/>
    <n v="6"/>
    <n v="0.2"/>
    <n v="1.2000000000000002"/>
  </r>
  <r>
    <s v="102587 - ANTISEIZE COMPOUND LOCTITE 8151 SILVER GRADE 200G AEROS "/>
    <n v="102587"/>
    <x v="11"/>
    <s v="LUBR - LUBRICANTS"/>
    <m/>
    <x v="30"/>
    <s v="Component Used"/>
    <n v="1"/>
    <n v="0.2"/>
    <n v="0.2"/>
  </r>
  <r>
    <s v="102587 - ANTISEIZE COMPOUND LOCTITE 8151 SILVER GRADE 200G AEROS "/>
    <n v="102587"/>
    <x v="11"/>
    <s v="LUBR - LUBRICANTS"/>
    <m/>
    <x v="72"/>
    <s v="Component Used"/>
    <n v="2"/>
    <n v="0.2"/>
    <n v="0.4"/>
  </r>
  <r>
    <s v="102587 - ANTISEIZE COMPOUND LOCTITE 8151 SILVER GRADE 200G AEROS "/>
    <n v="102587"/>
    <x v="11"/>
    <s v="LUBR - LUBRICANTS"/>
    <m/>
    <x v="220"/>
    <s v="Component Used"/>
    <n v="4"/>
    <n v="0.2"/>
    <n v="0.8"/>
  </r>
  <r>
    <s v="102587 - ANTISEIZE COMPOUND LOCTITE 8151 SILVER GRADE 200G AEROS "/>
    <n v="102587"/>
    <x v="11"/>
    <s v="LUBR - LUBRICANTS"/>
    <m/>
    <x v="151"/>
    <s v="Component Used"/>
    <n v="4"/>
    <n v="0.2"/>
    <n v="0.8"/>
  </r>
  <r>
    <s v="102587 - ANTISEIZE COMPOUND LOCTITE 8151 SILVER GRADE 200G AEROS "/>
    <n v="102587"/>
    <x v="11"/>
    <s v="LUBR - LUBRICANTS"/>
    <m/>
    <x v="251"/>
    <s v="Component Used"/>
    <n v="1"/>
    <n v="0.2"/>
    <n v="0.2"/>
  </r>
  <r>
    <s v="102587 - ANTISEIZE COMPOUND LOCTITE 8151 SILVER GRADE 200G AEROS "/>
    <n v="102587"/>
    <x v="11"/>
    <s v="LUBR - LUBRICANTS"/>
    <m/>
    <x v="74"/>
    <s v="Component Used"/>
    <n v="6"/>
    <n v="0.2"/>
    <n v="1.2000000000000002"/>
  </r>
  <r>
    <s v="102587 - ANTISEIZE COMPOUND LOCTITE 8151 SILVER GRADE 200G AEROS "/>
    <n v="102587"/>
    <x v="11"/>
    <s v="LUBR - LUBRICANTS"/>
    <m/>
    <x v="153"/>
    <s v="Component Used"/>
    <n v="1"/>
    <n v="0.2"/>
    <n v="0.2"/>
  </r>
  <r>
    <s v="102587 - ANTISEIZE COMPOUND LOCTITE 8151 SILVER GRADE 200G AEROS "/>
    <n v="102587"/>
    <x v="11"/>
    <s v="LUBR - LUBRICANTS"/>
    <m/>
    <x v="208"/>
    <s v="Component Used"/>
    <n v="3"/>
    <n v="0.2"/>
    <n v="0.60000000000000009"/>
  </r>
  <r>
    <s v="102587 - ANTISEIZE COMPOUND LOCTITE 8151 SILVER GRADE 200G AEROS "/>
    <n v="102587"/>
    <x v="11"/>
    <s v="LUBR - LUBRICANTS"/>
    <m/>
    <x v="252"/>
    <s v="Component Used"/>
    <n v="1"/>
    <n v="0.2"/>
    <n v="0.2"/>
  </r>
  <r>
    <s v="102587 - ANTISEIZE COMPOUND LOCTITE 8151 SILVER GRADE 200G AEROS "/>
    <n v="102587"/>
    <x v="11"/>
    <s v="LUBR - LUBRICANTS"/>
    <m/>
    <x v="78"/>
    <s v="Component Used"/>
    <n v="12"/>
    <n v="0.2"/>
    <n v="2.4000000000000004"/>
  </r>
  <r>
    <s v="102587 - ANTISEIZE COMPOUND LOCTITE 8151 SILVER GRADE 200G AEROS "/>
    <n v="102587"/>
    <x v="11"/>
    <s v="LUBR - LUBRICANTS"/>
    <m/>
    <x v="253"/>
    <s v="Component Used"/>
    <n v="2"/>
    <n v="0.2"/>
    <n v="0.4"/>
  </r>
  <r>
    <s v="102587 - ANTISEIZE COMPOUND LOCTITE 8151 SILVER GRADE 200G AEROS "/>
    <n v="102587"/>
    <x v="11"/>
    <s v="LUBR - LUBRICANTS"/>
    <m/>
    <x v="79"/>
    <s v="Component Used"/>
    <n v="1"/>
    <n v="0.2"/>
    <n v="0.2"/>
  </r>
  <r>
    <s v="102587 - ANTISEIZE COMPOUND LOCTITE 8151 SILVER GRADE 200G AEROS "/>
    <n v="102587"/>
    <x v="11"/>
    <s v="LUBR - LUBRICANTS"/>
    <m/>
    <x v="104"/>
    <s v="Component Used"/>
    <n v="1"/>
    <n v="0.2"/>
    <n v="0.2"/>
  </r>
  <r>
    <s v="102587 - ANTISEIZE COMPOUND LOCTITE 8151 SILVER GRADE 200G AEROS "/>
    <n v="102587"/>
    <x v="11"/>
    <s v="LUBR - LUBRICANTS"/>
    <m/>
    <x v="32"/>
    <s v="Component Used"/>
    <n v="1"/>
    <n v="0.2"/>
    <n v="0.2"/>
  </r>
  <r>
    <s v="102587 - ANTISEIZE COMPOUND LOCTITE 8151 SILVER GRADE 200G AEROS "/>
    <n v="102587"/>
    <x v="11"/>
    <s v="LUBR - LUBRICANTS"/>
    <m/>
    <x v="254"/>
    <s v="Component Used"/>
    <n v="2"/>
    <n v="0.2"/>
    <n v="0.4"/>
  </r>
  <r>
    <s v="102587 - ANTISEIZE COMPOUND LOCTITE 8151 SILVER GRADE 200G AEROS "/>
    <n v="102587"/>
    <x v="11"/>
    <s v="LUBR - LUBRICANTS"/>
    <m/>
    <x v="80"/>
    <s v="Component Used"/>
    <n v="4"/>
    <n v="0.2"/>
    <n v="0.8"/>
  </r>
  <r>
    <s v="102587 - ANTISEIZE COMPOUND LOCTITE 8151 SILVER GRADE 200G AEROS "/>
    <n v="102587"/>
    <x v="11"/>
    <s v="LUBR - LUBRICANTS"/>
    <m/>
    <x v="81"/>
    <s v="Component Used"/>
    <n v="8"/>
    <n v="0.2"/>
    <n v="1.6"/>
  </r>
  <r>
    <s v="102587 - ANTISEIZE COMPOUND LOCTITE 8151 SILVER GRADE 200G AEROS "/>
    <n v="102587"/>
    <x v="11"/>
    <s v="LUBR - LUBRICANTS"/>
    <m/>
    <x v="83"/>
    <s v="Component Used"/>
    <n v="3"/>
    <n v="0.2"/>
    <n v="0.60000000000000009"/>
  </r>
  <r>
    <s v="102587 - ANTISEIZE COMPOUND LOCTITE 8151 SILVER GRADE 200G AEROS "/>
    <n v="102587"/>
    <x v="11"/>
    <s v="LUBR - LUBRICANTS"/>
    <m/>
    <x v="83"/>
    <s v="Component Used"/>
    <n v="2"/>
    <n v="0.2"/>
    <n v="0.4"/>
  </r>
  <r>
    <s v="102587 - ANTISEIZE COMPOUND LOCTITE 8151 SILVER GRADE 200G AEROS "/>
    <n v="102587"/>
    <x v="11"/>
    <s v="LUBR - LUBRICANTS"/>
    <m/>
    <x v="83"/>
    <s v="Component Used"/>
    <n v="2"/>
    <n v="0.2"/>
    <n v="0.4"/>
  </r>
  <r>
    <s v="102587 - ANTISEIZE COMPOUND LOCTITE 8151 SILVER GRADE 200G AEROS "/>
    <n v="102587"/>
    <x v="11"/>
    <s v="LUBR - LUBRICANTS"/>
    <m/>
    <x v="83"/>
    <s v="Component Used"/>
    <n v="1"/>
    <n v="0.2"/>
    <n v="0.2"/>
  </r>
  <r>
    <s v="102587 - ANTISEIZE COMPOUND LOCTITE 8151 SILVER GRADE 200G AEROS "/>
    <n v="102587"/>
    <x v="11"/>
    <s v="LUBR - LUBRICANTS"/>
    <m/>
    <x v="160"/>
    <s v="Component Used"/>
    <n v="1"/>
    <n v="0.2"/>
    <n v="0.2"/>
  </r>
  <r>
    <s v="102587 - ANTISEIZE COMPOUND LOCTITE 8151 SILVER GRADE 200G AEROS "/>
    <n v="102587"/>
    <x v="11"/>
    <s v="LUBR - LUBRICANTS"/>
    <m/>
    <x v="160"/>
    <s v="Component Used"/>
    <n v="2"/>
    <n v="0.2"/>
    <n v="0.4"/>
  </r>
  <r>
    <s v="102587 - ANTISEIZE COMPOUND LOCTITE 8151 SILVER GRADE 200G AEROS "/>
    <n v="102587"/>
    <x v="11"/>
    <s v="LUBR - LUBRICANTS"/>
    <m/>
    <x v="34"/>
    <s v="Component Used"/>
    <n v="1"/>
    <n v="0.2"/>
    <n v="0.2"/>
  </r>
  <r>
    <s v="102587 - ANTISEIZE COMPOUND LOCTITE 8151 SILVER GRADE 200G AEROS "/>
    <n v="102587"/>
    <x v="11"/>
    <s v="LUBR - LUBRICANTS"/>
    <m/>
    <x v="161"/>
    <s v="Component Used"/>
    <n v="6"/>
    <n v="0.2"/>
    <n v="1.2000000000000002"/>
  </r>
  <r>
    <s v="102587 - ANTISEIZE COMPOUND LOCTITE 8151 SILVER GRADE 200G AEROS "/>
    <n v="102587"/>
    <x v="11"/>
    <s v="LUBR - LUBRICANTS"/>
    <m/>
    <x v="89"/>
    <s v="Component Used"/>
    <n v="2"/>
    <n v="0.2"/>
    <n v="0.4"/>
  </r>
  <r>
    <s v="102587 - ANTISEIZE COMPOUND LOCTITE 8151 SILVER GRADE 200G AEROS "/>
    <n v="102587"/>
    <x v="11"/>
    <s v="LUBR - LUBRICANTS"/>
    <m/>
    <x v="164"/>
    <s v="Component Used"/>
    <n v="1"/>
    <n v="0.2"/>
    <n v="0.2"/>
  </r>
  <r>
    <s v="102587 - ANTISEIZE COMPOUND LOCTITE 8151 SILVER GRADE 200G AEROS "/>
    <n v="102587"/>
    <x v="11"/>
    <s v="LUBR - LUBRICANTS"/>
    <m/>
    <x v="201"/>
    <s v="Component Used"/>
    <n v="6"/>
    <n v="0.2"/>
    <n v="1.2000000000000002"/>
  </r>
  <r>
    <s v="102587 - ANTISEIZE COMPOUND LOCTITE 8151 SILVER GRADE 200G AEROS "/>
    <n v="102587"/>
    <x v="11"/>
    <s v="LUBR - LUBRICANTS"/>
    <m/>
    <x v="91"/>
    <s v="Component Used"/>
    <n v="4"/>
    <n v="0.2"/>
    <n v="0.8"/>
  </r>
  <r>
    <s v="102587 - ANTISEIZE COMPOUND LOCTITE 8151 SILVER GRADE 200G AEROS "/>
    <n v="102587"/>
    <x v="11"/>
    <s v="LUBR - LUBRICANTS"/>
    <m/>
    <x v="165"/>
    <s v="Component Used"/>
    <n v="6"/>
    <n v="0.2"/>
    <n v="1.2000000000000002"/>
  </r>
  <r>
    <s v="102587 - ANTISEIZE COMPOUND LOCTITE 8151 SILVER GRADE 200G AEROS "/>
    <n v="102587"/>
    <x v="11"/>
    <s v="LUBR - LUBRICANTS"/>
    <m/>
    <x v="166"/>
    <s v="Component Used"/>
    <n v="4"/>
    <n v="0.2"/>
    <n v="0.8"/>
  </r>
  <r>
    <s v="102587 - ANTISEIZE COMPOUND LOCTITE 8151 SILVER GRADE 200G AEROS "/>
    <n v="102587"/>
    <x v="11"/>
    <s v="LUBR - LUBRICANTS"/>
    <m/>
    <x v="166"/>
    <s v="Component Used"/>
    <n v="5"/>
    <n v="0.2"/>
    <n v="1"/>
  </r>
  <r>
    <s v="102587 - ANTISEIZE COMPOUND LOCTITE 8151 SILVER GRADE 200G AEROS "/>
    <n v="102587"/>
    <x v="11"/>
    <s v="LUBR - LUBRICANTS"/>
    <m/>
    <x v="255"/>
    <s v="Component Used"/>
    <n v="1"/>
    <n v="0.2"/>
    <n v="0.2"/>
  </r>
  <r>
    <s v="102587 - ANTISEIZE COMPOUND LOCTITE 8151 SILVER GRADE 200G AEROS "/>
    <n v="102587"/>
    <x v="11"/>
    <s v="LUBR - LUBRICANTS"/>
    <m/>
    <x v="167"/>
    <s v="Component Used"/>
    <n v="6"/>
    <n v="0.2"/>
    <n v="1.2000000000000002"/>
  </r>
  <r>
    <s v="102587 - ANTISEIZE COMPOUND LOCTITE 8151 SILVER GRADE 200G AEROS "/>
    <n v="102587"/>
    <x v="11"/>
    <s v="LUBR - LUBRICANTS"/>
    <m/>
    <x v="175"/>
    <s v="Component Used"/>
    <n v="2"/>
    <n v="0.2"/>
    <n v="0.4"/>
  </r>
  <r>
    <s v="102587 - ANTISEIZE COMPOUND LOCTITE 8151 SILVER GRADE 200G AEROS  - Total"/>
    <m/>
    <x v="1"/>
    <m/>
    <m/>
    <x v="38"/>
    <m/>
    <n v="214"/>
    <m/>
    <m/>
  </r>
  <r>
    <s v="102625 - SILICA PULVERISED FLOUR 200G 25KG BAG "/>
    <n v="102625"/>
    <x v="6"/>
    <s v="CHEM - CHEMICALS"/>
    <s v="Bag"/>
    <x v="45"/>
    <s v="Component Used"/>
    <n v="1"/>
    <n v="25"/>
    <n v="25"/>
  </r>
  <r>
    <s v="102625 - SILICA PULVERISED FLOUR 200G 25KG BAG "/>
    <n v="102625"/>
    <x v="6"/>
    <s v="CHEM - CHEMICALS"/>
    <m/>
    <x v="169"/>
    <s v="Component Used"/>
    <n v="1"/>
    <n v="25"/>
    <n v="25"/>
  </r>
  <r>
    <s v="102625 - SILICA PULVERISED FLOUR 200G 25KG BAG "/>
    <n v="102625"/>
    <x v="6"/>
    <s v="CHEM - CHEMICALS"/>
    <m/>
    <x v="11"/>
    <s v="Component Used"/>
    <n v="2"/>
    <n v="25"/>
    <n v="50"/>
  </r>
  <r>
    <s v="102625 - SILICA PULVERISED FLOUR 200G 25KG BAG "/>
    <n v="102625"/>
    <x v="6"/>
    <s v="CHEM - CHEMICALS"/>
    <m/>
    <x v="16"/>
    <s v="Component Used"/>
    <n v="2"/>
    <n v="25"/>
    <n v="50"/>
  </r>
  <r>
    <s v="102625 - SILICA PULVERISED FLOUR 200G 25KG BAG "/>
    <n v="102625"/>
    <x v="6"/>
    <s v="CHEM - CHEMICALS"/>
    <m/>
    <x v="171"/>
    <s v="Component Used"/>
    <n v="1"/>
    <n v="25"/>
    <n v="25"/>
  </r>
  <r>
    <s v="102625 - SILICA PULVERISED FLOUR 200G 25KG BAG "/>
    <n v="102625"/>
    <x v="6"/>
    <s v="CHEM - CHEMICALS"/>
    <m/>
    <x v="20"/>
    <s v="Component Used"/>
    <n v="1"/>
    <n v="25"/>
    <n v="25"/>
  </r>
  <r>
    <s v="102625 - SILICA PULVERISED FLOUR 200G 25KG BAG "/>
    <n v="102625"/>
    <x v="6"/>
    <s v="CHEM - CHEMICALS"/>
    <m/>
    <x v="256"/>
    <s v="Component Used"/>
    <n v="2"/>
    <n v="25"/>
    <n v="50"/>
  </r>
  <r>
    <s v="102625 - SILICA PULVERISED FLOUR 200G 25KG BAG "/>
    <n v="102625"/>
    <x v="6"/>
    <s v="CHEM - CHEMICALS"/>
    <m/>
    <x v="76"/>
    <s v="Component Used"/>
    <n v="2"/>
    <n v="25"/>
    <n v="50"/>
  </r>
  <r>
    <s v="102625 - SILICA PULVERISED FLOUR 200G 25KG BAG "/>
    <n v="102625"/>
    <x v="6"/>
    <s v="CHEM - CHEMICALS"/>
    <m/>
    <x v="257"/>
    <s v="Component Used"/>
    <n v="2"/>
    <n v="25"/>
    <n v="50"/>
  </r>
  <r>
    <s v="102625 - SILICA PULVERISED FLOUR 200G 25KG BAG "/>
    <n v="102625"/>
    <x v="6"/>
    <s v="CHEM - CHEMICALS"/>
    <m/>
    <x v="120"/>
    <s v="Component Used"/>
    <n v="1"/>
    <n v="25"/>
    <n v="25"/>
  </r>
  <r>
    <s v="102625 - SILICA PULVERISED FLOUR 200G 25KG BAG "/>
    <n v="102625"/>
    <x v="6"/>
    <s v="CHEM - CHEMICALS"/>
    <m/>
    <x v="175"/>
    <s v="Component Used"/>
    <n v="1"/>
    <n v="25"/>
    <n v="25"/>
  </r>
  <r>
    <s v="102625 - SILICA PULVERISED FLOUR 200G 25KG BAG  - Total"/>
    <m/>
    <x v="1"/>
    <m/>
    <m/>
    <x v="38"/>
    <m/>
    <n v="16"/>
    <m/>
    <m/>
  </r>
  <r>
    <s v="102910 - GREASE EXTREME PRESSURE GADUS S3 V220C 2 / P18K "/>
    <n v="102910"/>
    <x v="0"/>
    <s v="LUBR - LUBRICANTS"/>
    <s v="Drum"/>
    <x v="258"/>
    <s v="Component Used"/>
    <n v="1"/>
    <n v="18"/>
    <n v="18"/>
  </r>
  <r>
    <s v="102910 - GREASE EXTREME PRESSURE GADUS S3 V220C 2 / P18K  - Total"/>
    <m/>
    <x v="1"/>
    <m/>
    <m/>
    <x v="38"/>
    <m/>
    <n v="1"/>
    <m/>
    <m/>
  </r>
  <r>
    <s v="102911 - OIL ENGINE, HELIX ULTRA 5W-40, 5L "/>
    <n v="102911"/>
    <x v="9"/>
    <s v="LUBR - LUBRICANTS"/>
    <s v="Bottle"/>
    <x v="259"/>
    <s v="Component Used"/>
    <n v="1"/>
    <n v="5"/>
    <n v="5"/>
  </r>
  <r>
    <s v="102911 - OIL ENGINE, HELIX ULTRA 5W-40, 5L "/>
    <n v="102911"/>
    <x v="9"/>
    <s v="LUBR - LUBRICANTS"/>
    <m/>
    <x v="124"/>
    <s v="Component Used"/>
    <n v="1"/>
    <n v="5"/>
    <n v="5"/>
  </r>
  <r>
    <s v="102911 - OIL ENGINE, HELIX ULTRA 5W-40, 5L "/>
    <n v="102911"/>
    <x v="9"/>
    <s v="LUBR - LUBRICANTS"/>
    <m/>
    <x v="15"/>
    <s v="Component Used"/>
    <n v="1"/>
    <n v="5"/>
    <n v="5"/>
  </r>
  <r>
    <s v="102911 - OIL ENGINE, HELIX ULTRA 5W-40, 5L "/>
    <n v="102911"/>
    <x v="9"/>
    <s v="LUBR - LUBRICANTS"/>
    <m/>
    <x v="211"/>
    <s v="Component Used"/>
    <n v="1"/>
    <n v="5"/>
    <n v="5"/>
  </r>
  <r>
    <s v="102911 - OIL ENGINE, HELIX ULTRA 5W-40, 5L "/>
    <n v="102911"/>
    <x v="9"/>
    <s v="LUBR - LUBRICANTS"/>
    <m/>
    <x v="211"/>
    <s v="Component Used"/>
    <n v="1"/>
    <n v="5"/>
    <n v="5"/>
  </r>
  <r>
    <s v="102911 - OIL ENGINE, HELIX ULTRA 5W-40, 5L "/>
    <n v="102911"/>
    <x v="9"/>
    <s v="LUBR - LUBRICANTS"/>
    <m/>
    <x v="203"/>
    <s v="Component Used"/>
    <n v="2"/>
    <n v="5"/>
    <n v="10"/>
  </r>
  <r>
    <s v="102911 - OIL ENGINE, HELIX ULTRA 5W-40, 5L  - Total"/>
    <m/>
    <x v="1"/>
    <m/>
    <m/>
    <x v="38"/>
    <m/>
    <n v="7"/>
    <m/>
    <m/>
  </r>
  <r>
    <s v="103071 - PROPANE HANDIGAS Q SIZE 18KG  "/>
    <n v="103071"/>
    <x v="6"/>
    <s v="GASC - GAS - COMPRESSED"/>
    <s v="Cylinder"/>
    <x v="229"/>
    <s v="Component Used"/>
    <n v="2"/>
    <n v="18"/>
    <n v="36"/>
  </r>
  <r>
    <s v="103071 - PROPANE HANDIGAS Q SIZE 18KG  "/>
    <n v="103071"/>
    <x v="6"/>
    <s v="GASC - GAS - COMPRESSED"/>
    <m/>
    <x v="99"/>
    <s v="Component Used"/>
    <n v="1"/>
    <n v="18"/>
    <n v="18"/>
  </r>
  <r>
    <s v="103071 - PROPANE HANDIGAS Q SIZE 18KG  "/>
    <n v="103071"/>
    <x v="6"/>
    <s v="GASC - GAS - COMPRESSED"/>
    <m/>
    <x v="260"/>
    <s v="Component Used"/>
    <n v="1"/>
    <n v="18"/>
    <n v="18"/>
  </r>
  <r>
    <s v="103071 - PROPANE HANDIGAS Q SIZE 18KG  "/>
    <n v="103071"/>
    <x v="6"/>
    <s v="GASC - GAS - COMPRESSED"/>
    <m/>
    <x v="261"/>
    <s v="Component Used"/>
    <n v="1"/>
    <n v="18"/>
    <n v="18"/>
  </r>
  <r>
    <s v="103071 - PROPANE HANDIGAS Q SIZE 18KG  "/>
    <n v="103071"/>
    <x v="6"/>
    <s v="GASC - GAS - COMPRESSED"/>
    <m/>
    <x v="143"/>
    <s v="Component Used"/>
    <n v="1"/>
    <n v="18"/>
    <n v="18"/>
  </r>
  <r>
    <s v="103071 - PROPANE HANDIGAS Q SIZE 18KG  "/>
    <n v="103071"/>
    <x v="6"/>
    <s v="GASC - GAS - COMPRESSED"/>
    <m/>
    <x v="114"/>
    <s v="Component Used"/>
    <n v="2"/>
    <n v="18"/>
    <n v="36"/>
  </r>
  <r>
    <s v="103071 - PROPANE HANDIGAS Q SIZE 18KG  "/>
    <n v="103071"/>
    <x v="6"/>
    <s v="GASC - GAS - COMPRESSED"/>
    <m/>
    <x v="75"/>
    <s v="Component Used"/>
    <n v="1"/>
    <n v="18"/>
    <n v="18"/>
  </r>
  <r>
    <s v="103071 - PROPANE HANDIGAS Q SIZE 18KG  "/>
    <n v="103071"/>
    <x v="6"/>
    <s v="GASC - GAS - COMPRESSED"/>
    <m/>
    <x v="33"/>
    <s v="Component Used"/>
    <n v="2"/>
    <n v="18"/>
    <n v="36"/>
  </r>
  <r>
    <s v="103071 - PROPANE HANDIGAS Q SIZE 18KG  "/>
    <n v="103071"/>
    <x v="6"/>
    <s v="GASC - GAS - COMPRESSED"/>
    <m/>
    <x v="244"/>
    <s v="Component Used"/>
    <n v="1"/>
    <n v="18"/>
    <n v="18"/>
  </r>
  <r>
    <s v="103071 - PROPANE HANDIGAS Q SIZE 18KG  "/>
    <n v="103071"/>
    <x v="6"/>
    <s v="GASC - GAS - COMPRESSED"/>
    <m/>
    <x v="130"/>
    <s v="Component Used"/>
    <n v="1"/>
    <n v="18"/>
    <n v="18"/>
  </r>
  <r>
    <s v="103071 - PROPANE HANDIGAS Q SIZE 18KG  "/>
    <n v="103071"/>
    <x v="6"/>
    <s v="GASC - GAS - COMPRESSED"/>
    <m/>
    <x v="120"/>
    <s v="Component Used"/>
    <n v="1"/>
    <n v="18"/>
    <n v="18"/>
  </r>
  <r>
    <s v="103071 - PROPANE HANDIGAS Q SIZE 18KG  "/>
    <n v="103071"/>
    <x v="6"/>
    <s v="GASC - GAS - COMPRESSED"/>
    <m/>
    <x v="174"/>
    <s v="Component Used"/>
    <n v="2"/>
    <n v="18"/>
    <n v="36"/>
  </r>
  <r>
    <s v="103071 - PROPANE HANDIGAS Q SIZE 18KG   - Total"/>
    <m/>
    <x v="1"/>
    <m/>
    <m/>
    <x v="38"/>
    <m/>
    <n v="16"/>
    <m/>
    <m/>
  </r>
  <r>
    <s v="103077 - CEMENT PORTLAND 20KG BAG  "/>
    <n v="103077"/>
    <x v="6"/>
    <s v="CEMT - CEMENT"/>
    <s v="Bag"/>
    <x v="0"/>
    <s v="Component Used"/>
    <n v="20"/>
    <n v="20"/>
    <n v="400"/>
  </r>
  <r>
    <s v="103077 - CEMENT PORTLAND 20KG BAG  "/>
    <n v="103077"/>
    <x v="6"/>
    <s v="CEMT - CEMENT"/>
    <m/>
    <x v="115"/>
    <s v="Component Used"/>
    <n v="20"/>
    <n v="20"/>
    <n v="400"/>
  </r>
  <r>
    <s v="103077 - CEMENT PORTLAND 20KG BAG  "/>
    <n v="103077"/>
    <x v="6"/>
    <s v="CEMT - CEMENT"/>
    <m/>
    <x v="31"/>
    <s v="Component Used"/>
    <n v="38"/>
    <n v="20"/>
    <n v="760"/>
  </r>
  <r>
    <s v="103077 - CEMENT PORTLAND 20KG BAG  "/>
    <n v="103077"/>
    <x v="6"/>
    <s v="CEMT - CEMENT"/>
    <m/>
    <x v="262"/>
    <s v="Component Used"/>
    <n v="40"/>
    <n v="20"/>
    <n v="800"/>
  </r>
  <r>
    <s v="103077 - CEMENT PORTLAND 20KG BAG  "/>
    <n v="103077"/>
    <x v="6"/>
    <s v="CEMT - CEMENT"/>
    <m/>
    <x v="88"/>
    <s v="Component Used"/>
    <n v="5"/>
    <n v="20"/>
    <n v="100"/>
  </r>
  <r>
    <s v="103077 - CEMENT PORTLAND 20KG BAG   - Total"/>
    <m/>
    <x v="1"/>
    <m/>
    <m/>
    <x v="38"/>
    <m/>
    <n v="123"/>
    <m/>
    <m/>
  </r>
  <r>
    <s v="103203 - HYDROCHLORIC ACID MIN 32% STR ENGTH BULK KILOGRAM ISSUE "/>
    <n v="103203"/>
    <x v="14"/>
    <s v="ACID - ACID"/>
    <s v="kilogram"/>
    <x v="224"/>
    <s v="Component Used"/>
    <n v="30829.86"/>
    <n v="1"/>
    <n v="30829.86"/>
  </r>
  <r>
    <s v="103203 - HYDROCHLORIC ACID MIN 32% STR ENGTH BULK KILOGRAM ISSUE "/>
    <n v="103203"/>
    <x v="14"/>
    <s v="ACID - ACID"/>
    <m/>
    <x v="225"/>
    <s v="Component Used"/>
    <n v="47741.17"/>
    <n v="1"/>
    <n v="47741.17"/>
  </r>
  <r>
    <s v="103203 - HYDROCHLORIC ACID MIN 32% STR ENGTH BULK KILOGRAM ISSUE "/>
    <n v="103203"/>
    <x v="14"/>
    <s v="ACID - ACID"/>
    <m/>
    <x v="125"/>
    <s v="Component Used"/>
    <n v="46838.720000000001"/>
    <n v="1"/>
    <n v="46838.720000000001"/>
  </r>
  <r>
    <s v="103203 - HYDROCHLORIC ACID MIN 32% STR ENGTH BULK KILOGRAM ISSUE "/>
    <n v="103203"/>
    <x v="14"/>
    <s v="ACID - ACID"/>
    <m/>
    <x v="19"/>
    <s v="Component Used"/>
    <n v="59092.4"/>
    <n v="1"/>
    <n v="59092.4"/>
  </r>
  <r>
    <s v="103203 - HYDROCHLORIC ACID MIN 32% STR ENGTH BULK KILOGRAM ISSUE "/>
    <n v="103203"/>
    <x v="14"/>
    <s v="ACID - ACID"/>
    <m/>
    <x v="226"/>
    <s v="Component Used"/>
    <n v="31337.79"/>
    <n v="1"/>
    <n v="31337.79"/>
  </r>
  <r>
    <s v="103203 - HYDROCHLORIC ACID MIN 32% STR ENGTH BULK KILOGRAM ISSUE "/>
    <n v="103203"/>
    <x v="14"/>
    <s v="ACID - ACID"/>
    <m/>
    <x v="188"/>
    <s v="Component Used"/>
    <n v="44921.8"/>
    <n v="1"/>
    <n v="44921.8"/>
  </r>
  <r>
    <s v="103203 - HYDROCHLORIC ACID MIN 32% STR ENGTH BULK KILOGRAM ISSUE "/>
    <n v="103203"/>
    <x v="14"/>
    <s v="ACID - ACID"/>
    <m/>
    <x v="227"/>
    <s v="Component Used"/>
    <n v="45728.05"/>
    <n v="1"/>
    <n v="45728.05"/>
  </r>
  <r>
    <s v="103203 - HYDROCHLORIC ACID MIN 32% STR ENGTH BULK KILOGRAM ISSUE "/>
    <n v="103203"/>
    <x v="14"/>
    <s v="ACID - ACID"/>
    <m/>
    <x v="152"/>
    <s v="Component Used"/>
    <n v="46930.94"/>
    <n v="1"/>
    <n v="46930.94"/>
  </r>
  <r>
    <s v="103203 - HYDROCHLORIC ACID MIN 32% STR ENGTH BULK KILOGRAM ISSUE "/>
    <n v="103203"/>
    <x v="14"/>
    <s v="ACID - ACID"/>
    <m/>
    <x v="104"/>
    <s v="Component Used"/>
    <n v="44687.47"/>
    <n v="1"/>
    <n v="44687.47"/>
  </r>
  <r>
    <s v="103203 - HYDROCHLORIC ACID MIN 32% STR ENGTH BULK KILOGRAM ISSUE "/>
    <n v="103203"/>
    <x v="14"/>
    <s v="ACID - ACID"/>
    <m/>
    <x v="228"/>
    <s v="Component Used"/>
    <n v="47756.86"/>
    <n v="1"/>
    <n v="47756.86"/>
  </r>
  <r>
    <s v="103203 - HYDROCHLORIC ACID MIN 32% STR ENGTH BULK KILOGRAM ISSUE "/>
    <n v="103203"/>
    <x v="14"/>
    <s v="ACID - ACID"/>
    <m/>
    <x v="88"/>
    <s v="Component Used"/>
    <n v="72503.210000000006"/>
    <n v="1"/>
    <n v="72503.210000000006"/>
  </r>
  <r>
    <s v="103203 - HYDROCHLORIC ACID MIN 32% STR ENGTH BULK KILOGRAM ISSUE "/>
    <n v="103203"/>
    <x v="14"/>
    <s v="ACID - ACID"/>
    <m/>
    <x v="37"/>
    <s v="Component Used"/>
    <n v="46227.13"/>
    <n v="1"/>
    <n v="46227.13"/>
  </r>
  <r>
    <s v="103203 - HYDROCHLORIC ACID MIN 32% STR ENGTH BULK KILOGRAM ISSUE  - Total"/>
    <m/>
    <x v="1"/>
    <m/>
    <m/>
    <x v="38"/>
    <m/>
    <n v="564595.4"/>
    <m/>
    <m/>
  </r>
  <r>
    <s v="103205 - SODIUM HYDROXIDE CAUSTIC BULK LIQUID NAOH 49.7-50.3% W/W MA "/>
    <n v="103205"/>
    <x v="6"/>
    <s v="CAUS - CAUSTIC"/>
    <s v="kilogram"/>
    <x v="224"/>
    <s v="Component Used"/>
    <n v="63909"/>
    <n v="1"/>
    <n v="63909"/>
  </r>
  <r>
    <s v="103205 - SODIUM HYDROXIDE CAUSTIC BULK LIQUID NAOH 49.7-50.3% W/W MA "/>
    <n v="103205"/>
    <x v="6"/>
    <s v="CAUS - CAUSTIC"/>
    <m/>
    <x v="225"/>
    <s v="Component Used"/>
    <n v="77700"/>
    <n v="1"/>
    <n v="77700"/>
  </r>
  <r>
    <s v="103205 - SODIUM HYDROXIDE CAUSTIC BULK LIQUID NAOH 49.7-50.3% W/W MA "/>
    <n v="103205"/>
    <x v="6"/>
    <s v="CAUS - CAUSTIC"/>
    <m/>
    <x v="125"/>
    <s v="Component Used"/>
    <n v="70810"/>
    <n v="1"/>
    <n v="70810"/>
  </r>
  <r>
    <s v="103205 - SODIUM HYDROXIDE CAUSTIC BULK LIQUID NAOH 49.7-50.3% W/W MA "/>
    <n v="103205"/>
    <x v="6"/>
    <s v="CAUS - CAUSTIC"/>
    <m/>
    <x v="19"/>
    <s v="Component Used"/>
    <n v="75392"/>
    <n v="1"/>
    <n v="75392"/>
  </r>
  <r>
    <s v="103205 - SODIUM HYDROXIDE CAUSTIC BULK LIQUID NAOH 49.7-50.3% W/W MA "/>
    <n v="103205"/>
    <x v="6"/>
    <s v="CAUS - CAUSTIC"/>
    <m/>
    <x v="226"/>
    <s v="Component Used"/>
    <n v="60561"/>
    <n v="1"/>
    <n v="60561"/>
  </r>
  <r>
    <s v="103205 - SODIUM HYDROXIDE CAUSTIC BULK LIQUID NAOH 49.7-50.3% W/W MA "/>
    <n v="103205"/>
    <x v="6"/>
    <s v="CAUS - CAUSTIC"/>
    <m/>
    <x v="188"/>
    <s v="Component Used"/>
    <n v="65990"/>
    <n v="1"/>
    <n v="65990"/>
  </r>
  <r>
    <s v="103205 - SODIUM HYDROXIDE CAUSTIC BULK LIQUID NAOH 49.7-50.3% W/W MA "/>
    <n v="103205"/>
    <x v="6"/>
    <s v="CAUS - CAUSTIC"/>
    <m/>
    <x v="188"/>
    <s v="Component Used"/>
    <n v="400"/>
    <n v="1"/>
    <n v="400"/>
  </r>
  <r>
    <s v="103205 - SODIUM HYDROXIDE CAUSTIC BULK LIQUID NAOH 49.7-50.3% W/W MA "/>
    <n v="103205"/>
    <x v="6"/>
    <s v="CAUS - CAUSTIC"/>
    <m/>
    <x v="227"/>
    <s v="Component Used"/>
    <n v="72620"/>
    <n v="1"/>
    <n v="72620"/>
  </r>
  <r>
    <s v="103205 - SODIUM HYDROXIDE CAUSTIC BULK LIQUID NAOH 49.7-50.3% W/W MA "/>
    <n v="103205"/>
    <x v="6"/>
    <s v="CAUS - CAUSTIC"/>
    <m/>
    <x v="152"/>
    <s v="Component Used"/>
    <n v="67550"/>
    <n v="1"/>
    <n v="67550"/>
  </r>
  <r>
    <s v="103205 - SODIUM HYDROXIDE CAUSTIC BULK LIQUID NAOH 49.7-50.3% W/W MA "/>
    <n v="103205"/>
    <x v="6"/>
    <s v="CAUS - CAUSTIC"/>
    <m/>
    <x v="104"/>
    <s v="Component Used"/>
    <n v="70240"/>
    <n v="1"/>
    <n v="70240"/>
  </r>
  <r>
    <s v="103205 - SODIUM HYDROXIDE CAUSTIC BULK LIQUID NAOH 49.7-50.3% W/W MA "/>
    <n v="103205"/>
    <x v="6"/>
    <s v="CAUS - CAUSTIC"/>
    <m/>
    <x v="228"/>
    <s v="Component Used"/>
    <n v="71232"/>
    <n v="1"/>
    <n v="71232"/>
  </r>
  <r>
    <s v="103205 - SODIUM HYDROXIDE CAUSTIC BULK LIQUID NAOH 49.7-50.3% W/W MA "/>
    <n v="103205"/>
    <x v="6"/>
    <s v="CAUS - CAUSTIC"/>
    <m/>
    <x v="88"/>
    <s v="Component Used"/>
    <n v="80680"/>
    <n v="1"/>
    <n v="80680"/>
  </r>
  <r>
    <s v="103205 - SODIUM HYDROXIDE CAUSTIC BULK LIQUID NAOH 49.7-50.3% W/W MA "/>
    <n v="103205"/>
    <x v="6"/>
    <s v="CAUS - CAUSTIC"/>
    <m/>
    <x v="37"/>
    <s v="Component Used"/>
    <n v="77390"/>
    <n v="1"/>
    <n v="77390"/>
  </r>
  <r>
    <s v="103205 - SODIUM HYDROXIDE CAUSTIC BULK LIQUID NAOH 49.7-50.3% W/W MA  - Total"/>
    <m/>
    <x v="1"/>
    <m/>
    <m/>
    <x v="38"/>
    <m/>
    <n v="853674"/>
    <m/>
    <m/>
  </r>
  <r>
    <s v="103206 - DIESEL FUEL BULK  "/>
    <n v="103206"/>
    <x v="6"/>
    <s v="FUEL - DIESEL &amp; PETROL"/>
    <s v="Litre"/>
    <x v="224"/>
    <s v="Component Used"/>
    <n v="12661.88"/>
    <n v="1"/>
    <n v="12661.88"/>
  </r>
  <r>
    <s v="103206 - DIESEL FUEL BULK  "/>
    <n v="103206"/>
    <x v="6"/>
    <s v="FUEL - DIESEL &amp; PETROL"/>
    <m/>
    <x v="224"/>
    <s v="Component Used"/>
    <n v="208544.7"/>
    <n v="1"/>
    <n v="208544.7"/>
  </r>
  <r>
    <s v="103206 - DIESEL FUEL BULK  "/>
    <n v="103206"/>
    <x v="6"/>
    <s v="FUEL - DIESEL &amp; PETROL"/>
    <m/>
    <x v="224"/>
    <s v="Component Used"/>
    <n v="138125.07"/>
    <n v="1"/>
    <n v="138125.07"/>
  </r>
  <r>
    <s v="103206 - DIESEL FUEL BULK  "/>
    <n v="103206"/>
    <x v="6"/>
    <s v="FUEL - DIESEL &amp; PETROL"/>
    <m/>
    <x v="224"/>
    <s v="Component Used"/>
    <n v="437.99"/>
    <n v="1"/>
    <n v="437.99"/>
  </r>
  <r>
    <s v="103206 - DIESEL FUEL BULK  "/>
    <n v="103206"/>
    <x v="6"/>
    <s v="FUEL - DIESEL &amp; PETROL"/>
    <m/>
    <x v="224"/>
    <s v="Component Used"/>
    <n v="6546.92"/>
    <n v="1"/>
    <n v="6546.92"/>
  </r>
  <r>
    <s v="103206 - DIESEL FUEL BULK  "/>
    <n v="103206"/>
    <x v="6"/>
    <s v="FUEL - DIESEL &amp; PETROL"/>
    <m/>
    <x v="224"/>
    <s v="Component Used"/>
    <n v="147.59"/>
    <n v="1"/>
    <n v="147.59"/>
  </r>
  <r>
    <s v="103206 - DIESEL FUEL BULK  "/>
    <n v="103206"/>
    <x v="6"/>
    <s v="FUEL - DIESEL &amp; PETROL"/>
    <m/>
    <x v="224"/>
    <s v="Component Used"/>
    <n v="43107.9"/>
    <n v="1"/>
    <n v="43107.9"/>
  </r>
  <r>
    <s v="103206 - DIESEL FUEL BULK  "/>
    <n v="103206"/>
    <x v="6"/>
    <s v="FUEL - DIESEL &amp; PETROL"/>
    <m/>
    <x v="224"/>
    <s v="Component Used"/>
    <n v="6487.72"/>
    <n v="1"/>
    <n v="6487.72"/>
  </r>
  <r>
    <s v="103206 - DIESEL FUEL BULK  "/>
    <n v="103206"/>
    <x v="6"/>
    <s v="FUEL - DIESEL &amp; PETROL"/>
    <m/>
    <x v="224"/>
    <s v="Component Used"/>
    <n v="305712.7"/>
    <n v="1"/>
    <n v="305712.7"/>
  </r>
  <r>
    <s v="103206 - DIESEL FUEL BULK  "/>
    <n v="103206"/>
    <x v="6"/>
    <s v="FUEL - DIESEL &amp; PETROL"/>
    <m/>
    <x v="224"/>
    <s v="Component Used"/>
    <n v="328088.32000000001"/>
    <n v="1"/>
    <n v="328088.32000000001"/>
  </r>
  <r>
    <s v="103206 - DIESEL FUEL BULK  "/>
    <n v="103206"/>
    <x v="6"/>
    <s v="FUEL - DIESEL &amp; PETROL"/>
    <m/>
    <x v="224"/>
    <s v="Component Used"/>
    <n v="2330428"/>
    <n v="1"/>
    <n v="2330428"/>
  </r>
  <r>
    <s v="103206 - DIESEL FUEL BULK  "/>
    <n v="103206"/>
    <x v="6"/>
    <s v="FUEL - DIESEL &amp; PETROL"/>
    <m/>
    <x v="224"/>
    <s v="Component Used"/>
    <n v="399.88"/>
    <n v="1"/>
    <n v="399.88"/>
  </r>
  <r>
    <s v="103206 - DIESEL FUEL BULK  "/>
    <n v="103206"/>
    <x v="6"/>
    <s v="FUEL - DIESEL &amp; PETROL"/>
    <m/>
    <x v="224"/>
    <s v="Component Used"/>
    <n v="97676.71"/>
    <n v="1"/>
    <n v="97676.71"/>
  </r>
  <r>
    <s v="103206 - DIESEL FUEL BULK  "/>
    <n v="103206"/>
    <x v="6"/>
    <s v="FUEL - DIESEL &amp; PETROL"/>
    <m/>
    <x v="224"/>
    <s v="Component Used"/>
    <n v="29352.02"/>
    <n v="1"/>
    <n v="29352.02"/>
  </r>
  <r>
    <s v="103206 - DIESEL FUEL BULK  "/>
    <n v="103206"/>
    <x v="6"/>
    <s v="FUEL - DIESEL &amp; PETROL"/>
    <m/>
    <x v="224"/>
    <s v="Component Used"/>
    <n v="173138.83"/>
    <n v="1"/>
    <n v="173138.83"/>
  </r>
  <r>
    <s v="103206 - DIESEL FUEL BULK  "/>
    <n v="103206"/>
    <x v="6"/>
    <s v="FUEL - DIESEL &amp; PETROL"/>
    <m/>
    <x v="224"/>
    <s v="Component Used"/>
    <n v="40904.870000000003"/>
    <n v="1"/>
    <n v="40904.870000000003"/>
  </r>
  <r>
    <s v="103206 - DIESEL FUEL BULK  "/>
    <n v="103206"/>
    <x v="6"/>
    <s v="FUEL - DIESEL &amp; PETROL"/>
    <m/>
    <x v="224"/>
    <s v="Component Used"/>
    <n v="962635.56"/>
    <n v="1"/>
    <n v="962635.56"/>
  </r>
  <r>
    <s v="103206 - DIESEL FUEL BULK  "/>
    <n v="103206"/>
    <x v="6"/>
    <s v="FUEL - DIESEL &amp; PETROL"/>
    <m/>
    <x v="224"/>
    <s v="Component Used"/>
    <n v="1317.7"/>
    <n v="1"/>
    <n v="1317.7"/>
  </r>
  <r>
    <s v="103206 - DIESEL FUEL BULK  "/>
    <n v="103206"/>
    <x v="6"/>
    <s v="FUEL - DIESEL &amp; PETROL"/>
    <m/>
    <x v="224"/>
    <s v="Component Used"/>
    <n v="17773.64"/>
    <n v="1"/>
    <n v="17773.64"/>
  </r>
  <r>
    <s v="103206 - DIESEL FUEL BULK  "/>
    <n v="103206"/>
    <x v="6"/>
    <s v="FUEL - DIESEL &amp; PETROL"/>
    <m/>
    <x v="225"/>
    <s v="Component Used"/>
    <n v="3087.44"/>
    <n v="1"/>
    <n v="3087.44"/>
  </r>
  <r>
    <s v="103206 - DIESEL FUEL BULK  "/>
    <n v="103206"/>
    <x v="6"/>
    <s v="FUEL - DIESEL &amp; PETROL"/>
    <m/>
    <x v="225"/>
    <s v="Component Used"/>
    <n v="287564.09999999998"/>
    <n v="1"/>
    <n v="287564.09999999998"/>
  </r>
  <r>
    <s v="103206 - DIESEL FUEL BULK  "/>
    <n v="103206"/>
    <x v="6"/>
    <s v="FUEL - DIESEL &amp; PETROL"/>
    <m/>
    <x v="225"/>
    <s v="Component Used"/>
    <n v="6521.36"/>
    <n v="1"/>
    <n v="6521.36"/>
  </r>
  <r>
    <s v="103206 - DIESEL FUEL BULK  "/>
    <n v="103206"/>
    <x v="6"/>
    <s v="FUEL - DIESEL &amp; PETROL"/>
    <m/>
    <x v="225"/>
    <s v="Component Used"/>
    <n v="11515.52"/>
    <n v="1"/>
    <n v="11515.52"/>
  </r>
  <r>
    <s v="103206 - DIESEL FUEL BULK  "/>
    <n v="103206"/>
    <x v="6"/>
    <s v="FUEL - DIESEL &amp; PETROL"/>
    <m/>
    <x v="225"/>
    <s v="Component Used"/>
    <n v="811738.42"/>
    <n v="1"/>
    <n v="811738.42"/>
  </r>
  <r>
    <s v="103206 - DIESEL FUEL BULK  "/>
    <n v="103206"/>
    <x v="6"/>
    <s v="FUEL - DIESEL &amp; PETROL"/>
    <m/>
    <x v="225"/>
    <s v="Component Used"/>
    <n v="412.91"/>
    <n v="1"/>
    <n v="412.91"/>
  </r>
  <r>
    <s v="103206 - DIESEL FUEL BULK  "/>
    <n v="103206"/>
    <x v="6"/>
    <s v="FUEL - DIESEL &amp; PETROL"/>
    <m/>
    <x v="225"/>
    <s v="Component Used"/>
    <n v="2411273"/>
    <n v="1"/>
    <n v="2411273"/>
  </r>
  <r>
    <s v="103206 - DIESEL FUEL BULK  "/>
    <n v="103206"/>
    <x v="6"/>
    <s v="FUEL - DIESEL &amp; PETROL"/>
    <m/>
    <x v="225"/>
    <s v="Component Used"/>
    <n v="48711.32"/>
    <n v="1"/>
    <n v="48711.32"/>
  </r>
  <r>
    <s v="103206 - DIESEL FUEL BULK  "/>
    <n v="103206"/>
    <x v="6"/>
    <s v="FUEL - DIESEL &amp; PETROL"/>
    <m/>
    <x v="225"/>
    <s v="Component Used"/>
    <n v="273029.59999999998"/>
    <n v="1"/>
    <n v="273029.59999999998"/>
  </r>
  <r>
    <s v="103206 - DIESEL FUEL BULK  "/>
    <n v="103206"/>
    <x v="6"/>
    <s v="FUEL - DIESEL &amp; PETROL"/>
    <m/>
    <x v="225"/>
    <s v="Component Used"/>
    <n v="129446.71"/>
    <n v="1"/>
    <n v="129446.71"/>
  </r>
  <r>
    <s v="103206 - DIESEL FUEL BULK  "/>
    <n v="103206"/>
    <x v="6"/>
    <s v="FUEL - DIESEL &amp; PETROL"/>
    <m/>
    <x v="225"/>
    <s v="Component Used"/>
    <n v="141438.12"/>
    <n v="1"/>
    <n v="141438.12"/>
  </r>
  <r>
    <s v="103206 - DIESEL FUEL BULK  "/>
    <n v="103206"/>
    <x v="6"/>
    <s v="FUEL - DIESEL &amp; PETROL"/>
    <m/>
    <x v="225"/>
    <s v="Component Used"/>
    <n v="135046.82999999999"/>
    <n v="1"/>
    <n v="135046.82999999999"/>
  </r>
  <r>
    <s v="103206 - DIESEL FUEL BULK  "/>
    <n v="103206"/>
    <x v="6"/>
    <s v="FUEL - DIESEL &amp; PETROL"/>
    <m/>
    <x v="225"/>
    <s v="Component Used"/>
    <n v="7719.15"/>
    <n v="1"/>
    <n v="7719.15"/>
  </r>
  <r>
    <s v="103206 - DIESEL FUEL BULK  "/>
    <n v="103206"/>
    <x v="6"/>
    <s v="FUEL - DIESEL &amp; PETROL"/>
    <m/>
    <x v="225"/>
    <s v="Component Used"/>
    <n v="55903.199999999997"/>
    <n v="1"/>
    <n v="55903.199999999997"/>
  </r>
  <r>
    <s v="103206 - DIESEL FUEL BULK  "/>
    <n v="103206"/>
    <x v="6"/>
    <s v="FUEL - DIESEL &amp; PETROL"/>
    <m/>
    <x v="225"/>
    <s v="Component Used"/>
    <n v="4612.8"/>
    <n v="1"/>
    <n v="4612.8"/>
  </r>
  <r>
    <s v="103206 - DIESEL FUEL BULK  "/>
    <n v="103206"/>
    <x v="6"/>
    <s v="FUEL - DIESEL &amp; PETROL"/>
    <m/>
    <x v="225"/>
    <s v="Component Used"/>
    <n v="41598.959999999999"/>
    <n v="1"/>
    <n v="41598.959999999999"/>
  </r>
  <r>
    <s v="103206 - DIESEL FUEL BULK  "/>
    <n v="103206"/>
    <x v="6"/>
    <s v="FUEL - DIESEL &amp; PETROL"/>
    <m/>
    <x v="225"/>
    <s v="Component Used"/>
    <n v="226063.37"/>
    <n v="1"/>
    <n v="226063.37"/>
  </r>
  <r>
    <s v="103206 - DIESEL FUEL BULK  "/>
    <n v="103206"/>
    <x v="6"/>
    <s v="FUEL - DIESEL &amp; PETROL"/>
    <m/>
    <x v="225"/>
    <s v="Component Used"/>
    <n v="252.19"/>
    <n v="1"/>
    <n v="252.19"/>
  </r>
  <r>
    <s v="103206 - DIESEL FUEL BULK  "/>
    <n v="103206"/>
    <x v="6"/>
    <s v="FUEL - DIESEL &amp; PETROL"/>
    <m/>
    <x v="125"/>
    <s v="Component Used"/>
    <n v="25448.18"/>
    <n v="1"/>
    <n v="25448.18"/>
  </r>
  <r>
    <s v="103206 - DIESEL FUEL BULK  "/>
    <n v="103206"/>
    <x v="6"/>
    <s v="FUEL - DIESEL &amp; PETROL"/>
    <m/>
    <x v="125"/>
    <s v="Component Used"/>
    <n v="149.69999999999999"/>
    <n v="1"/>
    <n v="149.69999999999999"/>
  </r>
  <r>
    <s v="103206 - DIESEL FUEL BULK  "/>
    <n v="103206"/>
    <x v="6"/>
    <s v="FUEL - DIESEL &amp; PETROL"/>
    <m/>
    <x v="125"/>
    <s v="Component Used"/>
    <n v="2073234.6"/>
    <n v="1"/>
    <n v="2073234.6"/>
  </r>
  <r>
    <s v="103206 - DIESEL FUEL BULK  "/>
    <n v="103206"/>
    <x v="6"/>
    <s v="FUEL - DIESEL &amp; PETROL"/>
    <m/>
    <x v="125"/>
    <s v="Component Used"/>
    <n v="934674.26"/>
    <n v="1"/>
    <n v="934674.26"/>
  </r>
  <r>
    <s v="103206 - DIESEL FUEL BULK  "/>
    <n v="103206"/>
    <x v="6"/>
    <s v="FUEL - DIESEL &amp; PETROL"/>
    <m/>
    <x v="125"/>
    <s v="Component Used"/>
    <n v="33975.5"/>
    <n v="1"/>
    <n v="33975.5"/>
  </r>
  <r>
    <s v="103206 - DIESEL FUEL BULK  "/>
    <n v="103206"/>
    <x v="6"/>
    <s v="FUEL - DIESEL &amp; PETROL"/>
    <m/>
    <x v="125"/>
    <s v="Component Used"/>
    <n v="12693.11"/>
    <n v="1"/>
    <n v="12693.11"/>
  </r>
  <r>
    <s v="103206 - DIESEL FUEL BULK  "/>
    <n v="103206"/>
    <x v="6"/>
    <s v="FUEL - DIESEL &amp; PETROL"/>
    <m/>
    <x v="125"/>
    <s v="Component Used"/>
    <n v="144680.85999999999"/>
    <n v="1"/>
    <n v="144680.85999999999"/>
  </r>
  <r>
    <s v="103206 - DIESEL FUEL BULK  "/>
    <n v="103206"/>
    <x v="6"/>
    <s v="FUEL - DIESEL &amp; PETROL"/>
    <m/>
    <x v="125"/>
    <s v="Component Used"/>
    <n v="539.98"/>
    <n v="1"/>
    <n v="539.98"/>
  </r>
  <r>
    <s v="103206 - DIESEL FUEL BULK  "/>
    <n v="103206"/>
    <x v="6"/>
    <s v="FUEL - DIESEL &amp; PETROL"/>
    <m/>
    <x v="125"/>
    <s v="Component Used"/>
    <n v="165480.97"/>
    <n v="1"/>
    <n v="165480.97"/>
  </r>
  <r>
    <s v="103206 - DIESEL FUEL BULK  "/>
    <n v="103206"/>
    <x v="6"/>
    <s v="FUEL - DIESEL &amp; PETROL"/>
    <m/>
    <x v="125"/>
    <s v="Component Used"/>
    <n v="351229.2"/>
    <n v="1"/>
    <n v="351229.2"/>
  </r>
  <r>
    <s v="103206 - DIESEL FUEL BULK  "/>
    <n v="103206"/>
    <x v="6"/>
    <s v="FUEL - DIESEL &amp; PETROL"/>
    <m/>
    <x v="125"/>
    <s v="Component Used"/>
    <n v="3097.56"/>
    <n v="1"/>
    <n v="3097.56"/>
  </r>
  <r>
    <s v="103206 - DIESEL FUEL BULK  "/>
    <n v="103206"/>
    <x v="6"/>
    <s v="FUEL - DIESEL &amp; PETROL"/>
    <m/>
    <x v="125"/>
    <s v="Component Used"/>
    <n v="123.99"/>
    <n v="1"/>
    <n v="123.99"/>
  </r>
  <r>
    <s v="103206 - DIESEL FUEL BULK  "/>
    <n v="103206"/>
    <x v="6"/>
    <s v="FUEL - DIESEL &amp; PETROL"/>
    <m/>
    <x v="125"/>
    <s v="Component Used"/>
    <n v="2184.1"/>
    <n v="1"/>
    <n v="2184.1"/>
  </r>
  <r>
    <s v="103206 - DIESEL FUEL BULK  "/>
    <n v="103206"/>
    <x v="6"/>
    <s v="FUEL - DIESEL &amp; PETROL"/>
    <m/>
    <x v="125"/>
    <s v="Component Used"/>
    <n v="346030.9"/>
    <n v="1"/>
    <n v="346030.9"/>
  </r>
  <r>
    <s v="103206 - DIESEL FUEL BULK  "/>
    <n v="103206"/>
    <x v="6"/>
    <s v="FUEL - DIESEL &amp; PETROL"/>
    <m/>
    <x v="125"/>
    <s v="Component Used"/>
    <n v="15990.89"/>
    <n v="1"/>
    <n v="15990.89"/>
  </r>
  <r>
    <s v="103206 - DIESEL FUEL BULK  "/>
    <n v="103206"/>
    <x v="6"/>
    <s v="FUEL - DIESEL &amp; PETROL"/>
    <m/>
    <x v="125"/>
    <s v="Component Used"/>
    <n v="172835.12"/>
    <n v="1"/>
    <n v="172835.12"/>
  </r>
  <r>
    <s v="103206 - DIESEL FUEL BULK  "/>
    <n v="103206"/>
    <x v="6"/>
    <s v="FUEL - DIESEL &amp; PETROL"/>
    <m/>
    <x v="125"/>
    <s v="Component Used"/>
    <n v="4169.87"/>
    <n v="1"/>
    <n v="4169.87"/>
  </r>
  <r>
    <s v="103206 - DIESEL FUEL BULK  "/>
    <n v="103206"/>
    <x v="6"/>
    <s v="FUEL - DIESEL &amp; PETROL"/>
    <m/>
    <x v="125"/>
    <s v="Component Used"/>
    <n v="145598.39000000001"/>
    <n v="1"/>
    <n v="145598.39000000001"/>
  </r>
  <r>
    <s v="103206 - DIESEL FUEL BULK  "/>
    <n v="103206"/>
    <x v="6"/>
    <s v="FUEL - DIESEL &amp; PETROL"/>
    <m/>
    <x v="125"/>
    <s v="Component Used"/>
    <n v="8016.82"/>
    <n v="1"/>
    <n v="8016.82"/>
  </r>
  <r>
    <s v="103206 - DIESEL FUEL BULK  "/>
    <n v="103206"/>
    <x v="6"/>
    <s v="FUEL - DIESEL &amp; PETROL"/>
    <m/>
    <x v="19"/>
    <s v="Component Used"/>
    <n v="860.1"/>
    <n v="1"/>
    <n v="860.1"/>
  </r>
  <r>
    <s v="103206 - DIESEL FUEL BULK  "/>
    <n v="103206"/>
    <x v="6"/>
    <s v="FUEL - DIESEL &amp; PETROL"/>
    <m/>
    <x v="19"/>
    <s v="Component Used"/>
    <n v="321368.15000000002"/>
    <n v="1"/>
    <n v="321368.15000000002"/>
  </r>
  <r>
    <s v="103206 - DIESEL FUEL BULK  "/>
    <n v="103206"/>
    <x v="6"/>
    <s v="FUEL - DIESEL &amp; PETROL"/>
    <m/>
    <x v="19"/>
    <s v="Component Used"/>
    <n v="136531.04999999999"/>
    <n v="1"/>
    <n v="136531.04999999999"/>
  </r>
  <r>
    <s v="103206 - DIESEL FUEL BULK  "/>
    <n v="103206"/>
    <x v="6"/>
    <s v="FUEL - DIESEL &amp; PETROL"/>
    <m/>
    <x v="19"/>
    <s v="Component Used"/>
    <n v="2394.4299999999998"/>
    <n v="1"/>
    <n v="2394.4299999999998"/>
  </r>
  <r>
    <s v="103206 - DIESEL FUEL BULK  "/>
    <n v="103206"/>
    <x v="6"/>
    <s v="FUEL - DIESEL &amp; PETROL"/>
    <m/>
    <x v="19"/>
    <s v="Component Used"/>
    <n v="349666.2"/>
    <n v="1"/>
    <n v="349666.2"/>
  </r>
  <r>
    <s v="103206 - DIESEL FUEL BULK  "/>
    <n v="103206"/>
    <x v="6"/>
    <s v="FUEL - DIESEL &amp; PETROL"/>
    <m/>
    <x v="19"/>
    <s v="Component Used"/>
    <n v="1408.7"/>
    <n v="1"/>
    <n v="1408.7"/>
  </r>
  <r>
    <s v="103206 - DIESEL FUEL BULK  "/>
    <n v="103206"/>
    <x v="6"/>
    <s v="FUEL - DIESEL &amp; PETROL"/>
    <m/>
    <x v="19"/>
    <s v="Component Used"/>
    <n v="109.96"/>
    <n v="1"/>
    <n v="109.96"/>
  </r>
  <r>
    <s v="103206 - DIESEL FUEL BULK  "/>
    <n v="103206"/>
    <x v="6"/>
    <s v="FUEL - DIESEL &amp; PETROL"/>
    <m/>
    <x v="19"/>
    <s v="Component Used"/>
    <n v="272436.65999999997"/>
    <n v="1"/>
    <n v="272436.65999999997"/>
  </r>
  <r>
    <s v="103206 - DIESEL FUEL BULK  "/>
    <n v="103206"/>
    <x v="6"/>
    <s v="FUEL - DIESEL &amp; PETROL"/>
    <m/>
    <x v="19"/>
    <s v="Component Used"/>
    <n v="23236.21"/>
    <n v="1"/>
    <n v="23236.21"/>
  </r>
  <r>
    <s v="103206 - DIESEL FUEL BULK  "/>
    <n v="103206"/>
    <x v="6"/>
    <s v="FUEL - DIESEL &amp; PETROL"/>
    <m/>
    <x v="19"/>
    <s v="Component Used"/>
    <n v="76.3"/>
    <n v="1"/>
    <n v="76.3"/>
  </r>
  <r>
    <s v="103206 - DIESEL FUEL BULK  "/>
    <n v="103206"/>
    <x v="6"/>
    <s v="FUEL - DIESEL &amp; PETROL"/>
    <m/>
    <x v="19"/>
    <s v="Component Used"/>
    <n v="860.1"/>
    <n v="1"/>
    <n v="860.1"/>
  </r>
  <r>
    <s v="103206 - DIESEL FUEL BULK  "/>
    <n v="103206"/>
    <x v="6"/>
    <s v="FUEL - DIESEL &amp; PETROL"/>
    <m/>
    <x v="19"/>
    <s v="Component Used"/>
    <n v="174418.75"/>
    <n v="1"/>
    <n v="174418.75"/>
  </r>
  <r>
    <s v="103206 - DIESEL FUEL BULK  "/>
    <n v="103206"/>
    <x v="6"/>
    <s v="FUEL - DIESEL &amp; PETROL"/>
    <m/>
    <x v="19"/>
    <s v="Component Used"/>
    <n v="177093.91"/>
    <n v="1"/>
    <n v="177093.91"/>
  </r>
  <r>
    <s v="103206 - DIESEL FUEL BULK  "/>
    <n v="103206"/>
    <x v="6"/>
    <s v="FUEL - DIESEL &amp; PETROL"/>
    <m/>
    <x v="19"/>
    <s v="Component Used"/>
    <n v="59398.01"/>
    <n v="1"/>
    <n v="59398.01"/>
  </r>
  <r>
    <s v="103206 - DIESEL FUEL BULK  "/>
    <n v="103206"/>
    <x v="6"/>
    <s v="FUEL - DIESEL &amp; PETROL"/>
    <m/>
    <x v="19"/>
    <s v="Component Used"/>
    <n v="4013.81"/>
    <n v="1"/>
    <n v="4013.81"/>
  </r>
  <r>
    <s v="103206 - DIESEL FUEL BULK  "/>
    <n v="103206"/>
    <x v="6"/>
    <s v="FUEL - DIESEL &amp; PETROL"/>
    <m/>
    <x v="19"/>
    <s v="Component Used"/>
    <n v="2455020.6"/>
    <n v="1"/>
    <n v="2455020.6"/>
  </r>
  <r>
    <s v="103206 - DIESEL FUEL BULK  "/>
    <n v="103206"/>
    <x v="6"/>
    <s v="FUEL - DIESEL &amp; PETROL"/>
    <m/>
    <x v="19"/>
    <s v="Component Used"/>
    <n v="510.83"/>
    <n v="1"/>
    <n v="510.83"/>
  </r>
  <r>
    <s v="103206 - DIESEL FUEL BULK  "/>
    <n v="103206"/>
    <x v="6"/>
    <s v="FUEL - DIESEL &amp; PETROL"/>
    <m/>
    <x v="19"/>
    <s v="Component Used"/>
    <n v="12616.81"/>
    <n v="1"/>
    <n v="12616.81"/>
  </r>
  <r>
    <s v="103206 - DIESEL FUEL BULK  "/>
    <n v="103206"/>
    <x v="6"/>
    <s v="FUEL - DIESEL &amp; PETROL"/>
    <m/>
    <x v="19"/>
    <s v="Component Used"/>
    <n v="831413.71"/>
    <n v="1"/>
    <n v="831413.71"/>
  </r>
  <r>
    <s v="103206 - DIESEL FUEL BULK  "/>
    <n v="103206"/>
    <x v="6"/>
    <s v="FUEL - DIESEL &amp; PETROL"/>
    <m/>
    <x v="19"/>
    <s v="Component Used"/>
    <n v="31137.9"/>
    <n v="1"/>
    <n v="31137.9"/>
  </r>
  <r>
    <s v="103206 - DIESEL FUEL BULK  "/>
    <n v="103206"/>
    <x v="6"/>
    <s v="FUEL - DIESEL &amp; PETROL"/>
    <m/>
    <x v="19"/>
    <s v="Component Used"/>
    <n v="10879.8"/>
    <n v="1"/>
    <n v="10879.8"/>
  </r>
  <r>
    <s v="103206 - DIESEL FUEL BULK  "/>
    <n v="103206"/>
    <x v="6"/>
    <s v="FUEL - DIESEL &amp; PETROL"/>
    <m/>
    <x v="226"/>
    <s v="Component Used"/>
    <n v="181.9"/>
    <n v="1"/>
    <n v="181.9"/>
  </r>
  <r>
    <s v="103206 - DIESEL FUEL BULK  "/>
    <n v="103206"/>
    <x v="6"/>
    <s v="FUEL - DIESEL &amp; PETROL"/>
    <m/>
    <x v="226"/>
    <s v="Component Used"/>
    <n v="746.96"/>
    <n v="1"/>
    <n v="746.96"/>
  </r>
  <r>
    <s v="103206 - DIESEL FUEL BULK  "/>
    <n v="103206"/>
    <x v="6"/>
    <s v="FUEL - DIESEL &amp; PETROL"/>
    <m/>
    <x v="226"/>
    <s v="Component Used"/>
    <n v="182276.06"/>
    <n v="1"/>
    <n v="182276.06"/>
  </r>
  <r>
    <s v="103206 - DIESEL FUEL BULK  "/>
    <n v="103206"/>
    <x v="6"/>
    <s v="FUEL - DIESEL &amp; PETROL"/>
    <m/>
    <x v="226"/>
    <s v="Component Used"/>
    <n v="2270569.4"/>
    <n v="1"/>
    <n v="2270569.4"/>
  </r>
  <r>
    <s v="103206 - DIESEL FUEL BULK  "/>
    <n v="103206"/>
    <x v="6"/>
    <s v="FUEL - DIESEL &amp; PETROL"/>
    <m/>
    <x v="226"/>
    <s v="Component Used"/>
    <n v="147483.54"/>
    <n v="1"/>
    <n v="147483.54"/>
  </r>
  <r>
    <s v="103206 - DIESEL FUEL BULK  "/>
    <n v="103206"/>
    <x v="6"/>
    <s v="FUEL - DIESEL &amp; PETROL"/>
    <m/>
    <x v="226"/>
    <s v="Component Used"/>
    <n v="97459.54"/>
    <n v="1"/>
    <n v="97459.54"/>
  </r>
  <r>
    <s v="103206 - DIESEL FUEL BULK  "/>
    <n v="103206"/>
    <x v="6"/>
    <s v="FUEL - DIESEL &amp; PETROL"/>
    <m/>
    <x v="226"/>
    <s v="Component Used"/>
    <n v="849120.3"/>
    <n v="1"/>
    <n v="849120.3"/>
  </r>
  <r>
    <s v="103206 - DIESEL FUEL BULK  "/>
    <n v="103206"/>
    <x v="6"/>
    <s v="FUEL - DIESEL &amp; PETROL"/>
    <m/>
    <x v="226"/>
    <s v="Component Used"/>
    <n v="15049.14"/>
    <n v="1"/>
    <n v="15049.14"/>
  </r>
  <r>
    <s v="103206 - DIESEL FUEL BULK  "/>
    <n v="103206"/>
    <x v="6"/>
    <s v="FUEL - DIESEL &amp; PETROL"/>
    <m/>
    <x v="226"/>
    <s v="Component Used"/>
    <n v="497.97"/>
    <n v="1"/>
    <n v="497.97"/>
  </r>
  <r>
    <s v="103206 - DIESEL FUEL BULK  "/>
    <n v="103206"/>
    <x v="6"/>
    <s v="FUEL - DIESEL &amp; PETROL"/>
    <m/>
    <x v="226"/>
    <s v="Component Used"/>
    <n v="49214.5"/>
    <n v="1"/>
    <n v="49214.5"/>
  </r>
  <r>
    <s v="103206 - DIESEL FUEL BULK  "/>
    <n v="103206"/>
    <x v="6"/>
    <s v="FUEL - DIESEL &amp; PETROL"/>
    <m/>
    <x v="226"/>
    <s v="Component Used"/>
    <n v="3585.4"/>
    <n v="1"/>
    <n v="3585.4"/>
  </r>
  <r>
    <s v="103206 - DIESEL FUEL BULK  "/>
    <n v="103206"/>
    <x v="6"/>
    <s v="FUEL - DIESEL &amp; PETROL"/>
    <m/>
    <x v="226"/>
    <s v="Component Used"/>
    <n v="21231.34"/>
    <n v="1"/>
    <n v="21231.34"/>
  </r>
  <r>
    <s v="103206 - DIESEL FUEL BULK  "/>
    <n v="103206"/>
    <x v="6"/>
    <s v="FUEL - DIESEL &amp; PETROL"/>
    <m/>
    <x v="226"/>
    <s v="Component Used"/>
    <n v="10630.98"/>
    <n v="1"/>
    <n v="10630.98"/>
  </r>
  <r>
    <s v="103206 - DIESEL FUEL BULK  "/>
    <n v="103206"/>
    <x v="6"/>
    <s v="FUEL - DIESEL &amp; PETROL"/>
    <m/>
    <x v="226"/>
    <s v="Component Used"/>
    <n v="64.510000000000005"/>
    <n v="1"/>
    <n v="64.510000000000005"/>
  </r>
  <r>
    <s v="103206 - DIESEL FUEL BULK  "/>
    <n v="103206"/>
    <x v="6"/>
    <s v="FUEL - DIESEL &amp; PETROL"/>
    <m/>
    <x v="226"/>
    <s v="Component Used"/>
    <n v="154294.54999999999"/>
    <n v="1"/>
    <n v="154294.54999999999"/>
  </r>
  <r>
    <s v="103206 - DIESEL FUEL BULK  "/>
    <n v="103206"/>
    <x v="6"/>
    <s v="FUEL - DIESEL &amp; PETROL"/>
    <m/>
    <x v="226"/>
    <s v="Component Used"/>
    <n v="1244.93"/>
    <n v="1"/>
    <n v="1244.93"/>
  </r>
  <r>
    <s v="103206 - DIESEL FUEL BULK  "/>
    <n v="103206"/>
    <x v="6"/>
    <s v="FUEL - DIESEL &amp; PETROL"/>
    <m/>
    <x v="226"/>
    <s v="Component Used"/>
    <n v="329283.5"/>
    <n v="1"/>
    <n v="329283.5"/>
  </r>
  <r>
    <s v="103206 - DIESEL FUEL BULK  "/>
    <n v="103206"/>
    <x v="6"/>
    <s v="FUEL - DIESEL &amp; PETROL"/>
    <m/>
    <x v="226"/>
    <s v="Component Used"/>
    <n v="1301"/>
    <n v="1"/>
    <n v="1301"/>
  </r>
  <r>
    <s v="103206 - DIESEL FUEL BULK  "/>
    <n v="103206"/>
    <x v="6"/>
    <s v="FUEL - DIESEL &amp; PETROL"/>
    <m/>
    <x v="226"/>
    <s v="Component Used"/>
    <n v="353146.75"/>
    <n v="1"/>
    <n v="353146.75"/>
  </r>
  <r>
    <s v="103206 - DIESEL FUEL BULK  "/>
    <n v="103206"/>
    <x v="6"/>
    <s v="FUEL - DIESEL &amp; PETROL"/>
    <m/>
    <x v="226"/>
    <s v="Component Used"/>
    <n v="34383.96"/>
    <n v="1"/>
    <n v="34383.96"/>
  </r>
  <r>
    <s v="103206 - DIESEL FUEL BULK  "/>
    <n v="103206"/>
    <x v="6"/>
    <s v="FUEL - DIESEL &amp; PETROL"/>
    <m/>
    <x v="226"/>
    <s v="Component Used"/>
    <n v="442.78"/>
    <n v="1"/>
    <n v="442.78"/>
  </r>
  <r>
    <s v="103206 - DIESEL FUEL BULK  "/>
    <n v="103206"/>
    <x v="6"/>
    <s v="FUEL - DIESEL &amp; PETROL"/>
    <m/>
    <x v="188"/>
    <s v="Component Used"/>
    <n v="839403.7"/>
    <n v="1"/>
    <n v="839403.7"/>
  </r>
  <r>
    <s v="103206 - DIESEL FUEL BULK  "/>
    <n v="103206"/>
    <x v="6"/>
    <s v="FUEL - DIESEL &amp; PETROL"/>
    <m/>
    <x v="188"/>
    <s v="Component Used"/>
    <n v="86018.33"/>
    <n v="1"/>
    <n v="86018.33"/>
  </r>
  <r>
    <s v="103206 - DIESEL FUEL BULK  "/>
    <n v="103206"/>
    <x v="6"/>
    <s v="FUEL - DIESEL &amp; PETROL"/>
    <m/>
    <x v="188"/>
    <s v="Component Used"/>
    <n v="40665"/>
    <n v="1"/>
    <n v="40665"/>
  </r>
  <r>
    <s v="103206 - DIESEL FUEL BULK  "/>
    <n v="103206"/>
    <x v="6"/>
    <s v="FUEL - DIESEL &amp; PETROL"/>
    <m/>
    <x v="188"/>
    <s v="Component Used"/>
    <n v="912.6"/>
    <n v="1"/>
    <n v="912.6"/>
  </r>
  <r>
    <s v="103206 - DIESEL FUEL BULK  "/>
    <n v="103206"/>
    <x v="6"/>
    <s v="FUEL - DIESEL &amp; PETROL"/>
    <m/>
    <x v="188"/>
    <s v="Component Used"/>
    <n v="20964.580000000002"/>
    <n v="1"/>
    <n v="20964.580000000002"/>
  </r>
  <r>
    <s v="103206 - DIESEL FUEL BULK  "/>
    <n v="103206"/>
    <x v="6"/>
    <s v="FUEL - DIESEL &amp; PETROL"/>
    <m/>
    <x v="188"/>
    <s v="Component Used"/>
    <n v="33.700000000000003"/>
    <n v="1"/>
    <n v="33.700000000000003"/>
  </r>
  <r>
    <s v="103206 - DIESEL FUEL BULK  "/>
    <n v="103206"/>
    <x v="6"/>
    <s v="FUEL - DIESEL &amp; PETROL"/>
    <m/>
    <x v="188"/>
    <s v="Component Used"/>
    <n v="96658.92"/>
    <n v="1"/>
    <n v="96658.92"/>
  </r>
  <r>
    <s v="103206 - DIESEL FUEL BULK  "/>
    <n v="103206"/>
    <x v="6"/>
    <s v="FUEL - DIESEL &amp; PETROL"/>
    <m/>
    <x v="188"/>
    <s v="Component Used"/>
    <n v="493.78"/>
    <n v="1"/>
    <n v="493.78"/>
  </r>
  <r>
    <s v="103206 - DIESEL FUEL BULK  "/>
    <n v="103206"/>
    <x v="6"/>
    <s v="FUEL - DIESEL &amp; PETROL"/>
    <m/>
    <x v="188"/>
    <s v="Component Used"/>
    <n v="12884.57"/>
    <n v="1"/>
    <n v="12884.57"/>
  </r>
  <r>
    <s v="103206 - DIESEL FUEL BULK  "/>
    <n v="103206"/>
    <x v="6"/>
    <s v="FUEL - DIESEL &amp; PETROL"/>
    <m/>
    <x v="188"/>
    <s v="Component Used"/>
    <n v="8538.91"/>
    <n v="1"/>
    <n v="8538.91"/>
  </r>
  <r>
    <s v="103206 - DIESEL FUEL BULK  "/>
    <n v="103206"/>
    <x v="6"/>
    <s v="FUEL - DIESEL &amp; PETROL"/>
    <m/>
    <x v="188"/>
    <s v="Component Used"/>
    <n v="139178.39000000001"/>
    <n v="1"/>
    <n v="139178.39000000001"/>
  </r>
  <r>
    <s v="103206 - DIESEL FUEL BULK  "/>
    <n v="103206"/>
    <x v="6"/>
    <s v="FUEL - DIESEL &amp; PETROL"/>
    <m/>
    <x v="188"/>
    <s v="Component Used"/>
    <n v="338298.35"/>
    <n v="1"/>
    <n v="338298.35"/>
  </r>
  <r>
    <s v="103206 - DIESEL FUEL BULK  "/>
    <n v="103206"/>
    <x v="6"/>
    <s v="FUEL - DIESEL &amp; PETROL"/>
    <m/>
    <x v="188"/>
    <s v="Component Used"/>
    <n v="15769.18"/>
    <n v="1"/>
    <n v="15769.18"/>
  </r>
  <r>
    <s v="103206 - DIESEL FUEL BULK  "/>
    <n v="103206"/>
    <x v="6"/>
    <s v="FUEL - DIESEL &amp; PETROL"/>
    <m/>
    <x v="188"/>
    <s v="Component Used"/>
    <n v="118010.59"/>
    <n v="1"/>
    <n v="118010.59"/>
  </r>
  <r>
    <s v="103206 - DIESEL FUEL BULK  "/>
    <n v="103206"/>
    <x v="6"/>
    <s v="FUEL - DIESEL &amp; PETROL"/>
    <m/>
    <x v="188"/>
    <s v="Component Used"/>
    <n v="2391654.3999999999"/>
    <n v="1"/>
    <n v="2391654.3999999999"/>
  </r>
  <r>
    <s v="103206 - DIESEL FUEL BULK  "/>
    <n v="103206"/>
    <x v="6"/>
    <s v="FUEL - DIESEL &amp; PETROL"/>
    <m/>
    <x v="188"/>
    <s v="Component Used"/>
    <n v="333402.2"/>
    <n v="1"/>
    <n v="333402.2"/>
  </r>
  <r>
    <s v="103206 - DIESEL FUEL BULK  "/>
    <n v="103206"/>
    <x v="6"/>
    <s v="FUEL - DIESEL &amp; PETROL"/>
    <m/>
    <x v="188"/>
    <s v="Component Used"/>
    <n v="44451.8"/>
    <n v="1"/>
    <n v="44451.8"/>
  </r>
  <r>
    <s v="103206 - DIESEL FUEL BULK  "/>
    <n v="103206"/>
    <x v="6"/>
    <s v="FUEL - DIESEL &amp; PETROL"/>
    <m/>
    <x v="227"/>
    <s v="Component Used"/>
    <n v="2439332.2999999998"/>
    <n v="1"/>
    <n v="2439332.2999999998"/>
  </r>
  <r>
    <s v="103206 - DIESEL FUEL BULK  "/>
    <n v="103206"/>
    <x v="6"/>
    <s v="FUEL - DIESEL &amp; PETROL"/>
    <m/>
    <x v="227"/>
    <s v="Component Used"/>
    <n v="123938.15"/>
    <n v="1"/>
    <n v="123938.15"/>
  </r>
  <r>
    <s v="103206 - DIESEL FUEL BULK  "/>
    <n v="103206"/>
    <x v="6"/>
    <s v="FUEL - DIESEL &amp; PETROL"/>
    <m/>
    <x v="227"/>
    <s v="Component Used"/>
    <n v="358230.87"/>
    <n v="1"/>
    <n v="358230.87"/>
  </r>
  <r>
    <s v="103206 - DIESEL FUEL BULK  "/>
    <n v="103206"/>
    <x v="6"/>
    <s v="FUEL - DIESEL &amp; PETROL"/>
    <m/>
    <x v="227"/>
    <s v="Component Used"/>
    <n v="980"/>
    <n v="1"/>
    <n v="980"/>
  </r>
  <r>
    <s v="103206 - DIESEL FUEL BULK  "/>
    <n v="103206"/>
    <x v="6"/>
    <s v="FUEL - DIESEL &amp; PETROL"/>
    <m/>
    <x v="227"/>
    <s v="Component Used"/>
    <n v="309.39999999999998"/>
    <n v="1"/>
    <n v="309.39999999999998"/>
  </r>
  <r>
    <s v="103206 - DIESEL FUEL BULK  "/>
    <n v="103206"/>
    <x v="6"/>
    <s v="FUEL - DIESEL &amp; PETROL"/>
    <m/>
    <x v="227"/>
    <s v="Component Used"/>
    <n v="150870.46"/>
    <n v="1"/>
    <n v="150870.46"/>
  </r>
  <r>
    <s v="103206 - DIESEL FUEL BULK  "/>
    <n v="103206"/>
    <x v="6"/>
    <s v="FUEL - DIESEL &amp; PETROL"/>
    <m/>
    <x v="227"/>
    <s v="Component Used"/>
    <n v="24346.16"/>
    <n v="1"/>
    <n v="24346.16"/>
  </r>
  <r>
    <s v="103206 - DIESEL FUEL BULK  "/>
    <n v="103206"/>
    <x v="6"/>
    <s v="FUEL - DIESEL &amp; PETROL"/>
    <m/>
    <x v="227"/>
    <s v="Component Used"/>
    <n v="9669.35"/>
    <n v="1"/>
    <n v="9669.35"/>
  </r>
  <r>
    <s v="103206 - DIESEL FUEL BULK  "/>
    <n v="103206"/>
    <x v="6"/>
    <s v="FUEL - DIESEL &amp; PETROL"/>
    <m/>
    <x v="227"/>
    <s v="Component Used"/>
    <n v="10504.33"/>
    <n v="1"/>
    <n v="10504.33"/>
  </r>
  <r>
    <s v="103206 - DIESEL FUEL BULK  "/>
    <n v="103206"/>
    <x v="6"/>
    <s v="FUEL - DIESEL &amp; PETROL"/>
    <m/>
    <x v="227"/>
    <s v="Component Used"/>
    <n v="63016.11"/>
    <n v="1"/>
    <n v="63016.11"/>
  </r>
  <r>
    <s v="103206 - DIESEL FUEL BULK  "/>
    <n v="103206"/>
    <x v="6"/>
    <s v="FUEL - DIESEL &amp; PETROL"/>
    <m/>
    <x v="227"/>
    <s v="Component Used"/>
    <n v="812949.4"/>
    <n v="1"/>
    <n v="812949.4"/>
  </r>
  <r>
    <s v="103206 - DIESEL FUEL BULK  "/>
    <n v="103206"/>
    <x v="6"/>
    <s v="FUEL - DIESEL &amp; PETROL"/>
    <m/>
    <x v="227"/>
    <s v="Component Used"/>
    <n v="34052.68"/>
    <n v="1"/>
    <n v="34052.68"/>
  </r>
  <r>
    <s v="103206 - DIESEL FUEL BULK  "/>
    <n v="103206"/>
    <x v="6"/>
    <s v="FUEL - DIESEL &amp; PETROL"/>
    <m/>
    <x v="227"/>
    <s v="Component Used"/>
    <n v="13907.29"/>
    <n v="1"/>
    <n v="13907.29"/>
  </r>
  <r>
    <s v="103206 - DIESEL FUEL BULK  "/>
    <n v="103206"/>
    <x v="6"/>
    <s v="FUEL - DIESEL &amp; PETROL"/>
    <m/>
    <x v="227"/>
    <s v="Component Used"/>
    <n v="649.91999999999996"/>
    <n v="1"/>
    <n v="649.91999999999996"/>
  </r>
  <r>
    <s v="103206 - DIESEL FUEL BULK  "/>
    <n v="103206"/>
    <x v="6"/>
    <s v="FUEL - DIESEL &amp; PETROL"/>
    <m/>
    <x v="227"/>
    <s v="Component Used"/>
    <n v="309252.90000000002"/>
    <n v="1"/>
    <n v="309252.90000000002"/>
  </r>
  <r>
    <s v="103206 - DIESEL FUEL BULK  "/>
    <n v="103206"/>
    <x v="6"/>
    <s v="FUEL - DIESEL &amp; PETROL"/>
    <m/>
    <x v="227"/>
    <s v="Component Used"/>
    <n v="153088.68"/>
    <n v="1"/>
    <n v="153088.68"/>
  </r>
  <r>
    <s v="103206 - DIESEL FUEL BULK  "/>
    <n v="103206"/>
    <x v="6"/>
    <s v="FUEL - DIESEL &amp; PETROL"/>
    <m/>
    <x v="152"/>
    <s v="Component Used"/>
    <n v="21881.99"/>
    <n v="1"/>
    <n v="21881.99"/>
  </r>
  <r>
    <s v="103206 - DIESEL FUEL BULK  "/>
    <n v="103206"/>
    <x v="6"/>
    <s v="FUEL - DIESEL &amp; PETROL"/>
    <m/>
    <x v="152"/>
    <s v="Component Used"/>
    <n v="208.83"/>
    <n v="1"/>
    <n v="208.83"/>
  </r>
  <r>
    <s v="103206 - DIESEL FUEL BULK  "/>
    <n v="103206"/>
    <x v="6"/>
    <s v="FUEL - DIESEL &amp; PETROL"/>
    <m/>
    <x v="152"/>
    <s v="Component Used"/>
    <n v="5469.39"/>
    <n v="1"/>
    <n v="5469.39"/>
  </r>
  <r>
    <s v="103206 - DIESEL FUEL BULK  "/>
    <n v="103206"/>
    <x v="6"/>
    <s v="FUEL - DIESEL &amp; PETROL"/>
    <m/>
    <x v="152"/>
    <s v="Component Used"/>
    <n v="883.46"/>
    <n v="1"/>
    <n v="883.46"/>
  </r>
  <r>
    <s v="103206 - DIESEL FUEL BULK  "/>
    <n v="103206"/>
    <x v="6"/>
    <s v="FUEL - DIESEL &amp; PETROL"/>
    <m/>
    <x v="152"/>
    <s v="Component Used"/>
    <n v="386.47"/>
    <n v="1"/>
    <n v="386.47"/>
  </r>
  <r>
    <s v="103206 - DIESEL FUEL BULK  "/>
    <n v="103206"/>
    <x v="6"/>
    <s v="FUEL - DIESEL &amp; PETROL"/>
    <m/>
    <x v="152"/>
    <s v="Component Used"/>
    <n v="70370.14"/>
    <n v="1"/>
    <n v="70370.14"/>
  </r>
  <r>
    <s v="103206 - DIESEL FUEL BULK  "/>
    <n v="103206"/>
    <x v="6"/>
    <s v="FUEL - DIESEL &amp; PETROL"/>
    <m/>
    <x v="152"/>
    <s v="Component Used"/>
    <n v="23617.38"/>
    <n v="1"/>
    <n v="23617.38"/>
  </r>
  <r>
    <s v="103206 - DIESEL FUEL BULK  "/>
    <n v="103206"/>
    <x v="6"/>
    <s v="FUEL - DIESEL &amp; PETROL"/>
    <m/>
    <x v="152"/>
    <s v="Component Used"/>
    <n v="80129.820000000007"/>
    <n v="1"/>
    <n v="80129.820000000007"/>
  </r>
  <r>
    <s v="103206 - DIESEL FUEL BULK  "/>
    <n v="103206"/>
    <x v="6"/>
    <s v="FUEL - DIESEL &amp; PETROL"/>
    <m/>
    <x v="152"/>
    <s v="Component Used"/>
    <n v="1866911.24"/>
    <n v="1"/>
    <n v="1866911.24"/>
  </r>
  <r>
    <s v="103206 - DIESEL FUEL BULK  "/>
    <n v="103206"/>
    <x v="6"/>
    <s v="FUEL - DIESEL &amp; PETROL"/>
    <m/>
    <x v="152"/>
    <s v="Component Used"/>
    <n v="29159.9"/>
    <n v="1"/>
    <n v="29159.9"/>
  </r>
  <r>
    <s v="103206 - DIESEL FUEL BULK  "/>
    <n v="103206"/>
    <x v="6"/>
    <s v="FUEL - DIESEL &amp; PETROL"/>
    <m/>
    <x v="152"/>
    <s v="Component Used"/>
    <n v="107948.77"/>
    <n v="1"/>
    <n v="107948.77"/>
  </r>
  <r>
    <s v="103206 - DIESEL FUEL BULK  "/>
    <n v="103206"/>
    <x v="6"/>
    <s v="FUEL - DIESEL &amp; PETROL"/>
    <m/>
    <x v="152"/>
    <s v="Component Used"/>
    <n v="143608.56"/>
    <n v="1"/>
    <n v="143608.56"/>
  </r>
  <r>
    <s v="103206 - DIESEL FUEL BULK  "/>
    <n v="103206"/>
    <x v="6"/>
    <s v="FUEL - DIESEL &amp; PETROL"/>
    <m/>
    <x v="152"/>
    <s v="Component Used"/>
    <n v="1683.23"/>
    <n v="1"/>
    <n v="1683.23"/>
  </r>
  <r>
    <s v="103206 - DIESEL FUEL BULK  "/>
    <n v="103206"/>
    <x v="6"/>
    <s v="FUEL - DIESEL &amp; PETROL"/>
    <m/>
    <x v="152"/>
    <s v="Component Used"/>
    <n v="332.23"/>
    <n v="1"/>
    <n v="332.23"/>
  </r>
  <r>
    <s v="103206 - DIESEL FUEL BULK  "/>
    <n v="103206"/>
    <x v="6"/>
    <s v="FUEL - DIESEL &amp; PETROL"/>
    <m/>
    <x v="152"/>
    <s v="Component Used"/>
    <n v="44310.39"/>
    <n v="1"/>
    <n v="44310.39"/>
  </r>
  <r>
    <s v="103206 - DIESEL FUEL BULK  "/>
    <n v="103206"/>
    <x v="6"/>
    <s v="FUEL - DIESEL &amp; PETROL"/>
    <m/>
    <x v="152"/>
    <s v="Component Used"/>
    <n v="231044.08"/>
    <n v="1"/>
    <n v="231044.08"/>
  </r>
  <r>
    <s v="103206 - DIESEL FUEL BULK  "/>
    <n v="103206"/>
    <x v="6"/>
    <s v="FUEL - DIESEL &amp; PETROL"/>
    <m/>
    <x v="152"/>
    <s v="Component Used"/>
    <n v="17772.62"/>
    <n v="1"/>
    <n v="17772.62"/>
  </r>
  <r>
    <s v="103206 - DIESEL FUEL BULK  "/>
    <n v="103206"/>
    <x v="6"/>
    <s v="FUEL - DIESEL &amp; PETROL"/>
    <m/>
    <x v="152"/>
    <s v="Component Used"/>
    <n v="102643.72"/>
    <n v="1"/>
    <n v="102643.72"/>
  </r>
  <r>
    <s v="103206 - DIESEL FUEL BULK  "/>
    <n v="103206"/>
    <x v="6"/>
    <s v="FUEL - DIESEL &amp; PETROL"/>
    <m/>
    <x v="152"/>
    <s v="Component Used"/>
    <n v="8303.75"/>
    <n v="1"/>
    <n v="8303.75"/>
  </r>
  <r>
    <s v="103206 - DIESEL FUEL BULK  "/>
    <n v="103206"/>
    <x v="6"/>
    <s v="FUEL - DIESEL &amp; PETROL"/>
    <m/>
    <x v="152"/>
    <s v="Component Used"/>
    <n v="238.32"/>
    <n v="1"/>
    <n v="238.32"/>
  </r>
  <r>
    <s v="103206 - DIESEL FUEL BULK  "/>
    <n v="103206"/>
    <x v="6"/>
    <s v="FUEL - DIESEL &amp; PETROL"/>
    <m/>
    <x v="152"/>
    <s v="Component Used"/>
    <n v="4318.97"/>
    <n v="1"/>
    <n v="4318.97"/>
  </r>
  <r>
    <s v="103206 - DIESEL FUEL BULK  "/>
    <n v="103206"/>
    <x v="6"/>
    <s v="FUEL - DIESEL &amp; PETROL"/>
    <m/>
    <x v="152"/>
    <s v="Component Used"/>
    <n v="16.059999999999999"/>
    <n v="1"/>
    <n v="16.059999999999999"/>
  </r>
  <r>
    <s v="103206 - DIESEL FUEL BULK  "/>
    <n v="103206"/>
    <x v="6"/>
    <s v="FUEL - DIESEL &amp; PETROL"/>
    <m/>
    <x v="152"/>
    <s v="Component Used"/>
    <n v="11484.98"/>
    <n v="1"/>
    <n v="11484.98"/>
  </r>
  <r>
    <s v="103206 - DIESEL FUEL BULK  "/>
    <n v="103206"/>
    <x v="6"/>
    <s v="FUEL - DIESEL &amp; PETROL"/>
    <m/>
    <x v="152"/>
    <s v="Component Used"/>
    <n v="18.329999999999998"/>
    <n v="1"/>
    <n v="18.329999999999998"/>
  </r>
  <r>
    <s v="103206 - DIESEL FUEL BULK  "/>
    <n v="103206"/>
    <x v="6"/>
    <s v="FUEL - DIESEL &amp; PETROL"/>
    <m/>
    <x v="152"/>
    <s v="Component Used"/>
    <n v="71102.12"/>
    <n v="1"/>
    <n v="71102.12"/>
  </r>
  <r>
    <s v="103206 - DIESEL FUEL BULK  "/>
    <n v="103206"/>
    <x v="6"/>
    <s v="FUEL - DIESEL &amp; PETROL"/>
    <m/>
    <x v="152"/>
    <s v="Component Used"/>
    <n v="5024.17"/>
    <n v="1"/>
    <n v="5024.17"/>
  </r>
  <r>
    <s v="103206 - DIESEL FUEL BULK  "/>
    <n v="103206"/>
    <x v="6"/>
    <s v="FUEL - DIESEL &amp; PETROL"/>
    <m/>
    <x v="152"/>
    <s v="Component Used"/>
    <n v="576035.11"/>
    <n v="1"/>
    <n v="576035.11"/>
  </r>
  <r>
    <s v="103206 - DIESEL FUEL BULK  "/>
    <n v="103206"/>
    <x v="6"/>
    <s v="FUEL - DIESEL &amp; PETROL"/>
    <m/>
    <x v="152"/>
    <s v="Component Used"/>
    <n v="7895.67"/>
    <n v="1"/>
    <n v="7895.67"/>
  </r>
  <r>
    <s v="103206 - DIESEL FUEL BULK  "/>
    <n v="103206"/>
    <x v="6"/>
    <s v="FUEL - DIESEL &amp; PETROL"/>
    <m/>
    <x v="152"/>
    <s v="Component Used"/>
    <n v="379078.66"/>
    <n v="1"/>
    <n v="379078.66"/>
  </r>
  <r>
    <s v="103206 - DIESEL FUEL BULK  "/>
    <n v="103206"/>
    <x v="6"/>
    <s v="FUEL - DIESEL &amp; PETROL"/>
    <m/>
    <x v="152"/>
    <s v="Component Used"/>
    <n v="1816.72"/>
    <n v="1"/>
    <n v="1816.72"/>
  </r>
  <r>
    <s v="103206 - DIESEL FUEL BULK  "/>
    <n v="103206"/>
    <x v="6"/>
    <s v="FUEL - DIESEL &amp; PETROL"/>
    <m/>
    <x v="152"/>
    <s v="Component Used"/>
    <n v="5413.09"/>
    <n v="1"/>
    <n v="5413.09"/>
  </r>
  <r>
    <s v="103206 - DIESEL FUEL BULK  "/>
    <n v="103206"/>
    <x v="6"/>
    <s v="FUEL - DIESEL &amp; PETROL"/>
    <m/>
    <x v="152"/>
    <s v="Component Used"/>
    <n v="6163.83"/>
    <n v="1"/>
    <n v="6163.83"/>
  </r>
  <r>
    <s v="103206 - DIESEL FUEL BULK  "/>
    <n v="103206"/>
    <x v="6"/>
    <s v="FUEL - DIESEL &amp; PETROL"/>
    <m/>
    <x v="104"/>
    <s v="Component Used"/>
    <n v="321.26"/>
    <n v="1"/>
    <n v="321.26"/>
  </r>
  <r>
    <s v="103206 - DIESEL FUEL BULK  "/>
    <n v="103206"/>
    <x v="6"/>
    <s v="FUEL - DIESEL &amp; PETROL"/>
    <m/>
    <x v="104"/>
    <s v="Component Used"/>
    <n v="2643.6"/>
    <n v="1"/>
    <n v="2643.6"/>
  </r>
  <r>
    <s v="103206 - DIESEL FUEL BULK  "/>
    <n v="103206"/>
    <x v="6"/>
    <s v="FUEL - DIESEL &amp; PETROL"/>
    <m/>
    <x v="104"/>
    <s v="Component Used"/>
    <n v="82089.149999999994"/>
    <n v="1"/>
    <n v="82089.149999999994"/>
  </r>
  <r>
    <s v="103206 - DIESEL FUEL BULK  "/>
    <n v="103206"/>
    <x v="6"/>
    <s v="FUEL - DIESEL &amp; PETROL"/>
    <m/>
    <x v="104"/>
    <s v="Component Used"/>
    <n v="328.98"/>
    <n v="1"/>
    <n v="328.98"/>
  </r>
  <r>
    <s v="103206 - DIESEL FUEL BULK  "/>
    <n v="103206"/>
    <x v="6"/>
    <s v="FUEL - DIESEL &amp; PETROL"/>
    <m/>
    <x v="104"/>
    <s v="Component Used"/>
    <n v="813100.8"/>
    <n v="1"/>
    <n v="813100.8"/>
  </r>
  <r>
    <s v="103206 - DIESEL FUEL BULK  "/>
    <n v="103206"/>
    <x v="6"/>
    <s v="FUEL - DIESEL &amp; PETROL"/>
    <m/>
    <x v="104"/>
    <s v="Component Used"/>
    <n v="43611.71"/>
    <n v="1"/>
    <n v="43611.71"/>
  </r>
  <r>
    <s v="103206 - DIESEL FUEL BULK  "/>
    <n v="103206"/>
    <x v="6"/>
    <s v="FUEL - DIESEL &amp; PETROL"/>
    <m/>
    <x v="104"/>
    <s v="Component Used"/>
    <n v="18165.71"/>
    <n v="1"/>
    <n v="18165.71"/>
  </r>
  <r>
    <s v="103206 - DIESEL FUEL BULK  "/>
    <n v="103206"/>
    <x v="6"/>
    <s v="FUEL - DIESEL &amp; PETROL"/>
    <m/>
    <x v="104"/>
    <s v="Component Used"/>
    <n v="17765.080000000002"/>
    <n v="1"/>
    <n v="17765.080000000002"/>
  </r>
  <r>
    <s v="103206 - DIESEL FUEL BULK  "/>
    <n v="103206"/>
    <x v="6"/>
    <s v="FUEL - DIESEL &amp; PETROL"/>
    <m/>
    <x v="104"/>
    <s v="Component Used"/>
    <n v="434413.55"/>
    <n v="1"/>
    <n v="434413.55"/>
  </r>
  <r>
    <s v="103206 - DIESEL FUEL BULK  "/>
    <n v="103206"/>
    <x v="6"/>
    <s v="FUEL - DIESEL &amp; PETROL"/>
    <m/>
    <x v="104"/>
    <s v="Component Used"/>
    <n v="2128620"/>
    <n v="1"/>
    <n v="2128620"/>
  </r>
  <r>
    <s v="103206 - DIESEL FUEL BULK  "/>
    <n v="103206"/>
    <x v="6"/>
    <s v="FUEL - DIESEL &amp; PETROL"/>
    <m/>
    <x v="104"/>
    <s v="Component Used"/>
    <n v="7491.01"/>
    <n v="1"/>
    <n v="7491.01"/>
  </r>
  <r>
    <s v="103206 - DIESEL FUEL BULK  "/>
    <n v="103206"/>
    <x v="6"/>
    <s v="FUEL - DIESEL &amp; PETROL"/>
    <m/>
    <x v="104"/>
    <s v="Component Used"/>
    <n v="140730.04999999999"/>
    <n v="1"/>
    <n v="140730.04999999999"/>
  </r>
  <r>
    <s v="103206 - DIESEL FUEL BULK  "/>
    <n v="103206"/>
    <x v="6"/>
    <s v="FUEL - DIESEL &amp; PETROL"/>
    <m/>
    <x v="104"/>
    <s v="Component Used"/>
    <n v="34286.620000000003"/>
    <n v="1"/>
    <n v="34286.620000000003"/>
  </r>
  <r>
    <s v="103206 - DIESEL FUEL BULK  "/>
    <n v="103206"/>
    <x v="6"/>
    <s v="FUEL - DIESEL &amp; PETROL"/>
    <m/>
    <x v="104"/>
    <s v="Component Used"/>
    <n v="32125.79"/>
    <n v="1"/>
    <n v="32125.79"/>
  </r>
  <r>
    <s v="103206 - DIESEL FUEL BULK  "/>
    <n v="103206"/>
    <x v="6"/>
    <s v="FUEL - DIESEL &amp; PETROL"/>
    <m/>
    <x v="104"/>
    <s v="Component Used"/>
    <n v="269070.8"/>
    <n v="1"/>
    <n v="269070.8"/>
  </r>
  <r>
    <s v="103206 - DIESEL FUEL BULK  "/>
    <n v="103206"/>
    <x v="6"/>
    <s v="FUEL - DIESEL &amp; PETROL"/>
    <m/>
    <x v="104"/>
    <s v="Component Used"/>
    <n v="124347.89"/>
    <n v="1"/>
    <n v="124347.89"/>
  </r>
  <r>
    <s v="103206 - DIESEL FUEL BULK  "/>
    <n v="103206"/>
    <x v="6"/>
    <s v="FUEL - DIESEL &amp; PETROL"/>
    <m/>
    <x v="228"/>
    <s v="Component Used"/>
    <n v="94129.97"/>
    <n v="1"/>
    <n v="94129.97"/>
  </r>
  <r>
    <s v="103206 - DIESEL FUEL BULK  "/>
    <n v="103206"/>
    <x v="6"/>
    <s v="FUEL - DIESEL &amp; PETROL"/>
    <m/>
    <x v="228"/>
    <s v="Component Used"/>
    <n v="8614.92"/>
    <n v="1"/>
    <n v="8614.92"/>
  </r>
  <r>
    <s v="103206 - DIESEL FUEL BULK  "/>
    <n v="103206"/>
    <x v="6"/>
    <s v="FUEL - DIESEL &amp; PETROL"/>
    <m/>
    <x v="228"/>
    <s v="Component Used"/>
    <n v="897425.8"/>
    <n v="1"/>
    <n v="897425.8"/>
  </r>
  <r>
    <s v="103206 - DIESEL FUEL BULK  "/>
    <n v="103206"/>
    <x v="6"/>
    <s v="FUEL - DIESEL &amp; PETROL"/>
    <m/>
    <x v="228"/>
    <s v="Component Used"/>
    <n v="17968.7"/>
    <n v="1"/>
    <n v="17968.7"/>
  </r>
  <r>
    <s v="103206 - DIESEL FUEL BULK  "/>
    <n v="103206"/>
    <x v="6"/>
    <s v="FUEL - DIESEL &amp; PETROL"/>
    <m/>
    <x v="228"/>
    <s v="Component Used"/>
    <n v="197.04"/>
    <n v="1"/>
    <n v="197.04"/>
  </r>
  <r>
    <s v="103206 - DIESEL FUEL BULK  "/>
    <n v="103206"/>
    <x v="6"/>
    <s v="FUEL - DIESEL &amp; PETROL"/>
    <m/>
    <x v="228"/>
    <s v="Component Used"/>
    <n v="282414.90000000002"/>
    <n v="1"/>
    <n v="282414.90000000002"/>
  </r>
  <r>
    <s v="103206 - DIESEL FUEL BULK  "/>
    <n v="103206"/>
    <x v="6"/>
    <s v="FUEL - DIESEL &amp; PETROL"/>
    <m/>
    <x v="228"/>
    <s v="Component Used"/>
    <n v="40183.78"/>
    <n v="1"/>
    <n v="40183.78"/>
  </r>
  <r>
    <s v="103206 - DIESEL FUEL BULK  "/>
    <n v="103206"/>
    <x v="6"/>
    <s v="FUEL - DIESEL &amp; PETROL"/>
    <m/>
    <x v="228"/>
    <s v="Component Used"/>
    <n v="31696.32"/>
    <n v="1"/>
    <n v="31696.32"/>
  </r>
  <r>
    <s v="103206 - DIESEL FUEL BULK  "/>
    <n v="103206"/>
    <x v="6"/>
    <s v="FUEL - DIESEL &amp; PETROL"/>
    <m/>
    <x v="228"/>
    <s v="Component Used"/>
    <n v="25654.67"/>
    <n v="1"/>
    <n v="25654.67"/>
  </r>
  <r>
    <s v="103206 - DIESEL FUEL BULK  "/>
    <n v="103206"/>
    <x v="6"/>
    <s v="FUEL - DIESEL &amp; PETROL"/>
    <m/>
    <x v="228"/>
    <s v="Component Used"/>
    <n v="2231.3000000000002"/>
    <n v="1"/>
    <n v="2231.3000000000002"/>
  </r>
  <r>
    <s v="103206 - DIESEL FUEL BULK  "/>
    <n v="103206"/>
    <x v="6"/>
    <s v="FUEL - DIESEL &amp; PETROL"/>
    <m/>
    <x v="228"/>
    <s v="Component Used"/>
    <n v="2350006"/>
    <n v="1"/>
    <n v="2350006"/>
  </r>
  <r>
    <s v="103206 - DIESEL FUEL BULK  "/>
    <n v="103206"/>
    <x v="6"/>
    <s v="FUEL - DIESEL &amp; PETROL"/>
    <m/>
    <x v="228"/>
    <s v="Component Used"/>
    <n v="144842.72"/>
    <n v="1"/>
    <n v="144842.72"/>
  </r>
  <r>
    <s v="103206 - DIESEL FUEL BULK  "/>
    <n v="103206"/>
    <x v="6"/>
    <s v="FUEL - DIESEL &amp; PETROL"/>
    <m/>
    <x v="228"/>
    <s v="Component Used"/>
    <n v="452254.07"/>
    <n v="1"/>
    <n v="452254.07"/>
  </r>
  <r>
    <s v="103206 - DIESEL FUEL BULK  "/>
    <n v="103206"/>
    <x v="6"/>
    <s v="FUEL - DIESEL &amp; PETROL"/>
    <m/>
    <x v="228"/>
    <s v="Component Used"/>
    <n v="112975.52"/>
    <n v="1"/>
    <n v="112975.52"/>
  </r>
  <r>
    <s v="103206 - DIESEL FUEL BULK  "/>
    <n v="103206"/>
    <x v="6"/>
    <s v="FUEL - DIESEL &amp; PETROL"/>
    <m/>
    <x v="228"/>
    <s v="Component Used"/>
    <n v="24617.72"/>
    <n v="1"/>
    <n v="24617.72"/>
  </r>
  <r>
    <s v="103206 - DIESEL FUEL BULK  "/>
    <n v="103206"/>
    <x v="6"/>
    <s v="FUEL - DIESEL &amp; PETROL"/>
    <m/>
    <x v="228"/>
    <s v="Component Used"/>
    <n v="308.57"/>
    <n v="1"/>
    <n v="308.57"/>
  </r>
  <r>
    <s v="103206 - DIESEL FUEL BULK  "/>
    <n v="103206"/>
    <x v="6"/>
    <s v="FUEL - DIESEL &amp; PETROL"/>
    <m/>
    <x v="88"/>
    <s v="Component Used"/>
    <n v="9711.68"/>
    <n v="1"/>
    <n v="9711.68"/>
  </r>
  <r>
    <s v="103206 - DIESEL FUEL BULK  "/>
    <n v="103206"/>
    <x v="6"/>
    <s v="FUEL - DIESEL &amp; PETROL"/>
    <m/>
    <x v="88"/>
    <s v="Component Used"/>
    <n v="1276.92"/>
    <n v="1"/>
    <n v="1276.92"/>
  </r>
  <r>
    <s v="103206 - DIESEL FUEL BULK  "/>
    <n v="103206"/>
    <x v="6"/>
    <s v="FUEL - DIESEL &amp; PETROL"/>
    <m/>
    <x v="88"/>
    <s v="Component Used"/>
    <n v="23596.23"/>
    <n v="1"/>
    <n v="23596.23"/>
  </r>
  <r>
    <s v="103206 - DIESEL FUEL BULK  "/>
    <n v="103206"/>
    <x v="6"/>
    <s v="FUEL - DIESEL &amp; PETROL"/>
    <m/>
    <x v="88"/>
    <s v="Component Used"/>
    <n v="745880.09"/>
    <n v="1"/>
    <n v="745880.09"/>
  </r>
  <r>
    <s v="103206 - DIESEL FUEL BULK  "/>
    <n v="103206"/>
    <x v="6"/>
    <s v="FUEL - DIESEL &amp; PETROL"/>
    <m/>
    <x v="88"/>
    <s v="Component Used"/>
    <n v="98129.53"/>
    <n v="1"/>
    <n v="98129.53"/>
  </r>
  <r>
    <s v="103206 - DIESEL FUEL BULK  "/>
    <n v="103206"/>
    <x v="6"/>
    <s v="FUEL - DIESEL &amp; PETROL"/>
    <m/>
    <x v="88"/>
    <s v="Component Used"/>
    <n v="53725.57"/>
    <n v="1"/>
    <n v="53725.57"/>
  </r>
  <r>
    <s v="103206 - DIESEL FUEL BULK  "/>
    <n v="103206"/>
    <x v="6"/>
    <s v="FUEL - DIESEL &amp; PETROL"/>
    <m/>
    <x v="88"/>
    <s v="Component Used"/>
    <n v="12090.43"/>
    <n v="1"/>
    <n v="12090.43"/>
  </r>
  <r>
    <s v="103206 - DIESEL FUEL BULK  "/>
    <n v="103206"/>
    <x v="6"/>
    <s v="FUEL - DIESEL &amp; PETROL"/>
    <m/>
    <x v="88"/>
    <s v="Component Used"/>
    <n v="1480731.3"/>
    <n v="1"/>
    <n v="1480731.3"/>
  </r>
  <r>
    <s v="103206 - DIESEL FUEL BULK  "/>
    <n v="103206"/>
    <x v="6"/>
    <s v="FUEL - DIESEL &amp; PETROL"/>
    <m/>
    <x v="88"/>
    <s v="Component Used"/>
    <n v="160063.43"/>
    <n v="1"/>
    <n v="160063.43"/>
  </r>
  <r>
    <s v="103206 - DIESEL FUEL BULK  "/>
    <n v="103206"/>
    <x v="6"/>
    <s v="FUEL - DIESEL &amp; PETROL"/>
    <m/>
    <x v="88"/>
    <s v="Component Used"/>
    <n v="279258.40000000002"/>
    <n v="1"/>
    <n v="279258.40000000002"/>
  </r>
  <r>
    <s v="103206 - DIESEL FUEL BULK  "/>
    <n v="103206"/>
    <x v="6"/>
    <s v="FUEL - DIESEL &amp; PETROL"/>
    <m/>
    <x v="88"/>
    <s v="Component Used"/>
    <n v="346.76"/>
    <n v="1"/>
    <n v="346.76"/>
  </r>
  <r>
    <s v="103206 - DIESEL FUEL BULK  "/>
    <n v="103206"/>
    <x v="6"/>
    <s v="FUEL - DIESEL &amp; PETROL"/>
    <m/>
    <x v="88"/>
    <s v="Component Used"/>
    <n v="1840.3"/>
    <n v="1"/>
    <n v="1840.3"/>
  </r>
  <r>
    <s v="103206 - DIESEL FUEL BULK  "/>
    <n v="103206"/>
    <x v="6"/>
    <s v="FUEL - DIESEL &amp; PETROL"/>
    <m/>
    <x v="88"/>
    <s v="Component Used"/>
    <n v="483874.75"/>
    <n v="1"/>
    <n v="483874.75"/>
  </r>
  <r>
    <s v="103206 - DIESEL FUEL BULK  "/>
    <n v="103206"/>
    <x v="6"/>
    <s v="FUEL - DIESEL &amp; PETROL"/>
    <m/>
    <x v="88"/>
    <s v="Component Used"/>
    <n v="6069.62"/>
    <n v="1"/>
    <n v="6069.62"/>
  </r>
  <r>
    <s v="103206 - DIESEL FUEL BULK  "/>
    <n v="103206"/>
    <x v="6"/>
    <s v="FUEL - DIESEL &amp; PETROL"/>
    <m/>
    <x v="88"/>
    <s v="Component Used"/>
    <n v="26104.54"/>
    <n v="1"/>
    <n v="26104.54"/>
  </r>
  <r>
    <s v="103206 - DIESEL FUEL BULK  "/>
    <n v="103206"/>
    <x v="6"/>
    <s v="FUEL - DIESEL &amp; PETROL"/>
    <m/>
    <x v="88"/>
    <s v="Component Used"/>
    <n v="103410.06"/>
    <n v="1"/>
    <n v="103410.06"/>
  </r>
  <r>
    <s v="103206 - DIESEL FUEL BULK  "/>
    <n v="103206"/>
    <x v="6"/>
    <s v="FUEL - DIESEL &amp; PETROL"/>
    <m/>
    <x v="88"/>
    <s v="Component Used"/>
    <n v="248.39"/>
    <n v="1"/>
    <n v="248.39"/>
  </r>
  <r>
    <s v="103206 - DIESEL FUEL BULK  "/>
    <n v="103206"/>
    <x v="6"/>
    <s v="FUEL - DIESEL &amp; PETROL"/>
    <m/>
    <x v="37"/>
    <s v="Component Used"/>
    <n v="316682.69"/>
    <n v="1"/>
    <n v="316682.69"/>
  </r>
  <r>
    <s v="103206 - DIESEL FUEL BULK  "/>
    <n v="103206"/>
    <x v="6"/>
    <s v="FUEL - DIESEL &amp; PETROL"/>
    <m/>
    <x v="37"/>
    <s v="Component Used"/>
    <n v="2539013.9"/>
    <n v="1"/>
    <n v="2539013.9"/>
  </r>
  <r>
    <s v="103206 - DIESEL FUEL BULK  "/>
    <n v="103206"/>
    <x v="6"/>
    <s v="FUEL - DIESEL &amp; PETROL"/>
    <m/>
    <x v="37"/>
    <s v="Component Used"/>
    <n v="8605.56"/>
    <n v="1"/>
    <n v="8605.56"/>
  </r>
  <r>
    <s v="103206 - DIESEL FUEL BULK  "/>
    <n v="103206"/>
    <x v="6"/>
    <s v="FUEL - DIESEL &amp; PETROL"/>
    <m/>
    <x v="37"/>
    <s v="Component Used"/>
    <n v="262628.5"/>
    <n v="1"/>
    <n v="262628.5"/>
  </r>
  <r>
    <s v="103206 - DIESEL FUEL BULK  "/>
    <n v="103206"/>
    <x v="6"/>
    <s v="FUEL - DIESEL &amp; PETROL"/>
    <m/>
    <x v="37"/>
    <s v="Component Used"/>
    <n v="13164.65"/>
    <n v="1"/>
    <n v="13164.65"/>
  </r>
  <r>
    <s v="103206 - DIESEL FUEL BULK  "/>
    <n v="103206"/>
    <x v="6"/>
    <s v="FUEL - DIESEL &amp; PETROL"/>
    <m/>
    <x v="37"/>
    <s v="Component Used"/>
    <n v="118263.14"/>
    <n v="1"/>
    <n v="118263.14"/>
  </r>
  <r>
    <s v="103206 - DIESEL FUEL BULK  "/>
    <n v="103206"/>
    <x v="6"/>
    <s v="FUEL - DIESEL &amp; PETROL"/>
    <m/>
    <x v="37"/>
    <s v="Component Used"/>
    <n v="19827.599999999999"/>
    <n v="1"/>
    <n v="19827.599999999999"/>
  </r>
  <r>
    <s v="103206 - DIESEL FUEL BULK  "/>
    <n v="103206"/>
    <x v="6"/>
    <s v="FUEL - DIESEL &amp; PETROL"/>
    <m/>
    <x v="37"/>
    <s v="Component Used"/>
    <n v="107063.64"/>
    <n v="1"/>
    <n v="107063.64"/>
  </r>
  <r>
    <s v="103206 - DIESEL FUEL BULK  "/>
    <n v="103206"/>
    <x v="6"/>
    <s v="FUEL - DIESEL &amp; PETROL"/>
    <m/>
    <x v="37"/>
    <s v="Component Used"/>
    <n v="293.89"/>
    <n v="1"/>
    <n v="293.89"/>
  </r>
  <r>
    <s v="103206 - DIESEL FUEL BULK  "/>
    <n v="103206"/>
    <x v="6"/>
    <s v="FUEL - DIESEL &amp; PETROL"/>
    <m/>
    <x v="37"/>
    <s v="Component Used"/>
    <n v="40014.32"/>
    <n v="1"/>
    <n v="40014.32"/>
  </r>
  <r>
    <s v="103206 - DIESEL FUEL BULK  "/>
    <n v="103206"/>
    <x v="6"/>
    <s v="FUEL - DIESEL &amp; PETROL"/>
    <m/>
    <x v="37"/>
    <s v="Component Used"/>
    <n v="1601"/>
    <n v="1"/>
    <n v="1601"/>
  </r>
  <r>
    <s v="103206 - DIESEL FUEL BULK  "/>
    <n v="103206"/>
    <x v="6"/>
    <s v="FUEL - DIESEL &amp; PETROL"/>
    <m/>
    <x v="37"/>
    <s v="Component Used"/>
    <n v="109.29"/>
    <n v="1"/>
    <n v="109.29"/>
  </r>
  <r>
    <s v="103206 - DIESEL FUEL BULK  "/>
    <n v="103206"/>
    <x v="6"/>
    <s v="FUEL - DIESEL &amp; PETROL"/>
    <m/>
    <x v="37"/>
    <s v="Component Used"/>
    <n v="24464.63"/>
    <n v="1"/>
    <n v="24464.63"/>
  </r>
  <r>
    <s v="103206 - DIESEL FUEL BULK  "/>
    <n v="103206"/>
    <x v="6"/>
    <s v="FUEL - DIESEL &amp; PETROL"/>
    <m/>
    <x v="37"/>
    <s v="Component Used"/>
    <n v="134331.46"/>
    <n v="1"/>
    <n v="134331.46"/>
  </r>
  <r>
    <s v="103206 - DIESEL FUEL BULK  "/>
    <n v="103206"/>
    <x v="6"/>
    <s v="FUEL - DIESEL &amp; PETROL"/>
    <m/>
    <x v="37"/>
    <s v="Component Used"/>
    <n v="692866.6"/>
    <n v="1"/>
    <n v="692866.6"/>
  </r>
  <r>
    <s v="103206 - DIESEL FUEL BULK  "/>
    <n v="103206"/>
    <x v="6"/>
    <s v="FUEL - DIESEL &amp; PETROL"/>
    <m/>
    <x v="37"/>
    <s v="Component Used"/>
    <n v="74367.13"/>
    <n v="1"/>
    <n v="74367.13"/>
  </r>
  <r>
    <s v="103206 - DIESEL FUEL BULK   - Total"/>
    <m/>
    <x v="1"/>
    <m/>
    <m/>
    <x v="38"/>
    <m/>
    <n v="52419237"/>
    <m/>
    <m/>
  </r>
  <r>
    <s v="103424 - SULFAMIC ACID TECHNICAL DESCAL ER DRY 98% 25KG "/>
    <n v="103424"/>
    <x v="6"/>
    <s v="CHEM - CHEMICALS"/>
    <s v="Each"/>
    <x v="52"/>
    <s v="Component Used"/>
    <n v="1"/>
    <n v="25"/>
    <n v="25"/>
  </r>
  <r>
    <s v="103424 - SULFAMIC ACID TECHNICAL DESCAL ER DRY 98% 25KG "/>
    <n v="103424"/>
    <x v="6"/>
    <s v="CHEM - CHEMICALS"/>
    <m/>
    <x v="263"/>
    <s v="Component Used"/>
    <n v="1"/>
    <n v="25"/>
    <n v="25"/>
  </r>
  <r>
    <s v="103424 - SULFAMIC ACID TECHNICAL DESCAL ER DRY 98% 25KG "/>
    <n v="103424"/>
    <x v="6"/>
    <s v="CHEM - CHEMICALS"/>
    <m/>
    <x v="116"/>
    <s v="Component Used"/>
    <n v="1"/>
    <n v="25"/>
    <n v="25"/>
  </r>
  <r>
    <s v="103424 - SULFAMIC ACID TECHNICAL DESCAL ER DRY 98% 25KG  - Total"/>
    <m/>
    <x v="1"/>
    <m/>
    <m/>
    <x v="38"/>
    <m/>
    <n v="3"/>
    <m/>
    <m/>
  </r>
  <r>
    <s v="103430 - SODIUM CYANIDE REAGENT LIQUOR 30-33% W/W AND, BULK "/>
    <n v="103430"/>
    <x v="6"/>
    <s v="CYAN - CYANIDE"/>
    <s v="kilogram"/>
    <x v="224"/>
    <s v="Component Used"/>
    <n v="397209.76"/>
    <n v="1"/>
    <n v="397209.76"/>
  </r>
  <r>
    <s v="103430 - SODIUM CYANIDE REAGENT LIQUOR 30-33% W/W AND, BULK "/>
    <n v="103430"/>
    <x v="6"/>
    <s v="CYAN - CYANIDE"/>
    <m/>
    <x v="225"/>
    <s v="Component Used"/>
    <n v="452341.36"/>
    <n v="1"/>
    <n v="452341.36"/>
  </r>
  <r>
    <s v="103430 - SODIUM CYANIDE REAGENT LIQUOR 30-33% W/W AND, BULK "/>
    <n v="103430"/>
    <x v="6"/>
    <s v="CYAN - CYANIDE"/>
    <m/>
    <x v="125"/>
    <s v="Component Used"/>
    <n v="397477.16"/>
    <n v="1"/>
    <n v="397477.16"/>
  </r>
  <r>
    <s v="103430 - SODIUM CYANIDE REAGENT LIQUOR 30-33% W/W AND, BULK "/>
    <n v="103430"/>
    <x v="6"/>
    <s v="CYAN - CYANIDE"/>
    <m/>
    <x v="19"/>
    <s v="Component Used"/>
    <n v="421472.94"/>
    <n v="1"/>
    <n v="421472.94"/>
  </r>
  <r>
    <s v="103430 - SODIUM CYANIDE REAGENT LIQUOR 30-33% W/W AND, BULK "/>
    <n v="103430"/>
    <x v="6"/>
    <s v="CYAN - CYANIDE"/>
    <m/>
    <x v="226"/>
    <s v="Component Used"/>
    <n v="390123.09"/>
    <n v="1"/>
    <n v="390123.09"/>
  </r>
  <r>
    <s v="103430 - SODIUM CYANIDE REAGENT LIQUOR 30-33% W/W AND, BULK "/>
    <n v="103430"/>
    <x v="6"/>
    <s v="CYAN - CYANIDE"/>
    <m/>
    <x v="188"/>
    <s v="Component Used"/>
    <n v="328811.34999999998"/>
    <n v="1"/>
    <n v="328811.34999999998"/>
  </r>
  <r>
    <s v="103430 - SODIUM CYANIDE REAGENT LIQUOR 30-33% W/W AND, BULK "/>
    <n v="103430"/>
    <x v="6"/>
    <s v="CYAN - CYANIDE"/>
    <m/>
    <x v="227"/>
    <s v="Component Used"/>
    <n v="319736.84999999998"/>
    <n v="1"/>
    <n v="319736.84999999998"/>
  </r>
  <r>
    <s v="103430 - SODIUM CYANIDE REAGENT LIQUOR 30-33% W/W AND, BULK "/>
    <n v="103430"/>
    <x v="6"/>
    <s v="CYAN - CYANIDE"/>
    <m/>
    <x v="152"/>
    <s v="Component Used"/>
    <n v="440066.6"/>
    <n v="1"/>
    <n v="440066.6"/>
  </r>
  <r>
    <s v="103430 - SODIUM CYANIDE REAGENT LIQUOR 30-33% W/W AND, BULK "/>
    <n v="103430"/>
    <x v="6"/>
    <s v="CYAN - CYANIDE"/>
    <m/>
    <x v="104"/>
    <s v="Component Used"/>
    <n v="402928.16"/>
    <n v="1"/>
    <n v="402928.16"/>
  </r>
  <r>
    <s v="103430 - SODIUM CYANIDE REAGENT LIQUOR 30-33% W/W AND, BULK "/>
    <n v="103430"/>
    <x v="6"/>
    <s v="CYAN - CYANIDE"/>
    <m/>
    <x v="228"/>
    <s v="Component Used"/>
    <n v="435107.26"/>
    <n v="1"/>
    <n v="435107.26"/>
  </r>
  <r>
    <s v="103430 - SODIUM CYANIDE REAGENT LIQUOR 30-33% W/W AND, BULK "/>
    <n v="103430"/>
    <x v="6"/>
    <s v="CYAN - CYANIDE"/>
    <m/>
    <x v="88"/>
    <s v="Component Used"/>
    <n v="359233.7"/>
    <n v="1"/>
    <n v="359233.7"/>
  </r>
  <r>
    <s v="103430 - SODIUM CYANIDE REAGENT LIQUOR 30-33% W/W AND, BULK "/>
    <n v="103430"/>
    <x v="6"/>
    <s v="CYAN - CYANIDE"/>
    <m/>
    <x v="37"/>
    <s v="Component Used"/>
    <n v="386769.83"/>
    <n v="1"/>
    <n v="386769.83"/>
  </r>
  <r>
    <s v="103430 - SODIUM CYANIDE REAGENT LIQUOR 30-33% W/W AND, BULK  - Total"/>
    <m/>
    <x v="1"/>
    <m/>
    <m/>
    <x v="38"/>
    <m/>
    <n v="4731278.0599999996"/>
    <m/>
    <m/>
  </r>
  <r>
    <s v="103466 - ALUM SOLUTION 46% 1300KG IBC  "/>
    <n v="103466"/>
    <x v="6"/>
    <s v="LABC - LAB CONSUMABLES, GAS &amp; CHEMLS"/>
    <s v="Pod"/>
    <x v="176"/>
    <s v="Component Used"/>
    <n v="1"/>
    <n v="1300"/>
    <n v="1300"/>
  </r>
  <r>
    <s v="103466 - ALUM SOLUTION 46% 1300KG IBC  "/>
    <n v="103466"/>
    <x v="6"/>
    <s v="LABC - LAB CONSUMABLES, GAS &amp; CHEMLS"/>
    <m/>
    <x v="176"/>
    <s v="Component Used"/>
    <n v="1"/>
    <n v="1300"/>
    <n v="1300"/>
  </r>
  <r>
    <s v="103466 - ALUM SOLUTION 46% 1300KG IBC  "/>
    <n v="103466"/>
    <x v="6"/>
    <s v="LABC - LAB CONSUMABLES, GAS &amp; CHEMLS"/>
    <m/>
    <x v="43"/>
    <s v="Component Used"/>
    <n v="1"/>
    <n v="1300"/>
    <n v="1300"/>
  </r>
  <r>
    <s v="103466 - ALUM SOLUTION 46% 1300KG IBC  "/>
    <n v="103466"/>
    <x v="6"/>
    <s v="LABC - LAB CONSUMABLES, GAS &amp; CHEMLS"/>
    <m/>
    <x v="134"/>
    <s v="Component Used"/>
    <n v="1"/>
    <n v="1300"/>
    <n v="1300"/>
  </r>
  <r>
    <s v="103466 - ALUM SOLUTION 46% 1300KG IBC  "/>
    <n v="103466"/>
    <x v="6"/>
    <s v="LABC - LAB CONSUMABLES, GAS &amp; CHEMLS"/>
    <m/>
    <x v="232"/>
    <s v="Component Used"/>
    <n v="1"/>
    <n v="1300"/>
    <n v="1300"/>
  </r>
  <r>
    <s v="103466 - ALUM SOLUTION 46% 1300KG IBC  "/>
    <n v="103466"/>
    <x v="6"/>
    <s v="LABC - LAB CONSUMABLES, GAS &amp; CHEMLS"/>
    <m/>
    <x v="51"/>
    <s v="Component Used"/>
    <n v="1"/>
    <n v="1300"/>
    <n v="1300"/>
  </r>
  <r>
    <s v="103466 - ALUM SOLUTION 46% 1300KG IBC  "/>
    <n v="103466"/>
    <x v="6"/>
    <s v="LABC - LAB CONSUMABLES, GAS &amp; CHEMLS"/>
    <m/>
    <x v="52"/>
    <s v="Component Used"/>
    <n v="2"/>
    <n v="1300"/>
    <n v="2600"/>
  </r>
  <r>
    <s v="103466 - ALUM SOLUTION 46% 1300KG IBC  "/>
    <n v="103466"/>
    <x v="6"/>
    <s v="LABC - LAB CONSUMABLES, GAS &amp; CHEMLS"/>
    <m/>
    <x v="94"/>
    <s v="Component Used"/>
    <n v="1"/>
    <n v="1300"/>
    <n v="1300"/>
  </r>
  <r>
    <s v="103466 - ALUM SOLUTION 46% 1300KG IBC  "/>
    <n v="103466"/>
    <x v="6"/>
    <s v="LABC - LAB CONSUMABLES, GAS &amp; CHEMLS"/>
    <m/>
    <x v="170"/>
    <s v="Component Used"/>
    <n v="1"/>
    <n v="1300"/>
    <n v="1300"/>
  </r>
  <r>
    <s v="103466 - ALUM SOLUTION 46% 1300KG IBC  "/>
    <n v="103466"/>
    <x v="6"/>
    <s v="LABC - LAB CONSUMABLES, GAS &amp; CHEMLS"/>
    <m/>
    <x v="95"/>
    <s v="Component Used"/>
    <n v="1"/>
    <n v="1300"/>
    <n v="1300"/>
  </r>
  <r>
    <s v="103466 - ALUM SOLUTION 46% 1300KG IBC  "/>
    <n v="103466"/>
    <x v="6"/>
    <s v="LABC - LAB CONSUMABLES, GAS &amp; CHEMLS"/>
    <m/>
    <x v="138"/>
    <s v="Component Used"/>
    <n v="1"/>
    <n v="1300"/>
    <n v="1300"/>
  </r>
  <r>
    <s v="103466 - ALUM SOLUTION 46% 1300KG IBC  "/>
    <n v="103466"/>
    <x v="6"/>
    <s v="LABC - LAB CONSUMABLES, GAS &amp; CHEMLS"/>
    <m/>
    <x v="264"/>
    <s v="Component Used"/>
    <n v="1"/>
    <n v="1300"/>
    <n v="1300"/>
  </r>
  <r>
    <s v="103466 - ALUM SOLUTION 46% 1300KG IBC  "/>
    <n v="103466"/>
    <x v="6"/>
    <s v="LABC - LAB CONSUMABLES, GAS &amp; CHEMLS"/>
    <m/>
    <x v="264"/>
    <s v="Component Used"/>
    <n v="1"/>
    <n v="1300"/>
    <n v="1300"/>
  </r>
  <r>
    <s v="103466 - ALUM SOLUTION 46% 1300KG IBC  "/>
    <n v="103466"/>
    <x v="6"/>
    <s v="LABC - LAB CONSUMABLES, GAS &amp; CHEMLS"/>
    <m/>
    <x v="240"/>
    <s v="Component Used"/>
    <n v="1"/>
    <n v="1300"/>
    <n v="1300"/>
  </r>
  <r>
    <s v="103466 - ALUM SOLUTION 46% 1300KG IBC  "/>
    <n v="103466"/>
    <x v="6"/>
    <s v="LABC - LAB CONSUMABLES, GAS &amp; CHEMLS"/>
    <m/>
    <x v="16"/>
    <s v="Component Used"/>
    <n v="1"/>
    <n v="1300"/>
    <n v="1300"/>
  </r>
  <r>
    <s v="103466 - ALUM SOLUTION 46% 1300KG IBC  "/>
    <n v="103466"/>
    <x v="6"/>
    <s v="LABC - LAB CONSUMABLES, GAS &amp; CHEMLS"/>
    <m/>
    <x v="265"/>
    <s v="Component Used"/>
    <n v="1"/>
    <n v="1300"/>
    <n v="1300"/>
  </r>
  <r>
    <s v="103466 - ALUM SOLUTION 46% 1300KG IBC  "/>
    <n v="103466"/>
    <x v="6"/>
    <s v="LABC - LAB CONSUMABLES, GAS &amp; CHEMLS"/>
    <m/>
    <x v="18"/>
    <s v="Component Used"/>
    <n v="1"/>
    <n v="1300"/>
    <n v="1300"/>
  </r>
  <r>
    <s v="103466 - ALUM SOLUTION 46% 1300KG IBC  "/>
    <n v="103466"/>
    <x v="6"/>
    <s v="LABC - LAB CONSUMABLES, GAS &amp; CHEMLS"/>
    <m/>
    <x v="260"/>
    <s v="Component Used"/>
    <n v="2"/>
    <n v="1300"/>
    <n v="2600"/>
  </r>
  <r>
    <s v="103466 - ALUM SOLUTION 46% 1300KG IBC  "/>
    <n v="103466"/>
    <x v="6"/>
    <s v="LABC - LAB CONSUMABLES, GAS &amp; CHEMLS"/>
    <m/>
    <x v="142"/>
    <s v="Component Used"/>
    <n v="1"/>
    <n v="1300"/>
    <n v="1300"/>
  </r>
  <r>
    <s v="103466 - ALUM SOLUTION 46% 1300KG IBC  "/>
    <n v="103466"/>
    <x v="6"/>
    <s v="LABC - LAB CONSUMABLES, GAS &amp; CHEMLS"/>
    <m/>
    <x v="142"/>
    <s v="Component Used"/>
    <n v="1"/>
    <n v="1300"/>
    <n v="1300"/>
  </r>
  <r>
    <s v="103466 - ALUM SOLUTION 46% 1300KG IBC  "/>
    <n v="103466"/>
    <x v="6"/>
    <s v="LABC - LAB CONSUMABLES, GAS &amp; CHEMLS"/>
    <m/>
    <x v="102"/>
    <s v="Component Used"/>
    <n v="2"/>
    <n v="1300"/>
    <n v="2600"/>
  </r>
  <r>
    <s v="103466 - ALUM SOLUTION 46% 1300KG IBC  "/>
    <n v="103466"/>
    <x v="6"/>
    <s v="LABC - LAB CONSUMABLES, GAS &amp; CHEMLS"/>
    <m/>
    <x v="102"/>
    <s v="Component Used"/>
    <n v="2"/>
    <n v="1300"/>
    <n v="2600"/>
  </r>
  <r>
    <s v="103466 - ALUM SOLUTION 46% 1300KG IBC  "/>
    <n v="103466"/>
    <x v="6"/>
    <s v="LABC - LAB CONSUMABLES, GAS &amp; CHEMLS"/>
    <m/>
    <x v="266"/>
    <s v="Component Used"/>
    <n v="2"/>
    <n v="1300"/>
    <n v="2600"/>
  </r>
  <r>
    <s v="103466 - ALUM SOLUTION 46% 1300KG IBC  "/>
    <n v="103466"/>
    <x v="6"/>
    <s v="LABC - LAB CONSUMABLES, GAS &amp; CHEMLS"/>
    <m/>
    <x v="266"/>
    <s v="Component Used"/>
    <n v="4"/>
    <n v="1300"/>
    <n v="5200"/>
  </r>
  <r>
    <s v="103466 - ALUM SOLUTION 46% 1300KG IBC  "/>
    <n v="103466"/>
    <x v="6"/>
    <s v="LABC - LAB CONSUMABLES, GAS &amp; CHEMLS"/>
    <m/>
    <x v="126"/>
    <s v="Component Used"/>
    <n v="2"/>
    <n v="1300"/>
    <n v="2600"/>
  </r>
  <r>
    <s v="103466 - ALUM SOLUTION 46% 1300KG IBC  "/>
    <n v="103466"/>
    <x v="6"/>
    <s v="LABC - LAB CONSUMABLES, GAS &amp; CHEMLS"/>
    <m/>
    <x v="267"/>
    <s v="Component Used"/>
    <n v="1"/>
    <n v="1300"/>
    <n v="1300"/>
  </r>
  <r>
    <s v="103466 - ALUM SOLUTION 46% 1300KG IBC  "/>
    <n v="103466"/>
    <x v="6"/>
    <s v="LABC - LAB CONSUMABLES, GAS &amp; CHEMLS"/>
    <m/>
    <x v="267"/>
    <s v="Component Used"/>
    <n v="1"/>
    <n v="1300"/>
    <n v="1300"/>
  </r>
  <r>
    <s v="103466 - ALUM SOLUTION 46% 1300KG IBC  "/>
    <n v="103466"/>
    <x v="6"/>
    <s v="LABC - LAB CONSUMABLES, GAS &amp; CHEMLS"/>
    <m/>
    <x v="267"/>
    <s v="Component Used"/>
    <n v="2"/>
    <n v="1300"/>
    <n v="2600"/>
  </r>
  <r>
    <s v="103466 - ALUM SOLUTION 46% 1300KG IBC  "/>
    <n v="103466"/>
    <x v="6"/>
    <s v="LABC - LAB CONSUMABLES, GAS &amp; CHEMLS"/>
    <m/>
    <x v="267"/>
    <s v="Component Used"/>
    <n v="1"/>
    <n v="1300"/>
    <n v="1300"/>
  </r>
  <r>
    <s v="103466 - ALUM SOLUTION 46% 1300KG IBC  "/>
    <n v="103466"/>
    <x v="6"/>
    <s v="LABC - LAB CONSUMABLES, GAS &amp; CHEMLS"/>
    <m/>
    <x v="250"/>
    <s v="Component Used"/>
    <n v="1"/>
    <n v="1300"/>
    <n v="1300"/>
  </r>
  <r>
    <s v="103466 - ALUM SOLUTION 46% 1300KG IBC  "/>
    <n v="103466"/>
    <x v="6"/>
    <s v="LABC - LAB CONSUMABLES, GAS &amp; CHEMLS"/>
    <m/>
    <x v="29"/>
    <s v="Component Used"/>
    <n v="1"/>
    <n v="1300"/>
    <n v="1300"/>
  </r>
  <r>
    <s v="103466 - ALUM SOLUTION 46% 1300KG IBC  "/>
    <n v="103466"/>
    <x v="6"/>
    <s v="LABC - LAB CONSUMABLES, GAS &amp; CHEMLS"/>
    <m/>
    <x v="149"/>
    <s v="Component Used"/>
    <n v="2"/>
    <n v="1300"/>
    <n v="2600"/>
  </r>
  <r>
    <s v="103466 - ALUM SOLUTION 46% 1300KG IBC  "/>
    <n v="103466"/>
    <x v="6"/>
    <s v="LABC - LAB CONSUMABLES, GAS &amp; CHEMLS"/>
    <m/>
    <x v="152"/>
    <s v="Component Used"/>
    <n v="1"/>
    <n v="1300"/>
    <n v="1300"/>
  </r>
  <r>
    <s v="103466 - ALUM SOLUTION 46% 1300KG IBC  "/>
    <n v="103466"/>
    <x v="6"/>
    <s v="LABC - LAB CONSUMABLES, GAS &amp; CHEMLS"/>
    <m/>
    <x v="152"/>
    <s v="Component Used"/>
    <n v="1"/>
    <n v="1300"/>
    <n v="1300"/>
  </r>
  <r>
    <s v="103466 - ALUM SOLUTION 46% 1300KG IBC  "/>
    <n v="103466"/>
    <x v="6"/>
    <s v="LABC - LAB CONSUMABLES, GAS &amp; CHEMLS"/>
    <m/>
    <x v="111"/>
    <s v="Component Used"/>
    <n v="1"/>
    <n v="1300"/>
    <n v="1300"/>
  </r>
  <r>
    <s v="103466 - ALUM SOLUTION 46% 1300KG IBC  "/>
    <n v="103466"/>
    <x v="6"/>
    <s v="LABC - LAB CONSUMABLES, GAS &amp; CHEMLS"/>
    <m/>
    <x v="268"/>
    <s v="Component Used"/>
    <n v="1"/>
    <n v="1300"/>
    <n v="1300"/>
  </r>
  <r>
    <s v="103466 - ALUM SOLUTION 46% 1300KG IBC  "/>
    <n v="103466"/>
    <x v="6"/>
    <s v="LABC - LAB CONSUMABLES, GAS &amp; CHEMLS"/>
    <m/>
    <x v="106"/>
    <s v="Component Used"/>
    <n v="2"/>
    <n v="1300"/>
    <n v="2600"/>
  </r>
  <r>
    <s v="103466 - ALUM SOLUTION 46% 1300KG IBC  "/>
    <n v="103466"/>
    <x v="6"/>
    <s v="LABC - LAB CONSUMABLES, GAS &amp; CHEMLS"/>
    <m/>
    <x v="269"/>
    <s v="Component Used"/>
    <n v="1"/>
    <n v="1300"/>
    <n v="1300"/>
  </r>
  <r>
    <s v="103466 - ALUM SOLUTION 46% 1300KG IBC  "/>
    <n v="103466"/>
    <x v="6"/>
    <s v="LABC - LAB CONSUMABLES, GAS &amp; CHEMLS"/>
    <m/>
    <x v="223"/>
    <s v="Component Used"/>
    <n v="1"/>
    <n v="1300"/>
    <n v="1300"/>
  </r>
  <r>
    <s v="103466 - ALUM SOLUTION 46% 1300KG IBC   - Total"/>
    <m/>
    <x v="1"/>
    <m/>
    <m/>
    <x v="38"/>
    <m/>
    <n v="47"/>
    <m/>
    <m/>
  </r>
  <r>
    <s v="103552 - OIL HYDRAULIC, TELLUS, 68 S2 VX 68/D, 209L "/>
    <n v="103552"/>
    <x v="10"/>
    <s v="LUBR - LUBRICANTS"/>
    <s v="Drum"/>
    <x v="105"/>
    <s v="Component Used"/>
    <n v="1"/>
    <n v="209"/>
    <n v="209"/>
  </r>
  <r>
    <s v="103552 - OIL HYDRAULIC, TELLUS, 68 S2 VX 68/D, 209L "/>
    <n v="103552"/>
    <x v="10"/>
    <s v="LUBR - LUBRICANTS"/>
    <m/>
    <x v="161"/>
    <s v="Component Used"/>
    <n v="1"/>
    <n v="209"/>
    <n v="209"/>
  </r>
  <r>
    <s v="103552 - OIL HYDRAULIC, TELLUS, 68 S2 VX 68/D, 209L  - Total"/>
    <m/>
    <x v="1"/>
    <m/>
    <m/>
    <x v="38"/>
    <m/>
    <n v="2"/>
    <m/>
    <m/>
  </r>
  <r>
    <s v="103568 - GREASE, GADUS S3 V460D 2. 450G CARTRIDGE "/>
    <n v="103568"/>
    <x v="0"/>
    <s v="LUBR - LUBRICANTS"/>
    <s v="Each"/>
    <x v="176"/>
    <s v="Component Used"/>
    <n v="24"/>
    <n v="0.45"/>
    <n v="10.8"/>
  </r>
  <r>
    <s v="103568 - GREASE, GADUS S3 V460D 2. 450G CARTRIDGE "/>
    <n v="103568"/>
    <x v="0"/>
    <s v="LUBR - LUBRICANTS"/>
    <m/>
    <x v="238"/>
    <s v="Component Used"/>
    <n v="12"/>
    <n v="0.45"/>
    <n v="5.4"/>
  </r>
  <r>
    <s v="103568 - GREASE, GADUS S3 V460D 2. 450G CARTRIDGE "/>
    <n v="103568"/>
    <x v="0"/>
    <s v="LUBR - LUBRICANTS"/>
    <m/>
    <x v="169"/>
    <s v="Component Used"/>
    <n v="24"/>
    <n v="0.45"/>
    <n v="10.8"/>
  </r>
  <r>
    <s v="103568 - GREASE, GADUS S3 V460D 2. 450G CARTRIDGE "/>
    <n v="103568"/>
    <x v="0"/>
    <s v="LUBR - LUBRICANTS"/>
    <m/>
    <x v="9"/>
    <s v="Component Used"/>
    <n v="24"/>
    <n v="0.45"/>
    <n v="10.8"/>
  </r>
  <r>
    <s v="103568 - GREASE, GADUS S3 V460D 2. 450G CARTRIDGE "/>
    <n v="103568"/>
    <x v="0"/>
    <s v="LUBR - LUBRICANTS"/>
    <m/>
    <x v="183"/>
    <s v="Component Used"/>
    <n v="12"/>
    <n v="0.45"/>
    <n v="5.4"/>
  </r>
  <r>
    <s v="103568 - GREASE, GADUS S3 V460D 2. 450G CARTRIDGE "/>
    <n v="103568"/>
    <x v="0"/>
    <s v="LUBR - LUBRICANTS"/>
    <m/>
    <x v="137"/>
    <s v="Component Used"/>
    <n v="12"/>
    <n v="0.45"/>
    <n v="5.4"/>
  </r>
  <r>
    <s v="103568 - GREASE, GADUS S3 V460D 2. 450G CARTRIDGE "/>
    <n v="103568"/>
    <x v="0"/>
    <s v="LUBR - LUBRICANTS"/>
    <m/>
    <x v="139"/>
    <s v="Component Used"/>
    <n v="24"/>
    <n v="0.45"/>
    <n v="10.8"/>
  </r>
  <r>
    <s v="103568 - GREASE, GADUS S3 V460D 2. 450G CARTRIDGE "/>
    <n v="103568"/>
    <x v="0"/>
    <s v="LUBR - LUBRICANTS"/>
    <m/>
    <x v="13"/>
    <s v="Component Used"/>
    <n v="12"/>
    <n v="0.45"/>
    <n v="5.4"/>
  </r>
  <r>
    <s v="103568 - GREASE, GADUS S3 V460D 2. 450G CARTRIDGE "/>
    <n v="103568"/>
    <x v="0"/>
    <s v="LUBR - LUBRICANTS"/>
    <m/>
    <x v="140"/>
    <s v="Component Used"/>
    <n v="12"/>
    <n v="0.45"/>
    <n v="5.4"/>
  </r>
  <r>
    <s v="103568 - GREASE, GADUS S3 V460D 2. 450G CARTRIDGE "/>
    <n v="103568"/>
    <x v="0"/>
    <s v="LUBR - LUBRICANTS"/>
    <m/>
    <x v="64"/>
    <s v="Component Used"/>
    <n v="24"/>
    <n v="0.45"/>
    <n v="10.8"/>
  </r>
  <r>
    <s v="103568 - GREASE, GADUS S3 V460D 2. 450G CARTRIDGE "/>
    <n v="103568"/>
    <x v="0"/>
    <s v="LUBR - LUBRICANTS"/>
    <m/>
    <x v="260"/>
    <s v="Component Used"/>
    <n v="12"/>
    <n v="0.45"/>
    <n v="5.4"/>
  </r>
  <r>
    <s v="103568 - GREASE, GADUS S3 V460D 2. 450G CARTRIDGE "/>
    <n v="103568"/>
    <x v="0"/>
    <s v="LUBR - LUBRICANTS"/>
    <m/>
    <x v="123"/>
    <s v="Component Used"/>
    <n v="36"/>
    <n v="0.45"/>
    <n v="16.2"/>
  </r>
  <r>
    <s v="103568 - GREASE, GADUS S3 V460D 2. 450G CARTRIDGE "/>
    <n v="103568"/>
    <x v="0"/>
    <s v="LUBR - LUBRICANTS"/>
    <m/>
    <x v="65"/>
    <s v="Component Used"/>
    <n v="24"/>
    <n v="0.45"/>
    <n v="10.8"/>
  </r>
  <r>
    <s v="103568 - GREASE, GADUS S3 V460D 2. 450G CARTRIDGE "/>
    <n v="103568"/>
    <x v="0"/>
    <s v="LUBR - LUBRICANTS"/>
    <m/>
    <x v="66"/>
    <s v="Component Used"/>
    <n v="12"/>
    <n v="0.45"/>
    <n v="5.4"/>
  </r>
  <r>
    <s v="103568 - GREASE, GADUS S3 V460D 2. 450G CARTRIDGE "/>
    <n v="103568"/>
    <x v="0"/>
    <s v="LUBR - LUBRICANTS"/>
    <m/>
    <x v="66"/>
    <s v="Component Used"/>
    <n v="12"/>
    <n v="0.45"/>
    <n v="5.4"/>
  </r>
  <r>
    <s v="103568 - GREASE, GADUS S3 V460D 2. 450G CARTRIDGE "/>
    <n v="103568"/>
    <x v="0"/>
    <s v="LUBR - LUBRICANTS"/>
    <m/>
    <x v="66"/>
    <s v="Component Used"/>
    <n v="12"/>
    <n v="0.45"/>
    <n v="5.4"/>
  </r>
  <r>
    <s v="103568 - GREASE, GADUS S3 V460D 2. 450G CARTRIDGE "/>
    <n v="103568"/>
    <x v="0"/>
    <s v="LUBR - LUBRICANTS"/>
    <m/>
    <x v="66"/>
    <s v="Component Used"/>
    <n v="84"/>
    <n v="0.45"/>
    <n v="37.800000000000004"/>
  </r>
  <r>
    <s v="103568 - GREASE, GADUS S3 V460D 2. 450G CARTRIDGE "/>
    <n v="103568"/>
    <x v="0"/>
    <s v="LUBR - LUBRICANTS"/>
    <m/>
    <x v="66"/>
    <s v="Component Used"/>
    <n v="12"/>
    <n v="0.45"/>
    <n v="5.4"/>
  </r>
  <r>
    <s v="103568 - GREASE, GADUS S3 V460D 2. 450G CARTRIDGE "/>
    <n v="103568"/>
    <x v="0"/>
    <s v="LUBR - LUBRICANTS"/>
    <m/>
    <x v="66"/>
    <s v="Component Used"/>
    <n v="12"/>
    <n v="0.45"/>
    <n v="5.4"/>
  </r>
  <r>
    <s v="103568 - GREASE, GADUS S3 V460D 2. 450G CARTRIDGE "/>
    <n v="103568"/>
    <x v="0"/>
    <s v="LUBR - LUBRICANTS"/>
    <m/>
    <x v="66"/>
    <s v="Component Used"/>
    <n v="12"/>
    <n v="0.45"/>
    <n v="5.4"/>
  </r>
  <r>
    <s v="103568 - GREASE, GADUS S3 V460D 2. 450G CARTRIDGE "/>
    <n v="103568"/>
    <x v="0"/>
    <s v="LUBR - LUBRICANTS"/>
    <m/>
    <x v="66"/>
    <s v="Component Used"/>
    <n v="48"/>
    <n v="0.45"/>
    <n v="21.6"/>
  </r>
  <r>
    <s v="103568 - GREASE, GADUS S3 V460D 2. 450G CARTRIDGE "/>
    <n v="103568"/>
    <x v="0"/>
    <s v="LUBR - LUBRICANTS"/>
    <m/>
    <x v="142"/>
    <s v="Component Used"/>
    <n v="12"/>
    <n v="0.45"/>
    <n v="5.4"/>
  </r>
  <r>
    <s v="103568 - GREASE, GADUS S3 V460D 2. 450G CARTRIDGE "/>
    <n v="103568"/>
    <x v="0"/>
    <s v="LUBR - LUBRICANTS"/>
    <m/>
    <x v="67"/>
    <s v="Component Used"/>
    <n v="36"/>
    <n v="0.45"/>
    <n v="16.2"/>
  </r>
  <r>
    <s v="103568 - GREASE, GADUS S3 V460D 2. 450G CARTRIDGE "/>
    <n v="103568"/>
    <x v="0"/>
    <s v="LUBR - LUBRICANTS"/>
    <m/>
    <x v="211"/>
    <s v="Component Used"/>
    <n v="24"/>
    <n v="0.45"/>
    <n v="10.8"/>
  </r>
  <r>
    <s v="103568 - GREASE, GADUS S3 V460D 2. 450G CARTRIDGE "/>
    <n v="103568"/>
    <x v="0"/>
    <s v="LUBR - LUBRICANTS"/>
    <m/>
    <x v="150"/>
    <s v="Component Used"/>
    <n v="24"/>
    <n v="0.45"/>
    <n v="10.8"/>
  </r>
  <r>
    <s v="103568 - GREASE, GADUS S3 V460D 2. 450G CARTRIDGE "/>
    <n v="103568"/>
    <x v="0"/>
    <s v="LUBR - LUBRICANTS"/>
    <m/>
    <x v="150"/>
    <s v="Component Used"/>
    <n v="24"/>
    <n v="0.45"/>
    <n v="10.8"/>
  </r>
  <r>
    <s v="103568 - GREASE, GADUS S3 V460D 2. 450G CARTRIDGE "/>
    <n v="103568"/>
    <x v="0"/>
    <s v="LUBR - LUBRICANTS"/>
    <m/>
    <x v="270"/>
    <s v="Component Used"/>
    <n v="24"/>
    <n v="0.45"/>
    <n v="10.8"/>
  </r>
  <r>
    <s v="103568 - GREASE, GADUS S3 V460D 2. 450G CARTRIDGE "/>
    <n v="103568"/>
    <x v="0"/>
    <s v="LUBR - LUBRICANTS"/>
    <m/>
    <x v="271"/>
    <s v="Component Used"/>
    <n v="12"/>
    <n v="0.45"/>
    <n v="5.4"/>
  </r>
  <r>
    <s v="103568 - GREASE, GADUS S3 V460D 2. 450G CARTRIDGE "/>
    <n v="103568"/>
    <x v="0"/>
    <s v="LUBR - LUBRICANTS"/>
    <m/>
    <x v="193"/>
    <s v="Component Used"/>
    <n v="60"/>
    <n v="0.45"/>
    <n v="27"/>
  </r>
  <r>
    <s v="103568 - GREASE, GADUS S3 V460D 2. 450G CARTRIDGE "/>
    <n v="103568"/>
    <x v="0"/>
    <s v="LUBR - LUBRICANTS"/>
    <m/>
    <x v="81"/>
    <s v="Component Used"/>
    <n v="60"/>
    <n v="0.45"/>
    <n v="27"/>
  </r>
  <r>
    <s v="103568 - GREASE, GADUS S3 V460D 2. 450G CARTRIDGE "/>
    <n v="103568"/>
    <x v="0"/>
    <s v="LUBR - LUBRICANTS"/>
    <m/>
    <x v="194"/>
    <s v="Component Used"/>
    <n v="12"/>
    <n v="0.45"/>
    <n v="5.4"/>
  </r>
  <r>
    <s v="103568 - GREASE, GADUS S3 V460D 2. 450G CARTRIDGE "/>
    <n v="103568"/>
    <x v="0"/>
    <s v="LUBR - LUBRICANTS"/>
    <m/>
    <x v="33"/>
    <s v="Component Used"/>
    <n v="24"/>
    <n v="0.45"/>
    <n v="10.8"/>
  </r>
  <r>
    <s v="103568 - GREASE, GADUS S3 V460D 2. 450G CARTRIDGE "/>
    <n v="103568"/>
    <x v="0"/>
    <s v="LUBR - LUBRICANTS"/>
    <m/>
    <x v="161"/>
    <s v="Component Used"/>
    <n v="12"/>
    <n v="0.45"/>
    <n v="5.4"/>
  </r>
  <r>
    <s v="103568 - GREASE, GADUS S3 V460D 2. 450G CARTRIDGE "/>
    <n v="103568"/>
    <x v="0"/>
    <s v="LUBR - LUBRICANTS"/>
    <m/>
    <x v="245"/>
    <s v="Component Used"/>
    <n v="24"/>
    <n v="0.45"/>
    <n v="10.8"/>
  </r>
  <r>
    <s v="103568 - GREASE, GADUS S3 V460D 2. 450G CARTRIDGE "/>
    <n v="103568"/>
    <x v="0"/>
    <s v="LUBR - LUBRICANTS"/>
    <m/>
    <x v="199"/>
    <s v="Component Used"/>
    <n v="12"/>
    <n v="0.45"/>
    <n v="5.4"/>
  </r>
  <r>
    <s v="103568 - GREASE, GADUS S3 V460D 2. 450G CARTRIDGE "/>
    <n v="103568"/>
    <x v="0"/>
    <s v="LUBR - LUBRICANTS"/>
    <m/>
    <x v="91"/>
    <s v="Component Used"/>
    <n v="12"/>
    <n v="0.45"/>
    <n v="5.4"/>
  </r>
  <r>
    <s v="103568 - GREASE, GADUS S3 V460D 2. 450G CARTRIDGE "/>
    <n v="103568"/>
    <x v="0"/>
    <s v="LUBR - LUBRICANTS"/>
    <m/>
    <x v="165"/>
    <s v="Component Used"/>
    <n v="12"/>
    <n v="0.45"/>
    <n v="5.4"/>
  </r>
  <r>
    <s v="103568 - GREASE, GADUS S3 V460D 2. 450G CARTRIDGE "/>
    <n v="103568"/>
    <x v="0"/>
    <s v="LUBR - LUBRICANTS"/>
    <m/>
    <x v="166"/>
    <s v="Component Used"/>
    <n v="12"/>
    <n v="0.45"/>
    <n v="5.4"/>
  </r>
  <r>
    <s v="103568 - GREASE, GADUS S3 V460D 2. 450G CARTRIDGE "/>
    <n v="103568"/>
    <x v="0"/>
    <s v="LUBR - LUBRICANTS"/>
    <m/>
    <x v="174"/>
    <s v="Component Used"/>
    <n v="12"/>
    <n v="0.45"/>
    <n v="5.4"/>
  </r>
  <r>
    <s v="103568 - GREASE, GADUS S3 V460D 2. 450G CARTRIDGE "/>
    <n v="103568"/>
    <x v="0"/>
    <s v="LUBR - LUBRICANTS"/>
    <m/>
    <x v="167"/>
    <s v="Component Used"/>
    <n v="12"/>
    <n v="0.45"/>
    <n v="5.4"/>
  </r>
  <r>
    <s v="103568 - GREASE, GADUS S3 V460D 2. 450G CARTRIDGE "/>
    <n v="103568"/>
    <x v="0"/>
    <s v="LUBR - LUBRICANTS"/>
    <m/>
    <x v="272"/>
    <s v="Component Used"/>
    <n v="12"/>
    <n v="0.45"/>
    <n v="5.4"/>
  </r>
  <r>
    <s v="103568 - GREASE, GADUS S3 V460D 2. 450G CARTRIDGE  - Total"/>
    <m/>
    <x v="1"/>
    <m/>
    <m/>
    <x v="38"/>
    <m/>
    <n v="888"/>
    <m/>
    <m/>
  </r>
  <r>
    <s v="103570 - PROPANE LIQUID PROPANE GAS BULK DELIVERY "/>
    <n v="103570"/>
    <x v="6"/>
    <s v="PROP - PROPANE"/>
    <s v="Litre"/>
    <x v="224"/>
    <s v="Component Used"/>
    <n v="69546.899999999994"/>
    <n v="1"/>
    <n v="69546.899999999994"/>
  </r>
  <r>
    <s v="103570 - PROPANE LIQUID PROPANE GAS BULK DELIVERY "/>
    <n v="103570"/>
    <x v="6"/>
    <s v="PROP - PROPANE"/>
    <m/>
    <x v="225"/>
    <s v="Component Used"/>
    <n v="96102.9"/>
    <n v="1"/>
    <n v="96102.9"/>
  </r>
  <r>
    <s v="103570 - PROPANE LIQUID PROPANE GAS BULK DELIVERY "/>
    <n v="103570"/>
    <x v="6"/>
    <s v="PROP - PROPANE"/>
    <m/>
    <x v="125"/>
    <s v="Component Used"/>
    <n v="84251.3"/>
    <n v="1"/>
    <n v="84251.3"/>
  </r>
  <r>
    <s v="103570 - PROPANE LIQUID PROPANE GAS BULK DELIVERY "/>
    <n v="103570"/>
    <x v="6"/>
    <s v="PROP - PROPANE"/>
    <m/>
    <x v="19"/>
    <s v="Component Used"/>
    <n v="104107.5"/>
    <n v="1"/>
    <n v="104107.5"/>
  </r>
  <r>
    <s v="103570 - PROPANE LIQUID PROPANE GAS BULK DELIVERY "/>
    <n v="103570"/>
    <x v="6"/>
    <s v="PROP - PROPANE"/>
    <m/>
    <x v="226"/>
    <s v="Component Used"/>
    <n v="70339.100000000006"/>
    <n v="1"/>
    <n v="70339.100000000006"/>
  </r>
  <r>
    <s v="103570 - PROPANE LIQUID PROPANE GAS BULK DELIVERY "/>
    <n v="103570"/>
    <x v="6"/>
    <s v="PROP - PROPANE"/>
    <m/>
    <x v="188"/>
    <s v="Component Used"/>
    <n v="81371"/>
    <n v="1"/>
    <n v="81371"/>
  </r>
  <r>
    <s v="103570 - PROPANE LIQUID PROPANE GAS BULK DELIVERY "/>
    <n v="103570"/>
    <x v="6"/>
    <s v="PROP - PROPANE"/>
    <m/>
    <x v="227"/>
    <s v="Component Used"/>
    <n v="98343.3"/>
    <n v="1"/>
    <n v="98343.3"/>
  </r>
  <r>
    <s v="103570 - PROPANE LIQUID PROPANE GAS BULK DELIVERY "/>
    <n v="103570"/>
    <x v="6"/>
    <s v="PROP - PROPANE"/>
    <m/>
    <x v="152"/>
    <s v="Component Used"/>
    <n v="89241.9"/>
    <n v="1"/>
    <n v="89241.9"/>
  </r>
  <r>
    <s v="103570 - PROPANE LIQUID PROPANE GAS BULK DELIVERY "/>
    <n v="103570"/>
    <x v="6"/>
    <s v="PROP - PROPANE"/>
    <m/>
    <x v="104"/>
    <s v="Component Used"/>
    <n v="82832.5"/>
    <n v="1"/>
    <n v="82832.5"/>
  </r>
  <r>
    <s v="103570 - PROPANE LIQUID PROPANE GAS BULK DELIVERY "/>
    <n v="103570"/>
    <x v="6"/>
    <s v="PROP - PROPANE"/>
    <m/>
    <x v="228"/>
    <s v="Component Used"/>
    <n v="77185.899999999994"/>
    <n v="1"/>
    <n v="77185.899999999994"/>
  </r>
  <r>
    <s v="103570 - PROPANE LIQUID PROPANE GAS BULK DELIVERY "/>
    <n v="103570"/>
    <x v="6"/>
    <s v="PROP - PROPANE"/>
    <m/>
    <x v="88"/>
    <s v="Component Used"/>
    <n v="90854"/>
    <n v="1"/>
    <n v="90854"/>
  </r>
  <r>
    <s v="103570 - PROPANE LIQUID PROPANE GAS BULK DELIVERY "/>
    <n v="103570"/>
    <x v="6"/>
    <s v="PROP - PROPANE"/>
    <m/>
    <x v="37"/>
    <s v="Component Used"/>
    <n v="80184.600000000006"/>
    <n v="1"/>
    <n v="80184.600000000006"/>
  </r>
  <r>
    <s v="103570 - PROPANE LIQUID PROPANE GAS BULK DELIVERY  - Total"/>
    <m/>
    <x v="1"/>
    <m/>
    <m/>
    <x v="38"/>
    <m/>
    <n v="1024360.9"/>
    <m/>
    <m/>
  </r>
  <r>
    <s v="103652 - OIL GEAR OMALA S2 G 220 IBC 1000L "/>
    <n v="103652"/>
    <x v="2"/>
    <s v="LUBR - LUBRICANTS"/>
    <s v="Container"/>
    <x v="60"/>
    <s v="Component Used"/>
    <n v="1"/>
    <n v="1000"/>
    <n v="1000"/>
  </r>
  <r>
    <s v="103652 - OIL GEAR OMALA S2 G 220 IBC 1000L "/>
    <n v="103652"/>
    <x v="2"/>
    <s v="LUBR - LUBRICANTS"/>
    <m/>
    <x v="273"/>
    <s v="Component Used"/>
    <n v="1"/>
    <n v="1000"/>
    <n v="1000"/>
  </r>
  <r>
    <s v="103652 - OIL GEAR OMALA S2 G 220 IBC 1000L "/>
    <n v="103652"/>
    <x v="2"/>
    <s v="LUBR - LUBRICANTS"/>
    <m/>
    <x v="29"/>
    <s v="Component Used"/>
    <n v="1"/>
    <n v="1000"/>
    <n v="1000"/>
  </r>
  <r>
    <s v="103652 - OIL GEAR OMALA S2 G 220 IBC 1000L "/>
    <n v="103652"/>
    <x v="2"/>
    <s v="LUBR - LUBRICANTS"/>
    <m/>
    <x v="104"/>
    <s v="Component Used"/>
    <n v="1"/>
    <n v="1000"/>
    <n v="1000"/>
  </r>
  <r>
    <s v="103652 - OIL GEAR OMALA S2 G 220 IBC 1000L "/>
    <n v="103652"/>
    <x v="2"/>
    <s v="LUBR - LUBRICANTS"/>
    <m/>
    <x v="104"/>
    <s v="Component Used"/>
    <n v="1"/>
    <n v="1000"/>
    <n v="1000"/>
  </r>
  <r>
    <s v="103652 - OIL GEAR OMALA S2 G 220 IBC 1000L "/>
    <n v="103652"/>
    <x v="2"/>
    <s v="LUBR - LUBRICANTS"/>
    <m/>
    <x v="104"/>
    <s v="Component Used"/>
    <n v="2"/>
    <n v="1000"/>
    <n v="2000"/>
  </r>
  <r>
    <s v="103652 - OIL GEAR OMALA S2 G 220 IBC 1000L "/>
    <n v="103652"/>
    <x v="2"/>
    <s v="LUBR - LUBRICANTS"/>
    <m/>
    <x v="92"/>
    <s v="Component Used"/>
    <n v="1"/>
    <n v="1000"/>
    <n v="1000"/>
  </r>
  <r>
    <s v="103652 - OIL GEAR OMALA S2 G 220 IBC 1000L "/>
    <n v="103652"/>
    <x v="2"/>
    <s v="LUBR - LUBRICANTS"/>
    <m/>
    <x v="92"/>
    <s v="Component Used"/>
    <n v="1"/>
    <n v="1000"/>
    <n v="1000"/>
  </r>
  <r>
    <s v="103652 - OIL GEAR OMALA S2 G 220 IBC 1000L "/>
    <n v="103652"/>
    <x v="2"/>
    <s v="LUBR - LUBRICANTS"/>
    <m/>
    <x v="166"/>
    <s v="Component Used"/>
    <n v="1"/>
    <n v="1000"/>
    <n v="1000"/>
  </r>
  <r>
    <s v="103652 - OIL GEAR OMALA S2 G 220 IBC 1000L "/>
    <n v="103652"/>
    <x v="2"/>
    <s v="LUBR - LUBRICANTS"/>
    <m/>
    <x v="37"/>
    <s v="Component Used"/>
    <n v="1"/>
    <n v="1000"/>
    <n v="1000"/>
  </r>
  <r>
    <s v="103652 - OIL GEAR OMALA S2 G 220 IBC 1000L  - Total"/>
    <m/>
    <x v="1"/>
    <m/>
    <m/>
    <x v="38"/>
    <m/>
    <n v="11"/>
    <m/>
    <m/>
  </r>
  <r>
    <s v="103734 - OIL AIR COMPRESSOR CORENA S3 R 46/P 20L "/>
    <n v="103734"/>
    <x v="15"/>
    <s v="LUBR - LUBRICANTS"/>
    <s v="Drum"/>
    <x v="212"/>
    <s v="Component Used"/>
    <n v="1"/>
    <n v="20"/>
    <n v="20"/>
  </r>
  <r>
    <s v="103734 - OIL AIR COMPRESSOR CORENA S3 R 46/P 20L  - Total"/>
    <m/>
    <x v="1"/>
    <m/>
    <m/>
    <x v="38"/>
    <m/>
    <n v="1"/>
    <m/>
    <m/>
  </r>
  <r>
    <s v="103929 - LUBRICANT, TYRE AND RIM, TIP TOP MOUNTING PASTE, 5KG "/>
    <n v="103929"/>
    <x v="11"/>
    <s v="LUBR - LUBRICANTS"/>
    <s v="Each"/>
    <x v="248"/>
    <s v="Component Used"/>
    <n v="8"/>
    <n v="5"/>
    <n v="40"/>
  </r>
  <r>
    <s v="103929 - LUBRICANT, TYRE AND RIM, TIP TOP MOUNTING PASTE, 5KG "/>
    <n v="103929"/>
    <x v="11"/>
    <s v="LUBR - LUBRICANTS"/>
    <m/>
    <x v="109"/>
    <s v="Component Used"/>
    <n v="2"/>
    <n v="5"/>
    <n v="10"/>
  </r>
  <r>
    <s v="103929 - LUBRICANT, TYRE AND RIM, TIP TOP MOUNTING PASTE, 5KG "/>
    <n v="103929"/>
    <x v="11"/>
    <s v="LUBR - LUBRICANTS"/>
    <m/>
    <x v="147"/>
    <s v="Component Used"/>
    <n v="10"/>
    <n v="5"/>
    <n v="50"/>
  </r>
  <r>
    <s v="103929 - LUBRICANT, TYRE AND RIM, TIP TOP MOUNTING PASTE, 5KG "/>
    <n v="103929"/>
    <x v="11"/>
    <s v="LUBR - LUBRICANTS"/>
    <m/>
    <x v="36"/>
    <s v="Component Used"/>
    <n v="10"/>
    <n v="5"/>
    <n v="50"/>
  </r>
  <r>
    <s v="103929 - LUBRICANT, TYRE AND RIM, TIP TOP MOUNTING PASTE, 5KG  - Total"/>
    <m/>
    <x v="1"/>
    <m/>
    <m/>
    <x v="38"/>
    <m/>
    <n v="30"/>
    <m/>
    <m/>
  </r>
  <r>
    <s v="104141 - REFILL CARTRIDGE, S2 V220 2 GADUS, 120CC, VARIO PERMA STAR AUTO LUBRICATOR,"/>
    <n v="104141"/>
    <x v="11"/>
    <s v="LUBR - LUBRICANTS"/>
    <s v="Each"/>
    <x v="135"/>
    <s v="Component Used"/>
    <n v="1"/>
    <n v="0.12"/>
    <n v="0.12"/>
  </r>
  <r>
    <s v="104141 - REFILL CARTRIDGE, S2 V220 2 GADUS, 120CC, VARIO PERMA STAR AUTO LUBRICATOR,"/>
    <n v="104141"/>
    <x v="11"/>
    <s v="LUBR - LUBRICANTS"/>
    <m/>
    <x v="127"/>
    <s v="Component Used"/>
    <n v="2"/>
    <n v="0.12"/>
    <n v="0.24"/>
  </r>
  <r>
    <s v="104141 - REFILL CARTRIDGE, S2 V220 2 GADUS, 120CC, VARIO PERMA STAR AUTO LUBRICATOR,"/>
    <n v="104141"/>
    <x v="11"/>
    <s v="LUBR - LUBRICANTS"/>
    <m/>
    <x v="213"/>
    <s v="Component Used"/>
    <n v="3"/>
    <n v="0.12"/>
    <n v="0.36"/>
  </r>
  <r>
    <s v="104141 - REFILL CARTRIDGE, S2 V220 2 GADUS, 120CC, VARIO PERMA STAR AUTO LUBRICATOR,"/>
    <n v="104141"/>
    <x v="11"/>
    <s v="LUBR - LUBRICANTS"/>
    <m/>
    <x v="90"/>
    <s v="Component Used"/>
    <n v="2"/>
    <n v="0.12"/>
    <n v="0.24"/>
  </r>
  <r>
    <s v="104141 - REFILL CARTRIDGE, S2 V220 2 GADUS, 120CC, VARIO PERMA STAR AUTO LUBRICATOR,"/>
    <n v="104141"/>
    <x v="11"/>
    <s v="LUBR - LUBRICANTS"/>
    <m/>
    <x v="165"/>
    <s v="Component Used"/>
    <n v="13"/>
    <n v="0.12"/>
    <n v="1.56"/>
  </r>
  <r>
    <s v="104141 - REFILL CARTRIDGE, S2 V220 2 GADUS, 120CC, VARIO PERMA STAR AUTO LUBRICATOR, - Total"/>
    <m/>
    <x v="1"/>
    <m/>
    <m/>
    <x v="38"/>
    <m/>
    <n v="21"/>
    <m/>
    <m/>
  </r>
  <r>
    <s v="104142 - REFILL CARTRIDGE, S3 V220C 2 GADUS, 250CC, VARIO PERMA STAR AUTO LUBRICATOR,"/>
    <n v="104142"/>
    <x v="11"/>
    <s v="LUBR - LUBRICANTS"/>
    <s v="Each"/>
    <x v="238"/>
    <s v="Component Used"/>
    <n v="1"/>
    <n v="0.25"/>
    <n v="0.25"/>
  </r>
  <r>
    <s v="104142 - REFILL CARTRIDGE, S3 V220C 2 GADUS, 250CC, VARIO PERMA STAR AUTO LUBRICATOR,"/>
    <n v="104142"/>
    <x v="11"/>
    <s v="LUBR - LUBRICANTS"/>
    <m/>
    <x v="238"/>
    <s v="Component Used"/>
    <n v="1"/>
    <n v="0.25"/>
    <n v="0.25"/>
  </r>
  <r>
    <s v="104142 - REFILL CARTRIDGE, S3 V220C 2 GADUS, 250CC, VARIO PERMA STAR AUTO LUBRICATOR,"/>
    <n v="104142"/>
    <x v="11"/>
    <s v="LUBR - LUBRICANTS"/>
    <m/>
    <x v="178"/>
    <s v="Component Used"/>
    <n v="4"/>
    <n v="0.25"/>
    <n v="1"/>
  </r>
  <r>
    <s v="104142 - REFILL CARTRIDGE, S3 V220C 2 GADUS, 250CC, VARIO PERMA STAR AUTO LUBRICATOR,"/>
    <n v="104142"/>
    <x v="11"/>
    <s v="LUBR - LUBRICANTS"/>
    <m/>
    <x v="179"/>
    <s v="Component Used"/>
    <n v="2"/>
    <n v="0.25"/>
    <n v="0.5"/>
  </r>
  <r>
    <s v="104142 - REFILL CARTRIDGE, S3 V220C 2 GADUS, 250CC, VARIO PERMA STAR AUTO LUBRICATOR,"/>
    <n v="104142"/>
    <x v="11"/>
    <s v="LUBR - LUBRICANTS"/>
    <m/>
    <x v="179"/>
    <s v="Component Used"/>
    <n v="2"/>
    <n v="0.25"/>
    <n v="0.5"/>
  </r>
  <r>
    <s v="104142 - REFILL CARTRIDGE, S3 V220C 2 GADUS, 250CC, VARIO PERMA STAR AUTO LUBRICATOR,"/>
    <n v="104142"/>
    <x v="11"/>
    <s v="LUBR - LUBRICANTS"/>
    <m/>
    <x v="180"/>
    <s v="Component Used"/>
    <n v="7"/>
    <n v="0.25"/>
    <n v="1.75"/>
  </r>
  <r>
    <s v="104142 - REFILL CARTRIDGE, S3 V220C 2 GADUS, 250CC, VARIO PERMA STAR AUTO LUBRICATOR,"/>
    <n v="104142"/>
    <x v="11"/>
    <s v="LUBR - LUBRICANTS"/>
    <m/>
    <x v="45"/>
    <s v="Component Used"/>
    <n v="1"/>
    <n v="0.25"/>
    <n v="0.25"/>
  </r>
  <r>
    <s v="104142 - REFILL CARTRIDGE, S3 V220C 2 GADUS, 250CC, VARIO PERMA STAR AUTO LUBRICATOR,"/>
    <n v="104142"/>
    <x v="11"/>
    <s v="LUBR - LUBRICANTS"/>
    <m/>
    <x v="6"/>
    <s v="Component Used"/>
    <n v="1"/>
    <n v="0.25"/>
    <n v="0.25"/>
  </r>
  <r>
    <s v="104142 - REFILL CARTRIDGE, S3 V220C 2 GADUS, 250CC, VARIO PERMA STAR AUTO LUBRICATOR,"/>
    <n v="104142"/>
    <x v="11"/>
    <s v="LUBR - LUBRICANTS"/>
    <m/>
    <x v="46"/>
    <s v="Component Used"/>
    <n v="4"/>
    <n v="0.25"/>
    <n v="1"/>
  </r>
  <r>
    <s v="104142 - REFILL CARTRIDGE, S3 V220C 2 GADUS, 250CC, VARIO PERMA STAR AUTO LUBRICATOR,"/>
    <n v="104142"/>
    <x v="11"/>
    <s v="LUBR - LUBRICANTS"/>
    <m/>
    <x v="51"/>
    <s v="Component Used"/>
    <n v="2"/>
    <n v="0.25"/>
    <n v="0.5"/>
  </r>
  <r>
    <s v="104142 - REFILL CARTRIDGE, S3 V220C 2 GADUS, 250CC, VARIO PERMA STAR AUTO LUBRICATOR,"/>
    <n v="104142"/>
    <x v="11"/>
    <s v="LUBR - LUBRICANTS"/>
    <m/>
    <x v="51"/>
    <s v="Component Used"/>
    <n v="4"/>
    <n v="0.25"/>
    <n v="1"/>
  </r>
  <r>
    <s v="104142 - REFILL CARTRIDGE, S3 V220C 2 GADUS, 250CC, VARIO PERMA STAR AUTO LUBRICATOR,"/>
    <n v="104142"/>
    <x v="11"/>
    <s v="LUBR - LUBRICANTS"/>
    <m/>
    <x v="51"/>
    <s v="Component Used"/>
    <n v="3"/>
    <n v="0.25"/>
    <n v="0.75"/>
  </r>
  <r>
    <s v="104142 - REFILL CARTRIDGE, S3 V220C 2 GADUS, 250CC, VARIO PERMA STAR AUTO LUBRICATOR,"/>
    <n v="104142"/>
    <x v="11"/>
    <s v="LUBR - LUBRICANTS"/>
    <m/>
    <x v="274"/>
    <s v="Component Used"/>
    <n v="1"/>
    <n v="0.25"/>
    <n v="0.25"/>
  </r>
  <r>
    <s v="104142 - REFILL CARTRIDGE, S3 V220C 2 GADUS, 250CC, VARIO PERMA STAR AUTO LUBRICATOR,"/>
    <n v="104142"/>
    <x v="11"/>
    <s v="LUBR - LUBRICANTS"/>
    <m/>
    <x v="9"/>
    <s v="Component Used"/>
    <n v="14"/>
    <n v="0.25"/>
    <n v="3.5"/>
  </r>
  <r>
    <s v="104142 - REFILL CARTRIDGE, S3 V220C 2 GADUS, 250CC, VARIO PERMA STAR AUTO LUBRICATOR,"/>
    <n v="104142"/>
    <x v="11"/>
    <s v="LUBR - LUBRICANTS"/>
    <m/>
    <x v="185"/>
    <s v="Component Used"/>
    <n v="2"/>
    <n v="0.25"/>
    <n v="0.5"/>
  </r>
  <r>
    <s v="104142 - REFILL CARTRIDGE, S3 V220C 2 GADUS, 250CC, VARIO PERMA STAR AUTO LUBRICATOR,"/>
    <n v="104142"/>
    <x v="11"/>
    <s v="LUBR - LUBRICANTS"/>
    <m/>
    <x v="97"/>
    <s v="Component Used"/>
    <n v="8"/>
    <n v="0.25"/>
    <n v="2"/>
  </r>
  <r>
    <s v="104142 - REFILL CARTRIDGE, S3 V220C 2 GADUS, 250CC, VARIO PERMA STAR AUTO LUBRICATOR,"/>
    <n v="104142"/>
    <x v="11"/>
    <s v="LUBR - LUBRICANTS"/>
    <m/>
    <x v="123"/>
    <s v="Component Used"/>
    <n v="10"/>
    <n v="0.25"/>
    <n v="2.5"/>
  </r>
  <r>
    <s v="104142 - REFILL CARTRIDGE, S3 V220C 2 GADUS, 250CC, VARIO PERMA STAR AUTO LUBRICATOR,"/>
    <n v="104142"/>
    <x v="11"/>
    <s v="LUBR - LUBRICANTS"/>
    <m/>
    <x v="172"/>
    <s v="Component Used"/>
    <n v="5"/>
    <n v="0.25"/>
    <n v="1.25"/>
  </r>
  <r>
    <s v="104142 - REFILL CARTRIDGE, S3 V220C 2 GADUS, 250CC, VARIO PERMA STAR AUTO LUBRICATOR,"/>
    <n v="104142"/>
    <x v="11"/>
    <s v="LUBR - LUBRICANTS"/>
    <m/>
    <x v="65"/>
    <s v="Component Used"/>
    <n v="4"/>
    <n v="0.25"/>
    <n v="1"/>
  </r>
  <r>
    <s v="104142 - REFILL CARTRIDGE, S3 V220C 2 GADUS, 250CC, VARIO PERMA STAR AUTO LUBRICATOR,"/>
    <n v="104142"/>
    <x v="11"/>
    <s v="LUBR - LUBRICANTS"/>
    <m/>
    <x v="109"/>
    <s v="Component Used"/>
    <n v="10"/>
    <n v="0.25"/>
    <n v="2.5"/>
  </r>
  <r>
    <s v="104142 - REFILL CARTRIDGE, S3 V220C 2 GADUS, 250CC, VARIO PERMA STAR AUTO LUBRICATOR,"/>
    <n v="104142"/>
    <x v="11"/>
    <s v="LUBR - LUBRICANTS"/>
    <m/>
    <x v="102"/>
    <s v="Component Used"/>
    <n v="4"/>
    <n v="0.25"/>
    <n v="1"/>
  </r>
  <r>
    <s v="104142 - REFILL CARTRIDGE, S3 V220C 2 GADUS, 250CC, VARIO PERMA STAR AUTO LUBRICATOR,"/>
    <n v="104142"/>
    <x v="11"/>
    <s v="LUBR - LUBRICANTS"/>
    <m/>
    <x v="102"/>
    <s v="Component Used"/>
    <n v="6"/>
    <n v="0.25"/>
    <n v="1.5"/>
  </r>
  <r>
    <s v="104142 - REFILL CARTRIDGE, S3 V220C 2 GADUS, 250CC, VARIO PERMA STAR AUTO LUBRICATOR,"/>
    <n v="104142"/>
    <x v="11"/>
    <s v="LUBR - LUBRICANTS"/>
    <m/>
    <x v="219"/>
    <s v="Component Used"/>
    <n v="2"/>
    <n v="0.25"/>
    <n v="0.5"/>
  </r>
  <r>
    <s v="104142 - REFILL CARTRIDGE, S3 V220C 2 GADUS, 250CC, VARIO PERMA STAR AUTO LUBRICATOR,"/>
    <n v="104142"/>
    <x v="11"/>
    <s v="LUBR - LUBRICANTS"/>
    <m/>
    <x v="153"/>
    <s v="Component Used"/>
    <n v="4"/>
    <n v="0.25"/>
    <n v="1"/>
  </r>
  <r>
    <s v="104142 - REFILL CARTRIDGE, S3 V220C 2 GADUS, 250CC, VARIO PERMA STAR AUTO LUBRICATOR,"/>
    <n v="104142"/>
    <x v="11"/>
    <s v="LUBR - LUBRICANTS"/>
    <m/>
    <x v="75"/>
    <s v="Component Used"/>
    <n v="6"/>
    <n v="0.25"/>
    <n v="1.5"/>
  </r>
  <r>
    <s v="104142 - REFILL CARTRIDGE, S3 V220C 2 GADUS, 250CC, VARIO PERMA STAR AUTO LUBRICATOR,"/>
    <n v="104142"/>
    <x v="11"/>
    <s v="LUBR - LUBRICANTS"/>
    <m/>
    <x v="154"/>
    <s v="Component Used"/>
    <n v="5"/>
    <n v="0.25"/>
    <n v="1.25"/>
  </r>
  <r>
    <s v="104142 - REFILL CARTRIDGE, S3 V220C 2 GADUS, 250CC, VARIO PERMA STAR AUTO LUBRICATOR,"/>
    <n v="104142"/>
    <x v="11"/>
    <s v="LUBR - LUBRICANTS"/>
    <m/>
    <x v="253"/>
    <s v="Component Used"/>
    <n v="4"/>
    <n v="0.25"/>
    <n v="1"/>
  </r>
  <r>
    <s v="104142 - REFILL CARTRIDGE, S3 V220C 2 GADUS, 250CC, VARIO PERMA STAR AUTO LUBRICATOR,"/>
    <n v="104142"/>
    <x v="11"/>
    <s v="LUBR - LUBRICANTS"/>
    <m/>
    <x v="275"/>
    <s v="Component Used"/>
    <n v="3"/>
    <n v="0.25"/>
    <n v="0.75"/>
  </r>
  <r>
    <s v="104142 - REFILL CARTRIDGE, S3 V220C 2 GADUS, 250CC, VARIO PERMA STAR AUTO LUBRICATOR,"/>
    <n v="104142"/>
    <x v="11"/>
    <s v="LUBR - LUBRICANTS"/>
    <m/>
    <x v="158"/>
    <s v="Component Used"/>
    <n v="4"/>
    <n v="0.25"/>
    <n v="1"/>
  </r>
  <r>
    <s v="104142 - REFILL CARTRIDGE, S3 V220C 2 GADUS, 250CC, VARIO PERMA STAR AUTO LUBRICATOR,"/>
    <n v="104142"/>
    <x v="11"/>
    <s v="LUBR - LUBRICANTS"/>
    <m/>
    <x v="198"/>
    <s v="Component Used"/>
    <n v="1"/>
    <n v="0.25"/>
    <n v="0.25"/>
  </r>
  <r>
    <s v="104142 - REFILL CARTRIDGE, S3 V220C 2 GADUS, 250CC, VARIO PERMA STAR AUTO LUBRICATOR,"/>
    <n v="104142"/>
    <x v="11"/>
    <s v="LUBR - LUBRICANTS"/>
    <m/>
    <x v="34"/>
    <s v="Component Used"/>
    <n v="9"/>
    <n v="0.25"/>
    <n v="2.25"/>
  </r>
  <r>
    <s v="104142 - REFILL CARTRIDGE, S3 V220C 2 GADUS, 250CC, VARIO PERMA STAR AUTO LUBRICATOR,"/>
    <n v="104142"/>
    <x v="11"/>
    <s v="LUBR - LUBRICANTS"/>
    <m/>
    <x v="34"/>
    <s v="Component Used"/>
    <n v="4"/>
    <n v="0.25"/>
    <n v="1"/>
  </r>
  <r>
    <s v="104142 - REFILL CARTRIDGE, S3 V220C 2 GADUS, 250CC, VARIO PERMA STAR AUTO LUBRICATOR,"/>
    <n v="104142"/>
    <x v="11"/>
    <s v="LUBR - LUBRICANTS"/>
    <m/>
    <x v="120"/>
    <s v="Component Used"/>
    <n v="4"/>
    <n v="0.25"/>
    <n v="1"/>
  </r>
  <r>
    <s v="104142 - REFILL CARTRIDGE, S3 V220C 2 GADUS, 250CC, VARIO PERMA STAR AUTO LUBRICATOR,"/>
    <n v="104142"/>
    <x v="11"/>
    <s v="LUBR - LUBRICANTS"/>
    <m/>
    <x v="199"/>
    <s v="Component Used"/>
    <n v="3"/>
    <n v="0.25"/>
    <n v="0.75"/>
  </r>
  <r>
    <s v="104142 - REFILL CARTRIDGE, S3 V220C 2 GADUS, 250CC, VARIO PERMA STAR AUTO LUBRICATOR,"/>
    <n v="104142"/>
    <x v="11"/>
    <s v="LUBR - LUBRICANTS"/>
    <m/>
    <x v="121"/>
    <s v="Component Used"/>
    <n v="10"/>
    <n v="0.25"/>
    <n v="2.5"/>
  </r>
  <r>
    <s v="104142 - REFILL CARTRIDGE, S3 V220C 2 GADUS, 250CC, VARIO PERMA STAR AUTO LUBRICATOR,"/>
    <n v="104142"/>
    <x v="11"/>
    <s v="LUBR - LUBRICANTS"/>
    <m/>
    <x v="165"/>
    <s v="Component Used"/>
    <n v="19"/>
    <n v="0.25"/>
    <n v="4.75"/>
  </r>
  <r>
    <s v="104142 - REFILL CARTRIDGE, S3 V220C 2 GADUS, 250CC, VARIO PERMA STAR AUTO LUBRICATOR, - Total"/>
    <m/>
    <x v="1"/>
    <m/>
    <m/>
    <x v="38"/>
    <m/>
    <n v="174"/>
    <m/>
    <m/>
  </r>
  <r>
    <s v="104164 - SODIUM CHLORITE 31%, 200L 250KG "/>
    <n v="104164"/>
    <x v="16"/>
    <s v="CHEM - CHEMICALS"/>
    <s v="Each"/>
    <x v="176"/>
    <s v="Component Used"/>
    <n v="1"/>
    <n v="200"/>
    <n v="250"/>
  </r>
  <r>
    <s v="104164 - SODIUM CHLORITE 31%, 200L 250KG "/>
    <n v="104164"/>
    <x v="16"/>
    <s v="CHEM - CHEMICALS"/>
    <m/>
    <x v="276"/>
    <s v="Component Used"/>
    <n v="1"/>
    <n v="200"/>
    <n v="250"/>
  </r>
  <r>
    <s v="104164 - SODIUM CHLORITE 31%, 200L 250KG "/>
    <n v="104164"/>
    <x v="16"/>
    <s v="CHEM - CHEMICALS"/>
    <m/>
    <x v="51"/>
    <s v="Component Used"/>
    <n v="1"/>
    <n v="200"/>
    <n v="250"/>
  </r>
  <r>
    <s v="104164 - SODIUM CHLORITE 31%, 200L 250KG "/>
    <n v="104164"/>
    <x v="16"/>
    <s v="CHEM - CHEMICALS"/>
    <m/>
    <x v="102"/>
    <s v="Component Used"/>
    <n v="1"/>
    <n v="200"/>
    <n v="250"/>
  </r>
  <r>
    <s v="104164 - SODIUM CHLORITE 31%, 200L 250KG "/>
    <n v="104164"/>
    <x v="16"/>
    <s v="CHEM - CHEMICALS"/>
    <m/>
    <x v="126"/>
    <s v="Component Used"/>
    <n v="1"/>
    <n v="200"/>
    <n v="250"/>
  </r>
  <r>
    <s v="104164 - SODIUM CHLORITE 31%, 200L 250KG "/>
    <n v="104164"/>
    <x v="16"/>
    <s v="CHEM - CHEMICALS"/>
    <m/>
    <x v="147"/>
    <s v="Component Used"/>
    <n v="1"/>
    <n v="200"/>
    <n v="250"/>
  </r>
  <r>
    <s v="104164 - SODIUM CHLORITE 31%, 200L 250KG "/>
    <n v="104164"/>
    <x v="16"/>
    <s v="CHEM - CHEMICALS"/>
    <m/>
    <x v="190"/>
    <s v="Component Used"/>
    <n v="1"/>
    <n v="200"/>
    <n v="250"/>
  </r>
  <r>
    <s v="104164 - SODIUM CHLORITE 31%, 200L 250KG "/>
    <n v="104164"/>
    <x v="16"/>
    <s v="CHEM - CHEMICALS"/>
    <m/>
    <x v="271"/>
    <s v="Component Used"/>
    <n v="1"/>
    <n v="200"/>
    <n v="250"/>
  </r>
  <r>
    <s v="104164 - SODIUM CHLORITE 31%, 200L 250KG "/>
    <n v="104164"/>
    <x v="16"/>
    <s v="CHEM - CHEMICALS"/>
    <m/>
    <x v="111"/>
    <s v="Component Used"/>
    <n v="1"/>
    <n v="200"/>
    <n v="250"/>
  </r>
  <r>
    <s v="104164 - SODIUM CHLORITE 31%, 200L 250KG "/>
    <n v="104164"/>
    <x v="16"/>
    <s v="CHEM - CHEMICALS"/>
    <m/>
    <x v="268"/>
    <s v="Component Used"/>
    <n v="1"/>
    <n v="200"/>
    <n v="250"/>
  </r>
  <r>
    <s v="104164 - SODIUM CHLORITE 31%, 200L 250KG "/>
    <n v="104164"/>
    <x v="16"/>
    <s v="CHEM - CHEMICALS"/>
    <m/>
    <x v="106"/>
    <s v="Component Used"/>
    <n v="1"/>
    <n v="200"/>
    <n v="250"/>
  </r>
  <r>
    <s v="104164 - SODIUM CHLORITE 31%, 200L 250KG  - Total"/>
    <m/>
    <x v="1"/>
    <m/>
    <m/>
    <x v="38"/>
    <m/>
    <n v="11"/>
    <m/>
    <m/>
  </r>
  <r>
    <s v="104165 - SODIUM HYPOCHLORITE SOLUTION CHLORINE 10% "/>
    <n v="104165"/>
    <x v="17"/>
    <s v="CHEM - CHEMICALS"/>
    <s v="Container"/>
    <x v="134"/>
    <s v="Component Used"/>
    <n v="2"/>
    <n v="1000"/>
    <n v="2000"/>
  </r>
  <r>
    <s v="104165 - SODIUM HYPOCHLORITE SOLUTION CHLORINE 10% "/>
    <n v="104165"/>
    <x v="17"/>
    <s v="CHEM - CHEMICALS"/>
    <m/>
    <x v="277"/>
    <s v="Component Used"/>
    <n v="2"/>
    <n v="1000"/>
    <n v="2000"/>
  </r>
  <r>
    <s v="104165 - SODIUM HYPOCHLORITE SOLUTION CHLORINE 10% "/>
    <n v="104165"/>
    <x v="17"/>
    <s v="CHEM - CHEMICALS"/>
    <m/>
    <x v="273"/>
    <s v="Component Used"/>
    <n v="1"/>
    <n v="1000"/>
    <n v="1000"/>
  </r>
  <r>
    <s v="104165 - SODIUM HYPOCHLORITE SOLUTION CHLORINE 10%  - Total"/>
    <m/>
    <x v="1"/>
    <m/>
    <m/>
    <x v="38"/>
    <m/>
    <n v="5"/>
    <m/>
    <m/>
  </r>
  <r>
    <s v="120270 - OIL, GEAR SPIRAX S2 A 85W-140 / 1000LT POD "/>
    <n v="120270"/>
    <x v="2"/>
    <s v="LUBR - LUBRICANTS"/>
    <s v="Pod"/>
    <x v="45"/>
    <s v="Component Used"/>
    <n v="1"/>
    <n v="1000"/>
    <n v="1000"/>
  </r>
  <r>
    <s v="120270 - OIL, GEAR SPIRAX S2 A 85W-140 / 1000LT POD "/>
    <n v="120270"/>
    <x v="2"/>
    <s v="LUBR - LUBRICANTS"/>
    <m/>
    <x v="125"/>
    <s v="Component Used"/>
    <n v="1"/>
    <n v="1000"/>
    <n v="1000"/>
  </r>
  <r>
    <s v="120270 - OIL, GEAR SPIRAX S2 A 85W-140 / 1000LT POD "/>
    <n v="120270"/>
    <x v="2"/>
    <s v="LUBR - LUBRICANTS"/>
    <m/>
    <x v="131"/>
    <s v="Component Used"/>
    <n v="1"/>
    <n v="1000"/>
    <n v="1000"/>
  </r>
  <r>
    <s v="120270 - OIL, GEAR SPIRAX S2 A 85W-140 / 1000LT POD "/>
    <n v="120270"/>
    <x v="2"/>
    <s v="LUBR - LUBRICANTS"/>
    <m/>
    <x v="71"/>
    <s v="Component Used"/>
    <n v="1"/>
    <n v="1000"/>
    <n v="1000"/>
  </r>
  <r>
    <s v="120270 - OIL, GEAR SPIRAX S2 A 85W-140 / 1000LT POD "/>
    <n v="120270"/>
    <x v="2"/>
    <s v="LUBR - LUBRICANTS"/>
    <m/>
    <x v="149"/>
    <s v="Component Used"/>
    <n v="1"/>
    <n v="1000"/>
    <n v="1000"/>
  </r>
  <r>
    <s v="120270 - OIL, GEAR SPIRAX S2 A 85W-140 / 1000LT POD "/>
    <n v="120270"/>
    <x v="2"/>
    <s v="LUBR - LUBRICANTS"/>
    <m/>
    <x v="149"/>
    <s v="Component Used"/>
    <n v="1"/>
    <n v="1000"/>
    <n v="1000"/>
  </r>
  <r>
    <s v="120270 - OIL, GEAR SPIRAX S2 A 85W-140 / 1000LT POD "/>
    <n v="120270"/>
    <x v="2"/>
    <s v="LUBR - LUBRICANTS"/>
    <m/>
    <x v="149"/>
    <s v="Component Used"/>
    <n v="1"/>
    <n v="1000"/>
    <n v="1000"/>
  </r>
  <r>
    <s v="120270 - OIL, GEAR SPIRAX S2 A 85W-140 / 1000LT POD "/>
    <n v="120270"/>
    <x v="2"/>
    <s v="LUBR - LUBRICANTS"/>
    <m/>
    <x v="149"/>
    <s v="Component Used"/>
    <n v="1"/>
    <n v="1000"/>
    <n v="1000"/>
  </r>
  <r>
    <s v="120270 - OIL, GEAR SPIRAX S2 A 85W-140 / 1000LT POD "/>
    <n v="120270"/>
    <x v="2"/>
    <s v="LUBR - LUBRICANTS"/>
    <m/>
    <x v="150"/>
    <s v="Component Used"/>
    <n v="1"/>
    <n v="1000"/>
    <n v="1000"/>
  </r>
  <r>
    <s v="120270 - OIL, GEAR SPIRAX S2 A 85W-140 / 1000LT POD "/>
    <n v="120270"/>
    <x v="2"/>
    <s v="LUBR - LUBRICANTS"/>
    <m/>
    <x v="33"/>
    <s v="Component Used"/>
    <n v="1"/>
    <n v="1000"/>
    <n v="1000"/>
  </r>
  <r>
    <s v="120270 - OIL, GEAR SPIRAX S2 A 85W-140 / 1000LT POD "/>
    <n v="120270"/>
    <x v="2"/>
    <s v="LUBR - LUBRICANTS"/>
    <m/>
    <x v="278"/>
    <s v="Component Used"/>
    <n v="4"/>
    <n v="1000"/>
    <n v="4000"/>
  </r>
  <r>
    <s v="120270 - OIL, GEAR SPIRAX S2 A 85W-140 / 1000LT POD "/>
    <n v="120270"/>
    <x v="2"/>
    <s v="LUBR - LUBRICANTS"/>
    <m/>
    <x v="90"/>
    <s v="Component Used"/>
    <n v="1"/>
    <n v="1000"/>
    <n v="1000"/>
  </r>
  <r>
    <s v="120270 - OIL, GEAR SPIRAX S2 A 85W-140 / 1000LT POD "/>
    <n v="120270"/>
    <x v="2"/>
    <s v="LUBR - LUBRICANTS"/>
    <m/>
    <x v="272"/>
    <s v="Component Used"/>
    <n v="2"/>
    <n v="1000"/>
    <n v="2000"/>
  </r>
  <r>
    <s v="120270 - OIL, GEAR SPIRAX S2 A 85W-140 / 1000LT POD  - Total"/>
    <m/>
    <x v="1"/>
    <m/>
    <m/>
    <x v="38"/>
    <m/>
    <n v="17"/>
    <m/>
    <m/>
  </r>
  <r>
    <s v="120407 - COOLANT ANTIFREEZE HD PREMIUM N COOL 50/50 - 1000LTR OTC "/>
    <n v="120407"/>
    <x v="12"/>
    <s v="LUBR - LUBRICANTS"/>
    <s v="Each"/>
    <x v="133"/>
    <s v="Component Used"/>
    <n v="1000"/>
    <n v="1000"/>
    <n v="1000"/>
  </r>
  <r>
    <s v="120407 - COOLANT ANTIFREEZE HD PREMIUM N COOL 50/50 - 1000LTR OTC "/>
    <n v="120407"/>
    <x v="12"/>
    <s v="LUBR - LUBRICANTS"/>
    <m/>
    <x v="134"/>
    <s v="Component Used"/>
    <n v="1000"/>
    <n v="1000"/>
    <n v="1000"/>
  </r>
  <r>
    <s v="120407 - COOLANT ANTIFREEZE HD PREMIUM N COOL 50/50 - 1000LTR OTC "/>
    <n v="120407"/>
    <x v="12"/>
    <s v="LUBR - LUBRICANTS"/>
    <m/>
    <x v="259"/>
    <s v="Component Used"/>
    <n v="1000"/>
    <n v="1000"/>
    <n v="1000"/>
  </r>
  <r>
    <s v="120407 - COOLANT ANTIFREEZE HD PREMIUM N COOL 50/50 - 1000LTR OTC "/>
    <n v="120407"/>
    <x v="12"/>
    <s v="LUBR - LUBRICANTS"/>
    <m/>
    <x v="51"/>
    <s v="Component Used"/>
    <n v="1000"/>
    <n v="1000"/>
    <n v="1000"/>
  </r>
  <r>
    <s v="120407 - COOLANT ANTIFREEZE HD PREMIUM N COOL 50/50 - 1000LTR OTC "/>
    <n v="120407"/>
    <x v="12"/>
    <s v="LUBR - LUBRICANTS"/>
    <m/>
    <x v="52"/>
    <s v="Component Used"/>
    <n v="1000"/>
    <n v="1000"/>
    <n v="1000"/>
  </r>
  <r>
    <s v="120407 - COOLANT ANTIFREEZE HD PREMIUM N COOL 50/50 - 1000LTR OTC "/>
    <n v="120407"/>
    <x v="12"/>
    <s v="LUBR - LUBRICANTS"/>
    <m/>
    <x v="52"/>
    <s v="Component Used"/>
    <n v="3000"/>
    <n v="1000"/>
    <n v="3000"/>
  </r>
  <r>
    <s v="120407 - COOLANT ANTIFREEZE HD PREMIUM N COOL 50/50 - 1000LTR OTC "/>
    <n v="120407"/>
    <x v="12"/>
    <s v="LUBR - LUBRICANTS"/>
    <m/>
    <x v="264"/>
    <s v="Component Used"/>
    <n v="1000"/>
    <n v="1000"/>
    <n v="1000"/>
  </r>
  <r>
    <s v="120407 - COOLANT ANTIFREEZE HD PREMIUM N COOL 50/50 - 1000LTR OTC "/>
    <n v="120407"/>
    <x v="12"/>
    <s v="LUBR - LUBRICANTS"/>
    <m/>
    <x v="17"/>
    <s v="Component Used"/>
    <n v="1000"/>
    <n v="1000"/>
    <n v="1000"/>
  </r>
  <r>
    <s v="120407 - COOLANT ANTIFREEZE HD PREMIUM N COOL 50/50 - 1000LTR OTC "/>
    <n v="120407"/>
    <x v="12"/>
    <s v="LUBR - LUBRICANTS"/>
    <m/>
    <x v="23"/>
    <s v="Component Used"/>
    <n v="1000"/>
    <n v="1000"/>
    <n v="1000"/>
  </r>
  <r>
    <s v="120407 - COOLANT ANTIFREEZE HD PREMIUM N COOL 50/50 - 1000LTR OTC "/>
    <n v="120407"/>
    <x v="12"/>
    <s v="LUBR - LUBRICANTS"/>
    <m/>
    <x v="250"/>
    <s v="Component Used"/>
    <n v="1000"/>
    <n v="1000"/>
    <n v="1000"/>
  </r>
  <r>
    <s v="120407 - COOLANT ANTIFREEZE HD PREMIUM N COOL 50/50 - 1000LTR OTC "/>
    <n v="120407"/>
    <x v="12"/>
    <s v="LUBR - LUBRICANTS"/>
    <m/>
    <x v="242"/>
    <s v="Component Used"/>
    <n v="1000"/>
    <n v="1000"/>
    <n v="1000"/>
  </r>
  <r>
    <s v="120407 - COOLANT ANTIFREEZE HD PREMIUM N COOL 50/50 - 1000LTR OTC "/>
    <n v="120407"/>
    <x v="12"/>
    <s v="LUBR - LUBRICANTS"/>
    <m/>
    <x v="40"/>
    <s v="Component Used"/>
    <n v="1000"/>
    <n v="1000"/>
    <n v="1000"/>
  </r>
  <r>
    <s v="120407 - COOLANT ANTIFREEZE HD PREMIUM N COOL 50/50 - 1000LTR OTC "/>
    <n v="120407"/>
    <x v="12"/>
    <s v="LUBR - LUBRICANTS"/>
    <m/>
    <x v="154"/>
    <s v="Component Used"/>
    <n v="1000"/>
    <n v="1000"/>
    <n v="1000"/>
  </r>
  <r>
    <s v="120407 - COOLANT ANTIFREEZE HD PREMIUM N COOL 50/50 - 1000LTR OTC "/>
    <n v="120407"/>
    <x v="12"/>
    <s v="LUBR - LUBRICANTS"/>
    <m/>
    <x v="243"/>
    <s v="Component Used"/>
    <n v="1000"/>
    <n v="1000"/>
    <n v="1000"/>
  </r>
  <r>
    <s v="120407 - COOLANT ANTIFREEZE HD PREMIUM N COOL 50/50 - 1000LTR OTC "/>
    <n v="120407"/>
    <x v="12"/>
    <s v="LUBR - LUBRICANTS"/>
    <m/>
    <x v="104"/>
    <s v="Component Used"/>
    <n v="1000"/>
    <n v="1000"/>
    <n v="1000"/>
  </r>
  <r>
    <s v="120407 - COOLANT ANTIFREEZE HD PREMIUM N COOL 50/50 - 1000LTR OTC "/>
    <n v="120407"/>
    <x v="12"/>
    <s v="LUBR - LUBRICANTS"/>
    <m/>
    <x v="120"/>
    <s v="Component Used"/>
    <n v="2000"/>
    <n v="1000"/>
    <n v="2000"/>
  </r>
  <r>
    <s v="120407 - COOLANT ANTIFREEZE HD PREMIUM N COOL 50/50 - 1000LTR OTC "/>
    <n v="120407"/>
    <x v="12"/>
    <s v="LUBR - LUBRICANTS"/>
    <m/>
    <x v="90"/>
    <s v="Component Used"/>
    <n v="1000"/>
    <n v="1000"/>
    <n v="1000"/>
  </r>
  <r>
    <s v="120407 - COOLANT ANTIFREEZE HD PREMIUM N COOL 50/50 - 1000LTR OTC "/>
    <n v="120407"/>
    <x v="12"/>
    <s v="LUBR - LUBRICANTS"/>
    <m/>
    <x v="166"/>
    <s v="Component Used"/>
    <n v="1000"/>
    <n v="1000"/>
    <n v="1000"/>
  </r>
  <r>
    <s v="120407 - COOLANT ANTIFREEZE HD PREMIUM N COOL 50/50 - 1000LTR OTC "/>
    <n v="120407"/>
    <x v="12"/>
    <s v="LUBR - LUBRICANTS"/>
    <m/>
    <x v="272"/>
    <s v="Component Used"/>
    <n v="4000"/>
    <n v="1000"/>
    <n v="4000"/>
  </r>
  <r>
    <s v="120407 - COOLANT ANTIFREEZE HD PREMIUM N COOL 50/50 - 1000LTR OTC  - Total"/>
    <m/>
    <x v="1"/>
    <m/>
    <m/>
    <x v="38"/>
    <m/>
    <n v="25"/>
    <m/>
    <m/>
  </r>
  <r>
    <s v="121354 - OIL HYDRAULIC HYSPIN 100 IBC 1000L "/>
    <n v="121354"/>
    <x v="10"/>
    <s v="LUBR - LUBRICANTS"/>
    <s v="Pod"/>
    <x v="259"/>
    <s v="Component Used"/>
    <n v="1"/>
    <n v="1000"/>
    <n v="1000"/>
  </r>
  <r>
    <s v="121354 - OIL HYDRAULIC HYSPIN 100 IBC 1000L  - Total"/>
    <m/>
    <x v="1"/>
    <m/>
    <m/>
    <x v="38"/>
    <m/>
    <n v="1"/>
    <m/>
    <m/>
  </r>
  <r>
    <s v="121358 - OIL GEAR LSX DIFFERENTIALS 20 LTR 85W-140 "/>
    <n v="121358"/>
    <x v="2"/>
    <s v="LUBR - LUBRICANTS"/>
    <s v="Drum"/>
    <x v="37"/>
    <s v="Component Used"/>
    <n v="1"/>
    <n v="20"/>
    <n v="20"/>
  </r>
  <r>
    <s v="121358 - OIL GEAR LSX DIFFERENTIALS 20 LTR 85W-140  - Total"/>
    <m/>
    <x v="1"/>
    <m/>
    <m/>
    <x v="38"/>
    <m/>
    <n v="1"/>
    <m/>
    <m/>
  </r>
  <r>
    <s v="122449 - GREASE LGHP2/0.4 SKF  "/>
    <n v="122449"/>
    <x v="0"/>
    <s v="LUBR - LUBRICANTS"/>
    <s v="Each"/>
    <x v="196"/>
    <s v="Component Used"/>
    <n v="24"/>
    <n v="0.42"/>
    <n v="10.08"/>
  </r>
  <r>
    <s v="122449 - GREASE LGHP2/0.4 SKF   - Total"/>
    <m/>
    <x v="1"/>
    <m/>
    <m/>
    <x v="38"/>
    <m/>
    <n v="24"/>
    <m/>
    <m/>
  </r>
  <r>
    <s v="122561 - OIL GEAR SPIRAX S4 AT 75W90 / 20L/DRUM "/>
    <n v="122561"/>
    <x v="2"/>
    <s v="LUBR - LUBRICANTS"/>
    <s v="Drum"/>
    <x v="279"/>
    <s v="Component Used"/>
    <n v="2"/>
    <n v="20"/>
    <n v="40"/>
  </r>
  <r>
    <s v="122561 - OIL GEAR SPIRAX S4 AT 75W90 / 20L/DRUM "/>
    <n v="122561"/>
    <x v="2"/>
    <s v="LUBR - LUBRICANTS"/>
    <m/>
    <x v="40"/>
    <s v="Component Used"/>
    <n v="1"/>
    <n v="20"/>
    <n v="20"/>
  </r>
  <r>
    <s v="122561 - OIL GEAR SPIRAX S4 AT 75W90 / 20L/DRUM "/>
    <n v="122561"/>
    <x v="2"/>
    <s v="LUBR - LUBRICANTS"/>
    <m/>
    <x v="104"/>
    <s v="Component Used"/>
    <n v="1"/>
    <n v="20"/>
    <n v="20"/>
  </r>
  <r>
    <s v="122561 - OIL GEAR SPIRAX S4 AT 75W90 / 20L/DRUM "/>
    <n v="122561"/>
    <x v="2"/>
    <s v="LUBR - LUBRICANTS"/>
    <m/>
    <x v="196"/>
    <s v="Component Used"/>
    <n v="1"/>
    <n v="20"/>
    <n v="20"/>
  </r>
  <r>
    <s v="122561 - OIL GEAR SPIRAX S4 AT 75W90 / 20L/DRUM "/>
    <n v="122561"/>
    <x v="2"/>
    <s v="LUBR - LUBRICANTS"/>
    <m/>
    <x v="160"/>
    <s v="Component Used"/>
    <n v="1"/>
    <n v="20"/>
    <n v="20"/>
  </r>
  <r>
    <s v="122561 - OIL GEAR SPIRAX S4 AT 75W90 / 20L/DRUM "/>
    <n v="122561"/>
    <x v="2"/>
    <s v="LUBR - LUBRICANTS"/>
    <m/>
    <x v="34"/>
    <s v="Component Used"/>
    <n v="1"/>
    <n v="20"/>
    <n v="20"/>
  </r>
  <r>
    <s v="122561 - OIL GEAR SPIRAX S4 AT 75W90 / 20L/DRUM "/>
    <n v="122561"/>
    <x v="2"/>
    <s v="LUBR - LUBRICANTS"/>
    <m/>
    <x v="161"/>
    <s v="Component Used"/>
    <n v="1"/>
    <n v="20"/>
    <n v="20"/>
  </r>
  <r>
    <s v="122561 - OIL GEAR SPIRAX S4 AT 75W90 / 20L/DRUM "/>
    <n v="122561"/>
    <x v="2"/>
    <s v="LUBR - LUBRICANTS"/>
    <m/>
    <x v="37"/>
    <s v="Component Used"/>
    <n v="1"/>
    <n v="20"/>
    <n v="20"/>
  </r>
  <r>
    <s v="122561 - OIL GEAR SPIRAX S4 AT 75W90 / 20L/DRUM  - Total"/>
    <m/>
    <x v="1"/>
    <m/>
    <m/>
    <x v="38"/>
    <m/>
    <n v="9"/>
    <m/>
    <m/>
  </r>
  <r>
    <s v="122716 - OIL, HYDR,TELLUS S2 VX 68 1000L IBC "/>
    <n v="122716"/>
    <x v="10"/>
    <s v="LUBR - LUBRICANTS"/>
    <s v="Drum"/>
    <x v="164"/>
    <s v="Component Used"/>
    <n v="1"/>
    <n v="1000"/>
    <n v="1000"/>
  </r>
  <r>
    <s v="122716 - OIL, HYDR,TELLUS S2 VX 68 1000L IBC  - Total"/>
    <m/>
    <x v="1"/>
    <m/>
    <m/>
    <x v="38"/>
    <m/>
    <n v="1"/>
    <m/>
    <m/>
  </r>
  <r>
    <s v="122718 - GREASE, GADUS S3 V460DM 2 18KG/DRUM "/>
    <n v="122718"/>
    <x v="0"/>
    <s v="LUBR - LUBRICANTS"/>
    <s v="Each"/>
    <x v="142"/>
    <s v="Component Used"/>
    <n v="2"/>
    <n v="18"/>
    <n v="36"/>
  </r>
  <r>
    <s v="122718 - GREASE, GADUS S3 V460DM 2 18KG/DRUM "/>
    <n v="122718"/>
    <x v="0"/>
    <s v="LUBR - LUBRICANTS"/>
    <m/>
    <x v="78"/>
    <s v="Component Used"/>
    <n v="1"/>
    <n v="18"/>
    <n v="18"/>
  </r>
  <r>
    <s v="122718 - GREASE, GADUS S3 V460DM 2 18KG/DRUM  - Total"/>
    <m/>
    <x v="1"/>
    <m/>
    <m/>
    <x v="38"/>
    <m/>
    <n v="3"/>
    <m/>
    <m/>
  </r>
  <r>
    <s v="122926 - OIL HYDRAULIC (DONAX TC/50) SPIRAX S4 CX50 1000LTR OTC "/>
    <n v="122926"/>
    <x v="10"/>
    <s v="LUBR - LUBRICANTS"/>
    <s v="Container"/>
    <x v="176"/>
    <s v="Component Used"/>
    <n v="1"/>
    <n v="1000"/>
    <n v="1000"/>
  </r>
  <r>
    <s v="122926 - OIL HYDRAULIC (DONAX TC/50) SPIRAX S4 CX50 1000LTR OTC "/>
    <n v="122926"/>
    <x v="10"/>
    <s v="LUBR - LUBRICANTS"/>
    <m/>
    <x v="168"/>
    <s v="Component Used"/>
    <n v="1"/>
    <n v="1000"/>
    <n v="1000"/>
  </r>
  <r>
    <s v="122926 - OIL HYDRAULIC (DONAX TC/50) SPIRAX S4 CX50 1000LTR OTC "/>
    <n v="122926"/>
    <x v="10"/>
    <s v="LUBR - LUBRICANTS"/>
    <m/>
    <x v="133"/>
    <s v="Component Used"/>
    <n v="1"/>
    <n v="1000"/>
    <n v="1000"/>
  </r>
  <r>
    <s v="122926 - OIL HYDRAULIC (DONAX TC/50) SPIRAX S4 CX50 1000LTR OTC "/>
    <n v="122926"/>
    <x v="10"/>
    <s v="LUBR - LUBRICANTS"/>
    <m/>
    <x v="224"/>
    <s v="Component Used"/>
    <n v="1"/>
    <n v="1000"/>
    <n v="1000"/>
  </r>
  <r>
    <s v="122926 - OIL HYDRAULIC (DONAX TC/50) SPIRAX S4 CX50 1000LTR OTC "/>
    <n v="122926"/>
    <x v="10"/>
    <s v="LUBR - LUBRICANTS"/>
    <m/>
    <x v="169"/>
    <s v="Component Used"/>
    <n v="1"/>
    <n v="1000"/>
    <n v="1000"/>
  </r>
  <r>
    <s v="122926 - OIL HYDRAULIC (DONAX TC/50) SPIRAX S4 CX50 1000LTR OTC "/>
    <n v="122926"/>
    <x v="10"/>
    <s v="LUBR - LUBRICANTS"/>
    <m/>
    <x v="16"/>
    <s v="Component Used"/>
    <n v="1"/>
    <n v="1000"/>
    <n v="1000"/>
  </r>
  <r>
    <s v="122926 - OIL HYDRAULIC (DONAX TC/50) SPIRAX S4 CX50 1000LTR OTC "/>
    <n v="122926"/>
    <x v="10"/>
    <s v="LUBR - LUBRICANTS"/>
    <m/>
    <x v="280"/>
    <s v="Component Used"/>
    <n v="1"/>
    <n v="1000"/>
    <n v="1000"/>
  </r>
  <r>
    <s v="122926 - OIL HYDRAULIC (DONAX TC/50) SPIRAX S4 CX50 1000LTR OTC "/>
    <n v="122926"/>
    <x v="10"/>
    <s v="LUBR - LUBRICANTS"/>
    <m/>
    <x v="24"/>
    <s v="Component Used"/>
    <n v="1"/>
    <n v="1000"/>
    <n v="1000"/>
  </r>
  <r>
    <s v="122926 - OIL HYDRAULIC (DONAX TC/50) SPIRAX S4 CX50 1000LTR OTC "/>
    <n v="122926"/>
    <x v="10"/>
    <s v="LUBR - LUBRICANTS"/>
    <m/>
    <x v="281"/>
    <s v="Component Used"/>
    <n v="1"/>
    <n v="1000"/>
    <n v="1000"/>
  </r>
  <r>
    <s v="122926 - OIL HYDRAULIC (DONAX TC/50) SPIRAX S4 CX50 1000LTR OTC "/>
    <n v="122926"/>
    <x v="10"/>
    <s v="LUBR - LUBRICANTS"/>
    <m/>
    <x v="85"/>
    <s v="Component Used"/>
    <n v="1"/>
    <n v="1000"/>
    <n v="1000"/>
  </r>
  <r>
    <s v="122926 - OIL HYDRAULIC (DONAX TC/50) SPIRAX S4 CX50 1000LTR OTC "/>
    <n v="122926"/>
    <x v="10"/>
    <s v="LUBR - LUBRICANTS"/>
    <m/>
    <x v="200"/>
    <s v="Component Used"/>
    <n v="1"/>
    <n v="1000"/>
    <n v="1000"/>
  </r>
  <r>
    <s v="122926 - OIL HYDRAULIC (DONAX TC/50) SPIRAX S4 CX50 1000LTR OTC "/>
    <n v="122926"/>
    <x v="10"/>
    <s v="LUBR - LUBRICANTS"/>
    <m/>
    <x v="200"/>
    <s v="Component Used"/>
    <n v="1"/>
    <n v="1000"/>
    <n v="1000"/>
  </r>
  <r>
    <s v="122926 - OIL HYDRAULIC (DONAX TC/50) SPIRAX S4 CX50 1000LTR OTC  - Total"/>
    <m/>
    <x v="1"/>
    <m/>
    <m/>
    <x v="38"/>
    <m/>
    <n v="12"/>
    <m/>
    <m/>
  </r>
  <r>
    <s v="122929 - OIL HYDRAULIC SPIRAX S4 CX60 1000LTR IBC (DONAX TC60)"/>
    <n v="122929"/>
    <x v="10"/>
    <s v="LUBR - LUBRICANTS"/>
    <s v="Container"/>
    <x v="133"/>
    <s v="Component Used"/>
    <n v="1"/>
    <n v="1000"/>
    <n v="1000"/>
  </r>
  <r>
    <s v="122929 - OIL HYDRAULIC SPIRAX S4 CX60 1000LTR IBC (DONAX TC60)"/>
    <n v="122929"/>
    <x v="10"/>
    <s v="LUBR - LUBRICANTS"/>
    <m/>
    <x v="135"/>
    <s v="Component Used"/>
    <n v="1"/>
    <n v="1000"/>
    <n v="1000"/>
  </r>
  <r>
    <s v="122929 - OIL HYDRAULIC SPIRAX S4 CX60 1000LTR IBC (DONAX TC60)"/>
    <n v="122929"/>
    <x v="10"/>
    <s v="LUBR - LUBRICANTS"/>
    <m/>
    <x v="11"/>
    <s v="Component Used"/>
    <n v="1"/>
    <n v="1000"/>
    <n v="1000"/>
  </r>
  <r>
    <s v="122929 - OIL HYDRAULIC SPIRAX S4 CX60 1000LTR IBC (DONAX TC60)"/>
    <n v="122929"/>
    <x v="10"/>
    <s v="LUBR - LUBRICANTS"/>
    <m/>
    <x v="139"/>
    <s v="Component Used"/>
    <n v="1"/>
    <n v="1000"/>
    <n v="1000"/>
  </r>
  <r>
    <s v="122929 - OIL HYDRAULIC SPIRAX S4 CX60 1000LTR IBC (DONAX TC60)"/>
    <n v="122929"/>
    <x v="10"/>
    <s v="LUBR - LUBRICANTS"/>
    <m/>
    <x v="282"/>
    <s v="Component Used"/>
    <n v="1"/>
    <n v="1000"/>
    <n v="1000"/>
  </r>
  <r>
    <s v="122929 - OIL HYDRAULIC SPIRAX S4 CX60 1000LTR IBC (DONAX TC60)"/>
    <n v="122929"/>
    <x v="10"/>
    <s v="LUBR - LUBRICANTS"/>
    <m/>
    <x v="66"/>
    <s v="Component Used"/>
    <n v="1"/>
    <n v="1000"/>
    <n v="1000"/>
  </r>
  <r>
    <s v="122929 - OIL HYDRAULIC SPIRAX S4 CX60 1000LTR IBC (DONAX TC60)"/>
    <n v="122929"/>
    <x v="10"/>
    <s v="LUBR - LUBRICANTS"/>
    <m/>
    <x v="69"/>
    <s v="Component Used"/>
    <n v="1"/>
    <n v="1000"/>
    <n v="1000"/>
  </r>
  <r>
    <s v="122929 - OIL HYDRAULIC SPIRAX S4 CX60 1000LTR IBC (DONAX TC60)"/>
    <n v="122929"/>
    <x v="10"/>
    <s v="LUBR - LUBRICANTS"/>
    <m/>
    <x v="30"/>
    <s v="Component Used"/>
    <n v="2"/>
    <n v="1000"/>
    <n v="2000"/>
  </r>
  <r>
    <s v="122929 - OIL HYDRAULIC SPIRAX S4 CX60 1000LTR IBC (DONAX TC60)"/>
    <n v="122929"/>
    <x v="10"/>
    <s v="LUBR - LUBRICANTS"/>
    <m/>
    <x v="152"/>
    <s v="Component Used"/>
    <n v="1"/>
    <n v="1000"/>
    <n v="1000"/>
  </r>
  <r>
    <s v="122929 - OIL HYDRAULIC SPIRAX S4 CX60 1000LTR IBC (DONAX TC60)"/>
    <n v="122929"/>
    <x v="10"/>
    <s v="LUBR - LUBRICANTS"/>
    <m/>
    <x v="281"/>
    <s v="Component Used"/>
    <n v="1"/>
    <n v="1000"/>
    <n v="1000"/>
  </r>
  <r>
    <s v="122929 - OIL HYDRAULIC SPIRAX S4 CX60 1000LTR IBC (DONAX TC60)"/>
    <n v="122929"/>
    <x v="10"/>
    <s v="LUBR - LUBRICANTS"/>
    <m/>
    <x v="283"/>
    <s v="Component Used"/>
    <n v="1"/>
    <n v="1000"/>
    <n v="1000"/>
  </r>
  <r>
    <s v="122929 - OIL HYDRAULIC SPIRAX S4 CX60 1000LTR IBC (DONAX TC60)"/>
    <n v="122929"/>
    <x v="10"/>
    <s v="LUBR - LUBRICANTS"/>
    <m/>
    <x v="272"/>
    <s v="Component Used"/>
    <n v="1"/>
    <n v="1000"/>
    <n v="1000"/>
  </r>
  <r>
    <s v="122929 - OIL HYDRAULIC SPIRAX S4 CX60 1000LTR IBC (DONAX TC60) - Total"/>
    <m/>
    <x v="1"/>
    <m/>
    <m/>
    <x v="38"/>
    <m/>
    <n v="13"/>
    <m/>
    <m/>
  </r>
  <r>
    <s v="122962 - TYRE CONDITIONER, SEALZIT, RIM GUARD, 1000L POD "/>
    <n v="122962"/>
    <x v="6"/>
    <s v="LUBR - LUBRICANTS"/>
    <s v="Pod"/>
    <x v="230"/>
    <s v="Component Used"/>
    <n v="1"/>
    <n v="1000"/>
    <n v="1000"/>
  </r>
  <r>
    <s v="122962 - TYRE CONDITIONER, SEALZIT, RIM GUARD, 1000L POD "/>
    <n v="122962"/>
    <x v="6"/>
    <s v="LUBR - LUBRICANTS"/>
    <m/>
    <x v="170"/>
    <s v="Component Used"/>
    <n v="1"/>
    <n v="1000"/>
    <n v="1000"/>
  </r>
  <r>
    <s v="122962 - TYRE CONDITIONER, SEALZIT, RIM GUARD, 1000L POD "/>
    <n v="122962"/>
    <x v="6"/>
    <s v="LUBR - LUBRICANTS"/>
    <m/>
    <x v="98"/>
    <s v="Component Used"/>
    <n v="1"/>
    <n v="1000"/>
    <n v="1000"/>
  </r>
  <r>
    <s v="122962 - TYRE CONDITIONER, SEALZIT, RIM GUARD, 1000L POD "/>
    <n v="122962"/>
    <x v="6"/>
    <s v="LUBR - LUBRICANTS"/>
    <m/>
    <x v="23"/>
    <s v="Component Used"/>
    <n v="1"/>
    <n v="1000"/>
    <n v="1000"/>
  </r>
  <r>
    <s v="122962 - TYRE CONDITIONER, SEALZIT, RIM GUARD, 1000L POD "/>
    <n v="122962"/>
    <x v="6"/>
    <s v="LUBR - LUBRICANTS"/>
    <m/>
    <x v="70"/>
    <s v="Component Used"/>
    <n v="1"/>
    <n v="1000"/>
    <n v="1000"/>
  </r>
  <r>
    <s v="122962 - TYRE CONDITIONER, SEALZIT, RIM GUARD, 1000L POD "/>
    <n v="122962"/>
    <x v="6"/>
    <s v="LUBR - LUBRICANTS"/>
    <m/>
    <x v="30"/>
    <s v="Component Used"/>
    <n v="1"/>
    <n v="1000"/>
    <n v="1000"/>
  </r>
  <r>
    <s v="122962 - TYRE CONDITIONER, SEALZIT, RIM GUARD, 1000L POD "/>
    <n v="122962"/>
    <x v="6"/>
    <s v="LUBR - LUBRICANTS"/>
    <m/>
    <x v="284"/>
    <s v="Component Used"/>
    <n v="1"/>
    <n v="1000"/>
    <n v="1000"/>
  </r>
  <r>
    <s v="122962 - TYRE CONDITIONER, SEALZIT, RIM GUARD, 1000L POD "/>
    <n v="122962"/>
    <x v="6"/>
    <s v="LUBR - LUBRICANTS"/>
    <m/>
    <x v="152"/>
    <s v="Component Used"/>
    <n v="1"/>
    <n v="1000"/>
    <n v="1000"/>
  </r>
  <r>
    <s v="122962 - TYRE CONDITIONER, SEALZIT, RIM GUARD, 1000L POD "/>
    <n v="122962"/>
    <x v="6"/>
    <s v="LUBR - LUBRICANTS"/>
    <m/>
    <x v="285"/>
    <s v="Component Used"/>
    <n v="1"/>
    <n v="1000"/>
    <n v="1000"/>
  </r>
  <r>
    <s v="122962 - TYRE CONDITIONER, SEALZIT, RIM GUARD, 1000L POD  - Total"/>
    <m/>
    <x v="1"/>
    <m/>
    <m/>
    <x v="38"/>
    <m/>
    <n v="9"/>
    <m/>
    <m/>
  </r>
  <r>
    <s v="123339 - ACID HYDROCHLORIC DILUTE 9% 1000L IBC "/>
    <n v="123339"/>
    <x v="18"/>
    <s v="CHEM - CHEMICALS"/>
    <s v="Each"/>
    <x v="176"/>
    <s v="Component Used"/>
    <n v="1"/>
    <n v="1000"/>
    <n v="1000"/>
  </r>
  <r>
    <s v="123339 - ACID HYDROCHLORIC DILUTE 9% 1000L IBC "/>
    <n v="123339"/>
    <x v="18"/>
    <s v="CHEM - CHEMICALS"/>
    <m/>
    <x v="276"/>
    <s v="Component Used"/>
    <n v="1"/>
    <n v="1000"/>
    <n v="1000"/>
  </r>
  <r>
    <s v="123339 - ACID HYDROCHLORIC DILUTE 9% 1000L IBC "/>
    <n v="123339"/>
    <x v="18"/>
    <s v="CHEM - CHEMICALS"/>
    <m/>
    <x v="24"/>
    <s v="Component Used"/>
    <n v="2"/>
    <n v="1000"/>
    <n v="2000"/>
  </r>
  <r>
    <s v="123339 - ACID HYDROCHLORIC DILUTE 9% 1000L IBC "/>
    <n v="123339"/>
    <x v="18"/>
    <s v="CHEM - CHEMICALS"/>
    <m/>
    <x v="25"/>
    <s v="Component Used"/>
    <n v="1"/>
    <n v="1000"/>
    <n v="1000"/>
  </r>
  <r>
    <s v="123339 - ACID HYDROCHLORIC DILUTE 9% 1000L IBC "/>
    <n v="123339"/>
    <x v="18"/>
    <s v="CHEM - CHEMICALS"/>
    <m/>
    <x v="190"/>
    <s v="Component Used"/>
    <n v="1"/>
    <n v="1000"/>
    <n v="1000"/>
  </r>
  <r>
    <s v="123339 - ACID HYDROCHLORIC DILUTE 9% 1000L IBC "/>
    <n v="123339"/>
    <x v="18"/>
    <s v="CHEM - CHEMICALS"/>
    <m/>
    <x v="222"/>
    <s v="Component Used"/>
    <n v="1"/>
    <n v="1000"/>
    <n v="1000"/>
  </r>
  <r>
    <s v="123339 - ACID HYDROCHLORIC DILUTE 9% 1000L IBC "/>
    <n v="123339"/>
    <x v="18"/>
    <s v="CHEM - CHEMICALS"/>
    <m/>
    <x v="106"/>
    <s v="Component Used"/>
    <n v="1"/>
    <n v="1000"/>
    <n v="1000"/>
  </r>
  <r>
    <s v="123339 - ACID HYDROCHLORIC DILUTE 9% 1000L IBC "/>
    <n v="123339"/>
    <x v="18"/>
    <s v="CHEM - CHEMICALS"/>
    <m/>
    <x v="269"/>
    <s v="Component Used"/>
    <n v="1"/>
    <n v="1000"/>
    <n v="1000"/>
  </r>
  <r>
    <s v="123339 - ACID HYDROCHLORIC DILUTE 9% 1000L IBC "/>
    <n v="123339"/>
    <x v="18"/>
    <s v="CHEM - CHEMICALS"/>
    <m/>
    <x v="223"/>
    <s v="Component Used"/>
    <n v="1"/>
    <n v="1000"/>
    <n v="1000"/>
  </r>
  <r>
    <s v="123339 - ACID HYDROCHLORIC DILUTE 9% 1000L IBC  - Total"/>
    <m/>
    <x v="1"/>
    <m/>
    <m/>
    <x v="38"/>
    <m/>
    <n v="10"/>
    <m/>
    <m/>
  </r>
  <r>
    <s v="123620 - GREASE, GADUS S3 V460DM 2_ 180KG "/>
    <n v="123620"/>
    <x v="0"/>
    <s v="LUBR - LUBRICANTS"/>
    <s v="Drum"/>
    <x v="0"/>
    <s v="Component Used"/>
    <n v="2"/>
    <n v="180"/>
    <n v="360"/>
  </r>
  <r>
    <s v="123620 - GREASE, GADUS S3 V460DM 2_ 180KG "/>
    <n v="123620"/>
    <x v="0"/>
    <s v="LUBR - LUBRICANTS"/>
    <m/>
    <x v="224"/>
    <s v="Component Used"/>
    <n v="1"/>
    <n v="180"/>
    <n v="180"/>
  </r>
  <r>
    <s v="123620 - GREASE, GADUS S3 V460DM 2_ 180KG "/>
    <n v="123620"/>
    <x v="0"/>
    <s v="LUBR - LUBRICANTS"/>
    <m/>
    <x v="6"/>
    <s v="Component Used"/>
    <n v="1"/>
    <n v="180"/>
    <n v="180"/>
  </r>
  <r>
    <s v="123620 - GREASE, GADUS S3 V460DM 2_ 180KG "/>
    <n v="123620"/>
    <x v="0"/>
    <s v="LUBR - LUBRICANTS"/>
    <m/>
    <x v="50"/>
    <s v="Component Used"/>
    <n v="1"/>
    <n v="180"/>
    <n v="180"/>
  </r>
  <r>
    <s v="123620 - GREASE, GADUS S3 V460DM 2_ 180KG "/>
    <n v="123620"/>
    <x v="0"/>
    <s v="LUBR - LUBRICANTS"/>
    <m/>
    <x v="216"/>
    <s v="Component Used"/>
    <n v="1"/>
    <n v="180"/>
    <n v="180"/>
  </r>
  <r>
    <s v="123620 - GREASE, GADUS S3 V460DM 2_ 180KG "/>
    <n v="123620"/>
    <x v="0"/>
    <s v="LUBR - LUBRICANTS"/>
    <m/>
    <x v="216"/>
    <s v="Component Used"/>
    <n v="1"/>
    <n v="180"/>
    <n v="180"/>
  </r>
  <r>
    <s v="123620 - GREASE, GADUS S3 V460DM 2_ 180KG "/>
    <n v="123620"/>
    <x v="0"/>
    <s v="LUBR - LUBRICANTS"/>
    <m/>
    <x v="170"/>
    <s v="Component Used"/>
    <n v="1"/>
    <n v="180"/>
    <n v="180"/>
  </r>
  <r>
    <s v="123620 - GREASE, GADUS S3 V460DM 2_ 180KG "/>
    <n v="123620"/>
    <x v="0"/>
    <s v="LUBR - LUBRICANTS"/>
    <m/>
    <x v="12"/>
    <s v="Component Used"/>
    <n v="2"/>
    <n v="180"/>
    <n v="360"/>
  </r>
  <r>
    <s v="123620 - GREASE, GADUS S3 V460DM 2_ 180KG "/>
    <n v="123620"/>
    <x v="0"/>
    <s v="LUBR - LUBRICANTS"/>
    <m/>
    <x v="185"/>
    <s v="Component Used"/>
    <n v="1"/>
    <n v="180"/>
    <n v="180"/>
  </r>
  <r>
    <s v="123620 - GREASE, GADUS S3 V460DM 2_ 180KG "/>
    <n v="123620"/>
    <x v="0"/>
    <s v="LUBR - LUBRICANTS"/>
    <m/>
    <x v="59"/>
    <s v="Component Used"/>
    <n v="2"/>
    <n v="180"/>
    <n v="360"/>
  </r>
  <r>
    <s v="123620 - GREASE, GADUS S3 V460DM 2_ 180KG "/>
    <n v="123620"/>
    <x v="0"/>
    <s v="LUBR - LUBRICANTS"/>
    <m/>
    <x v="19"/>
    <s v="Component Used"/>
    <n v="1"/>
    <n v="180"/>
    <n v="180"/>
  </r>
  <r>
    <s v="123620 - GREASE, GADUS S3 V460DM 2_ 180KG "/>
    <n v="123620"/>
    <x v="0"/>
    <s v="LUBR - LUBRICANTS"/>
    <m/>
    <x v="19"/>
    <s v="Component Used"/>
    <n v="2"/>
    <n v="180"/>
    <n v="360"/>
  </r>
  <r>
    <s v="123620 - GREASE, GADUS S3 V460DM 2_ 180KG "/>
    <n v="123620"/>
    <x v="0"/>
    <s v="LUBR - LUBRICANTS"/>
    <m/>
    <x v="63"/>
    <s v="Component Used"/>
    <n v="5"/>
    <n v="180"/>
    <n v="900"/>
  </r>
  <r>
    <s v="123620 - GREASE, GADUS S3 V460DM 2_ 180KG "/>
    <n v="123620"/>
    <x v="0"/>
    <s v="LUBR - LUBRICANTS"/>
    <m/>
    <x v="280"/>
    <s v="Component Used"/>
    <n v="2"/>
    <n v="180"/>
    <n v="360"/>
  </r>
  <r>
    <s v="123620 - GREASE, GADUS S3 V460DM 2_ 180KG "/>
    <n v="123620"/>
    <x v="0"/>
    <s v="LUBR - LUBRICANTS"/>
    <m/>
    <x v="22"/>
    <s v="Component Used"/>
    <n v="1"/>
    <n v="180"/>
    <n v="180"/>
  </r>
  <r>
    <s v="123620 - GREASE, GADUS S3 V460DM 2_ 180KG "/>
    <n v="123620"/>
    <x v="0"/>
    <s v="LUBR - LUBRICANTS"/>
    <m/>
    <x v="142"/>
    <s v="Component Used"/>
    <n v="1"/>
    <n v="180"/>
    <n v="180"/>
  </r>
  <r>
    <s v="123620 - GREASE, GADUS S3 V460DM 2_ 180KG "/>
    <n v="123620"/>
    <x v="0"/>
    <s v="LUBR - LUBRICANTS"/>
    <m/>
    <x v="211"/>
    <s v="Component Used"/>
    <n v="3"/>
    <n v="180"/>
    <n v="540"/>
  </r>
  <r>
    <s v="123620 - GREASE, GADUS S3 V460DM 2_ 180KG "/>
    <n v="123620"/>
    <x v="0"/>
    <s v="LUBR - LUBRICANTS"/>
    <m/>
    <x v="23"/>
    <s v="Component Used"/>
    <n v="4"/>
    <n v="180"/>
    <n v="720"/>
  </r>
  <r>
    <s v="123620 - GREASE, GADUS S3 V460DM 2_ 180KG "/>
    <n v="123620"/>
    <x v="0"/>
    <s v="LUBR - LUBRICANTS"/>
    <m/>
    <x v="24"/>
    <s v="Component Used"/>
    <n v="4"/>
    <n v="180"/>
    <n v="720"/>
  </r>
  <r>
    <s v="123620 - GREASE, GADUS S3 V460DM 2_ 180KG "/>
    <n v="123620"/>
    <x v="0"/>
    <s v="LUBR - LUBRICANTS"/>
    <m/>
    <x v="213"/>
    <s v="Component Used"/>
    <n v="1"/>
    <n v="180"/>
    <n v="180"/>
  </r>
  <r>
    <s v="123620 - GREASE, GADUS S3 V460DM 2_ 180KG "/>
    <n v="123620"/>
    <x v="0"/>
    <s v="LUBR - LUBRICANTS"/>
    <m/>
    <x v="213"/>
    <s v="Component Used"/>
    <n v="1"/>
    <n v="180"/>
    <n v="180"/>
  </r>
  <r>
    <s v="123620 - GREASE, GADUS S3 V460DM 2_ 180KG "/>
    <n v="123620"/>
    <x v="0"/>
    <s v="LUBR - LUBRICANTS"/>
    <m/>
    <x v="31"/>
    <s v="Component Used"/>
    <n v="1"/>
    <n v="180"/>
    <n v="180"/>
  </r>
  <r>
    <s v="123620 - GREASE, GADUS S3 V460DM 2_ 180KG "/>
    <n v="123620"/>
    <x v="0"/>
    <s v="LUBR - LUBRICANTS"/>
    <m/>
    <x v="31"/>
    <s v="Component Used"/>
    <n v="1"/>
    <n v="180"/>
    <n v="180"/>
  </r>
  <r>
    <s v="123620 - GREASE, GADUS S3 V460DM 2_ 180KG "/>
    <n v="123620"/>
    <x v="0"/>
    <s v="LUBR - LUBRICANTS"/>
    <m/>
    <x v="154"/>
    <s v="Component Used"/>
    <n v="2"/>
    <n v="180"/>
    <n v="360"/>
  </r>
  <r>
    <s v="123620 - GREASE, GADUS S3 V460DM 2_ 180KG "/>
    <n v="123620"/>
    <x v="0"/>
    <s v="LUBR - LUBRICANTS"/>
    <m/>
    <x v="222"/>
    <s v="Component Used"/>
    <n v="1"/>
    <n v="180"/>
    <n v="180"/>
  </r>
  <r>
    <s v="123620 - GREASE, GADUS S3 V460DM 2_ 180KG "/>
    <n v="123620"/>
    <x v="0"/>
    <s v="LUBR - LUBRICANTS"/>
    <m/>
    <x v="269"/>
    <s v="Component Used"/>
    <n v="1"/>
    <n v="180"/>
    <n v="180"/>
  </r>
  <r>
    <s v="123620 - GREASE, GADUS S3 V460DM 2_ 180KG "/>
    <n v="123620"/>
    <x v="0"/>
    <s v="LUBR - LUBRICANTS"/>
    <m/>
    <x v="34"/>
    <s v="Component Used"/>
    <n v="1"/>
    <n v="180"/>
    <n v="180"/>
  </r>
  <r>
    <s v="123620 - GREASE, GADUS S3 V460DM 2_ 180KG "/>
    <n v="123620"/>
    <x v="0"/>
    <s v="LUBR - LUBRICANTS"/>
    <m/>
    <x v="163"/>
    <s v="Component Used"/>
    <n v="2"/>
    <n v="180"/>
    <n v="360"/>
  </r>
  <r>
    <s v="123620 - GREASE, GADUS S3 V460DM 2_ 180KG "/>
    <n v="123620"/>
    <x v="0"/>
    <s v="LUBR - LUBRICANTS"/>
    <m/>
    <x v="163"/>
    <s v="Component Used"/>
    <n v="1"/>
    <n v="180"/>
    <n v="180"/>
  </r>
  <r>
    <s v="123620 - GREASE, GADUS S3 V460DM 2_ 180KG "/>
    <n v="123620"/>
    <x v="0"/>
    <s v="LUBR - LUBRICANTS"/>
    <m/>
    <x v="165"/>
    <s v="Component Used"/>
    <n v="1"/>
    <n v="180"/>
    <n v="180"/>
  </r>
  <r>
    <s v="123620 - GREASE, GADUS S3 V460DM 2_ 180KG "/>
    <n v="123620"/>
    <x v="0"/>
    <s v="LUBR - LUBRICANTS"/>
    <m/>
    <x v="36"/>
    <s v="Component Used"/>
    <n v="1"/>
    <n v="180"/>
    <n v="180"/>
  </r>
  <r>
    <s v="123620 - GREASE, GADUS S3 V460DM 2_ 180KG  - Total"/>
    <m/>
    <x v="1"/>
    <m/>
    <m/>
    <x v="38"/>
    <m/>
    <n v="50"/>
    <m/>
    <m/>
  </r>
  <r>
    <s v="124778 - OIL GEAR SPIRAX S4 TXM SAE 10W-30 1000L IBC "/>
    <n v="124778"/>
    <x v="2"/>
    <s v="LUBR - LUBRICANTS"/>
    <s v="Pod"/>
    <x v="16"/>
    <s v="Component Used"/>
    <n v="1"/>
    <n v="1000"/>
    <n v="1000"/>
  </r>
  <r>
    <s v="124778 - OIL GEAR SPIRAX S4 TXM SAE 10W-30 1000L IBC  - Total"/>
    <m/>
    <x v="1"/>
    <m/>
    <m/>
    <x v="38"/>
    <m/>
    <n v="1"/>
    <m/>
    <m/>
  </r>
  <r>
    <s v="124779 - OIL ENGINE RIMULA R4 MV 15W40, CK4, LOW ASH, 1000L IBC "/>
    <n v="124779"/>
    <x v="9"/>
    <s v="LUBR - LUBRICANTS"/>
    <s v="Pod"/>
    <x v="43"/>
    <s v="Component Used"/>
    <n v="2"/>
    <n v="1000"/>
    <n v="2000"/>
  </r>
  <r>
    <s v="124779 - OIL ENGINE RIMULA R4 MV 15W40, CK4, LOW ASH, 1000L IBC "/>
    <n v="124779"/>
    <x v="9"/>
    <s v="LUBR - LUBRICANTS"/>
    <m/>
    <x v="238"/>
    <s v="Component Used"/>
    <n v="1"/>
    <n v="1000"/>
    <n v="1000"/>
  </r>
  <r>
    <s v="124779 - OIL ENGINE RIMULA R4 MV 15W40, CK4, LOW ASH, 1000L IBC "/>
    <n v="124779"/>
    <x v="9"/>
    <s v="LUBR - LUBRICANTS"/>
    <m/>
    <x v="238"/>
    <s v="Component Used"/>
    <n v="2"/>
    <n v="1000"/>
    <n v="2000"/>
  </r>
  <r>
    <s v="124779 - OIL ENGINE RIMULA R4 MV 15W40, CK4, LOW ASH, 1000L IBC "/>
    <n v="124779"/>
    <x v="9"/>
    <s v="LUBR - LUBRICANTS"/>
    <m/>
    <x v="238"/>
    <s v="Component Used"/>
    <n v="1"/>
    <n v="1000"/>
    <n v="1000"/>
  </r>
  <r>
    <s v="124779 - OIL ENGINE RIMULA R4 MV 15W40, CK4, LOW ASH, 1000L IBC "/>
    <n v="124779"/>
    <x v="9"/>
    <s v="LUBR - LUBRICANTS"/>
    <m/>
    <x v="44"/>
    <s v="Component Used"/>
    <n v="2"/>
    <n v="1000"/>
    <n v="2000"/>
  </r>
  <r>
    <s v="124779 - OIL ENGINE RIMULA R4 MV 15W40, CK4, LOW ASH, 1000L IBC "/>
    <n v="124779"/>
    <x v="9"/>
    <s v="LUBR - LUBRICANTS"/>
    <m/>
    <x v="4"/>
    <s v="Component Used"/>
    <n v="2"/>
    <n v="1000"/>
    <n v="2000"/>
  </r>
  <r>
    <s v="124779 - OIL ENGINE RIMULA R4 MV 15W40, CK4, LOW ASH, 1000L IBC "/>
    <n v="124779"/>
    <x v="9"/>
    <s v="LUBR - LUBRICANTS"/>
    <m/>
    <x v="134"/>
    <s v="Component Used"/>
    <n v="1"/>
    <n v="1000"/>
    <n v="1000"/>
  </r>
  <r>
    <s v="124779 - OIL ENGINE RIMULA R4 MV 15W40, CK4, LOW ASH, 1000L IBC "/>
    <n v="124779"/>
    <x v="9"/>
    <s v="LUBR - LUBRICANTS"/>
    <m/>
    <x v="134"/>
    <s v="Component Used"/>
    <n v="1"/>
    <n v="1000"/>
    <n v="1000"/>
  </r>
  <r>
    <s v="124779 - OIL ENGINE RIMULA R4 MV 15W40, CK4, LOW ASH, 1000L IBC "/>
    <n v="124779"/>
    <x v="9"/>
    <s v="LUBR - LUBRICANTS"/>
    <m/>
    <x v="179"/>
    <s v="Component Used"/>
    <n v="2"/>
    <n v="1000"/>
    <n v="2000"/>
  </r>
  <r>
    <s v="124779 - OIL ENGINE RIMULA R4 MV 15W40, CK4, LOW ASH, 1000L IBC "/>
    <n v="124779"/>
    <x v="9"/>
    <s v="LUBR - LUBRICANTS"/>
    <m/>
    <x v="276"/>
    <s v="Component Used"/>
    <n v="2"/>
    <n v="1000"/>
    <n v="2000"/>
  </r>
  <r>
    <s v="124779 - OIL ENGINE RIMULA R4 MV 15W40, CK4, LOW ASH, 1000L IBC "/>
    <n v="124779"/>
    <x v="9"/>
    <s v="LUBR - LUBRICANTS"/>
    <m/>
    <x v="286"/>
    <s v="Component Used"/>
    <n v="1"/>
    <n v="1000"/>
    <n v="1000"/>
  </r>
  <r>
    <s v="124779 - OIL ENGINE RIMULA R4 MV 15W40, CK4, LOW ASH, 1000L IBC "/>
    <n v="124779"/>
    <x v="9"/>
    <s v="LUBR - LUBRICANTS"/>
    <m/>
    <x v="45"/>
    <s v="Component Used"/>
    <n v="3"/>
    <n v="1000"/>
    <n v="3000"/>
  </r>
  <r>
    <s v="124779 - OIL ENGINE RIMULA R4 MV 15W40, CK4, LOW ASH, 1000L IBC "/>
    <n v="124779"/>
    <x v="9"/>
    <s v="LUBR - LUBRICANTS"/>
    <m/>
    <x v="287"/>
    <s v="Component Used"/>
    <n v="2"/>
    <n v="1000"/>
    <n v="2000"/>
  </r>
  <r>
    <s v="124779 - OIL ENGINE RIMULA R4 MV 15W40, CK4, LOW ASH, 1000L IBC "/>
    <n v="124779"/>
    <x v="9"/>
    <s v="LUBR - LUBRICANTS"/>
    <m/>
    <x v="46"/>
    <s v="Component Used"/>
    <n v="1"/>
    <n v="1000"/>
    <n v="1000"/>
  </r>
  <r>
    <s v="124779 - OIL ENGINE RIMULA R4 MV 15W40, CK4, LOW ASH, 1000L IBC "/>
    <n v="124779"/>
    <x v="9"/>
    <s v="LUBR - LUBRICANTS"/>
    <m/>
    <x v="46"/>
    <s v="Component Used"/>
    <n v="1"/>
    <n v="1000"/>
    <n v="1000"/>
  </r>
  <r>
    <s v="124779 - OIL ENGINE RIMULA R4 MV 15W40, CK4, LOW ASH, 1000L IBC "/>
    <n v="124779"/>
    <x v="9"/>
    <s v="LUBR - LUBRICANTS"/>
    <m/>
    <x v="46"/>
    <s v="Component Used"/>
    <n v="2"/>
    <n v="1000"/>
    <n v="2000"/>
  </r>
  <r>
    <s v="124779 - OIL ENGINE RIMULA R4 MV 15W40, CK4, LOW ASH, 1000L IBC "/>
    <n v="124779"/>
    <x v="9"/>
    <s v="LUBR - LUBRICANTS"/>
    <m/>
    <x v="46"/>
    <s v="Component Used"/>
    <n v="2"/>
    <n v="1000"/>
    <n v="2000"/>
  </r>
  <r>
    <s v="124779 - OIL ENGINE RIMULA R4 MV 15W40, CK4, LOW ASH, 1000L IBC "/>
    <n v="124779"/>
    <x v="9"/>
    <s v="LUBR - LUBRICANTS"/>
    <m/>
    <x v="47"/>
    <s v="Component Used"/>
    <n v="2"/>
    <n v="1000"/>
    <n v="2000"/>
  </r>
  <r>
    <s v="124779 - OIL ENGINE RIMULA R4 MV 15W40, CK4, LOW ASH, 1000L IBC "/>
    <n v="124779"/>
    <x v="9"/>
    <s v="LUBR - LUBRICANTS"/>
    <m/>
    <x v="47"/>
    <s v="Component Used"/>
    <n v="1"/>
    <n v="1000"/>
    <n v="1000"/>
  </r>
  <r>
    <s v="124779 - OIL ENGINE RIMULA R4 MV 15W40, CK4, LOW ASH, 1000L IBC "/>
    <n v="124779"/>
    <x v="9"/>
    <s v="LUBR - LUBRICANTS"/>
    <m/>
    <x v="50"/>
    <s v="Component Used"/>
    <n v="3"/>
    <n v="1000"/>
    <n v="3000"/>
  </r>
  <r>
    <s v="124779 - OIL ENGINE RIMULA R4 MV 15W40, CK4, LOW ASH, 1000L IBC "/>
    <n v="124779"/>
    <x v="9"/>
    <s v="LUBR - LUBRICANTS"/>
    <m/>
    <x v="51"/>
    <s v="Component Used"/>
    <n v="2"/>
    <n v="1000"/>
    <n v="2000"/>
  </r>
  <r>
    <s v="124779 - OIL ENGINE RIMULA R4 MV 15W40, CK4, LOW ASH, 1000L IBC "/>
    <n v="124779"/>
    <x v="9"/>
    <s v="LUBR - LUBRICANTS"/>
    <m/>
    <x v="7"/>
    <s v="Component Used"/>
    <n v="1"/>
    <n v="1000"/>
    <n v="1000"/>
  </r>
  <r>
    <s v="124779 - OIL ENGINE RIMULA R4 MV 15W40, CK4, LOW ASH, 1000L IBC "/>
    <n v="124779"/>
    <x v="9"/>
    <s v="LUBR - LUBRICANTS"/>
    <m/>
    <x v="7"/>
    <s v="Component Used"/>
    <n v="2"/>
    <n v="1000"/>
    <n v="2000"/>
  </r>
  <r>
    <s v="124779 - OIL ENGINE RIMULA R4 MV 15W40, CK4, LOW ASH, 1000L IBC "/>
    <n v="124779"/>
    <x v="9"/>
    <s v="LUBR - LUBRICANTS"/>
    <m/>
    <x v="288"/>
    <s v="Component Used"/>
    <n v="3"/>
    <n v="1000"/>
    <n v="3000"/>
  </r>
  <r>
    <s v="124779 - OIL ENGINE RIMULA R4 MV 15W40, CK4, LOW ASH, 1000L IBC "/>
    <n v="124779"/>
    <x v="9"/>
    <s v="LUBR - LUBRICANTS"/>
    <m/>
    <x v="52"/>
    <s v="Component Used"/>
    <n v="2"/>
    <n v="1000"/>
    <n v="2000"/>
  </r>
  <r>
    <s v="124779 - OIL ENGINE RIMULA R4 MV 15W40, CK4, LOW ASH, 1000L IBC "/>
    <n v="124779"/>
    <x v="9"/>
    <s v="LUBR - LUBRICANTS"/>
    <m/>
    <x v="54"/>
    <s v="Component Used"/>
    <n v="2"/>
    <n v="1000"/>
    <n v="2000"/>
  </r>
  <r>
    <s v="124779 - OIL ENGINE RIMULA R4 MV 15W40, CK4, LOW ASH, 1000L IBC "/>
    <n v="124779"/>
    <x v="9"/>
    <s v="LUBR - LUBRICANTS"/>
    <m/>
    <x v="136"/>
    <s v="Component Used"/>
    <n v="2"/>
    <n v="1000"/>
    <n v="2000"/>
  </r>
  <r>
    <s v="124779 - OIL ENGINE RIMULA R4 MV 15W40, CK4, LOW ASH, 1000L IBC "/>
    <n v="124779"/>
    <x v="9"/>
    <s v="LUBR - LUBRICANTS"/>
    <m/>
    <x v="183"/>
    <s v="Component Used"/>
    <n v="3"/>
    <n v="1000"/>
    <n v="3000"/>
  </r>
  <r>
    <s v="124779 - OIL ENGINE RIMULA R4 MV 15W40, CK4, LOW ASH, 1000L IBC "/>
    <n v="124779"/>
    <x v="9"/>
    <s v="LUBR - LUBRICANTS"/>
    <m/>
    <x v="11"/>
    <s v="Component Used"/>
    <n v="3"/>
    <n v="1000"/>
    <n v="3000"/>
  </r>
  <r>
    <s v="124779 - OIL ENGINE RIMULA R4 MV 15W40, CK4, LOW ASH, 1000L IBC "/>
    <n v="124779"/>
    <x v="9"/>
    <s v="LUBR - LUBRICANTS"/>
    <m/>
    <x v="289"/>
    <s v="Component Used"/>
    <n v="1"/>
    <n v="1000"/>
    <n v="1000"/>
  </r>
  <r>
    <s v="124779 - OIL ENGINE RIMULA R4 MV 15W40, CK4, LOW ASH, 1000L IBC "/>
    <n v="124779"/>
    <x v="9"/>
    <s v="LUBR - LUBRICANTS"/>
    <m/>
    <x v="289"/>
    <s v="Component Used"/>
    <n v="2"/>
    <n v="1000"/>
    <n v="2000"/>
  </r>
  <r>
    <s v="124779 - OIL ENGINE RIMULA R4 MV 15W40, CK4, LOW ASH, 1000L IBC "/>
    <n v="124779"/>
    <x v="9"/>
    <s v="LUBR - LUBRICANTS"/>
    <m/>
    <x v="57"/>
    <s v="Component Used"/>
    <n v="2"/>
    <n v="1000"/>
    <n v="2000"/>
  </r>
  <r>
    <s v="124779 - OIL ENGINE RIMULA R4 MV 15W40, CK4, LOW ASH, 1000L IBC "/>
    <n v="124779"/>
    <x v="9"/>
    <s v="LUBR - LUBRICANTS"/>
    <m/>
    <x v="184"/>
    <s v="Component Used"/>
    <n v="3"/>
    <n v="1000"/>
    <n v="3000"/>
  </r>
  <r>
    <s v="124779 - OIL ENGINE RIMULA R4 MV 15W40, CK4, LOW ASH, 1000L IBC "/>
    <n v="124779"/>
    <x v="9"/>
    <s v="LUBR - LUBRICANTS"/>
    <m/>
    <x v="96"/>
    <s v="Component Used"/>
    <n v="1"/>
    <n v="1000"/>
    <n v="1000"/>
  </r>
  <r>
    <s v="124779 - OIL ENGINE RIMULA R4 MV 15W40, CK4, LOW ASH, 1000L IBC "/>
    <n v="124779"/>
    <x v="9"/>
    <s v="LUBR - LUBRICANTS"/>
    <m/>
    <x v="97"/>
    <s v="Component Used"/>
    <n v="3"/>
    <n v="1000"/>
    <n v="3000"/>
  </r>
  <r>
    <s v="124779 - OIL ENGINE RIMULA R4 MV 15W40, CK4, LOW ASH, 1000L IBC "/>
    <n v="124779"/>
    <x v="9"/>
    <s v="LUBR - LUBRICANTS"/>
    <m/>
    <x v="16"/>
    <s v="Component Used"/>
    <n v="1"/>
    <n v="1000"/>
    <n v="1000"/>
  </r>
  <r>
    <s v="124779 - OIL ENGINE RIMULA R4 MV 15W40, CK4, LOW ASH, 1000L IBC "/>
    <n v="124779"/>
    <x v="9"/>
    <s v="LUBR - LUBRICANTS"/>
    <m/>
    <x v="16"/>
    <s v="Component Used"/>
    <n v="1"/>
    <n v="1000"/>
    <n v="1000"/>
  </r>
  <r>
    <s v="124779 - OIL ENGINE RIMULA R4 MV 15W40, CK4, LOW ASH, 1000L IBC "/>
    <n v="124779"/>
    <x v="9"/>
    <s v="LUBR - LUBRICANTS"/>
    <m/>
    <x v="17"/>
    <s v="Component Used"/>
    <n v="1"/>
    <n v="1000"/>
    <n v="1000"/>
  </r>
  <r>
    <s v="124779 - OIL ENGINE RIMULA R4 MV 15W40, CK4, LOW ASH, 1000L IBC "/>
    <n v="124779"/>
    <x v="9"/>
    <s v="LUBR - LUBRICANTS"/>
    <m/>
    <x v="210"/>
    <s v="Component Used"/>
    <n v="3"/>
    <n v="1000"/>
    <n v="3000"/>
  </r>
  <r>
    <s v="124779 - OIL ENGINE RIMULA R4 MV 15W40, CK4, LOW ASH, 1000L IBC "/>
    <n v="124779"/>
    <x v="9"/>
    <s v="LUBR - LUBRICANTS"/>
    <m/>
    <x v="19"/>
    <s v="Component Used"/>
    <n v="2"/>
    <n v="1000"/>
    <n v="2000"/>
  </r>
  <r>
    <s v="124779 - OIL ENGINE RIMULA R4 MV 15W40, CK4, LOW ASH, 1000L IBC "/>
    <n v="124779"/>
    <x v="9"/>
    <s v="LUBR - LUBRICANTS"/>
    <m/>
    <x v="63"/>
    <s v="Component Used"/>
    <n v="3"/>
    <n v="1000"/>
    <n v="3000"/>
  </r>
  <r>
    <s v="124779 - OIL ENGINE RIMULA R4 MV 15W40, CK4, LOW ASH, 1000L IBC "/>
    <n v="124779"/>
    <x v="9"/>
    <s v="LUBR - LUBRICANTS"/>
    <m/>
    <x v="64"/>
    <s v="Component Used"/>
    <n v="2"/>
    <n v="1000"/>
    <n v="2000"/>
  </r>
  <r>
    <s v="124779 - OIL ENGINE RIMULA R4 MV 15W40, CK4, LOW ASH, 1000L IBC "/>
    <n v="124779"/>
    <x v="9"/>
    <s v="LUBR - LUBRICANTS"/>
    <m/>
    <x v="123"/>
    <s v="Component Used"/>
    <n v="1"/>
    <n v="1000"/>
    <n v="1000"/>
  </r>
  <r>
    <s v="124779 - OIL ENGINE RIMULA R4 MV 15W40, CK4, LOW ASH, 1000L IBC "/>
    <n v="124779"/>
    <x v="9"/>
    <s v="LUBR - LUBRICANTS"/>
    <m/>
    <x v="280"/>
    <s v="Component Used"/>
    <n v="1"/>
    <n v="1000"/>
    <n v="1000"/>
  </r>
  <r>
    <s v="124779 - OIL ENGINE RIMULA R4 MV 15W40, CK4, LOW ASH, 1000L IBC "/>
    <n v="124779"/>
    <x v="9"/>
    <s v="LUBR - LUBRICANTS"/>
    <m/>
    <x v="101"/>
    <s v="Component Used"/>
    <n v="4"/>
    <n v="1000"/>
    <n v="4000"/>
  </r>
  <r>
    <s v="124779 - OIL ENGINE RIMULA R4 MV 15W40, CK4, LOW ASH, 1000L IBC "/>
    <n v="124779"/>
    <x v="9"/>
    <s v="LUBR - LUBRICANTS"/>
    <m/>
    <x v="66"/>
    <s v="Component Used"/>
    <n v="3"/>
    <n v="1000"/>
    <n v="3000"/>
  </r>
  <r>
    <s v="124779 - OIL ENGINE RIMULA R4 MV 15W40, CK4, LOW ASH, 1000L IBC "/>
    <n v="124779"/>
    <x v="9"/>
    <s v="LUBR - LUBRICANTS"/>
    <m/>
    <x v="66"/>
    <s v="Component Used"/>
    <n v="2"/>
    <n v="1000"/>
    <n v="2000"/>
  </r>
  <r>
    <s v="124779 - OIL ENGINE RIMULA R4 MV 15W40, CK4, LOW ASH, 1000L IBC "/>
    <n v="124779"/>
    <x v="9"/>
    <s v="LUBR - LUBRICANTS"/>
    <m/>
    <x v="102"/>
    <s v="Component Used"/>
    <n v="3"/>
    <n v="1000"/>
    <n v="3000"/>
  </r>
  <r>
    <s v="124779 - OIL ENGINE RIMULA R4 MV 15W40, CK4, LOW ASH, 1000L IBC "/>
    <n v="124779"/>
    <x v="9"/>
    <s v="LUBR - LUBRICANTS"/>
    <m/>
    <x v="277"/>
    <s v="Component Used"/>
    <n v="1"/>
    <n v="1000"/>
    <n v="1000"/>
  </r>
  <r>
    <s v="124779 - OIL ENGINE RIMULA R4 MV 15W40, CK4, LOW ASH, 1000L IBC "/>
    <n v="124779"/>
    <x v="9"/>
    <s v="LUBR - LUBRICANTS"/>
    <m/>
    <x v="114"/>
    <s v="Component Used"/>
    <n v="3"/>
    <n v="1000"/>
    <n v="3000"/>
  </r>
  <r>
    <s v="124779 - OIL ENGINE RIMULA R4 MV 15W40, CK4, LOW ASH, 1000L IBC "/>
    <n v="124779"/>
    <x v="9"/>
    <s v="LUBR - LUBRICANTS"/>
    <m/>
    <x v="290"/>
    <s v="Component Used"/>
    <n v="3"/>
    <n v="1000"/>
    <n v="3000"/>
  </r>
  <r>
    <s v="124779 - OIL ENGINE RIMULA R4 MV 15W40, CK4, LOW ASH, 1000L IBC "/>
    <n v="124779"/>
    <x v="9"/>
    <s v="LUBR - LUBRICANTS"/>
    <m/>
    <x v="103"/>
    <s v="Component Used"/>
    <n v="3"/>
    <n v="1000"/>
    <n v="3000"/>
  </r>
  <r>
    <s v="124779 - OIL ENGINE RIMULA R4 MV 15W40, CK4, LOW ASH, 1000L IBC "/>
    <n v="124779"/>
    <x v="9"/>
    <s v="LUBR - LUBRICANTS"/>
    <m/>
    <x v="267"/>
    <s v="Component Used"/>
    <n v="1"/>
    <n v="1000"/>
    <n v="1000"/>
  </r>
  <r>
    <s v="124779 - OIL ENGINE RIMULA R4 MV 15W40, CK4, LOW ASH, 1000L IBC "/>
    <n v="124779"/>
    <x v="9"/>
    <s v="LUBR - LUBRICANTS"/>
    <m/>
    <x v="220"/>
    <s v="Component Used"/>
    <n v="3"/>
    <n v="1000"/>
    <n v="3000"/>
  </r>
  <r>
    <s v="124779 - OIL ENGINE RIMULA R4 MV 15W40, CK4, LOW ASH, 1000L IBC "/>
    <n v="124779"/>
    <x v="9"/>
    <s v="LUBR - LUBRICANTS"/>
    <m/>
    <x v="73"/>
    <s v="Component Used"/>
    <n v="1"/>
    <n v="1000"/>
    <n v="1000"/>
  </r>
  <r>
    <s v="124779 - OIL ENGINE RIMULA R4 MV 15W40, CK4, LOW ASH, 1000L IBC "/>
    <n v="124779"/>
    <x v="9"/>
    <s v="LUBR - LUBRICANTS"/>
    <m/>
    <x v="235"/>
    <s v="Component Used"/>
    <n v="4"/>
    <n v="1000"/>
    <n v="4000"/>
  </r>
  <r>
    <s v="124779 - OIL ENGINE RIMULA R4 MV 15W40, CK4, LOW ASH, 1000L IBC "/>
    <n v="124779"/>
    <x v="9"/>
    <s v="LUBR - LUBRICANTS"/>
    <m/>
    <x v="76"/>
    <s v="Component Used"/>
    <n v="3"/>
    <n v="1000"/>
    <n v="3000"/>
  </r>
  <r>
    <s v="124779 - OIL ENGINE RIMULA R4 MV 15W40, CK4, LOW ASH, 1000L IBC "/>
    <n v="124779"/>
    <x v="9"/>
    <s v="LUBR - LUBRICANTS"/>
    <m/>
    <x v="78"/>
    <s v="Component Used"/>
    <n v="3"/>
    <n v="1000"/>
    <n v="3000"/>
  </r>
  <r>
    <s v="124779 - OIL ENGINE RIMULA R4 MV 15W40, CK4, LOW ASH, 1000L IBC "/>
    <n v="124779"/>
    <x v="9"/>
    <s v="LUBR - LUBRICANTS"/>
    <m/>
    <x v="195"/>
    <s v="Component Used"/>
    <n v="4"/>
    <n v="1000"/>
    <n v="4000"/>
  </r>
  <r>
    <s v="124779 - OIL ENGINE RIMULA R4 MV 15W40, CK4, LOW ASH, 1000L IBC "/>
    <n v="124779"/>
    <x v="9"/>
    <s v="LUBR - LUBRICANTS"/>
    <m/>
    <x v="83"/>
    <s v="Component Used"/>
    <n v="3"/>
    <n v="1000"/>
    <n v="3000"/>
  </r>
  <r>
    <s v="124779 - OIL ENGINE RIMULA R4 MV 15W40, CK4, LOW ASH, 1000L IBC "/>
    <n v="124779"/>
    <x v="9"/>
    <s v="LUBR - LUBRICANTS"/>
    <m/>
    <x v="198"/>
    <s v="Component Used"/>
    <n v="1"/>
    <n v="1000"/>
    <n v="1000"/>
  </r>
  <r>
    <s v="124779 - OIL ENGINE RIMULA R4 MV 15W40, CK4, LOW ASH, 1000L IBC "/>
    <n v="124779"/>
    <x v="9"/>
    <s v="LUBR - LUBRICANTS"/>
    <m/>
    <x v="278"/>
    <s v="Component Used"/>
    <n v="1"/>
    <n v="1000"/>
    <n v="1000"/>
  </r>
  <r>
    <s v="124779 - OIL ENGINE RIMULA R4 MV 15W40, CK4, LOW ASH, 1000L IBC "/>
    <n v="124779"/>
    <x v="9"/>
    <s v="LUBR - LUBRICANTS"/>
    <m/>
    <x v="200"/>
    <s v="Component Used"/>
    <n v="1"/>
    <n v="1000"/>
    <n v="1000"/>
  </r>
  <r>
    <s v="124779 - OIL ENGINE RIMULA R4 MV 15W40, CK4, LOW ASH, 1000L IBC "/>
    <n v="124779"/>
    <x v="9"/>
    <s v="LUBR - LUBRICANTS"/>
    <m/>
    <x v="200"/>
    <s v="Component Used"/>
    <n v="1"/>
    <n v="1000"/>
    <n v="1000"/>
  </r>
  <r>
    <s v="124779 - OIL ENGINE RIMULA R4 MV 15W40, CK4, LOW ASH, 1000L IBC "/>
    <n v="124779"/>
    <x v="9"/>
    <s v="LUBR - LUBRICANTS"/>
    <m/>
    <x v="90"/>
    <s v="Component Used"/>
    <n v="1"/>
    <n v="1000"/>
    <n v="1000"/>
  </r>
  <r>
    <s v="124779 - OIL ENGINE RIMULA R4 MV 15W40, CK4, LOW ASH, 1000L IBC "/>
    <n v="124779"/>
    <x v="9"/>
    <s v="LUBR - LUBRICANTS"/>
    <m/>
    <x v="92"/>
    <s v="Component Used"/>
    <n v="3"/>
    <n v="1000"/>
    <n v="3000"/>
  </r>
  <r>
    <s v="124779 - OIL ENGINE RIMULA R4 MV 15W40, CK4, LOW ASH, 1000L IBC "/>
    <n v="124779"/>
    <x v="9"/>
    <s v="LUBR - LUBRICANTS"/>
    <m/>
    <x v="122"/>
    <s v="Component Used"/>
    <n v="3"/>
    <n v="1000"/>
    <n v="3000"/>
  </r>
  <r>
    <s v="124779 - OIL ENGINE RIMULA R4 MV 15W40, CK4, LOW ASH, 1000L IBC  - Total"/>
    <m/>
    <x v="1"/>
    <m/>
    <m/>
    <x v="38"/>
    <m/>
    <n v="136"/>
    <m/>
    <m/>
  </r>
  <r>
    <s v="124972 - OIL HYDRAULIC, TELLUS, S2 VX 46, 1000L IBC "/>
    <n v="124972"/>
    <x v="10"/>
    <s v="LUBR - LUBRICANTS"/>
    <s v="Each"/>
    <x v="3"/>
    <s v="Component Used"/>
    <n v="1"/>
    <n v="1000"/>
    <n v="1000"/>
  </r>
  <r>
    <s v="124972 - OIL HYDRAULIC, TELLUS, S2 VX 46, 1000L IBC "/>
    <n v="124972"/>
    <x v="10"/>
    <s v="LUBR - LUBRICANTS"/>
    <m/>
    <x v="258"/>
    <s v="Component Used"/>
    <n v="1"/>
    <n v="1000"/>
    <n v="1000"/>
  </r>
  <r>
    <s v="124972 - OIL HYDRAULIC, TELLUS, S2 VX 46, 1000L IBC "/>
    <n v="124972"/>
    <x v="10"/>
    <s v="LUBR - LUBRICANTS"/>
    <m/>
    <x v="22"/>
    <s v="Component Used"/>
    <n v="1"/>
    <n v="1000"/>
    <n v="1000"/>
  </r>
  <r>
    <s v="124972 - OIL HYDRAULIC, TELLUS, S2 VX 46, 1000L IBC  - Total"/>
    <m/>
    <x v="1"/>
    <m/>
    <m/>
    <x v="38"/>
    <m/>
    <n v="3"/>
    <m/>
    <m/>
  </r>
  <r>
    <s v="125456 - OIL HYDR SPIRAX S4 CX30 IBC  "/>
    <n v="125456"/>
    <x v="10"/>
    <s v="LUBR - LUBRICANTS"/>
    <s v="Pod"/>
    <x v="291"/>
    <s v="Component Used"/>
    <n v="1"/>
    <n v="1000"/>
    <n v="1000"/>
  </r>
  <r>
    <s v="125456 - OIL HYDR SPIRAX S4 CX30 IBC  "/>
    <n v="125456"/>
    <x v="10"/>
    <s v="LUBR - LUBRICANTS"/>
    <m/>
    <x v="133"/>
    <s v="Component Used"/>
    <n v="1"/>
    <n v="1000"/>
    <n v="1000"/>
  </r>
  <r>
    <s v="125456 - OIL HYDR SPIRAX S4 CX30 IBC  "/>
    <n v="125456"/>
    <x v="10"/>
    <s v="LUBR - LUBRICANTS"/>
    <m/>
    <x v="276"/>
    <s v="Component Used"/>
    <n v="1"/>
    <n v="1000"/>
    <n v="1000"/>
  </r>
  <r>
    <s v="125456 - OIL HYDR SPIRAX S4 CX30 IBC  "/>
    <n v="125456"/>
    <x v="10"/>
    <s v="LUBR - LUBRICANTS"/>
    <m/>
    <x v="286"/>
    <s v="Component Used"/>
    <n v="1"/>
    <n v="1000"/>
    <n v="1000"/>
  </r>
  <r>
    <s v="125456 - OIL HYDR SPIRAX S4 CX30 IBC  "/>
    <n v="125456"/>
    <x v="10"/>
    <s v="LUBR - LUBRICANTS"/>
    <m/>
    <x v="286"/>
    <s v="Component Used"/>
    <n v="1"/>
    <n v="1000"/>
    <n v="1000"/>
  </r>
  <r>
    <s v="125456 - OIL HYDR SPIRAX S4 CX30 IBC  "/>
    <n v="125456"/>
    <x v="10"/>
    <s v="LUBR - LUBRICANTS"/>
    <m/>
    <x v="169"/>
    <s v="Component Used"/>
    <n v="1"/>
    <n v="1000"/>
    <n v="1000"/>
  </r>
  <r>
    <s v="125456 - OIL HYDR SPIRAX S4 CX30 IBC  "/>
    <n v="125456"/>
    <x v="10"/>
    <s v="LUBR - LUBRICANTS"/>
    <m/>
    <x v="136"/>
    <s v="Component Used"/>
    <n v="1"/>
    <n v="1000"/>
    <n v="1000"/>
  </r>
  <r>
    <s v="125456 - OIL HYDR SPIRAX S4 CX30 IBC  "/>
    <n v="125456"/>
    <x v="10"/>
    <s v="LUBR - LUBRICANTS"/>
    <m/>
    <x v="183"/>
    <s v="Component Used"/>
    <n v="1"/>
    <n v="1000"/>
    <n v="1000"/>
  </r>
  <r>
    <s v="125456 - OIL HYDR SPIRAX S4 CX30 IBC  "/>
    <n v="125456"/>
    <x v="10"/>
    <s v="LUBR - LUBRICANTS"/>
    <m/>
    <x v="183"/>
    <s v="Component Used"/>
    <n v="1"/>
    <n v="1000"/>
    <n v="1000"/>
  </r>
  <r>
    <s v="125456 - OIL HYDR SPIRAX S4 CX30 IBC  "/>
    <n v="125456"/>
    <x v="10"/>
    <s v="LUBR - LUBRICANTS"/>
    <m/>
    <x v="289"/>
    <s v="Component Used"/>
    <n v="1"/>
    <n v="1000"/>
    <n v="1000"/>
  </r>
  <r>
    <s v="125456 - OIL HYDR SPIRAX S4 CX30 IBC  "/>
    <n v="125456"/>
    <x v="10"/>
    <s v="LUBR - LUBRICANTS"/>
    <m/>
    <x v="113"/>
    <s v="Component Used"/>
    <n v="1"/>
    <n v="1000"/>
    <n v="1000"/>
  </r>
  <r>
    <s v="125456 - OIL HYDR SPIRAX S4 CX30 IBC  "/>
    <n v="125456"/>
    <x v="10"/>
    <s v="LUBR - LUBRICANTS"/>
    <m/>
    <x v="186"/>
    <s v="Component Used"/>
    <n v="1"/>
    <n v="1000"/>
    <n v="1000"/>
  </r>
  <r>
    <s v="125456 - OIL HYDR SPIRAX S4 CX30 IBC  "/>
    <n v="125456"/>
    <x v="10"/>
    <s v="LUBR - LUBRICANTS"/>
    <m/>
    <x v="229"/>
    <s v="Component Used"/>
    <n v="1"/>
    <n v="1000"/>
    <n v="1000"/>
  </r>
  <r>
    <s v="125456 - OIL HYDR SPIRAX S4 CX30 IBC  "/>
    <n v="125456"/>
    <x v="10"/>
    <s v="LUBR - LUBRICANTS"/>
    <m/>
    <x v="282"/>
    <s v="Component Used"/>
    <n v="1"/>
    <n v="1000"/>
    <n v="1000"/>
  </r>
  <r>
    <s v="125456 - OIL HYDR SPIRAX S4 CX30 IBC  "/>
    <n v="125456"/>
    <x v="10"/>
    <s v="LUBR - LUBRICANTS"/>
    <m/>
    <x v="171"/>
    <s v="Component Used"/>
    <n v="1"/>
    <n v="1000"/>
    <n v="1000"/>
  </r>
  <r>
    <s v="125456 - OIL HYDR SPIRAX S4 CX30 IBC  "/>
    <n v="125456"/>
    <x v="10"/>
    <s v="LUBR - LUBRICANTS"/>
    <m/>
    <x v="19"/>
    <s v="Component Used"/>
    <n v="1"/>
    <n v="1000"/>
    <n v="1000"/>
  </r>
  <r>
    <s v="125456 - OIL HYDR SPIRAX S4 CX30 IBC  "/>
    <n v="125456"/>
    <x v="10"/>
    <s v="LUBR - LUBRICANTS"/>
    <m/>
    <x v="19"/>
    <s v="Component Used"/>
    <n v="1"/>
    <n v="1000"/>
    <n v="1000"/>
  </r>
  <r>
    <s v="125456 - OIL HYDR SPIRAX S4 CX30 IBC  "/>
    <n v="125456"/>
    <x v="10"/>
    <s v="LUBR - LUBRICANTS"/>
    <m/>
    <x v="64"/>
    <s v="Component Used"/>
    <n v="1"/>
    <n v="1000"/>
    <n v="1000"/>
  </r>
  <r>
    <s v="125456 - OIL HYDR SPIRAX S4 CX30 IBC  "/>
    <n v="125456"/>
    <x v="10"/>
    <s v="LUBR - LUBRICANTS"/>
    <m/>
    <x v="131"/>
    <s v="Component Used"/>
    <n v="1"/>
    <n v="1000"/>
    <n v="1000"/>
  </r>
  <r>
    <s v="125456 - OIL HYDR SPIRAX S4 CX30 IBC  "/>
    <n v="125456"/>
    <x v="10"/>
    <s v="LUBR - LUBRICANTS"/>
    <m/>
    <x v="142"/>
    <s v="Component Used"/>
    <n v="1"/>
    <n v="1000"/>
    <n v="1000"/>
  </r>
  <r>
    <s v="125456 - OIL HYDR SPIRAX S4 CX30 IBC  "/>
    <n v="125456"/>
    <x v="10"/>
    <s v="LUBR - LUBRICANTS"/>
    <m/>
    <x v="69"/>
    <s v="Component Used"/>
    <n v="1"/>
    <n v="1000"/>
    <n v="1000"/>
  </r>
  <r>
    <s v="125456 - OIL HYDR SPIRAX S4 CX30 IBC  "/>
    <n v="125456"/>
    <x v="10"/>
    <s v="LUBR - LUBRICANTS"/>
    <m/>
    <x v="25"/>
    <s v="Component Used"/>
    <n v="1"/>
    <n v="1000"/>
    <n v="1000"/>
  </r>
  <r>
    <s v="125456 - OIL HYDR SPIRAX S4 CX30 IBC  "/>
    <n v="125456"/>
    <x v="10"/>
    <s v="LUBR - LUBRICANTS"/>
    <m/>
    <x v="25"/>
    <s v="Component Used"/>
    <n v="1"/>
    <n v="1000"/>
    <n v="1000"/>
  </r>
  <r>
    <s v="125456 - OIL HYDR SPIRAX S4 CX30 IBC  "/>
    <n v="125456"/>
    <x v="10"/>
    <s v="LUBR - LUBRICANTS"/>
    <m/>
    <x v="25"/>
    <s v="Component Used"/>
    <n v="1"/>
    <n v="1000"/>
    <n v="1000"/>
  </r>
  <r>
    <s v="125456 - OIL HYDR SPIRAX S4 CX30 IBC  "/>
    <n v="125456"/>
    <x v="10"/>
    <s v="LUBR - LUBRICANTS"/>
    <m/>
    <x v="25"/>
    <s v="Component Used"/>
    <n v="2"/>
    <n v="1000"/>
    <n v="2000"/>
  </r>
  <r>
    <s v="125456 - OIL HYDR SPIRAX S4 CX30 IBC  "/>
    <n v="125456"/>
    <x v="10"/>
    <s v="LUBR - LUBRICANTS"/>
    <m/>
    <x v="290"/>
    <s v="Component Used"/>
    <n v="1"/>
    <n v="1000"/>
    <n v="1000"/>
  </r>
  <r>
    <s v="125456 - OIL HYDR SPIRAX S4 CX30 IBC  "/>
    <n v="125456"/>
    <x v="10"/>
    <s v="LUBR - LUBRICANTS"/>
    <m/>
    <x v="290"/>
    <s v="Component Used"/>
    <n v="1"/>
    <n v="1000"/>
    <n v="1000"/>
  </r>
  <r>
    <s v="125456 - OIL HYDR SPIRAX S4 CX30 IBC  "/>
    <n v="125456"/>
    <x v="10"/>
    <s v="LUBR - LUBRICANTS"/>
    <m/>
    <x v="149"/>
    <s v="Component Used"/>
    <n v="1"/>
    <n v="1000"/>
    <n v="1000"/>
  </r>
  <r>
    <s v="125456 - OIL HYDR SPIRAX S4 CX30 IBC  "/>
    <n v="125456"/>
    <x v="10"/>
    <s v="LUBR - LUBRICANTS"/>
    <m/>
    <x v="115"/>
    <s v="Component Used"/>
    <n v="1"/>
    <n v="1000"/>
    <n v="1000"/>
  </r>
  <r>
    <s v="125456 - OIL HYDR SPIRAX S4 CX30 IBC  "/>
    <n v="125456"/>
    <x v="10"/>
    <s v="LUBR - LUBRICANTS"/>
    <m/>
    <x v="292"/>
    <s v="Component Used"/>
    <n v="1"/>
    <n v="1000"/>
    <n v="1000"/>
  </r>
  <r>
    <s v="125456 - OIL HYDR SPIRAX S4 CX30 IBC  "/>
    <n v="125456"/>
    <x v="10"/>
    <s v="LUBR - LUBRICANTS"/>
    <m/>
    <x v="111"/>
    <s v="Component Used"/>
    <n v="2"/>
    <n v="1000"/>
    <n v="2000"/>
  </r>
  <r>
    <s v="125456 - OIL HYDR SPIRAX S4 CX30 IBC  "/>
    <n v="125456"/>
    <x v="10"/>
    <s v="LUBR - LUBRICANTS"/>
    <m/>
    <x v="111"/>
    <s v="Component Used"/>
    <n v="2"/>
    <n v="1000"/>
    <n v="2000"/>
  </r>
  <r>
    <s v="125456 - OIL HYDR SPIRAX S4 CX30 IBC  "/>
    <n v="125456"/>
    <x v="10"/>
    <s v="LUBR - LUBRICANTS"/>
    <m/>
    <x v="253"/>
    <s v="Component Used"/>
    <n v="1"/>
    <n v="1000"/>
    <n v="1000"/>
  </r>
  <r>
    <s v="125456 - OIL HYDR SPIRAX S4 CX30 IBC  "/>
    <n v="125456"/>
    <x v="10"/>
    <s v="LUBR - LUBRICANTS"/>
    <m/>
    <x v="285"/>
    <s v="Component Used"/>
    <n v="1"/>
    <n v="1000"/>
    <n v="1000"/>
  </r>
  <r>
    <s v="125456 - OIL HYDR SPIRAX S4 CX30 IBC  "/>
    <n v="125456"/>
    <x v="10"/>
    <s v="LUBR - LUBRICANTS"/>
    <m/>
    <x v="293"/>
    <s v="Component Used"/>
    <n v="1"/>
    <n v="1000"/>
    <n v="1000"/>
  </r>
  <r>
    <s v="125456 - OIL HYDR SPIRAX S4 CX30 IBC  "/>
    <n v="125456"/>
    <x v="10"/>
    <s v="LUBR - LUBRICANTS"/>
    <m/>
    <x v="293"/>
    <s v="Component Used"/>
    <n v="1"/>
    <n v="1000"/>
    <n v="1000"/>
  </r>
  <r>
    <s v="125456 - OIL HYDR SPIRAX S4 CX30 IBC  "/>
    <n v="125456"/>
    <x v="10"/>
    <s v="LUBR - LUBRICANTS"/>
    <m/>
    <x v="82"/>
    <s v="Component Used"/>
    <n v="1"/>
    <n v="1000"/>
    <n v="1000"/>
  </r>
  <r>
    <s v="125456 - OIL HYDR SPIRAX S4 CX30 IBC  "/>
    <n v="125456"/>
    <x v="10"/>
    <s v="LUBR - LUBRICANTS"/>
    <m/>
    <x v="106"/>
    <s v="Component Used"/>
    <n v="1"/>
    <n v="1000"/>
    <n v="1000"/>
  </r>
  <r>
    <s v="125456 - OIL HYDR SPIRAX S4 CX30 IBC  "/>
    <n v="125456"/>
    <x v="10"/>
    <s v="LUBR - LUBRICANTS"/>
    <m/>
    <x v="228"/>
    <s v="Component Used"/>
    <n v="1"/>
    <n v="1000"/>
    <n v="1000"/>
  </r>
  <r>
    <s v="125456 - OIL HYDR SPIRAX S4 CX30 IBC  "/>
    <n v="125456"/>
    <x v="10"/>
    <s v="LUBR - LUBRICANTS"/>
    <m/>
    <x v="237"/>
    <s v="Component Used"/>
    <n v="1"/>
    <n v="1000"/>
    <n v="1000"/>
  </r>
  <r>
    <s v="125456 - OIL HYDR SPIRAX S4 CX30 IBC  "/>
    <n v="125456"/>
    <x v="10"/>
    <s v="LUBR - LUBRICANTS"/>
    <m/>
    <x v="237"/>
    <s v="Component Used"/>
    <n v="1"/>
    <n v="1000"/>
    <n v="1000"/>
  </r>
  <r>
    <s v="125456 - OIL HYDR SPIRAX S4 CX30 IBC  "/>
    <n v="125456"/>
    <x v="10"/>
    <s v="LUBR - LUBRICANTS"/>
    <m/>
    <x v="200"/>
    <s v="Component Used"/>
    <n v="1"/>
    <n v="1000"/>
    <n v="1000"/>
  </r>
  <r>
    <s v="125456 - OIL HYDR SPIRAX S4 CX30 IBC  "/>
    <n v="125456"/>
    <x v="10"/>
    <s v="LUBR - LUBRICANTS"/>
    <m/>
    <x v="200"/>
    <s v="Component Used"/>
    <n v="1"/>
    <n v="1000"/>
    <n v="1000"/>
  </r>
  <r>
    <s v="125456 - OIL HYDR SPIRAX S4 CX30 IBC  "/>
    <n v="125456"/>
    <x v="10"/>
    <s v="LUBR - LUBRICANTS"/>
    <m/>
    <x v="294"/>
    <s v="Component Used"/>
    <n v="1"/>
    <n v="1000"/>
    <n v="1000"/>
  </r>
  <r>
    <s v="125456 - OIL HYDR SPIRAX S4 CX30 IBC  "/>
    <n v="125456"/>
    <x v="10"/>
    <s v="LUBR - LUBRICANTS"/>
    <m/>
    <x v="165"/>
    <s v="Component Used"/>
    <n v="1"/>
    <n v="1000"/>
    <n v="1000"/>
  </r>
  <r>
    <s v="125456 - OIL HYDR SPIRAX S4 CX30 IBC  "/>
    <n v="125456"/>
    <x v="10"/>
    <s v="LUBR - LUBRICANTS"/>
    <m/>
    <x v="295"/>
    <s v="Component Used"/>
    <n v="1"/>
    <n v="1000"/>
    <n v="1000"/>
  </r>
  <r>
    <s v="125456 - OIL HYDR SPIRAX S4 CX30 IBC   - Total"/>
    <m/>
    <x v="1"/>
    <m/>
    <m/>
    <x v="38"/>
    <m/>
    <n v="49"/>
    <m/>
    <m/>
  </r>
  <r>
    <s v="125457 - OIL TRANS SPIRAX S3 ATF MD3 20LT "/>
    <n v="125457"/>
    <x v="19"/>
    <s v="LUBR - LUBRICANTS"/>
    <s v="Each"/>
    <x v="264"/>
    <s v="Component Used"/>
    <n v="1"/>
    <n v="20"/>
    <n v="20"/>
  </r>
  <r>
    <s v="125457 - OIL TRANS SPIRAX S3 ATF MD3 20LT "/>
    <n v="125457"/>
    <x v="19"/>
    <s v="LUBR - LUBRICANTS"/>
    <m/>
    <x v="28"/>
    <s v="Component Used"/>
    <n v="1"/>
    <n v="20"/>
    <n v="20"/>
  </r>
  <r>
    <s v="125457 - OIL TRANS SPIRAX S3 ATF MD3 20LT "/>
    <n v="125457"/>
    <x v="19"/>
    <s v="LUBR - LUBRICANTS"/>
    <m/>
    <x v="254"/>
    <s v="Component Used"/>
    <n v="2"/>
    <n v="20"/>
    <n v="40"/>
  </r>
  <r>
    <s v="125457 - OIL TRANS SPIRAX S3 ATF MD3 20LT  - Total"/>
    <m/>
    <x v="1"/>
    <m/>
    <m/>
    <x v="38"/>
    <m/>
    <n v="4"/>
    <m/>
    <m/>
  </r>
  <r>
    <s v="126311 - GREASE, EXTREME PRESSURE GADUS S2 V220 2 IBC-K, RED ROCKET, 1000KG NOM.-REPLACED BY 140261"/>
    <n v="126311"/>
    <x v="0"/>
    <s v="LUBR - LUBRICANTS"/>
    <s v="Each"/>
    <x v="2"/>
    <s v="Component Used"/>
    <n v="1"/>
    <n v="1000"/>
    <n v="1000"/>
  </r>
  <r>
    <s v="126311 - GREASE, EXTREME PRESSURE GADUS S2 V220 2 IBC-K, RED ROCKET, 1000KG NOM.-REPLACED BY 140261"/>
    <n v="126311"/>
    <x v="0"/>
    <s v="LUBR - LUBRICANTS"/>
    <m/>
    <x v="133"/>
    <s v="Component Used"/>
    <n v="1"/>
    <n v="1000"/>
    <n v="1000"/>
  </r>
  <r>
    <s v="126311 - GREASE, EXTREME PRESSURE GADUS S2 V220 2 IBC-K, RED ROCKET, 1000KG NOM.-REPLACED BY 140261"/>
    <n v="126311"/>
    <x v="0"/>
    <s v="LUBR - LUBRICANTS"/>
    <m/>
    <x v="296"/>
    <s v="Component Used"/>
    <n v="1"/>
    <n v="1000"/>
    <n v="1000"/>
  </r>
  <r>
    <s v="126311 - GREASE, EXTREME PRESSURE GADUS S2 V220 2 IBC-K, RED ROCKET, 1000KG NOM.-REPLACED BY 140261"/>
    <n v="126311"/>
    <x v="0"/>
    <s v="LUBR - LUBRICANTS"/>
    <m/>
    <x v="112"/>
    <s v="Component Used"/>
    <n v="3"/>
    <n v="1000"/>
    <n v="3000"/>
  </r>
  <r>
    <s v="126311 - GREASE, EXTREME PRESSURE GADUS S2 V220 2 IBC-K, RED ROCKET, 1000KG NOM.-REPLACED BY 140261"/>
    <n v="126311"/>
    <x v="0"/>
    <s v="LUBR - LUBRICANTS"/>
    <m/>
    <x v="218"/>
    <s v="Component Used"/>
    <n v="1"/>
    <n v="1000"/>
    <n v="1000"/>
  </r>
  <r>
    <s v="126311 - GREASE, EXTREME PRESSURE GADUS S2 V220 2 IBC-K, RED ROCKET, 1000KG NOM.-REPLACED BY 140261 - Total"/>
    <m/>
    <x v="1"/>
    <m/>
    <m/>
    <x v="38"/>
    <m/>
    <n v="7"/>
    <m/>
    <m/>
  </r>
  <r>
    <s v="126312 - OIL, GEAR, SPIRAX S4 AX 80W-90 209L "/>
    <n v="126312"/>
    <x v="2"/>
    <s v="LUBR - LUBRICANTS"/>
    <s v="Each"/>
    <x v="19"/>
    <s v="Component Used"/>
    <n v="2"/>
    <n v="209"/>
    <n v="418"/>
  </r>
  <r>
    <s v="126312 - OIL, GEAR, SPIRAX S4 AX 80W-90 209L  - Total"/>
    <m/>
    <x v="1"/>
    <m/>
    <m/>
    <x v="38"/>
    <m/>
    <n v="2"/>
    <m/>
    <m/>
  </r>
  <r>
    <s v="126450 - FLUID, SUSPENSION, NEOCON STRUT, 25L PAIL "/>
    <n v="126450"/>
    <x v="10"/>
    <s v="LUBR - LUBRICANTS"/>
    <s v="Each"/>
    <x v="239"/>
    <s v="Component Used"/>
    <n v="1"/>
    <n v="25"/>
    <n v="25"/>
  </r>
  <r>
    <s v="126450 - FLUID, SUSPENSION, NEOCON STRUT, 25L PAIL "/>
    <n v="126450"/>
    <x v="10"/>
    <s v="LUBR - LUBRICANTS"/>
    <m/>
    <x v="17"/>
    <s v="Component Used"/>
    <n v="1"/>
    <n v="25"/>
    <n v="25"/>
  </r>
  <r>
    <s v="126450 - FLUID, SUSPENSION, NEOCON STRUT, 25L PAIL "/>
    <n v="126450"/>
    <x v="10"/>
    <s v="LUBR - LUBRICANTS"/>
    <m/>
    <x v="218"/>
    <s v="Component Used"/>
    <n v="1"/>
    <n v="25"/>
    <n v="25"/>
  </r>
  <r>
    <s v="126450 - FLUID, SUSPENSION, NEOCON STRUT, 25L PAIL  - Total"/>
    <m/>
    <x v="1"/>
    <m/>
    <m/>
    <x v="38"/>
    <m/>
    <n v="3"/>
    <m/>
    <m/>
  </r>
  <r>
    <s v="126696 - OIL, HYDRAULIC, HN46, HITACHI IBC/1000L "/>
    <n v="126696"/>
    <x v="10"/>
    <s v="LUBR - LUBRICANTS"/>
    <s v="Pod"/>
    <x v="134"/>
    <s v="Component Used"/>
    <n v="2"/>
    <n v="1000"/>
    <n v="2000"/>
  </r>
  <r>
    <s v="126696 - OIL, HYDRAULIC, HN46, HITACHI IBC/1000L "/>
    <n v="126696"/>
    <x v="10"/>
    <s v="LUBR - LUBRICANTS"/>
    <m/>
    <x v="134"/>
    <s v="Component Used"/>
    <n v="1"/>
    <n v="1000"/>
    <n v="1000"/>
  </r>
  <r>
    <s v="126696 - OIL, HYDRAULIC, HN46, HITACHI IBC/1000L "/>
    <n v="126696"/>
    <x v="10"/>
    <s v="LUBR - LUBRICANTS"/>
    <m/>
    <x v="232"/>
    <s v="Component Used"/>
    <n v="2"/>
    <n v="1000"/>
    <n v="2000"/>
  </r>
  <r>
    <s v="126696 - OIL, HYDRAULIC, HN46, HITACHI IBC/1000L "/>
    <n v="126696"/>
    <x v="10"/>
    <s v="LUBR - LUBRICANTS"/>
    <m/>
    <x v="232"/>
    <s v="Component Used"/>
    <n v="2"/>
    <n v="1000"/>
    <n v="2000"/>
  </r>
  <r>
    <s v="126696 - OIL, HYDRAULIC, HN46, HITACHI IBC/1000L "/>
    <n v="126696"/>
    <x v="10"/>
    <s v="LUBR - LUBRICANTS"/>
    <m/>
    <x v="169"/>
    <s v="Component Used"/>
    <n v="3"/>
    <n v="1000"/>
    <n v="3000"/>
  </r>
  <r>
    <s v="126696 - OIL, HYDRAULIC, HN46, HITACHI IBC/1000L "/>
    <n v="126696"/>
    <x v="10"/>
    <s v="LUBR - LUBRICANTS"/>
    <m/>
    <x v="7"/>
    <s v="Component Used"/>
    <n v="1"/>
    <n v="1000"/>
    <n v="1000"/>
  </r>
  <r>
    <s v="126696 - OIL, HYDRAULIC, HN46, HITACHI IBC/1000L "/>
    <n v="126696"/>
    <x v="10"/>
    <s v="LUBR - LUBRICANTS"/>
    <m/>
    <x v="52"/>
    <s v="Component Used"/>
    <n v="1"/>
    <n v="1000"/>
    <n v="1000"/>
  </r>
  <r>
    <s v="126696 - OIL, HYDRAULIC, HN46, HITACHI IBC/1000L "/>
    <n v="126696"/>
    <x v="10"/>
    <s v="LUBR - LUBRICANTS"/>
    <m/>
    <x v="52"/>
    <s v="Component Used"/>
    <n v="3"/>
    <n v="1000"/>
    <n v="3000"/>
  </r>
  <r>
    <s v="126696 - OIL, HYDRAULIC, HN46, HITACHI IBC/1000L "/>
    <n v="126696"/>
    <x v="10"/>
    <s v="LUBR - LUBRICANTS"/>
    <m/>
    <x v="170"/>
    <s v="Component Used"/>
    <n v="1"/>
    <n v="1000"/>
    <n v="1000"/>
  </r>
  <r>
    <s v="126696 - OIL, HYDRAULIC, HN46, HITACHI IBC/1000L "/>
    <n v="126696"/>
    <x v="10"/>
    <s v="LUBR - LUBRICANTS"/>
    <m/>
    <x v="170"/>
    <s v="Component Used"/>
    <n v="1"/>
    <n v="1000"/>
    <n v="1000"/>
  </r>
  <r>
    <s v="126696 - OIL, HYDRAULIC, HN46, HITACHI IBC/1000L "/>
    <n v="126696"/>
    <x v="10"/>
    <s v="LUBR - LUBRICANTS"/>
    <m/>
    <x v="60"/>
    <s v="Component Used"/>
    <n v="2"/>
    <n v="1000"/>
    <n v="2000"/>
  </r>
  <r>
    <s v="126696 - OIL, HYDRAULIC, HN46, HITACHI IBC/1000L "/>
    <n v="126696"/>
    <x v="10"/>
    <s v="LUBR - LUBRICANTS"/>
    <m/>
    <x v="206"/>
    <s v="Component Used"/>
    <n v="1"/>
    <n v="1000"/>
    <n v="1000"/>
  </r>
  <r>
    <s v="126696 - OIL, HYDRAULIC, HN46, HITACHI IBC/1000L "/>
    <n v="126696"/>
    <x v="10"/>
    <s v="LUBR - LUBRICANTS"/>
    <m/>
    <x v="19"/>
    <s v="Component Used"/>
    <n v="3"/>
    <n v="1000"/>
    <n v="3000"/>
  </r>
  <r>
    <s v="126696 - OIL, HYDRAULIC, HN46, HITACHI IBC/1000L "/>
    <n v="126696"/>
    <x v="10"/>
    <s v="LUBR - LUBRICANTS"/>
    <m/>
    <x v="187"/>
    <s v="Component Used"/>
    <n v="1"/>
    <n v="1000"/>
    <n v="1000"/>
  </r>
  <r>
    <s v="126696 - OIL, HYDRAULIC, HN46, HITACHI IBC/1000L "/>
    <n v="126696"/>
    <x v="10"/>
    <s v="LUBR - LUBRICANTS"/>
    <m/>
    <x v="187"/>
    <s v="Component Used"/>
    <n v="1"/>
    <n v="1000"/>
    <n v="1000"/>
  </r>
  <r>
    <s v="126696 - OIL, HYDRAULIC, HN46, HITACHI IBC/1000L "/>
    <n v="126696"/>
    <x v="10"/>
    <s v="LUBR - LUBRICANTS"/>
    <m/>
    <x v="142"/>
    <s v="Component Used"/>
    <n v="1"/>
    <n v="1000"/>
    <n v="1000"/>
  </r>
  <r>
    <s v="126696 - OIL, HYDRAULIC, HN46, HITACHI IBC/1000L "/>
    <n v="126696"/>
    <x v="10"/>
    <s v="LUBR - LUBRICANTS"/>
    <m/>
    <x v="142"/>
    <s v="Component Used"/>
    <n v="1"/>
    <n v="1000"/>
    <n v="1000"/>
  </r>
  <r>
    <s v="126696 - OIL, HYDRAULIC, HN46, HITACHI IBC/1000L "/>
    <n v="126696"/>
    <x v="10"/>
    <s v="LUBR - LUBRICANTS"/>
    <m/>
    <x v="23"/>
    <s v="Component Used"/>
    <n v="2"/>
    <n v="1000"/>
    <n v="2000"/>
  </r>
  <r>
    <s v="126696 - OIL, HYDRAULIC, HN46, HITACHI IBC/1000L "/>
    <n v="126696"/>
    <x v="10"/>
    <s v="LUBR - LUBRICANTS"/>
    <m/>
    <x v="24"/>
    <s v="Component Used"/>
    <n v="2"/>
    <n v="1000"/>
    <n v="2000"/>
  </r>
  <r>
    <s v="126696 - OIL, HYDRAULIC, HN46, HITACHI IBC/1000L "/>
    <n v="126696"/>
    <x v="10"/>
    <s v="LUBR - LUBRICANTS"/>
    <m/>
    <x v="24"/>
    <s v="Component Used"/>
    <n v="1"/>
    <n v="1000"/>
    <n v="1000"/>
  </r>
  <r>
    <s v="126696 - OIL, HYDRAULIC, HN46, HITACHI IBC/1000L "/>
    <n v="126696"/>
    <x v="10"/>
    <s v="LUBR - LUBRICANTS"/>
    <m/>
    <x v="24"/>
    <s v="Component Used"/>
    <n v="2"/>
    <n v="1000"/>
    <n v="2000"/>
  </r>
  <r>
    <s v="126696 - OIL, HYDRAULIC, HN46, HITACHI IBC/1000L "/>
    <n v="126696"/>
    <x v="10"/>
    <s v="LUBR - LUBRICANTS"/>
    <m/>
    <x v="267"/>
    <s v="Component Used"/>
    <n v="1"/>
    <n v="1000"/>
    <n v="1000"/>
  </r>
  <r>
    <s v="126696 - OIL, HYDRAULIC, HN46, HITACHI IBC/1000L "/>
    <n v="126696"/>
    <x v="10"/>
    <s v="LUBR - LUBRICANTS"/>
    <m/>
    <x v="72"/>
    <s v="Component Used"/>
    <n v="3"/>
    <n v="1000"/>
    <n v="3000"/>
  </r>
  <r>
    <s v="126696 - OIL, HYDRAULIC, HN46, HITACHI IBC/1000L "/>
    <n v="126696"/>
    <x v="10"/>
    <s v="LUBR - LUBRICANTS"/>
    <m/>
    <x v="284"/>
    <s v="Component Used"/>
    <n v="2"/>
    <n v="1000"/>
    <n v="2000"/>
  </r>
  <r>
    <s v="126696 - OIL, HYDRAULIC, HN46, HITACHI IBC/1000L "/>
    <n v="126696"/>
    <x v="10"/>
    <s v="LUBR - LUBRICANTS"/>
    <m/>
    <x v="76"/>
    <s v="Component Used"/>
    <n v="3"/>
    <n v="1000"/>
    <n v="3000"/>
  </r>
  <r>
    <s v="126696 - OIL, HYDRAULIC, HN46, HITACHI IBC/1000L "/>
    <n v="126696"/>
    <x v="10"/>
    <s v="LUBR - LUBRICANTS"/>
    <m/>
    <x v="104"/>
    <s v="Component Used"/>
    <n v="1"/>
    <n v="1000"/>
    <n v="1000"/>
  </r>
  <r>
    <s v="126696 - OIL, HYDRAULIC, HN46, HITACHI IBC/1000L "/>
    <n v="126696"/>
    <x v="10"/>
    <s v="LUBR - LUBRICANTS"/>
    <m/>
    <x v="195"/>
    <s v="Component Used"/>
    <n v="1"/>
    <n v="1000"/>
    <n v="1000"/>
  </r>
  <r>
    <s v="126696 - OIL, HYDRAULIC, HN46, HITACHI IBC/1000L "/>
    <n v="126696"/>
    <x v="10"/>
    <s v="LUBR - LUBRICANTS"/>
    <m/>
    <x v="157"/>
    <s v="Component Used"/>
    <n v="1"/>
    <n v="1000"/>
    <n v="1000"/>
  </r>
  <r>
    <s v="126696 - OIL, HYDRAULIC, HN46, HITACHI IBC/1000L "/>
    <n v="126696"/>
    <x v="10"/>
    <s v="LUBR - LUBRICANTS"/>
    <m/>
    <x v="297"/>
    <s v="Component Used"/>
    <n v="1"/>
    <n v="1000"/>
    <n v="1000"/>
  </r>
  <r>
    <s v="126696 - OIL, HYDRAULIC, HN46, HITACHI IBC/1000L "/>
    <n v="126696"/>
    <x v="10"/>
    <s v="LUBR - LUBRICANTS"/>
    <m/>
    <x v="91"/>
    <s v="Component Used"/>
    <n v="4"/>
    <n v="1000"/>
    <n v="4000"/>
  </r>
  <r>
    <s v="126696 - OIL, HYDRAULIC, HN46, HITACHI IBC/1000L  - Total"/>
    <m/>
    <x v="1"/>
    <m/>
    <m/>
    <x v="38"/>
    <m/>
    <n v="51"/>
    <m/>
    <m/>
  </r>
  <r>
    <s v="127921 - OIL, GEAR, OMALA S2 GX 150, IBC, 1000L "/>
    <n v="127921"/>
    <x v="2"/>
    <s v="LUBR - LUBRICANTS"/>
    <s v="Pod"/>
    <x v="176"/>
    <s v="Component Used"/>
    <n v="2"/>
    <n v="1000"/>
    <n v="2000"/>
  </r>
  <r>
    <s v="127921 - OIL, GEAR, OMALA S2 GX 150, IBC, 1000L "/>
    <n v="127921"/>
    <x v="2"/>
    <s v="LUBR - LUBRICANTS"/>
    <m/>
    <x v="0"/>
    <s v="Component Used"/>
    <n v="2"/>
    <n v="1000"/>
    <n v="2000"/>
  </r>
  <r>
    <s v="127921 - OIL, GEAR, OMALA S2 GX 150, IBC, 1000L "/>
    <n v="127921"/>
    <x v="2"/>
    <s v="LUBR - LUBRICANTS"/>
    <m/>
    <x v="43"/>
    <s v="Component Used"/>
    <n v="1"/>
    <n v="1000"/>
    <n v="1000"/>
  </r>
  <r>
    <s v="127921 - OIL, GEAR, OMALA S2 GX 150, IBC, 1000L "/>
    <n v="127921"/>
    <x v="2"/>
    <s v="LUBR - LUBRICANTS"/>
    <m/>
    <x v="178"/>
    <s v="Component Used"/>
    <n v="1"/>
    <n v="1000"/>
    <n v="1000"/>
  </r>
  <r>
    <s v="127921 - OIL, GEAR, OMALA S2 GX 150, IBC, 1000L "/>
    <n v="127921"/>
    <x v="2"/>
    <s v="LUBR - LUBRICANTS"/>
    <m/>
    <x v="298"/>
    <s v="Component Used"/>
    <n v="2"/>
    <n v="1000"/>
    <n v="2000"/>
  </r>
  <r>
    <s v="127921 - OIL, GEAR, OMALA S2 GX 150, IBC, 1000L "/>
    <n v="127921"/>
    <x v="2"/>
    <s v="LUBR - LUBRICANTS"/>
    <m/>
    <x v="276"/>
    <s v="Component Used"/>
    <n v="1"/>
    <n v="1000"/>
    <n v="1000"/>
  </r>
  <r>
    <s v="127921 - OIL, GEAR, OMALA S2 GX 150, IBC, 1000L "/>
    <n v="127921"/>
    <x v="2"/>
    <s v="LUBR - LUBRICANTS"/>
    <m/>
    <x v="52"/>
    <s v="Component Used"/>
    <n v="1"/>
    <n v="1000"/>
    <n v="1000"/>
  </r>
  <r>
    <s v="127921 - OIL, GEAR, OMALA S2 GX 150, IBC, 1000L "/>
    <n v="127921"/>
    <x v="2"/>
    <s v="LUBR - LUBRICANTS"/>
    <m/>
    <x v="136"/>
    <s v="Component Used"/>
    <n v="1"/>
    <n v="1000"/>
    <n v="1000"/>
  </r>
  <r>
    <s v="127921 - OIL, GEAR, OMALA S2 GX 150, IBC, 1000L "/>
    <n v="127921"/>
    <x v="2"/>
    <s v="LUBR - LUBRICANTS"/>
    <m/>
    <x v="299"/>
    <s v="Component Used"/>
    <n v="1"/>
    <n v="1000"/>
    <n v="1000"/>
  </r>
  <r>
    <s v="127921 - OIL, GEAR, OMALA S2 GX 150, IBC, 1000L "/>
    <n v="127921"/>
    <x v="2"/>
    <s v="LUBR - LUBRICANTS"/>
    <m/>
    <x v="183"/>
    <s v="Component Used"/>
    <n v="1"/>
    <n v="1000"/>
    <n v="1000"/>
  </r>
  <r>
    <s v="127921 - OIL, GEAR, OMALA S2 GX 150, IBC, 1000L "/>
    <n v="127921"/>
    <x v="2"/>
    <s v="LUBR - LUBRICANTS"/>
    <m/>
    <x v="300"/>
    <s v="Component Used"/>
    <n v="1"/>
    <n v="1000"/>
    <n v="1000"/>
  </r>
  <r>
    <s v="127921 - OIL, GEAR, OMALA S2 GX 150, IBC, 1000L "/>
    <n v="127921"/>
    <x v="2"/>
    <s v="LUBR - LUBRICANTS"/>
    <m/>
    <x v="185"/>
    <s v="Component Used"/>
    <n v="1"/>
    <n v="1000"/>
    <n v="1000"/>
  </r>
  <r>
    <s v="127921 - OIL, GEAR, OMALA S2 GX 150, IBC, 1000L "/>
    <n v="127921"/>
    <x v="2"/>
    <s v="LUBR - LUBRICANTS"/>
    <m/>
    <x v="59"/>
    <s v="Component Used"/>
    <n v="3"/>
    <n v="1000"/>
    <n v="3000"/>
  </r>
  <r>
    <s v="127921 - OIL, GEAR, OMALA S2 GX 150, IBC, 1000L "/>
    <n v="127921"/>
    <x v="2"/>
    <s v="LUBR - LUBRICANTS"/>
    <m/>
    <x v="217"/>
    <s v="Component Used"/>
    <n v="1"/>
    <n v="1000"/>
    <n v="1000"/>
  </r>
  <r>
    <s v="127921 - OIL, GEAR, OMALA S2 GX 150, IBC, 1000L "/>
    <n v="127921"/>
    <x v="2"/>
    <s v="LUBR - LUBRICANTS"/>
    <m/>
    <x v="62"/>
    <s v="Component Used"/>
    <n v="1"/>
    <n v="1000"/>
    <n v="1000"/>
  </r>
  <r>
    <s v="127921 - OIL, GEAR, OMALA S2 GX 150, IBC, 1000L "/>
    <n v="127921"/>
    <x v="2"/>
    <s v="LUBR - LUBRICANTS"/>
    <m/>
    <x v="19"/>
    <s v="Component Used"/>
    <n v="1"/>
    <n v="1000"/>
    <n v="1000"/>
  </r>
  <r>
    <s v="127921 - OIL, GEAR, OMALA S2 GX 150, IBC, 1000L "/>
    <n v="127921"/>
    <x v="2"/>
    <s v="LUBR - LUBRICANTS"/>
    <m/>
    <x v="21"/>
    <s v="Component Used"/>
    <n v="1"/>
    <n v="1000"/>
    <n v="1000"/>
  </r>
  <r>
    <s v="127921 - OIL, GEAR, OMALA S2 GX 150, IBC, 1000L "/>
    <n v="127921"/>
    <x v="2"/>
    <s v="LUBR - LUBRICANTS"/>
    <m/>
    <x v="109"/>
    <s v="Component Used"/>
    <n v="1"/>
    <n v="1000"/>
    <n v="1000"/>
  </r>
  <r>
    <s v="127921 - OIL, GEAR, OMALA S2 GX 150, IBC, 1000L "/>
    <n v="127921"/>
    <x v="2"/>
    <s v="LUBR - LUBRICANTS"/>
    <m/>
    <x v="301"/>
    <s v="Component Used"/>
    <n v="1"/>
    <n v="1000"/>
    <n v="1000"/>
  </r>
  <r>
    <s v="127921 - OIL, GEAR, OMALA S2 GX 150, IBC, 1000L "/>
    <n v="127921"/>
    <x v="2"/>
    <s v="LUBR - LUBRICANTS"/>
    <m/>
    <x v="211"/>
    <s v="Component Used"/>
    <n v="1"/>
    <n v="1000"/>
    <n v="1000"/>
  </r>
  <r>
    <s v="127921 - OIL, GEAR, OMALA S2 GX 150, IBC, 1000L "/>
    <n v="127921"/>
    <x v="2"/>
    <s v="LUBR - LUBRICANTS"/>
    <m/>
    <x v="69"/>
    <s v="Component Used"/>
    <n v="1"/>
    <n v="1000"/>
    <n v="1000"/>
  </r>
  <r>
    <s v="127921 - OIL, GEAR, OMALA S2 GX 150, IBC, 1000L "/>
    <n v="127921"/>
    <x v="2"/>
    <s v="LUBR - LUBRICANTS"/>
    <m/>
    <x v="69"/>
    <s v="Component Used"/>
    <n v="1"/>
    <n v="1000"/>
    <n v="1000"/>
  </r>
  <r>
    <s v="127921 - OIL, GEAR, OMALA S2 GX 150, IBC, 1000L "/>
    <n v="127921"/>
    <x v="2"/>
    <s v="LUBR - LUBRICANTS"/>
    <m/>
    <x v="127"/>
    <s v="Component Used"/>
    <n v="1"/>
    <n v="1000"/>
    <n v="1000"/>
  </r>
  <r>
    <s v="127921 - OIL, GEAR, OMALA S2 GX 150, IBC, 1000L "/>
    <n v="127921"/>
    <x v="2"/>
    <s v="LUBR - LUBRICANTS"/>
    <m/>
    <x v="127"/>
    <s v="Component Used"/>
    <n v="1"/>
    <n v="1000"/>
    <n v="1000"/>
  </r>
  <r>
    <s v="127921 - OIL, GEAR, OMALA S2 GX 150, IBC, 1000L "/>
    <n v="127921"/>
    <x v="2"/>
    <s v="LUBR - LUBRICANTS"/>
    <m/>
    <x v="290"/>
    <s v="Component Used"/>
    <n v="1"/>
    <n v="1000"/>
    <n v="1000"/>
  </r>
  <r>
    <s v="127921 - OIL, GEAR, OMALA S2 GX 150, IBC, 1000L "/>
    <n v="127921"/>
    <x v="2"/>
    <s v="LUBR - LUBRICANTS"/>
    <m/>
    <x v="241"/>
    <s v="Component Used"/>
    <n v="1"/>
    <n v="1000"/>
    <n v="1000"/>
  </r>
  <r>
    <s v="127921 - OIL, GEAR, OMALA S2 GX 150, IBC, 1000L "/>
    <n v="127921"/>
    <x v="2"/>
    <s v="LUBR - LUBRICANTS"/>
    <m/>
    <x v="150"/>
    <s v="Component Used"/>
    <n v="1"/>
    <n v="1000"/>
    <n v="1000"/>
  </r>
  <r>
    <s v="127921 - OIL, GEAR, OMALA S2 GX 150, IBC, 1000L "/>
    <n v="127921"/>
    <x v="2"/>
    <s v="LUBR - LUBRICANTS"/>
    <m/>
    <x v="151"/>
    <s v="Component Used"/>
    <n v="2"/>
    <n v="1000"/>
    <n v="2000"/>
  </r>
  <r>
    <s v="127921 - OIL, GEAR, OMALA S2 GX 150, IBC, 1000L "/>
    <n v="127921"/>
    <x v="2"/>
    <s v="LUBR - LUBRICANTS"/>
    <m/>
    <x v="153"/>
    <s v="Component Used"/>
    <n v="1"/>
    <n v="1000"/>
    <n v="1000"/>
  </r>
  <r>
    <s v="127921 - OIL, GEAR, OMALA S2 GX 150, IBC, 1000L "/>
    <n v="127921"/>
    <x v="2"/>
    <s v="LUBR - LUBRICANTS"/>
    <m/>
    <x v="292"/>
    <s v="Component Used"/>
    <n v="1"/>
    <n v="1000"/>
    <n v="1000"/>
  </r>
  <r>
    <s v="127921 - OIL, GEAR, OMALA S2 GX 150, IBC, 1000L "/>
    <n v="127921"/>
    <x v="2"/>
    <s v="LUBR - LUBRICANTS"/>
    <m/>
    <x v="193"/>
    <s v="Component Used"/>
    <n v="1"/>
    <n v="1000"/>
    <n v="1000"/>
  </r>
  <r>
    <s v="127921 - OIL, GEAR, OMALA S2 GX 150, IBC, 1000L "/>
    <n v="127921"/>
    <x v="2"/>
    <s v="LUBR - LUBRICANTS"/>
    <m/>
    <x v="195"/>
    <s v="Component Used"/>
    <n v="1"/>
    <n v="1000"/>
    <n v="1000"/>
  </r>
  <r>
    <s v="127921 - OIL, GEAR, OMALA S2 GX 150, IBC, 1000L "/>
    <n v="127921"/>
    <x v="2"/>
    <s v="LUBR - LUBRICANTS"/>
    <m/>
    <x v="157"/>
    <s v="Component Used"/>
    <n v="1"/>
    <n v="1000"/>
    <n v="1000"/>
  </r>
  <r>
    <s v="127921 - OIL, GEAR, OMALA S2 GX 150, IBC, 1000L "/>
    <n v="127921"/>
    <x v="2"/>
    <s v="LUBR - LUBRICANTS"/>
    <m/>
    <x v="302"/>
    <s v="Component Used"/>
    <n v="1"/>
    <n v="1000"/>
    <n v="1000"/>
  </r>
  <r>
    <s v="127921 - OIL, GEAR, OMALA S2 GX 150, IBC, 1000L "/>
    <n v="127921"/>
    <x v="2"/>
    <s v="LUBR - LUBRICANTS"/>
    <m/>
    <x v="88"/>
    <s v="Component Used"/>
    <n v="2"/>
    <n v="1000"/>
    <n v="2000"/>
  </r>
  <r>
    <s v="127921 - OIL, GEAR, OMALA S2 GX 150, IBC, 1000L "/>
    <n v="127921"/>
    <x v="2"/>
    <s v="LUBR - LUBRICANTS"/>
    <m/>
    <x v="91"/>
    <s v="Component Used"/>
    <n v="1"/>
    <n v="1000"/>
    <n v="1000"/>
  </r>
  <r>
    <s v="127921 - OIL, GEAR, OMALA S2 GX 150, IBC, 1000L "/>
    <n v="127921"/>
    <x v="2"/>
    <s v="LUBR - LUBRICANTS"/>
    <m/>
    <x v="204"/>
    <s v="Component Used"/>
    <n v="1"/>
    <n v="1000"/>
    <n v="1000"/>
  </r>
  <r>
    <s v="127921 - OIL, GEAR, OMALA S2 GX 150, IBC, 1000L  - Total"/>
    <m/>
    <x v="1"/>
    <m/>
    <m/>
    <x v="38"/>
    <m/>
    <n v="44"/>
    <m/>
    <m/>
  </r>
  <r>
    <s v="127922 - OIL HYDRAULIC, TELLUS, S2 VX 32, 209L "/>
    <n v="127922"/>
    <x v="10"/>
    <s v="LUBR - LUBRICANTS"/>
    <s v="Drum"/>
    <x v="184"/>
    <s v="Component Used"/>
    <n v="1"/>
    <n v="209"/>
    <n v="209"/>
  </r>
  <r>
    <s v="127922 - OIL HYDRAULIC, TELLUS, S2 VX 32, 209L "/>
    <n v="127922"/>
    <x v="10"/>
    <s v="LUBR - LUBRICANTS"/>
    <m/>
    <x v="81"/>
    <s v="Component Used"/>
    <n v="1"/>
    <n v="209"/>
    <n v="209"/>
  </r>
  <r>
    <s v="127922 - OIL HYDRAULIC, TELLUS, S2 VX 32, 209L  - Total"/>
    <m/>
    <x v="1"/>
    <m/>
    <m/>
    <x v="38"/>
    <m/>
    <n v="2"/>
    <m/>
    <m/>
  </r>
  <r>
    <s v="128131 - LUBRICANT, WIRE ROPE, LANOTEC HW\RL20-CUBE, 20L "/>
    <n v="128131"/>
    <x v="11"/>
    <s v="LUBR - LUBRICANTS"/>
    <s v="Each"/>
    <x v="243"/>
    <s v="Component Used"/>
    <n v="1"/>
    <n v="20"/>
    <n v="20"/>
  </r>
  <r>
    <s v="128131 - LUBRICANT, WIRE ROPE, LANOTEC HW\RL20-CUBE, 20L  - Total"/>
    <m/>
    <x v="1"/>
    <m/>
    <m/>
    <x v="38"/>
    <m/>
    <n v="1"/>
    <m/>
    <m/>
  </r>
  <r>
    <s v="128162 - OIL, GEAR, 90W, GL4, 200L DRUM HITACHI "/>
    <n v="128162"/>
    <x v="2"/>
    <s v="LUBR - LUBRICANTS"/>
    <s v="Drum"/>
    <x v="134"/>
    <s v="Component Used"/>
    <n v="4"/>
    <n v="200"/>
    <n v="800"/>
  </r>
  <r>
    <s v="128162 - OIL, GEAR, 90W, GL4, 200L DRUM HITACHI "/>
    <n v="128162"/>
    <x v="2"/>
    <s v="LUBR - LUBRICANTS"/>
    <m/>
    <x v="276"/>
    <s v="Component Used"/>
    <n v="4"/>
    <n v="200"/>
    <n v="800"/>
  </r>
  <r>
    <s v="128162 - OIL, GEAR, 90W, GL4, 200L DRUM HITACHI "/>
    <n v="128162"/>
    <x v="2"/>
    <s v="LUBR - LUBRICANTS"/>
    <m/>
    <x v="224"/>
    <s v="Component Used"/>
    <n v="2"/>
    <n v="200"/>
    <n v="400"/>
  </r>
  <r>
    <s v="128162 - OIL, GEAR, 90W, GL4, 200L DRUM HITACHI "/>
    <n v="128162"/>
    <x v="2"/>
    <s v="LUBR - LUBRICANTS"/>
    <m/>
    <x v="137"/>
    <s v="Component Used"/>
    <n v="4"/>
    <n v="200"/>
    <n v="800"/>
  </r>
  <r>
    <s v="128162 - OIL, GEAR, 90W, GL4, 200L DRUM HITACHI "/>
    <n v="128162"/>
    <x v="2"/>
    <s v="LUBR - LUBRICANTS"/>
    <m/>
    <x v="139"/>
    <s v="Component Used"/>
    <n v="4"/>
    <n v="200"/>
    <n v="800"/>
  </r>
  <r>
    <s v="128162 - OIL, GEAR, 90W, GL4, 200L DRUM HITACHI "/>
    <n v="128162"/>
    <x v="2"/>
    <s v="LUBR - LUBRICANTS"/>
    <m/>
    <x v="98"/>
    <s v="Component Used"/>
    <n v="1"/>
    <n v="200"/>
    <n v="200"/>
  </r>
  <r>
    <s v="128162 - OIL, GEAR, 90W, GL4, 200L DRUM HITACHI "/>
    <n v="128162"/>
    <x v="2"/>
    <s v="LUBR - LUBRICANTS"/>
    <m/>
    <x v="19"/>
    <s v="Component Used"/>
    <n v="1"/>
    <n v="200"/>
    <n v="200"/>
  </r>
  <r>
    <s v="128162 - OIL, GEAR, 90W, GL4, 200L DRUM HITACHI "/>
    <n v="128162"/>
    <x v="2"/>
    <s v="LUBR - LUBRICANTS"/>
    <m/>
    <x v="19"/>
    <s v="Component Used"/>
    <n v="1"/>
    <n v="200"/>
    <n v="200"/>
  </r>
  <r>
    <s v="128162 - OIL, GEAR, 90W, GL4, 200L DRUM HITACHI "/>
    <n v="128162"/>
    <x v="2"/>
    <s v="LUBR - LUBRICANTS"/>
    <m/>
    <x v="19"/>
    <s v="Component Used"/>
    <n v="1"/>
    <n v="200"/>
    <n v="200"/>
  </r>
  <r>
    <s v="128162 - OIL, GEAR, 90W, GL4, 200L DRUM HITACHI "/>
    <n v="128162"/>
    <x v="2"/>
    <s v="LUBR - LUBRICANTS"/>
    <m/>
    <x v="19"/>
    <s v="Component Used"/>
    <n v="1"/>
    <n v="200"/>
    <n v="200"/>
  </r>
  <r>
    <s v="128162 - OIL, GEAR, 90W, GL4, 200L DRUM HITACHI "/>
    <n v="128162"/>
    <x v="2"/>
    <s v="LUBR - LUBRICANTS"/>
    <m/>
    <x v="141"/>
    <s v="Component Used"/>
    <n v="4"/>
    <n v="200"/>
    <n v="800"/>
  </r>
  <r>
    <s v="128162 - OIL, GEAR, 90W, GL4, 200L DRUM HITACHI "/>
    <n v="128162"/>
    <x v="2"/>
    <s v="LUBR - LUBRICANTS"/>
    <m/>
    <x v="266"/>
    <s v="Component Used"/>
    <n v="4"/>
    <n v="200"/>
    <n v="800"/>
  </r>
  <r>
    <s v="128162 - OIL, GEAR, 90W, GL4, 200L DRUM HITACHI "/>
    <n v="128162"/>
    <x v="2"/>
    <s v="LUBR - LUBRICANTS"/>
    <m/>
    <x v="277"/>
    <s v="Component Used"/>
    <n v="1"/>
    <n v="200"/>
    <n v="200"/>
  </r>
  <r>
    <s v="128162 - OIL, GEAR, 90W, GL4, 200L DRUM HITACHI "/>
    <n v="128162"/>
    <x v="2"/>
    <s v="LUBR - LUBRICANTS"/>
    <m/>
    <x v="250"/>
    <s v="Component Used"/>
    <n v="3"/>
    <n v="200"/>
    <n v="600"/>
  </r>
  <r>
    <s v="128162 - OIL, GEAR, 90W, GL4, 200L DRUM HITACHI "/>
    <n v="128162"/>
    <x v="2"/>
    <s v="LUBR - LUBRICANTS"/>
    <m/>
    <x v="30"/>
    <s v="Component Used"/>
    <n v="5"/>
    <n v="200"/>
    <n v="1000"/>
  </r>
  <r>
    <s v="128162 - OIL, GEAR, 90W, GL4, 200L DRUM HITACHI "/>
    <n v="128162"/>
    <x v="2"/>
    <s v="LUBR - LUBRICANTS"/>
    <m/>
    <x v="242"/>
    <s v="Component Used"/>
    <n v="5"/>
    <n v="200"/>
    <n v="1000"/>
  </r>
  <r>
    <s v="128162 - OIL, GEAR, 90W, GL4, 200L DRUM HITACHI "/>
    <n v="128162"/>
    <x v="2"/>
    <s v="LUBR - LUBRICANTS"/>
    <m/>
    <x v="303"/>
    <s v="Component Used"/>
    <n v="2"/>
    <n v="200"/>
    <n v="400"/>
  </r>
  <r>
    <s v="128162 - OIL, GEAR, 90W, GL4, 200L DRUM HITACHI "/>
    <n v="128162"/>
    <x v="2"/>
    <s v="LUBR - LUBRICANTS"/>
    <m/>
    <x v="278"/>
    <s v="Component Used"/>
    <n v="2"/>
    <n v="200"/>
    <n v="400"/>
  </r>
  <r>
    <s v="128162 - OIL, GEAR, 90W, GL4, 200L DRUM HITACHI "/>
    <n v="128162"/>
    <x v="2"/>
    <s v="LUBR - LUBRICANTS"/>
    <m/>
    <x v="237"/>
    <s v="Component Used"/>
    <n v="2"/>
    <n v="200"/>
    <n v="400"/>
  </r>
  <r>
    <s v="128162 - OIL, GEAR, 90W, GL4, 200L DRUM HITACHI "/>
    <n v="128162"/>
    <x v="2"/>
    <s v="LUBR - LUBRICANTS"/>
    <m/>
    <x v="297"/>
    <s v="Component Used"/>
    <n v="4"/>
    <n v="200"/>
    <n v="800"/>
  </r>
  <r>
    <s v="128162 - OIL, GEAR, 90W, GL4, 200L DRUM HITACHI "/>
    <n v="128162"/>
    <x v="2"/>
    <s v="LUBR - LUBRICANTS"/>
    <m/>
    <x v="272"/>
    <s v="Component Used"/>
    <n v="1"/>
    <n v="200"/>
    <n v="200"/>
  </r>
  <r>
    <s v="128162 - OIL, GEAR, 90W, GL4, 200L DRUM HITACHI  - Total"/>
    <m/>
    <x v="1"/>
    <m/>
    <m/>
    <x v="38"/>
    <m/>
    <n v="56"/>
    <m/>
    <m/>
  </r>
  <r>
    <s v="128187 - OIL, AIR COMPRESSOR, CORENA S3 R68, 20L PAIL SUIT OLD PSA COMPRESS, 55CM001"/>
    <n v="128187"/>
    <x v="15"/>
    <s v="LUBR - LUBRICANTS"/>
    <s v="Each"/>
    <x v="209"/>
    <s v="Component Used"/>
    <n v="1"/>
    <n v="20"/>
    <n v="20"/>
  </r>
  <r>
    <s v="128187 - OIL, AIR COMPRESSOR, CORENA S3 R68, 20L PAIL SUIT OLD PSA COMPRESS, 55CM001 - Total"/>
    <m/>
    <x v="1"/>
    <m/>
    <m/>
    <x v="38"/>
    <m/>
    <n v="1"/>
    <m/>
    <m/>
  </r>
  <r>
    <s v="133120 - GREASE, COUPLING, LONG TERM, FALK 934510, BUCKET/15.8KG "/>
    <n v="133120"/>
    <x v="0"/>
    <s v="LUBR - LUBRICANTS"/>
    <s v="Bucket"/>
    <x v="4"/>
    <s v="Component Used"/>
    <n v="1"/>
    <n v="15.8"/>
    <n v="15.8"/>
  </r>
  <r>
    <s v="133120 - GREASE, COUPLING, LONG TERM, FALK 934510, BUCKET/15.8KG "/>
    <n v="133120"/>
    <x v="0"/>
    <s v="LUBR - LUBRICANTS"/>
    <m/>
    <x v="155"/>
    <s v="Component Used"/>
    <n v="1"/>
    <n v="15.8"/>
    <n v="15.8"/>
  </r>
  <r>
    <s v="133120 - GREASE, COUPLING, LONG TERM, FALK 934510, BUCKET/15.8KG "/>
    <n v="133120"/>
    <x v="0"/>
    <s v="LUBR - LUBRICANTS"/>
    <m/>
    <x v="35"/>
    <s v="Component Used"/>
    <n v="1"/>
    <n v="15.8"/>
    <n v="15.8"/>
  </r>
  <r>
    <s v="133120 - GREASE, COUPLING, LONG TERM, FALK 934510, BUCKET/15.8KG  - Total"/>
    <m/>
    <x v="1"/>
    <m/>
    <m/>
    <x v="38"/>
    <m/>
    <n v="3"/>
    <m/>
    <m/>
  </r>
  <r>
    <s v="135647 - OIL, 15L DRUM  SUIT COMPAIR L90"/>
    <n v="135647"/>
    <x v="15"/>
    <s v="LUBR - LUBRICANTS"/>
    <s v="Each"/>
    <x v="224"/>
    <s v="Component Used"/>
    <n v="1"/>
    <n v="15"/>
    <n v="15"/>
  </r>
  <r>
    <s v="135647 - OIL, 15L DRUM  SUIT COMPAIR L90 - Total"/>
    <m/>
    <x v="1"/>
    <m/>
    <m/>
    <x v="38"/>
    <m/>
    <n v="1"/>
    <m/>
    <m/>
  </r>
  <r>
    <s v="136048 - OIL, GEAR, OMALA, S2 GX 460, IBC 1000L "/>
    <n v="136048"/>
    <x v="2"/>
    <s v="LUBR - LUBRICANTS"/>
    <s v="IBC 1000L"/>
    <x v="54"/>
    <s v="Component Used"/>
    <n v="1"/>
    <n v="1000"/>
    <n v="1000"/>
  </r>
  <r>
    <s v="136048 - OIL, GEAR, OMALA, S2 GX 460, IBC 1000L "/>
    <n v="136048"/>
    <x v="2"/>
    <s v="LUBR - LUBRICANTS"/>
    <m/>
    <x v="264"/>
    <s v="Component Used"/>
    <n v="1"/>
    <n v="1000"/>
    <n v="1000"/>
  </r>
  <r>
    <s v="136048 - OIL, GEAR, OMALA, S2 GX 460, IBC 1000L "/>
    <n v="136048"/>
    <x v="2"/>
    <s v="LUBR - LUBRICANTS"/>
    <m/>
    <x v="267"/>
    <s v="Component Used"/>
    <n v="1"/>
    <n v="1000"/>
    <n v="1000"/>
  </r>
  <r>
    <s v="136048 - OIL, GEAR, OMALA, S2 GX 460, IBC 1000L  - Total"/>
    <m/>
    <x v="1"/>
    <m/>
    <m/>
    <x v="38"/>
    <m/>
    <n v="3"/>
    <m/>
    <m/>
  </r>
  <r>
    <s v="140200 - GREASE, GADUS S4, OGFP, 180KG  "/>
    <n v="140200"/>
    <x v="10"/>
    <s v="LUBR - LUBRICANTS"/>
    <s v="Drum"/>
    <x v="238"/>
    <s v="Component Used"/>
    <n v="5"/>
    <n v="180"/>
    <n v="900"/>
  </r>
  <r>
    <s v="140200 - GREASE, GADUS S4, OGFP, 180KG  "/>
    <n v="140200"/>
    <x v="10"/>
    <s v="LUBR - LUBRICANTS"/>
    <m/>
    <x v="180"/>
    <s v="Component Used"/>
    <n v="2"/>
    <n v="180"/>
    <n v="360"/>
  </r>
  <r>
    <s v="140200 - GREASE, GADUS S4, OGFP, 180KG  "/>
    <n v="140200"/>
    <x v="10"/>
    <s v="LUBR - LUBRICANTS"/>
    <m/>
    <x v="180"/>
    <s v="Component Used"/>
    <n v="1"/>
    <n v="180"/>
    <n v="180"/>
  </r>
  <r>
    <s v="140200 - GREASE, GADUS S4, OGFP, 180KG  "/>
    <n v="140200"/>
    <x v="10"/>
    <s v="LUBR - LUBRICANTS"/>
    <m/>
    <x v="304"/>
    <s v="Component Used"/>
    <n v="2"/>
    <n v="180"/>
    <n v="360"/>
  </r>
  <r>
    <s v="140200 - GREASE, GADUS S4, OGFP, 180KG  "/>
    <n v="140200"/>
    <x v="10"/>
    <s v="LUBR - LUBRICANTS"/>
    <m/>
    <x v="224"/>
    <s v="Component Used"/>
    <n v="1"/>
    <n v="180"/>
    <n v="180"/>
  </r>
  <r>
    <s v="140200 - GREASE, GADUS S4, OGFP, 180KG  "/>
    <n v="140200"/>
    <x v="10"/>
    <s v="LUBR - LUBRICANTS"/>
    <m/>
    <x v="124"/>
    <s v="Component Used"/>
    <n v="2"/>
    <n v="180"/>
    <n v="360"/>
  </r>
  <r>
    <s v="140200 - GREASE, GADUS S4, OGFP, 180KG  "/>
    <n v="140200"/>
    <x v="10"/>
    <s v="LUBR - LUBRICANTS"/>
    <m/>
    <x v="15"/>
    <s v="Component Used"/>
    <n v="3"/>
    <n v="180"/>
    <n v="540"/>
  </r>
  <r>
    <s v="140200 - GREASE, GADUS S4, OGFP, 180KG  "/>
    <n v="140200"/>
    <x v="10"/>
    <s v="LUBR - LUBRICANTS"/>
    <m/>
    <x v="96"/>
    <s v="Component Used"/>
    <n v="2"/>
    <n v="180"/>
    <n v="360"/>
  </r>
  <r>
    <s v="140200 - GREASE, GADUS S4, OGFP, 180KG  "/>
    <n v="140200"/>
    <x v="10"/>
    <s v="LUBR - LUBRICANTS"/>
    <m/>
    <x v="305"/>
    <s v="Component Used"/>
    <n v="1"/>
    <n v="180"/>
    <n v="180"/>
  </r>
  <r>
    <s v="140200 - GREASE, GADUS S4, OGFP, 180KG  "/>
    <n v="140200"/>
    <x v="10"/>
    <s v="LUBR - LUBRICANTS"/>
    <m/>
    <x v="100"/>
    <s v="Component Used"/>
    <n v="2"/>
    <n v="180"/>
    <n v="360"/>
  </r>
  <r>
    <s v="140200 - GREASE, GADUS S4, OGFP, 180KG  "/>
    <n v="140200"/>
    <x v="10"/>
    <s v="LUBR - LUBRICANTS"/>
    <m/>
    <x v="110"/>
    <s v="Component Used"/>
    <n v="8"/>
    <n v="180"/>
    <n v="1440"/>
  </r>
  <r>
    <s v="140200 - GREASE, GADUS S4, OGFP, 180KG  "/>
    <n v="140200"/>
    <x v="10"/>
    <s v="LUBR - LUBRICANTS"/>
    <m/>
    <x v="25"/>
    <s v="Component Used"/>
    <n v="4"/>
    <n v="180"/>
    <n v="720"/>
  </r>
  <r>
    <s v="140200 - GREASE, GADUS S4, OGFP, 180KG  "/>
    <n v="140200"/>
    <x v="10"/>
    <s v="LUBR - LUBRICANTS"/>
    <m/>
    <x v="103"/>
    <s v="Component Used"/>
    <n v="4"/>
    <n v="180"/>
    <n v="720"/>
  </r>
  <r>
    <s v="140200 - GREASE, GADUS S4, OGFP, 180KG  "/>
    <n v="140200"/>
    <x v="10"/>
    <s v="LUBR - LUBRICANTS"/>
    <m/>
    <x v="152"/>
    <s v="Component Used"/>
    <n v="4"/>
    <n v="180"/>
    <n v="720"/>
  </r>
  <r>
    <s v="140200 - GREASE, GADUS S4, OGFP, 180KG   - Total"/>
    <m/>
    <x v="1"/>
    <m/>
    <m/>
    <x v="38"/>
    <m/>
    <n v="41"/>
    <m/>
    <m/>
  </r>
  <r>
    <s v="140233 - REFILL CARTRIDGE, C/W BAT S3 T100 GADUS 250CC PERMA STAR, AUTO LUBRICATOR,"/>
    <n v="140233"/>
    <x v="11"/>
    <s v="LUBR - LUBRICANTS"/>
    <s v="Each"/>
    <x v="183"/>
    <s v="Component Used"/>
    <n v="2"/>
    <n v="0.25"/>
    <n v="0.5"/>
  </r>
  <r>
    <s v="140233 - REFILL CARTRIDGE, C/W BAT S3 T100 GADUS 250CC PERMA STAR, AUTO LUBRICATOR,"/>
    <n v="140233"/>
    <x v="11"/>
    <s v="LUBR - LUBRICANTS"/>
    <m/>
    <x v="170"/>
    <s v="Component Used"/>
    <n v="12"/>
    <n v="0.25"/>
    <n v="3"/>
  </r>
  <r>
    <s v="140233 - REFILL CARTRIDGE, C/W BAT S3 T100 GADUS 250CC PERMA STAR, AUTO LUBRICATOR,"/>
    <n v="140233"/>
    <x v="11"/>
    <s v="LUBR - LUBRICANTS"/>
    <m/>
    <x v="300"/>
    <s v="Component Used"/>
    <n v="2"/>
    <n v="0.25"/>
    <n v="0.5"/>
  </r>
  <r>
    <s v="140233 - REFILL CARTRIDGE, C/W BAT S3 T100 GADUS 250CC PERMA STAR, AUTO LUBRICATOR,"/>
    <n v="140233"/>
    <x v="11"/>
    <s v="LUBR - LUBRICANTS"/>
    <m/>
    <x v="300"/>
    <s v="Component Used"/>
    <n v="2"/>
    <n v="0.25"/>
    <n v="0.5"/>
  </r>
  <r>
    <s v="140233 - REFILL CARTRIDGE, C/W BAT S3 T100 GADUS 250CC PERMA STAR, AUTO LUBRICATOR,"/>
    <n v="140233"/>
    <x v="11"/>
    <s v="LUBR - LUBRICANTS"/>
    <m/>
    <x v="138"/>
    <s v="Component Used"/>
    <n v="2"/>
    <n v="0.25"/>
    <n v="0.5"/>
  </r>
  <r>
    <s v="140233 - REFILL CARTRIDGE, C/W BAT S3 T100 GADUS 250CC PERMA STAR, AUTO LUBRICATOR,"/>
    <n v="140233"/>
    <x v="11"/>
    <s v="LUBR - LUBRICANTS"/>
    <m/>
    <x v="229"/>
    <s v="Component Used"/>
    <n v="18"/>
    <n v="0.25"/>
    <n v="4.5"/>
  </r>
  <r>
    <s v="140233 - REFILL CARTRIDGE, C/W BAT S3 T100 GADUS 250CC PERMA STAR, AUTO LUBRICATOR,"/>
    <n v="140233"/>
    <x v="11"/>
    <s v="LUBR - LUBRICANTS"/>
    <m/>
    <x v="209"/>
    <s v="Component Used"/>
    <n v="2"/>
    <n v="0.25"/>
    <n v="0.5"/>
  </r>
  <r>
    <s v="140233 - REFILL CARTRIDGE, C/W BAT S3 T100 GADUS 250CC PERMA STAR, AUTO LUBRICATOR,"/>
    <n v="140233"/>
    <x v="11"/>
    <s v="LUBR - LUBRICANTS"/>
    <m/>
    <x v="209"/>
    <s v="Component Used"/>
    <n v="2"/>
    <n v="0.25"/>
    <n v="0.5"/>
  </r>
  <r>
    <s v="140233 - REFILL CARTRIDGE, C/W BAT S3 T100 GADUS 250CC PERMA STAR, AUTO LUBRICATOR,"/>
    <n v="140233"/>
    <x v="11"/>
    <s v="LUBR - LUBRICANTS"/>
    <m/>
    <x v="209"/>
    <s v="Component Used"/>
    <n v="2"/>
    <n v="0.25"/>
    <n v="0.5"/>
  </r>
  <r>
    <s v="140233 - REFILL CARTRIDGE, C/W BAT S3 T100 GADUS 250CC PERMA STAR, AUTO LUBRICATOR,"/>
    <n v="140233"/>
    <x v="11"/>
    <s v="LUBR - LUBRICANTS"/>
    <m/>
    <x v="66"/>
    <s v="Component Used"/>
    <n v="3"/>
    <n v="0.25"/>
    <n v="0.75"/>
  </r>
  <r>
    <s v="140233 - REFILL CARTRIDGE, C/W BAT S3 T100 GADUS 250CC PERMA STAR, AUTO LUBRICATOR,"/>
    <n v="140233"/>
    <x v="11"/>
    <s v="LUBR - LUBRICANTS"/>
    <m/>
    <x v="67"/>
    <s v="Component Used"/>
    <n v="2"/>
    <n v="0.25"/>
    <n v="0.5"/>
  </r>
  <r>
    <s v="140233 - REFILL CARTRIDGE, C/W BAT S3 T100 GADUS 250CC PERMA STAR, AUTO LUBRICATOR,"/>
    <n v="140233"/>
    <x v="11"/>
    <s v="LUBR - LUBRICANTS"/>
    <m/>
    <x v="67"/>
    <s v="Component Used"/>
    <n v="2"/>
    <n v="0.25"/>
    <n v="0.5"/>
  </r>
  <r>
    <s v="140233 - REFILL CARTRIDGE, C/W BAT S3 T100 GADUS 250CC PERMA STAR, AUTO LUBRICATOR,"/>
    <n v="140233"/>
    <x v="11"/>
    <s v="LUBR - LUBRICANTS"/>
    <m/>
    <x v="67"/>
    <s v="Component Used"/>
    <n v="2"/>
    <n v="0.25"/>
    <n v="0.5"/>
  </r>
  <r>
    <s v="140233 - REFILL CARTRIDGE, C/W BAT S3 T100 GADUS 250CC PERMA STAR, AUTO LUBRICATOR,"/>
    <n v="140233"/>
    <x v="11"/>
    <s v="LUBR - LUBRICANTS"/>
    <m/>
    <x v="67"/>
    <s v="Component Used"/>
    <n v="2"/>
    <n v="0.25"/>
    <n v="0.5"/>
  </r>
  <r>
    <s v="140233 - REFILL CARTRIDGE, C/W BAT S3 T100 GADUS 250CC PERMA STAR, AUTO LUBRICATOR,"/>
    <n v="140233"/>
    <x v="11"/>
    <s v="LUBR - LUBRICANTS"/>
    <m/>
    <x v="67"/>
    <s v="Component Used"/>
    <n v="2"/>
    <n v="0.25"/>
    <n v="0.5"/>
  </r>
  <r>
    <s v="140233 - REFILL CARTRIDGE, C/W BAT S3 T100 GADUS 250CC PERMA STAR, AUTO LUBRICATOR,"/>
    <n v="140233"/>
    <x v="11"/>
    <s v="LUBR - LUBRICANTS"/>
    <m/>
    <x v="67"/>
    <s v="Component Used"/>
    <n v="2"/>
    <n v="0.25"/>
    <n v="0.5"/>
  </r>
  <r>
    <s v="140233 - REFILL CARTRIDGE, C/W BAT S3 T100 GADUS 250CC PERMA STAR, AUTO LUBRICATOR,"/>
    <n v="140233"/>
    <x v="11"/>
    <s v="LUBR - LUBRICANTS"/>
    <m/>
    <x v="111"/>
    <s v="Component Used"/>
    <n v="2"/>
    <n v="0.25"/>
    <n v="0.5"/>
  </r>
  <r>
    <s v="140233 - REFILL CARTRIDGE, C/W BAT S3 T100 GADUS 250CC PERMA STAR, AUTO LUBRICATOR,"/>
    <n v="140233"/>
    <x v="11"/>
    <s v="LUBR - LUBRICANTS"/>
    <m/>
    <x v="111"/>
    <s v="Component Used"/>
    <n v="2"/>
    <n v="0.25"/>
    <n v="0.5"/>
  </r>
  <r>
    <s v="140233 - REFILL CARTRIDGE, C/W BAT S3 T100 GADUS 250CC PERMA STAR, AUTO LUBRICATOR,"/>
    <n v="140233"/>
    <x v="11"/>
    <s v="LUBR - LUBRICANTS"/>
    <m/>
    <x v="193"/>
    <s v="Component Used"/>
    <n v="2"/>
    <n v="0.25"/>
    <n v="0.5"/>
  </r>
  <r>
    <s v="140233 - REFILL CARTRIDGE, C/W BAT S3 T100 GADUS 250CC PERMA STAR, AUTO LUBRICATOR,"/>
    <n v="140233"/>
    <x v="11"/>
    <s v="LUBR - LUBRICANTS"/>
    <m/>
    <x v="78"/>
    <s v="Component Used"/>
    <n v="2"/>
    <n v="0.25"/>
    <n v="0.5"/>
  </r>
  <r>
    <s v="140233 - REFILL CARTRIDGE, C/W BAT S3 T100 GADUS 250CC PERMA STAR, AUTO LUBRICATOR,"/>
    <n v="140233"/>
    <x v="11"/>
    <s v="LUBR - LUBRICANTS"/>
    <m/>
    <x v="254"/>
    <s v="Component Used"/>
    <n v="2"/>
    <n v="0.25"/>
    <n v="0.5"/>
  </r>
  <r>
    <s v="140233 - REFILL CARTRIDGE, C/W BAT S3 T100 GADUS 250CC PERMA STAR, AUTO LUBRICATOR,"/>
    <n v="140233"/>
    <x v="11"/>
    <s v="LUBR - LUBRICANTS"/>
    <m/>
    <x v="254"/>
    <s v="Component Used"/>
    <n v="2"/>
    <n v="0.25"/>
    <n v="0.5"/>
  </r>
  <r>
    <s v="140233 - REFILL CARTRIDGE, C/W BAT S3 T100 GADUS 250CC PERMA STAR, AUTO LUBRICATOR,"/>
    <n v="140233"/>
    <x v="11"/>
    <s v="LUBR - LUBRICANTS"/>
    <m/>
    <x v="254"/>
    <s v="Component Used"/>
    <n v="2"/>
    <n v="0.25"/>
    <n v="0.5"/>
  </r>
  <r>
    <s v="140233 - REFILL CARTRIDGE, C/W BAT S3 T100 GADUS 250CC PERMA STAR, AUTO LUBRICATOR,"/>
    <n v="140233"/>
    <x v="11"/>
    <s v="LUBR - LUBRICANTS"/>
    <m/>
    <x v="163"/>
    <s v="Component Used"/>
    <n v="2"/>
    <n v="0.25"/>
    <n v="0.5"/>
  </r>
  <r>
    <s v="140233 - REFILL CARTRIDGE, C/W BAT S3 T100 GADUS 250CC PERMA STAR, AUTO LUBRICATOR,"/>
    <n v="140233"/>
    <x v="11"/>
    <s v="LUBR - LUBRICANTS"/>
    <m/>
    <x v="163"/>
    <s v="Component Used"/>
    <n v="2"/>
    <n v="0.25"/>
    <n v="0.5"/>
  </r>
  <r>
    <s v="140233 - REFILL CARTRIDGE, C/W BAT S3 T100 GADUS 250CC PERMA STAR, AUTO LUBRICATOR,"/>
    <n v="140233"/>
    <x v="11"/>
    <s v="LUBR - LUBRICANTS"/>
    <m/>
    <x v="165"/>
    <s v="Component Used"/>
    <n v="2"/>
    <n v="0.25"/>
    <n v="0.5"/>
  </r>
  <r>
    <s v="140233 - REFILL CARTRIDGE, C/W BAT S3 T100 GADUS 250CC PERMA STAR, AUTO LUBRICATOR,"/>
    <n v="140233"/>
    <x v="11"/>
    <s v="LUBR - LUBRICANTS"/>
    <m/>
    <x v="165"/>
    <s v="Component Used"/>
    <n v="2"/>
    <n v="0.25"/>
    <n v="0.5"/>
  </r>
  <r>
    <s v="140233 - REFILL CARTRIDGE, C/W BAT S3 T100 GADUS 250CC PERMA STAR, AUTO LUBRICATOR,"/>
    <n v="140233"/>
    <x v="11"/>
    <s v="LUBR - LUBRICANTS"/>
    <m/>
    <x v="165"/>
    <s v="Component Used"/>
    <n v="2"/>
    <n v="0.25"/>
    <n v="0.5"/>
  </r>
  <r>
    <s v="140233 - REFILL CARTRIDGE, C/W BAT S3 T100 GADUS 250CC PERMA STAR, AUTO LUBRICATOR,"/>
    <n v="140233"/>
    <x v="11"/>
    <s v="LUBR - LUBRICANTS"/>
    <m/>
    <x v="165"/>
    <s v="Component Used"/>
    <n v="2"/>
    <n v="0.25"/>
    <n v="0.5"/>
  </r>
  <r>
    <s v="140233 - REFILL CARTRIDGE, C/W BAT S3 T100 GADUS 250CC PERMA STAR, AUTO LUBRICATOR,"/>
    <n v="140233"/>
    <x v="11"/>
    <s v="LUBR - LUBRICANTS"/>
    <m/>
    <x v="165"/>
    <s v="Component Used"/>
    <n v="2"/>
    <n v="0.25"/>
    <n v="0.5"/>
  </r>
  <r>
    <s v="140233 - REFILL CARTRIDGE, C/W BAT S3 T100 GADUS 250CC PERMA STAR, AUTO LUBRICATOR,"/>
    <n v="140233"/>
    <x v="11"/>
    <s v="LUBR - LUBRICANTS"/>
    <m/>
    <x v="165"/>
    <s v="Component Used"/>
    <n v="2"/>
    <n v="0.25"/>
    <n v="0.5"/>
  </r>
  <r>
    <s v="140233 - REFILL CARTRIDGE, C/W BAT S3 T100 GADUS 250CC PERMA STAR, AUTO LUBRICATOR, - Total"/>
    <m/>
    <x v="1"/>
    <m/>
    <m/>
    <x v="38"/>
    <m/>
    <n v="89"/>
    <m/>
    <m/>
  </r>
  <r>
    <s v="140261 - GREASE, GADUS, S3 V460DM 2 HOPPER, RED ROCKET, 1000KG "/>
    <n v="140261"/>
    <x v="10"/>
    <s v="LUBR - LUBRICANTS"/>
    <s v="Each"/>
    <x v="56"/>
    <s v="Component Used"/>
    <n v="1"/>
    <n v="1000"/>
    <n v="1000"/>
  </r>
  <r>
    <s v="140261 - GREASE, GADUS, S3 V460DM 2 HOPPER, RED ROCKET, 1000KG "/>
    <n v="140261"/>
    <x v="10"/>
    <s v="LUBR - LUBRICANTS"/>
    <m/>
    <x v="138"/>
    <s v="Component Used"/>
    <n v="1"/>
    <n v="1000"/>
    <n v="1000"/>
  </r>
  <r>
    <s v="140261 - GREASE, GADUS, S3 V460DM 2 HOPPER, RED ROCKET, 1000KG "/>
    <n v="140261"/>
    <x v="10"/>
    <s v="LUBR - LUBRICANTS"/>
    <m/>
    <x v="15"/>
    <s v="Component Used"/>
    <n v="1"/>
    <n v="1000"/>
    <n v="1000"/>
  </r>
  <r>
    <s v="140261 - GREASE, GADUS, S3 V460DM 2 HOPPER, RED ROCKET, 1000KG "/>
    <n v="140261"/>
    <x v="10"/>
    <s v="LUBR - LUBRICANTS"/>
    <m/>
    <x v="18"/>
    <s v="Component Used"/>
    <n v="1"/>
    <n v="1000"/>
    <n v="1000"/>
  </r>
  <r>
    <s v="140261 - GREASE, GADUS, S3 V460DM 2 HOPPER, RED ROCKET, 1000KG "/>
    <n v="140261"/>
    <x v="10"/>
    <s v="LUBR - LUBRICANTS"/>
    <m/>
    <x v="63"/>
    <s v="Component Used"/>
    <n v="1"/>
    <n v="1000"/>
    <n v="1000"/>
  </r>
  <r>
    <s v="140261 - GREASE, GADUS, S3 V460DM 2 HOPPER, RED ROCKET, 1000KG "/>
    <n v="140261"/>
    <x v="10"/>
    <s v="LUBR - LUBRICANTS"/>
    <m/>
    <x v="261"/>
    <s v="Component Used"/>
    <n v="1"/>
    <n v="1000"/>
    <n v="1000"/>
  </r>
  <r>
    <s v="140261 - GREASE, GADUS, S3 V460DM 2 HOPPER, RED ROCKET, 1000KG "/>
    <n v="140261"/>
    <x v="10"/>
    <s v="LUBR - LUBRICANTS"/>
    <m/>
    <x v="22"/>
    <s v="Component Used"/>
    <n v="1"/>
    <n v="1000"/>
    <n v="1000"/>
  </r>
  <r>
    <s v="140261 - GREASE, GADUS, S3 V460DM 2 HOPPER, RED ROCKET, 1000KG "/>
    <n v="140261"/>
    <x v="10"/>
    <s v="LUBR - LUBRICANTS"/>
    <m/>
    <x v="109"/>
    <s v="Component Used"/>
    <n v="1"/>
    <n v="1000"/>
    <n v="1000"/>
  </r>
  <r>
    <s v="140261 - GREASE, GADUS, S3 V460DM 2 HOPPER, RED ROCKET, 1000KG "/>
    <n v="140261"/>
    <x v="10"/>
    <s v="LUBR - LUBRICANTS"/>
    <m/>
    <x v="68"/>
    <s v="Component Used"/>
    <n v="1"/>
    <n v="1000"/>
    <n v="1000"/>
  </r>
  <r>
    <s v="140261 - GREASE, GADUS, S3 V460DM 2 HOPPER, RED ROCKET, 1000KG "/>
    <n v="140261"/>
    <x v="10"/>
    <s v="LUBR - LUBRICANTS"/>
    <m/>
    <x v="23"/>
    <s v="Component Used"/>
    <n v="1"/>
    <n v="1000"/>
    <n v="1000"/>
  </r>
  <r>
    <s v="140261 - GREASE, GADUS, S3 V460DM 2 HOPPER, RED ROCKET, 1000KG "/>
    <n v="140261"/>
    <x v="10"/>
    <s v="LUBR - LUBRICANTS"/>
    <m/>
    <x v="70"/>
    <s v="Component Used"/>
    <n v="1"/>
    <n v="1000"/>
    <n v="1000"/>
  </r>
  <r>
    <s v="140261 - GREASE, GADUS, S3 V460DM 2 HOPPER, RED ROCKET, 1000KG "/>
    <n v="140261"/>
    <x v="10"/>
    <s v="LUBR - LUBRICANTS"/>
    <m/>
    <x v="27"/>
    <s v="Component Used"/>
    <n v="2"/>
    <n v="1000"/>
    <n v="2000"/>
  </r>
  <r>
    <s v="140261 - GREASE, GADUS, S3 V460DM 2 HOPPER, RED ROCKET, 1000KG "/>
    <n v="140261"/>
    <x v="10"/>
    <s v="LUBR - LUBRICANTS"/>
    <m/>
    <x v="234"/>
    <s v="Component Used"/>
    <n v="1"/>
    <n v="1000"/>
    <n v="1000"/>
  </r>
  <r>
    <s v="140261 - GREASE, GADUS, S3 V460DM 2 HOPPER, RED ROCKET, 1000KG "/>
    <n v="140261"/>
    <x v="10"/>
    <s v="LUBR - LUBRICANTS"/>
    <m/>
    <x v="189"/>
    <s v="Component Used"/>
    <n v="1"/>
    <n v="1000"/>
    <n v="1000"/>
  </r>
  <r>
    <s v="140261 - GREASE, GADUS, S3 V460DM 2 HOPPER, RED ROCKET, 1000KG "/>
    <n v="140261"/>
    <x v="10"/>
    <s v="LUBR - LUBRICANTS"/>
    <m/>
    <x v="284"/>
    <s v="Component Used"/>
    <n v="1"/>
    <n v="1000"/>
    <n v="1000"/>
  </r>
  <r>
    <s v="140261 - GREASE, GADUS, S3 V460DM 2 HOPPER, RED ROCKET, 1000KG "/>
    <n v="140261"/>
    <x v="10"/>
    <s v="LUBR - LUBRICANTS"/>
    <m/>
    <x v="40"/>
    <s v="Component Used"/>
    <n v="1"/>
    <n v="1000"/>
    <n v="1000"/>
  </r>
  <r>
    <s v="140261 - GREASE, GADUS, S3 V460DM 2 HOPPER, RED ROCKET, 1000KG "/>
    <n v="140261"/>
    <x v="10"/>
    <s v="LUBR - LUBRICANTS"/>
    <m/>
    <x v="128"/>
    <s v="Component Used"/>
    <n v="1"/>
    <n v="1000"/>
    <n v="1000"/>
  </r>
  <r>
    <s v="140261 - GREASE, GADUS, S3 V460DM 2 HOPPER, RED ROCKET, 1000KG "/>
    <n v="140261"/>
    <x v="10"/>
    <s v="LUBR - LUBRICANTS"/>
    <m/>
    <x v="154"/>
    <s v="Component Used"/>
    <n v="1"/>
    <n v="1000"/>
    <n v="1000"/>
  </r>
  <r>
    <s v="140261 - GREASE, GADUS, S3 V460DM 2 HOPPER, RED ROCKET, 1000KG "/>
    <n v="140261"/>
    <x v="10"/>
    <s v="LUBR - LUBRICANTS"/>
    <m/>
    <x v="272"/>
    <s v="Component Used"/>
    <n v="1"/>
    <n v="1000"/>
    <n v="1000"/>
  </r>
  <r>
    <s v="140261 - GREASE, GADUS, S3 V460DM 2 HOPPER, RED ROCKET, 1000KG "/>
    <n v="140261"/>
    <x v="10"/>
    <s v="LUBR - LUBRICANTS"/>
    <m/>
    <x v="295"/>
    <s v="Component Used"/>
    <n v="12"/>
    <n v="1000"/>
    <n v="12000"/>
  </r>
  <r>
    <s v="140261 - GREASE, GADUS, S3 V460DM 2 HOPPER, RED ROCKET, 1000KG  - Total"/>
    <m/>
    <x v="1"/>
    <m/>
    <m/>
    <x v="38"/>
    <m/>
    <n v="32"/>
    <m/>
    <m/>
  </r>
  <r>
    <s v="140286 - OIL, INSULATING, ELEC DIALA S4 ZX-1 TRANSFORMER 209L DRUM "/>
    <n v="140286"/>
    <x v="20"/>
    <s v="LUBR - LUBRICANTS"/>
    <s v="Drum"/>
    <x v="134"/>
    <s v="Component Used"/>
    <n v="1"/>
    <n v="209"/>
    <n v="209"/>
  </r>
  <r>
    <s v="140286 - OIL, INSULATING, ELEC DIALA S4 ZX-1 TRANSFORMER 209L DRUM  - Total"/>
    <m/>
    <x v="1"/>
    <m/>
    <m/>
    <x v="38"/>
    <m/>
    <n v="1"/>
    <m/>
    <m/>
  </r>
  <r>
    <s v="140463 - REFILL CARTRIDGE, S3 V220C 2 GADUS, 500CC, PERMA STAR AUTO LUBRICATOR"/>
    <n v="140463"/>
    <x v="11"/>
    <s v="LUBR - LUBRICANTS"/>
    <s v="Each"/>
    <x v="187"/>
    <s v="Component Used"/>
    <n v="4"/>
    <n v="0.5"/>
    <n v="2"/>
  </r>
  <r>
    <s v="140463 - REFILL CARTRIDGE, S3 V220C 2 GADUS, 500CC, PERMA STAR AUTO LUBRICATOR"/>
    <n v="140463"/>
    <x v="11"/>
    <s v="LUBR - LUBRICANTS"/>
    <m/>
    <x v="71"/>
    <s v="Component Used"/>
    <n v="3"/>
    <n v="0.5"/>
    <n v="1.5"/>
  </r>
  <r>
    <s v="140463 - REFILL CARTRIDGE, S3 V220C 2 GADUS, 500CC, PERMA STAR AUTO LUBRICATOR"/>
    <n v="140463"/>
    <x v="11"/>
    <s v="LUBR - LUBRICANTS"/>
    <m/>
    <x v="213"/>
    <s v="Component Used"/>
    <n v="1"/>
    <n v="0.5"/>
    <n v="0.5"/>
  </r>
  <r>
    <s v="140463 - REFILL CARTRIDGE, S3 V220C 2 GADUS, 500CC, PERMA STAR AUTO LUBRICATOR"/>
    <n v="140463"/>
    <x v="11"/>
    <s v="LUBR - LUBRICANTS"/>
    <m/>
    <x v="192"/>
    <s v="Component Used"/>
    <n v="1"/>
    <n v="0.5"/>
    <n v="0.5"/>
  </r>
  <r>
    <s v="140463 - REFILL CARTRIDGE, S3 V220C 2 GADUS, 500CC, PERMA STAR AUTO LUBRICATOR"/>
    <n v="140463"/>
    <x v="11"/>
    <s v="LUBR - LUBRICANTS"/>
    <m/>
    <x v="192"/>
    <s v="Component Used"/>
    <n v="3"/>
    <n v="0.5"/>
    <n v="1.5"/>
  </r>
  <r>
    <s v="140463 - REFILL CARTRIDGE, S3 V220C 2 GADUS, 500CC, PERMA STAR AUTO LUBRICATOR"/>
    <n v="140463"/>
    <x v="11"/>
    <s v="LUBR - LUBRICANTS"/>
    <m/>
    <x v="237"/>
    <s v="Component Used"/>
    <n v="2"/>
    <n v="0.5"/>
    <n v="1"/>
  </r>
  <r>
    <s v="140463 - REFILL CARTRIDGE, S3 V220C 2 GADUS, 500CC, PERMA STAR AUTO LUBRICATOR"/>
    <n v="140463"/>
    <x v="11"/>
    <s v="LUBR - LUBRICANTS"/>
    <m/>
    <x v="121"/>
    <s v="Component Used"/>
    <n v="4"/>
    <n v="0.5"/>
    <n v="2"/>
  </r>
  <r>
    <s v="140463 - REFILL CARTRIDGE, S3 V220C 2 GADUS, 500CC, PERMA STAR AUTO LUBRICATOR - Total"/>
    <m/>
    <x v="1"/>
    <m/>
    <m/>
    <x v="38"/>
    <m/>
    <n v="18"/>
    <m/>
    <m/>
  </r>
  <r>
    <s v="140502 - OIL, RIMULA R4MV 15W40 CK4 LOW ASH, BULK, 25,000L TANK"/>
    <n v="140502"/>
    <x v="9"/>
    <s v="LUBR - LUBRICANTS"/>
    <s v="Litre"/>
    <x v="187"/>
    <s v="Component Used"/>
    <n v="1850"/>
    <n v="1"/>
    <n v="1850"/>
  </r>
  <r>
    <s v="140502 - OIL, RIMULA R4MV 15W40 CK4 LOW ASH, BULK, 25,000L TANK"/>
    <n v="140502"/>
    <x v="9"/>
    <s v="LUBR - LUBRICANTS"/>
    <m/>
    <x v="187"/>
    <s v="Component Used"/>
    <n v="1350"/>
    <n v="1"/>
    <n v="1350"/>
  </r>
  <r>
    <s v="140502 - OIL, RIMULA R4MV 15W40 CK4 LOW ASH, BULK, 25,000L TANK"/>
    <n v="140502"/>
    <x v="9"/>
    <s v="LUBR - LUBRICANTS"/>
    <m/>
    <x v="102"/>
    <s v="Component Used"/>
    <n v="4200"/>
    <n v="1"/>
    <n v="4200"/>
  </r>
  <r>
    <s v="140502 - OIL, RIMULA R4MV 15W40 CK4 LOW ASH, BULK, 25,000L TANK"/>
    <n v="140502"/>
    <x v="9"/>
    <s v="LUBR - LUBRICANTS"/>
    <m/>
    <x v="306"/>
    <s v="Component Used"/>
    <n v="3186"/>
    <n v="1"/>
    <n v="3186"/>
  </r>
  <r>
    <s v="140502 - OIL, RIMULA R4MV 15W40 CK4 LOW ASH, BULK, 25,000L TANK"/>
    <n v="140502"/>
    <x v="9"/>
    <s v="LUBR - LUBRICANTS"/>
    <m/>
    <x v="306"/>
    <s v="Component Used"/>
    <n v="1750"/>
    <n v="1"/>
    <n v="1750"/>
  </r>
  <r>
    <s v="140502 - OIL, RIMULA R4MV 15W40 CK4 LOW ASH, BULK, 25,000L TANK"/>
    <n v="140502"/>
    <x v="9"/>
    <s v="LUBR - LUBRICANTS"/>
    <m/>
    <x v="24"/>
    <s v="Component Used"/>
    <n v="1350"/>
    <n v="1"/>
    <n v="1350"/>
  </r>
  <r>
    <s v="140502 - OIL, RIMULA R4MV 15W40 CK4 LOW ASH, BULK, 25,000L TANK"/>
    <n v="140502"/>
    <x v="9"/>
    <s v="LUBR - LUBRICANTS"/>
    <m/>
    <x v="307"/>
    <s v="Component Used"/>
    <n v="1350"/>
    <n v="1"/>
    <n v="1350"/>
  </r>
  <r>
    <s v="140502 - OIL, RIMULA R4MV 15W40 CK4 LOW ASH, BULK, 25,000L TANK"/>
    <n v="140502"/>
    <x v="9"/>
    <s v="LUBR - LUBRICANTS"/>
    <m/>
    <x v="307"/>
    <s v="Component Used"/>
    <n v="2450"/>
    <n v="1"/>
    <n v="2450"/>
  </r>
  <r>
    <s v="140502 - OIL, RIMULA R4MV 15W40 CK4 LOW ASH, BULK, 25,000L TANK"/>
    <n v="140502"/>
    <x v="9"/>
    <s v="LUBR - LUBRICANTS"/>
    <m/>
    <x v="127"/>
    <s v="Component Used"/>
    <n v="3450"/>
    <n v="1"/>
    <n v="3450"/>
  </r>
  <r>
    <s v="140502 - OIL, RIMULA R4MV 15W40 CK4 LOW ASH, BULK, 25,000L TANK"/>
    <n v="140502"/>
    <x v="9"/>
    <s v="LUBR - LUBRICANTS"/>
    <m/>
    <x v="132"/>
    <s v="Component Used"/>
    <n v="1800"/>
    <n v="1"/>
    <n v="1800"/>
  </r>
  <r>
    <s v="140502 - OIL, RIMULA R4MV 15W40 CK4 LOW ASH, BULK, 25,000L TANK"/>
    <n v="140502"/>
    <x v="9"/>
    <s v="LUBR - LUBRICANTS"/>
    <m/>
    <x v="71"/>
    <s v="Component Used"/>
    <n v="2800"/>
    <n v="1"/>
    <n v="2800"/>
  </r>
  <r>
    <s v="140502 - OIL, RIMULA R4MV 15W40 CK4 LOW ASH, BULK, 25,000L TANK"/>
    <n v="140502"/>
    <x v="9"/>
    <s v="LUBR - LUBRICANTS"/>
    <m/>
    <x v="234"/>
    <s v="Component Used"/>
    <n v="1800"/>
    <n v="1"/>
    <n v="1800"/>
  </r>
  <r>
    <s v="140502 - OIL, RIMULA R4MV 15W40 CK4 LOW ASH, BULK, 25,000L TANK"/>
    <n v="140502"/>
    <x v="9"/>
    <s v="LUBR - LUBRICANTS"/>
    <m/>
    <x v="149"/>
    <s v="Component Used"/>
    <n v="2400"/>
    <n v="1"/>
    <n v="2400"/>
  </r>
  <r>
    <s v="140502 - OIL, RIMULA R4MV 15W40 CK4 LOW ASH, BULK, 25,000L TANK"/>
    <n v="140502"/>
    <x v="9"/>
    <s v="LUBR - LUBRICANTS"/>
    <m/>
    <x v="221"/>
    <s v="Component Used"/>
    <n v="1550"/>
    <n v="1"/>
    <n v="1550"/>
  </r>
  <r>
    <s v="140502 - OIL, RIMULA R4MV 15W40 CK4 LOW ASH, BULK, 25,000L TANK"/>
    <n v="140502"/>
    <x v="9"/>
    <s v="LUBR - LUBRICANTS"/>
    <m/>
    <x v="284"/>
    <s v="Component Used"/>
    <n v="2871"/>
    <n v="1"/>
    <n v="2871"/>
  </r>
  <r>
    <s v="140502 - OIL, RIMULA R4MV 15W40 CK4 LOW ASH, BULK, 25,000L TANK"/>
    <n v="140502"/>
    <x v="9"/>
    <s v="LUBR - LUBRICANTS"/>
    <m/>
    <x v="80"/>
    <s v="Component Used"/>
    <n v="10900"/>
    <n v="1"/>
    <n v="10900"/>
  </r>
  <r>
    <s v="140502 - OIL, RIMULA R4MV 15W40 CK4 LOW ASH, BULK, 25,000L TANK"/>
    <n v="140502"/>
    <x v="9"/>
    <s v="LUBR - LUBRICANTS"/>
    <m/>
    <x v="129"/>
    <s v="Component Used"/>
    <n v="5297"/>
    <n v="1"/>
    <n v="5297"/>
  </r>
  <r>
    <s v="140502 - OIL, RIMULA R4MV 15W40 CK4 LOW ASH, BULK, 25,000L TANK"/>
    <n v="140502"/>
    <x v="9"/>
    <s v="LUBR - LUBRICANTS"/>
    <m/>
    <x v="200"/>
    <s v="Component Used"/>
    <n v="8800"/>
    <n v="1"/>
    <n v="8800"/>
  </r>
  <r>
    <s v="140502 - OIL, RIMULA R4MV 15W40 CK4 LOW ASH, BULK, 25,000L TANK"/>
    <n v="140502"/>
    <x v="9"/>
    <s v="LUBR - LUBRICANTS"/>
    <m/>
    <x v="200"/>
    <s v="Component Used"/>
    <n v="500"/>
    <n v="1"/>
    <n v="500"/>
  </r>
  <r>
    <s v="140502 - OIL, RIMULA R4MV 15W40 CK4 LOW ASH, BULK, 25,000L TANK"/>
    <n v="140502"/>
    <x v="9"/>
    <s v="LUBR - LUBRICANTS"/>
    <m/>
    <x v="203"/>
    <s v="Component Used"/>
    <n v="5700"/>
    <n v="1"/>
    <n v="5700"/>
  </r>
  <r>
    <s v="140502 - OIL, RIMULA R4MV 15W40 CK4 LOW ASH, BULK, 25,000L TANK - Total"/>
    <m/>
    <x v="1"/>
    <m/>
    <m/>
    <x v="38"/>
    <m/>
    <n v="61654"/>
    <m/>
    <m/>
  </r>
  <r>
    <s v="140661 - COOLANT, LONGLIFE, 20L,  "/>
    <n v="140661"/>
    <x v="12"/>
    <s v="MPMS - MOBILE PLANT SPARES - MECH"/>
    <s v="Each"/>
    <x v="189"/>
    <s v="Component Used"/>
    <n v="20"/>
    <n v="20"/>
    <n v="20"/>
  </r>
  <r>
    <s v="140661 - COOLANT, LONGLIFE, 20L,  "/>
    <n v="140661"/>
    <x v="12"/>
    <s v="MPMS - MOBILE PLANT SPARES - MECH"/>
    <m/>
    <x v="255"/>
    <s v="Component Used"/>
    <n v="40"/>
    <n v="20"/>
    <n v="40"/>
  </r>
  <r>
    <s v="140661 - COOLANT, LONGLIFE, 20L,   - Total"/>
    <m/>
    <x v="1"/>
    <m/>
    <m/>
    <x v="38"/>
    <m/>
    <n v="3"/>
    <m/>
    <m/>
  </r>
  <r>
    <s v="140767 - OIL, HYDRAULIC, TURBO T 68, 1000L IBC "/>
    <n v="140767"/>
    <x v="10"/>
    <s v="LUBR - LUBRICANTS"/>
    <s v="Each"/>
    <x v="193"/>
    <s v="Component Used"/>
    <n v="1"/>
    <n v="1000"/>
    <n v="1000"/>
  </r>
  <r>
    <s v="140767 - OIL, HYDRAULIC, TURBO T 68, 1000L IBC "/>
    <n v="140767"/>
    <x v="10"/>
    <s v="LUBR - LUBRICANTS"/>
    <m/>
    <x v="105"/>
    <s v="Component Used"/>
    <n v="1"/>
    <n v="1000"/>
    <n v="1000"/>
  </r>
  <r>
    <s v="140767 - OIL, HYDRAULIC, TURBO T 68, 1000L IBC "/>
    <n v="140767"/>
    <x v="10"/>
    <s v="LUBR - LUBRICANTS"/>
    <m/>
    <x v="92"/>
    <s v="Component Used"/>
    <n v="1"/>
    <n v="1000"/>
    <n v="1000"/>
  </r>
  <r>
    <s v="140767 - OIL, HYDRAULIC, TURBO T 68, 1000L IBC  - Total"/>
    <m/>
    <x v="1"/>
    <m/>
    <m/>
    <x v="38"/>
    <m/>
    <n v="3"/>
    <m/>
    <m/>
  </r>
  <r>
    <s v="140909 - GREASE, CEPLATTYN GT 10, 190KG MET "/>
    <n v="140909"/>
    <x v="0"/>
    <s v="LUBR - LUBRICANTS"/>
    <s v="Drum"/>
    <x v="308"/>
    <s v="Component Used"/>
    <n v="1"/>
    <n v="190"/>
    <n v="190"/>
  </r>
  <r>
    <s v="140909 - GREASE, CEPLATTYN GT 10, 190KG MET "/>
    <n v="140909"/>
    <x v="0"/>
    <s v="LUBR - LUBRICANTS"/>
    <m/>
    <x v="308"/>
    <s v="Component Used"/>
    <n v="1"/>
    <n v="190"/>
    <n v="190"/>
  </r>
  <r>
    <s v="140909 - GREASE, CEPLATTYN GT 10, 190KG MET "/>
    <n v="140909"/>
    <x v="0"/>
    <s v="LUBR - LUBRICANTS"/>
    <m/>
    <x v="154"/>
    <s v="Component Used"/>
    <n v="4"/>
    <n v="190"/>
    <n v="760"/>
  </r>
  <r>
    <s v="140909 - GREASE, CEPLATTYN GT 10, 190KG MET "/>
    <n v="140909"/>
    <x v="0"/>
    <s v="LUBR - LUBRICANTS"/>
    <m/>
    <x v="104"/>
    <s v="Component Used"/>
    <n v="2"/>
    <n v="190"/>
    <n v="380"/>
  </r>
  <r>
    <s v="140909 - GREASE, CEPLATTYN GT 10, 190KG MET "/>
    <n v="140909"/>
    <x v="0"/>
    <s v="LUBR - LUBRICANTS"/>
    <m/>
    <x v="84"/>
    <s v="Component Used"/>
    <n v="1"/>
    <n v="190"/>
    <n v="190"/>
  </r>
  <r>
    <s v="140909 - GREASE, CEPLATTYN GT 10, 190KG MET "/>
    <n v="140909"/>
    <x v="0"/>
    <s v="LUBR - LUBRICANTS"/>
    <m/>
    <x v="245"/>
    <s v="Component Used"/>
    <n v="2"/>
    <n v="190"/>
    <n v="380"/>
  </r>
  <r>
    <s v="140909 - GREASE, CEPLATTYN GT 10, 190KG MET "/>
    <n v="140909"/>
    <x v="0"/>
    <s v="LUBR - LUBRICANTS"/>
    <m/>
    <x v="88"/>
    <s v="Component Used"/>
    <n v="3"/>
    <n v="190"/>
    <n v="570"/>
  </r>
  <r>
    <s v="140909 - GREASE, CEPLATTYN GT 10, 190KG MET  - Total"/>
    <m/>
    <x v="1"/>
    <m/>
    <m/>
    <x v="38"/>
    <m/>
    <n v="14"/>
    <m/>
    <m/>
  </r>
  <r>
    <s v="900351 - GREASE EXPOSED GEAR GADUS S2 OG 80 IBC- K RED ROCKET "/>
    <n v="900351"/>
    <x v="0"/>
    <s v="LUBR - LUBRICANTS"/>
    <s v="Each"/>
    <x v="50"/>
    <s v="Component Used"/>
    <n v="1"/>
    <n v="190"/>
    <n v="190"/>
  </r>
  <r>
    <s v="900351 - GREASE EXPOSED GEAR GADUS S2 OG 80 IBC- K RED ROCKET "/>
    <n v="900351"/>
    <x v="0"/>
    <s v="LUBR - LUBRICANTS"/>
    <m/>
    <x v="265"/>
    <s v="Component Used"/>
    <n v="1"/>
    <n v="190"/>
    <n v="190"/>
  </r>
  <r>
    <s v="900351 - GREASE EXPOSED GEAR GADUS S2 OG 80 IBC- K RED ROCKET "/>
    <n v="900351"/>
    <x v="0"/>
    <s v="LUBR - LUBRICANTS"/>
    <m/>
    <x v="100"/>
    <s v="Component Used"/>
    <n v="1"/>
    <n v="190"/>
    <n v="190"/>
  </r>
  <r>
    <s v="900351 - GREASE EXPOSED GEAR GADUS S2 OG 80 IBC- K RED ROCKET "/>
    <n v="900351"/>
    <x v="0"/>
    <s v="LUBR - LUBRICANTS"/>
    <m/>
    <x v="25"/>
    <s v="Component Used"/>
    <n v="1"/>
    <n v="190"/>
    <n v="190"/>
  </r>
  <r>
    <s v="900351 - GREASE EXPOSED GEAR GADUS S2 OG 80 IBC- K RED ROCKET "/>
    <n v="900351"/>
    <x v="0"/>
    <s v="LUBR - LUBRICANTS"/>
    <m/>
    <x v="208"/>
    <s v="Component Used"/>
    <n v="1"/>
    <n v="190"/>
    <n v="190"/>
  </r>
  <r>
    <s v="900351 - GREASE EXPOSED GEAR GADUS S2 OG 80 IBC- K RED ROCKET "/>
    <n v="900351"/>
    <x v="0"/>
    <s v="LUBR - LUBRICANTS"/>
    <m/>
    <x v="163"/>
    <s v="Component Used"/>
    <n v="3"/>
    <n v="190"/>
    <n v="570"/>
  </r>
  <r>
    <s v="900351 - GREASE EXPOSED GEAR GADUS S2 OG 80 IBC- K RED ROCKET "/>
    <n v="900351"/>
    <x v="0"/>
    <s v="LUBR - LUBRICANTS"/>
    <m/>
    <x v="35"/>
    <s v="Component Used"/>
    <n v="1"/>
    <n v="190"/>
    <n v="1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B7B03-2E25-401D-88C9-7714A04C4413}"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54:AA75" firstHeaderRow="1" firstDataRow="2" firstDataCol="1"/>
  <pivotFields count="13">
    <pivotField showAll="0"/>
    <pivotField showAll="0"/>
    <pivotField axis="axisRow" showAll="0">
      <items count="23">
        <item h="1" x="1"/>
        <item x="12"/>
        <item x="5"/>
        <item x="18"/>
        <item x="14"/>
        <item x="7"/>
        <item x="16"/>
        <item x="17"/>
        <item x="3"/>
        <item x="13"/>
        <item x="4"/>
        <item x="2"/>
        <item x="9"/>
        <item x="15"/>
        <item x="19"/>
        <item x="20"/>
        <item x="11"/>
        <item x="0"/>
        <item x="10"/>
        <item x="8"/>
        <item h="1" m="1" x="21"/>
        <item h="1" x="6"/>
        <item t="default"/>
      </items>
    </pivotField>
    <pivotField showAll="0"/>
    <pivotField showAll="0"/>
    <pivotField showAll="0">
      <items count="310">
        <item x="41"/>
        <item x="176"/>
        <item x="0"/>
        <item x="177"/>
        <item x="1"/>
        <item x="2"/>
        <item x="291"/>
        <item x="42"/>
        <item x="168"/>
        <item x="43"/>
        <item x="133"/>
        <item x="238"/>
        <item x="3"/>
        <item x="178"/>
        <item x="44"/>
        <item x="4"/>
        <item x="134"/>
        <item x="298"/>
        <item x="179"/>
        <item x="296"/>
        <item x="180"/>
        <item x="276"/>
        <item x="286"/>
        <item x="181"/>
        <item x="45"/>
        <item x="5"/>
        <item x="135"/>
        <item x="304"/>
        <item x="224"/>
        <item x="287"/>
        <item x="230"/>
        <item x="6"/>
        <item x="231"/>
        <item x="46"/>
        <item x="232"/>
        <item x="259"/>
        <item x="47"/>
        <item x="48"/>
        <item x="49"/>
        <item x="50"/>
        <item x="51"/>
        <item x="169"/>
        <item x="216"/>
        <item x="7"/>
        <item x="182"/>
        <item x="239"/>
        <item x="288"/>
        <item x="52"/>
        <item x="53"/>
        <item x="274"/>
        <item x="54"/>
        <item x="8"/>
        <item x="263"/>
        <item x="9"/>
        <item x="225"/>
        <item x="112"/>
        <item x="94"/>
        <item x="136"/>
        <item x="299"/>
        <item x="183"/>
        <item x="170"/>
        <item x="10"/>
        <item x="55"/>
        <item x="279"/>
        <item x="11"/>
        <item x="56"/>
        <item x="12"/>
        <item x="300"/>
        <item x="95"/>
        <item x="124"/>
        <item x="137"/>
        <item x="289"/>
        <item x="113"/>
        <item x="138"/>
        <item x="139"/>
        <item x="13"/>
        <item x="57"/>
        <item x="184"/>
        <item x="185"/>
        <item x="14"/>
        <item x="58"/>
        <item x="125"/>
        <item x="186"/>
        <item x="59"/>
        <item x="15"/>
        <item x="229"/>
        <item x="264"/>
        <item x="96"/>
        <item x="248"/>
        <item x="60"/>
        <item x="97"/>
        <item x="217"/>
        <item x="240"/>
        <item x="209"/>
        <item x="16"/>
        <item x="61"/>
        <item x="282"/>
        <item x="62"/>
        <item x="17"/>
        <item x="98"/>
        <item x="210"/>
        <item x="171"/>
        <item x="140"/>
        <item x="265"/>
        <item x="18"/>
        <item x="206"/>
        <item x="99"/>
        <item x="305"/>
        <item x="19"/>
        <item x="63"/>
        <item x="64"/>
        <item x="260"/>
        <item x="100"/>
        <item x="258"/>
        <item x="123"/>
        <item x="261"/>
        <item x="172"/>
        <item x="20"/>
        <item x="65"/>
        <item x="21"/>
        <item x="280"/>
        <item x="101"/>
        <item x="22"/>
        <item x="66"/>
        <item x="141"/>
        <item x="131"/>
        <item x="187"/>
        <item x="109"/>
        <item x="142"/>
        <item x="143"/>
        <item x="110"/>
        <item x="102"/>
        <item x="67"/>
        <item x="226"/>
        <item x="68"/>
        <item x="301"/>
        <item x="211"/>
        <item x="266"/>
        <item x="39"/>
        <item x="23"/>
        <item x="277"/>
        <item x="273"/>
        <item x="144"/>
        <item x="126"/>
        <item x="306"/>
        <item x="218"/>
        <item x="69"/>
        <item x="145"/>
        <item x="24"/>
        <item x="307"/>
        <item x="212"/>
        <item x="114"/>
        <item x="188"/>
        <item x="25"/>
        <item x="70"/>
        <item x="127"/>
        <item x="219"/>
        <item x="26"/>
        <item x="27"/>
        <item x="28"/>
        <item x="132"/>
        <item x="249"/>
        <item x="146"/>
        <item x="147"/>
        <item x="290"/>
        <item x="103"/>
        <item x="71"/>
        <item x="233"/>
        <item x="213"/>
        <item x="267"/>
        <item x="234"/>
        <item x="250"/>
        <item x="227"/>
        <item x="207"/>
        <item x="148"/>
        <item x="29"/>
        <item x="149"/>
        <item x="30"/>
        <item x="241"/>
        <item x="72"/>
        <item x="150"/>
        <item x="220"/>
        <item x="221"/>
        <item x="189"/>
        <item x="190"/>
        <item x="115"/>
        <item x="151"/>
        <item x="73"/>
        <item x="31"/>
        <item x="270"/>
        <item x="284"/>
        <item x="251"/>
        <item x="215"/>
        <item x="242"/>
        <item x="191"/>
        <item x="152"/>
        <item x="235"/>
        <item x="40"/>
        <item x="74"/>
        <item x="153"/>
        <item x="75"/>
        <item x="173"/>
        <item x="128"/>
        <item x="308"/>
        <item x="271"/>
        <item x="256"/>
        <item x="154"/>
        <item x="192"/>
        <item x="208"/>
        <item x="243"/>
        <item x="292"/>
        <item x="236"/>
        <item x="111"/>
        <item x="76"/>
        <item x="252"/>
        <item x="222"/>
        <item x="193"/>
        <item x="262"/>
        <item x="77"/>
        <item x="155"/>
        <item x="78"/>
        <item x="156"/>
        <item x="253"/>
        <item x="79"/>
        <item x="104"/>
        <item x="32"/>
        <item x="254"/>
        <item x="80"/>
        <item x="81"/>
        <item x="116"/>
        <item x="105"/>
        <item x="257"/>
        <item x="194"/>
        <item x="275"/>
        <item x="285"/>
        <item x="117"/>
        <item x="281"/>
        <item x="303"/>
        <item x="195"/>
        <item x="293"/>
        <item x="268"/>
        <item x="214"/>
        <item x="196"/>
        <item x="33"/>
        <item x="82"/>
        <item x="197"/>
        <item x="83"/>
        <item x="118"/>
        <item x="106"/>
        <item x="247"/>
        <item x="157"/>
        <item x="158"/>
        <item x="84"/>
        <item x="228"/>
        <item x="129"/>
        <item x="198"/>
        <item x="269"/>
        <item x="85"/>
        <item x="244"/>
        <item x="159"/>
        <item x="160"/>
        <item x="86"/>
        <item x="278"/>
        <item x="34"/>
        <item x="237"/>
        <item x="119"/>
        <item x="161"/>
        <item x="297"/>
        <item x="107"/>
        <item x="245"/>
        <item x="130"/>
        <item x="246"/>
        <item x="302"/>
        <item x="120"/>
        <item x="199"/>
        <item x="162"/>
        <item x="87"/>
        <item x="121"/>
        <item x="163"/>
        <item x="88"/>
        <item x="89"/>
        <item x="35"/>
        <item x="164"/>
        <item x="200"/>
        <item x="201"/>
        <item x="294"/>
        <item x="202"/>
        <item x="90"/>
        <item x="91"/>
        <item x="92"/>
        <item x="93"/>
        <item x="165"/>
        <item x="166"/>
        <item x="223"/>
        <item x="174"/>
        <item x="203"/>
        <item x="108"/>
        <item x="36"/>
        <item x="122"/>
        <item x="283"/>
        <item x="204"/>
        <item x="205"/>
        <item x="255"/>
        <item x="167"/>
        <item x="175"/>
        <item x="272"/>
        <item x="295"/>
        <item x="37"/>
        <item x="38"/>
        <item t="default"/>
      </items>
    </pivotField>
    <pivotField showAll="0"/>
    <pivotField numFmtId="3" showAll="0"/>
    <pivotField showAll="0"/>
    <pivotField dataField="1" showAll="0"/>
    <pivotField axis="axisCol" showAll="0">
      <items count="15">
        <item h="1" sd="0" x="0"/>
        <item sd="0" x="7"/>
        <item sd="0" x="8"/>
        <item sd="0" x="9"/>
        <item sd="0" x="10"/>
        <item sd="0" x="11"/>
        <item sd="0" x="12"/>
        <item sd="0" x="1"/>
        <item sd="0" x="2"/>
        <item sd="0" x="3"/>
        <item sd="0" x="4"/>
        <item sd="0" x="5"/>
        <item sd="0" x="6"/>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20">
    <i>
      <x v="1"/>
    </i>
    <i>
      <x v="2"/>
    </i>
    <i>
      <x v="3"/>
    </i>
    <i>
      <x v="4"/>
    </i>
    <i>
      <x v="5"/>
    </i>
    <i>
      <x v="6"/>
    </i>
    <i>
      <x v="7"/>
    </i>
    <i>
      <x v="8"/>
    </i>
    <i>
      <x v="9"/>
    </i>
    <i>
      <x v="10"/>
    </i>
    <i>
      <x v="11"/>
    </i>
    <i>
      <x v="12"/>
    </i>
    <i>
      <x v="13"/>
    </i>
    <i>
      <x v="14"/>
    </i>
    <i>
      <x v="15"/>
    </i>
    <i>
      <x v="16"/>
    </i>
    <i>
      <x v="17"/>
    </i>
    <i>
      <x v="18"/>
    </i>
    <i>
      <x v="19"/>
    </i>
    <i t="grand">
      <x/>
    </i>
  </rowItems>
  <colFields count="1">
    <field x="10"/>
  </colFields>
  <colItems count="13">
    <i>
      <x v="1"/>
    </i>
    <i>
      <x v="2"/>
    </i>
    <i>
      <x v="3"/>
    </i>
    <i>
      <x v="4"/>
    </i>
    <i>
      <x v="5"/>
    </i>
    <i>
      <x v="6"/>
    </i>
    <i>
      <x v="7"/>
    </i>
    <i>
      <x v="8"/>
    </i>
    <i>
      <x v="9"/>
    </i>
    <i>
      <x v="10"/>
    </i>
    <i>
      <x v="11"/>
    </i>
    <i>
      <x v="12"/>
    </i>
    <i t="grand">
      <x/>
    </i>
  </colItems>
  <dataFields count="1">
    <dataField name="Sum of 2024-2025 Volume" fld="9" baseField="0" baseItem="0" numFmtId="3"/>
  </dataFields>
  <formats count="18">
    <format dxfId="270">
      <pivotArea grandCol="1" outline="0" collapsedLevelsAreSubtotals="1" fieldPosition="0"/>
    </format>
    <format dxfId="269">
      <pivotArea grandCol="1" outline="0" collapsedLevelsAreSubtotals="1" fieldPosition="0"/>
    </format>
    <format dxfId="268">
      <pivotArea type="topRight" dataOnly="0" labelOnly="1" outline="0" offset="L1" fieldPosition="0"/>
    </format>
    <format dxfId="267">
      <pivotArea dataOnly="0" labelOnly="1" grandCol="1" outline="0" fieldPosition="0"/>
    </format>
    <format dxfId="266">
      <pivotArea outline="0" collapsedLevelsAreSubtotals="1" fieldPosition="0"/>
    </format>
    <format dxfId="265">
      <pivotArea outline="0" collapsedLevelsAreSubtotals="1" fieldPosition="0"/>
    </format>
    <format dxfId="264">
      <pivotArea dataOnly="0" labelOnly="1" fieldPosition="0">
        <references count="1">
          <reference field="2" count="20">
            <x v="1"/>
            <x v="2"/>
            <x v="3"/>
            <x v="4"/>
            <x v="5"/>
            <x v="6"/>
            <x v="7"/>
            <x v="8"/>
            <x v="9"/>
            <x v="10"/>
            <x v="11"/>
            <x v="12"/>
            <x v="13"/>
            <x v="14"/>
            <x v="15"/>
            <x v="16"/>
            <x v="17"/>
            <x v="18"/>
            <x v="19"/>
            <x v="21"/>
          </reference>
        </references>
      </pivotArea>
    </format>
    <format dxfId="263">
      <pivotArea dataOnly="0" labelOnly="1" grandRow="1" outline="0" fieldPosition="0"/>
    </format>
    <format dxfId="262">
      <pivotArea outline="0" collapsedLevelsAreSubtotals="1" fieldPosition="0">
        <references count="1">
          <reference field="10" count="12" selected="0">
            <x v="1"/>
            <x v="2"/>
            <x v="3"/>
            <x v="4"/>
            <x v="5"/>
            <x v="6"/>
            <x v="7"/>
            <x v="8"/>
            <x v="9"/>
            <x v="10"/>
            <x v="11"/>
            <x v="12"/>
          </reference>
        </references>
      </pivotArea>
    </format>
    <format dxfId="261">
      <pivotArea dataOnly="0" labelOnly="1" fieldPosition="0">
        <references count="1">
          <reference field="10" count="12">
            <x v="1"/>
            <x v="2"/>
            <x v="3"/>
            <x v="4"/>
            <x v="5"/>
            <x v="6"/>
            <x v="7"/>
            <x v="8"/>
            <x v="9"/>
            <x v="10"/>
            <x v="11"/>
            <x v="12"/>
          </reference>
        </references>
      </pivotArea>
    </format>
    <format dxfId="260">
      <pivotArea collapsedLevelsAreSubtotals="1" fieldPosition="0">
        <references count="1">
          <reference field="2" count="1">
            <x v="6"/>
          </reference>
        </references>
      </pivotArea>
    </format>
    <format dxfId="259">
      <pivotArea dataOnly="0" labelOnly="1" fieldPosition="0">
        <references count="1">
          <reference field="2" count="1">
            <x v="6"/>
          </reference>
        </references>
      </pivotArea>
    </format>
    <format dxfId="258">
      <pivotArea collapsedLevelsAreSubtotals="1" fieldPosition="0">
        <references count="1">
          <reference field="2" count="1">
            <x v="12"/>
          </reference>
        </references>
      </pivotArea>
    </format>
    <format dxfId="257">
      <pivotArea dataOnly="0" labelOnly="1" fieldPosition="0">
        <references count="1">
          <reference field="2" count="1">
            <x v="12"/>
          </reference>
        </references>
      </pivotArea>
    </format>
    <format dxfId="256">
      <pivotArea collapsedLevelsAreSubtotals="1" fieldPosition="0">
        <references count="1">
          <reference field="2" count="1">
            <x v="17"/>
          </reference>
        </references>
      </pivotArea>
    </format>
    <format dxfId="255">
      <pivotArea dataOnly="0" labelOnly="1" fieldPosition="0">
        <references count="1">
          <reference field="2" count="1">
            <x v="17"/>
          </reference>
        </references>
      </pivotArea>
    </format>
    <format dxfId="254">
      <pivotArea collapsedLevelsAreSubtotals="1" fieldPosition="0">
        <references count="1">
          <reference field="2" count="1">
            <x v="11"/>
          </reference>
        </references>
      </pivotArea>
    </format>
    <format dxfId="253">
      <pivotArea dataOnly="0" labelOnly="1" fieldPosition="0">
        <references count="1">
          <reference field="2" count="1">
            <x v="11"/>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29B43-1F47-48CE-98EE-A91886D17A34}" name="Table1" displayName="Table1" ref="C53:L1775" totalsRowShown="0" headerRowDxfId="252" tableBorderDxfId="251">
  <autoFilter ref="C53:L1775" xr:uid="{72829B43-1F47-48CE-98EE-A91886D17A34}">
    <filterColumn colId="1">
      <filters>
        <filter val="101582"/>
      </filters>
    </filterColumn>
  </autoFilter>
  <sortState xmlns:xlrd2="http://schemas.microsoft.com/office/spreadsheetml/2017/richdata2" ref="C54:L1775">
    <sortCondition descending="1" ref="D53:D1775"/>
  </sortState>
  <tableColumns count="10">
    <tableColumn id="1" xr3:uid="{0EDB165B-86DA-4029-AF03-1F2A9210E89C}" name="Item Code"/>
    <tableColumn id="2" xr3:uid="{96F1112D-A4A1-4DD9-8B39-4DB2AEECF97E}" name="PRONTO Code"/>
    <tableColumn id="3" xr3:uid="{66728CCD-88E6-4A21-B27D-85D72C4771AF}" name="Data Source"/>
    <tableColumn id="4" xr3:uid="{FA44B440-1BE4-41F3-8F0E-FECAD6829EB2}" name="Product Group"/>
    <tableColumn id="5" xr3:uid="{CC7106D8-C6E2-4F20-8D12-90C1762FBB65}" name="UOM"/>
    <tableColumn id="6" xr3:uid="{752E5A74-EAF3-4124-ABBF-57B695025D33}" name="Trans Date"/>
    <tableColumn id="7" xr3:uid="{A0CA37CC-2C8D-4565-BC5E-4A2A72B95A05}" name="Trans Type"/>
    <tableColumn id="8" xr3:uid="{9499572E-034D-4E2E-AB05-F5E13E442BD6}" name="Quantity"/>
    <tableColumn id="9" xr3:uid="{2396D743-11DC-4CDD-B780-B62AEDCED4C9}" name="Container Size" dataDxfId="250"/>
    <tableColumn id="10" xr3:uid="{7900E569-E27D-4C54-B673-EB95E837F70B}" name="2024-2025 Volume" dataDxfId="24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6" dT="2024-07-29T06:18:31.58" personId="{85316928-090C-49D0-A8C7-9A3DFC83359D}" id="{F7AD1C6E-F7E2-4E3C-8929-094C8236DA44}">
    <text>Yearly average, calculated form hourly records.</text>
  </threadedComment>
  <threadedComment ref="F19" dT="2024-07-29T06:19:04.05" personId="{85316928-090C-49D0-A8C7-9A3DFC83359D}" id="{9B9A7257-4D72-4905-AAC9-2D8477F928A7}">
    <text>Annual average, calculated from daily average readings.</text>
  </threadedComment>
</ThreadedComments>
</file>

<file path=xl/threadedComments/threadedComment2.xml><?xml version="1.0" encoding="utf-8"?>
<ThreadedComments xmlns="http://schemas.microsoft.com/office/spreadsheetml/2018/threadedcomments" xmlns:x="http://schemas.openxmlformats.org/spreadsheetml/2006/main">
  <threadedComment ref="S32" dT="2025-08-04T03:25:26.12" personId="{85316928-090C-49D0-A8C7-9A3DFC83359D}" id="{627D5507-B22A-4081-A87F-937EF2FCB8C3}">
    <text>Reporting period for May varies. Either: 16/04 - 16/05, or
13/02 - 12/05 and 12/05 - 3/06</text>
  </threadedComment>
  <threadedComment ref="T32" dT="2025-08-04T03:53:45.46" personId="{85316928-090C-49D0-A8C7-9A3DFC83359D}" id="{957A945D-4403-4EF2-82C9-C018C5C1B8D9}">
    <text>Reporting period for June varies. Either: 16/05 to 13/06 + 16/06 to 27/06, or
16/05 to 13/06 + 16/06 to 1/07, or
3/06 to 9/06 + 9/06 to 1/07</text>
  </threadedComment>
  <threadedComment ref="D33" dT="2023-07-04T03:32:49.23" personId="{85316928-090C-49D0-A8C7-9A3DFC83359D}" id="{41B2C4ED-2701-4F10-AB38-092BA2A1B6C8}">
    <text>This property has solar.</text>
  </threadedComment>
  <threadedComment ref="P33" dT="2025-08-01T05:13:19.74" personId="{85316928-090C-49D0-A8C7-9A3DFC83359D}" id="{C72FAAA2-A312-462F-819E-1F61B33A4992}">
    <text>Energy used = 2547.00kWh, solar produced = 515.00kWh</text>
  </threadedComment>
  <threadedComment ref="S33" dT="2025-08-04T01:05:17.80" personId="{85316928-090C-49D0-A8C7-9A3DFC83359D}" id="{0755E8D1-4FAE-4376-8E92-6EED0B26267D}">
    <text>1814kWh of usage between 13/02 - 12/05, with 712kWh of solar generated in the same period. 305kWh usage and 222kWh solar export from 12/05 - 3/06.</text>
  </threadedComment>
  <threadedComment ref="S33" dT="2025-08-04T03:35:28.67" personId="{85316928-090C-49D0-A8C7-9A3DFC83359D}" id="{92193CE4-C896-449C-B097-3F363F56A939}" parentId="{0755E8D1-4FAE-4376-8E92-6EED0B26267D}">
    <text>13/02 to 12/05 + 12/05 to 3/06</text>
  </threadedComment>
  <threadedComment ref="T33" dT="2025-08-04T01:06:08.55" personId="{85316928-090C-49D0-A8C7-9A3DFC83359D}" id="{34203E59-051B-4B22-BAC7-AEAE7F8AC451}">
    <text>3/06 to 9/06 100.92 kWh, 36.97kWh of solar generated. 9/06 to 1/07 393.52kWh usage, 147.13kWh solar contribution</text>
  </threadedComment>
  <threadedComment ref="T33" dT="2025-08-04T04:10:58.75" personId="{85316928-090C-49D0-A8C7-9A3DFC83359D}" id="{10EF0653-468B-4A38-99F7-C67A957CD402}" parentId="{34203E59-051B-4B22-BAC7-AEAE7F8AC451}">
    <text>3/06 to 9/06 + 9/06 to 1/07</text>
  </threadedComment>
  <threadedComment ref="S34" dT="2025-08-04T03:28:29.37" personId="{85316928-090C-49D0-A8C7-9A3DFC83359D}" id="{85DF2BA8-01D7-4B65-A813-388661049050}">
    <text>16/04 - 16/05</text>
  </threadedComment>
  <threadedComment ref="T34" dT="2025-08-04T04:03:48.20" personId="{85316928-090C-49D0-A8C7-9A3DFC83359D}" id="{C45E3482-8BE2-4559-89A4-4A1F29A218C7}">
    <text>16/05 - 13/06</text>
  </threadedComment>
  <threadedComment ref="S35" dT="2025-08-04T00:43:25.18" personId="{85316928-090C-49D0-A8C7-9A3DFC83359D}" id="{CCAC3138-29BD-4BD9-94E7-EB8CDD133744}">
    <text>16/04 - 16/05</text>
  </threadedComment>
  <threadedComment ref="T35" dT="2025-08-04T03:58:18.97" personId="{85316928-090C-49D0-A8C7-9A3DFC83359D}" id="{F245839E-2E45-4FEF-845C-C195ED0E5178}">
    <text>16/05 to 13/06 + 16/06 to 1/07</text>
  </threadedComment>
  <threadedComment ref="S36" dT="2025-08-04T00:44:08.40" personId="{85316928-090C-49D0-A8C7-9A3DFC83359D}" id="{E50474F0-2850-44A2-BD46-9343612FB75D}">
    <text>16/04 - 16/05</text>
  </threadedComment>
  <threadedComment ref="T36" dT="2025-08-04T03:58:21.52" personId="{85316928-090C-49D0-A8C7-9A3DFC83359D}" id="{8F7D6207-B943-4A71-8186-3E4A629A1FE8}">
    <text>16/05 to 13/06 + 16/06 to 1/07</text>
  </threadedComment>
  <threadedComment ref="P37" dT="2025-08-04T00:38:42.25" personId="{85316928-090C-49D0-A8C7-9A3DFC83359D}" id="{36BA8A37-3413-40D7-A09F-A9348277A4F3}">
    <text>The invoice received in March reported 1031kWh, however the invoice received in May reported 661kWh.</text>
  </threadedComment>
  <threadedComment ref="S37" dT="2025-08-04T03:35:04.98" personId="{85316928-090C-49D0-A8C7-9A3DFC83359D}" id="{B0E8731D-5070-4B15-AE9B-5650233939BA}">
    <text>13/02 to 12/05 + 12/05 to 3/06</text>
  </threadedComment>
  <threadedComment ref="S41" dT="2025-08-04T00:45:25.67" personId="{85316928-090C-49D0-A8C7-9A3DFC83359D}" id="{0066BEBD-DD3B-4650-B086-E601F5FDC99E}">
    <text>16/04 - 16/05</text>
  </threadedComment>
  <threadedComment ref="T41" dT="2025-08-04T03:58:16.49" personId="{85316928-090C-49D0-A8C7-9A3DFC83359D}" id="{A263336C-8FD3-41DB-BEB1-8B53BBB20049}">
    <text>16/05 to 13/06 + 16/06 to 1/07</text>
  </threadedComment>
  <threadedComment ref="P42" dT="2024-06-30T05:43:58.06" personId="{F5B08DFB-8E40-4CBD-BFF9-923432EC24B7}" id="{D933F438-2069-4A50-BA20-B5F4E082C74B}">
    <text>10/11/2023 - 10/02/2024</text>
  </threadedComment>
  <threadedComment ref="S42" dT="2025-08-04T03:35:14.01" personId="{85316928-090C-49D0-A8C7-9A3DFC83359D}" id="{CB1D005B-4774-4704-ACB2-1459F140F144}">
    <text>13/02 to 12/05 + 12/05 to 3/06</text>
  </threadedComment>
  <threadedComment ref="T42" dT="2025-08-04T04:10:48.76" personId="{85316928-090C-49D0-A8C7-9A3DFC83359D}" id="{5EFC2F5F-B895-414A-85DE-B67E951641D6}">
    <text>3/06 to 9/06 + 9/06 to 1/07</text>
  </threadedComment>
  <threadedComment ref="T43" dT="2025-08-04T04:09:40.54" personId="{85316928-090C-49D0-A8C7-9A3DFC83359D}" id="{F40ED096-171E-4ECC-8F4D-B622616AFB6D}">
    <text>9/06 to 1/07</text>
  </threadedComment>
  <threadedComment ref="S44" dT="2025-08-04T03:30:31.13" personId="{85316928-090C-49D0-A8C7-9A3DFC83359D}" id="{42020A24-1BDF-4CE4-BCA8-977BF6B9E3E9}">
    <text>13/02 to 12/05 + 12/05 to 3/06</text>
  </threadedComment>
  <threadedComment ref="T44" dT="2025-08-04T04:06:24.35" personId="{85316928-090C-49D0-A8C7-9A3DFC83359D}" id="{CF2B00E3-9DA5-448F-8018-0B0C8D2C2B27}">
    <text>3/06 to 9/06 + 9/06 to 1/07</text>
  </threadedComment>
  <threadedComment ref="O45" dT="2025-08-01T08:01:31.68" personId="{85316928-090C-49D0-A8C7-9A3DFC83359D}" id="{C25E9539-C022-4816-A9EE-0686EF1FFFD4}">
    <text>This covers 1/12/24 - 16/01/25</text>
  </threadedComment>
  <threadedComment ref="S45" dT="2025-08-04T00:46:54.95" personId="{85316928-090C-49D0-A8C7-9A3DFC83359D}" id="{FFC56931-C37C-4AC7-8EEE-1D475285E3BA}">
    <text>16/04 - 16/05</text>
  </threadedComment>
  <threadedComment ref="T45" dT="2025-08-04T03:56:38.30" personId="{85316928-090C-49D0-A8C7-9A3DFC83359D}" id="{E90A0BB0-48DC-439C-91E8-0894E0A3DE1B}">
    <text>16/05 to 13/06 + 16/06 to 1/07</text>
  </threadedComment>
  <threadedComment ref="S46" dT="2025-08-04T03:34:42.15" personId="{85316928-090C-49D0-A8C7-9A3DFC83359D}" id="{544D261E-17AD-43F4-BCDB-9518FC966324}">
    <text>13/02 to 12/05 + 12/05 to 3/06</text>
  </threadedComment>
  <threadedComment ref="T46" dT="2025-08-04T04:10:18.96" personId="{85316928-090C-49D0-A8C7-9A3DFC83359D}" id="{CD8D1A6E-0AE1-4A7C-901B-493531362214}">
    <text>3/06 to 9/06 + 9/06 to 1/07</text>
  </threadedComment>
  <threadedComment ref="S47" dT="2025-08-04T03:35:01.98" personId="{85316928-090C-49D0-A8C7-9A3DFC83359D}" id="{582F6BD6-2D1B-4A00-A897-5026F0A70C6F}">
    <text>13/02 to 12/05 + 12/05 to 3/06</text>
  </threadedComment>
  <threadedComment ref="T47" dT="2025-08-04T04:10:28.63" personId="{85316928-090C-49D0-A8C7-9A3DFC83359D}" id="{547B77B3-FC17-4075-A7B5-1F05739D4755}">
    <text>3/06 to 9/06 + 9/06 to 1/07</text>
  </threadedComment>
  <threadedComment ref="P48" dT="2024-06-30T05:46:40.16" personId="{F5B08DFB-8E40-4CBD-BFF9-923432EC24B7}" id="{8D0D3C69-BEDF-4833-AA92-47EB7FD443F9}">
    <text>10/11/2023 - 12/02/2024</text>
  </threadedComment>
  <threadedComment ref="S48" dT="2025-08-04T03:35:16.76" personId="{85316928-090C-49D0-A8C7-9A3DFC83359D}" id="{37560960-7528-46BE-91B1-BCC1493A2FAD}">
    <text>13/02 to 12/05 + 12/05 to 3/06</text>
  </threadedComment>
  <threadedComment ref="T48" dT="2025-08-04T04:10:51.92" personId="{85316928-090C-49D0-A8C7-9A3DFC83359D}" id="{DEFD1C43-2266-4D2E-91F6-C8F4576B926A}">
    <text>3/06 to 9/06 + 9/06 to 1/07</text>
  </threadedComment>
  <threadedComment ref="S49" dT="2025-08-04T03:35:32.93" personId="{85316928-090C-49D0-A8C7-9A3DFC83359D}" id="{D7F0BAEC-E083-4C23-A2B4-132A227A8B80}">
    <text>13/02 to 12/05 + 12/05 to 3/06</text>
  </threadedComment>
  <threadedComment ref="T49" dT="2025-08-04T02:56:17.55" personId="{85316928-090C-49D0-A8C7-9A3DFC83359D}" id="{8226551E-CAFB-46B4-BCC7-1D726043C331}">
    <text>On June invoice, was reported as 21.33 &amp; 8.51. Reported as 22.17 &amp; 8.85 in July invoice.</text>
  </threadedComment>
  <threadedComment ref="T49" dT="2025-08-04T04:11:04.40" personId="{85316928-090C-49D0-A8C7-9A3DFC83359D}" id="{474E869F-73DE-4A8B-AA93-B6641A86FC7E}" parentId="{8226551E-CAFB-46B4-BCC7-1D726043C331}">
    <text>3/06 to 9/06 + 9/06 to 1/07</text>
  </threadedComment>
  <threadedComment ref="S50" dT="2025-08-04T03:28:26.07" personId="{85316928-090C-49D0-A8C7-9A3DFC83359D}" id="{ED8F61B5-E553-463C-969F-40763BC857C3}">
    <text>16/04 - 16/05</text>
  </threadedComment>
  <threadedComment ref="T50" dT="2025-08-04T03:56:41.06" personId="{85316928-090C-49D0-A8C7-9A3DFC83359D}" id="{B35D4850-15B4-4DEE-9829-3F0D9400DCF6}">
    <text>16/05 to 13/06 + 16/06 to 1/07</text>
  </threadedComment>
  <threadedComment ref="S52" dT="2025-08-04T00:36:15.92" personId="{85316928-090C-49D0-A8C7-9A3DFC83359D}" id="{858FE8F0-169C-44EF-9941-3A9C9A947B22}">
    <text>1/05 - 7/05</text>
  </threadedComment>
  <threadedComment ref="S53" dT="2025-08-04T03:35:08.42" personId="{85316928-090C-49D0-A8C7-9A3DFC83359D}" id="{5C9790BC-91A1-4DAF-A492-A6A43427D944}">
    <text>13/02 to 12/05 + 12/05 to 3/06</text>
  </threadedComment>
  <threadedComment ref="T53" dT="2025-08-04T04:10:40.18" personId="{85316928-090C-49D0-A8C7-9A3DFC83359D}" id="{ED8BF897-BF5E-43D7-A26E-447A6C859517}">
    <text>3/06 to 9/06 + 9/06 to 1/07</text>
  </threadedComment>
  <threadedComment ref="S54" dT="2025-08-04T03:34:48.88" personId="{85316928-090C-49D0-A8C7-9A3DFC83359D}" id="{67F97821-8E90-40B8-ACBB-35E26C3D9BA6}">
    <text>13/02 to 12/05 + 12/05 to 3/06</text>
  </threadedComment>
  <threadedComment ref="T54" dT="2025-08-04T04:10:25.45" personId="{85316928-090C-49D0-A8C7-9A3DFC83359D}" id="{0E238C91-6083-4887-B00F-9BFB9041564B}">
    <text>3/06 to 9/06 + 9/06 to 1/07</text>
  </threadedComment>
  <threadedComment ref="S55" dT="2025-08-04T03:35:11.31" personId="{85316928-090C-49D0-A8C7-9A3DFC83359D}" id="{253F689C-CE9A-400E-827A-D74DE6678F62}">
    <text>13/02 to 12/05 + 12/05 to 3/06</text>
  </threadedComment>
  <threadedComment ref="T55" dT="2025-08-04T04:10:43.38" personId="{85316928-090C-49D0-A8C7-9A3DFC83359D}" id="{5BA95077-76E0-41D4-976D-8A3838E9DCE2}">
    <text>3/06 to 9/06 + 9/06 to 1/07</text>
  </threadedComment>
  <threadedComment ref="S56" dT="2025-08-04T03:34:45.27" personId="{85316928-090C-49D0-A8C7-9A3DFC83359D}" id="{DBC906B6-E31F-40AC-9B09-45A756D0F800}">
    <text>13/02 to 12/05 + 12/05 to 3/06</text>
  </threadedComment>
  <threadedComment ref="T56" dT="2025-08-04T04:10:22.29" personId="{85316928-090C-49D0-A8C7-9A3DFC83359D}" id="{69F475CE-087A-4D5B-B2A8-7F1870F5729D}">
    <text>3/06 to 9/06 + 9/06 to 1/07</text>
  </threadedComment>
  <threadedComment ref="M57" dT="2025-08-01T07:36:38.22" personId="{85316928-090C-49D0-A8C7-9A3DFC83359D}" id="{BF07C329-DD36-438B-8310-08ECD8BB0FE1}">
    <text>Invoice received in December reported 70113.82kWh, however invoice received in February reported 64646kWh.</text>
  </threadedComment>
  <threadedComment ref="N57" dT="2025-08-01T04:56:39.53" personId="{85316928-090C-49D0-A8C7-9A3DFC83359D}" id="{29DDB871-4E3F-4BA4-8866-4E7BA5154B55}">
    <text>The bill received in January reported 72772.65 kWh, but the bill received in February reported 57529.10 kWh.</text>
  </threadedComment>
  <threadedComment ref="O57" dT="2025-08-01T05:40:36.47" personId="{85316928-090C-49D0-A8C7-9A3DFC83359D}" id="{1E5D5F6B-0FB6-4197-8FDE-AA7314B0349B}">
    <text>The bill received in February reported 68779.74kWh, however the bill received in March reported 67558.79kWh.</text>
  </threadedComment>
  <threadedComment ref="P57" dT="2025-08-04T00:28:48.18" personId="{85316928-090C-49D0-A8C7-9A3DFC83359D}" id="{9402BBBC-17C2-4929-BDE7-534A84236114}">
    <text>The bill received in March recorded 73377.92, however the bill received in May recorded 73913.70.</text>
  </threadedComment>
  <threadedComment ref="Q57" dT="2025-08-04T00:29:50.88" personId="{85316928-090C-49D0-A8C7-9A3DFC83359D}" id="{6E898A27-A965-4FCA-BD1E-255721DAAC78}">
    <text>The bill received in April reported 82773.84, however the bill received in May reported 75799.65.</text>
  </threadedComment>
  <threadedComment ref="D58" dT="2025-08-04T21:43:34.39" personId="{85316928-090C-49D0-A8C7-9A3DFC83359D}" id="{DC0C5C79-68A0-482D-901B-EB6C59E1394F}">
    <text>Disconnected 11.06.2025</text>
  </threadedComment>
  <threadedComment ref="S61" dT="2025-08-04T03:28:21.32" personId="{85316928-090C-49D0-A8C7-9A3DFC83359D}" id="{E1D56408-C735-46B8-BDED-00B0FB56DA82}">
    <text>16/04 - 16/05</text>
  </threadedComment>
  <threadedComment ref="T61" dT="2025-08-04T03:56:32.17" personId="{85316928-090C-49D0-A8C7-9A3DFC83359D}" id="{3BB37EC3-CE15-4C6C-8839-9212D76AEF1F}">
    <text>16/05 to 13/06 + 16/06 to 1/07</text>
  </threadedComment>
  <threadedComment ref="S62" dT="2025-08-04T03:28:32.35" personId="{85316928-090C-49D0-A8C7-9A3DFC83359D}" id="{201F61AB-8277-4B7A-A94E-7DA2CC24DFFF}">
    <text>16/04 - 16/05</text>
  </threadedComment>
  <threadedComment ref="T62" dT="2025-08-04T03:59:28.74" personId="{85316928-090C-49D0-A8C7-9A3DFC83359D}" id="{1BE3298D-A21D-4B28-A0BC-620479AA9579}">
    <text>16/05 to 13/06 + 16/06 to 27/06</text>
  </threadedComment>
  <threadedComment ref="D63" dT="2025-08-04T21:54:48.41" personId="{85316928-090C-49D0-A8C7-9A3DFC83359D}" id="{21DA7586-6992-4C88-9614-09F955AFC125}">
    <text>No invoices received for FY24-25 Period.</text>
  </threadedComment>
  <threadedComment ref="O68" dT="2024-07-30T03:41:05.62" personId="{85316928-090C-49D0-A8C7-9A3DFC83359D}" id="{9728CE33-7BB8-4273-A2AE-BAAB50B041BB}">
    <text>Changed from Shell to CS Energy</text>
  </threadedComment>
  <threadedComment ref="O69" dT="2024-07-30T03:41:15.59" personId="{85316928-090C-49D0-A8C7-9A3DFC83359D}" id="{280B877F-2BC8-414E-B651-9C03918666A6}">
    <text>Changed from Shell to CS Energy</text>
  </threadedComment>
  <threadedComment ref="J71" dT="2024-08-19T05:51:17.64" personId="{F1C4306C-A47D-4D8D-A3AF-C3A639C5CDED}" id="{4F386096-26AC-4717-A594-4BD0EAC77ED3}">
    <text>Source: Rebecca Caswell GenSet Data Spreadsheet</text>
  </threadedComment>
  <threadedComment ref="K71" dT="2024-08-19T05:51:30.75" personId="{F1C4306C-A47D-4D8D-A3AF-C3A639C5CDED}" id="{6F2E7B96-270D-43ED-AB02-19E0A8EEE73F}">
    <text xml:space="preserve">Source: NPE </text>
  </threadedComment>
  <threadedComment ref="D74" dT="2023-09-24T20:56:38.06" personId="{85316928-090C-49D0-A8C7-9A3DFC83359D}" id="{CBA22141-B80F-40A7-B1F3-79ADB142A6F0}">
    <text>Building manager has not yet supplied data.</text>
  </threadedComment>
</ThreadedComments>
</file>

<file path=xl/threadedComments/threadedComment3.xml><?xml version="1.0" encoding="utf-8"?>
<ThreadedComments xmlns="http://schemas.microsoft.com/office/spreadsheetml/2018/threadedcomments" xmlns:x="http://schemas.openxmlformats.org/spreadsheetml/2006/main">
  <threadedComment ref="G59" dT="2024-07-24T05:50:01.38" personId="{85316928-090C-49D0-A8C7-9A3DFC83359D}" id="{6832688D-4721-4170-BF31-23037AB62AEB}">
    <text>Estimated</text>
  </threadedComment>
</ThreadedComments>
</file>

<file path=xl/threadedComments/threadedComment4.xml><?xml version="1.0" encoding="utf-8"?>
<ThreadedComments xmlns="http://schemas.microsoft.com/office/spreadsheetml/2018/threadedcomments" xmlns:x="http://schemas.openxmlformats.org/spreadsheetml/2006/main">
  <threadedComment ref="C13" dT="2024-08-13T05:54:50.37" personId="{F1C4306C-A47D-4D8D-A3AF-C3A639C5CDED}" id="{B1A7C4D8-2FDF-42BA-B324-E6BE37E8F91C}">
    <text xml:space="preserve">Enviro Chainsaw. Our compressor is diesel and captured with our LV122 usage, </text>
  </threadedComment>
  <threadedComment ref="E13" dT="2024-08-13T05:53:30.54" personId="{F1C4306C-A47D-4D8D-A3AF-C3A639C5CDED}" id="{9C9D4F9A-E36E-46A6-B9F9-B5E5DAB2010F}">
    <text>Chainsaw</text>
  </threadedComment>
  <threadedComment ref="C15" dT="2024-08-13T07:17:02.79" personId="{F1C4306C-A47D-4D8D-A3AF-C3A639C5CDED}" id="{5BCB56D9-D850-47C3-828B-092607FF26EB}">
    <text xml:space="preserve">Need to check that bus fuel hasn't already been captured in previous sheet </text>
  </threadedComment>
</ThreadedComments>
</file>

<file path=xl/threadedComments/threadedComment5.xml><?xml version="1.0" encoding="utf-8"?>
<ThreadedComments xmlns="http://schemas.microsoft.com/office/spreadsheetml/2018/threadedcomments" xmlns:x="http://schemas.openxmlformats.org/spreadsheetml/2006/main">
  <threadedComment ref="S85" dT="2025-08-28T06:51:19.04" personId="{85316928-090C-49D0-A8C7-9A3DFC83359D}" id="{A7CE55EA-DB74-4C33-A10F-592C88E52F80}">
    <text>No invoices available for May 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J28" dT="2023-09-22T05:54:41.32" personId="{01E069F4-D80C-4BEF-8BFD-7C6F0661D3F0}" id="{48546509-CE47-430C-AF08-12B98B8F4F88}">
    <text>Assumed</text>
  </threadedComment>
  <threadedComment ref="J31" dT="2023-09-22T05:54:41.32" personId="{01E069F4-D80C-4BEF-8BFD-7C6F0661D3F0}" id="{15C76E6A-D29F-4B86-98C6-568B513114F3}">
    <text>Assumed</text>
  </threadedComment>
  <threadedComment ref="J39" dT="2023-09-22T05:54:41.32" personId="{01E069F4-D80C-4BEF-8BFD-7C6F0661D3F0}" id="{51EF3EE1-E95D-4B97-ABEE-5BA0BC2A1452}">
    <text>Assumed</text>
  </threadedComment>
  <threadedComment ref="J40" dT="2023-09-22T05:54:41.32" personId="{01E069F4-D80C-4BEF-8BFD-7C6F0661D3F0}" id="{EE7B99FB-D35E-4504-810F-29AA53A4D0D1}">
    <text>Assumed</text>
  </threadedComment>
  <threadedComment ref="J48" dT="2023-09-22T05:54:41.32" personId="{01E069F4-D80C-4BEF-8BFD-7C6F0661D3F0}" id="{6ED81943-E36F-45BD-B779-81E56A47913E}">
    <text>Assumed</text>
  </threadedComment>
  <threadedComment ref="J49" dT="2023-09-22T05:54:41.32" personId="{01E069F4-D80C-4BEF-8BFD-7C6F0661D3F0}" id="{13A0E882-544E-410C-BF01-D6B6B5BA996E}">
    <text>Assumed</text>
  </threadedComment>
  <threadedComment ref="J57" dT="2023-09-22T05:54:41.32" personId="{01E069F4-D80C-4BEF-8BFD-7C6F0661D3F0}" id="{A9A7F6AC-0C19-4E80-B40C-E827959B0492}">
    <text>Assumed</text>
  </threadedComment>
  <threadedComment ref="J58" dT="2023-09-22T05:54:41.32" personId="{01E069F4-D80C-4BEF-8BFD-7C6F0661D3F0}" id="{1673B69F-64AF-4B2C-9B65-997D2184668C}">
    <text>Assumed</text>
  </threadedComment>
  <threadedComment ref="J65" dT="2023-09-22T05:54:41.32" personId="{01E069F4-D80C-4BEF-8BFD-7C6F0661D3F0}" id="{EBE6256D-76A0-478B-AC9F-5A69C48CC6F3}">
    <text>Assumed</text>
  </threadedComment>
  <threadedComment ref="J66" dT="2023-09-22T05:54:41.32" personId="{01E069F4-D80C-4BEF-8BFD-7C6F0661D3F0}" id="{5BC4A24A-40B8-4995-A6E4-292017FFCB2D}">
    <text>Assumed</text>
  </threadedComment>
  <threadedComment ref="J73" dT="2023-09-22T05:54:41.32" personId="{01E069F4-D80C-4BEF-8BFD-7C6F0661D3F0}" id="{79EC487F-A7DA-4F46-8AD5-77BB6E1EB20B}">
    <text>Assumed</text>
  </threadedComment>
  <threadedComment ref="J74" dT="2023-09-22T05:54:41.32" personId="{01E069F4-D80C-4BEF-8BFD-7C6F0661D3F0}" id="{810D5A10-5E9E-46BF-9D01-E3CDFDFF6F0B}">
    <text>Assumed</text>
  </threadedComment>
  <threadedComment ref="J75" dT="2025-09-02T02:28:49.27" personId="{85316928-090C-49D0-A8C7-9A3DFC83359D}" id="{8E3CBB7D-A204-4D0A-9FBD-AE9B52DFD10E}">
    <text>Only for ~50% of hole - start with RC drilling for first 100-150m (no sprays) then finish hole with DD drilling (water injected).</text>
  </threadedComment>
</ThreadedComments>
</file>

<file path=xl/threadedComments/threadedComment7.xml><?xml version="1.0" encoding="utf-8"?>
<ThreadedComments xmlns="http://schemas.microsoft.com/office/spreadsheetml/2018/threadedcomments" xmlns:x="http://schemas.openxmlformats.org/spreadsheetml/2006/main">
  <threadedComment ref="F13" dT="2025-09-26T04:25:44.41" personId="{85316928-090C-49D0-A8C7-9A3DFC83359D}" id="{A0EB5594-F787-4CFD-AAEE-9F1CDE992BBE}">
    <text>TH02 not reported in FY24. Only TH01.</text>
  </threadedComment>
  <threadedComment ref="G18" dT="2024-07-25T00:48:12.00" personId="{85316928-090C-49D0-A8C7-9A3DFC83359D}" id="{AF78DE55-D189-4037-941E-4CF634C077F9}">
    <text>Lined facility - assume no seepage.</text>
  </threadedComment>
  <threadedComment ref="C22" dT="2022-09-07T21:41:55.02" personId="{85316928-090C-49D0-A8C7-9A3DFC83359D}" id="{242CDC62-6A5B-468B-B898-4EA926708C7E}">
    <text>Tailings liquour taken directly from Tailings tank prior to leaving plant for TSF. </text>
  </threadedComment>
  <threadedComment ref="E22" dT="2025-08-28T21:12:30.83" personId="{85316928-090C-49D0-A8C7-9A3DFC83359D}" id="{D8737592-2463-4299-842F-9AA1758976F1}">
    <text>No samples collected during FY24-25</text>
  </threadedComment>
  <threadedComment ref="E23" dT="2025-08-28T21:12:35.11" personId="{85316928-090C-49D0-A8C7-9A3DFC83359D}" id="{514DBE68-6E92-4CEA-B33F-8F8212BB3195}">
    <text>No samples collected during FY24-25</text>
  </threadedComment>
</ThreadedComments>
</file>

<file path=xl/threadedComments/threadedComment8.xml><?xml version="1.0" encoding="utf-8"?>
<ThreadedComments xmlns="http://schemas.microsoft.com/office/spreadsheetml/2018/threadedcomments" xmlns:x="http://schemas.openxmlformats.org/spreadsheetml/2006/main">
  <threadedComment ref="G10" dT="2025-09-17T19:27:50.71" personId="{85316928-090C-49D0-A8C7-9A3DFC83359D}" id="{4D2FC677-A12B-4786-A051-C9B142878F2D}">
    <text>375m3 - GPR
43.76m3 - Towers Concrete</text>
  </threadedComment>
  <threadedComment ref="C27" dT="2025-08-27T05:14:55.42" personId="{85316928-090C-49D0-A8C7-9A3DFC83359D}" id="{3DA5D033-DE25-4B95-8EFA-0F2EB6DD62D4}">
    <text>Not reported in FY24-25</text>
  </threadedComment>
  <threadedComment ref="C29" dT="2025-08-26T21:39:46.53" personId="{85316928-090C-49D0-A8C7-9A3DFC83359D}" id="{C616D78B-6384-4B2A-B6A1-E4F67E6ECA60}">
    <text>New Item in FY24-25. 
Conversion factor is 1.2735.
1.2735 x every 1kg used = L of 100% Sodium Hypochlorite produced.</text>
  </threadedComment>
  <threadedComment ref="C35" dT="2025-08-27T05:10:25.03" personId="{85316928-090C-49D0-A8C7-9A3DFC83359D}" id="{D4EE1653-E825-4F80-8F2D-6D7B2497804D}">
    <text>New item in 24-25</text>
  </threadedComment>
  <threadedComment ref="C36" dT="2025-08-27T05:10:34.31" personId="{85316928-090C-49D0-A8C7-9A3DFC83359D}" id="{346FAE82-159B-4C1D-9A84-8D6E70C53035}">
    <text>New item in FY24-25</text>
  </threadedComment>
  <threadedComment ref="C37" dT="2025-08-27T05:10:42.31" personId="{85316928-090C-49D0-A8C7-9A3DFC83359D}" id="{BB04C3DE-413A-4A65-A900-E57DF703FA1E}">
    <text>New Item in FY24-25</text>
  </threadedComment>
  <threadedComment ref="G40" dT="2025-08-17T21:41:47.68" personId="{85316928-090C-49D0-A8C7-9A3DFC83359D}" id="{8FE38884-85ED-4045-A075-756EB42A7CD8}">
    <text>There were a number of new additions in FY 24-25 (refer comment in cell V31). Notably, 121358, 121971 and 136048 contributed an additional 47,020L of oil which explains the difference between FY23-24 and FY24-25. 121971 (1000L pod) was the main contributor.</text>
  </threadedComment>
  <threadedComment ref="V40" dT="2025-08-17T21:28:30.45" personId="{85316928-090C-49D0-A8C7-9A3DFC83359D}" id="{50767703-5B75-4AE0-89F9-A480C71943B7}">
    <text>New additions in FY 24-25 are: 121358, 122452, 120271, 100380, 127921, 131286, 136047 and 136048.</text>
  </threadedComment>
  <threadedComment ref="G41" dT="2025-08-17T21:52:23.13" personId="{85316928-090C-49D0-A8C7-9A3DFC83359D}" id="{5AC28FA6-A140-4DED-9423-A17618D8A13A}">
    <text>There were a number of new additions to the stock items list this year, including 101582, 124779 and 140502 which together contributed an additional 201,369L of oil which explains the difference between FY23-24 and FY24-25. 124779 (1000L pod) and 140502 (bulk tank) were the main contributors.</text>
  </threadedComment>
  <threadedComment ref="V41" dT="2025-08-17T21:45:04.18" personId="{85316928-090C-49D0-A8C7-9A3DFC83359D}" id="{319161F3-A500-4B61-A882-7A6F39B67340}">
    <text>New additions in FY24-25 are: 124779, 123409, 140284, 140502 and 101582.</text>
  </threadedComment>
  <threadedComment ref="C45" dT="2025-08-27T05:11:16.07" personId="{85316928-090C-49D0-A8C7-9A3DFC83359D}" id="{A0DBC891-D19A-4451-AAB4-C02DDFD4A361}">
    <text>New Item in FY24-25</text>
  </threadedComment>
  <threadedComment ref="C48" dT="2025-08-27T05:11:33.04" personId="{85316928-090C-49D0-A8C7-9A3DFC83359D}" id="{64C9FB88-BF0F-4AFA-A0DF-FDA47802F1B1}">
    <text>New Item in FY24-25</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orozco@greenbase.com.a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info@ravenswoodgold.com" TargetMode="External"/><Relationship Id="rId2" Type="http://schemas.openxmlformats.org/officeDocument/2006/relationships/hyperlink" Target="https://www.ravenswoodgold.com/" TargetMode="External"/><Relationship Id="rId1" Type="http://schemas.openxmlformats.org/officeDocument/2006/relationships/hyperlink" Target="mailto:info@ravenswoodgold.com"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7.bin"/><Relationship Id="rId1" Type="http://schemas.openxmlformats.org/officeDocument/2006/relationships/hyperlink" Target="../../../../../MonthlyReport/Shared%20Documents/Forms/AllItems.aspx?id=%2Fsites%2FMonthlyReport%2FShared%20Documents%2FMonth%20End&amp;viewid=54ede8de%2D130a%2D4ee5%2D8a3a%2D13526c08472b"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onthlyReport/Shared%20Documents/Forms/AllItems.aspx?id=%2Fsites%2FMonthlyReport%2FShared%20Documents%2FMonth%20End&amp;viewid=54ede8de%2D130a%2D4ee5%2D8a3a%2D13526c08472b"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 Id="rId4" Type="http://schemas.microsoft.com/office/2017/10/relationships/threadedComment" Target="../threadedComments/threadedComment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5.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 Id="rId4" Type="http://schemas.microsoft.com/office/2017/10/relationships/threadedComment" Target="../threadedComments/threadedComment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0.vml"/><Relationship Id="rId1" Type="http://schemas.openxmlformats.org/officeDocument/2006/relationships/pivotTable" Target="../pivotTables/pivotTable1.xml"/><Relationship Id="rId5" Type="http://schemas.microsoft.com/office/2017/10/relationships/threadedComment" Target="../threadedComments/threadedComment8.xml"/><Relationship Id="rId4" Type="http://schemas.openxmlformats.org/officeDocument/2006/relationships/comments" Target="../comments10.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5.xml"/><Relationship Id="rId1" Type="http://schemas.openxmlformats.org/officeDocument/2006/relationships/printerSettings" Target="../printerSettings/printerSettings20.bin"/><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4:K260"/>
  <sheetViews>
    <sheetView topLeftCell="B1" zoomScale="85" zoomScaleNormal="85" workbookViewId="0">
      <selection activeCell="E25" sqref="E25:E44"/>
    </sheetView>
  </sheetViews>
  <sheetFormatPr defaultColWidth="9.28515625" defaultRowHeight="15"/>
  <cols>
    <col min="1" max="2" width="2.7109375" style="130" customWidth="1"/>
    <col min="3" max="3" width="2.7109375" style="1" customWidth="1"/>
    <col min="4" max="4" width="28.28515625" style="1" customWidth="1"/>
    <col min="5" max="5" width="55.7109375" style="1" customWidth="1"/>
    <col min="6" max="6" width="2.7109375" style="1" customWidth="1"/>
    <col min="7" max="9" width="20.28515625" style="1" customWidth="1"/>
    <col min="10" max="10" width="2.7109375" style="1" customWidth="1"/>
    <col min="11" max="11" width="75.7109375" style="1" customWidth="1"/>
    <col min="12" max="12" width="2.7109375" style="1" customWidth="1"/>
    <col min="13" max="13" width="18.7109375" style="1" customWidth="1"/>
    <col min="14" max="16384" width="9.28515625" style="1"/>
  </cols>
  <sheetData>
    <row r="14" spans="4:8" ht="23.25">
      <c r="D14" s="27" t="s">
        <v>0</v>
      </c>
    </row>
    <row r="15" spans="4:8">
      <c r="G15" s="92" t="s">
        <v>1</v>
      </c>
    </row>
    <row r="16" spans="4:8" ht="18">
      <c r="D16" s="25" t="s">
        <v>2</v>
      </c>
      <c r="G16" s="1" t="s">
        <v>3</v>
      </c>
      <c r="H16" s="1" t="s">
        <v>4</v>
      </c>
    </row>
    <row r="17" spans="4:9">
      <c r="G17" s="1" t="s">
        <v>5</v>
      </c>
      <c r="H17" s="362" t="s">
        <v>6</v>
      </c>
    </row>
    <row r="18" spans="4:9">
      <c r="G18" s="1" t="s">
        <v>7</v>
      </c>
      <c r="H18" s="1" t="s">
        <v>8</v>
      </c>
    </row>
    <row r="19" spans="4:9" ht="23.25">
      <c r="D19" s="27" t="s">
        <v>9</v>
      </c>
      <c r="G19" s="1" t="s">
        <v>10</v>
      </c>
    </row>
    <row r="20" spans="4:9" ht="23.25">
      <c r="D20" s="27" t="s">
        <v>11</v>
      </c>
      <c r="G20" s="1" t="s">
        <v>12</v>
      </c>
      <c r="H20" s="132" t="s">
        <v>13</v>
      </c>
    </row>
    <row r="22" spans="4:9" ht="23.25">
      <c r="D22" s="27" t="s">
        <v>14</v>
      </c>
      <c r="G22" s="952" t="s">
        <v>15</v>
      </c>
      <c r="H22" s="953"/>
      <c r="I22" s="954"/>
    </row>
    <row r="24" spans="4:9">
      <c r="D24" s="54" t="s">
        <v>16</v>
      </c>
      <c r="E24" s="54" t="s">
        <v>17</v>
      </c>
      <c r="G24" s="54" t="s">
        <v>18</v>
      </c>
      <c r="H24" s="54" t="s">
        <v>19</v>
      </c>
      <c r="I24" s="54" t="s">
        <v>20</v>
      </c>
    </row>
    <row r="25" spans="4:9">
      <c r="D25" s="28" t="s">
        <v>21</v>
      </c>
      <c r="E25" s="422" t="s">
        <v>22</v>
      </c>
      <c r="G25" s="74"/>
      <c r="H25" s="74"/>
      <c r="I25" s="74" t="s">
        <v>23</v>
      </c>
    </row>
    <row r="26" spans="4:9">
      <c r="D26" s="28" t="s">
        <v>24</v>
      </c>
      <c r="E26" s="422" t="s">
        <v>22</v>
      </c>
      <c r="G26" s="74"/>
      <c r="H26" s="74" t="s">
        <v>23</v>
      </c>
      <c r="I26" s="74"/>
    </row>
    <row r="27" spans="4:9">
      <c r="D27" s="28" t="s">
        <v>25</v>
      </c>
      <c r="E27" s="422" t="s">
        <v>22</v>
      </c>
      <c r="G27" s="74"/>
      <c r="H27" s="74"/>
      <c r="I27" s="74" t="s">
        <v>23</v>
      </c>
    </row>
    <row r="28" spans="4:9">
      <c r="D28" s="28" t="s">
        <v>26</v>
      </c>
      <c r="E28" s="422" t="s">
        <v>27</v>
      </c>
      <c r="G28" s="74"/>
      <c r="H28" s="74"/>
      <c r="I28" s="74" t="s">
        <v>23</v>
      </c>
    </row>
    <row r="29" spans="4:9">
      <c r="D29" s="28" t="s">
        <v>28</v>
      </c>
      <c r="E29" s="422" t="s">
        <v>22</v>
      </c>
      <c r="G29" s="74" t="s">
        <v>23</v>
      </c>
      <c r="H29" s="74"/>
      <c r="I29" s="74" t="s">
        <v>23</v>
      </c>
    </row>
    <row r="30" spans="4:9">
      <c r="D30" s="28" t="s">
        <v>29</v>
      </c>
      <c r="E30" s="422" t="s">
        <v>30</v>
      </c>
      <c r="G30" s="74"/>
      <c r="H30" s="74" t="s">
        <v>23</v>
      </c>
      <c r="I30" s="74" t="s">
        <v>23</v>
      </c>
    </row>
    <row r="31" spans="4:9" s="69" customFormat="1" ht="12.75">
      <c r="D31" s="70" t="s">
        <v>31</v>
      </c>
      <c r="E31" s="423" t="s">
        <v>32</v>
      </c>
      <c r="F31" s="1"/>
      <c r="G31" s="74" t="s">
        <v>23</v>
      </c>
      <c r="H31" s="74" t="s">
        <v>23</v>
      </c>
      <c r="I31" s="74"/>
    </row>
    <row r="32" spans="4:9">
      <c r="D32" s="28" t="s">
        <v>33</v>
      </c>
      <c r="E32" s="422" t="s">
        <v>30</v>
      </c>
      <c r="G32" s="74" t="s">
        <v>23</v>
      </c>
      <c r="H32" s="74" t="s">
        <v>23</v>
      </c>
      <c r="I32" s="74"/>
    </row>
    <row r="33" spans="4:11">
      <c r="D33" s="28" t="s">
        <v>34</v>
      </c>
      <c r="E33" s="422" t="s">
        <v>32</v>
      </c>
      <c r="G33" s="74" t="s">
        <v>23</v>
      </c>
      <c r="H33" s="74" t="s">
        <v>23</v>
      </c>
      <c r="I33" s="74"/>
    </row>
    <row r="34" spans="4:11">
      <c r="D34" s="28" t="s">
        <v>35</v>
      </c>
      <c r="E34" s="422" t="s">
        <v>36</v>
      </c>
      <c r="G34" s="74" t="s">
        <v>23</v>
      </c>
      <c r="H34" s="74" t="s">
        <v>23</v>
      </c>
      <c r="I34" s="74"/>
    </row>
    <row r="35" spans="4:11">
      <c r="D35" s="28" t="s">
        <v>37</v>
      </c>
      <c r="E35" s="422" t="s">
        <v>22</v>
      </c>
      <c r="G35" s="74"/>
      <c r="H35" s="74" t="s">
        <v>23</v>
      </c>
      <c r="I35" s="74"/>
    </row>
    <row r="36" spans="4:11">
      <c r="D36" s="28" t="s">
        <v>38</v>
      </c>
      <c r="E36" s="422" t="s">
        <v>39</v>
      </c>
      <c r="G36" s="74"/>
      <c r="H36" s="74" t="s">
        <v>23</v>
      </c>
      <c r="I36" s="74"/>
    </row>
    <row r="37" spans="4:11">
      <c r="D37" s="28" t="s">
        <v>40</v>
      </c>
      <c r="E37" s="422" t="s">
        <v>41</v>
      </c>
      <c r="G37" s="74"/>
      <c r="H37" s="74" t="s">
        <v>23</v>
      </c>
      <c r="I37" s="74"/>
    </row>
    <row r="38" spans="4:11" s="69" customFormat="1" ht="12.75">
      <c r="D38" s="70" t="s">
        <v>42</v>
      </c>
      <c r="E38" s="423" t="s">
        <v>43</v>
      </c>
      <c r="F38" s="1"/>
      <c r="G38" s="74"/>
      <c r="H38" s="74" t="s">
        <v>23</v>
      </c>
      <c r="I38" s="74"/>
      <c r="J38" s="1"/>
      <c r="K38" s="1"/>
    </row>
    <row r="39" spans="4:11" s="69" customFormat="1" ht="12.75">
      <c r="D39" s="70" t="s">
        <v>44</v>
      </c>
      <c r="E39" s="423" t="s">
        <v>43</v>
      </c>
      <c r="F39" s="1"/>
      <c r="G39" s="74"/>
      <c r="H39" s="74" t="s">
        <v>23</v>
      </c>
      <c r="I39" s="74"/>
      <c r="J39" s="1"/>
      <c r="K39" s="1"/>
    </row>
    <row r="40" spans="4:11" s="69" customFormat="1" ht="12.75">
      <c r="D40" s="70" t="s">
        <v>45</v>
      </c>
      <c r="E40" s="423" t="s">
        <v>36</v>
      </c>
      <c r="F40" s="1"/>
      <c r="G40" s="74" t="s">
        <v>23</v>
      </c>
      <c r="H40" s="74" t="s">
        <v>23</v>
      </c>
      <c r="I40" s="74"/>
      <c r="J40" s="1"/>
      <c r="K40" s="1"/>
    </row>
    <row r="41" spans="4:11">
      <c r="D41" s="28" t="s">
        <v>46</v>
      </c>
      <c r="E41" s="422" t="s">
        <v>22</v>
      </c>
      <c r="G41" s="74"/>
      <c r="H41" s="74" t="s">
        <v>23</v>
      </c>
      <c r="I41" s="74"/>
    </row>
    <row r="42" spans="4:11">
      <c r="D42" s="28" t="s">
        <v>47</v>
      </c>
      <c r="E42" s="422" t="s">
        <v>22</v>
      </c>
      <c r="G42" s="74" t="s">
        <v>23</v>
      </c>
      <c r="H42" s="74" t="s">
        <v>23</v>
      </c>
      <c r="I42" s="74"/>
    </row>
    <row r="43" spans="4:11">
      <c r="D43" s="28" t="s">
        <v>48</v>
      </c>
      <c r="E43" s="422" t="s">
        <v>22</v>
      </c>
      <c r="G43" s="74"/>
      <c r="H43" s="74" t="s">
        <v>23</v>
      </c>
      <c r="I43" s="74"/>
    </row>
    <row r="44" spans="4:11">
      <c r="D44" s="28" t="s">
        <v>49</v>
      </c>
      <c r="E44" s="6" t="s">
        <v>50</v>
      </c>
      <c r="G44" s="74" t="s">
        <v>23</v>
      </c>
      <c r="H44" s="74"/>
      <c r="I44" s="74" t="s">
        <v>23</v>
      </c>
    </row>
    <row r="46" spans="4:11">
      <c r="D46" s="54" t="s">
        <v>51</v>
      </c>
      <c r="E46" s="956" t="s">
        <v>52</v>
      </c>
      <c r="F46" s="957"/>
      <c r="G46" s="957"/>
      <c r="H46" s="957"/>
      <c r="I46" s="958"/>
      <c r="K46" s="54" t="s">
        <v>53</v>
      </c>
    </row>
    <row r="47" spans="4:11" s="69" customFormat="1" ht="60" customHeight="1">
      <c r="D47" s="73" t="s">
        <v>54</v>
      </c>
      <c r="E47" s="959" t="s">
        <v>55</v>
      </c>
      <c r="F47" s="960"/>
      <c r="G47" s="960"/>
      <c r="H47" s="960"/>
      <c r="I47" s="961"/>
      <c r="J47" s="1"/>
      <c r="K47" s="103" t="s">
        <v>56</v>
      </c>
    </row>
    <row r="48" spans="4:11" ht="60" customHeight="1">
      <c r="D48" s="8" t="s">
        <v>18</v>
      </c>
      <c r="E48" s="959" t="s">
        <v>57</v>
      </c>
      <c r="F48" s="960"/>
      <c r="G48" s="960"/>
      <c r="H48" s="960"/>
      <c r="I48" s="961"/>
      <c r="K48" s="103" t="s">
        <v>58</v>
      </c>
    </row>
    <row r="49" spans="4:11" ht="60" customHeight="1">
      <c r="D49" s="169" t="s">
        <v>59</v>
      </c>
      <c r="E49" s="962" t="s">
        <v>60</v>
      </c>
      <c r="F49" s="963"/>
      <c r="G49" s="963"/>
      <c r="H49" s="963"/>
      <c r="I49" s="964"/>
      <c r="J49" s="163"/>
      <c r="K49" s="129" t="s">
        <v>61</v>
      </c>
    </row>
    <row r="51" spans="4:11" ht="45" customHeight="1">
      <c r="D51" s="8" t="s">
        <v>62</v>
      </c>
      <c r="E51" s="959" t="s">
        <v>63</v>
      </c>
      <c r="F51" s="960"/>
      <c r="G51" s="960"/>
      <c r="H51" s="960"/>
      <c r="I51" s="961"/>
      <c r="K51" s="103" t="s">
        <v>64</v>
      </c>
    </row>
    <row r="52" spans="4:11" ht="45" customHeight="1">
      <c r="D52" s="8" t="s">
        <v>65</v>
      </c>
      <c r="E52" s="959" t="s">
        <v>66</v>
      </c>
      <c r="F52" s="960"/>
      <c r="G52" s="960"/>
      <c r="H52" s="960"/>
      <c r="I52" s="961"/>
      <c r="K52" s="103" t="s">
        <v>64</v>
      </c>
    </row>
    <row r="54" spans="4:11">
      <c r="D54" s="1" t="s">
        <v>67</v>
      </c>
    </row>
    <row r="55" spans="4:11">
      <c r="D55" s="12"/>
      <c r="E55" s="13"/>
      <c r="F55" s="13"/>
      <c r="G55" s="13"/>
      <c r="H55" s="13"/>
      <c r="I55" s="13"/>
      <c r="J55" s="13"/>
      <c r="K55" s="14"/>
    </row>
    <row r="56" spans="4:11">
      <c r="D56" s="15"/>
      <c r="E56" s="17" t="s">
        <v>68</v>
      </c>
      <c r="F56" s="17"/>
      <c r="G56" s="17"/>
      <c r="H56" s="17"/>
      <c r="I56" s="17"/>
      <c r="J56" s="17"/>
      <c r="K56" s="19"/>
    </row>
    <row r="57" spans="4:11">
      <c r="D57" s="71" t="s">
        <v>69</v>
      </c>
      <c r="E57" s="53" t="s">
        <v>70</v>
      </c>
      <c r="F57" s="955" t="s">
        <v>71</v>
      </c>
      <c r="G57" s="955"/>
      <c r="H57" s="17" t="s">
        <v>72</v>
      </c>
      <c r="I57" s="17"/>
      <c r="J57" s="17"/>
      <c r="K57" s="19"/>
    </row>
    <row r="58" spans="4:11">
      <c r="D58" s="71" t="s">
        <v>69</v>
      </c>
      <c r="E58" s="10" t="s">
        <v>73</v>
      </c>
      <c r="F58" s="17" t="s">
        <v>74</v>
      </c>
      <c r="G58" s="17"/>
      <c r="H58" s="17"/>
      <c r="I58" s="17"/>
      <c r="J58" s="17"/>
      <c r="K58" s="19"/>
    </row>
    <row r="59" spans="4:11">
      <c r="D59" s="71" t="s">
        <v>69</v>
      </c>
      <c r="E59" s="11" t="s">
        <v>75</v>
      </c>
      <c r="F59" s="17" t="s">
        <v>76</v>
      </c>
      <c r="G59" s="17"/>
      <c r="H59" s="17"/>
      <c r="I59" s="17"/>
      <c r="J59" s="17"/>
      <c r="K59" s="19"/>
    </row>
    <row r="60" spans="4:11">
      <c r="D60" s="71" t="s">
        <v>69</v>
      </c>
      <c r="E60" s="9" t="s">
        <v>77</v>
      </c>
      <c r="F60" s="17" t="s">
        <v>78</v>
      </c>
      <c r="G60" s="17"/>
      <c r="H60" s="17"/>
      <c r="I60" s="17"/>
      <c r="J60" s="17"/>
      <c r="K60" s="19"/>
    </row>
    <row r="61" spans="4:11">
      <c r="D61" s="71" t="s">
        <v>69</v>
      </c>
      <c r="E61" s="7" t="s">
        <v>79</v>
      </c>
      <c r="F61" s="17" t="s">
        <v>80</v>
      </c>
      <c r="G61" s="17"/>
      <c r="H61" s="17"/>
      <c r="I61" s="17"/>
      <c r="J61" s="17"/>
      <c r="K61" s="19"/>
    </row>
    <row r="62" spans="4:11">
      <c r="D62" s="71" t="s">
        <v>69</v>
      </c>
      <c r="E62" s="54" t="s">
        <v>81</v>
      </c>
      <c r="F62" s="17" t="s">
        <v>82</v>
      </c>
      <c r="G62" s="17"/>
      <c r="H62" s="17"/>
      <c r="I62" s="17"/>
      <c r="J62" s="17"/>
      <c r="K62" s="19"/>
    </row>
    <row r="65" spans="4:4" hidden="1">
      <c r="D65" s="1" t="s">
        <v>83</v>
      </c>
    </row>
    <row r="66" spans="4:4" hidden="1">
      <c r="D66" s="1" t="s">
        <v>84</v>
      </c>
    </row>
    <row r="67" spans="4:4" hidden="1">
      <c r="D67" s="168">
        <v>48113</v>
      </c>
    </row>
    <row r="68" spans="4:4" hidden="1">
      <c r="D68" s="107" t="s">
        <v>85</v>
      </c>
    </row>
    <row r="69" spans="4:4" hidden="1">
      <c r="D69" s="108" t="s">
        <v>86</v>
      </c>
    </row>
    <row r="70" spans="4:4" hidden="1">
      <c r="D70" s="108" t="s">
        <v>87</v>
      </c>
    </row>
    <row r="71" spans="4:4" hidden="1">
      <c r="D71" s="108" t="s">
        <v>88</v>
      </c>
    </row>
    <row r="72" spans="4:4" hidden="1">
      <c r="D72" s="108" t="s">
        <v>89</v>
      </c>
    </row>
    <row r="73" spans="4:4" hidden="1">
      <c r="D73" s="108" t="s">
        <v>90</v>
      </c>
    </row>
    <row r="74" spans="4:4" hidden="1">
      <c r="D74" s="108" t="s">
        <v>91</v>
      </c>
    </row>
    <row r="75" spans="4:4" hidden="1">
      <c r="D75" s="108" t="s">
        <v>92</v>
      </c>
    </row>
    <row r="76" spans="4:4" hidden="1">
      <c r="D76" s="108" t="s">
        <v>93</v>
      </c>
    </row>
    <row r="77" spans="4:4" hidden="1">
      <c r="D77" s="108" t="s">
        <v>94</v>
      </c>
    </row>
    <row r="78" spans="4:4" hidden="1">
      <c r="D78" s="108" t="s">
        <v>95</v>
      </c>
    </row>
    <row r="79" spans="4:4" hidden="1">
      <c r="D79" s="108" t="s">
        <v>96</v>
      </c>
    </row>
    <row r="80" spans="4:4" hidden="1">
      <c r="D80" s="108" t="s">
        <v>97</v>
      </c>
    </row>
    <row r="81" spans="4:4" hidden="1">
      <c r="D81" s="108" t="s">
        <v>98</v>
      </c>
    </row>
    <row r="82" spans="4:4" hidden="1">
      <c r="D82" s="108" t="s">
        <v>99</v>
      </c>
    </row>
    <row r="83" spans="4:4" hidden="1">
      <c r="D83" s="108" t="s">
        <v>100</v>
      </c>
    </row>
    <row r="84" spans="4:4" hidden="1">
      <c r="D84" s="108" t="s">
        <v>101</v>
      </c>
    </row>
    <row r="85" spans="4:4" hidden="1">
      <c r="D85" s="108" t="s">
        <v>102</v>
      </c>
    </row>
    <row r="86" spans="4:4" hidden="1">
      <c r="D86" s="108" t="s">
        <v>103</v>
      </c>
    </row>
    <row r="87" spans="4:4" hidden="1">
      <c r="D87" s="108" t="s">
        <v>104</v>
      </c>
    </row>
    <row r="88" spans="4:4" hidden="1">
      <c r="D88" s="108" t="s">
        <v>105</v>
      </c>
    </row>
    <row r="89" spans="4:4" hidden="1">
      <c r="D89" s="108" t="s">
        <v>106</v>
      </c>
    </row>
    <row r="90" spans="4:4" hidden="1">
      <c r="D90" s="108" t="s">
        <v>107</v>
      </c>
    </row>
    <row r="91" spans="4:4" hidden="1">
      <c r="D91" s="108" t="s">
        <v>108</v>
      </c>
    </row>
    <row r="92" spans="4:4" hidden="1">
      <c r="D92" s="108" t="s">
        <v>109</v>
      </c>
    </row>
    <row r="93" spans="4:4" hidden="1">
      <c r="D93" s="108" t="s">
        <v>110</v>
      </c>
    </row>
    <row r="94" spans="4:4" hidden="1">
      <c r="D94" s="108" t="s">
        <v>111</v>
      </c>
    </row>
    <row r="95" spans="4:4" hidden="1">
      <c r="D95" s="108" t="s">
        <v>112</v>
      </c>
    </row>
    <row r="96" spans="4:4" hidden="1">
      <c r="D96" s="108" t="s">
        <v>113</v>
      </c>
    </row>
    <row r="97" spans="4:4" hidden="1">
      <c r="D97" s="108" t="s">
        <v>114</v>
      </c>
    </row>
    <row r="98" spans="4:4" hidden="1">
      <c r="D98" s="108" t="s">
        <v>115</v>
      </c>
    </row>
    <row r="99" spans="4:4" hidden="1">
      <c r="D99" s="108" t="s">
        <v>116</v>
      </c>
    </row>
    <row r="100" spans="4:4" hidden="1">
      <c r="D100" s="108" t="s">
        <v>117</v>
      </c>
    </row>
    <row r="101" spans="4:4" hidden="1">
      <c r="D101" s="108" t="s">
        <v>118</v>
      </c>
    </row>
    <row r="102" spans="4:4" hidden="1">
      <c r="D102" s="108" t="s">
        <v>119</v>
      </c>
    </row>
    <row r="103" spans="4:4" hidden="1">
      <c r="D103" s="108" t="s">
        <v>120</v>
      </c>
    </row>
    <row r="104" spans="4:4" hidden="1">
      <c r="D104" s="108" t="s">
        <v>121</v>
      </c>
    </row>
    <row r="105" spans="4:4" hidden="1">
      <c r="D105" s="108" t="s">
        <v>122</v>
      </c>
    </row>
    <row r="106" spans="4:4" hidden="1">
      <c r="D106" s="108" t="s">
        <v>123</v>
      </c>
    </row>
    <row r="107" spans="4:4" hidden="1">
      <c r="D107" s="108" t="s">
        <v>124</v>
      </c>
    </row>
    <row r="108" spans="4:4" hidden="1">
      <c r="D108" s="108" t="s">
        <v>125</v>
      </c>
    </row>
    <row r="109" spans="4:4" hidden="1">
      <c r="D109" s="108" t="s">
        <v>126</v>
      </c>
    </row>
    <row r="110" spans="4:4" hidden="1">
      <c r="D110" s="108" t="s">
        <v>127</v>
      </c>
    </row>
    <row r="111" spans="4:4" hidden="1">
      <c r="D111" s="108" t="s">
        <v>128</v>
      </c>
    </row>
    <row r="112" spans="4:4" hidden="1">
      <c r="D112" s="108" t="s">
        <v>129</v>
      </c>
    </row>
    <row r="113" spans="4:4" hidden="1">
      <c r="D113" s="108" t="s">
        <v>130</v>
      </c>
    </row>
    <row r="114" spans="4:4" hidden="1">
      <c r="D114" s="108" t="s">
        <v>131</v>
      </c>
    </row>
    <row r="115" spans="4:4" hidden="1">
      <c r="D115" s="108" t="s">
        <v>132</v>
      </c>
    </row>
    <row r="116" spans="4:4" hidden="1">
      <c r="D116" s="108" t="s">
        <v>133</v>
      </c>
    </row>
    <row r="117" spans="4:4" hidden="1">
      <c r="D117" s="108" t="s">
        <v>134</v>
      </c>
    </row>
    <row r="118" spans="4:4" hidden="1">
      <c r="D118" s="108" t="s">
        <v>135</v>
      </c>
    </row>
    <row r="119" spans="4:4" hidden="1">
      <c r="D119" s="108" t="s">
        <v>136</v>
      </c>
    </row>
    <row r="120" spans="4:4" hidden="1">
      <c r="D120" s="108" t="s">
        <v>137</v>
      </c>
    </row>
    <row r="121" spans="4:4" hidden="1">
      <c r="D121" s="108" t="s">
        <v>138</v>
      </c>
    </row>
    <row r="122" spans="4:4" hidden="1">
      <c r="D122" s="108" t="s">
        <v>139</v>
      </c>
    </row>
    <row r="123" spans="4:4" hidden="1">
      <c r="D123" s="108" t="s">
        <v>140</v>
      </c>
    </row>
    <row r="124" spans="4:4" hidden="1">
      <c r="D124" s="108" t="s">
        <v>141</v>
      </c>
    </row>
    <row r="125" spans="4:4" hidden="1">
      <c r="D125" s="108" t="s">
        <v>142</v>
      </c>
    </row>
    <row r="126" spans="4:4" hidden="1">
      <c r="D126" s="108" t="s">
        <v>143</v>
      </c>
    </row>
    <row r="127" spans="4:4" hidden="1">
      <c r="D127" s="108" t="s">
        <v>144</v>
      </c>
    </row>
    <row r="128" spans="4:4" hidden="1">
      <c r="D128" s="108" t="s">
        <v>145</v>
      </c>
    </row>
    <row r="129" spans="4:4" hidden="1">
      <c r="D129" s="108" t="s">
        <v>146</v>
      </c>
    </row>
    <row r="130" spans="4:4" hidden="1">
      <c r="D130" s="108" t="s">
        <v>147</v>
      </c>
    </row>
    <row r="131" spans="4:4" hidden="1">
      <c r="D131" s="108" t="s">
        <v>148</v>
      </c>
    </row>
    <row r="132" spans="4:4" hidden="1">
      <c r="D132" s="108" t="s">
        <v>149</v>
      </c>
    </row>
    <row r="133" spans="4:4" hidden="1">
      <c r="D133" s="108" t="s">
        <v>150</v>
      </c>
    </row>
    <row r="134" spans="4:4" hidden="1">
      <c r="D134" s="108" t="s">
        <v>151</v>
      </c>
    </row>
    <row r="135" spans="4:4" hidden="1">
      <c r="D135" s="108" t="s">
        <v>152</v>
      </c>
    </row>
    <row r="136" spans="4:4" hidden="1">
      <c r="D136" s="108" t="s">
        <v>153</v>
      </c>
    </row>
    <row r="137" spans="4:4" hidden="1">
      <c r="D137" s="108" t="s">
        <v>154</v>
      </c>
    </row>
    <row r="138" spans="4:4" hidden="1">
      <c r="D138" s="108" t="s">
        <v>155</v>
      </c>
    </row>
    <row r="139" spans="4:4" hidden="1">
      <c r="D139" s="108" t="s">
        <v>156</v>
      </c>
    </row>
    <row r="140" spans="4:4" hidden="1">
      <c r="D140" s="108" t="s">
        <v>157</v>
      </c>
    </row>
    <row r="141" spans="4:4" hidden="1">
      <c r="D141" s="108" t="s">
        <v>158</v>
      </c>
    </row>
    <row r="142" spans="4:4" hidden="1">
      <c r="D142" s="108" t="s">
        <v>159</v>
      </c>
    </row>
    <row r="143" spans="4:4" hidden="1">
      <c r="D143" s="108" t="s">
        <v>160</v>
      </c>
    </row>
    <row r="144" spans="4:4" hidden="1">
      <c r="D144" s="108" t="s">
        <v>161</v>
      </c>
    </row>
    <row r="145" spans="4:4" hidden="1">
      <c r="D145" s="108" t="s">
        <v>162</v>
      </c>
    </row>
    <row r="146" spans="4:4" hidden="1">
      <c r="D146" s="108" t="s">
        <v>163</v>
      </c>
    </row>
    <row r="147" spans="4:4" hidden="1">
      <c r="D147" s="108" t="s">
        <v>164</v>
      </c>
    </row>
    <row r="148" spans="4:4" hidden="1">
      <c r="D148" s="108" t="s">
        <v>165</v>
      </c>
    </row>
    <row r="149" spans="4:4" hidden="1">
      <c r="D149" s="108" t="s">
        <v>166</v>
      </c>
    </row>
    <row r="150" spans="4:4" hidden="1">
      <c r="D150" s="108" t="s">
        <v>167</v>
      </c>
    </row>
    <row r="151" spans="4:4" hidden="1">
      <c r="D151" s="108" t="s">
        <v>168</v>
      </c>
    </row>
    <row r="152" spans="4:4" hidden="1">
      <c r="D152" s="108" t="s">
        <v>169</v>
      </c>
    </row>
    <row r="153" spans="4:4" hidden="1">
      <c r="D153" s="108" t="s">
        <v>170</v>
      </c>
    </row>
    <row r="154" spans="4:4" hidden="1">
      <c r="D154" s="108" t="s">
        <v>171</v>
      </c>
    </row>
    <row r="155" spans="4:4" hidden="1">
      <c r="D155" s="108" t="s">
        <v>172</v>
      </c>
    </row>
    <row r="156" spans="4:4" hidden="1">
      <c r="D156" s="108" t="s">
        <v>173</v>
      </c>
    </row>
    <row r="157" spans="4:4" hidden="1">
      <c r="D157" s="108" t="s">
        <v>174</v>
      </c>
    </row>
    <row r="158" spans="4:4" hidden="1">
      <c r="D158" s="108" t="s">
        <v>175</v>
      </c>
    </row>
    <row r="159" spans="4:4" hidden="1">
      <c r="D159" s="108" t="s">
        <v>176</v>
      </c>
    </row>
    <row r="160" spans="4:4" hidden="1">
      <c r="D160" s="108" t="s">
        <v>177</v>
      </c>
    </row>
    <row r="161" spans="4:4" hidden="1">
      <c r="D161" s="108" t="s">
        <v>178</v>
      </c>
    </row>
    <row r="162" spans="4:4" hidden="1">
      <c r="D162" s="108" t="s">
        <v>179</v>
      </c>
    </row>
    <row r="163" spans="4:4" hidden="1">
      <c r="D163" s="108" t="s">
        <v>180</v>
      </c>
    </row>
    <row r="164" spans="4:4" hidden="1">
      <c r="D164" s="108" t="s">
        <v>181</v>
      </c>
    </row>
    <row r="165" spans="4:4" hidden="1">
      <c r="D165" s="108" t="s">
        <v>182</v>
      </c>
    </row>
    <row r="166" spans="4:4" hidden="1">
      <c r="D166" s="108" t="s">
        <v>183</v>
      </c>
    </row>
    <row r="167" spans="4:4" hidden="1">
      <c r="D167" s="108" t="s">
        <v>184</v>
      </c>
    </row>
    <row r="168" spans="4:4" hidden="1">
      <c r="D168" s="108" t="s">
        <v>185</v>
      </c>
    </row>
    <row r="169" spans="4:4" hidden="1">
      <c r="D169" s="108" t="s">
        <v>186</v>
      </c>
    </row>
    <row r="170" spans="4:4" hidden="1">
      <c r="D170" s="108" t="s">
        <v>187</v>
      </c>
    </row>
    <row r="171" spans="4:4" hidden="1">
      <c r="D171" s="108" t="s">
        <v>188</v>
      </c>
    </row>
    <row r="172" spans="4:4" hidden="1">
      <c r="D172" s="108" t="s">
        <v>189</v>
      </c>
    </row>
    <row r="173" spans="4:4" hidden="1">
      <c r="D173" s="108" t="s">
        <v>190</v>
      </c>
    </row>
    <row r="174" spans="4:4" hidden="1">
      <c r="D174" s="108" t="s">
        <v>191</v>
      </c>
    </row>
    <row r="175" spans="4:4" hidden="1">
      <c r="D175" s="108" t="s">
        <v>192</v>
      </c>
    </row>
    <row r="176" spans="4:4" hidden="1">
      <c r="D176" s="108" t="s">
        <v>193</v>
      </c>
    </row>
    <row r="177" spans="4:4" hidden="1">
      <c r="D177" s="108" t="s">
        <v>194</v>
      </c>
    </row>
    <row r="178" spans="4:4" hidden="1">
      <c r="D178" s="108" t="s">
        <v>195</v>
      </c>
    </row>
    <row r="179" spans="4:4" hidden="1">
      <c r="D179" s="108" t="s">
        <v>196</v>
      </c>
    </row>
    <row r="180" spans="4:4" hidden="1">
      <c r="D180" s="108" t="s">
        <v>197</v>
      </c>
    </row>
    <row r="181" spans="4:4" hidden="1">
      <c r="D181" s="108" t="s">
        <v>198</v>
      </c>
    </row>
    <row r="182" spans="4:4" hidden="1">
      <c r="D182" s="108" t="s">
        <v>199</v>
      </c>
    </row>
    <row r="183" spans="4:4" hidden="1">
      <c r="D183" s="108" t="s">
        <v>200</v>
      </c>
    </row>
    <row r="184" spans="4:4" hidden="1">
      <c r="D184" s="108" t="s">
        <v>201</v>
      </c>
    </row>
    <row r="185" spans="4:4" hidden="1">
      <c r="D185" s="108" t="s">
        <v>202</v>
      </c>
    </row>
    <row r="186" spans="4:4" hidden="1">
      <c r="D186" s="108" t="s">
        <v>203</v>
      </c>
    </row>
    <row r="187" spans="4:4" hidden="1">
      <c r="D187" s="108" t="s">
        <v>204</v>
      </c>
    </row>
    <row r="188" spans="4:4" hidden="1">
      <c r="D188" s="108" t="s">
        <v>205</v>
      </c>
    </row>
    <row r="189" spans="4:4" hidden="1">
      <c r="D189" s="108" t="s">
        <v>206</v>
      </c>
    </row>
    <row r="190" spans="4:4" hidden="1">
      <c r="D190" s="108" t="s">
        <v>207</v>
      </c>
    </row>
    <row r="191" spans="4:4" hidden="1">
      <c r="D191" s="108" t="s">
        <v>208</v>
      </c>
    </row>
    <row r="192" spans="4:4" hidden="1">
      <c r="D192" s="108" t="s">
        <v>209</v>
      </c>
    </row>
    <row r="193" spans="4:4" hidden="1">
      <c r="D193" s="108" t="s">
        <v>210</v>
      </c>
    </row>
    <row r="194" spans="4:4" hidden="1">
      <c r="D194" s="108" t="s">
        <v>211</v>
      </c>
    </row>
    <row r="195" spans="4:4" hidden="1">
      <c r="D195" s="108" t="s">
        <v>212</v>
      </c>
    </row>
    <row r="196" spans="4:4" hidden="1">
      <c r="D196" s="108" t="s">
        <v>213</v>
      </c>
    </row>
    <row r="197" spans="4:4" hidden="1">
      <c r="D197" s="108" t="s">
        <v>214</v>
      </c>
    </row>
    <row r="198" spans="4:4" hidden="1">
      <c r="D198" s="108" t="s">
        <v>215</v>
      </c>
    </row>
    <row r="199" spans="4:4" hidden="1">
      <c r="D199" s="108" t="s">
        <v>216</v>
      </c>
    </row>
    <row r="200" spans="4:4" hidden="1">
      <c r="D200" s="108" t="s">
        <v>217</v>
      </c>
    </row>
    <row r="201" spans="4:4" hidden="1">
      <c r="D201" s="108" t="s">
        <v>218</v>
      </c>
    </row>
    <row r="202" spans="4:4" hidden="1">
      <c r="D202" s="108" t="s">
        <v>219</v>
      </c>
    </row>
    <row r="203" spans="4:4" hidden="1">
      <c r="D203" s="108" t="s">
        <v>220</v>
      </c>
    </row>
    <row r="204" spans="4:4" hidden="1">
      <c r="D204" s="108" t="s">
        <v>221</v>
      </c>
    </row>
    <row r="205" spans="4:4" hidden="1">
      <c r="D205" s="108" t="s">
        <v>222</v>
      </c>
    </row>
    <row r="206" spans="4:4" hidden="1">
      <c r="D206" s="108" t="s">
        <v>223</v>
      </c>
    </row>
    <row r="207" spans="4:4" hidden="1">
      <c r="D207" s="108" t="s">
        <v>224</v>
      </c>
    </row>
    <row r="208" spans="4:4" hidden="1">
      <c r="D208" s="108" t="s">
        <v>225</v>
      </c>
    </row>
    <row r="209" spans="4:4" hidden="1">
      <c r="D209" s="108" t="s">
        <v>226</v>
      </c>
    </row>
    <row r="210" spans="4:4" hidden="1">
      <c r="D210" s="108" t="s">
        <v>227</v>
      </c>
    </row>
    <row r="211" spans="4:4" hidden="1">
      <c r="D211" s="108" t="s">
        <v>228</v>
      </c>
    </row>
    <row r="212" spans="4:4" hidden="1">
      <c r="D212" s="108" t="s">
        <v>229</v>
      </c>
    </row>
    <row r="213" spans="4:4" hidden="1">
      <c r="D213" s="108" t="s">
        <v>230</v>
      </c>
    </row>
    <row r="214" spans="4:4" hidden="1">
      <c r="D214" s="108" t="s">
        <v>231</v>
      </c>
    </row>
    <row r="215" spans="4:4" hidden="1">
      <c r="D215" s="108" t="s">
        <v>232</v>
      </c>
    </row>
    <row r="216" spans="4:4" hidden="1">
      <c r="D216" s="108" t="s">
        <v>233</v>
      </c>
    </row>
    <row r="217" spans="4:4" hidden="1">
      <c r="D217" s="108" t="s">
        <v>234</v>
      </c>
    </row>
    <row r="218" spans="4:4" hidden="1">
      <c r="D218" s="108" t="s">
        <v>235</v>
      </c>
    </row>
    <row r="219" spans="4:4" hidden="1">
      <c r="D219" s="108" t="s">
        <v>236</v>
      </c>
    </row>
    <row r="220" spans="4:4" hidden="1">
      <c r="D220" s="108" t="s">
        <v>237</v>
      </c>
    </row>
    <row r="221" spans="4:4" hidden="1">
      <c r="D221" s="108" t="s">
        <v>238</v>
      </c>
    </row>
    <row r="222" spans="4:4" hidden="1">
      <c r="D222" s="108" t="s">
        <v>239</v>
      </c>
    </row>
    <row r="223" spans="4:4" hidden="1">
      <c r="D223" s="108" t="s">
        <v>240</v>
      </c>
    </row>
    <row r="224" spans="4:4" hidden="1">
      <c r="D224" s="108" t="s">
        <v>241</v>
      </c>
    </row>
    <row r="225" spans="4:4" hidden="1">
      <c r="D225" s="108" t="s">
        <v>242</v>
      </c>
    </row>
    <row r="226" spans="4:4" hidden="1">
      <c r="D226" s="108" t="s">
        <v>243</v>
      </c>
    </row>
    <row r="227" spans="4:4" hidden="1">
      <c r="D227" s="108" t="s">
        <v>244</v>
      </c>
    </row>
    <row r="228" spans="4:4" hidden="1">
      <c r="D228" s="108" t="s">
        <v>245</v>
      </c>
    </row>
    <row r="229" spans="4:4" hidden="1">
      <c r="D229" s="108" t="s">
        <v>246</v>
      </c>
    </row>
    <row r="230" spans="4:4" hidden="1">
      <c r="D230" s="108" t="s">
        <v>247</v>
      </c>
    </row>
    <row r="231" spans="4:4" hidden="1">
      <c r="D231" s="108" t="s">
        <v>248</v>
      </c>
    </row>
    <row r="232" spans="4:4" hidden="1">
      <c r="D232" s="108" t="s">
        <v>249</v>
      </c>
    </row>
    <row r="233" spans="4:4" hidden="1">
      <c r="D233" s="108" t="s">
        <v>250</v>
      </c>
    </row>
    <row r="234" spans="4:4" hidden="1">
      <c r="D234" s="108" t="s">
        <v>251</v>
      </c>
    </row>
    <row r="235" spans="4:4" hidden="1">
      <c r="D235" s="108" t="s">
        <v>252</v>
      </c>
    </row>
    <row r="236" spans="4:4" hidden="1">
      <c r="D236" s="108" t="s">
        <v>253</v>
      </c>
    </row>
    <row r="237" spans="4:4" hidden="1">
      <c r="D237" s="108" t="s">
        <v>254</v>
      </c>
    </row>
    <row r="238" spans="4:4" hidden="1">
      <c r="D238" s="108" t="s">
        <v>255</v>
      </c>
    </row>
    <row r="239" spans="4:4" hidden="1">
      <c r="D239" s="108" t="s">
        <v>256</v>
      </c>
    </row>
    <row r="240" spans="4:4" hidden="1">
      <c r="D240" s="108" t="s">
        <v>257</v>
      </c>
    </row>
    <row r="241" spans="4:4" hidden="1">
      <c r="D241" s="108" t="s">
        <v>258</v>
      </c>
    </row>
    <row r="242" spans="4:4" hidden="1">
      <c r="D242" s="108" t="s">
        <v>259</v>
      </c>
    </row>
    <row r="243" spans="4:4" hidden="1">
      <c r="D243" s="108" t="s">
        <v>260</v>
      </c>
    </row>
    <row r="244" spans="4:4" hidden="1">
      <c r="D244" s="108" t="s">
        <v>261</v>
      </c>
    </row>
    <row r="245" spans="4:4" hidden="1">
      <c r="D245" s="108" t="s">
        <v>262</v>
      </c>
    </row>
    <row r="246" spans="4:4" hidden="1">
      <c r="D246" s="108" t="s">
        <v>263</v>
      </c>
    </row>
    <row r="247" spans="4:4" hidden="1">
      <c r="D247" s="108" t="s">
        <v>264</v>
      </c>
    </row>
    <row r="248" spans="4:4" hidden="1">
      <c r="D248" s="108" t="s">
        <v>265</v>
      </c>
    </row>
    <row r="249" spans="4:4" hidden="1">
      <c r="D249" s="108" t="s">
        <v>266</v>
      </c>
    </row>
    <row r="250" spans="4:4" hidden="1">
      <c r="D250" s="108" t="s">
        <v>267</v>
      </c>
    </row>
    <row r="251" spans="4:4" hidden="1">
      <c r="D251" s="108" t="s">
        <v>268</v>
      </c>
    </row>
    <row r="252" spans="4:4" hidden="1">
      <c r="D252" s="108" t="s">
        <v>269</v>
      </c>
    </row>
    <row r="253" spans="4:4" hidden="1">
      <c r="D253" s="108" t="s">
        <v>270</v>
      </c>
    </row>
    <row r="254" spans="4:4" hidden="1">
      <c r="D254" s="108" t="s">
        <v>271</v>
      </c>
    </row>
    <row r="255" spans="4:4" hidden="1">
      <c r="D255" s="108" t="s">
        <v>272</v>
      </c>
    </row>
    <row r="256" spans="4:4" hidden="1">
      <c r="D256" s="108" t="s">
        <v>273</v>
      </c>
    </row>
    <row r="257" spans="4:4" hidden="1">
      <c r="D257" s="108" t="s">
        <v>274</v>
      </c>
    </row>
    <row r="258" spans="4:4" hidden="1">
      <c r="D258" s="108" t="s">
        <v>275</v>
      </c>
    </row>
    <row r="259" spans="4:4" hidden="1">
      <c r="D259" s="108" t="s">
        <v>276</v>
      </c>
    </row>
    <row r="260" spans="4:4" hidden="1">
      <c r="D260" s="108" t="s">
        <v>277</v>
      </c>
    </row>
  </sheetData>
  <mergeCells count="8">
    <mergeCell ref="G22:I22"/>
    <mergeCell ref="F57:G57"/>
    <mergeCell ref="E46:I46"/>
    <mergeCell ref="E47:I47"/>
    <mergeCell ref="E48:I48"/>
    <mergeCell ref="E49:I49"/>
    <mergeCell ref="E51:I51"/>
    <mergeCell ref="E52:I52"/>
  </mergeCells>
  <hyperlinks>
    <hyperlink ref="H17" r:id="rId1" xr:uid="{A8AF7C79-D540-432D-8D88-6719B60787E5}"/>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4"/>
  <dimension ref="A3:K80"/>
  <sheetViews>
    <sheetView zoomScale="85" zoomScaleNormal="85" workbookViewId="0">
      <selection activeCell="H10" sqref="H10:H11"/>
    </sheetView>
  </sheetViews>
  <sheetFormatPr defaultColWidth="9.28515625" defaultRowHeight="15"/>
  <cols>
    <col min="1" max="1" width="2.7109375" style="130" customWidth="1"/>
    <col min="2" max="2" width="2.7109375" style="136" customWidth="1"/>
    <col min="3" max="3" width="30.7109375" style="142" customWidth="1"/>
    <col min="4" max="4" width="50.7109375" style="141" customWidth="1"/>
    <col min="5" max="5" width="24.5703125" style="141" customWidth="1"/>
    <col min="6" max="6" width="20" style="141" customWidth="1"/>
    <col min="7" max="7" width="36.85546875" style="141" customWidth="1"/>
    <col min="8" max="8" width="25.7109375" style="141" customWidth="1"/>
    <col min="9" max="9" width="8.85546875" style="141" customWidth="1"/>
    <col min="10" max="10" width="25.7109375" style="141" customWidth="1"/>
    <col min="11" max="11" width="52.5703125" style="141" customWidth="1"/>
    <col min="12" max="13" width="2.7109375" style="136" customWidth="1"/>
    <col min="14" max="16384" width="9.28515625" style="136"/>
  </cols>
  <sheetData>
    <row r="3" spans="3:11" ht="23.25">
      <c r="C3" s="114" t="s">
        <v>9</v>
      </c>
      <c r="D3" s="137"/>
      <c r="E3" s="115" t="s">
        <v>278</v>
      </c>
      <c r="F3" s="137"/>
      <c r="G3" s="137"/>
      <c r="H3" s="137"/>
      <c r="I3" s="137"/>
      <c r="J3" s="137"/>
      <c r="K3" s="137"/>
    </row>
    <row r="4" spans="3:11" ht="23.25">
      <c r="C4" s="114" t="s">
        <v>11</v>
      </c>
      <c r="D4" s="137"/>
      <c r="E4" s="115" t="s">
        <v>279</v>
      </c>
      <c r="F4" s="137"/>
      <c r="G4" s="137"/>
      <c r="H4" s="137"/>
      <c r="I4" s="137"/>
      <c r="J4" s="137"/>
      <c r="K4" s="137"/>
    </row>
    <row r="5" spans="3:11">
      <c r="C5" s="137"/>
      <c r="D5" s="137"/>
      <c r="E5" s="137"/>
      <c r="F5" s="137"/>
      <c r="G5" s="137"/>
      <c r="H5" s="137"/>
      <c r="I5" s="137"/>
      <c r="J5" s="137"/>
      <c r="K5" s="137"/>
    </row>
    <row r="6" spans="3:11" ht="23.25">
      <c r="C6" s="116" t="s">
        <v>280</v>
      </c>
      <c r="D6" s="137"/>
      <c r="E6" s="137"/>
      <c r="F6" s="137"/>
      <c r="G6" s="137"/>
      <c r="H6" s="137"/>
      <c r="I6" s="137"/>
      <c r="J6" s="137"/>
      <c r="K6" s="137"/>
    </row>
    <row r="7" spans="3:11">
      <c r="C7" s="137"/>
      <c r="D7" s="137"/>
      <c r="E7" s="137"/>
      <c r="F7" s="137"/>
      <c r="G7" s="137"/>
      <c r="H7" s="137"/>
      <c r="I7" s="137"/>
      <c r="J7" s="137"/>
      <c r="K7" s="137"/>
    </row>
    <row r="8" spans="3:11">
      <c r="C8" s="965" t="s">
        <v>281</v>
      </c>
      <c r="D8" s="965" t="s">
        <v>282</v>
      </c>
      <c r="E8" s="967" t="s">
        <v>283</v>
      </c>
      <c r="F8" s="956" t="s">
        <v>284</v>
      </c>
      <c r="G8" s="958"/>
      <c r="H8" s="956" t="s">
        <v>285</v>
      </c>
      <c r="I8" s="957"/>
      <c r="J8" s="958"/>
      <c r="K8" s="965" t="s">
        <v>286</v>
      </c>
    </row>
    <row r="9" spans="3:11">
      <c r="C9" s="966"/>
      <c r="D9" s="966"/>
      <c r="E9" s="968"/>
      <c r="F9" s="54" t="s">
        <v>287</v>
      </c>
      <c r="G9" s="54" t="s">
        <v>288</v>
      </c>
      <c r="H9" s="123" t="s">
        <v>289</v>
      </c>
      <c r="I9" s="123" t="s">
        <v>290</v>
      </c>
      <c r="J9" s="123" t="s">
        <v>291</v>
      </c>
      <c r="K9" s="966"/>
    </row>
    <row r="10" spans="3:11">
      <c r="C10" s="117" t="s">
        <v>21</v>
      </c>
      <c r="D10" s="133" t="s">
        <v>292</v>
      </c>
      <c r="E10" s="134" t="s">
        <v>293</v>
      </c>
      <c r="F10" s="134"/>
      <c r="G10" s="134"/>
      <c r="H10" s="134" t="s">
        <v>294</v>
      </c>
      <c r="I10" s="134"/>
      <c r="J10" s="134" t="s">
        <v>295</v>
      </c>
      <c r="K10" s="378" t="s">
        <v>296</v>
      </c>
    </row>
    <row r="11" spans="3:11">
      <c r="C11" s="117" t="s">
        <v>25</v>
      </c>
      <c r="D11" s="133" t="s">
        <v>297</v>
      </c>
      <c r="E11" s="134" t="s">
        <v>298</v>
      </c>
      <c r="F11" s="134"/>
      <c r="G11" s="134"/>
      <c r="H11" s="134" t="s">
        <v>294</v>
      </c>
      <c r="I11" s="134"/>
      <c r="J11" s="134" t="s">
        <v>295</v>
      </c>
      <c r="K11" s="378" t="s">
        <v>299</v>
      </c>
    </row>
    <row r="12" spans="3:11">
      <c r="C12" s="117" t="s">
        <v>300</v>
      </c>
      <c r="D12" s="133" t="s">
        <v>301</v>
      </c>
      <c r="E12" s="134" t="s">
        <v>302</v>
      </c>
      <c r="F12" s="134"/>
      <c r="G12" s="134"/>
      <c r="H12" s="134"/>
      <c r="I12" s="134"/>
      <c r="J12" s="134"/>
      <c r="K12" s="134"/>
    </row>
    <row r="13" spans="3:11">
      <c r="C13" s="117" t="s">
        <v>300</v>
      </c>
      <c r="D13" s="133" t="s">
        <v>303</v>
      </c>
      <c r="E13" s="134"/>
      <c r="F13" s="134"/>
      <c r="G13" s="134"/>
      <c r="H13" s="134"/>
      <c r="I13" s="134"/>
      <c r="J13" s="134"/>
      <c r="K13" s="134"/>
    </row>
    <row r="14" spans="3:11">
      <c r="C14" s="117" t="s">
        <v>300</v>
      </c>
      <c r="D14" s="133" t="s">
        <v>304</v>
      </c>
      <c r="E14" s="134"/>
      <c r="F14" s="134"/>
      <c r="G14" s="134"/>
      <c r="H14" s="134"/>
      <c r="I14" s="134"/>
      <c r="J14" s="134"/>
      <c r="K14" s="134"/>
    </row>
    <row r="15" spans="3:11">
      <c r="C15" s="117" t="s">
        <v>300</v>
      </c>
      <c r="D15" s="133" t="s">
        <v>305</v>
      </c>
      <c r="E15" s="134"/>
      <c r="F15" s="134"/>
      <c r="G15" s="134"/>
      <c r="H15" s="134"/>
      <c r="I15" s="134"/>
      <c r="J15" s="134"/>
      <c r="K15" s="134"/>
    </row>
    <row r="16" spans="3:11">
      <c r="C16" s="117" t="s">
        <v>300</v>
      </c>
      <c r="D16" s="133" t="s">
        <v>306</v>
      </c>
      <c r="E16" s="134"/>
      <c r="F16" s="134"/>
      <c r="G16" s="134"/>
      <c r="H16" s="134"/>
      <c r="I16" s="134"/>
      <c r="J16" s="134"/>
      <c r="K16" s="134"/>
    </row>
    <row r="17" spans="3:11">
      <c r="C17" s="117" t="s">
        <v>29</v>
      </c>
      <c r="D17" s="133" t="s">
        <v>307</v>
      </c>
      <c r="E17" s="134"/>
      <c r="F17" s="134"/>
      <c r="G17" s="134"/>
      <c r="H17" s="134"/>
      <c r="I17" s="134"/>
      <c r="J17" s="134"/>
      <c r="K17" s="134"/>
    </row>
    <row r="18" spans="3:11">
      <c r="C18" s="117" t="s">
        <v>29</v>
      </c>
      <c r="D18" s="133" t="s">
        <v>308</v>
      </c>
      <c r="E18" s="134"/>
      <c r="F18" s="134"/>
      <c r="G18" s="134"/>
      <c r="H18" s="134"/>
      <c r="I18" s="134"/>
      <c r="J18" s="134"/>
      <c r="K18" s="134"/>
    </row>
    <row r="19" spans="3:11">
      <c r="C19" s="117" t="s">
        <v>31</v>
      </c>
      <c r="D19" s="135" t="s">
        <v>309</v>
      </c>
      <c r="E19" s="135"/>
      <c r="F19" s="135"/>
      <c r="G19" s="135"/>
      <c r="H19" s="135"/>
      <c r="I19" s="135"/>
      <c r="J19" s="135"/>
      <c r="K19" s="135"/>
    </row>
    <row r="20" spans="3:11">
      <c r="C20" s="117" t="s">
        <v>310</v>
      </c>
      <c r="D20" s="135" t="s">
        <v>311</v>
      </c>
      <c r="E20" s="135"/>
      <c r="F20" s="135"/>
      <c r="G20" s="135"/>
      <c r="H20" s="135"/>
      <c r="I20" s="135"/>
      <c r="J20" s="135"/>
      <c r="K20" s="135"/>
    </row>
    <row r="21" spans="3:11">
      <c r="C21" s="117" t="s">
        <v>310</v>
      </c>
      <c r="D21" s="135" t="s">
        <v>312</v>
      </c>
      <c r="E21" s="135"/>
      <c r="F21" s="135"/>
      <c r="G21" s="135"/>
      <c r="H21" s="135"/>
      <c r="I21" s="135"/>
      <c r="J21" s="135"/>
      <c r="K21" s="135"/>
    </row>
    <row r="22" spans="3:11">
      <c r="C22" s="117" t="s">
        <v>310</v>
      </c>
      <c r="D22" s="135" t="s">
        <v>313</v>
      </c>
      <c r="E22" s="135"/>
      <c r="F22" s="135"/>
      <c r="G22" s="135"/>
      <c r="H22" s="135"/>
      <c r="I22" s="135"/>
      <c r="J22" s="135"/>
      <c r="K22" s="135"/>
    </row>
    <row r="23" spans="3:11">
      <c r="C23" s="117" t="s">
        <v>314</v>
      </c>
      <c r="D23" s="135" t="s">
        <v>315</v>
      </c>
      <c r="E23" s="135"/>
      <c r="F23" s="135"/>
      <c r="G23" s="135"/>
      <c r="H23" s="135"/>
      <c r="I23" s="135"/>
      <c r="J23" s="135"/>
      <c r="K23" s="135"/>
    </row>
    <row r="24" spans="3:11">
      <c r="C24" s="117" t="s">
        <v>314</v>
      </c>
      <c r="D24" s="135" t="s">
        <v>312</v>
      </c>
      <c r="E24" s="135"/>
      <c r="F24" s="135"/>
      <c r="G24" s="135"/>
      <c r="H24" s="135"/>
      <c r="I24" s="135"/>
      <c r="J24" s="135"/>
      <c r="K24" s="135"/>
    </row>
    <row r="25" spans="3:11">
      <c r="C25" s="117" t="s">
        <v>314</v>
      </c>
      <c r="D25" s="135" t="s">
        <v>313</v>
      </c>
      <c r="E25" s="135"/>
      <c r="F25" s="135"/>
      <c r="G25" s="135"/>
      <c r="H25" s="135"/>
      <c r="I25" s="135"/>
      <c r="J25" s="135"/>
      <c r="K25" s="135"/>
    </row>
    <row r="26" spans="3:11">
      <c r="C26" s="117" t="s">
        <v>35</v>
      </c>
      <c r="D26" s="135" t="s">
        <v>316</v>
      </c>
      <c r="E26" s="135"/>
      <c r="F26" s="135"/>
      <c r="G26" s="135"/>
      <c r="H26" s="135"/>
      <c r="I26" s="135"/>
      <c r="J26" s="135"/>
      <c r="K26" s="135"/>
    </row>
    <row r="27" spans="3:11">
      <c r="C27" s="117" t="s">
        <v>35</v>
      </c>
      <c r="D27" s="135" t="s">
        <v>317</v>
      </c>
      <c r="E27" s="135"/>
      <c r="F27" s="135"/>
      <c r="G27" s="135"/>
      <c r="H27" s="135"/>
      <c r="I27" s="135"/>
      <c r="J27" s="135"/>
      <c r="K27" s="135"/>
    </row>
    <row r="28" spans="3:11">
      <c r="C28" s="117" t="s">
        <v>35</v>
      </c>
      <c r="D28" s="135" t="s">
        <v>318</v>
      </c>
      <c r="E28" s="135"/>
      <c r="F28" s="135"/>
      <c r="G28" s="135"/>
      <c r="H28" s="135"/>
      <c r="I28" s="135"/>
      <c r="J28" s="135"/>
      <c r="K28" s="135"/>
    </row>
    <row r="29" spans="3:11">
      <c r="C29" s="117" t="s">
        <v>37</v>
      </c>
      <c r="D29" s="135" t="s">
        <v>319</v>
      </c>
      <c r="E29" s="135"/>
      <c r="F29" s="135"/>
      <c r="G29" s="135"/>
      <c r="H29" s="135"/>
      <c r="I29" s="135"/>
      <c r="J29" s="135"/>
      <c r="K29" s="135"/>
    </row>
    <row r="30" spans="3:11">
      <c r="C30" s="117" t="s">
        <v>38</v>
      </c>
      <c r="D30" s="135" t="s">
        <v>320</v>
      </c>
      <c r="E30" s="135"/>
      <c r="F30" s="135"/>
      <c r="G30" s="135"/>
      <c r="H30" s="135"/>
      <c r="I30" s="135"/>
      <c r="J30" s="135"/>
      <c r="K30" s="135"/>
    </row>
    <row r="31" spans="3:11">
      <c r="C31" s="117" t="s">
        <v>38</v>
      </c>
      <c r="D31" s="135" t="s">
        <v>321</v>
      </c>
      <c r="E31" s="135"/>
      <c r="F31" s="135"/>
      <c r="G31" s="135"/>
      <c r="H31" s="135"/>
      <c r="I31" s="135"/>
      <c r="J31" s="135"/>
      <c r="K31" s="135"/>
    </row>
    <row r="32" spans="3:11">
      <c r="C32" s="117" t="s">
        <v>40</v>
      </c>
      <c r="D32" s="135" t="s">
        <v>322</v>
      </c>
      <c r="E32" s="135"/>
      <c r="F32" s="135"/>
      <c r="G32" s="135"/>
      <c r="H32" s="135"/>
      <c r="I32" s="135"/>
      <c r="J32" s="135"/>
      <c r="K32" s="135"/>
    </row>
    <row r="33" spans="3:11">
      <c r="C33" s="117" t="s">
        <v>40</v>
      </c>
      <c r="D33" s="135" t="s">
        <v>323</v>
      </c>
      <c r="E33" s="135"/>
      <c r="F33" s="135"/>
      <c r="G33" s="135"/>
      <c r="H33" s="135"/>
      <c r="I33" s="135"/>
      <c r="J33" s="135"/>
      <c r="K33" s="135"/>
    </row>
    <row r="34" spans="3:11">
      <c r="C34" s="117" t="s">
        <v>40</v>
      </c>
      <c r="D34" s="135" t="s">
        <v>324</v>
      </c>
      <c r="E34" s="135"/>
      <c r="F34" s="135"/>
      <c r="G34" s="135"/>
      <c r="H34" s="135"/>
      <c r="I34" s="135"/>
      <c r="J34" s="135"/>
      <c r="K34" s="135"/>
    </row>
    <row r="35" spans="3:11">
      <c r="C35" s="117" t="s">
        <v>40</v>
      </c>
      <c r="D35" s="135" t="s">
        <v>325</v>
      </c>
      <c r="E35" s="135"/>
      <c r="F35" s="135"/>
      <c r="G35" s="135"/>
      <c r="H35" s="135"/>
      <c r="I35" s="135"/>
      <c r="J35" s="135"/>
      <c r="K35" s="135"/>
    </row>
    <row r="36" spans="3:11">
      <c r="C36" s="117" t="s">
        <v>42</v>
      </c>
      <c r="D36" s="135" t="s">
        <v>326</v>
      </c>
      <c r="E36" s="135"/>
      <c r="F36" s="135"/>
      <c r="G36" s="135"/>
      <c r="H36" s="135"/>
      <c r="I36" s="135"/>
      <c r="J36" s="135"/>
      <c r="K36" s="135"/>
    </row>
    <row r="37" spans="3:11">
      <c r="C37" s="117" t="s">
        <v>42</v>
      </c>
      <c r="D37" s="135" t="s">
        <v>327</v>
      </c>
      <c r="E37" s="135"/>
      <c r="F37" s="135"/>
      <c r="G37" s="135"/>
      <c r="H37" s="135"/>
      <c r="I37" s="135"/>
      <c r="J37" s="135"/>
      <c r="K37" s="135"/>
    </row>
    <row r="38" spans="3:11">
      <c r="C38" s="117" t="s">
        <v>42</v>
      </c>
      <c r="D38" s="135" t="s">
        <v>328</v>
      </c>
      <c r="E38" s="135"/>
      <c r="F38" s="135"/>
      <c r="G38" s="135"/>
      <c r="H38" s="135"/>
      <c r="I38" s="135"/>
      <c r="J38" s="135"/>
      <c r="K38" s="135"/>
    </row>
    <row r="39" spans="3:11">
      <c r="C39" s="117" t="s">
        <v>42</v>
      </c>
      <c r="D39" s="135" t="s">
        <v>329</v>
      </c>
      <c r="E39" s="135"/>
      <c r="F39" s="135"/>
      <c r="G39" s="135"/>
      <c r="H39" s="135"/>
      <c r="I39" s="135"/>
      <c r="J39" s="135"/>
      <c r="K39" s="135"/>
    </row>
    <row r="40" spans="3:11">
      <c r="C40" s="117" t="s">
        <v>42</v>
      </c>
      <c r="D40" s="135" t="s">
        <v>330</v>
      </c>
      <c r="E40" s="135"/>
      <c r="F40" s="135"/>
      <c r="G40" s="135"/>
      <c r="H40" s="135"/>
      <c r="I40" s="135"/>
      <c r="J40" s="135"/>
      <c r="K40" s="135"/>
    </row>
    <row r="41" spans="3:11">
      <c r="C41" s="117" t="s">
        <v>44</v>
      </c>
      <c r="D41" s="135" t="s">
        <v>331</v>
      </c>
      <c r="E41" s="135"/>
      <c r="F41" s="135"/>
      <c r="G41" s="135"/>
      <c r="H41" s="135"/>
      <c r="I41" s="135"/>
      <c r="J41" s="135"/>
      <c r="K41" s="135"/>
    </row>
    <row r="42" spans="3:11">
      <c r="C42" s="117" t="s">
        <v>44</v>
      </c>
      <c r="D42" s="135" t="s">
        <v>332</v>
      </c>
      <c r="E42" s="135"/>
      <c r="F42" s="135"/>
      <c r="G42" s="135"/>
      <c r="H42" s="135"/>
      <c r="I42" s="135"/>
      <c r="J42" s="135"/>
      <c r="K42" s="135"/>
    </row>
    <row r="43" spans="3:11">
      <c r="C43" s="117" t="s">
        <v>333</v>
      </c>
      <c r="D43" s="33" t="s">
        <v>334</v>
      </c>
      <c r="E43" s="33"/>
      <c r="F43" s="33"/>
      <c r="G43" s="33"/>
      <c r="H43" s="33"/>
      <c r="I43" s="33"/>
      <c r="J43" s="33"/>
      <c r="K43" s="33"/>
    </row>
    <row r="44" spans="3:11">
      <c r="C44" s="117" t="s">
        <v>46</v>
      </c>
      <c r="D44" s="135" t="s">
        <v>335</v>
      </c>
      <c r="E44" s="135"/>
      <c r="F44" s="135"/>
      <c r="G44" s="135"/>
      <c r="H44" s="135"/>
      <c r="I44" s="135"/>
      <c r="J44" s="135"/>
      <c r="K44" s="135"/>
    </row>
    <row r="45" spans="3:11">
      <c r="C45" s="117" t="s">
        <v>46</v>
      </c>
      <c r="D45" s="135" t="s">
        <v>336</v>
      </c>
      <c r="E45" s="135"/>
      <c r="F45" s="135"/>
      <c r="G45" s="135"/>
      <c r="H45" s="135"/>
      <c r="I45" s="135"/>
      <c r="J45" s="135"/>
      <c r="K45" s="135"/>
    </row>
    <row r="46" spans="3:11">
      <c r="C46" s="117" t="s">
        <v>47</v>
      </c>
      <c r="D46" s="135" t="s">
        <v>337</v>
      </c>
      <c r="E46" s="135"/>
      <c r="F46" s="135"/>
      <c r="G46" s="135"/>
      <c r="H46" s="135"/>
      <c r="I46" s="135"/>
      <c r="J46" s="135"/>
      <c r="K46" s="135"/>
    </row>
    <row r="47" spans="3:11">
      <c r="C47" s="117" t="s">
        <v>47</v>
      </c>
      <c r="D47" s="135" t="s">
        <v>338</v>
      </c>
      <c r="E47" s="135"/>
      <c r="F47" s="135"/>
      <c r="G47" s="135"/>
      <c r="H47" s="135"/>
      <c r="I47" s="135"/>
      <c r="J47" s="135"/>
      <c r="K47" s="135"/>
    </row>
    <row r="48" spans="3:11">
      <c r="C48" s="117" t="s">
        <v>47</v>
      </c>
      <c r="D48" s="135" t="s">
        <v>339</v>
      </c>
      <c r="E48" s="135"/>
      <c r="F48" s="135"/>
      <c r="G48" s="135"/>
      <c r="H48" s="135"/>
      <c r="I48" s="135"/>
      <c r="J48" s="135"/>
      <c r="K48" s="135"/>
    </row>
    <row r="49" spans="3:11">
      <c r="C49" s="117" t="s">
        <v>340</v>
      </c>
      <c r="D49" s="135" t="s">
        <v>341</v>
      </c>
      <c r="E49" s="135"/>
      <c r="F49" s="135"/>
      <c r="G49" s="135"/>
      <c r="H49" s="135"/>
      <c r="I49" s="135"/>
      <c r="J49" s="135"/>
      <c r="K49" s="135"/>
    </row>
    <row r="50" spans="3:11">
      <c r="C50" s="117" t="s">
        <v>342</v>
      </c>
      <c r="D50" s="135"/>
      <c r="E50" s="135"/>
      <c r="F50" s="135"/>
      <c r="G50" s="135"/>
      <c r="H50" s="135"/>
      <c r="I50" s="135"/>
      <c r="J50" s="135"/>
      <c r="K50" s="135"/>
    </row>
    <row r="51" spans="3:11">
      <c r="C51" s="117" t="s">
        <v>342</v>
      </c>
      <c r="D51" s="135"/>
      <c r="E51" s="135"/>
      <c r="F51" s="135"/>
      <c r="G51" s="135"/>
      <c r="H51" s="135"/>
      <c r="I51" s="135"/>
      <c r="J51" s="135"/>
      <c r="K51" s="135"/>
    </row>
    <row r="52" spans="3:11">
      <c r="C52" s="117" t="s">
        <v>342</v>
      </c>
      <c r="D52" s="135"/>
      <c r="E52" s="135"/>
      <c r="F52" s="135"/>
      <c r="G52" s="135"/>
      <c r="H52" s="135"/>
      <c r="I52" s="135"/>
      <c r="J52" s="135"/>
      <c r="K52" s="135"/>
    </row>
    <row r="53" spans="3:11">
      <c r="C53" s="117" t="s">
        <v>342</v>
      </c>
      <c r="D53" s="135"/>
      <c r="E53" s="135"/>
      <c r="F53" s="135"/>
      <c r="G53" s="135"/>
      <c r="H53" s="135"/>
      <c r="I53" s="135"/>
      <c r="J53" s="135"/>
      <c r="K53" s="135"/>
    </row>
    <row r="54" spans="3:11">
      <c r="C54" s="117" t="s">
        <v>342</v>
      </c>
      <c r="D54" s="135"/>
      <c r="E54" s="135"/>
      <c r="F54" s="135"/>
      <c r="G54" s="135"/>
      <c r="H54" s="135"/>
      <c r="I54" s="135"/>
      <c r="J54" s="135"/>
      <c r="K54" s="135"/>
    </row>
    <row r="55" spans="3:11">
      <c r="C55" s="117" t="s">
        <v>342</v>
      </c>
      <c r="D55" s="135"/>
      <c r="E55" s="135"/>
      <c r="F55" s="135"/>
      <c r="G55" s="135"/>
      <c r="H55" s="135"/>
      <c r="I55" s="135"/>
      <c r="J55" s="135"/>
      <c r="K55" s="135"/>
    </row>
    <row r="56" spans="3:11">
      <c r="C56" s="117" t="s">
        <v>342</v>
      </c>
      <c r="D56" s="135"/>
      <c r="E56" s="135"/>
      <c r="F56" s="135"/>
      <c r="G56" s="135"/>
      <c r="H56" s="135"/>
      <c r="I56" s="135"/>
      <c r="J56" s="135"/>
      <c r="K56" s="135"/>
    </row>
    <row r="57" spans="3:11">
      <c r="C57" s="117" t="s">
        <v>342</v>
      </c>
      <c r="D57" s="135"/>
      <c r="E57" s="135"/>
      <c r="F57" s="135"/>
      <c r="G57" s="135"/>
      <c r="H57" s="135"/>
      <c r="I57" s="135"/>
      <c r="J57" s="135"/>
      <c r="K57" s="135"/>
    </row>
    <row r="58" spans="3:11">
      <c r="C58" s="117" t="s">
        <v>342</v>
      </c>
      <c r="D58" s="135"/>
      <c r="E58" s="135"/>
      <c r="F58" s="135"/>
      <c r="G58" s="135"/>
      <c r="H58" s="135"/>
      <c r="I58" s="135"/>
      <c r="J58" s="135"/>
      <c r="K58" s="135"/>
    </row>
    <row r="59" spans="3:11">
      <c r="C59" s="117" t="s">
        <v>342</v>
      </c>
      <c r="D59" s="135"/>
      <c r="E59" s="135"/>
      <c r="F59" s="135"/>
      <c r="G59" s="135"/>
      <c r="H59" s="135"/>
      <c r="I59" s="135"/>
      <c r="J59" s="135"/>
      <c r="K59" s="135"/>
    </row>
    <row r="60" spans="3:11">
      <c r="C60" s="117" t="s">
        <v>342</v>
      </c>
      <c r="D60" s="135"/>
      <c r="E60" s="135"/>
      <c r="F60" s="135"/>
      <c r="G60" s="135"/>
      <c r="H60" s="135"/>
      <c r="I60" s="135"/>
      <c r="J60" s="135"/>
      <c r="K60" s="135"/>
    </row>
    <row r="61" spans="3:11">
      <c r="C61" s="138"/>
      <c r="D61" s="139"/>
      <c r="E61" s="139"/>
      <c r="F61" s="139"/>
      <c r="G61" s="139"/>
      <c r="H61" s="139"/>
      <c r="I61" s="139"/>
      <c r="J61" s="139"/>
      <c r="K61" s="139"/>
    </row>
    <row r="63" spans="3:11" hidden="1">
      <c r="C63" s="140" t="s">
        <v>342</v>
      </c>
    </row>
    <row r="64" spans="3:11" hidden="1">
      <c r="C64" s="140" t="s">
        <v>21</v>
      </c>
    </row>
    <row r="65" spans="3:3" hidden="1">
      <c r="C65" s="140" t="s">
        <v>300</v>
      </c>
    </row>
    <row r="66" spans="3:3" hidden="1">
      <c r="C66" s="140" t="s">
        <v>29</v>
      </c>
    </row>
    <row r="67" spans="3:3" hidden="1">
      <c r="C67" s="140" t="s">
        <v>31</v>
      </c>
    </row>
    <row r="68" spans="3:3" hidden="1">
      <c r="C68" s="140" t="s">
        <v>310</v>
      </c>
    </row>
    <row r="69" spans="3:3" hidden="1">
      <c r="C69" s="140" t="s">
        <v>314</v>
      </c>
    </row>
    <row r="70" spans="3:3" hidden="1">
      <c r="C70" s="140" t="s">
        <v>35</v>
      </c>
    </row>
    <row r="71" spans="3:3" hidden="1">
      <c r="C71" s="140" t="s">
        <v>37</v>
      </c>
    </row>
    <row r="72" spans="3:3" hidden="1">
      <c r="C72" s="140" t="s">
        <v>38</v>
      </c>
    </row>
    <row r="73" spans="3:3" hidden="1">
      <c r="C73" s="140" t="s">
        <v>40</v>
      </c>
    </row>
    <row r="74" spans="3:3" hidden="1">
      <c r="C74" s="140" t="s">
        <v>42</v>
      </c>
    </row>
    <row r="75" spans="3:3" hidden="1">
      <c r="C75" s="140" t="s">
        <v>44</v>
      </c>
    </row>
    <row r="76" spans="3:3" hidden="1">
      <c r="C76" s="140" t="s">
        <v>333</v>
      </c>
    </row>
    <row r="77" spans="3:3" hidden="1">
      <c r="C77" s="140" t="s">
        <v>46</v>
      </c>
    </row>
    <row r="78" spans="3:3" hidden="1">
      <c r="C78" s="140" t="s">
        <v>47</v>
      </c>
    </row>
    <row r="79" spans="3:3" hidden="1">
      <c r="C79" s="140" t="s">
        <v>343</v>
      </c>
    </row>
    <row r="80" spans="3:3" hidden="1">
      <c r="C80" s="140" t="s">
        <v>344</v>
      </c>
    </row>
  </sheetData>
  <mergeCells count="6">
    <mergeCell ref="K8:K9"/>
    <mergeCell ref="C8:C9"/>
    <mergeCell ref="D8:D9"/>
    <mergeCell ref="E8:E9"/>
    <mergeCell ref="F8:G8"/>
    <mergeCell ref="H8:J8"/>
  </mergeCells>
  <conditionalFormatting sqref="C10:C60">
    <cfRule type="cellIs" dxfId="248" priority="1" operator="equal">
      <formula>"[select]"</formula>
    </cfRule>
    <cfRule type="cellIs" dxfId="247" priority="2" operator="equal">
      <formula>""</formula>
    </cfRule>
  </conditionalFormatting>
  <dataValidations count="1">
    <dataValidation type="list" allowBlank="1" showInputMessage="1" sqref="C10:C60" xr:uid="{00000000-0002-0000-0200-000000000000}">
      <formula1>$C$63:$C$80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tabColor rgb="FF92D050"/>
  </sheetPr>
  <dimension ref="A3:D130"/>
  <sheetViews>
    <sheetView zoomScale="85" zoomScaleNormal="85" workbookViewId="0">
      <selection activeCell="D59" sqref="D59"/>
    </sheetView>
  </sheetViews>
  <sheetFormatPr defaultColWidth="9.28515625" defaultRowHeight="15"/>
  <cols>
    <col min="1" max="1" width="2.7109375" style="130" customWidth="1"/>
    <col min="2" max="2" width="2.7109375" style="1" customWidth="1"/>
    <col min="3" max="3" width="81.28515625" style="1" customWidth="1"/>
    <col min="4" max="4" width="50.7109375" style="1" customWidth="1"/>
    <col min="5" max="6" width="2.7109375" style="1" customWidth="1"/>
    <col min="7" max="16384" width="9.28515625" style="1"/>
  </cols>
  <sheetData>
    <row r="3" spans="3:4" ht="23.25">
      <c r="C3" s="16" t="s">
        <v>9</v>
      </c>
      <c r="D3" s="17"/>
    </row>
    <row r="4" spans="3:4" ht="25.5" customHeight="1">
      <c r="C4" s="16" t="s">
        <v>11</v>
      </c>
      <c r="D4" s="980" t="s">
        <v>345</v>
      </c>
    </row>
    <row r="5" spans="3:4">
      <c r="C5" s="17"/>
      <c r="D5" s="981"/>
    </row>
    <row r="6" spans="3:4" ht="23.25">
      <c r="C6" s="20" t="s">
        <v>21</v>
      </c>
      <c r="D6" s="982"/>
    </row>
    <row r="7" spans="3:4" ht="23.25">
      <c r="C7" s="20"/>
      <c r="D7" s="17"/>
    </row>
    <row r="8" spans="3:4" ht="18">
      <c r="C8" s="34" t="s">
        <v>346</v>
      </c>
      <c r="D8" s="17"/>
    </row>
    <row r="9" spans="3:4">
      <c r="C9" s="51" t="s">
        <v>347</v>
      </c>
      <c r="D9" s="686">
        <v>436</v>
      </c>
    </row>
    <row r="10" spans="3:4">
      <c r="C10" s="17"/>
      <c r="D10" s="17"/>
    </row>
    <row r="11" spans="3:4" ht="18">
      <c r="C11" s="34" t="s">
        <v>348</v>
      </c>
      <c r="D11" s="17"/>
    </row>
    <row r="12" spans="3:4">
      <c r="C12" s="51" t="s">
        <v>349</v>
      </c>
      <c r="D12" s="144" t="s">
        <v>350</v>
      </c>
    </row>
    <row r="13" spans="3:4">
      <c r="C13" s="17"/>
      <c r="D13" s="84"/>
    </row>
    <row r="14" spans="3:4" ht="18">
      <c r="C14" s="34" t="s">
        <v>351</v>
      </c>
      <c r="D14" s="84"/>
    </row>
    <row r="15" spans="3:4">
      <c r="C15" s="31" t="s">
        <v>352</v>
      </c>
      <c r="D15" s="143" t="s">
        <v>353</v>
      </c>
    </row>
    <row r="16" spans="3:4">
      <c r="C16" s="39"/>
      <c r="D16" s="143" t="s">
        <v>354</v>
      </c>
    </row>
    <row r="17" spans="3:4">
      <c r="C17" s="39" t="s">
        <v>355</v>
      </c>
      <c r="D17" s="143" t="s">
        <v>356</v>
      </c>
    </row>
    <row r="18" spans="3:4">
      <c r="C18" s="39" t="s">
        <v>357</v>
      </c>
      <c r="D18" s="143" t="s">
        <v>358</v>
      </c>
    </row>
    <row r="19" spans="3:4">
      <c r="C19" s="39" t="s">
        <v>359</v>
      </c>
      <c r="D19" s="113" t="s">
        <v>342</v>
      </c>
    </row>
    <row r="20" spans="3:4">
      <c r="C20" s="39" t="s">
        <v>360</v>
      </c>
      <c r="D20" s="113" t="s">
        <v>342</v>
      </c>
    </row>
    <row r="21" spans="3:4">
      <c r="C21" s="32" t="s">
        <v>361</v>
      </c>
      <c r="D21" s="113" t="s">
        <v>362</v>
      </c>
    </row>
    <row r="22" spans="3:4">
      <c r="C22" s="17"/>
      <c r="D22" s="17"/>
    </row>
    <row r="23" spans="3:4" ht="18">
      <c r="C23" s="34" t="s">
        <v>288</v>
      </c>
      <c r="D23" s="17"/>
    </row>
    <row r="24" spans="3:4">
      <c r="C24" s="31" t="s">
        <v>363</v>
      </c>
      <c r="D24" s="144" t="s">
        <v>364</v>
      </c>
    </row>
    <row r="25" spans="3:4">
      <c r="C25" s="32" t="s">
        <v>365</v>
      </c>
      <c r="D25" s="144" t="s">
        <v>366</v>
      </c>
    </row>
    <row r="26" spans="3:4">
      <c r="C26" s="17"/>
      <c r="D26" s="84"/>
    </row>
    <row r="27" spans="3:4" ht="18">
      <c r="C27" s="34" t="s">
        <v>367</v>
      </c>
      <c r="D27" s="84"/>
    </row>
    <row r="28" spans="3:4">
      <c r="C28" s="969"/>
      <c r="D28" s="970"/>
    </row>
    <row r="29" spans="3:4">
      <c r="C29" s="971"/>
      <c r="D29" s="972"/>
    </row>
    <row r="30" spans="3:4">
      <c r="C30" s="973"/>
      <c r="D30" s="974"/>
    </row>
    <row r="31" spans="3:4">
      <c r="C31" s="17"/>
      <c r="D31" s="84"/>
    </row>
    <row r="32" spans="3:4" ht="18">
      <c r="C32" s="34" t="s">
        <v>368</v>
      </c>
      <c r="D32" s="84"/>
    </row>
    <row r="33" spans="3:4">
      <c r="C33" s="31" t="s">
        <v>291</v>
      </c>
      <c r="D33" s="144" t="s">
        <v>369</v>
      </c>
    </row>
    <row r="34" spans="3:4">
      <c r="C34" s="39" t="s">
        <v>370</v>
      </c>
      <c r="D34" s="144" t="s">
        <v>371</v>
      </c>
    </row>
    <row r="35" spans="3:4">
      <c r="C35" s="39" t="s">
        <v>372</v>
      </c>
      <c r="D35" s="144" t="s">
        <v>373</v>
      </c>
    </row>
    <row r="36" spans="3:4">
      <c r="C36" s="39" t="s">
        <v>374</v>
      </c>
      <c r="D36" s="144" t="s">
        <v>375</v>
      </c>
    </row>
    <row r="37" spans="3:4">
      <c r="C37" s="39"/>
      <c r="D37" s="144"/>
    </row>
    <row r="38" spans="3:4">
      <c r="C38" s="39" t="s">
        <v>355</v>
      </c>
      <c r="D38" s="144" t="s">
        <v>376</v>
      </c>
    </row>
    <row r="39" spans="3:4">
      <c r="C39" s="39" t="s">
        <v>377</v>
      </c>
      <c r="D39" s="303" t="s">
        <v>378</v>
      </c>
    </row>
    <row r="40" spans="3:4">
      <c r="C40" s="32" t="s">
        <v>379</v>
      </c>
      <c r="D40" s="303" t="s">
        <v>380</v>
      </c>
    </row>
    <row r="41" spans="3:4">
      <c r="C41" s="17"/>
      <c r="D41" s="84"/>
    </row>
    <row r="42" spans="3:4" ht="18">
      <c r="C42" s="34" t="s">
        <v>381</v>
      </c>
      <c r="D42" s="84"/>
    </row>
    <row r="43" spans="3:4">
      <c r="C43" s="31" t="s">
        <v>291</v>
      </c>
      <c r="D43" s="144" t="s">
        <v>369</v>
      </c>
    </row>
    <row r="44" spans="3:4">
      <c r="C44" s="39" t="s">
        <v>370</v>
      </c>
      <c r="D44" s="144" t="s">
        <v>371</v>
      </c>
    </row>
    <row r="45" spans="3:4">
      <c r="C45" s="39" t="s">
        <v>374</v>
      </c>
      <c r="D45" s="144" t="s">
        <v>375</v>
      </c>
    </row>
    <row r="46" spans="3:4">
      <c r="C46" s="39"/>
      <c r="D46" s="144"/>
    </row>
    <row r="47" spans="3:4">
      <c r="C47" s="39" t="s">
        <v>355</v>
      </c>
      <c r="D47" s="144" t="s">
        <v>376</v>
      </c>
    </row>
    <row r="48" spans="3:4">
      <c r="C48" s="39" t="s">
        <v>382</v>
      </c>
      <c r="D48" s="144" t="s">
        <v>373</v>
      </c>
    </row>
    <row r="49" spans="1:4">
      <c r="B49" s="15"/>
      <c r="C49" s="32" t="s">
        <v>383</v>
      </c>
      <c r="D49" s="303" t="s">
        <v>378</v>
      </c>
    </row>
    <row r="50" spans="1:4">
      <c r="B50" s="15"/>
      <c r="C50" s="17"/>
      <c r="D50" s="84"/>
    </row>
    <row r="51" spans="1:4" ht="18">
      <c r="B51" s="15"/>
      <c r="C51" s="34" t="s">
        <v>384</v>
      </c>
      <c r="D51" s="84"/>
    </row>
    <row r="52" spans="1:4">
      <c r="B52" s="15"/>
      <c r="C52" s="31" t="s">
        <v>291</v>
      </c>
      <c r="D52" s="144"/>
    </row>
    <row r="53" spans="1:4">
      <c r="B53" s="15"/>
      <c r="C53" s="32" t="s">
        <v>370</v>
      </c>
      <c r="D53" s="144"/>
    </row>
    <row r="54" spans="1:4">
      <c r="B54" s="15"/>
      <c r="C54" s="17"/>
      <c r="D54" s="17"/>
    </row>
    <row r="55" spans="1:4" ht="18">
      <c r="B55" s="15"/>
      <c r="C55" s="34" t="s">
        <v>385</v>
      </c>
      <c r="D55" s="17"/>
    </row>
    <row r="56" spans="1:4">
      <c r="B56" s="15"/>
      <c r="C56" s="31" t="s">
        <v>386</v>
      </c>
      <c r="D56" s="145"/>
    </row>
    <row r="57" spans="1:4">
      <c r="B57" s="15"/>
      <c r="C57" s="32" t="s">
        <v>387</v>
      </c>
      <c r="D57" s="145"/>
    </row>
    <row r="58" spans="1:4">
      <c r="B58" s="15"/>
      <c r="C58" s="17"/>
      <c r="D58" s="17"/>
    </row>
    <row r="59" spans="1:4">
      <c r="B59" s="15"/>
      <c r="C59" s="51" t="s">
        <v>388</v>
      </c>
      <c r="D59" s="117" t="s">
        <v>342</v>
      </c>
    </row>
    <row r="60" spans="1:4">
      <c r="B60" s="15"/>
      <c r="C60" s="975"/>
      <c r="D60" s="976"/>
    </row>
    <row r="61" spans="1:4">
      <c r="B61" s="15"/>
      <c r="C61" s="977"/>
      <c r="D61" s="978"/>
    </row>
    <row r="62" spans="1:4">
      <c r="B62" s="22"/>
      <c r="C62" s="2"/>
      <c r="D62" s="2"/>
    </row>
    <row r="63" spans="1:4" ht="30">
      <c r="A63" s="131" t="s">
        <v>389</v>
      </c>
      <c r="B63" s="91"/>
      <c r="C63" s="979" t="s">
        <v>390</v>
      </c>
      <c r="D63" s="979"/>
    </row>
    <row r="64" spans="1:4" hidden="1">
      <c r="C64" s="1" t="s">
        <v>342</v>
      </c>
    </row>
    <row r="65" spans="3:3" hidden="1">
      <c r="C65" s="1" t="s">
        <v>391</v>
      </c>
    </row>
    <row r="66" spans="3:3" hidden="1">
      <c r="C66" s="1" t="s">
        <v>392</v>
      </c>
    </row>
    <row r="67" spans="3:3" hidden="1">
      <c r="C67" s="1" t="s">
        <v>393</v>
      </c>
    </row>
    <row r="68" spans="3:3" hidden="1">
      <c r="C68" s="1" t="s">
        <v>394</v>
      </c>
    </row>
    <row r="69" spans="3:3" hidden="1">
      <c r="C69" s="1" t="s">
        <v>395</v>
      </c>
    </row>
    <row r="70" spans="3:3" hidden="1">
      <c r="C70" s="1" t="s">
        <v>362</v>
      </c>
    </row>
    <row r="71" spans="3:3" hidden="1">
      <c r="C71" s="1" t="s">
        <v>396</v>
      </c>
    </row>
    <row r="72" spans="3:3" hidden="1">
      <c r="C72" s="1" t="s">
        <v>397</v>
      </c>
    </row>
    <row r="73" spans="3:3" hidden="1">
      <c r="C73" s="1" t="s">
        <v>398</v>
      </c>
    </row>
    <row r="74" spans="3:3" hidden="1">
      <c r="C74" s="1" t="s">
        <v>399</v>
      </c>
    </row>
    <row r="75" spans="3:3" hidden="1">
      <c r="C75" s="1" t="s">
        <v>400</v>
      </c>
    </row>
    <row r="76" spans="3:3" hidden="1">
      <c r="C76" s="1" t="s">
        <v>401</v>
      </c>
    </row>
    <row r="77" spans="3:3" hidden="1">
      <c r="C77" s="1" t="s">
        <v>402</v>
      </c>
    </row>
    <row r="78" spans="3:3" hidden="1">
      <c r="C78" s="1" t="s">
        <v>403</v>
      </c>
    </row>
    <row r="79" spans="3:3" hidden="1">
      <c r="C79" s="1" t="s">
        <v>404</v>
      </c>
    </row>
    <row r="80" spans="3:3" hidden="1">
      <c r="C80" s="1" t="s">
        <v>405</v>
      </c>
    </row>
    <row r="81" spans="3:3" hidden="1">
      <c r="C81" s="1" t="s">
        <v>406</v>
      </c>
    </row>
    <row r="82" spans="3:3" hidden="1">
      <c r="C82" s="1" t="s">
        <v>407</v>
      </c>
    </row>
    <row r="83" spans="3:3" hidden="1">
      <c r="C83" s="1" t="s">
        <v>408</v>
      </c>
    </row>
    <row r="84" spans="3:3" hidden="1">
      <c r="C84" s="1" t="s">
        <v>409</v>
      </c>
    </row>
    <row r="85" spans="3:3" hidden="1">
      <c r="C85" s="1" t="s">
        <v>410</v>
      </c>
    </row>
    <row r="86" spans="3:3" hidden="1">
      <c r="C86" s="1" t="s">
        <v>411</v>
      </c>
    </row>
    <row r="87" spans="3:3" hidden="1">
      <c r="C87" s="1" t="s">
        <v>412</v>
      </c>
    </row>
    <row r="88" spans="3:3" hidden="1">
      <c r="C88" s="1" t="s">
        <v>413</v>
      </c>
    </row>
    <row r="89" spans="3:3" hidden="1">
      <c r="C89" s="1" t="s">
        <v>414</v>
      </c>
    </row>
    <row r="90" spans="3:3" hidden="1">
      <c r="C90" s="1" t="s">
        <v>415</v>
      </c>
    </row>
    <row r="91" spans="3:3" hidden="1">
      <c r="C91" s="1" t="s">
        <v>416</v>
      </c>
    </row>
    <row r="92" spans="3:3" hidden="1">
      <c r="C92" s="1" t="s">
        <v>417</v>
      </c>
    </row>
    <row r="93" spans="3:3" hidden="1">
      <c r="C93" s="1" t="s">
        <v>418</v>
      </c>
    </row>
    <row r="94" spans="3:3" hidden="1">
      <c r="C94" s="1" t="s">
        <v>419</v>
      </c>
    </row>
    <row r="95" spans="3:3" hidden="1">
      <c r="C95" s="1" t="s">
        <v>420</v>
      </c>
    </row>
    <row r="96" spans="3:3" hidden="1">
      <c r="C96" s="1" t="s">
        <v>421</v>
      </c>
    </row>
    <row r="97" spans="3:3" hidden="1">
      <c r="C97" s="1" t="s">
        <v>422</v>
      </c>
    </row>
    <row r="98" spans="3:3" hidden="1">
      <c r="C98" s="1" t="s">
        <v>423</v>
      </c>
    </row>
    <row r="99" spans="3:3" hidden="1">
      <c r="C99" s="1" t="s">
        <v>424</v>
      </c>
    </row>
    <row r="100" spans="3:3" hidden="1">
      <c r="C100" s="1" t="s">
        <v>425</v>
      </c>
    </row>
    <row r="101" spans="3:3" hidden="1">
      <c r="C101" s="1" t="s">
        <v>426</v>
      </c>
    </row>
    <row r="102" spans="3:3" hidden="1">
      <c r="C102" s="1" t="s">
        <v>427</v>
      </c>
    </row>
    <row r="103" spans="3:3" hidden="1">
      <c r="C103" s="1" t="s">
        <v>428</v>
      </c>
    </row>
    <row r="104" spans="3:3" hidden="1">
      <c r="C104" s="1" t="s">
        <v>429</v>
      </c>
    </row>
    <row r="105" spans="3:3" hidden="1">
      <c r="C105" s="1" t="s">
        <v>430</v>
      </c>
    </row>
    <row r="106" spans="3:3" hidden="1">
      <c r="C106" s="1" t="s">
        <v>431</v>
      </c>
    </row>
    <row r="107" spans="3:3" hidden="1">
      <c r="C107" s="1" t="s">
        <v>432</v>
      </c>
    </row>
    <row r="108" spans="3:3" hidden="1">
      <c r="C108" s="1" t="s">
        <v>433</v>
      </c>
    </row>
    <row r="109" spans="3:3" hidden="1">
      <c r="C109" s="1" t="s">
        <v>434</v>
      </c>
    </row>
    <row r="110" spans="3:3" hidden="1">
      <c r="C110" s="1" t="s">
        <v>435</v>
      </c>
    </row>
    <row r="111" spans="3:3" hidden="1">
      <c r="C111" s="1" t="s">
        <v>436</v>
      </c>
    </row>
    <row r="112" spans="3:3" hidden="1">
      <c r="C112" s="1" t="s">
        <v>437</v>
      </c>
    </row>
    <row r="113" spans="3:3" hidden="1">
      <c r="C113" s="1" t="s">
        <v>438</v>
      </c>
    </row>
    <row r="114" spans="3:3" hidden="1">
      <c r="C114" s="1" t="s">
        <v>439</v>
      </c>
    </row>
    <row r="115" spans="3:3" hidden="1">
      <c r="C115" s="1" t="s">
        <v>440</v>
      </c>
    </row>
    <row r="116" spans="3:3" hidden="1">
      <c r="C116" s="1" t="s">
        <v>441</v>
      </c>
    </row>
    <row r="117" spans="3:3" hidden="1">
      <c r="C117" s="1" t="s">
        <v>442</v>
      </c>
    </row>
    <row r="118" spans="3:3" hidden="1">
      <c r="C118" s="1" t="s">
        <v>443</v>
      </c>
    </row>
    <row r="119" spans="3:3" hidden="1">
      <c r="C119" s="1" t="s">
        <v>444</v>
      </c>
    </row>
    <row r="120" spans="3:3" hidden="1">
      <c r="C120" s="1" t="s">
        <v>445</v>
      </c>
    </row>
    <row r="121" spans="3:3" hidden="1">
      <c r="C121" s="1" t="s">
        <v>446</v>
      </c>
    </row>
    <row r="122" spans="3:3" hidden="1">
      <c r="C122" s="1" t="s">
        <v>447</v>
      </c>
    </row>
    <row r="123" spans="3:3" hidden="1">
      <c r="C123" s="1" t="s">
        <v>448</v>
      </c>
    </row>
    <row r="124" spans="3:3" hidden="1">
      <c r="C124" s="1" t="s">
        <v>449</v>
      </c>
    </row>
    <row r="125" spans="3:3" hidden="1">
      <c r="C125" s="1" t="s">
        <v>450</v>
      </c>
    </row>
    <row r="126" spans="3:3" hidden="1">
      <c r="C126" s="1" t="s">
        <v>451</v>
      </c>
    </row>
    <row r="127" spans="3:3" hidden="1">
      <c r="C127" s="1" t="s">
        <v>452</v>
      </c>
    </row>
    <row r="128" spans="3:3" hidden="1">
      <c r="C128" s="1" t="s">
        <v>453</v>
      </c>
    </row>
    <row r="129" spans="3:3" hidden="1">
      <c r="C129" s="1" t="s">
        <v>454</v>
      </c>
    </row>
    <row r="130" spans="3:3" hidden="1">
      <c r="C130" s="1" t="s">
        <v>455</v>
      </c>
    </row>
  </sheetData>
  <mergeCells count="4">
    <mergeCell ref="C28:D30"/>
    <mergeCell ref="C60:D61"/>
    <mergeCell ref="C63:D63"/>
    <mergeCell ref="D4:D6"/>
  </mergeCells>
  <conditionalFormatting sqref="D19:D21">
    <cfRule type="cellIs" dxfId="246" priority="3" operator="equal">
      <formula>"[select]"</formula>
    </cfRule>
    <cfRule type="cellIs" dxfId="245" priority="4" operator="equal">
      <formula>""</formula>
    </cfRule>
  </conditionalFormatting>
  <conditionalFormatting sqref="D59">
    <cfRule type="cellIs" dxfId="244" priority="1" operator="equal">
      <formula>"[select]"</formula>
    </cfRule>
    <cfRule type="cellIs" dxfId="243" priority="2" operator="equal">
      <formula>""</formula>
    </cfRule>
  </conditionalFormatting>
  <dataValidations count="3">
    <dataValidation type="list" allowBlank="1" showInputMessage="1" sqref="D19:D20" xr:uid="{00000000-0002-0000-0900-000000000000}">
      <formula1>"[select],Yes,No"</formula1>
    </dataValidation>
    <dataValidation type="list" allowBlank="1" showInputMessage="1" sqref="D21" xr:uid="{00000000-0002-0000-0900-000001000000}">
      <formula1>$C$64:$C$130</formula1>
    </dataValidation>
    <dataValidation type="list" allowBlank="1" showInputMessage="1" sqref="D59" xr:uid="{862AE15C-DEE5-4271-B04D-C4EA259B753B}">
      <formula1>"[select],Public Statement, Confidential Statement"</formula1>
    </dataValidation>
  </dataValidations>
  <hyperlinks>
    <hyperlink ref="D39" r:id="rId1" xr:uid="{CEDC66F7-982F-4F01-9D20-E52F286BDE14}"/>
    <hyperlink ref="D40" r:id="rId2" xr:uid="{5451A124-D1E6-404C-84B3-88AE533E1D0F}"/>
    <hyperlink ref="D49" r:id="rId3" xr:uid="{BB8C4142-3769-4C75-822C-1C615A3394B1}"/>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5">
    <tabColor rgb="FF92D050"/>
  </sheetPr>
  <dimension ref="A3:H38"/>
  <sheetViews>
    <sheetView zoomScale="85" zoomScaleNormal="85" workbookViewId="0">
      <selection activeCell="I2" sqref="I2:I24"/>
    </sheetView>
  </sheetViews>
  <sheetFormatPr defaultColWidth="9.28515625" defaultRowHeight="18"/>
  <cols>
    <col min="1" max="1" width="2.7109375" style="25" customWidth="1"/>
    <col min="2" max="2" width="2.7109375" style="1" customWidth="1"/>
    <col min="3" max="3" width="25.7109375" style="1" customWidth="1"/>
    <col min="4" max="4" width="15.7109375" style="1" customWidth="1"/>
    <col min="5" max="5" width="13.28515625" style="1" customWidth="1"/>
    <col min="6" max="6" width="15.7109375" style="1" customWidth="1"/>
    <col min="7" max="7" width="13.28515625" style="1" customWidth="1"/>
    <col min="8" max="8" width="29.7109375" style="1" bestFit="1" customWidth="1"/>
    <col min="9" max="10" width="2.7109375" style="1" customWidth="1"/>
    <col min="11" max="16384" width="9.28515625" style="1"/>
  </cols>
  <sheetData>
    <row r="3" spans="3:8" ht="23.25">
      <c r="C3" s="16" t="s">
        <v>9</v>
      </c>
      <c r="D3" s="18"/>
      <c r="E3" s="18"/>
      <c r="F3" s="983" t="s">
        <v>456</v>
      </c>
      <c r="G3" s="984"/>
      <c r="H3" s="985"/>
    </row>
    <row r="4" spans="3:8" ht="23.25">
      <c r="C4" s="16" t="s">
        <v>11</v>
      </c>
      <c r="D4" s="18"/>
      <c r="E4" s="18"/>
      <c r="F4" s="986"/>
      <c r="G4" s="987"/>
      <c r="H4" s="988"/>
    </row>
    <row r="5" spans="3:8" ht="23.25">
      <c r="C5" s="16"/>
      <c r="D5" s="18"/>
      <c r="E5" s="18"/>
      <c r="F5" s="17"/>
      <c r="G5" s="17"/>
      <c r="H5" s="17"/>
    </row>
    <row r="6" spans="3:8">
      <c r="C6" s="34" t="s">
        <v>457</v>
      </c>
      <c r="D6" s="18"/>
      <c r="E6" s="18"/>
      <c r="F6" s="17"/>
      <c r="G6" s="17"/>
      <c r="H6" s="17"/>
    </row>
    <row r="7" spans="3:8">
      <c r="C7" s="54" t="s">
        <v>458</v>
      </c>
      <c r="D7" s="956" t="s">
        <v>459</v>
      </c>
      <c r="E7" s="958"/>
      <c r="F7" s="956" t="s">
        <v>460</v>
      </c>
      <c r="G7" s="958"/>
      <c r="H7" s="17"/>
    </row>
    <row r="8" spans="3:8">
      <c r="C8" s="111" t="s">
        <v>461</v>
      </c>
      <c r="D8" s="112">
        <v>0.83599999999999997</v>
      </c>
      <c r="E8" s="11" t="s">
        <v>462</v>
      </c>
      <c r="F8" s="112">
        <v>1E-3</v>
      </c>
      <c r="G8" s="119" t="s">
        <v>463</v>
      </c>
      <c r="H8" s="17"/>
    </row>
    <row r="9" spans="3:8">
      <c r="C9" s="111" t="s">
        <v>464</v>
      </c>
      <c r="D9" s="112">
        <v>0.73499999999999999</v>
      </c>
      <c r="E9" s="11" t="s">
        <v>462</v>
      </c>
      <c r="F9" s="112">
        <v>1.4999999999999999E-2</v>
      </c>
      <c r="G9" s="119" t="s">
        <v>463</v>
      </c>
      <c r="H9" s="17"/>
    </row>
    <row r="10" spans="3:8">
      <c r="C10" s="111" t="s">
        <v>465</v>
      </c>
      <c r="D10" s="112">
        <v>0.51</v>
      </c>
      <c r="E10" s="11" t="s">
        <v>462</v>
      </c>
      <c r="F10" s="112">
        <v>0.01</v>
      </c>
      <c r="G10" s="119" t="s">
        <v>463</v>
      </c>
      <c r="H10" s="17"/>
    </row>
    <row r="11" spans="3:8">
      <c r="C11" s="111" t="s">
        <v>466</v>
      </c>
      <c r="D11" s="50"/>
      <c r="E11" s="11" t="s">
        <v>467</v>
      </c>
      <c r="F11" s="112">
        <v>4</v>
      </c>
      <c r="G11" s="11" t="s">
        <v>468</v>
      </c>
      <c r="H11" s="17"/>
    </row>
    <row r="12" spans="3:8">
      <c r="C12" s="17"/>
      <c r="D12" s="17"/>
      <c r="E12" s="17"/>
      <c r="F12" s="17"/>
      <c r="G12" s="17"/>
      <c r="H12" s="17"/>
    </row>
    <row r="13" spans="3:8">
      <c r="C13" s="34" t="s">
        <v>469</v>
      </c>
      <c r="D13" s="17"/>
      <c r="E13" s="17"/>
      <c r="F13" s="17"/>
      <c r="G13" s="17"/>
      <c r="H13" s="17"/>
    </row>
    <row r="14" spans="3:8">
      <c r="C14" s="956" t="s">
        <v>470</v>
      </c>
      <c r="D14" s="957"/>
      <c r="E14" s="958"/>
      <c r="F14" s="125" t="s">
        <v>471</v>
      </c>
      <c r="G14" s="54" t="s">
        <v>472</v>
      </c>
      <c r="H14" s="54" t="s">
        <v>284</v>
      </c>
    </row>
    <row r="15" spans="3:8" ht="25.5">
      <c r="C15" s="989" t="s">
        <v>473</v>
      </c>
      <c r="D15" s="990"/>
      <c r="E15" s="991"/>
      <c r="F15" s="146" t="s">
        <v>474</v>
      </c>
      <c r="G15" s="11" t="s">
        <v>475</v>
      </c>
      <c r="H15" s="17"/>
    </row>
    <row r="16" spans="3:8">
      <c r="C16" s="989" t="s">
        <v>476</v>
      </c>
      <c r="D16" s="990"/>
      <c r="E16" s="991"/>
      <c r="F16" s="687">
        <v>98.24</v>
      </c>
      <c r="G16" s="11" t="s">
        <v>477</v>
      </c>
      <c r="H16" s="17"/>
    </row>
    <row r="17" spans="3:8" ht="25.5">
      <c r="C17" s="989" t="s">
        <v>478</v>
      </c>
      <c r="D17" s="990"/>
      <c r="E17" s="991"/>
      <c r="F17" s="161" t="s">
        <v>479</v>
      </c>
      <c r="G17" s="11" t="s">
        <v>480</v>
      </c>
      <c r="H17" s="121" t="s">
        <v>481</v>
      </c>
    </row>
    <row r="18" spans="3:8">
      <c r="C18" s="989" t="s">
        <v>482</v>
      </c>
      <c r="D18" s="990"/>
      <c r="E18" s="991"/>
      <c r="F18" s="687">
        <v>74</v>
      </c>
      <c r="G18" s="11" t="s">
        <v>483</v>
      </c>
      <c r="H18" s="121" t="s">
        <v>481</v>
      </c>
    </row>
    <row r="19" spans="3:8">
      <c r="C19" s="989" t="s">
        <v>484</v>
      </c>
      <c r="D19" s="990"/>
      <c r="E19" s="991"/>
      <c r="F19" s="687">
        <v>2.98</v>
      </c>
      <c r="G19" s="11" t="s">
        <v>485</v>
      </c>
      <c r="H19" s="121" t="s">
        <v>481</v>
      </c>
    </row>
    <row r="20" spans="3:8">
      <c r="C20" s="17"/>
      <c r="D20" s="17"/>
      <c r="E20" s="17"/>
      <c r="F20" s="17"/>
      <c r="G20" s="17"/>
      <c r="H20" s="17"/>
    </row>
    <row r="21" spans="3:8">
      <c r="C21" s="34" t="s">
        <v>486</v>
      </c>
      <c r="D21" s="17"/>
      <c r="E21" s="17"/>
      <c r="F21" s="17"/>
      <c r="G21" s="17"/>
      <c r="H21" s="17"/>
    </row>
    <row r="22" spans="3:8">
      <c r="C22" s="54" t="s">
        <v>487</v>
      </c>
      <c r="D22" s="54" t="s">
        <v>471</v>
      </c>
      <c r="E22" s="54" t="s">
        <v>472</v>
      </c>
      <c r="F22" s="17"/>
      <c r="G22" s="17"/>
      <c r="H22" s="17"/>
    </row>
    <row r="23" spans="3:8">
      <c r="C23" s="111" t="s">
        <v>488</v>
      </c>
      <c r="D23" s="112">
        <v>365</v>
      </c>
      <c r="E23" s="118" t="s">
        <v>489</v>
      </c>
      <c r="F23" s="17"/>
      <c r="G23" s="17"/>
      <c r="H23" s="17"/>
    </row>
    <row r="24" spans="3:8">
      <c r="C24" s="2"/>
      <c r="D24" s="2"/>
      <c r="E24" s="2"/>
      <c r="F24" s="2"/>
      <c r="G24" s="2"/>
      <c r="H24" s="2"/>
    </row>
    <row r="25" spans="3:8" hidden="1">
      <c r="C25" s="1" t="s">
        <v>478</v>
      </c>
    </row>
    <row r="26" spans="3:8" hidden="1">
      <c r="C26" s="1" t="s">
        <v>342</v>
      </c>
    </row>
    <row r="27" spans="3:8" hidden="1">
      <c r="C27" s="1" t="s">
        <v>490</v>
      </c>
    </row>
    <row r="28" spans="3:8" hidden="1">
      <c r="C28" s="1" t="s">
        <v>491</v>
      </c>
    </row>
    <row r="29" spans="3:8" hidden="1">
      <c r="C29" s="1" t="s">
        <v>492</v>
      </c>
    </row>
    <row r="30" spans="3:8" hidden="1">
      <c r="C30" s="1" t="s">
        <v>493</v>
      </c>
    </row>
    <row r="31" spans="3:8" hidden="1">
      <c r="C31" s="1" t="s">
        <v>494</v>
      </c>
    </row>
    <row r="32" spans="3:8" hidden="1">
      <c r="C32" s="1" t="s">
        <v>495</v>
      </c>
    </row>
    <row r="33" spans="3:3" hidden="1">
      <c r="C33" s="1" t="s">
        <v>479</v>
      </c>
    </row>
    <row r="34" spans="3:3" hidden="1">
      <c r="C34" s="1" t="s">
        <v>496</v>
      </c>
    </row>
    <row r="35" spans="3:3" hidden="1">
      <c r="C35" s="1" t="s">
        <v>497</v>
      </c>
    </row>
    <row r="36" spans="3:3" hidden="1">
      <c r="C36" s="1" t="s">
        <v>498</v>
      </c>
    </row>
    <row r="37" spans="3:3" hidden="1">
      <c r="C37" s="1" t="s">
        <v>499</v>
      </c>
    </row>
    <row r="38" spans="3:3" hidden="1">
      <c r="C38" s="1" t="s">
        <v>500</v>
      </c>
    </row>
  </sheetData>
  <mergeCells count="9">
    <mergeCell ref="F3:H4"/>
    <mergeCell ref="C18:E18"/>
    <mergeCell ref="D7:E7"/>
    <mergeCell ref="F7:G7"/>
    <mergeCell ref="C19:E19"/>
    <mergeCell ref="C14:E14"/>
    <mergeCell ref="C15:E15"/>
    <mergeCell ref="C16:E16"/>
    <mergeCell ref="C17:E17"/>
  </mergeCells>
  <conditionalFormatting sqref="F17">
    <cfRule type="cellIs" dxfId="242" priority="21" operator="equal">
      <formula>"[select]"</formula>
    </cfRule>
    <cfRule type="cellIs" dxfId="241" priority="22" operator="equal">
      <formula>""</formula>
    </cfRule>
  </conditionalFormatting>
  <conditionalFormatting sqref="G15:G19">
    <cfRule type="cellIs" dxfId="240" priority="5" operator="equal">
      <formula>"[select]"</formula>
    </cfRule>
    <cfRule type="cellIs" dxfId="239" priority="6" operator="equal">
      <formula>""</formula>
    </cfRule>
  </conditionalFormatting>
  <dataValidations count="1">
    <dataValidation type="list" allowBlank="1" showInputMessage="1" showErrorMessage="1" sqref="F17" xr:uid="{00000000-0002-0000-0A00-000000000000}">
      <formula1>$C$26:$C$38</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3:F46"/>
  <sheetViews>
    <sheetView zoomScale="85" zoomScaleNormal="85" workbookViewId="0">
      <selection activeCell="E14" sqref="E14:F14"/>
    </sheetView>
  </sheetViews>
  <sheetFormatPr defaultColWidth="9.28515625" defaultRowHeight="15"/>
  <cols>
    <col min="1" max="1" width="2.7109375" style="130" customWidth="1"/>
    <col min="2" max="2" width="2.7109375" style="1" customWidth="1"/>
    <col min="3" max="3" width="75.7109375" style="1" customWidth="1"/>
    <col min="4" max="4" width="10.7109375" style="1" customWidth="1"/>
    <col min="5" max="5" width="13.28515625" style="1" customWidth="1"/>
    <col min="6" max="6" width="50.7109375" style="1" customWidth="1"/>
    <col min="7" max="7" width="3.42578125" style="1" customWidth="1"/>
    <col min="8" max="16384" width="9.28515625" style="1"/>
  </cols>
  <sheetData>
    <row r="3" spans="3:6" ht="23.25">
      <c r="C3" s="16" t="s">
        <v>9</v>
      </c>
      <c r="D3" s="18" t="s">
        <v>501</v>
      </c>
      <c r="E3" s="17"/>
      <c r="F3" s="17"/>
    </row>
    <row r="4" spans="3:6" ht="23.25">
      <c r="C4" s="16" t="s">
        <v>11</v>
      </c>
      <c r="D4" s="18" t="s">
        <v>502</v>
      </c>
      <c r="E4" s="17"/>
      <c r="F4" s="17"/>
    </row>
    <row r="5" spans="3:6">
      <c r="C5" s="17"/>
      <c r="D5" s="17"/>
      <c r="E5" s="17"/>
      <c r="F5" s="17"/>
    </row>
    <row r="6" spans="3:6">
      <c r="C6" s="17"/>
      <c r="D6" s="17"/>
      <c r="E6" s="17"/>
      <c r="F6" s="17"/>
    </row>
    <row r="7" spans="3:6" ht="23.25">
      <c r="C7" s="20" t="s">
        <v>503</v>
      </c>
      <c r="D7" s="17"/>
      <c r="E7" s="17"/>
      <c r="F7" s="17"/>
    </row>
    <row r="8" spans="3:6">
      <c r="C8" s="17"/>
      <c r="D8" s="17"/>
      <c r="E8" s="17"/>
      <c r="F8" s="17"/>
    </row>
    <row r="9" spans="3:6">
      <c r="C9" s="17"/>
      <c r="D9" s="54" t="s">
        <v>504</v>
      </c>
      <c r="E9" s="956" t="s">
        <v>505</v>
      </c>
      <c r="F9" s="958"/>
    </row>
    <row r="10" spans="3:6">
      <c r="C10" s="124" t="s">
        <v>506</v>
      </c>
      <c r="D10" s="149"/>
      <c r="E10" s="992"/>
      <c r="F10" s="993"/>
    </row>
    <row r="11" spans="3:6">
      <c r="C11" s="124" t="s">
        <v>507</v>
      </c>
      <c r="D11" s="149"/>
      <c r="E11" s="992"/>
      <c r="F11" s="993"/>
    </row>
    <row r="12" spans="3:6">
      <c r="C12" s="124" t="s">
        <v>508</v>
      </c>
      <c r="D12" s="149"/>
      <c r="E12" s="992"/>
      <c r="F12" s="993"/>
    </row>
    <row r="13" spans="3:6">
      <c r="C13" s="124" t="s">
        <v>509</v>
      </c>
      <c r="D13" s="149"/>
      <c r="E13" s="992"/>
      <c r="F13" s="993"/>
    </row>
    <row r="14" spans="3:6" ht="75.75" customHeight="1">
      <c r="C14" s="124" t="s">
        <v>510</v>
      </c>
      <c r="D14" s="170" t="s">
        <v>511</v>
      </c>
      <c r="E14" s="994" t="s">
        <v>512</v>
      </c>
      <c r="F14" s="995"/>
    </row>
    <row r="15" spans="3:6" ht="25.5" customHeight="1">
      <c r="C15" s="124" t="s">
        <v>513</v>
      </c>
      <c r="D15" s="170" t="s">
        <v>511</v>
      </c>
      <c r="E15" s="994" t="s">
        <v>514</v>
      </c>
      <c r="F15" s="995"/>
    </row>
    <row r="16" spans="3:6" ht="25.5" customHeight="1">
      <c r="C16" s="124" t="s">
        <v>515</v>
      </c>
      <c r="D16" s="170" t="s">
        <v>511</v>
      </c>
      <c r="E16" s="994" t="s">
        <v>516</v>
      </c>
      <c r="F16" s="995"/>
    </row>
    <row r="17" spans="3:6">
      <c r="C17" s="124" t="s">
        <v>517</v>
      </c>
      <c r="D17" s="149"/>
      <c r="E17" s="992"/>
      <c r="F17" s="993"/>
    </row>
    <row r="18" spans="3:6" ht="15" customHeight="1">
      <c r="C18" s="124" t="s">
        <v>518</v>
      </c>
      <c r="D18" s="170" t="s">
        <v>511</v>
      </c>
      <c r="E18" s="994" t="s">
        <v>519</v>
      </c>
      <c r="F18" s="995"/>
    </row>
    <row r="19" spans="3:6">
      <c r="C19" s="124" t="s">
        <v>520</v>
      </c>
      <c r="D19" s="149"/>
      <c r="E19" s="992"/>
      <c r="F19" s="993"/>
    </row>
    <row r="20" spans="3:6">
      <c r="C20" s="124" t="s">
        <v>521</v>
      </c>
      <c r="D20" s="149"/>
      <c r="E20" s="992"/>
      <c r="F20" s="993"/>
    </row>
    <row r="21" spans="3:6">
      <c r="C21" s="124" t="s">
        <v>522</v>
      </c>
      <c r="D21" s="149"/>
      <c r="E21" s="992"/>
      <c r="F21" s="993"/>
    </row>
    <row r="22" spans="3:6">
      <c r="C22" s="124" t="s">
        <v>523</v>
      </c>
      <c r="D22" s="149"/>
      <c r="E22" s="992"/>
      <c r="F22" s="993"/>
    </row>
    <row r="23" spans="3:6">
      <c r="C23" s="124" t="s">
        <v>524</v>
      </c>
      <c r="D23" s="149"/>
      <c r="E23" s="994" t="s">
        <v>525</v>
      </c>
      <c r="F23" s="995"/>
    </row>
    <row r="24" spans="3:6">
      <c r="C24" s="124" t="s">
        <v>526</v>
      </c>
      <c r="D24" s="149"/>
      <c r="E24" s="992"/>
      <c r="F24" s="993"/>
    </row>
    <row r="25" spans="3:6">
      <c r="C25" s="124" t="s">
        <v>527</v>
      </c>
      <c r="D25" s="149"/>
      <c r="E25" s="992"/>
      <c r="F25" s="993"/>
    </row>
    <row r="26" spans="3:6">
      <c r="C26" s="17"/>
      <c r="D26" s="17"/>
      <c r="E26" s="17"/>
      <c r="F26" s="17"/>
    </row>
    <row r="27" spans="3:6">
      <c r="C27" s="17"/>
      <c r="D27" s="17"/>
      <c r="E27" s="17"/>
      <c r="F27" s="17"/>
    </row>
    <row r="28" spans="3:6" ht="23.25">
      <c r="C28" s="20" t="s">
        <v>528</v>
      </c>
      <c r="D28" s="17"/>
      <c r="E28" s="17"/>
      <c r="F28" s="17"/>
    </row>
    <row r="29" spans="3:6">
      <c r="C29" s="17"/>
      <c r="D29" s="17"/>
      <c r="E29" s="17"/>
      <c r="F29" s="17"/>
    </row>
    <row r="30" spans="3:6">
      <c r="C30" s="17"/>
      <c r="D30" s="54" t="s">
        <v>504</v>
      </c>
      <c r="E30" s="54" t="s">
        <v>529</v>
      </c>
      <c r="F30" s="54" t="s">
        <v>505</v>
      </c>
    </row>
    <row r="31" spans="3:6">
      <c r="C31" s="124" t="s">
        <v>530</v>
      </c>
      <c r="D31" s="149"/>
      <c r="E31" s="147"/>
      <c r="F31" s="148"/>
    </row>
    <row r="32" spans="3:6">
      <c r="C32" s="124" t="s">
        <v>531</v>
      </c>
      <c r="D32" s="149"/>
      <c r="E32" s="147"/>
      <c r="F32" s="148"/>
    </row>
    <row r="33" spans="3:6">
      <c r="C33" s="124" t="s">
        <v>532</v>
      </c>
      <c r="D33" s="149"/>
      <c r="E33" s="147"/>
      <c r="F33" s="148"/>
    </row>
    <row r="34" spans="3:6">
      <c r="C34" s="124" t="s">
        <v>533</v>
      </c>
      <c r="D34" s="149"/>
      <c r="E34" s="147"/>
      <c r="F34" s="148"/>
    </row>
    <row r="35" spans="3:6">
      <c r="C35" s="124" t="s">
        <v>534</v>
      </c>
      <c r="D35" s="149"/>
      <c r="E35" s="147"/>
      <c r="F35" s="148"/>
    </row>
    <row r="36" spans="3:6" ht="51">
      <c r="C36" s="124" t="s">
        <v>535</v>
      </c>
      <c r="D36" s="170" t="s">
        <v>511</v>
      </c>
      <c r="E36" s="147" t="s">
        <v>536</v>
      </c>
      <c r="F36" s="148" t="s">
        <v>537</v>
      </c>
    </row>
    <row r="37" spans="3:6">
      <c r="C37" s="124" t="s">
        <v>538</v>
      </c>
      <c r="D37" s="149"/>
      <c r="E37" s="147"/>
      <c r="F37" s="148"/>
    </row>
    <row r="38" spans="3:6">
      <c r="C38" s="124" t="s">
        <v>539</v>
      </c>
      <c r="D38" s="149"/>
      <c r="E38" s="147"/>
      <c r="F38" s="148"/>
    </row>
    <row r="39" spans="3:6">
      <c r="C39" s="124" t="s">
        <v>540</v>
      </c>
      <c r="D39" s="149"/>
      <c r="E39" s="147"/>
      <c r="F39" s="148"/>
    </row>
    <row r="40" spans="3:6">
      <c r="C40" s="124" t="s">
        <v>541</v>
      </c>
      <c r="D40" s="149"/>
      <c r="E40" s="147"/>
      <c r="F40" s="148"/>
    </row>
    <row r="41" spans="3:6">
      <c r="C41" s="124" t="s">
        <v>542</v>
      </c>
      <c r="D41" s="149"/>
      <c r="E41" s="147"/>
      <c r="F41" s="148"/>
    </row>
    <row r="42" spans="3:6">
      <c r="C42" s="124" t="s">
        <v>543</v>
      </c>
      <c r="D42" s="149"/>
      <c r="E42" s="147"/>
      <c r="F42" s="148"/>
    </row>
    <row r="43" spans="3:6">
      <c r="C43" s="124" t="s">
        <v>544</v>
      </c>
      <c r="D43" s="149"/>
      <c r="E43" s="147"/>
      <c r="F43" s="148"/>
    </row>
    <row r="44" spans="3:6">
      <c r="C44" s="124" t="s">
        <v>545</v>
      </c>
      <c r="D44" s="149"/>
      <c r="E44" s="147"/>
      <c r="F44" s="148"/>
    </row>
    <row r="45" spans="3:6">
      <c r="C45" s="124" t="s">
        <v>546</v>
      </c>
      <c r="D45" s="149"/>
      <c r="E45" s="147"/>
      <c r="F45" s="148"/>
    </row>
    <row r="46" spans="3:6">
      <c r="C46" s="124" t="s">
        <v>547</v>
      </c>
      <c r="D46" s="149"/>
      <c r="E46" s="147"/>
      <c r="F46" s="148"/>
    </row>
  </sheetData>
  <sortState xmlns:xlrd2="http://schemas.microsoft.com/office/spreadsheetml/2017/richdata2" ref="C31:C46">
    <sortCondition ref="C31"/>
  </sortState>
  <mergeCells count="17">
    <mergeCell ref="E9:F9"/>
    <mergeCell ref="E16:F16"/>
    <mergeCell ref="E17:F17"/>
    <mergeCell ref="E18:F18"/>
    <mergeCell ref="E19:F19"/>
    <mergeCell ref="E22:F22"/>
    <mergeCell ref="E23:F23"/>
    <mergeCell ref="E24:F24"/>
    <mergeCell ref="E25:F25"/>
    <mergeCell ref="E10:F10"/>
    <mergeCell ref="E11:F11"/>
    <mergeCell ref="E12:F12"/>
    <mergeCell ref="E13:F13"/>
    <mergeCell ref="E14:F14"/>
    <mergeCell ref="E15:F15"/>
    <mergeCell ref="E20:F20"/>
    <mergeCell ref="E21:F2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dimension ref="A3:K42"/>
  <sheetViews>
    <sheetView zoomScale="85" zoomScaleNormal="85" workbookViewId="0">
      <selection activeCell="C5" sqref="C5"/>
    </sheetView>
  </sheetViews>
  <sheetFormatPr defaultColWidth="9.28515625" defaultRowHeight="15"/>
  <cols>
    <col min="1" max="1" width="2.7109375" style="130" customWidth="1"/>
    <col min="2" max="2" width="2.7109375" style="1" customWidth="1"/>
    <col min="3" max="3" width="8.42578125" style="151" customWidth="1"/>
    <col min="4" max="6" width="16.7109375" style="1" customWidth="1"/>
    <col min="7" max="7" width="65.7109375" style="1" customWidth="1"/>
    <col min="8" max="9" width="16.7109375" style="1" customWidth="1"/>
    <col min="10" max="10" width="65.7109375" style="1" customWidth="1"/>
    <col min="11" max="11" width="12" style="1" customWidth="1"/>
    <col min="12" max="13" width="2.7109375" style="1" customWidth="1"/>
    <col min="14" max="16384" width="9.28515625" style="1"/>
  </cols>
  <sheetData>
    <row r="3" spans="3:11" ht="23.25">
      <c r="C3" s="16" t="s">
        <v>9</v>
      </c>
      <c r="D3" s="17"/>
      <c r="E3" s="17"/>
      <c r="F3" s="17"/>
      <c r="G3" s="18" t="s">
        <v>548</v>
      </c>
      <c r="H3" s="17"/>
      <c r="I3" s="17"/>
      <c r="J3" s="17"/>
      <c r="K3" s="17"/>
    </row>
    <row r="4" spans="3:11" ht="23.25">
      <c r="C4" s="16" t="s">
        <v>11</v>
      </c>
      <c r="D4" s="17"/>
      <c r="E4" s="17"/>
      <c r="F4" s="17"/>
      <c r="G4" s="17"/>
      <c r="H4" s="17"/>
      <c r="I4" s="17"/>
      <c r="J4" s="17"/>
      <c r="K4" s="17"/>
    </row>
    <row r="5" spans="3:11">
      <c r="C5" s="17"/>
      <c r="D5" s="17"/>
      <c r="E5" s="17"/>
      <c r="F5" s="17"/>
      <c r="G5" s="17"/>
      <c r="H5" s="17"/>
      <c r="I5" s="17"/>
      <c r="J5" s="17"/>
      <c r="K5" s="17"/>
    </row>
    <row r="6" spans="3:11" ht="23.25">
      <c r="C6" s="20" t="s">
        <v>26</v>
      </c>
      <c r="D6" s="17"/>
      <c r="E6" s="17"/>
      <c r="F6" s="17"/>
      <c r="G6" s="17"/>
      <c r="H6" s="17"/>
      <c r="I6" s="17"/>
      <c r="J6" s="17"/>
      <c r="K6" s="17"/>
    </row>
    <row r="7" spans="3:11">
      <c r="C7" s="17"/>
      <c r="D7" s="17"/>
      <c r="E7" s="17"/>
      <c r="F7" s="17"/>
      <c r="G7" s="17"/>
      <c r="H7" s="17"/>
      <c r="I7" s="17"/>
      <c r="J7" s="17"/>
      <c r="K7" s="17"/>
    </row>
    <row r="8" spans="3:11" ht="18">
      <c r="C8" s="72" t="s">
        <v>549</v>
      </c>
      <c r="D8" s="17"/>
      <c r="E8" s="17"/>
      <c r="F8" s="85"/>
      <c r="G8" s="85"/>
      <c r="H8" s="85"/>
      <c r="I8" s="85"/>
      <c r="J8" s="85"/>
      <c r="K8" s="17"/>
    </row>
    <row r="9" spans="3:11">
      <c r="C9" s="152"/>
      <c r="D9" s="85"/>
      <c r="E9" s="17"/>
      <c r="F9" s="85"/>
      <c r="G9" s="85"/>
      <c r="H9" s="85"/>
      <c r="I9" s="85"/>
      <c r="J9" s="85"/>
      <c r="K9" s="17"/>
    </row>
    <row r="10" spans="3:11">
      <c r="C10" s="54" t="s">
        <v>550</v>
      </c>
      <c r="D10" s="54" t="s">
        <v>551</v>
      </c>
      <c r="E10" s="54" t="s">
        <v>281</v>
      </c>
      <c r="F10" s="54" t="s">
        <v>552</v>
      </c>
      <c r="G10" s="54" t="s">
        <v>553</v>
      </c>
      <c r="H10" s="54" t="s">
        <v>554</v>
      </c>
      <c r="I10" s="54" t="s">
        <v>555</v>
      </c>
      <c r="J10" s="54" t="s">
        <v>556</v>
      </c>
      <c r="K10" s="54" t="s">
        <v>557</v>
      </c>
    </row>
    <row r="28" spans="3:8" ht="18">
      <c r="C28" s="72" t="s">
        <v>558</v>
      </c>
      <c r="D28" s="17"/>
      <c r="E28" s="17"/>
      <c r="F28" s="85"/>
      <c r="G28" s="85"/>
      <c r="H28" s="85"/>
    </row>
    <row r="29" spans="3:8">
      <c r="C29" s="152"/>
      <c r="D29" s="85"/>
      <c r="E29" s="17"/>
      <c r="F29" s="85"/>
      <c r="G29" s="85"/>
      <c r="H29" s="85"/>
    </row>
    <row r="30" spans="3:8">
      <c r="C30" s="152"/>
      <c r="D30" s="54" t="s">
        <v>551</v>
      </c>
      <c r="E30" s="54" t="s">
        <v>281</v>
      </c>
      <c r="F30" s="54" t="s">
        <v>559</v>
      </c>
      <c r="G30" s="54" t="s">
        <v>560</v>
      </c>
      <c r="H30" s="54" t="s">
        <v>561</v>
      </c>
    </row>
    <row r="40" spans="3:7" ht="18">
      <c r="C40" s="72" t="s">
        <v>562</v>
      </c>
      <c r="D40" s="17"/>
      <c r="E40" s="17"/>
      <c r="F40" s="85"/>
      <c r="G40" s="85"/>
    </row>
    <row r="41" spans="3:7">
      <c r="C41" s="152"/>
      <c r="D41" s="85"/>
      <c r="E41" s="17"/>
      <c r="F41" s="85"/>
      <c r="G41" s="85"/>
    </row>
    <row r="42" spans="3:7">
      <c r="C42" s="152"/>
      <c r="D42" s="54" t="s">
        <v>563</v>
      </c>
      <c r="E42" s="54" t="s">
        <v>564</v>
      </c>
      <c r="F42" s="54" t="s">
        <v>565</v>
      </c>
      <c r="G42" s="54" t="s">
        <v>566</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8">
    <tabColor rgb="FFFFC000"/>
    <pageSetUpPr fitToPage="1"/>
  </sheetPr>
  <dimension ref="A3:T100"/>
  <sheetViews>
    <sheetView zoomScale="80" zoomScaleNormal="80" workbookViewId="0">
      <pane xSplit="4" ySplit="9" topLeftCell="E10" activePane="bottomRight" state="frozen"/>
      <selection pane="topRight" activeCell="E1" sqref="E1"/>
      <selection pane="bottomLeft" activeCell="A10" sqref="A10"/>
      <selection pane="bottomRight" activeCell="F20" sqref="F20"/>
    </sheetView>
  </sheetViews>
  <sheetFormatPr defaultColWidth="9.28515625" defaultRowHeight="15" customHeight="1"/>
  <cols>
    <col min="1" max="1" width="2.7109375" style="130" customWidth="1"/>
    <col min="2" max="2" width="2.7109375" style="1" customWidth="1"/>
    <col min="3" max="3" width="37.28515625" style="1" customWidth="1"/>
    <col min="4" max="4" width="56.7109375" style="1" customWidth="1"/>
    <col min="5" max="6" width="15.7109375" style="1" customWidth="1"/>
    <col min="7" max="7" width="14.42578125" style="1" customWidth="1"/>
    <col min="8" max="8" width="13.28515625" style="1" customWidth="1"/>
    <col min="9" max="9" width="14.42578125" style="1" customWidth="1"/>
    <col min="10" max="10" width="14.7109375" style="1" customWidth="1"/>
    <col min="11" max="11" width="14.42578125" style="1" customWidth="1"/>
    <col min="12" max="12" width="14.5703125" style="1" customWidth="1"/>
    <col min="13" max="14" width="14.28515625" style="1" customWidth="1"/>
    <col min="15" max="15" width="14.42578125" style="1" customWidth="1"/>
    <col min="16" max="16" width="15" style="1" customWidth="1"/>
    <col min="17" max="17" width="14.28515625" style="1" customWidth="1"/>
    <col min="18" max="18" width="13.7109375" style="1" customWidth="1"/>
    <col min="19" max="19" width="14" style="1" customWidth="1"/>
    <col min="20" max="20" width="15.28515625" style="1" customWidth="1"/>
    <col min="21" max="21" width="2.7109375" style="1" customWidth="1"/>
    <col min="22" max="22" width="9.28515625" style="1"/>
    <col min="23" max="46" width="21.7109375" style="1" customWidth="1"/>
    <col min="47" max="16384" width="9.28515625" style="1"/>
  </cols>
  <sheetData>
    <row r="3" spans="3:20" ht="23.25">
      <c r="C3" s="16" t="s">
        <v>9</v>
      </c>
      <c r="D3" s="17"/>
      <c r="E3" s="1002" t="s">
        <v>567</v>
      </c>
      <c r="F3" s="1003"/>
      <c r="G3" s="1003"/>
      <c r="H3" s="1003"/>
      <c r="I3" s="1003"/>
      <c r="J3" s="1003"/>
      <c r="K3" s="1003"/>
      <c r="L3" s="1003"/>
      <c r="M3" s="1003"/>
      <c r="N3" s="1003"/>
      <c r="O3" s="1003"/>
      <c r="P3" s="1003"/>
      <c r="Q3" s="1003"/>
      <c r="R3" s="1003"/>
      <c r="S3" s="1004"/>
      <c r="T3" s="17"/>
    </row>
    <row r="4" spans="3:20" ht="119.25" customHeight="1">
      <c r="C4" s="379" t="s">
        <v>11</v>
      </c>
      <c r="D4" s="17"/>
      <c r="E4" s="1005"/>
      <c r="F4" s="1006"/>
      <c r="G4" s="1006"/>
      <c r="H4" s="1006"/>
      <c r="I4" s="1006"/>
      <c r="J4" s="1006"/>
      <c r="K4" s="1006"/>
      <c r="L4" s="1006"/>
      <c r="M4" s="1006"/>
      <c r="N4" s="1006"/>
      <c r="O4" s="1006"/>
      <c r="P4" s="1006"/>
      <c r="Q4" s="1006"/>
      <c r="R4" s="1006"/>
      <c r="S4" s="1007"/>
      <c r="T4" s="17"/>
    </row>
    <row r="5" spans="3:20" ht="26.25" customHeight="1">
      <c r="C5" s="379"/>
      <c r="D5" s="17"/>
      <c r="E5" s="382"/>
      <c r="F5" s="380"/>
      <c r="G5" s="380"/>
      <c r="H5" s="380"/>
      <c r="I5" s="380"/>
      <c r="J5" s="380"/>
      <c r="K5" s="380"/>
      <c r="L5" s="427" t="s">
        <v>568</v>
      </c>
      <c r="M5" s="380"/>
      <c r="N5" s="380"/>
      <c r="O5" s="380"/>
      <c r="P5" s="380"/>
      <c r="Q5" s="380"/>
      <c r="R5" s="380"/>
      <c r="S5" s="381"/>
      <c r="T5" s="17"/>
    </row>
    <row r="6" spans="3:20">
      <c r="C6" s="17"/>
      <c r="D6" s="17"/>
      <c r="E6" s="999" t="s">
        <v>569</v>
      </c>
      <c r="F6" s="1000"/>
      <c r="G6" s="1000"/>
      <c r="H6" s="1000"/>
      <c r="I6" s="1000"/>
      <c r="J6" s="1000"/>
      <c r="K6" s="1000"/>
      <c r="L6" s="1000"/>
      <c r="M6" s="1000"/>
      <c r="N6" s="1000"/>
      <c r="O6" s="1000"/>
      <c r="P6" s="1000"/>
      <c r="Q6" s="1000"/>
      <c r="R6" s="1000"/>
      <c r="S6" s="1001"/>
      <c r="T6" s="17"/>
    </row>
    <row r="7" spans="3:20" ht="23.25">
      <c r="C7" s="20" t="s">
        <v>300</v>
      </c>
      <c r="D7" s="17"/>
      <c r="E7" s="17"/>
      <c r="F7" s="17"/>
      <c r="G7" s="17"/>
      <c r="H7" s="17"/>
      <c r="I7" s="17"/>
      <c r="J7" s="17"/>
      <c r="K7" s="17"/>
      <c r="L7" s="17"/>
      <c r="M7" s="17"/>
      <c r="N7" s="17"/>
      <c r="O7" s="17"/>
      <c r="P7" s="17"/>
      <c r="Q7" s="17"/>
      <c r="R7" s="17"/>
      <c r="S7" s="17"/>
      <c r="T7" s="17"/>
    </row>
    <row r="8" spans="3:20">
      <c r="C8" s="17"/>
      <c r="D8" s="17"/>
      <c r="E8" s="17"/>
      <c r="F8" s="17"/>
      <c r="G8" s="17"/>
      <c r="H8" s="17"/>
      <c r="I8" s="1008" t="s">
        <v>570</v>
      </c>
      <c r="J8" s="1009"/>
      <c r="K8" s="1009"/>
      <c r="L8" s="1009"/>
      <c r="M8" s="1009"/>
      <c r="N8" s="1009"/>
      <c r="O8" s="1009"/>
      <c r="P8" s="1009"/>
      <c r="Q8" s="1009"/>
      <c r="R8" s="1009"/>
      <c r="S8" s="1009"/>
      <c r="T8" s="1010"/>
    </row>
    <row r="9" spans="3:20">
      <c r="C9" s="17"/>
      <c r="D9" s="54" t="s">
        <v>571</v>
      </c>
      <c r="E9" s="54"/>
      <c r="F9" s="54" t="s">
        <v>572</v>
      </c>
      <c r="G9" s="54" t="s">
        <v>573</v>
      </c>
      <c r="H9" s="54" t="s">
        <v>472</v>
      </c>
      <c r="I9" s="103" t="s">
        <v>574</v>
      </c>
      <c r="J9" s="103" t="s">
        <v>575</v>
      </c>
      <c r="K9" s="103" t="s">
        <v>576</v>
      </c>
      <c r="L9" s="103" t="s">
        <v>577</v>
      </c>
      <c r="M9" s="103" t="s">
        <v>578</v>
      </c>
      <c r="N9" s="103" t="s">
        <v>579</v>
      </c>
      <c r="O9" s="103" t="s">
        <v>580</v>
      </c>
      <c r="P9" s="103" t="s">
        <v>581</v>
      </c>
      <c r="Q9" s="103" t="s">
        <v>582</v>
      </c>
      <c r="R9" s="103" t="s">
        <v>583</v>
      </c>
      <c r="S9" s="103" t="s">
        <v>584</v>
      </c>
      <c r="T9" s="103" t="s">
        <v>585</v>
      </c>
    </row>
    <row r="10" spans="3:20" s="163" customFormat="1" ht="12.75">
      <c r="C10" s="175" t="s">
        <v>586</v>
      </c>
      <c r="D10" s="175" t="s">
        <v>587</v>
      </c>
      <c r="E10" s="309"/>
      <c r="F10" s="308">
        <v>5776719</v>
      </c>
      <c r="G10" s="309">
        <f>SUM(I10:T10)</f>
        <v>1029947.6724911948</v>
      </c>
      <c r="H10" s="172" t="s">
        <v>588</v>
      </c>
      <c r="I10" s="950">
        <v>136153.02305999998</v>
      </c>
      <c r="J10" s="950">
        <v>119630.85319999997</v>
      </c>
      <c r="K10" s="950">
        <v>147006.60725895001</v>
      </c>
      <c r="L10" s="950">
        <v>115511.42697652304</v>
      </c>
      <c r="M10" s="950">
        <v>80967.91357334792</v>
      </c>
      <c r="N10" s="950">
        <v>147573.19975662231</v>
      </c>
      <c r="O10" s="950">
        <v>61280.195340046863</v>
      </c>
      <c r="P10" s="950">
        <v>39895.253237203644</v>
      </c>
      <c r="Q10" s="951">
        <v>41021</v>
      </c>
      <c r="R10" s="951">
        <v>78392.100061416626</v>
      </c>
      <c r="S10" s="951">
        <v>14784.000007629395</v>
      </c>
      <c r="T10" s="951">
        <v>47732.100019454956</v>
      </c>
    </row>
    <row r="11" spans="3:20" s="163" customFormat="1" ht="12.75">
      <c r="C11" s="176" t="s">
        <v>589</v>
      </c>
      <c r="D11" s="175" t="s">
        <v>590</v>
      </c>
      <c r="E11" s="309"/>
      <c r="F11" s="308">
        <v>3252665</v>
      </c>
      <c r="G11" s="309">
        <f t="shared" ref="G11:G19" si="0">SUM(I11:T11)</f>
        <v>0</v>
      </c>
      <c r="H11" s="172" t="s">
        <v>588</v>
      </c>
      <c r="I11" s="950"/>
      <c r="J11" s="950"/>
      <c r="K11" s="950"/>
      <c r="L11" s="950"/>
      <c r="M11" s="950"/>
      <c r="N11" s="950"/>
      <c r="O11" s="950"/>
      <c r="P11" s="950"/>
      <c r="Q11" s="951"/>
      <c r="R11" s="951"/>
      <c r="S11" s="951"/>
      <c r="T11" s="951"/>
    </row>
    <row r="12" spans="3:20" s="163" customFormat="1" ht="12.75">
      <c r="C12" s="176" t="s">
        <v>591</v>
      </c>
      <c r="D12" s="175" t="s">
        <v>592</v>
      </c>
      <c r="E12" s="309"/>
      <c r="F12" s="308"/>
      <c r="G12" s="309">
        <f t="shared" si="0"/>
        <v>724753.58818249253</v>
      </c>
      <c r="H12" s="172" t="s">
        <v>588</v>
      </c>
      <c r="I12" s="950">
        <v>86337.325215437479</v>
      </c>
      <c r="J12" s="950">
        <v>85360.932585446048</v>
      </c>
      <c r="K12" s="950">
        <v>103905.23489623515</v>
      </c>
      <c r="L12" s="950">
        <v>53625.395190879237</v>
      </c>
      <c r="M12" s="950">
        <v>0</v>
      </c>
      <c r="N12" s="950">
        <v>0</v>
      </c>
      <c r="O12" s="950">
        <v>13488.599960327148</v>
      </c>
      <c r="P12" s="950">
        <v>47895.100059509292</v>
      </c>
      <c r="Q12" s="951">
        <v>111523.99999999996</v>
      </c>
      <c r="R12" s="951">
        <v>97914.500072479263</v>
      </c>
      <c r="S12" s="951">
        <v>95909.000141143799</v>
      </c>
      <c r="T12" s="951">
        <v>28793.500061035156</v>
      </c>
    </row>
    <row r="13" spans="3:20" s="163" customFormat="1" ht="12.75">
      <c r="C13" s="176" t="s">
        <v>593</v>
      </c>
      <c r="D13" s="175" t="s">
        <v>594</v>
      </c>
      <c r="E13" s="309"/>
      <c r="F13" s="308"/>
      <c r="G13" s="309">
        <f t="shared" si="0"/>
        <v>2578909.6680088863</v>
      </c>
      <c r="H13" s="172" t="s">
        <v>588</v>
      </c>
      <c r="I13" s="950">
        <v>387744.71217362501</v>
      </c>
      <c r="J13" s="950">
        <v>127439.52897466265</v>
      </c>
      <c r="K13" s="950">
        <v>318825.23360016989</v>
      </c>
      <c r="L13" s="950">
        <v>151885.23813500942</v>
      </c>
      <c r="M13" s="950">
        <v>83017.976676533057</v>
      </c>
      <c r="N13" s="950">
        <v>159766.94818220317</v>
      </c>
      <c r="O13" s="950">
        <v>318910.26815456955</v>
      </c>
      <c r="P13" s="950">
        <v>110091.42739563703</v>
      </c>
      <c r="Q13" s="951">
        <v>164184.14040047291</v>
      </c>
      <c r="R13" s="951">
        <v>337664.49423513201</v>
      </c>
      <c r="S13" s="951">
        <v>234652.70003128052</v>
      </c>
      <c r="T13" s="951">
        <v>184727.00004959106</v>
      </c>
    </row>
    <row r="14" spans="3:20" s="163" customFormat="1" ht="12.75">
      <c r="C14" s="176" t="s">
        <v>595</v>
      </c>
      <c r="D14" s="175" t="s">
        <v>596</v>
      </c>
      <c r="E14" s="309"/>
      <c r="F14" s="308"/>
      <c r="G14" s="309">
        <f t="shared" si="0"/>
        <v>1501648.0924756501</v>
      </c>
      <c r="H14" s="172" t="s">
        <v>588</v>
      </c>
      <c r="I14" s="950">
        <v>114435.97249751352</v>
      </c>
      <c r="J14" s="950">
        <v>42582.053389001638</v>
      </c>
      <c r="K14" s="950">
        <v>34960.439631193876</v>
      </c>
      <c r="L14" s="950">
        <v>206868.39998067543</v>
      </c>
      <c r="M14" s="950">
        <v>181245.99230115674</v>
      </c>
      <c r="N14" s="950">
        <v>220690.93762904406</v>
      </c>
      <c r="O14" s="950">
        <v>166696.25642923824</v>
      </c>
      <c r="P14" s="950">
        <v>129854.11682366394</v>
      </c>
      <c r="Q14" s="951">
        <v>128217.98706182092</v>
      </c>
      <c r="R14" s="951">
        <v>100539.82082959078</v>
      </c>
      <c r="S14" s="951">
        <v>122269.39999771118</v>
      </c>
      <c r="T14" s="951">
        <v>53286.715905039753</v>
      </c>
    </row>
    <row r="15" spans="3:20" s="163" customFormat="1" ht="12.75">
      <c r="C15" s="176" t="s">
        <v>597</v>
      </c>
      <c r="D15" s="175" t="s">
        <v>598</v>
      </c>
      <c r="E15" s="309"/>
      <c r="F15" s="308"/>
      <c r="G15" s="309">
        <f t="shared" si="0"/>
        <v>1236124.3997554779</v>
      </c>
      <c r="H15" s="172" t="s">
        <v>588</v>
      </c>
      <c r="I15" s="950">
        <v>76881.29988861084</v>
      </c>
      <c r="J15" s="950">
        <v>43161.000057220459</v>
      </c>
      <c r="K15" s="950">
        <v>259284.30000495911</v>
      </c>
      <c r="L15" s="950">
        <v>140907.00008773792</v>
      </c>
      <c r="M15" s="950">
        <v>3897.4999847412109</v>
      </c>
      <c r="N15" s="950">
        <v>146013.09988021851</v>
      </c>
      <c r="O15" s="950">
        <v>103237.50009155273</v>
      </c>
      <c r="P15" s="950">
        <v>105954.79992294312</v>
      </c>
      <c r="Q15" s="951">
        <v>148729.89976882935</v>
      </c>
      <c r="R15" s="951">
        <v>36006.70001411438</v>
      </c>
      <c r="S15" s="951">
        <v>69977.900012969971</v>
      </c>
      <c r="T15" s="951">
        <v>102073.4000415802</v>
      </c>
    </row>
    <row r="16" spans="3:20" s="163" customFormat="1" ht="12.75">
      <c r="C16" s="175" t="s">
        <v>599</v>
      </c>
      <c r="D16" s="175" t="s">
        <v>600</v>
      </c>
      <c r="E16" s="309"/>
      <c r="F16" s="308"/>
      <c r="G16" s="309">
        <f t="shared" si="0"/>
        <v>0</v>
      </c>
      <c r="H16" s="172" t="s">
        <v>588</v>
      </c>
      <c r="I16" s="950">
        <v>0</v>
      </c>
      <c r="J16" s="950">
        <v>0</v>
      </c>
      <c r="K16" s="950">
        <v>0</v>
      </c>
      <c r="L16" s="950">
        <v>0</v>
      </c>
      <c r="M16" s="950">
        <v>0</v>
      </c>
      <c r="N16" s="950">
        <v>0</v>
      </c>
      <c r="O16" s="950">
        <v>0</v>
      </c>
      <c r="P16" s="950">
        <v>0</v>
      </c>
      <c r="Q16" s="951">
        <v>0</v>
      </c>
      <c r="R16" s="951">
        <v>0</v>
      </c>
      <c r="S16" s="951">
        <v>0</v>
      </c>
      <c r="T16" s="951">
        <v>0</v>
      </c>
    </row>
    <row r="17" spans="3:20" s="163" customFormat="1" ht="12.75">
      <c r="C17" s="176" t="s">
        <v>601</v>
      </c>
      <c r="D17" s="175" t="s">
        <v>602</v>
      </c>
      <c r="E17" s="309"/>
      <c r="F17" s="308"/>
      <c r="G17" s="309">
        <f t="shared" si="0"/>
        <v>791643.54863689968</v>
      </c>
      <c r="H17" s="172" t="s">
        <v>588</v>
      </c>
      <c r="I17" s="950">
        <v>0</v>
      </c>
      <c r="J17" s="950">
        <v>134127.59755233731</v>
      </c>
      <c r="K17" s="950">
        <v>16764.500018769235</v>
      </c>
      <c r="L17" s="950">
        <v>134783.79334098089</v>
      </c>
      <c r="M17" s="950">
        <v>19778.014332649567</v>
      </c>
      <c r="N17" s="950">
        <v>245519.70199119885</v>
      </c>
      <c r="O17" s="950">
        <v>230339.02541547985</v>
      </c>
      <c r="P17" s="950">
        <v>10330.915985484055</v>
      </c>
      <c r="Q17" s="951">
        <v>0</v>
      </c>
      <c r="R17" s="951">
        <v>0</v>
      </c>
      <c r="S17" s="951">
        <v>0</v>
      </c>
      <c r="T17" s="951">
        <v>0</v>
      </c>
    </row>
    <row r="18" spans="3:20" s="163" customFormat="1" ht="12.75">
      <c r="C18" s="176" t="s">
        <v>603</v>
      </c>
      <c r="D18" s="175" t="s">
        <v>604</v>
      </c>
      <c r="E18" s="309"/>
      <c r="F18" s="308"/>
      <c r="G18" s="309">
        <f t="shared" si="0"/>
        <v>1096303.4937611714</v>
      </c>
      <c r="H18" s="172" t="s">
        <v>588</v>
      </c>
      <c r="I18" s="950">
        <v>130402.98355310527</v>
      </c>
      <c r="J18" s="950">
        <v>89369.183378787246</v>
      </c>
      <c r="K18" s="950">
        <v>122639.38672275143</v>
      </c>
      <c r="L18" s="950">
        <v>0</v>
      </c>
      <c r="M18" s="950">
        <v>216207.03586391523</v>
      </c>
      <c r="N18" s="950">
        <v>235724.35615062574</v>
      </c>
      <c r="O18" s="950">
        <v>86005.042489550542</v>
      </c>
      <c r="P18" s="950">
        <v>4999.4150727521628</v>
      </c>
      <c r="Q18" s="951">
        <v>69053.157938177697</v>
      </c>
      <c r="R18" s="951">
        <v>63076.648390496965</v>
      </c>
      <c r="S18" s="951">
        <v>62754.999988555908</v>
      </c>
      <c r="T18" s="951">
        <v>16071.284212453109</v>
      </c>
    </row>
    <row r="19" spans="3:20" s="163" customFormat="1" ht="12.75">
      <c r="C19" s="176" t="s">
        <v>605</v>
      </c>
      <c r="D19" s="175" t="s">
        <v>606</v>
      </c>
      <c r="E19" s="309"/>
      <c r="F19" s="308"/>
      <c r="G19" s="309">
        <f t="shared" si="0"/>
        <v>359600.70002937317</v>
      </c>
      <c r="H19" s="172" t="s">
        <v>588</v>
      </c>
      <c r="I19" s="950">
        <v>0</v>
      </c>
      <c r="J19" s="950">
        <v>0</v>
      </c>
      <c r="K19" s="950">
        <v>51579.699771881104</v>
      </c>
      <c r="L19" s="950">
        <v>60173.30002975458</v>
      </c>
      <c r="M19" s="950">
        <v>170128.80010795593</v>
      </c>
      <c r="N19" s="950">
        <v>0</v>
      </c>
      <c r="O19" s="950">
        <v>16653.100006103574</v>
      </c>
      <c r="P19" s="950">
        <v>8091.8999996185303</v>
      </c>
      <c r="Q19" s="951">
        <v>0</v>
      </c>
      <c r="R19" s="951">
        <v>46664.700109481812</v>
      </c>
      <c r="S19" s="951">
        <v>0</v>
      </c>
      <c r="T19" s="951">
        <v>6309.2000045776367</v>
      </c>
    </row>
    <row r="20" spans="3:20" s="163" customFormat="1" ht="12.75">
      <c r="C20" s="398" t="s">
        <v>607</v>
      </c>
      <c r="D20" s="179" t="s">
        <v>608</v>
      </c>
      <c r="E20" s="310"/>
      <c r="F20" s="399">
        <v>11624570</v>
      </c>
      <c r="G20" s="400">
        <f>SUM(I20:T20)</f>
        <v>9318931.163341146</v>
      </c>
      <c r="H20" s="172" t="s">
        <v>588</v>
      </c>
      <c r="I20" s="401">
        <f>SUM(I10:I19)</f>
        <v>931955.31638829212</v>
      </c>
      <c r="J20" s="401">
        <f t="shared" ref="J20:T20" si="1">SUM(J10:J19)</f>
        <v>641671.14913745527</v>
      </c>
      <c r="K20" s="401">
        <f t="shared" si="1"/>
        <v>1054965.4019049099</v>
      </c>
      <c r="L20" s="401">
        <f t="shared" si="1"/>
        <v>863754.55374156055</v>
      </c>
      <c r="M20" s="401">
        <f t="shared" si="1"/>
        <v>755243.23284029961</v>
      </c>
      <c r="N20" s="401">
        <f t="shared" si="1"/>
        <v>1155288.2435899125</v>
      </c>
      <c r="O20" s="401">
        <f t="shared" si="1"/>
        <v>996609.98788686842</v>
      </c>
      <c r="P20" s="401">
        <f t="shared" si="1"/>
        <v>457112.92849681177</v>
      </c>
      <c r="Q20" s="401">
        <f t="shared" si="1"/>
        <v>662730.18516930076</v>
      </c>
      <c r="R20" s="401">
        <f t="shared" si="1"/>
        <v>760258.96371271182</v>
      </c>
      <c r="S20" s="401">
        <f t="shared" si="1"/>
        <v>600348.00017929077</v>
      </c>
      <c r="T20" s="401">
        <f t="shared" si="1"/>
        <v>438993.20029373188</v>
      </c>
    </row>
    <row r="21" spans="3:20">
      <c r="C21" s="17"/>
      <c r="D21" s="17"/>
      <c r="E21" s="313"/>
      <c r="F21" s="313"/>
      <c r="G21" s="313"/>
      <c r="H21" s="17"/>
      <c r="I21" s="385"/>
      <c r="J21" s="385"/>
      <c r="K21" s="385"/>
      <c r="L21" s="385"/>
      <c r="M21" s="385"/>
      <c r="N21" s="385"/>
      <c r="O21" s="385"/>
      <c r="P21" s="385"/>
      <c r="Q21" s="385"/>
      <c r="R21" s="385"/>
      <c r="S21" s="385"/>
      <c r="T21" s="385"/>
    </row>
    <row r="22" spans="3:20">
      <c r="C22" s="94" t="s">
        <v>609</v>
      </c>
      <c r="D22" s="179" t="s">
        <v>610</v>
      </c>
      <c r="E22" s="310"/>
      <c r="F22" s="399">
        <v>18559743</v>
      </c>
      <c r="G22" s="400">
        <f>SUM(I22:T22)</f>
        <v>13956158.479743604</v>
      </c>
      <c r="H22" s="213" t="s">
        <v>588</v>
      </c>
      <c r="I22" s="401">
        <v>1350272.7374335323</v>
      </c>
      <c r="J22" s="401">
        <v>1139929.6699934211</v>
      </c>
      <c r="K22" s="401">
        <v>1607365.9433397599</v>
      </c>
      <c r="L22" s="401">
        <v>1267917.4313330182</v>
      </c>
      <c r="M22" s="401">
        <v>1564992.7410072032</v>
      </c>
      <c r="N22" s="401">
        <v>1199129.5770692737</v>
      </c>
      <c r="O22" s="401">
        <v>1101750.7387660646</v>
      </c>
      <c r="P22" s="401">
        <v>754230.36973633349</v>
      </c>
      <c r="Q22" s="431">
        <v>928260.28251160542</v>
      </c>
      <c r="R22" s="431">
        <v>967570.11248618574</v>
      </c>
      <c r="S22" s="431">
        <v>1246797.1581770391</v>
      </c>
      <c r="T22" s="431">
        <v>827941.71789016784</v>
      </c>
    </row>
    <row r="23" spans="3:20">
      <c r="C23" s="17"/>
      <c r="D23" s="17"/>
      <c r="E23" s="313"/>
      <c r="F23" s="313"/>
      <c r="G23" s="313"/>
      <c r="H23" s="17"/>
      <c r="I23" s="385"/>
      <c r="J23" s="385"/>
      <c r="K23" s="385"/>
      <c r="L23" s="385"/>
      <c r="M23" s="385"/>
      <c r="N23" s="385"/>
      <c r="O23" s="385"/>
      <c r="P23" s="385"/>
      <c r="Q23" s="385"/>
      <c r="R23" s="385"/>
      <c r="S23" s="385"/>
      <c r="T23" s="385"/>
    </row>
    <row r="24" spans="3:20">
      <c r="C24" s="94" t="s">
        <v>611</v>
      </c>
      <c r="D24" s="179" t="s">
        <v>612</v>
      </c>
      <c r="E24" s="377">
        <f>G24/F24</f>
        <v>1.0738048214036386</v>
      </c>
      <c r="F24" s="399">
        <v>7099788</v>
      </c>
      <c r="G24" s="400">
        <f>SUM(I24:T24)</f>
        <v>7623786.5853436971</v>
      </c>
      <c r="H24" s="172" t="s">
        <v>588</v>
      </c>
      <c r="I24" s="401">
        <v>608744.36399999994</v>
      </c>
      <c r="J24" s="401">
        <v>625387.49600000004</v>
      </c>
      <c r="K24" s="401">
        <v>636100.72400000005</v>
      </c>
      <c r="L24" s="401">
        <v>680010.09999999986</v>
      </c>
      <c r="M24" s="401">
        <v>617235.076</v>
      </c>
      <c r="N24" s="401">
        <v>668191.99200000009</v>
      </c>
      <c r="O24" s="401">
        <v>640317.32785001188</v>
      </c>
      <c r="P24" s="401">
        <v>569002.45569123013</v>
      </c>
      <c r="Q24" s="431">
        <v>615512.183233822</v>
      </c>
      <c r="R24" s="431">
        <v>698111.5111725888</v>
      </c>
      <c r="S24" s="431">
        <v>573961.40824567794</v>
      </c>
      <c r="T24" s="431">
        <v>691211.94715036661</v>
      </c>
    </row>
    <row r="25" spans="3:20" hidden="1">
      <c r="C25" s="51" t="s">
        <v>613</v>
      </c>
      <c r="D25" s="6" t="s">
        <v>50</v>
      </c>
      <c r="E25" s="312"/>
      <c r="F25" s="311">
        <v>0</v>
      </c>
      <c r="G25" s="312">
        <f>SUM(I25:T25)</f>
        <v>0</v>
      </c>
      <c r="H25" s="172" t="s">
        <v>588</v>
      </c>
      <c r="I25" s="383"/>
      <c r="J25" s="383"/>
      <c r="K25" s="383"/>
      <c r="L25" s="383"/>
      <c r="M25" s="383"/>
      <c r="N25" s="383"/>
      <c r="O25" s="383"/>
      <c r="P25" s="383"/>
      <c r="Q25" s="383"/>
      <c r="R25" s="383"/>
      <c r="S25" s="383"/>
      <c r="T25" s="383"/>
    </row>
    <row r="26" spans="3:20" hidden="1">
      <c r="C26" s="51" t="s">
        <v>614</v>
      </c>
      <c r="D26" s="6" t="s">
        <v>50</v>
      </c>
      <c r="E26" s="312"/>
      <c r="F26" s="311">
        <v>0</v>
      </c>
      <c r="G26" s="312">
        <f>SUM(I26:T26)</f>
        <v>0</v>
      </c>
      <c r="H26" s="11" t="s">
        <v>615</v>
      </c>
      <c r="I26" s="384"/>
      <c r="J26" s="384"/>
      <c r="K26" s="384"/>
      <c r="L26" s="384"/>
      <c r="M26" s="384"/>
      <c r="N26" s="384"/>
      <c r="O26" s="384"/>
      <c r="P26" s="384"/>
      <c r="Q26" s="384"/>
      <c r="R26" s="384"/>
      <c r="S26" s="384"/>
      <c r="T26" s="384"/>
    </row>
    <row r="27" spans="3:20">
      <c r="C27" s="17"/>
      <c r="D27" s="17"/>
      <c r="E27" s="313"/>
      <c r="F27" s="313"/>
      <c r="G27" s="313"/>
      <c r="H27" s="17"/>
      <c r="I27" s="385"/>
      <c r="J27" s="385"/>
      <c r="K27" s="385"/>
      <c r="L27" s="385"/>
      <c r="M27" s="385"/>
      <c r="N27" s="385"/>
      <c r="O27" s="385"/>
      <c r="P27" s="385"/>
      <c r="Q27" s="385"/>
      <c r="R27" s="385"/>
      <c r="S27" s="385"/>
      <c r="T27" s="385"/>
    </row>
    <row r="28" spans="3:20">
      <c r="C28" s="94" t="s">
        <v>616</v>
      </c>
      <c r="D28" s="179" t="s">
        <v>617</v>
      </c>
      <c r="E28" s="310"/>
      <c r="F28" s="399">
        <v>176597</v>
      </c>
      <c r="G28" s="400">
        <f>SUM(I28:T28)</f>
        <v>155037.80482406364</v>
      </c>
      <c r="H28" s="172" t="s">
        <v>618</v>
      </c>
      <c r="I28" s="401">
        <v>14824.854752636713</v>
      </c>
      <c r="J28" s="401">
        <v>20000.623887830479</v>
      </c>
      <c r="K28" s="401">
        <v>19751.147607978677</v>
      </c>
      <c r="L28" s="401">
        <v>16450.395950434024</v>
      </c>
      <c r="M28" s="401">
        <v>10592.992376854534</v>
      </c>
      <c r="N28" s="401">
        <v>11330.545951156171</v>
      </c>
      <c r="O28" s="401">
        <v>9948</v>
      </c>
      <c r="P28" s="401">
        <v>9292.279709836821</v>
      </c>
      <c r="Q28" s="431">
        <v>9905.8299764374551</v>
      </c>
      <c r="R28" s="431">
        <v>13208.876277269532</v>
      </c>
      <c r="S28" s="431">
        <v>8819.6105597141668</v>
      </c>
      <c r="T28" s="431">
        <v>10912.647773915098</v>
      </c>
    </row>
    <row r="29" spans="3:20">
      <c r="C29" s="17"/>
      <c r="D29" s="17"/>
      <c r="E29" s="313"/>
      <c r="F29" s="313"/>
      <c r="G29" s="313"/>
      <c r="H29" s="17"/>
      <c r="I29" s="307"/>
      <c r="J29" s="307"/>
      <c r="K29" s="307"/>
      <c r="L29" s="307"/>
      <c r="M29" s="307"/>
      <c r="N29" s="307"/>
      <c r="O29" s="307"/>
      <c r="P29" s="307"/>
      <c r="Q29" s="307"/>
      <c r="R29" s="307"/>
      <c r="S29" s="307"/>
      <c r="T29" s="307"/>
    </row>
    <row r="30" spans="3:20" ht="23.25">
      <c r="C30" s="20" t="s">
        <v>619</v>
      </c>
      <c r="D30" s="17"/>
      <c r="E30" s="313"/>
      <c r="F30" s="313"/>
      <c r="G30" s="313"/>
      <c r="H30" s="17"/>
      <c r="I30" s="307"/>
      <c r="J30" s="307"/>
      <c r="K30" s="307"/>
      <c r="L30" s="307"/>
      <c r="M30" s="307"/>
      <c r="N30" s="307"/>
      <c r="O30" s="307"/>
      <c r="P30" s="307"/>
      <c r="Q30" s="307"/>
      <c r="R30" s="307"/>
      <c r="S30" s="307"/>
      <c r="T30" s="307"/>
    </row>
    <row r="31" spans="3:20" ht="15" customHeight="1">
      <c r="C31" s="17"/>
      <c r="D31" s="17"/>
      <c r="E31" s="17"/>
      <c r="F31" s="17"/>
      <c r="G31" s="17"/>
      <c r="H31" s="17"/>
      <c r="I31" s="1011" t="s">
        <v>570</v>
      </c>
      <c r="J31" s="1012"/>
      <c r="K31" s="1012"/>
      <c r="L31" s="1012"/>
      <c r="M31" s="1012"/>
      <c r="N31" s="1012"/>
      <c r="O31" s="1012"/>
      <c r="P31" s="1012"/>
      <c r="Q31" s="1012"/>
      <c r="R31" s="1012"/>
      <c r="S31" s="1012"/>
      <c r="T31" s="1013"/>
    </row>
    <row r="32" spans="3:20" ht="15" customHeight="1">
      <c r="C32" s="17"/>
      <c r="D32" s="284" t="s">
        <v>571</v>
      </c>
      <c r="E32" s="284" t="s">
        <v>620</v>
      </c>
      <c r="F32" s="54" t="s">
        <v>572</v>
      </c>
      <c r="G32" s="284" t="s">
        <v>573</v>
      </c>
      <c r="H32" s="284" t="s">
        <v>621</v>
      </c>
      <c r="I32" s="122" t="s">
        <v>574</v>
      </c>
      <c r="J32" s="122" t="s">
        <v>575</v>
      </c>
      <c r="K32" s="122" t="s">
        <v>576</v>
      </c>
      <c r="L32" s="122" t="s">
        <v>577</v>
      </c>
      <c r="M32" s="122" t="s">
        <v>578</v>
      </c>
      <c r="N32" s="122" t="s">
        <v>579</v>
      </c>
      <c r="O32" s="122" t="s">
        <v>580</v>
      </c>
      <c r="P32" s="122" t="s">
        <v>581</v>
      </c>
      <c r="Q32" s="122" t="s">
        <v>582</v>
      </c>
      <c r="R32" s="122" t="s">
        <v>583</v>
      </c>
      <c r="S32" s="122" t="s">
        <v>584</v>
      </c>
      <c r="T32" s="122" t="s">
        <v>585</v>
      </c>
    </row>
    <row r="33" spans="3:20" ht="15" customHeight="1">
      <c r="C33" s="435" t="s">
        <v>619</v>
      </c>
      <c r="D33" s="364" t="s">
        <v>622</v>
      </c>
      <c r="E33" s="250" t="s">
        <v>623</v>
      </c>
      <c r="F33" s="273">
        <f t="shared" ref="F33:F63" si="2">SUM(I33:T33)</f>
        <v>3527.34</v>
      </c>
      <c r="G33" s="273">
        <f t="shared" ref="G33:G64" si="3">SUM(I33:T33)</f>
        <v>3527.34</v>
      </c>
      <c r="H33" s="274" t="s">
        <v>624</v>
      </c>
      <c r="I33" s="282">
        <v>0</v>
      </c>
      <c r="J33" s="282">
        <v>0</v>
      </c>
      <c r="K33" s="282">
        <v>0</v>
      </c>
      <c r="L33" s="282">
        <v>0</v>
      </c>
      <c r="M33" s="282">
        <v>0</v>
      </c>
      <c r="N33" s="433">
        <v>0</v>
      </c>
      <c r="O33" s="433">
        <v>0</v>
      </c>
      <c r="P33" s="433">
        <f>2547-515</f>
        <v>2032</v>
      </c>
      <c r="Q33" s="433">
        <v>0</v>
      </c>
      <c r="R33" s="433">
        <v>0</v>
      </c>
      <c r="S33" s="433">
        <f>1814-712+305-222</f>
        <v>1185</v>
      </c>
      <c r="T33" s="918">
        <f>100.92-36.97+393.52-147.13</f>
        <v>310.33999999999997</v>
      </c>
    </row>
    <row r="34" spans="3:20" ht="15" customHeight="1">
      <c r="C34" s="436"/>
      <c r="D34" s="365" t="s">
        <v>625</v>
      </c>
      <c r="E34" s="250" t="s">
        <v>623</v>
      </c>
      <c r="F34" s="273">
        <f t="shared" si="2"/>
        <v>60.210000000000008</v>
      </c>
      <c r="G34" s="273">
        <f t="shared" si="3"/>
        <v>60.210000000000008</v>
      </c>
      <c r="H34" s="274" t="s">
        <v>624</v>
      </c>
      <c r="I34" s="282">
        <f>0.68+2.27</f>
        <v>2.95</v>
      </c>
      <c r="J34" s="282">
        <f>4.14+1.25</f>
        <v>5.39</v>
      </c>
      <c r="K34" s="282">
        <f>4.14+1.24</f>
        <v>5.38</v>
      </c>
      <c r="L34" s="282">
        <f>1.2+4</f>
        <v>5.2</v>
      </c>
      <c r="M34" s="433">
        <f>4.13+1.25</f>
        <v>5.38</v>
      </c>
      <c r="N34" s="433">
        <f>4.01+1.2</f>
        <v>5.21</v>
      </c>
      <c r="O34" s="282">
        <f>3.86+1.16</f>
        <v>5.0199999999999996</v>
      </c>
      <c r="P34" s="433">
        <f>4.13+1.25</f>
        <v>5.38</v>
      </c>
      <c r="Q34" s="433">
        <f>3.74+1.12</f>
        <v>4.8600000000000003</v>
      </c>
      <c r="R34" s="433">
        <f>4.14+1.24</f>
        <v>5.38</v>
      </c>
      <c r="S34" s="433">
        <f>4+1.2</f>
        <v>5.2</v>
      </c>
      <c r="T34" s="918">
        <f>3.74+1.12</f>
        <v>4.8600000000000003</v>
      </c>
    </row>
    <row r="35" spans="3:20" ht="15" customHeight="1">
      <c r="C35" s="436"/>
      <c r="D35" s="364" t="s">
        <v>626</v>
      </c>
      <c r="E35" s="250" t="s">
        <v>623</v>
      </c>
      <c r="F35" s="273">
        <f t="shared" si="2"/>
        <v>5466.97</v>
      </c>
      <c r="G35" s="273">
        <f t="shared" si="3"/>
        <v>5466.97</v>
      </c>
      <c r="H35" s="274" t="s">
        <v>624</v>
      </c>
      <c r="I35" s="282">
        <f>184.12+58.37</f>
        <v>242.49</v>
      </c>
      <c r="J35" s="282">
        <f>242.52+103.85</f>
        <v>346.37</v>
      </c>
      <c r="K35" s="282">
        <f>175.18+92.02</f>
        <v>267.2</v>
      </c>
      <c r="L35" s="282">
        <f>384.53+98.15</f>
        <v>482.67999999999995</v>
      </c>
      <c r="M35" s="433">
        <f>554.14+77.45</f>
        <v>631.59</v>
      </c>
      <c r="N35" s="433">
        <f>513.11+61.93</f>
        <v>575.04</v>
      </c>
      <c r="O35" s="433">
        <f>446.76+64.38</f>
        <v>511.14</v>
      </c>
      <c r="P35" s="282">
        <f>446.76+78.76</f>
        <v>525.52</v>
      </c>
      <c r="Q35" s="433">
        <f>423.28+73.59</f>
        <v>496.87</v>
      </c>
      <c r="R35" s="433">
        <f>384.4+79.74</f>
        <v>464.14</v>
      </c>
      <c r="S35" s="433">
        <f>226.99+96.72</f>
        <v>323.71000000000004</v>
      </c>
      <c r="T35" s="433">
        <f>296.14+113.2+127.77+63.11</f>
        <v>600.22</v>
      </c>
    </row>
    <row r="36" spans="3:20" ht="15" customHeight="1">
      <c r="C36" s="436"/>
      <c r="D36" s="364" t="s">
        <v>627</v>
      </c>
      <c r="E36" s="250" t="s">
        <v>623</v>
      </c>
      <c r="F36" s="273">
        <f t="shared" si="2"/>
        <v>12977.409999999998</v>
      </c>
      <c r="G36" s="273">
        <f t="shared" si="3"/>
        <v>12977.409999999998</v>
      </c>
      <c r="H36" s="274" t="s">
        <v>624</v>
      </c>
      <c r="I36" s="282">
        <f>SUM(138.18+138.72)</f>
        <v>276.89999999999998</v>
      </c>
      <c r="J36" s="282">
        <f>232.28+175.55</f>
        <v>407.83000000000004</v>
      </c>
      <c r="K36" s="282">
        <f>371.05+491.55</f>
        <v>862.6</v>
      </c>
      <c r="L36" s="282">
        <f>451.6+810.96</f>
        <v>1262.56</v>
      </c>
      <c r="M36" s="433">
        <f>668.99+801.68</f>
        <v>1470.67</v>
      </c>
      <c r="N36" s="433">
        <f>637.59+806.37</f>
        <v>1443.96</v>
      </c>
      <c r="O36" s="282">
        <f>492.67+623.09</f>
        <v>1115.76</v>
      </c>
      <c r="P36" s="433">
        <f>530.09+635.29</f>
        <v>1165.3800000000001</v>
      </c>
      <c r="Q36" s="433">
        <f>581.15+641.01</f>
        <v>1222.1599999999999</v>
      </c>
      <c r="R36" s="433">
        <f>698.19+666.79</f>
        <v>1364.98</v>
      </c>
      <c r="S36" s="478">
        <f>466.03+491.54</f>
        <v>957.56999999999994</v>
      </c>
      <c r="T36" s="433">
        <f>570.9+384.46+261.58+210.1</f>
        <v>1427.0399999999997</v>
      </c>
    </row>
    <row r="37" spans="3:20" ht="15" customHeight="1">
      <c r="C37" s="436"/>
      <c r="D37" s="363" t="s">
        <v>628</v>
      </c>
      <c r="E37" s="271" t="s">
        <v>629</v>
      </c>
      <c r="F37" s="272">
        <f t="shared" si="2"/>
        <v>2074.41</v>
      </c>
      <c r="G37" s="272">
        <f t="shared" si="3"/>
        <v>2074.41</v>
      </c>
      <c r="H37" s="172" t="s">
        <v>624</v>
      </c>
      <c r="I37" s="281">
        <f>79.34+96.38+119.69</f>
        <v>295.40999999999997</v>
      </c>
      <c r="J37" s="281">
        <v>0</v>
      </c>
      <c r="K37" s="281">
        <v>0</v>
      </c>
      <c r="L37" s="281">
        <v>0</v>
      </c>
      <c r="M37" s="281">
        <f>240+282+338</f>
        <v>860</v>
      </c>
      <c r="N37" s="432">
        <v>0</v>
      </c>
      <c r="O37" s="432">
        <v>0</v>
      </c>
      <c r="P37" s="432">
        <f>152+113+396</f>
        <v>661</v>
      </c>
      <c r="Q37" s="432">
        <v>0</v>
      </c>
      <c r="R37" s="432">
        <v>0</v>
      </c>
      <c r="S37" s="477">
        <f>143+105+10</f>
        <v>258</v>
      </c>
      <c r="T37" s="477">
        <v>0</v>
      </c>
    </row>
    <row r="38" spans="3:20" ht="15" customHeight="1">
      <c r="C38" s="436"/>
      <c r="D38" s="363" t="s">
        <v>630</v>
      </c>
      <c r="E38" s="271" t="s">
        <v>629</v>
      </c>
      <c r="F38" s="272">
        <f t="shared" si="2"/>
        <v>0</v>
      </c>
      <c r="G38" s="272">
        <f t="shared" si="3"/>
        <v>0</v>
      </c>
      <c r="H38" s="172" t="s">
        <v>624</v>
      </c>
      <c r="I38" s="281">
        <v>0</v>
      </c>
      <c r="J38" s="281">
        <v>0</v>
      </c>
      <c r="K38" s="281">
        <v>0</v>
      </c>
      <c r="L38" s="281">
        <v>0</v>
      </c>
      <c r="M38" s="281">
        <v>0</v>
      </c>
      <c r="N38" s="432">
        <v>0</v>
      </c>
      <c r="O38" s="432">
        <v>0</v>
      </c>
      <c r="P38" s="432">
        <v>0</v>
      </c>
      <c r="Q38" s="432">
        <v>0</v>
      </c>
      <c r="R38" s="432">
        <v>0</v>
      </c>
      <c r="S38" s="485">
        <v>0</v>
      </c>
      <c r="T38" s="432">
        <v>0</v>
      </c>
    </row>
    <row r="39" spans="3:20" ht="15" customHeight="1">
      <c r="C39" s="436"/>
      <c r="D39" s="364" t="s">
        <v>631</v>
      </c>
      <c r="E39" s="250"/>
      <c r="F39" s="273">
        <f t="shared" si="2"/>
        <v>0</v>
      </c>
      <c r="G39" s="273">
        <f t="shared" si="3"/>
        <v>0</v>
      </c>
      <c r="H39" s="274" t="s">
        <v>624</v>
      </c>
      <c r="I39" s="282">
        <v>0</v>
      </c>
      <c r="J39" s="282">
        <v>0</v>
      </c>
      <c r="K39" s="282">
        <v>0</v>
      </c>
      <c r="L39" s="282">
        <v>0</v>
      </c>
      <c r="M39" s="282">
        <v>0</v>
      </c>
      <c r="N39" s="282">
        <v>0</v>
      </c>
      <c r="O39" s="282">
        <v>0</v>
      </c>
      <c r="P39" s="282">
        <v>0</v>
      </c>
      <c r="Q39" s="282">
        <v>0</v>
      </c>
      <c r="R39" s="282">
        <v>0</v>
      </c>
      <c r="S39" s="283">
        <v>0</v>
      </c>
      <c r="T39" s="282">
        <v>0</v>
      </c>
    </row>
    <row r="40" spans="3:20" ht="13.15" customHeight="1">
      <c r="C40" s="436"/>
      <c r="D40" s="363" t="s">
        <v>632</v>
      </c>
      <c r="E40" s="271" t="s">
        <v>629</v>
      </c>
      <c r="F40" s="272">
        <f t="shared" si="2"/>
        <v>198215.31</v>
      </c>
      <c r="G40" s="272">
        <f t="shared" si="3"/>
        <v>198215.31</v>
      </c>
      <c r="H40" s="172" t="s">
        <v>624</v>
      </c>
      <c r="I40" s="281">
        <v>15775.92</v>
      </c>
      <c r="J40" s="281">
        <v>16931.080000000002</v>
      </c>
      <c r="K40" s="281">
        <v>15888.57</v>
      </c>
      <c r="L40" s="281">
        <v>17209.349999999999</v>
      </c>
      <c r="M40" s="432">
        <v>17511.47</v>
      </c>
      <c r="N40" s="281">
        <v>17124.45</v>
      </c>
      <c r="O40" s="281">
        <v>16968.95</v>
      </c>
      <c r="P40" s="432">
        <v>14729.56</v>
      </c>
      <c r="Q40" s="432">
        <v>16626.849999999999</v>
      </c>
      <c r="R40" s="432">
        <v>16686.12</v>
      </c>
      <c r="S40" s="432">
        <v>16601.34</v>
      </c>
      <c r="T40" s="432">
        <v>16161.65</v>
      </c>
    </row>
    <row r="41" spans="3:20" ht="15" customHeight="1">
      <c r="C41" s="436"/>
      <c r="D41" s="363" t="s">
        <v>633</v>
      </c>
      <c r="E41" s="271" t="s">
        <v>629</v>
      </c>
      <c r="F41" s="272">
        <f t="shared" si="2"/>
        <v>9445.8700000000008</v>
      </c>
      <c r="G41" s="272">
        <f t="shared" si="3"/>
        <v>9445.8700000000008</v>
      </c>
      <c r="H41" s="172" t="s">
        <v>624</v>
      </c>
      <c r="I41" s="281">
        <v>416.16</v>
      </c>
      <c r="J41" s="281">
        <v>796.05</v>
      </c>
      <c r="K41" s="281">
        <v>800.2</v>
      </c>
      <c r="L41" s="281">
        <v>748.59</v>
      </c>
      <c r="M41" s="485">
        <v>798.65</v>
      </c>
      <c r="N41" s="432">
        <v>757.78</v>
      </c>
      <c r="O41" s="432">
        <v>714.31</v>
      </c>
      <c r="P41" s="432">
        <v>743.16</v>
      </c>
      <c r="Q41" s="432">
        <v>634.44000000000005</v>
      </c>
      <c r="R41" s="432">
        <v>738.14</v>
      </c>
      <c r="S41" s="485">
        <v>974.66</v>
      </c>
      <c r="T41" s="432">
        <f>898.9+424.83</f>
        <v>1323.73</v>
      </c>
    </row>
    <row r="42" spans="3:20" ht="15" customHeight="1">
      <c r="C42" s="436"/>
      <c r="D42" s="364" t="s">
        <v>634</v>
      </c>
      <c r="E42" s="250" t="s">
        <v>623</v>
      </c>
      <c r="F42" s="273">
        <f t="shared" si="2"/>
        <v>6688.88</v>
      </c>
      <c r="G42" s="273">
        <f t="shared" si="3"/>
        <v>6688.88</v>
      </c>
      <c r="H42" s="274" t="s">
        <v>624</v>
      </c>
      <c r="I42" s="282">
        <f>246.1+87.41</f>
        <v>333.51</v>
      </c>
      <c r="J42" s="282">
        <v>0</v>
      </c>
      <c r="K42" s="282">
        <v>0</v>
      </c>
      <c r="L42" s="282">
        <v>0</v>
      </c>
      <c r="M42" s="282">
        <f>1150+126</f>
        <v>1276</v>
      </c>
      <c r="N42" s="433">
        <v>0</v>
      </c>
      <c r="O42" s="433">
        <v>0</v>
      </c>
      <c r="P42" s="433">
        <f>2840+225</f>
        <v>3065</v>
      </c>
      <c r="Q42" s="433">
        <v>0</v>
      </c>
      <c r="R42" s="433">
        <v>0</v>
      </c>
      <c r="S42" s="433">
        <f>1103+148+115+73</f>
        <v>1439</v>
      </c>
      <c r="T42" s="918">
        <f>15.07+18.2+92.21+449.89</f>
        <v>575.37</v>
      </c>
    </row>
    <row r="43" spans="3:20" ht="15" customHeight="1">
      <c r="C43" s="436"/>
      <c r="D43" s="364" t="s">
        <v>635</v>
      </c>
      <c r="E43" s="250" t="s">
        <v>623</v>
      </c>
      <c r="F43" s="273">
        <f t="shared" si="2"/>
        <v>40.200000000000003</v>
      </c>
      <c r="G43" s="273">
        <f t="shared" si="3"/>
        <v>40.200000000000003</v>
      </c>
      <c r="H43" s="274" t="s">
        <v>624</v>
      </c>
      <c r="I43" s="282">
        <v>0</v>
      </c>
      <c r="J43" s="282">
        <v>0</v>
      </c>
      <c r="K43" s="282">
        <v>0</v>
      </c>
      <c r="L43" s="282">
        <v>0</v>
      </c>
      <c r="M43" s="282">
        <v>0</v>
      </c>
      <c r="N43" s="282">
        <v>0</v>
      </c>
      <c r="O43" s="282">
        <v>0</v>
      </c>
      <c r="P43" s="282">
        <v>0</v>
      </c>
      <c r="Q43" s="433">
        <v>0</v>
      </c>
      <c r="R43" s="433">
        <v>0</v>
      </c>
      <c r="S43" s="478">
        <v>0</v>
      </c>
      <c r="T43" s="433">
        <f>8.77+31.43</f>
        <v>40.200000000000003</v>
      </c>
    </row>
    <row r="44" spans="3:20" ht="15" customHeight="1">
      <c r="C44" s="436"/>
      <c r="D44" s="364" t="s">
        <v>636</v>
      </c>
      <c r="E44" s="250" t="s">
        <v>623</v>
      </c>
      <c r="F44" s="273">
        <f t="shared" si="2"/>
        <v>11175.23</v>
      </c>
      <c r="G44" s="273">
        <f t="shared" si="3"/>
        <v>11175.23</v>
      </c>
      <c r="H44" s="274" t="s">
        <v>624</v>
      </c>
      <c r="I44" s="282">
        <f>602.48+152.86</f>
        <v>755.34</v>
      </c>
      <c r="J44" s="282">
        <v>0</v>
      </c>
      <c r="K44" s="282">
        <v>0</v>
      </c>
      <c r="L44" s="282">
        <v>0</v>
      </c>
      <c r="M44" s="282">
        <f>2300+382</f>
        <v>2682</v>
      </c>
      <c r="N44" s="433">
        <v>0</v>
      </c>
      <c r="O44" s="433">
        <v>0</v>
      </c>
      <c r="P44" s="433">
        <f>3265+483</f>
        <v>3748</v>
      </c>
      <c r="Q44" s="433">
        <v>0</v>
      </c>
      <c r="R44" s="433">
        <v>0</v>
      </c>
      <c r="S44" s="433">
        <f>2459+489+394+98</f>
        <v>3440</v>
      </c>
      <c r="T44" s="433">
        <f>70.82+28.61+258.51+191.95</f>
        <v>549.89</v>
      </c>
    </row>
    <row r="45" spans="3:20" ht="15" customHeight="1">
      <c r="C45" s="436"/>
      <c r="D45" s="363" t="s">
        <v>637</v>
      </c>
      <c r="E45" s="271" t="s">
        <v>629</v>
      </c>
      <c r="F45" s="272">
        <f t="shared" si="2"/>
        <v>16532.16</v>
      </c>
      <c r="G45" s="272">
        <f t="shared" si="3"/>
        <v>16532.16</v>
      </c>
      <c r="H45" s="172" t="s">
        <v>624</v>
      </c>
      <c r="I45" s="281">
        <f>724.29+389.96+193.98</f>
        <v>1308.23</v>
      </c>
      <c r="J45" s="281">
        <f>55.48+109.23+226.84</f>
        <v>391.55</v>
      </c>
      <c r="K45" s="281">
        <f>221.3+117.34+54.32</f>
        <v>392.96</v>
      </c>
      <c r="L45" s="281">
        <f>301.53+159.71+80.13</f>
        <v>541.37</v>
      </c>
      <c r="M45" s="432">
        <f>221.26+113.84+55.57</f>
        <v>390.67</v>
      </c>
      <c r="N45" s="432">
        <v>0</v>
      </c>
      <c r="O45" s="281">
        <f>273.53+150.58+74.34</f>
        <v>498.45000000000005</v>
      </c>
      <c r="P45" s="432">
        <f>170.61+90.33+44.31</f>
        <v>305.25</v>
      </c>
      <c r="Q45" s="432">
        <f>153.56+83.92+40.56</f>
        <v>278.04000000000002</v>
      </c>
      <c r="R45" s="432">
        <f>1043.49+540.96+264.7</f>
        <v>1849.15</v>
      </c>
      <c r="S45" s="432">
        <f>2389.21+1283.16+651.03</f>
        <v>4323.3999999999996</v>
      </c>
      <c r="T45" s="432">
        <f>2500.29+1275.72+610.14+1037.49+539.95+289.5</f>
        <v>6253.09</v>
      </c>
    </row>
    <row r="46" spans="3:20" ht="15" customHeight="1">
      <c r="C46" s="436"/>
      <c r="D46" s="364" t="s">
        <v>638</v>
      </c>
      <c r="E46" s="250" t="s">
        <v>623</v>
      </c>
      <c r="F46" s="273">
        <f t="shared" si="2"/>
        <v>11908.259999999998</v>
      </c>
      <c r="G46" s="273">
        <f t="shared" si="3"/>
        <v>11908.259999999998</v>
      </c>
      <c r="H46" s="274" t="s">
        <v>624</v>
      </c>
      <c r="I46" s="282">
        <f>746.83+330.38</f>
        <v>1077.21</v>
      </c>
      <c r="J46" s="282">
        <v>0</v>
      </c>
      <c r="K46" s="282">
        <v>0</v>
      </c>
      <c r="L46" s="282">
        <v>0</v>
      </c>
      <c r="M46" s="282">
        <f>2374+599</f>
        <v>2973</v>
      </c>
      <c r="N46" s="433">
        <v>0</v>
      </c>
      <c r="O46" s="433">
        <v>0</v>
      </c>
      <c r="P46" s="433">
        <f>3010+469</f>
        <v>3479</v>
      </c>
      <c r="Q46" s="433">
        <v>0</v>
      </c>
      <c r="R46" s="433">
        <v>0</v>
      </c>
      <c r="S46" s="433">
        <f>2274+485+453+143</f>
        <v>3355</v>
      </c>
      <c r="T46" s="433">
        <f>142.16+32.66+668.58+180.65</f>
        <v>1024.0500000000002</v>
      </c>
    </row>
    <row r="47" spans="3:20" ht="15" customHeight="1">
      <c r="C47" s="436"/>
      <c r="D47" s="364" t="s">
        <v>639</v>
      </c>
      <c r="E47" s="250" t="s">
        <v>623</v>
      </c>
      <c r="F47" s="273">
        <f t="shared" si="2"/>
        <v>10019.81</v>
      </c>
      <c r="G47" s="273">
        <f t="shared" si="3"/>
        <v>10019.81</v>
      </c>
      <c r="H47" s="274" t="s">
        <v>624</v>
      </c>
      <c r="I47" s="282">
        <v>0</v>
      </c>
      <c r="J47" s="282">
        <v>0</v>
      </c>
      <c r="K47" s="282">
        <v>0</v>
      </c>
      <c r="L47" s="282">
        <v>0</v>
      </c>
      <c r="M47" s="282">
        <f>1186+243</f>
        <v>1429</v>
      </c>
      <c r="N47" s="433">
        <v>0</v>
      </c>
      <c r="O47" s="433">
        <v>0</v>
      </c>
      <c r="P47" s="433">
        <f>2692+211</f>
        <v>2903</v>
      </c>
      <c r="Q47" s="433">
        <v>0</v>
      </c>
      <c r="R47" s="433">
        <v>0</v>
      </c>
      <c r="S47" s="433">
        <f>4309+314+443+71</f>
        <v>5137</v>
      </c>
      <c r="T47" s="433">
        <f>117.08+28.81+76.88+328.04</f>
        <v>550.80999999999995</v>
      </c>
    </row>
    <row r="48" spans="3:20" ht="15" customHeight="1">
      <c r="C48" s="436"/>
      <c r="D48" s="364" t="s">
        <v>640</v>
      </c>
      <c r="E48" s="250" t="s">
        <v>623</v>
      </c>
      <c r="F48" s="273">
        <f t="shared" si="2"/>
        <v>7998.26</v>
      </c>
      <c r="G48" s="273">
        <f t="shared" si="3"/>
        <v>7998.26</v>
      </c>
      <c r="H48" s="274" t="s">
        <v>624</v>
      </c>
      <c r="I48" s="282">
        <v>737.41</v>
      </c>
      <c r="J48" s="282">
        <v>0</v>
      </c>
      <c r="K48" s="282">
        <v>0</v>
      </c>
      <c r="L48" s="282">
        <v>0</v>
      </c>
      <c r="M48" s="282">
        <v>2440</v>
      </c>
      <c r="N48" s="433">
        <v>0</v>
      </c>
      <c r="O48" s="433">
        <v>0</v>
      </c>
      <c r="P48" s="433">
        <f>3526+0</f>
        <v>3526</v>
      </c>
      <c r="Q48" s="433">
        <v>0</v>
      </c>
      <c r="R48" s="433">
        <v>0</v>
      </c>
      <c r="S48" s="433">
        <f>839+163</f>
        <v>1002</v>
      </c>
      <c r="T48" s="433">
        <f>53.7+0+239.15</f>
        <v>292.85000000000002</v>
      </c>
    </row>
    <row r="49" spans="3:20" ht="15" customHeight="1">
      <c r="C49" s="436"/>
      <c r="D49" s="364" t="s">
        <v>641</v>
      </c>
      <c r="E49" s="250" t="s">
        <v>623</v>
      </c>
      <c r="F49" s="273">
        <f t="shared" si="2"/>
        <v>5242.78</v>
      </c>
      <c r="G49" s="273">
        <f t="shared" si="3"/>
        <v>5242.78</v>
      </c>
      <c r="H49" s="274" t="s">
        <v>624</v>
      </c>
      <c r="I49" s="282">
        <f>260.45+110.28</f>
        <v>370.73</v>
      </c>
      <c r="J49" s="282">
        <v>0</v>
      </c>
      <c r="K49" s="282">
        <v>0</v>
      </c>
      <c r="L49" s="282">
        <v>0</v>
      </c>
      <c r="M49" s="282">
        <f>833+209</f>
        <v>1042</v>
      </c>
      <c r="N49" s="433">
        <v>0</v>
      </c>
      <c r="O49" s="433">
        <v>0</v>
      </c>
      <c r="P49" s="433">
        <f>1760+166</f>
        <v>1926</v>
      </c>
      <c r="Q49" s="433">
        <v>0</v>
      </c>
      <c r="R49" s="433">
        <v>0</v>
      </c>
      <c r="S49" s="433">
        <f>1215+170+212+56</f>
        <v>1653</v>
      </c>
      <c r="T49" s="433">
        <f>22.17+8.85+161.99+58.04</f>
        <v>251.05</v>
      </c>
    </row>
    <row r="50" spans="3:20" ht="15" customHeight="1">
      <c r="C50" s="436"/>
      <c r="D50" s="364" t="s">
        <v>642</v>
      </c>
      <c r="E50" s="250" t="s">
        <v>623</v>
      </c>
      <c r="F50" s="273">
        <f t="shared" si="2"/>
        <v>13403.239999999998</v>
      </c>
      <c r="G50" s="273">
        <f t="shared" si="3"/>
        <v>13403.239999999998</v>
      </c>
      <c r="H50" s="274" t="s">
        <v>624</v>
      </c>
      <c r="I50" s="282">
        <f>89.41+236.08</f>
        <v>325.49</v>
      </c>
      <c r="J50" s="282">
        <f>432.07+220.64</f>
        <v>652.71</v>
      </c>
      <c r="K50" s="282">
        <f>721.15+201.44</f>
        <v>922.58999999999992</v>
      </c>
      <c r="L50" s="282">
        <f>182.46+982.53</f>
        <v>1164.99</v>
      </c>
      <c r="M50" s="282">
        <f>1413.91+199.28</f>
        <v>1613.19</v>
      </c>
      <c r="N50" s="433">
        <f>1190.59+167.27</f>
        <v>1357.86</v>
      </c>
      <c r="O50" s="282">
        <f>1235.31+148.23</f>
        <v>1383.54</v>
      </c>
      <c r="P50" s="433">
        <f>1235.05+169.4</f>
        <v>1404.45</v>
      </c>
      <c r="Q50" s="433">
        <f>1174.26+161.22</f>
        <v>1335.48</v>
      </c>
      <c r="R50" s="433">
        <f>1071.39+188.19</f>
        <v>1259.5800000000002</v>
      </c>
      <c r="S50" s="478">
        <f>714.09+201.04</f>
        <v>915.13</v>
      </c>
      <c r="T50" s="478">
        <f>525.99+238.93+198.86+104.45</f>
        <v>1068.23</v>
      </c>
    </row>
    <row r="51" spans="3:20" ht="15" customHeight="1">
      <c r="C51" s="436"/>
      <c r="D51" s="363" t="s">
        <v>643</v>
      </c>
      <c r="E51" s="271" t="s">
        <v>629</v>
      </c>
      <c r="F51" s="272">
        <f t="shared" si="2"/>
        <v>23317.83</v>
      </c>
      <c r="G51" s="272">
        <f t="shared" si="3"/>
        <v>23317.83</v>
      </c>
      <c r="H51" s="172" t="s">
        <v>624</v>
      </c>
      <c r="I51" s="281">
        <f>2880.62+128.21</f>
        <v>3008.83</v>
      </c>
      <c r="J51" s="281">
        <v>0</v>
      </c>
      <c r="K51" s="281">
        <v>0</v>
      </c>
      <c r="L51" s="281">
        <v>0</v>
      </c>
      <c r="M51" s="281">
        <f>6637+698+6</f>
        <v>7341</v>
      </c>
      <c r="N51" s="433">
        <v>0</v>
      </c>
      <c r="O51" s="433">
        <v>0</v>
      </c>
      <c r="P51" s="432">
        <f>6108+523+8</f>
        <v>6639</v>
      </c>
      <c r="Q51" s="433">
        <v>0</v>
      </c>
      <c r="R51" s="433">
        <v>0</v>
      </c>
      <c r="S51" s="433">
        <f>6161+163+5</f>
        <v>6329</v>
      </c>
      <c r="T51" s="433">
        <v>0</v>
      </c>
    </row>
    <row r="52" spans="3:20" ht="15" customHeight="1">
      <c r="C52" s="436"/>
      <c r="D52" s="364" t="s">
        <v>644</v>
      </c>
      <c r="E52" s="250" t="s">
        <v>623</v>
      </c>
      <c r="F52" s="273">
        <f t="shared" si="2"/>
        <v>479</v>
      </c>
      <c r="G52" s="273">
        <f t="shared" si="3"/>
        <v>479</v>
      </c>
      <c r="H52" s="274" t="s">
        <v>624</v>
      </c>
      <c r="I52" s="282">
        <v>0</v>
      </c>
      <c r="J52" s="282">
        <v>0</v>
      </c>
      <c r="K52" s="282">
        <v>0</v>
      </c>
      <c r="L52" s="282">
        <v>0</v>
      </c>
      <c r="M52" s="282">
        <v>0</v>
      </c>
      <c r="N52" s="282">
        <v>0</v>
      </c>
      <c r="O52" s="282">
        <v>0</v>
      </c>
      <c r="P52" s="282">
        <v>0</v>
      </c>
      <c r="Q52" s="433">
        <v>0</v>
      </c>
      <c r="R52" s="433">
        <v>0</v>
      </c>
      <c r="S52" s="478">
        <v>479</v>
      </c>
      <c r="T52" s="433">
        <v>0</v>
      </c>
    </row>
    <row r="53" spans="3:20" ht="15" customHeight="1">
      <c r="C53" s="436"/>
      <c r="D53" s="364" t="s">
        <v>645</v>
      </c>
      <c r="E53" s="250" t="s">
        <v>623</v>
      </c>
      <c r="F53" s="273">
        <f t="shared" si="2"/>
        <v>5657.27</v>
      </c>
      <c r="G53" s="273">
        <f t="shared" si="3"/>
        <v>5657.27</v>
      </c>
      <c r="H53" s="274" t="s">
        <v>624</v>
      </c>
      <c r="I53" s="282">
        <v>235.79</v>
      </c>
      <c r="J53" s="282">
        <v>0</v>
      </c>
      <c r="K53" s="282">
        <v>0</v>
      </c>
      <c r="L53" s="282">
        <v>0</v>
      </c>
      <c r="M53" s="282">
        <f>1219+406</f>
        <v>1625</v>
      </c>
      <c r="N53" s="433">
        <v>0</v>
      </c>
      <c r="O53" s="433">
        <v>0</v>
      </c>
      <c r="P53" s="433">
        <f>1257+285</f>
        <v>1542</v>
      </c>
      <c r="Q53" s="433">
        <v>0</v>
      </c>
      <c r="R53" s="433">
        <v>0</v>
      </c>
      <c r="S53" s="478">
        <f>923+303+278+103</f>
        <v>1607</v>
      </c>
      <c r="T53" s="433">
        <f>110.74+22.38+97.81+416.55</f>
        <v>647.48</v>
      </c>
    </row>
    <row r="54" spans="3:20" ht="15" customHeight="1">
      <c r="C54" s="436"/>
      <c r="D54" s="364" t="s">
        <v>646</v>
      </c>
      <c r="E54" s="250" t="s">
        <v>623</v>
      </c>
      <c r="F54" s="273">
        <f t="shared" si="2"/>
        <v>10907.43</v>
      </c>
      <c r="G54" s="273">
        <f t="shared" si="3"/>
        <v>10907.43</v>
      </c>
      <c r="H54" s="274" t="s">
        <v>624</v>
      </c>
      <c r="I54" s="282">
        <f>879.52+216.97</f>
        <v>1096.49</v>
      </c>
      <c r="J54" s="282">
        <v>0</v>
      </c>
      <c r="K54" s="282">
        <v>0</v>
      </c>
      <c r="L54" s="282">
        <v>0</v>
      </c>
      <c r="M54" s="282">
        <f>1860+685</f>
        <v>2545</v>
      </c>
      <c r="N54" s="433">
        <v>0</v>
      </c>
      <c r="O54" s="433">
        <v>0</v>
      </c>
      <c r="P54" s="433">
        <f>3436+314</f>
        <v>3750</v>
      </c>
      <c r="Q54" s="433">
        <v>0</v>
      </c>
      <c r="R54" s="433">
        <v>0</v>
      </c>
      <c r="S54" s="479">
        <f>2080+370+367+106</f>
        <v>2923</v>
      </c>
      <c r="T54" s="434">
        <f>109.37+31.46+324.99+127.12</f>
        <v>592.94000000000005</v>
      </c>
    </row>
    <row r="55" spans="3:20" ht="15" customHeight="1">
      <c r="C55" s="436"/>
      <c r="D55" s="363" t="s">
        <v>647</v>
      </c>
      <c r="E55" s="271" t="s">
        <v>629</v>
      </c>
      <c r="F55" s="272">
        <f t="shared" si="2"/>
        <v>1150.67</v>
      </c>
      <c r="G55" s="272">
        <f t="shared" si="3"/>
        <v>1150.67</v>
      </c>
      <c r="H55" s="172" t="s">
        <v>624</v>
      </c>
      <c r="I55" s="281">
        <v>120.59</v>
      </c>
      <c r="J55" s="281">
        <v>0</v>
      </c>
      <c r="K55" s="281">
        <v>0</v>
      </c>
      <c r="L55" s="281">
        <v>0</v>
      </c>
      <c r="M55" s="281">
        <v>257</v>
      </c>
      <c r="N55" s="433">
        <v>0</v>
      </c>
      <c r="O55" s="433">
        <v>0</v>
      </c>
      <c r="P55" s="432">
        <v>284</v>
      </c>
      <c r="Q55" s="433">
        <v>0</v>
      </c>
      <c r="R55" s="433">
        <v>0</v>
      </c>
      <c r="S55" s="432">
        <f>269+126</f>
        <v>395</v>
      </c>
      <c r="T55" s="432">
        <f>28.66+65.42</f>
        <v>94.08</v>
      </c>
    </row>
    <row r="56" spans="3:20" ht="15" customHeight="1">
      <c r="C56" s="436"/>
      <c r="D56" s="364" t="s">
        <v>648</v>
      </c>
      <c r="E56" s="250" t="s">
        <v>623</v>
      </c>
      <c r="F56" s="273">
        <f t="shared" si="2"/>
        <v>7858.18</v>
      </c>
      <c r="G56" s="273">
        <f t="shared" si="3"/>
        <v>7858.18</v>
      </c>
      <c r="H56" s="274" t="s">
        <v>624</v>
      </c>
      <c r="I56" s="282">
        <v>399.86</v>
      </c>
      <c r="J56" s="282">
        <v>0</v>
      </c>
      <c r="K56" s="282">
        <v>0</v>
      </c>
      <c r="L56" s="282">
        <v>0</v>
      </c>
      <c r="M56" s="282">
        <v>2012</v>
      </c>
      <c r="N56" s="433">
        <v>0</v>
      </c>
      <c r="O56" s="433">
        <v>0</v>
      </c>
      <c r="P56" s="433">
        <v>2748</v>
      </c>
      <c r="Q56" s="433">
        <v>0</v>
      </c>
      <c r="R56" s="433">
        <v>0</v>
      </c>
      <c r="S56" s="433">
        <f>2068+279</f>
        <v>2347</v>
      </c>
      <c r="T56" s="433">
        <f>65.1+286.22</f>
        <v>351.32000000000005</v>
      </c>
    </row>
    <row r="57" spans="3:20" ht="15" customHeight="1">
      <c r="C57" s="436"/>
      <c r="D57" s="363" t="s">
        <v>649</v>
      </c>
      <c r="E57" s="271" t="s">
        <v>629</v>
      </c>
      <c r="F57" s="272">
        <f t="shared" si="2"/>
        <v>886732</v>
      </c>
      <c r="G57" s="272">
        <f t="shared" si="3"/>
        <v>886732</v>
      </c>
      <c r="H57" s="172" t="s">
        <v>624</v>
      </c>
      <c r="I57" s="916">
        <f>73111.44</f>
        <v>73111.44</v>
      </c>
      <c r="J57" s="916">
        <v>71701.539999999994</v>
      </c>
      <c r="K57" s="916">
        <v>78909.03</v>
      </c>
      <c r="L57" s="916">
        <v>75737.100000000006</v>
      </c>
      <c r="M57" s="485">
        <v>64646</v>
      </c>
      <c r="N57" s="916">
        <v>57529.1</v>
      </c>
      <c r="O57" s="485">
        <v>67558.789999999994</v>
      </c>
      <c r="P57" s="485">
        <v>73913.7</v>
      </c>
      <c r="Q57" s="485">
        <v>75799.649999999994</v>
      </c>
      <c r="R57" s="485">
        <v>76505.119999999995</v>
      </c>
      <c r="S57" s="917">
        <v>84296.65</v>
      </c>
      <c r="T57" s="485">
        <v>87023.88</v>
      </c>
    </row>
    <row r="58" spans="3:20" s="174" customFormat="1" ht="15" customHeight="1">
      <c r="C58" s="436"/>
      <c r="D58" s="364" t="s">
        <v>650</v>
      </c>
      <c r="E58" s="250" t="s">
        <v>623</v>
      </c>
      <c r="F58" s="273">
        <f t="shared" si="2"/>
        <v>0</v>
      </c>
      <c r="G58" s="273">
        <f t="shared" si="3"/>
        <v>0</v>
      </c>
      <c r="H58" s="274" t="s">
        <v>624</v>
      </c>
      <c r="I58" s="434">
        <v>0</v>
      </c>
      <c r="J58" s="434">
        <v>0</v>
      </c>
      <c r="K58" s="434">
        <v>0</v>
      </c>
      <c r="L58" s="434">
        <v>0</v>
      </c>
      <c r="M58" s="434">
        <v>0</v>
      </c>
      <c r="N58" s="434">
        <v>0</v>
      </c>
      <c r="O58" s="434">
        <v>0</v>
      </c>
      <c r="P58" s="434">
        <v>0</v>
      </c>
      <c r="Q58" s="433">
        <v>0</v>
      </c>
      <c r="R58" s="433">
        <v>0</v>
      </c>
      <c r="S58" s="433">
        <v>0</v>
      </c>
      <c r="T58" s="433">
        <v>0</v>
      </c>
    </row>
    <row r="59" spans="3:20" s="174" customFormat="1" ht="15" customHeight="1">
      <c r="C59" s="436"/>
      <c r="D59" s="364" t="s">
        <v>651</v>
      </c>
      <c r="E59" s="250" t="s">
        <v>623</v>
      </c>
      <c r="F59" s="273">
        <f t="shared" si="2"/>
        <v>0</v>
      </c>
      <c r="G59" s="273">
        <f t="shared" si="3"/>
        <v>0</v>
      </c>
      <c r="H59" s="274" t="s">
        <v>624</v>
      </c>
      <c r="I59" s="283">
        <v>0</v>
      </c>
      <c r="J59" s="282">
        <v>0</v>
      </c>
      <c r="K59" s="282">
        <v>0</v>
      </c>
      <c r="L59" s="282">
        <v>0</v>
      </c>
      <c r="M59" s="283">
        <v>0</v>
      </c>
      <c r="N59" s="282">
        <v>0</v>
      </c>
      <c r="O59" s="282">
        <v>0</v>
      </c>
      <c r="P59" s="283">
        <v>0</v>
      </c>
      <c r="Q59" s="433">
        <v>0</v>
      </c>
      <c r="R59" s="433">
        <v>0</v>
      </c>
      <c r="S59" s="433">
        <v>0</v>
      </c>
      <c r="T59" s="433">
        <v>0</v>
      </c>
    </row>
    <row r="60" spans="3:20" s="174" customFormat="1" ht="15" customHeight="1">
      <c r="C60" s="436"/>
      <c r="D60" s="363" t="s">
        <v>652</v>
      </c>
      <c r="E60" s="271" t="s">
        <v>629</v>
      </c>
      <c r="F60" s="276">
        <f t="shared" si="2"/>
        <v>744528.5</v>
      </c>
      <c r="G60" s="276">
        <f t="shared" si="3"/>
        <v>744528.5</v>
      </c>
      <c r="H60" s="172" t="s">
        <v>624</v>
      </c>
      <c r="I60" s="281">
        <v>75893.100000000006</v>
      </c>
      <c r="J60" s="281">
        <v>72021.5</v>
      </c>
      <c r="K60" s="281">
        <v>53971.6</v>
      </c>
      <c r="L60" s="281">
        <v>52807.5</v>
      </c>
      <c r="M60" s="432">
        <v>51133.5</v>
      </c>
      <c r="N60" s="281">
        <v>56116.6</v>
      </c>
      <c r="O60" s="281">
        <v>61095.3</v>
      </c>
      <c r="P60" s="432">
        <v>78264.399999999994</v>
      </c>
      <c r="Q60" s="432">
        <v>67265.7</v>
      </c>
      <c r="R60" s="432">
        <v>66215.5</v>
      </c>
      <c r="S60" s="432">
        <v>57879.5</v>
      </c>
      <c r="T60" s="432">
        <v>51864.3</v>
      </c>
    </row>
    <row r="61" spans="3:20" s="174" customFormat="1" ht="15" customHeight="1">
      <c r="C61" s="436"/>
      <c r="D61" s="363" t="s">
        <v>653</v>
      </c>
      <c r="E61" s="271" t="s">
        <v>629</v>
      </c>
      <c r="F61" s="276">
        <f t="shared" si="2"/>
        <v>3749.58</v>
      </c>
      <c r="G61" s="276">
        <f t="shared" si="3"/>
        <v>3749.58</v>
      </c>
      <c r="H61" s="172" t="s">
        <v>624</v>
      </c>
      <c r="I61" s="281">
        <v>148.97999999999999</v>
      </c>
      <c r="J61" s="281">
        <v>264.13</v>
      </c>
      <c r="K61" s="281">
        <v>282.72000000000003</v>
      </c>
      <c r="L61" s="281">
        <v>296.2</v>
      </c>
      <c r="M61" s="432">
        <v>318.89999999999998</v>
      </c>
      <c r="N61" s="432">
        <v>302</v>
      </c>
      <c r="O61" s="281">
        <v>280.55</v>
      </c>
      <c r="P61" s="432">
        <v>306.43</v>
      </c>
      <c r="Q61" s="432">
        <v>283.06</v>
      </c>
      <c r="R61" s="432">
        <f>282.01+289.7</f>
        <v>571.71</v>
      </c>
      <c r="S61" s="432">
        <v>275.17</v>
      </c>
      <c r="T61" s="432">
        <f>293.92+125.81</f>
        <v>419.73</v>
      </c>
    </row>
    <row r="62" spans="3:20" s="174" customFormat="1" ht="15" customHeight="1">
      <c r="C62" s="436"/>
      <c r="D62" s="363" t="s">
        <v>654</v>
      </c>
      <c r="E62" s="271" t="s">
        <v>629</v>
      </c>
      <c r="F62" s="276">
        <f t="shared" si="2"/>
        <v>7544.7400000000007</v>
      </c>
      <c r="G62" s="276">
        <f t="shared" si="3"/>
        <v>7544.7400000000007</v>
      </c>
      <c r="H62" s="172" t="s">
        <v>624</v>
      </c>
      <c r="I62" s="281">
        <v>459.67</v>
      </c>
      <c r="J62" s="281">
        <v>743.94</v>
      </c>
      <c r="K62" s="281">
        <v>775.31</v>
      </c>
      <c r="L62" s="281">
        <v>698.59</v>
      </c>
      <c r="M62" s="432">
        <v>1133.1199999999999</v>
      </c>
      <c r="N62" s="281">
        <v>985.67</v>
      </c>
      <c r="O62" s="281">
        <v>953.37</v>
      </c>
      <c r="P62" s="432">
        <v>146.33000000000001</v>
      </c>
      <c r="Q62" s="432">
        <v>256.72000000000003</v>
      </c>
      <c r="R62" s="432">
        <v>213.8</v>
      </c>
      <c r="S62" s="432">
        <v>191.35</v>
      </c>
      <c r="T62" s="432">
        <f>583.79+403.08</f>
        <v>986.86999999999989</v>
      </c>
    </row>
    <row r="63" spans="3:20" s="174" customFormat="1" ht="15" customHeight="1">
      <c r="C63" s="436"/>
      <c r="D63" s="402" t="s">
        <v>655</v>
      </c>
      <c r="E63" s="271" t="s">
        <v>629</v>
      </c>
      <c r="F63" s="276">
        <f t="shared" si="2"/>
        <v>0</v>
      </c>
      <c r="G63" s="276">
        <f t="shared" si="3"/>
        <v>0</v>
      </c>
      <c r="H63" s="172" t="s">
        <v>624</v>
      </c>
      <c r="I63" s="432" t="s">
        <v>656</v>
      </c>
      <c r="J63" s="432" t="s">
        <v>656</v>
      </c>
      <c r="K63" s="432" t="s">
        <v>656</v>
      </c>
      <c r="L63" s="432" t="s">
        <v>656</v>
      </c>
      <c r="M63" s="432" t="s">
        <v>656</v>
      </c>
      <c r="N63" s="432" t="s">
        <v>656</v>
      </c>
      <c r="O63" s="432" t="s">
        <v>656</v>
      </c>
      <c r="P63" s="432" t="s">
        <v>656</v>
      </c>
      <c r="Q63" s="432">
        <v>0</v>
      </c>
      <c r="R63" s="432">
        <v>0</v>
      </c>
      <c r="S63" s="432">
        <v>0</v>
      </c>
      <c r="T63" s="432">
        <v>0</v>
      </c>
    </row>
    <row r="64" spans="3:20" ht="15" customHeight="1">
      <c r="C64" s="437"/>
      <c r="D64" s="288" t="s">
        <v>657</v>
      </c>
      <c r="E64" s="291"/>
      <c r="F64" s="289">
        <f>SUM(F33:F37, F42, F44, F47, F50:F51, F53, F58)</f>
        <v>94368.599999999991</v>
      </c>
      <c r="G64" s="289">
        <f t="shared" si="3"/>
        <v>94368.6</v>
      </c>
      <c r="H64" s="290" t="s">
        <v>624</v>
      </c>
      <c r="I64" s="483">
        <f>SUM(I33:I37, I42, I44, I47, I50:I51, I53, I58)</f>
        <v>5476.71</v>
      </c>
      <c r="J64" s="483">
        <f t="shared" ref="J64:T64" si="4">SUM(J33:J37, J42, J44, J47, J50:J51, J53, J58)</f>
        <v>1412.3000000000002</v>
      </c>
      <c r="K64" s="483">
        <f t="shared" si="4"/>
        <v>2057.77</v>
      </c>
      <c r="L64" s="483">
        <f t="shared" si="4"/>
        <v>2915.43</v>
      </c>
      <c r="M64" s="483">
        <f t="shared" si="4"/>
        <v>18933.830000000002</v>
      </c>
      <c r="N64" s="483">
        <f t="shared" si="4"/>
        <v>3382.0699999999997</v>
      </c>
      <c r="O64" s="483">
        <f t="shared" si="4"/>
        <v>3015.46</v>
      </c>
      <c r="P64" s="483">
        <f t="shared" si="4"/>
        <v>23690.730000000003</v>
      </c>
      <c r="Q64" s="483">
        <f t="shared" si="4"/>
        <v>3059.37</v>
      </c>
      <c r="R64" s="483">
        <f t="shared" si="4"/>
        <v>3094.08</v>
      </c>
      <c r="S64" s="483">
        <f t="shared" si="4"/>
        <v>21596.61</v>
      </c>
      <c r="T64" s="484">
        <f t="shared" si="4"/>
        <v>5734.24</v>
      </c>
    </row>
    <row r="66" spans="3:20" ht="15" customHeight="1">
      <c r="C66" s="17"/>
      <c r="D66" s="17"/>
      <c r="E66" s="17"/>
      <c r="F66" s="17"/>
      <c r="G66" s="17"/>
      <c r="H66" s="17"/>
      <c r="I66" s="1014" t="s">
        <v>570</v>
      </c>
      <c r="J66" s="1015"/>
      <c r="K66" s="1015"/>
      <c r="L66" s="1015"/>
      <c r="M66" s="1015"/>
      <c r="N66" s="1015"/>
      <c r="O66" s="1015"/>
      <c r="P66" s="1015"/>
      <c r="Q66" s="1015"/>
      <c r="R66" s="1015"/>
      <c r="S66" s="1015"/>
      <c r="T66" s="1016"/>
    </row>
    <row r="67" spans="3:20" ht="15" customHeight="1">
      <c r="C67" s="17"/>
      <c r="D67" s="284" t="s">
        <v>571</v>
      </c>
      <c r="E67" s="284" t="s">
        <v>620</v>
      </c>
      <c r="F67" s="54" t="s">
        <v>572</v>
      </c>
      <c r="G67" s="284" t="s">
        <v>573</v>
      </c>
      <c r="H67" s="284" t="s">
        <v>621</v>
      </c>
      <c r="I67" s="122" t="s">
        <v>574</v>
      </c>
      <c r="J67" s="122" t="s">
        <v>575</v>
      </c>
      <c r="K67" s="122" t="s">
        <v>576</v>
      </c>
      <c r="L67" s="122" t="s">
        <v>577</v>
      </c>
      <c r="M67" s="122" t="s">
        <v>578</v>
      </c>
      <c r="N67" s="122" t="s">
        <v>579</v>
      </c>
      <c r="O67" s="122" t="s">
        <v>580</v>
      </c>
      <c r="P67" s="122" t="s">
        <v>581</v>
      </c>
      <c r="Q67" s="122" t="s">
        <v>582</v>
      </c>
      <c r="R67" s="122" t="s">
        <v>583</v>
      </c>
      <c r="S67" s="122" t="s">
        <v>584</v>
      </c>
      <c r="T67" s="122" t="s">
        <v>585</v>
      </c>
    </row>
    <row r="68" spans="3:20" s="174" customFormat="1" ht="15.75" customHeight="1">
      <c r="C68" s="996" t="s">
        <v>619</v>
      </c>
      <c r="D68" s="271" t="s">
        <v>658</v>
      </c>
      <c r="E68" s="271" t="s">
        <v>629</v>
      </c>
      <c r="F68" s="276">
        <v>10414</v>
      </c>
      <c r="G68" s="276">
        <f t="shared" ref="G68:G72" si="5">SUM(I68:T68)</f>
        <v>10469.1</v>
      </c>
      <c r="H68" s="270" t="s">
        <v>624</v>
      </c>
      <c r="I68" s="315">
        <v>653.54</v>
      </c>
      <c r="J68" s="438">
        <v>744.92</v>
      </c>
      <c r="K68" s="438">
        <v>814.53</v>
      </c>
      <c r="L68" s="315">
        <v>885.62</v>
      </c>
      <c r="M68" s="315">
        <v>985.13</v>
      </c>
      <c r="N68" s="315">
        <v>1046.25</v>
      </c>
      <c r="O68" s="315">
        <v>1068.6400000000001</v>
      </c>
      <c r="P68" s="315">
        <v>893.58</v>
      </c>
      <c r="Q68" s="438">
        <v>986.55</v>
      </c>
      <c r="R68" s="438">
        <v>879.68</v>
      </c>
      <c r="S68" s="438">
        <v>850.39</v>
      </c>
      <c r="T68" s="438">
        <v>660.27</v>
      </c>
    </row>
    <row r="69" spans="3:20" s="174" customFormat="1" ht="15.75" customHeight="1">
      <c r="C69" s="997"/>
      <c r="D69" s="271" t="s">
        <v>659</v>
      </c>
      <c r="E69" s="271" t="s">
        <v>629</v>
      </c>
      <c r="F69" s="276">
        <v>116963888</v>
      </c>
      <c r="G69" s="276">
        <f t="shared" si="5"/>
        <v>124136417.90000002</v>
      </c>
      <c r="H69" s="270" t="s">
        <v>624</v>
      </c>
      <c r="I69" s="315">
        <v>10570182.5</v>
      </c>
      <c r="J69" s="438">
        <v>9972826.0999999996</v>
      </c>
      <c r="K69" s="438">
        <v>10732692.300000001</v>
      </c>
      <c r="L69" s="315">
        <v>10721692.9</v>
      </c>
      <c r="M69" s="315">
        <v>9787583.4000000004</v>
      </c>
      <c r="N69" s="315">
        <v>10529577.4</v>
      </c>
      <c r="O69" s="315">
        <v>10033303.800000001</v>
      </c>
      <c r="P69" s="315">
        <v>8976445.9000000004</v>
      </c>
      <c r="Q69" s="438">
        <v>10273688.9</v>
      </c>
      <c r="R69" s="438">
        <v>10894494.300000001</v>
      </c>
      <c r="S69" s="438">
        <v>11020763.5</v>
      </c>
      <c r="T69" s="438">
        <v>10623166.9</v>
      </c>
    </row>
    <row r="70" spans="3:20" s="174" customFormat="1" ht="15.75" customHeight="1">
      <c r="C70" s="997"/>
      <c r="D70" s="271" t="s">
        <v>660</v>
      </c>
      <c r="E70" s="271" t="s">
        <v>629</v>
      </c>
      <c r="F70" s="276">
        <v>11508751</v>
      </c>
      <c r="G70" s="276">
        <f t="shared" si="5"/>
        <v>10839676</v>
      </c>
      <c r="H70" s="270" t="s">
        <v>624</v>
      </c>
      <c r="I70" s="386" t="s">
        <v>661</v>
      </c>
      <c r="J70" s="386">
        <v>780725</v>
      </c>
      <c r="K70" s="386">
        <v>992750</v>
      </c>
      <c r="L70" s="386">
        <v>728750</v>
      </c>
      <c r="M70" s="386">
        <v>748825</v>
      </c>
      <c r="N70" s="386">
        <v>582175</v>
      </c>
      <c r="O70" s="386">
        <v>1022643</v>
      </c>
      <c r="P70" s="386">
        <v>924385</v>
      </c>
      <c r="Q70" s="386">
        <v>1167403</v>
      </c>
      <c r="R70" s="386">
        <v>1814395</v>
      </c>
      <c r="S70" s="386">
        <v>1222485</v>
      </c>
      <c r="T70" s="386">
        <v>855140</v>
      </c>
    </row>
    <row r="71" spans="3:20" s="174" customFormat="1" ht="15.75" customHeight="1">
      <c r="C71" s="997"/>
      <c r="D71" s="277" t="s">
        <v>662</v>
      </c>
      <c r="E71" s="271" t="s">
        <v>629</v>
      </c>
      <c r="F71" s="276">
        <v>90031327</v>
      </c>
      <c r="G71" s="276">
        <f>SUM(I71:T71)</f>
        <v>104842100.00000001</v>
      </c>
      <c r="H71" s="270" t="s">
        <v>624</v>
      </c>
      <c r="I71" s="438">
        <v>9060299.9999999888</v>
      </c>
      <c r="J71" s="438">
        <v>9500800.0000000168</v>
      </c>
      <c r="K71" s="439">
        <v>8021599.9999999767</v>
      </c>
      <c r="L71" s="439">
        <v>9653400.0000000522</v>
      </c>
      <c r="M71" s="439">
        <v>8877899.9999999646</v>
      </c>
      <c r="N71" s="439">
        <v>9816200.0000000112</v>
      </c>
      <c r="O71" s="438">
        <v>9050199.9999999236</v>
      </c>
      <c r="P71" s="438">
        <v>7834900.0000000233</v>
      </c>
      <c r="Q71" s="438">
        <v>8251700.0000000112</v>
      </c>
      <c r="R71" s="438">
        <v>9193200.0000000112</v>
      </c>
      <c r="S71" s="438">
        <v>5905460.0000000205</v>
      </c>
      <c r="T71" s="438">
        <v>9676440.0000000019</v>
      </c>
    </row>
    <row r="72" spans="3:20" ht="15" customHeight="1">
      <c r="C72" s="998"/>
      <c r="D72" s="278" t="s">
        <v>663</v>
      </c>
      <c r="E72" s="271"/>
      <c r="F72" s="272">
        <v>218514379</v>
      </c>
      <c r="G72" s="272">
        <f t="shared" si="5"/>
        <v>239828663</v>
      </c>
      <c r="H72" s="172" t="s">
        <v>624</v>
      </c>
      <c r="I72" s="482">
        <f>SUM(I68:I71)</f>
        <v>19631136.039999988</v>
      </c>
      <c r="J72" s="482">
        <f t="shared" ref="J72:T72" si="6">SUM(J68:J71)</f>
        <v>20255096.020000018</v>
      </c>
      <c r="K72" s="482">
        <f>SUM(K68:K71)</f>
        <v>19747856.829999976</v>
      </c>
      <c r="L72" s="482">
        <f>SUM(L68:L71)</f>
        <v>21104728.520000052</v>
      </c>
      <c r="M72" s="482">
        <f>SUM(M68:M71)</f>
        <v>19415293.529999964</v>
      </c>
      <c r="N72" s="482">
        <f>SUM(N68:N71)</f>
        <v>20928998.650000013</v>
      </c>
      <c r="O72" s="482">
        <f t="shared" si="6"/>
        <v>20107215.439999923</v>
      </c>
      <c r="P72" s="482">
        <f t="shared" si="6"/>
        <v>17736624.480000023</v>
      </c>
      <c r="Q72" s="482">
        <f t="shared" si="6"/>
        <v>19693778.45000001</v>
      </c>
      <c r="R72" s="482">
        <f t="shared" si="6"/>
        <v>21902968.980000012</v>
      </c>
      <c r="S72" s="482">
        <f t="shared" si="6"/>
        <v>18149558.890000023</v>
      </c>
      <c r="T72" s="482">
        <f t="shared" si="6"/>
        <v>21155407.170000002</v>
      </c>
    </row>
    <row r="73" spans="3:20" ht="15" customHeight="1">
      <c r="C73" s="17"/>
      <c r="D73" s="214"/>
      <c r="E73" s="214"/>
      <c r="F73" s="285"/>
      <c r="G73" s="285"/>
      <c r="H73" s="214"/>
      <c r="I73" s="285"/>
      <c r="J73" s="285"/>
      <c r="K73" s="285"/>
      <c r="L73" s="285"/>
      <c r="M73" s="285"/>
      <c r="N73" s="285"/>
      <c r="O73" s="285"/>
      <c r="P73" s="285"/>
      <c r="Q73" s="285"/>
      <c r="R73" s="285"/>
      <c r="S73" s="285"/>
      <c r="T73" s="285"/>
    </row>
    <row r="74" spans="3:20" s="174" customFormat="1" ht="30" customHeight="1">
      <c r="C74" s="287" t="s">
        <v>619</v>
      </c>
      <c r="D74" s="275" t="s">
        <v>664</v>
      </c>
      <c r="E74" s="271" t="s">
        <v>629</v>
      </c>
      <c r="F74" s="279">
        <f>SUM(I74:T74)</f>
        <v>18643</v>
      </c>
      <c r="G74" s="376">
        <f>SUM(I74:T74)</f>
        <v>18643</v>
      </c>
      <c r="H74" s="280" t="s">
        <v>624</v>
      </c>
      <c r="I74" s="694">
        <v>1584</v>
      </c>
      <c r="J74" s="695">
        <v>1984</v>
      </c>
      <c r="K74" s="695">
        <v>1686</v>
      </c>
      <c r="L74" s="695">
        <v>1716</v>
      </c>
      <c r="M74" s="695">
        <v>1695</v>
      </c>
      <c r="N74" s="695">
        <v>1555</v>
      </c>
      <c r="O74" s="695">
        <v>1769</v>
      </c>
      <c r="P74" s="695">
        <v>1245</v>
      </c>
      <c r="Q74" s="695">
        <v>1175</v>
      </c>
      <c r="R74" s="695">
        <v>1374</v>
      </c>
      <c r="S74" s="695">
        <v>1417</v>
      </c>
      <c r="T74" s="695">
        <v>1443</v>
      </c>
    </row>
    <row r="75" spans="3:20">
      <c r="C75" s="286"/>
      <c r="D75" s="286"/>
      <c r="E75" s="286"/>
      <c r="F75" s="286"/>
      <c r="G75" s="286"/>
      <c r="H75" s="286"/>
      <c r="I75" s="286"/>
      <c r="J75" s="286"/>
      <c r="K75" s="286"/>
      <c r="L75" s="286"/>
      <c r="M75" s="286"/>
      <c r="N75" s="286"/>
      <c r="O75" s="286"/>
      <c r="P75" s="286"/>
      <c r="Q75" s="286"/>
      <c r="R75" s="286"/>
      <c r="S75" s="286"/>
      <c r="T75" s="286"/>
    </row>
    <row r="77" spans="3:20">
      <c r="C77" s="306" t="s">
        <v>665</v>
      </c>
      <c r="F77" s="470" t="s">
        <v>666</v>
      </c>
    </row>
    <row r="78" spans="3:20">
      <c r="F78" s="444"/>
      <c r="G78" s="445"/>
      <c r="H78" s="445"/>
      <c r="I78" s="446">
        <v>45504</v>
      </c>
      <c r="J78" s="446">
        <v>45535</v>
      </c>
      <c r="K78" s="446">
        <v>45565</v>
      </c>
      <c r="L78" s="446">
        <v>45596</v>
      </c>
      <c r="M78" s="446">
        <v>45626</v>
      </c>
      <c r="N78" s="446">
        <v>45657</v>
      </c>
      <c r="O78" s="446">
        <v>45688</v>
      </c>
      <c r="P78" s="446">
        <v>45716</v>
      </c>
      <c r="Q78" s="446">
        <v>45747</v>
      </c>
      <c r="R78" s="446">
        <v>45777</v>
      </c>
      <c r="S78" s="446">
        <v>45808</v>
      </c>
      <c r="T78" s="447">
        <v>45838</v>
      </c>
    </row>
    <row r="79" spans="3:20">
      <c r="F79" s="448" t="s">
        <v>667</v>
      </c>
      <c r="G79" s="340"/>
      <c r="H79" s="392" t="s">
        <v>668</v>
      </c>
      <c r="I79" s="387">
        <f t="shared" ref="I79:N79" si="7">SUM(I80:I89)</f>
        <v>931955.31638829212</v>
      </c>
      <c r="J79" s="387">
        <f t="shared" si="7"/>
        <v>641671.14913745527</v>
      </c>
      <c r="K79" s="387">
        <f t="shared" si="7"/>
        <v>1054965.4019049099</v>
      </c>
      <c r="L79" s="387">
        <f t="shared" si="7"/>
        <v>863754.55374156055</v>
      </c>
      <c r="M79" s="387">
        <f t="shared" si="7"/>
        <v>755243.23284029961</v>
      </c>
      <c r="N79" s="387">
        <f t="shared" si="7"/>
        <v>1155288.2435899125</v>
      </c>
      <c r="O79" s="395">
        <v>996609.98788686842</v>
      </c>
      <c r="P79" s="396">
        <v>457112.92849681177</v>
      </c>
      <c r="Q79" s="342">
        <v>662730.18516930076</v>
      </c>
      <c r="R79" s="342">
        <v>760258.96371271182</v>
      </c>
      <c r="S79" s="342">
        <v>600348.00017929077</v>
      </c>
      <c r="T79" s="449">
        <v>438993.20029373188</v>
      </c>
    </row>
    <row r="80" spans="3:20">
      <c r="F80" s="450" t="s">
        <v>586</v>
      </c>
      <c r="G80" s="343"/>
      <c r="H80" s="393" t="s">
        <v>668</v>
      </c>
      <c r="I80" s="388">
        <v>136153.02305999998</v>
      </c>
      <c r="J80" s="388">
        <v>119630.85319999997</v>
      </c>
      <c r="K80" s="389">
        <v>147006.60725895001</v>
      </c>
      <c r="L80" s="389">
        <v>115511.42697652304</v>
      </c>
      <c r="M80" s="389">
        <v>80967.91357334792</v>
      </c>
      <c r="N80" s="389">
        <v>147573.19975662231</v>
      </c>
      <c r="O80" s="344">
        <v>61280.195340046863</v>
      </c>
      <c r="P80" s="345">
        <v>39895.253237203644</v>
      </c>
      <c r="Q80" s="428">
        <v>41021</v>
      </c>
      <c r="R80" s="428">
        <v>78392.100061416626</v>
      </c>
      <c r="S80" s="428">
        <v>14784.000007629395</v>
      </c>
      <c r="T80" s="451">
        <v>47732.100019454956</v>
      </c>
    </row>
    <row r="81" spans="6:20">
      <c r="F81" s="452" t="s">
        <v>589</v>
      </c>
      <c r="G81" s="305"/>
      <c r="H81" s="393" t="s">
        <v>668</v>
      </c>
      <c r="I81" s="390"/>
      <c r="J81" s="391"/>
      <c r="K81" s="391"/>
      <c r="L81" s="391"/>
      <c r="M81" s="391"/>
      <c r="N81" s="391"/>
      <c r="O81" s="397"/>
      <c r="P81" s="348"/>
      <c r="Q81" s="429"/>
      <c r="R81" s="429"/>
      <c r="S81" s="429"/>
      <c r="T81" s="453"/>
    </row>
    <row r="82" spans="6:20">
      <c r="F82" s="454" t="s">
        <v>591</v>
      </c>
      <c r="G82" s="305"/>
      <c r="H82" s="393" t="s">
        <v>668</v>
      </c>
      <c r="I82" s="390">
        <v>86337.325215437479</v>
      </c>
      <c r="J82" s="391">
        <v>85360.932585446048</v>
      </c>
      <c r="K82" s="391">
        <v>103905.23489623515</v>
      </c>
      <c r="L82" s="391">
        <v>53625.395190879237</v>
      </c>
      <c r="M82" s="391">
        <v>0</v>
      </c>
      <c r="N82" s="391">
        <v>0</v>
      </c>
      <c r="O82" s="344">
        <v>13488.599960327148</v>
      </c>
      <c r="P82" s="345">
        <v>47895.100059509292</v>
      </c>
      <c r="Q82" s="430">
        <v>111523.99999999996</v>
      </c>
      <c r="R82" s="430">
        <v>97914.500072479263</v>
      </c>
      <c r="S82" s="430">
        <v>95909.000141143799</v>
      </c>
      <c r="T82" s="451">
        <v>28793.500061035156</v>
      </c>
    </row>
    <row r="83" spans="6:20">
      <c r="F83" s="454" t="s">
        <v>593</v>
      </c>
      <c r="G83" s="346"/>
      <c r="H83" s="394" t="s">
        <v>668</v>
      </c>
      <c r="I83" s="390">
        <v>387744.71217362501</v>
      </c>
      <c r="J83" s="391">
        <v>127439.52897466265</v>
      </c>
      <c r="K83" s="391">
        <v>318825.23360016989</v>
      </c>
      <c r="L83" s="391">
        <v>151885.23813500942</v>
      </c>
      <c r="M83" s="391">
        <v>83017.976676533057</v>
      </c>
      <c r="N83" s="391">
        <v>159766.94818220317</v>
      </c>
      <c r="O83" s="344">
        <v>318910.26815456955</v>
      </c>
      <c r="P83" s="345">
        <v>110091.42739563703</v>
      </c>
      <c r="Q83" s="428">
        <v>164184.14040047291</v>
      </c>
      <c r="R83" s="428">
        <v>337664.49423513201</v>
      </c>
      <c r="S83" s="428">
        <v>234652.70003128052</v>
      </c>
      <c r="T83" s="451">
        <v>184727.00004959106</v>
      </c>
    </row>
    <row r="84" spans="6:20">
      <c r="F84" s="455" t="s">
        <v>595</v>
      </c>
      <c r="G84" s="305"/>
      <c r="H84" s="393" t="s">
        <v>668</v>
      </c>
      <c r="I84" s="390">
        <v>114435.97249751352</v>
      </c>
      <c r="J84" s="391">
        <v>42582.053389001638</v>
      </c>
      <c r="K84" s="391">
        <v>34960.439631193876</v>
      </c>
      <c r="L84" s="391">
        <v>206868.39998067543</v>
      </c>
      <c r="M84" s="391">
        <v>181245.99230115674</v>
      </c>
      <c r="N84" s="391">
        <v>220690.93762904406</v>
      </c>
      <c r="O84" s="344">
        <v>166696.25642923824</v>
      </c>
      <c r="P84" s="345">
        <v>129854.11682366394</v>
      </c>
      <c r="Q84" s="428">
        <v>128217.98706182092</v>
      </c>
      <c r="R84" s="428">
        <v>100539.82082959078</v>
      </c>
      <c r="S84" s="428">
        <v>122269.39999771118</v>
      </c>
      <c r="T84" s="451">
        <v>53286.715905039753</v>
      </c>
    </row>
    <row r="85" spans="6:20">
      <c r="F85" s="454" t="s">
        <v>597</v>
      </c>
      <c r="G85" s="346"/>
      <c r="H85" s="393" t="s">
        <v>668</v>
      </c>
      <c r="I85" s="390">
        <v>76881.29988861084</v>
      </c>
      <c r="J85" s="391">
        <v>43161.000057220459</v>
      </c>
      <c r="K85" s="391">
        <v>259284.30000495911</v>
      </c>
      <c r="L85" s="391">
        <v>140907.00008773792</v>
      </c>
      <c r="M85" s="391">
        <v>3897.4999847412109</v>
      </c>
      <c r="N85" s="391">
        <v>146013.09988021851</v>
      </c>
      <c r="O85" s="344">
        <v>103237.50009155273</v>
      </c>
      <c r="P85" s="345">
        <v>105954.79992294312</v>
      </c>
      <c r="Q85" s="428">
        <v>148729.89976882935</v>
      </c>
      <c r="R85" s="428">
        <v>36006.70001411438</v>
      </c>
      <c r="S85" s="428">
        <v>69977.900012969971</v>
      </c>
      <c r="T85" s="451">
        <v>102073.4000415802</v>
      </c>
    </row>
    <row r="86" spans="6:20">
      <c r="F86" s="450" t="s">
        <v>599</v>
      </c>
      <c r="G86" s="343"/>
      <c r="H86" s="393" t="s">
        <v>668</v>
      </c>
      <c r="I86" s="391">
        <v>0</v>
      </c>
      <c r="J86" s="391">
        <v>0</v>
      </c>
      <c r="K86" s="391">
        <v>0</v>
      </c>
      <c r="L86" s="391">
        <v>0</v>
      </c>
      <c r="M86" s="391">
        <v>0</v>
      </c>
      <c r="N86" s="391">
        <v>0</v>
      </c>
      <c r="O86" s="344">
        <v>0</v>
      </c>
      <c r="P86" s="345">
        <v>0</v>
      </c>
      <c r="Q86" s="430">
        <v>0</v>
      </c>
      <c r="R86" s="430">
        <v>0</v>
      </c>
      <c r="S86" s="430">
        <v>0</v>
      </c>
      <c r="T86" s="456">
        <v>0</v>
      </c>
    </row>
    <row r="87" spans="6:20">
      <c r="F87" s="457" t="s">
        <v>601</v>
      </c>
      <c r="G87" s="347"/>
      <c r="H87" s="393" t="s">
        <v>668</v>
      </c>
      <c r="I87" s="391">
        <v>0</v>
      </c>
      <c r="J87" s="391">
        <v>134127.59755233731</v>
      </c>
      <c r="K87" s="391">
        <v>16764.500018769235</v>
      </c>
      <c r="L87" s="391">
        <v>134783.79334098089</v>
      </c>
      <c r="M87" s="391">
        <v>19778.014332649567</v>
      </c>
      <c r="N87" s="391">
        <v>245519.70199119885</v>
      </c>
      <c r="O87" s="344">
        <v>230339.02541547985</v>
      </c>
      <c r="P87" s="345">
        <v>10330.915985484055</v>
      </c>
      <c r="Q87" s="428">
        <v>0</v>
      </c>
      <c r="R87" s="428">
        <v>0</v>
      </c>
      <c r="S87" s="430">
        <v>0</v>
      </c>
      <c r="T87" s="456">
        <v>0</v>
      </c>
    </row>
    <row r="88" spans="6:20">
      <c r="F88" s="450" t="s">
        <v>603</v>
      </c>
      <c r="G88" s="343"/>
      <c r="H88" s="393" t="s">
        <v>668</v>
      </c>
      <c r="I88" s="391">
        <v>130402.98355310527</v>
      </c>
      <c r="J88" s="391">
        <v>89369.183378787246</v>
      </c>
      <c r="K88" s="391">
        <v>122639.38672275143</v>
      </c>
      <c r="L88" s="391">
        <v>0</v>
      </c>
      <c r="M88" s="391">
        <v>216207.03586391523</v>
      </c>
      <c r="N88" s="391">
        <v>235724.35615062574</v>
      </c>
      <c r="O88" s="344">
        <v>86005.042489550542</v>
      </c>
      <c r="P88" s="345">
        <v>4999.4150727521628</v>
      </c>
      <c r="Q88" s="428">
        <v>69053.157938177697</v>
      </c>
      <c r="R88" s="428">
        <v>63076.648390496965</v>
      </c>
      <c r="S88" s="428">
        <v>62754.999988555908</v>
      </c>
      <c r="T88" s="451">
        <v>16071.284212453109</v>
      </c>
    </row>
    <row r="89" spans="6:20">
      <c r="F89" s="457" t="s">
        <v>605</v>
      </c>
      <c r="G89" s="347"/>
      <c r="H89" s="393" t="s">
        <v>668</v>
      </c>
      <c r="I89" s="391">
        <v>0</v>
      </c>
      <c r="J89" s="391">
        <v>0</v>
      </c>
      <c r="K89" s="391">
        <v>51579.699771881104</v>
      </c>
      <c r="L89" s="391">
        <v>60173.30002975458</v>
      </c>
      <c r="M89" s="391">
        <v>170128.80010795593</v>
      </c>
      <c r="N89" s="391">
        <v>0</v>
      </c>
      <c r="O89" s="344">
        <v>16653.100006103574</v>
      </c>
      <c r="P89" s="345">
        <v>8091.8999996185303</v>
      </c>
      <c r="Q89" s="430">
        <v>0</v>
      </c>
      <c r="R89" s="428">
        <v>46664.700109481812</v>
      </c>
      <c r="S89" s="428">
        <v>0</v>
      </c>
      <c r="T89" s="456">
        <v>6309.2000045776367</v>
      </c>
    </row>
    <row r="90" spans="6:20">
      <c r="F90" s="458"/>
      <c r="O90" s="26"/>
      <c r="P90" s="26"/>
      <c r="Q90" s="26"/>
      <c r="R90" s="26"/>
      <c r="S90" s="26"/>
      <c r="T90" s="459"/>
    </row>
    <row r="91" spans="6:20">
      <c r="F91" s="460" t="s">
        <v>669</v>
      </c>
      <c r="G91" s="340"/>
      <c r="I91" s="341">
        <v>608744.36399999994</v>
      </c>
      <c r="J91" s="342">
        <v>625387.49600000004</v>
      </c>
      <c r="K91" s="342">
        <v>636100.72400000005</v>
      </c>
      <c r="L91" s="342">
        <v>680010.09999999986</v>
      </c>
      <c r="M91" s="342">
        <v>617235.076</v>
      </c>
      <c r="N91" s="342">
        <v>668191.99200000009</v>
      </c>
      <c r="O91" s="395">
        <v>640317.32785001188</v>
      </c>
      <c r="P91" s="396">
        <v>569002.45569123013</v>
      </c>
      <c r="Q91" s="342">
        <v>615512.183233822</v>
      </c>
      <c r="R91" s="342">
        <v>698111.5111725888</v>
      </c>
      <c r="S91" s="342">
        <v>573961.40824567794</v>
      </c>
      <c r="T91" s="449">
        <v>691211.94715036661</v>
      </c>
    </row>
    <row r="92" spans="6:20">
      <c r="F92" s="458"/>
      <c r="O92" s="26"/>
      <c r="P92" s="26"/>
      <c r="Q92" s="26"/>
      <c r="R92" s="26"/>
      <c r="S92" s="26"/>
      <c r="T92" s="459"/>
    </row>
    <row r="93" spans="6:20">
      <c r="F93" s="460" t="s">
        <v>670</v>
      </c>
      <c r="G93" s="461"/>
      <c r="I93" s="341">
        <v>1350272.7374335323</v>
      </c>
      <c r="J93" s="342">
        <v>1139929.6699934211</v>
      </c>
      <c r="K93" s="342">
        <v>1607365.9433397599</v>
      </c>
      <c r="L93" s="342">
        <v>1267917.4313330182</v>
      </c>
      <c r="M93" s="342">
        <v>1564992.7410072032</v>
      </c>
      <c r="N93" s="342">
        <v>1199129.5770692737</v>
      </c>
      <c r="O93" s="395">
        <v>1101750.7387660646</v>
      </c>
      <c r="P93" s="396">
        <v>754230.36973633349</v>
      </c>
      <c r="Q93" s="342">
        <v>928260.28251160542</v>
      </c>
      <c r="R93" s="342">
        <v>967570.11248618574</v>
      </c>
      <c r="S93" s="342">
        <v>1246797.1581770391</v>
      </c>
      <c r="T93" s="449">
        <v>827941.71789016784</v>
      </c>
    </row>
    <row r="94" spans="6:20">
      <c r="F94" s="458"/>
      <c r="O94" s="26"/>
      <c r="P94" s="26"/>
      <c r="Q94" s="26"/>
      <c r="R94" s="26"/>
      <c r="S94" s="26"/>
      <c r="T94" s="459"/>
    </row>
    <row r="95" spans="6:20">
      <c r="F95" s="462" t="s">
        <v>671</v>
      </c>
      <c r="G95" s="463"/>
      <c r="H95" s="464"/>
      <c r="I95" s="465">
        <v>14824.854752636713</v>
      </c>
      <c r="J95" s="466">
        <v>20000.623887830479</v>
      </c>
      <c r="K95" s="467">
        <v>19751.147607978677</v>
      </c>
      <c r="L95" s="467">
        <v>16450.395950434024</v>
      </c>
      <c r="M95" s="466">
        <v>10592.992376854534</v>
      </c>
      <c r="N95" s="467">
        <v>11330.545951156171</v>
      </c>
      <c r="O95" s="468">
        <v>9948</v>
      </c>
      <c r="P95" s="466">
        <v>9292.279709836821</v>
      </c>
      <c r="Q95" s="467">
        <v>9905.8299764374551</v>
      </c>
      <c r="R95" s="467">
        <v>13208.876277269532</v>
      </c>
      <c r="S95" s="467">
        <v>8819.6105597141668</v>
      </c>
      <c r="T95" s="469">
        <v>10912.647773915098</v>
      </c>
    </row>
    <row r="97" spans="6:20">
      <c r="F97" s="306" t="s">
        <v>672</v>
      </c>
    </row>
    <row r="98" spans="6:20" s="69" customFormat="1" ht="41.25" customHeight="1">
      <c r="F98" s="471"/>
      <c r="G98" s="472"/>
      <c r="H98" s="472"/>
      <c r="I98" s="473" t="s">
        <v>673</v>
      </c>
      <c r="J98" s="473" t="s">
        <v>674</v>
      </c>
      <c r="K98" s="473" t="s">
        <v>675</v>
      </c>
      <c r="L98" s="473" t="s">
        <v>676</v>
      </c>
      <c r="M98" s="473" t="s">
        <v>677</v>
      </c>
      <c r="N98" s="473" t="s">
        <v>678</v>
      </c>
      <c r="O98" s="473" t="s">
        <v>679</v>
      </c>
      <c r="P98" s="473" t="s">
        <v>680</v>
      </c>
      <c r="Q98" s="473" t="s">
        <v>681</v>
      </c>
      <c r="R98" s="473" t="s">
        <v>682</v>
      </c>
      <c r="S98" s="473" t="s">
        <v>683</v>
      </c>
      <c r="T98" s="474" t="s">
        <v>684</v>
      </c>
    </row>
    <row r="99" spans="6:20">
      <c r="F99" s="475" t="s">
        <v>685</v>
      </c>
      <c r="G99" s="440"/>
      <c r="H99" s="440"/>
      <c r="I99" s="440">
        <v>9060.2999999999884</v>
      </c>
      <c r="J99" s="440">
        <v>9500.8000000000175</v>
      </c>
      <c r="K99" s="440">
        <v>8021.5999999999767</v>
      </c>
      <c r="L99" s="440">
        <v>9653.4000000000524</v>
      </c>
      <c r="M99" s="440">
        <v>8877.8999999999651</v>
      </c>
      <c r="N99" s="440">
        <v>9816.2000000000116</v>
      </c>
      <c r="O99" s="440">
        <v>9050.1999999999243</v>
      </c>
      <c r="P99" s="440">
        <v>7834.9000000000233</v>
      </c>
      <c r="Q99" s="440">
        <v>8251.7000000000116</v>
      </c>
      <c r="R99" s="440">
        <v>9193.2000000000116</v>
      </c>
      <c r="S99" s="440">
        <v>5905.460000000021</v>
      </c>
      <c r="T99" s="476">
        <v>9676.4400000000023</v>
      </c>
    </row>
    <row r="100" spans="6:20">
      <c r="F100" s="441" t="s">
        <v>686</v>
      </c>
      <c r="G100" s="442"/>
      <c r="H100" s="442"/>
      <c r="I100" s="442">
        <f>I99*1000</f>
        <v>9060299.9999999888</v>
      </c>
      <c r="J100" s="442">
        <f t="shared" ref="J100:T100" si="8">J99*1000</f>
        <v>9500800.0000000168</v>
      </c>
      <c r="K100" s="442">
        <f t="shared" si="8"/>
        <v>8021599.9999999767</v>
      </c>
      <c r="L100" s="442">
        <f t="shared" si="8"/>
        <v>9653400.0000000522</v>
      </c>
      <c r="M100" s="442">
        <f t="shared" si="8"/>
        <v>8877899.9999999646</v>
      </c>
      <c r="N100" s="442">
        <f t="shared" si="8"/>
        <v>9816200.0000000112</v>
      </c>
      <c r="O100" s="442">
        <f t="shared" si="8"/>
        <v>9050199.9999999236</v>
      </c>
      <c r="P100" s="442">
        <f t="shared" si="8"/>
        <v>7834900.0000000233</v>
      </c>
      <c r="Q100" s="442">
        <f t="shared" si="8"/>
        <v>8251700.0000000112</v>
      </c>
      <c r="R100" s="442">
        <f t="shared" si="8"/>
        <v>9193200.0000000112</v>
      </c>
      <c r="S100" s="442">
        <f t="shared" si="8"/>
        <v>5905460.0000000205</v>
      </c>
      <c r="T100" s="443">
        <f t="shared" si="8"/>
        <v>9676440.0000000019</v>
      </c>
    </row>
  </sheetData>
  <sortState xmlns:xlrd2="http://schemas.microsoft.com/office/spreadsheetml/2017/richdata2" ref="D33:T63">
    <sortCondition ref="D33:D63"/>
  </sortState>
  <mergeCells count="6">
    <mergeCell ref="C68:C72"/>
    <mergeCell ref="E6:S6"/>
    <mergeCell ref="E3:S4"/>
    <mergeCell ref="I8:T8"/>
    <mergeCell ref="I31:T31"/>
    <mergeCell ref="I66:T66"/>
  </mergeCells>
  <conditionalFormatting sqref="H10:H20 H22 H24:H26 H33:H64 H68:H72">
    <cfRule type="cellIs" dxfId="238" priority="13" operator="equal">
      <formula>"[select]"</formula>
    </cfRule>
    <cfRule type="cellIs" dxfId="237" priority="14" operator="equal">
      <formula>""</formula>
    </cfRule>
  </conditionalFormatting>
  <conditionalFormatting sqref="H28">
    <cfRule type="cellIs" dxfId="236" priority="1" operator="equal">
      <formula>"[select]"</formula>
    </cfRule>
    <cfRule type="cellIs" dxfId="235" priority="2" operator="equal">
      <formula>""</formula>
    </cfRule>
  </conditionalFormatting>
  <conditionalFormatting sqref="H74">
    <cfRule type="cellIs" dxfId="234" priority="7" operator="equal">
      <formula>"[select]"</formula>
    </cfRule>
    <cfRule type="cellIs" dxfId="233" priority="8" operator="equal">
      <formula>""</formula>
    </cfRule>
  </conditionalFormatting>
  <dataValidations disablePrompts="1" count="1">
    <dataValidation type="list" allowBlank="1" showInputMessage="1" sqref="H74 H64:H65 H68:H72" xr:uid="{00000000-0002-0000-1100-000001000000}">
      <formula1>"[select],kWh,MWh"</formula1>
    </dataValidation>
  </dataValidations>
  <hyperlinks>
    <hyperlink ref="L5" r:id="rId1" xr:uid="{F728A754-7DBC-47D5-81A0-EE14176CC312}"/>
  </hyperlinks>
  <pageMargins left="0.7" right="0.7" top="0.75" bottom="0.75" header="0.3" footer="0.3"/>
  <pageSetup paperSize="9" scale="30" orientation="landscape"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2090-8536-46DD-8A89-4448D4A17F57}">
  <sheetPr>
    <tabColor theme="8" tint="-0.499984740745262"/>
    <pageSetUpPr fitToPage="1"/>
  </sheetPr>
  <dimension ref="A3:T32"/>
  <sheetViews>
    <sheetView tabSelected="1" zoomScale="80" zoomScaleNormal="80" workbookViewId="0">
      <pane xSplit="4" ySplit="9" topLeftCell="E10" activePane="bottomRight" state="frozen"/>
      <selection pane="topRight" activeCell="E1" sqref="E1"/>
      <selection pane="bottomLeft" activeCell="A10" sqref="A10"/>
      <selection pane="bottomRight" activeCell="L20" sqref="L20"/>
    </sheetView>
  </sheetViews>
  <sheetFormatPr defaultColWidth="9.28515625" defaultRowHeight="15" customHeight="1"/>
  <cols>
    <col min="1" max="1" width="2.7109375" style="130" customWidth="1"/>
    <col min="2" max="2" width="2.7109375" style="1" customWidth="1"/>
    <col min="3" max="3" width="37.28515625" style="1" customWidth="1"/>
    <col min="4" max="4" width="63" style="1" customWidth="1"/>
    <col min="5" max="20" width="13.85546875" style="1" customWidth="1"/>
    <col min="21" max="21" width="2.7109375" style="1" customWidth="1"/>
    <col min="22" max="22" width="9.28515625" style="1"/>
    <col min="23" max="46" width="21.7109375" style="1" customWidth="1"/>
    <col min="47" max="16384" width="9.28515625" style="1"/>
  </cols>
  <sheetData>
    <row r="3" spans="3:20" ht="23.25">
      <c r="C3" s="16" t="s">
        <v>9</v>
      </c>
      <c r="D3" s="17"/>
      <c r="E3" s="1002" t="s">
        <v>567</v>
      </c>
      <c r="F3" s="1003"/>
      <c r="G3" s="1003"/>
      <c r="H3" s="1003"/>
      <c r="I3" s="1003"/>
      <c r="J3" s="1003"/>
      <c r="K3" s="1003"/>
      <c r="L3" s="1003"/>
      <c r="M3" s="1003"/>
      <c r="N3" s="1003"/>
      <c r="O3" s="1003"/>
      <c r="P3" s="1003"/>
      <c r="Q3" s="1003"/>
      <c r="R3" s="1003"/>
      <c r="S3" s="1004"/>
      <c r="T3" s="17"/>
    </row>
    <row r="4" spans="3:20" ht="119.25" customHeight="1">
      <c r="C4" s="379" t="s">
        <v>11</v>
      </c>
      <c r="D4" s="17"/>
      <c r="E4" s="1005"/>
      <c r="F4" s="1006"/>
      <c r="G4" s="1006"/>
      <c r="H4" s="1006"/>
      <c r="I4" s="1006"/>
      <c r="J4" s="1006"/>
      <c r="K4" s="1006"/>
      <c r="L4" s="1006"/>
      <c r="M4" s="1006"/>
      <c r="N4" s="1006"/>
      <c r="O4" s="1006"/>
      <c r="P4" s="1006"/>
      <c r="Q4" s="1006"/>
      <c r="R4" s="1006"/>
      <c r="S4" s="1007"/>
      <c r="T4" s="17"/>
    </row>
    <row r="5" spans="3:20" ht="26.25" customHeight="1">
      <c r="C5" s="379"/>
      <c r="D5" s="17"/>
      <c r="E5" s="382"/>
      <c r="F5" s="380"/>
      <c r="G5" s="380"/>
      <c r="H5" s="380"/>
      <c r="I5" s="380"/>
      <c r="J5" s="380"/>
      <c r="K5" s="380"/>
      <c r="L5" s="427" t="s">
        <v>568</v>
      </c>
      <c r="M5" s="380"/>
      <c r="N5" s="380"/>
      <c r="O5" s="380"/>
      <c r="P5" s="380"/>
      <c r="Q5" s="380"/>
      <c r="R5" s="380"/>
      <c r="S5" s="381"/>
      <c r="T5" s="17"/>
    </row>
    <row r="6" spans="3:20">
      <c r="C6" s="17"/>
      <c r="D6" s="17"/>
      <c r="E6" s="999" t="s">
        <v>569</v>
      </c>
      <c r="F6" s="1000"/>
      <c r="G6" s="1000"/>
      <c r="H6" s="1000"/>
      <c r="I6" s="1000"/>
      <c r="J6" s="1000"/>
      <c r="K6" s="1000"/>
      <c r="L6" s="1000"/>
      <c r="M6" s="1000"/>
      <c r="N6" s="1000"/>
      <c r="O6" s="1000"/>
      <c r="P6" s="1000"/>
      <c r="Q6" s="1000"/>
      <c r="R6" s="1000"/>
      <c r="S6" s="1001"/>
      <c r="T6" s="17"/>
    </row>
    <row r="7" spans="3:20" ht="23.25">
      <c r="C7" s="20" t="s">
        <v>300</v>
      </c>
      <c r="D7" s="17"/>
      <c r="E7" s="17"/>
      <c r="F7" s="17"/>
      <c r="G7" s="17"/>
      <c r="H7" s="17"/>
      <c r="I7" s="17"/>
      <c r="J7" s="17"/>
      <c r="K7" s="17"/>
      <c r="L7" s="17"/>
      <c r="M7" s="17"/>
      <c r="N7" s="17"/>
      <c r="O7" s="17"/>
      <c r="P7" s="17"/>
      <c r="Q7" s="17"/>
      <c r="R7" s="17"/>
      <c r="S7" s="17"/>
      <c r="T7" s="17"/>
    </row>
    <row r="8" spans="3:20">
      <c r="C8" s="17"/>
      <c r="D8" s="17"/>
      <c r="E8" s="17"/>
      <c r="F8" s="17"/>
      <c r="G8" s="17"/>
      <c r="H8" s="17"/>
      <c r="I8" s="1008" t="s">
        <v>570</v>
      </c>
      <c r="J8" s="1009"/>
      <c r="K8" s="1009"/>
      <c r="L8" s="1009"/>
      <c r="M8" s="1009"/>
      <c r="N8" s="1009"/>
      <c r="O8" s="1009"/>
      <c r="P8" s="1009"/>
      <c r="Q8" s="1009"/>
      <c r="R8" s="1009"/>
      <c r="S8" s="1009"/>
      <c r="T8" s="1010"/>
    </row>
    <row r="9" spans="3:20">
      <c r="C9" s="17"/>
      <c r="D9" s="54" t="s">
        <v>571</v>
      </c>
      <c r="E9" s="54"/>
      <c r="F9" s="54" t="s">
        <v>572</v>
      </c>
      <c r="G9" s="54" t="s">
        <v>573</v>
      </c>
      <c r="H9" s="54" t="s">
        <v>472</v>
      </c>
      <c r="I9" s="103" t="s">
        <v>574</v>
      </c>
      <c r="J9" s="103" t="s">
        <v>575</v>
      </c>
      <c r="K9" s="103" t="s">
        <v>576</v>
      </c>
      <c r="L9" s="103" t="s">
        <v>577</v>
      </c>
      <c r="M9" s="103" t="s">
        <v>578</v>
      </c>
      <c r="N9" s="103" t="s">
        <v>579</v>
      </c>
      <c r="O9" s="103" t="s">
        <v>580</v>
      </c>
      <c r="P9" s="103" t="s">
        <v>581</v>
      </c>
      <c r="Q9" s="103" t="s">
        <v>582</v>
      </c>
      <c r="R9" s="103" t="s">
        <v>583</v>
      </c>
      <c r="S9" s="103" t="s">
        <v>584</v>
      </c>
      <c r="T9" s="103" t="s">
        <v>585</v>
      </c>
    </row>
    <row r="10" spans="3:20" s="163" customFormat="1" ht="12.75">
      <c r="C10" s="175" t="s">
        <v>586</v>
      </c>
      <c r="D10" s="175" t="s">
        <v>2818</v>
      </c>
      <c r="E10" s="309"/>
      <c r="F10" s="308">
        <v>5776719</v>
      </c>
      <c r="G10" s="309">
        <f>SUM(I10:T10)</f>
        <v>1199213</v>
      </c>
      <c r="H10" s="172" t="s">
        <v>588</v>
      </c>
      <c r="I10" s="950">
        <v>136153</v>
      </c>
      <c r="J10" s="950">
        <v>119631</v>
      </c>
      <c r="K10" s="950">
        <v>284777</v>
      </c>
      <c r="L10" s="950">
        <v>147007</v>
      </c>
      <c r="M10" s="950">
        <v>80968</v>
      </c>
      <c r="N10" s="950">
        <v>147573</v>
      </c>
      <c r="O10" s="950">
        <v>61280</v>
      </c>
      <c r="P10" s="950">
        <v>39895</v>
      </c>
      <c r="Q10" s="951">
        <v>41021</v>
      </c>
      <c r="R10" s="951">
        <v>78392</v>
      </c>
      <c r="S10" s="951">
        <v>14784</v>
      </c>
      <c r="T10" s="951">
        <v>47732</v>
      </c>
    </row>
    <row r="11" spans="3:20" s="163" customFormat="1" ht="12.75">
      <c r="C11" s="176" t="s">
        <v>589</v>
      </c>
      <c r="D11" s="175" t="s">
        <v>2818</v>
      </c>
      <c r="E11" s="309"/>
      <c r="F11" s="308">
        <v>3252665</v>
      </c>
      <c r="G11" s="309">
        <f t="shared" ref="G11:G19" si="0">SUM(I11:T11)</f>
        <v>0</v>
      </c>
      <c r="H11" s="172" t="s">
        <v>588</v>
      </c>
      <c r="I11" s="950"/>
      <c r="J11" s="950"/>
      <c r="K11" s="950"/>
      <c r="L11" s="950"/>
      <c r="M11" s="950"/>
      <c r="N11" s="950"/>
      <c r="O11" s="950"/>
      <c r="P11" s="950"/>
      <c r="Q11" s="951"/>
      <c r="R11" s="951"/>
      <c r="S11" s="951"/>
      <c r="T11" s="951"/>
    </row>
    <row r="12" spans="3:20" s="163" customFormat="1" ht="12.75">
      <c r="C12" s="176" t="s">
        <v>591</v>
      </c>
      <c r="D12" s="175" t="s">
        <v>2818</v>
      </c>
      <c r="E12" s="309"/>
      <c r="F12" s="308"/>
      <c r="G12" s="309">
        <f t="shared" si="0"/>
        <v>671129</v>
      </c>
      <c r="H12" s="172" t="s">
        <v>588</v>
      </c>
      <c r="I12" s="950">
        <v>86337</v>
      </c>
      <c r="J12" s="950">
        <v>85361</v>
      </c>
      <c r="K12" s="950">
        <v>0</v>
      </c>
      <c r="L12" s="950">
        <v>103905</v>
      </c>
      <c r="M12" s="950">
        <v>0</v>
      </c>
      <c r="N12" s="950">
        <v>0</v>
      </c>
      <c r="O12" s="950">
        <v>13489</v>
      </c>
      <c r="P12" s="950">
        <v>47895</v>
      </c>
      <c r="Q12" s="951">
        <v>111524</v>
      </c>
      <c r="R12" s="951">
        <v>97915</v>
      </c>
      <c r="S12" s="951">
        <v>95909</v>
      </c>
      <c r="T12" s="951">
        <v>28794</v>
      </c>
    </row>
    <row r="13" spans="3:20" s="163" customFormat="1" ht="12.75">
      <c r="C13" s="176" t="s">
        <v>593</v>
      </c>
      <c r="D13" s="175" t="s">
        <v>2818</v>
      </c>
      <c r="E13" s="309"/>
      <c r="F13" s="308"/>
      <c r="G13" s="309">
        <f t="shared" si="0"/>
        <v>2560672</v>
      </c>
      <c r="H13" s="172" t="s">
        <v>588</v>
      </c>
      <c r="I13" s="950">
        <v>387745</v>
      </c>
      <c r="J13" s="950">
        <v>127440</v>
      </c>
      <c r="K13" s="950">
        <v>133648</v>
      </c>
      <c r="L13" s="950">
        <v>318825</v>
      </c>
      <c r="M13" s="950">
        <v>83018</v>
      </c>
      <c r="N13" s="950">
        <v>159767</v>
      </c>
      <c r="O13" s="950">
        <v>318910</v>
      </c>
      <c r="P13" s="950">
        <v>110091</v>
      </c>
      <c r="Q13" s="951">
        <v>164184</v>
      </c>
      <c r="R13" s="951">
        <v>337664</v>
      </c>
      <c r="S13" s="951">
        <v>234653</v>
      </c>
      <c r="T13" s="951">
        <v>184727</v>
      </c>
    </row>
    <row r="14" spans="3:20" s="163" customFormat="1" ht="12.75">
      <c r="C14" s="176" t="s">
        <v>595</v>
      </c>
      <c r="D14" s="175" t="s">
        <v>2818</v>
      </c>
      <c r="E14" s="309"/>
      <c r="F14" s="308"/>
      <c r="G14" s="309">
        <f t="shared" si="0"/>
        <v>1477751</v>
      </c>
      <c r="H14" s="172" t="s">
        <v>588</v>
      </c>
      <c r="I14" s="950">
        <v>114436</v>
      </c>
      <c r="J14" s="950">
        <v>42582</v>
      </c>
      <c r="K14" s="950">
        <v>182972</v>
      </c>
      <c r="L14" s="950">
        <v>34960</v>
      </c>
      <c r="M14" s="950">
        <v>181246</v>
      </c>
      <c r="N14" s="950">
        <v>220691</v>
      </c>
      <c r="O14" s="950">
        <v>166696</v>
      </c>
      <c r="P14" s="950">
        <v>129854</v>
      </c>
      <c r="Q14" s="951">
        <v>128218</v>
      </c>
      <c r="R14" s="951">
        <v>100540</v>
      </c>
      <c r="S14" s="951">
        <v>122269</v>
      </c>
      <c r="T14" s="951">
        <v>53287</v>
      </c>
    </row>
    <row r="15" spans="3:20" s="163" customFormat="1" ht="12.75">
      <c r="C15" s="176" t="s">
        <v>597</v>
      </c>
      <c r="D15" s="175" t="s">
        <v>2818</v>
      </c>
      <c r="E15" s="309"/>
      <c r="F15" s="308"/>
      <c r="G15" s="309">
        <f t="shared" si="0"/>
        <v>1127742</v>
      </c>
      <c r="H15" s="172" t="s">
        <v>588</v>
      </c>
      <c r="I15" s="950">
        <v>76881</v>
      </c>
      <c r="J15" s="950">
        <v>43161</v>
      </c>
      <c r="K15" s="950">
        <v>32525</v>
      </c>
      <c r="L15" s="950">
        <v>259284</v>
      </c>
      <c r="M15" s="950">
        <v>3897</v>
      </c>
      <c r="N15" s="950">
        <v>146013</v>
      </c>
      <c r="O15" s="950">
        <v>103238</v>
      </c>
      <c r="P15" s="950">
        <v>105955</v>
      </c>
      <c r="Q15" s="951">
        <v>148730</v>
      </c>
      <c r="R15" s="951">
        <v>36007</v>
      </c>
      <c r="S15" s="951">
        <v>69978</v>
      </c>
      <c r="T15" s="951">
        <v>102073</v>
      </c>
    </row>
    <row r="16" spans="3:20" s="163" customFormat="1" ht="12.75">
      <c r="C16" s="175" t="s">
        <v>599</v>
      </c>
      <c r="D16" s="175" t="s">
        <v>2818</v>
      </c>
      <c r="E16" s="309"/>
      <c r="F16" s="308"/>
      <c r="G16" s="309">
        <f t="shared" si="0"/>
        <v>0</v>
      </c>
      <c r="H16" s="172" t="s">
        <v>588</v>
      </c>
      <c r="I16" s="950">
        <v>0</v>
      </c>
      <c r="J16" s="950">
        <v>0</v>
      </c>
      <c r="K16" s="950">
        <v>0</v>
      </c>
      <c r="L16" s="950">
        <v>0</v>
      </c>
      <c r="M16" s="950">
        <v>0</v>
      </c>
      <c r="N16" s="950">
        <v>0</v>
      </c>
      <c r="O16" s="950">
        <v>0</v>
      </c>
      <c r="P16" s="950">
        <v>0</v>
      </c>
      <c r="Q16" s="951">
        <v>0</v>
      </c>
      <c r="R16" s="951">
        <v>0</v>
      </c>
      <c r="S16" s="951">
        <v>0</v>
      </c>
      <c r="T16" s="951">
        <v>0</v>
      </c>
    </row>
    <row r="17" spans="3:20" s="163" customFormat="1" ht="12.75">
      <c r="C17" s="176" t="s">
        <v>601</v>
      </c>
      <c r="D17" s="175" t="s">
        <v>2818</v>
      </c>
      <c r="E17" s="309"/>
      <c r="F17" s="308"/>
      <c r="G17" s="309">
        <f t="shared" si="0"/>
        <v>774432</v>
      </c>
      <c r="H17" s="172" t="s">
        <v>588</v>
      </c>
      <c r="I17" s="950">
        <v>0</v>
      </c>
      <c r="J17" s="950">
        <v>134128</v>
      </c>
      <c r="K17" s="950">
        <v>117571</v>
      </c>
      <c r="L17" s="950">
        <v>16765</v>
      </c>
      <c r="M17" s="950">
        <v>19778</v>
      </c>
      <c r="N17" s="950">
        <v>245520</v>
      </c>
      <c r="O17" s="950">
        <v>230339</v>
      </c>
      <c r="P17" s="950">
        <v>10331</v>
      </c>
      <c r="Q17" s="951">
        <v>0</v>
      </c>
      <c r="R17" s="951">
        <v>0</v>
      </c>
      <c r="S17" s="951">
        <v>0</v>
      </c>
      <c r="T17" s="951">
        <v>0</v>
      </c>
    </row>
    <row r="18" spans="3:20" s="163" customFormat="1" ht="12.75">
      <c r="C18" s="176" t="s">
        <v>603</v>
      </c>
      <c r="D18" s="175" t="s">
        <v>2818</v>
      </c>
      <c r="E18" s="309"/>
      <c r="F18" s="308"/>
      <c r="G18" s="309">
        <f t="shared" si="0"/>
        <v>1147475</v>
      </c>
      <c r="H18" s="172" t="s">
        <v>588</v>
      </c>
      <c r="I18" s="950">
        <v>130403</v>
      </c>
      <c r="J18" s="950">
        <v>89369</v>
      </c>
      <c r="K18" s="950">
        <v>51173</v>
      </c>
      <c r="L18" s="950">
        <v>122639</v>
      </c>
      <c r="M18" s="950">
        <v>216207</v>
      </c>
      <c r="N18" s="950">
        <v>235724</v>
      </c>
      <c r="O18" s="950">
        <v>86005</v>
      </c>
      <c r="P18" s="950">
        <v>4999</v>
      </c>
      <c r="Q18" s="951">
        <v>69053</v>
      </c>
      <c r="R18" s="951">
        <v>63077</v>
      </c>
      <c r="S18" s="951">
        <v>62755</v>
      </c>
      <c r="T18" s="951">
        <v>16071</v>
      </c>
    </row>
    <row r="19" spans="3:20" s="163" customFormat="1" ht="12.75">
      <c r="C19" s="176" t="s">
        <v>605</v>
      </c>
      <c r="D19" s="175" t="s">
        <v>2818</v>
      </c>
      <c r="E19" s="309"/>
      <c r="F19" s="308"/>
      <c r="G19" s="309">
        <f t="shared" si="0"/>
        <v>299428</v>
      </c>
      <c r="H19" s="172" t="s">
        <v>588</v>
      </c>
      <c r="I19" s="950">
        <v>0</v>
      </c>
      <c r="J19" s="950">
        <v>0</v>
      </c>
      <c r="K19" s="950">
        <v>0</v>
      </c>
      <c r="L19" s="950">
        <v>51580</v>
      </c>
      <c r="M19" s="950">
        <v>170129</v>
      </c>
      <c r="N19" s="950">
        <v>0</v>
      </c>
      <c r="O19" s="950">
        <v>16653</v>
      </c>
      <c r="P19" s="950">
        <v>8092</v>
      </c>
      <c r="Q19" s="951">
        <v>0</v>
      </c>
      <c r="R19" s="951">
        <v>46665</v>
      </c>
      <c r="S19" s="951">
        <v>0</v>
      </c>
      <c r="T19" s="951">
        <v>6309</v>
      </c>
    </row>
    <row r="20" spans="3:20" s="163" customFormat="1" ht="12.75">
      <c r="C20" s="398" t="s">
        <v>607</v>
      </c>
      <c r="D20" s="179" t="s">
        <v>2818</v>
      </c>
      <c r="E20" s="310"/>
      <c r="F20" s="399">
        <v>11624570</v>
      </c>
      <c r="G20" s="400">
        <f>SUM(I20:T20)</f>
        <v>9257842</v>
      </c>
      <c r="H20" s="172" t="s">
        <v>588</v>
      </c>
      <c r="I20" s="401">
        <f>SUM(I10:I19)</f>
        <v>931955</v>
      </c>
      <c r="J20" s="401">
        <f t="shared" ref="J20:T20" si="1">SUM(J10:J19)</f>
        <v>641672</v>
      </c>
      <c r="K20" s="401">
        <f t="shared" si="1"/>
        <v>802666</v>
      </c>
      <c r="L20" s="401">
        <f t="shared" si="1"/>
        <v>1054965</v>
      </c>
      <c r="M20" s="401">
        <f t="shared" si="1"/>
        <v>755243</v>
      </c>
      <c r="N20" s="401">
        <f t="shared" si="1"/>
        <v>1155288</v>
      </c>
      <c r="O20" s="401">
        <f t="shared" si="1"/>
        <v>996610</v>
      </c>
      <c r="P20" s="401">
        <f t="shared" si="1"/>
        <v>457112</v>
      </c>
      <c r="Q20" s="401">
        <f t="shared" si="1"/>
        <v>662730</v>
      </c>
      <c r="R20" s="401">
        <f t="shared" si="1"/>
        <v>760260</v>
      </c>
      <c r="S20" s="401">
        <f t="shared" si="1"/>
        <v>600348</v>
      </c>
      <c r="T20" s="401">
        <f t="shared" si="1"/>
        <v>438993</v>
      </c>
    </row>
    <row r="22" spans="3:20" ht="15" customHeight="1">
      <c r="C22" s="306" t="s">
        <v>2819</v>
      </c>
    </row>
    <row r="23" spans="3:20" ht="15" customHeight="1">
      <c r="C23" s="945" t="s">
        <v>2813</v>
      </c>
      <c r="D23" s="1" t="s">
        <v>2818</v>
      </c>
      <c r="I23" s="946">
        <v>136153</v>
      </c>
      <c r="J23" s="946">
        <v>119631</v>
      </c>
      <c r="K23" s="946">
        <v>284777</v>
      </c>
      <c r="L23" s="946">
        <v>147007</v>
      </c>
      <c r="M23" s="946">
        <v>80968</v>
      </c>
      <c r="N23" s="946">
        <v>147573</v>
      </c>
      <c r="O23" s="946">
        <v>61280</v>
      </c>
      <c r="P23" s="946">
        <v>39895</v>
      </c>
      <c r="Q23" s="946">
        <v>41021</v>
      </c>
      <c r="R23" s="946">
        <v>78392</v>
      </c>
      <c r="S23" s="946">
        <v>14784</v>
      </c>
      <c r="T23" s="946">
        <v>47732</v>
      </c>
    </row>
    <row r="24" spans="3:20" ht="15" customHeight="1">
      <c r="C24" s="947" t="s">
        <v>591</v>
      </c>
      <c r="D24" s="1" t="s">
        <v>2818</v>
      </c>
      <c r="I24" s="946">
        <v>86337</v>
      </c>
      <c r="J24" s="946">
        <v>85361</v>
      </c>
      <c r="K24" s="948">
        <v>0</v>
      </c>
      <c r="L24" s="946">
        <v>103905</v>
      </c>
      <c r="M24" s="946">
        <v>0</v>
      </c>
      <c r="N24" s="948">
        <v>0</v>
      </c>
      <c r="O24" s="946">
        <v>13489</v>
      </c>
      <c r="P24" s="946">
        <v>47895</v>
      </c>
      <c r="Q24" s="946">
        <v>111524</v>
      </c>
      <c r="R24" s="946">
        <v>97915</v>
      </c>
      <c r="S24" s="946">
        <v>95909</v>
      </c>
      <c r="T24" s="946">
        <v>28794</v>
      </c>
    </row>
    <row r="25" spans="3:20" ht="15" customHeight="1">
      <c r="C25" s="947" t="s">
        <v>593</v>
      </c>
      <c r="D25" s="1" t="s">
        <v>2818</v>
      </c>
      <c r="I25" s="946">
        <v>387745</v>
      </c>
      <c r="J25" s="946">
        <v>127440</v>
      </c>
      <c r="K25" s="946">
        <v>133648</v>
      </c>
      <c r="L25" s="946">
        <v>318825</v>
      </c>
      <c r="M25" s="946">
        <v>83018</v>
      </c>
      <c r="N25" s="946">
        <v>159767</v>
      </c>
      <c r="O25" s="946">
        <v>318910</v>
      </c>
      <c r="P25" s="946">
        <v>110091</v>
      </c>
      <c r="Q25" s="946">
        <v>164184</v>
      </c>
      <c r="R25" s="946">
        <v>337664</v>
      </c>
      <c r="S25" s="946">
        <v>234653</v>
      </c>
      <c r="T25" s="946">
        <v>184727</v>
      </c>
    </row>
    <row r="26" spans="3:20" ht="15" customHeight="1">
      <c r="C26" s="947" t="s">
        <v>595</v>
      </c>
      <c r="D26" s="1" t="s">
        <v>2818</v>
      </c>
      <c r="I26" s="946">
        <v>114436</v>
      </c>
      <c r="J26" s="946">
        <v>42582</v>
      </c>
      <c r="K26" s="946">
        <v>182972</v>
      </c>
      <c r="L26" s="946">
        <v>34960</v>
      </c>
      <c r="M26" s="946">
        <v>181246</v>
      </c>
      <c r="N26" s="946">
        <v>220691</v>
      </c>
      <c r="O26" s="946">
        <v>166696</v>
      </c>
      <c r="P26" s="946">
        <v>129854</v>
      </c>
      <c r="Q26" s="946">
        <v>128218</v>
      </c>
      <c r="R26" s="946">
        <v>100540</v>
      </c>
      <c r="S26" s="946">
        <v>122269</v>
      </c>
      <c r="T26" s="946">
        <v>53287</v>
      </c>
    </row>
    <row r="27" spans="3:20" ht="15" customHeight="1">
      <c r="C27" s="947" t="s">
        <v>597</v>
      </c>
      <c r="D27" s="1" t="s">
        <v>2818</v>
      </c>
      <c r="I27" s="946">
        <v>76881</v>
      </c>
      <c r="J27" s="946">
        <v>43161</v>
      </c>
      <c r="K27" s="946">
        <v>32525</v>
      </c>
      <c r="L27" s="946">
        <v>259284</v>
      </c>
      <c r="M27" s="946">
        <v>3897</v>
      </c>
      <c r="N27" s="946">
        <v>146013</v>
      </c>
      <c r="O27" s="946">
        <v>103238</v>
      </c>
      <c r="P27" s="946">
        <v>105955</v>
      </c>
      <c r="Q27" s="946">
        <v>148730</v>
      </c>
      <c r="R27" s="946">
        <v>36007</v>
      </c>
      <c r="S27" s="946">
        <v>69978</v>
      </c>
      <c r="T27" s="946">
        <v>102073</v>
      </c>
    </row>
    <row r="28" spans="3:20" ht="15" customHeight="1">
      <c r="C28" s="947" t="s">
        <v>2814</v>
      </c>
      <c r="D28" s="1" t="s">
        <v>2818</v>
      </c>
      <c r="I28" s="948">
        <v>0</v>
      </c>
      <c r="J28" s="948">
        <v>0</v>
      </c>
      <c r="K28" s="948">
        <v>0</v>
      </c>
      <c r="L28" s="948">
        <v>0</v>
      </c>
      <c r="M28" s="948">
        <v>0</v>
      </c>
      <c r="N28" s="948">
        <v>0</v>
      </c>
      <c r="O28" s="948">
        <v>0</v>
      </c>
      <c r="P28" s="948">
        <v>0</v>
      </c>
      <c r="Q28" s="948">
        <v>0</v>
      </c>
      <c r="R28" s="948">
        <v>0</v>
      </c>
      <c r="S28" s="948">
        <v>0</v>
      </c>
      <c r="T28" s="948">
        <v>0</v>
      </c>
    </row>
    <row r="29" spans="3:20" ht="15" customHeight="1">
      <c r="C29" s="947" t="s">
        <v>2815</v>
      </c>
      <c r="D29" s="1" t="s">
        <v>2818</v>
      </c>
      <c r="I29" s="946">
        <v>0</v>
      </c>
      <c r="J29" s="946">
        <v>134128</v>
      </c>
      <c r="K29" s="946">
        <v>117571</v>
      </c>
      <c r="L29" s="946">
        <v>16765</v>
      </c>
      <c r="M29" s="946">
        <v>19778</v>
      </c>
      <c r="N29" s="946">
        <v>245520</v>
      </c>
      <c r="O29" s="946">
        <v>230339</v>
      </c>
      <c r="P29" s="946">
        <v>10331</v>
      </c>
      <c r="Q29" s="946">
        <v>0</v>
      </c>
      <c r="R29" s="946">
        <v>0</v>
      </c>
      <c r="S29" s="946">
        <v>0</v>
      </c>
      <c r="T29" s="946">
        <v>0</v>
      </c>
    </row>
    <row r="30" spans="3:20" ht="15" customHeight="1">
      <c r="C30" s="947" t="s">
        <v>2816</v>
      </c>
      <c r="D30" s="1" t="s">
        <v>2818</v>
      </c>
      <c r="I30" s="946">
        <v>130403</v>
      </c>
      <c r="J30" s="946">
        <v>89369</v>
      </c>
      <c r="K30" s="946">
        <v>51173</v>
      </c>
      <c r="L30" s="946">
        <v>122639</v>
      </c>
      <c r="M30" s="946">
        <v>216207</v>
      </c>
      <c r="N30" s="946">
        <v>235724</v>
      </c>
      <c r="O30" s="946">
        <v>86005</v>
      </c>
      <c r="P30" s="946">
        <v>4999</v>
      </c>
      <c r="Q30" s="946">
        <v>69053</v>
      </c>
      <c r="R30" s="946">
        <v>63077</v>
      </c>
      <c r="S30" s="946">
        <v>62755</v>
      </c>
      <c r="T30" s="946">
        <v>16071</v>
      </c>
    </row>
    <row r="31" spans="3:20" ht="15" customHeight="1">
      <c r="C31" s="947" t="s">
        <v>2817</v>
      </c>
      <c r="D31" s="1" t="s">
        <v>2818</v>
      </c>
      <c r="I31" s="946">
        <v>0</v>
      </c>
      <c r="J31" s="946">
        <v>0</v>
      </c>
      <c r="K31" s="948">
        <v>0</v>
      </c>
      <c r="L31" s="946">
        <v>51580</v>
      </c>
      <c r="M31" s="946">
        <v>170129</v>
      </c>
      <c r="N31" s="946">
        <v>0</v>
      </c>
      <c r="O31" s="946">
        <v>16653</v>
      </c>
      <c r="P31" s="946">
        <v>8092</v>
      </c>
      <c r="Q31" s="946">
        <v>0</v>
      </c>
      <c r="R31" s="946">
        <v>46665</v>
      </c>
      <c r="S31" s="946">
        <v>0</v>
      </c>
      <c r="T31" s="946">
        <v>6309</v>
      </c>
    </row>
    <row r="32" spans="3:20" ht="15" customHeight="1">
      <c r="I32" s="949">
        <f>SUM(I23:I31)</f>
        <v>931955</v>
      </c>
      <c r="J32" s="949">
        <f t="shared" ref="J32:T32" si="2">SUM(J23:J31)</f>
        <v>641672</v>
      </c>
      <c r="K32" s="949">
        <f t="shared" si="2"/>
        <v>802666</v>
      </c>
      <c r="L32" s="949">
        <f t="shared" si="2"/>
        <v>1054965</v>
      </c>
      <c r="M32" s="949">
        <f t="shared" si="2"/>
        <v>755243</v>
      </c>
      <c r="N32" s="949">
        <f t="shared" si="2"/>
        <v>1155288</v>
      </c>
      <c r="O32" s="949">
        <f t="shared" si="2"/>
        <v>996610</v>
      </c>
      <c r="P32" s="949">
        <f t="shared" si="2"/>
        <v>457112</v>
      </c>
      <c r="Q32" s="949">
        <f t="shared" si="2"/>
        <v>662730</v>
      </c>
      <c r="R32" s="949">
        <f t="shared" si="2"/>
        <v>760260</v>
      </c>
      <c r="S32" s="949">
        <f t="shared" si="2"/>
        <v>600348</v>
      </c>
      <c r="T32" s="949">
        <f t="shared" si="2"/>
        <v>438993</v>
      </c>
    </row>
  </sheetData>
  <mergeCells count="3">
    <mergeCell ref="E3:S4"/>
    <mergeCell ref="E6:S6"/>
    <mergeCell ref="I8:T8"/>
  </mergeCells>
  <conditionalFormatting sqref="H10:H20">
    <cfRule type="cellIs" dxfId="232" priority="5" operator="equal">
      <formula>"[select]"</formula>
    </cfRule>
    <cfRule type="cellIs" dxfId="231" priority="6" operator="equal">
      <formula>""</formula>
    </cfRule>
  </conditionalFormatting>
  <hyperlinks>
    <hyperlink ref="L5" r:id="rId1" xr:uid="{5A709174-0175-4C4E-BCE3-40951409C06C}"/>
  </hyperlinks>
  <pageMargins left="0.7" right="0.7" top="0.75" bottom="0.75" header="0.3" footer="0.3"/>
  <pageSetup paperSize="9" scale="30" orientation="landscape"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tabColor rgb="FF92D050"/>
  </sheetPr>
  <dimension ref="A3:AH124"/>
  <sheetViews>
    <sheetView topLeftCell="F1" zoomScale="70" zoomScaleNormal="70" workbookViewId="0">
      <selection activeCell="I3" sqref="I3:Y5"/>
    </sheetView>
  </sheetViews>
  <sheetFormatPr defaultColWidth="9.28515625" defaultRowHeight="15"/>
  <cols>
    <col min="1" max="1" width="2.7109375" style="130" customWidth="1"/>
    <col min="2" max="2" width="2.7109375" style="1" customWidth="1"/>
    <col min="3" max="3" width="15.7109375" style="1" customWidth="1"/>
    <col min="4" max="4" width="25.7109375" style="1" customWidth="1"/>
    <col min="5" max="5" width="13.28515625" style="1" customWidth="1"/>
    <col min="6" max="7" width="15.7109375" style="1" customWidth="1"/>
    <col min="8" max="8" width="1.7109375" style="1" customWidth="1"/>
    <col min="9" max="10" width="15.7109375" style="1" customWidth="1"/>
    <col min="11" max="12" width="13.28515625" style="1" customWidth="1"/>
    <col min="13" max="13" width="1.7109375" style="1" customWidth="1"/>
    <col min="14" max="25" width="13.28515625" style="1" customWidth="1"/>
    <col min="26" max="26" width="1.7109375" style="1" customWidth="1"/>
    <col min="27" max="27" width="13.28515625" style="1" customWidth="1"/>
    <col min="28" max="28" width="2.7109375" style="1" customWidth="1"/>
    <col min="29" max="29" width="20.7109375" style="1" customWidth="1"/>
    <col min="30" max="31" width="13.28515625" style="1" customWidth="1"/>
    <col min="32" max="33" width="2.7109375" style="1" customWidth="1"/>
    <col min="34" max="16384" width="9.28515625" style="1"/>
  </cols>
  <sheetData>
    <row r="3" spans="3:34" ht="23.25">
      <c r="C3" s="16" t="s">
        <v>9</v>
      </c>
      <c r="D3" s="17"/>
      <c r="E3" s="18"/>
      <c r="F3" s="18"/>
      <c r="G3" s="18"/>
      <c r="H3" s="18"/>
      <c r="I3" s="1017" t="s">
        <v>687</v>
      </c>
      <c r="J3" s="1018"/>
      <c r="K3" s="1018"/>
      <c r="L3" s="1018"/>
      <c r="M3" s="1018"/>
      <c r="N3" s="1018"/>
      <c r="O3" s="1018"/>
      <c r="P3" s="1018"/>
      <c r="Q3" s="1018"/>
      <c r="R3" s="1018"/>
      <c r="S3" s="1018"/>
      <c r="T3" s="1018"/>
      <c r="U3" s="1018"/>
      <c r="V3" s="1018"/>
      <c r="W3" s="1018"/>
      <c r="X3" s="1018"/>
      <c r="Y3" s="1019"/>
      <c r="Z3" s="17"/>
      <c r="AA3" s="17"/>
      <c r="AB3" s="17"/>
      <c r="AC3" s="17"/>
      <c r="AD3" s="17"/>
      <c r="AE3" s="17"/>
      <c r="AF3" s="19"/>
    </row>
    <row r="4" spans="3:34" ht="23.25">
      <c r="C4" s="16" t="s">
        <v>11</v>
      </c>
      <c r="D4" s="17"/>
      <c r="E4" s="18"/>
      <c r="F4" s="18"/>
      <c r="G4" s="18"/>
      <c r="H4" s="18"/>
      <c r="I4" s="1020"/>
      <c r="J4" s="1021"/>
      <c r="K4" s="1021"/>
      <c r="L4" s="1021"/>
      <c r="M4" s="1021"/>
      <c r="N4" s="1021"/>
      <c r="O4" s="1021"/>
      <c r="P4" s="1021"/>
      <c r="Q4" s="1021"/>
      <c r="R4" s="1021"/>
      <c r="S4" s="1021"/>
      <c r="T4" s="1021"/>
      <c r="U4" s="1021"/>
      <c r="V4" s="1021"/>
      <c r="W4" s="1021"/>
      <c r="X4" s="1021"/>
      <c r="Y4" s="1022"/>
      <c r="Z4" s="17"/>
      <c r="AA4" s="17"/>
      <c r="AB4" s="17"/>
      <c r="AC4" s="17"/>
      <c r="AD4" s="17"/>
      <c r="AE4" s="17"/>
      <c r="AF4" s="19"/>
    </row>
    <row r="5" spans="3:34" ht="95.25" customHeight="1">
      <c r="C5" s="17"/>
      <c r="D5" s="17"/>
      <c r="E5" s="18"/>
      <c r="F5" s="18"/>
      <c r="G5" s="18"/>
      <c r="H5" s="18"/>
      <c r="I5" s="1023"/>
      <c r="J5" s="1024"/>
      <c r="K5" s="1024"/>
      <c r="L5" s="1024"/>
      <c r="M5" s="1024"/>
      <c r="N5" s="1024"/>
      <c r="O5" s="1024"/>
      <c r="P5" s="1024"/>
      <c r="Q5" s="1024"/>
      <c r="R5" s="1024"/>
      <c r="S5" s="1024"/>
      <c r="T5" s="1024"/>
      <c r="U5" s="1024"/>
      <c r="V5" s="1024"/>
      <c r="W5" s="1024"/>
      <c r="X5" s="1024"/>
      <c r="Y5" s="1025"/>
      <c r="Z5" s="17"/>
      <c r="AA5" s="17"/>
      <c r="AB5" s="17"/>
      <c r="AC5" s="17"/>
      <c r="AD5" s="17"/>
      <c r="AE5" s="17"/>
      <c r="AF5" s="19"/>
    </row>
    <row r="6" spans="3:34" ht="23.25">
      <c r="C6" s="20" t="s">
        <v>688</v>
      </c>
      <c r="D6" s="17"/>
      <c r="E6" s="17"/>
      <c r="F6" s="17"/>
      <c r="G6" s="17"/>
      <c r="H6" s="17"/>
      <c r="I6" s="32" t="s">
        <v>689</v>
      </c>
      <c r="J6" s="17"/>
      <c r="K6" s="1029" t="s">
        <v>690</v>
      </c>
      <c r="L6" s="1030"/>
      <c r="M6" s="1030"/>
      <c r="N6" s="1030"/>
      <c r="O6" s="1030"/>
      <c r="P6" s="1030"/>
      <c r="Q6" s="1030"/>
      <c r="R6" s="1030"/>
      <c r="S6" s="1030"/>
      <c r="T6" s="1030"/>
      <c r="U6" s="1030"/>
      <c r="V6" s="1030"/>
      <c r="W6" s="1030"/>
      <c r="X6" s="1030"/>
      <c r="Y6" s="1031"/>
      <c r="Z6" s="17"/>
      <c r="AA6" s="17"/>
      <c r="AB6" s="17"/>
      <c r="AC6" s="17"/>
      <c r="AD6" s="17"/>
      <c r="AE6" s="17"/>
      <c r="AF6" s="19"/>
    </row>
    <row r="7" spans="3:34">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9"/>
    </row>
    <row r="8" spans="3:34">
      <c r="C8" s="17"/>
      <c r="D8" s="1028" t="s">
        <v>691</v>
      </c>
      <c r="E8" s="1028" t="s">
        <v>458</v>
      </c>
      <c r="F8" s="1028" t="s">
        <v>692</v>
      </c>
      <c r="G8" s="1028" t="s">
        <v>693</v>
      </c>
      <c r="H8" s="17"/>
      <c r="I8" s="1028" t="s">
        <v>694</v>
      </c>
      <c r="J8" s="1028" t="s">
        <v>695</v>
      </c>
      <c r="K8" s="1028" t="s">
        <v>472</v>
      </c>
      <c r="L8" s="967" t="s">
        <v>696</v>
      </c>
      <c r="M8" s="17"/>
      <c r="N8" s="956" t="s">
        <v>697</v>
      </c>
      <c r="O8" s="957"/>
      <c r="P8" s="957"/>
      <c r="Q8" s="957"/>
      <c r="R8" s="957"/>
      <c r="S8" s="957"/>
      <c r="T8" s="957"/>
      <c r="U8" s="957"/>
      <c r="V8" s="957"/>
      <c r="W8" s="957"/>
      <c r="X8" s="957"/>
      <c r="Y8" s="958"/>
      <c r="Z8" s="17"/>
      <c r="AA8" s="967" t="s">
        <v>698</v>
      </c>
      <c r="AB8" s="17"/>
      <c r="AC8" s="1028" t="s">
        <v>699</v>
      </c>
      <c r="AD8" s="1028" t="s">
        <v>700</v>
      </c>
      <c r="AE8" s="1028" t="s">
        <v>472</v>
      </c>
      <c r="AF8" s="19"/>
    </row>
    <row r="9" spans="3:34">
      <c r="C9" s="17"/>
      <c r="D9" s="1028"/>
      <c r="E9" s="1028"/>
      <c r="F9" s="1028"/>
      <c r="G9" s="1028"/>
      <c r="H9" s="17"/>
      <c r="I9" s="1028"/>
      <c r="J9" s="1028"/>
      <c r="K9" s="1028"/>
      <c r="L9" s="968"/>
      <c r="M9" s="17"/>
      <c r="N9" s="54" t="s">
        <v>574</v>
      </c>
      <c r="O9" s="54" t="s">
        <v>575</v>
      </c>
      <c r="P9" s="54" t="s">
        <v>576</v>
      </c>
      <c r="Q9" s="54" t="s">
        <v>577</v>
      </c>
      <c r="R9" s="54" t="s">
        <v>578</v>
      </c>
      <c r="S9" s="54" t="s">
        <v>579</v>
      </c>
      <c r="T9" s="54" t="s">
        <v>580</v>
      </c>
      <c r="U9" s="54" t="s">
        <v>581</v>
      </c>
      <c r="V9" s="54" t="s">
        <v>582</v>
      </c>
      <c r="W9" s="54" t="s">
        <v>583</v>
      </c>
      <c r="X9" s="54" t="s">
        <v>584</v>
      </c>
      <c r="Y9" s="54" t="s">
        <v>585</v>
      </c>
      <c r="Z9" s="17"/>
      <c r="AA9" s="968"/>
      <c r="AB9" s="17"/>
      <c r="AC9" s="1028"/>
      <c r="AD9" s="1028"/>
      <c r="AE9" s="1028"/>
      <c r="AF9" s="19"/>
    </row>
    <row r="10" spans="3:34">
      <c r="C10" s="3" t="s">
        <v>701</v>
      </c>
      <c r="D10" s="178" t="s">
        <v>702</v>
      </c>
      <c r="E10" s="11" t="s">
        <v>461</v>
      </c>
      <c r="F10" s="154">
        <v>24165678</v>
      </c>
      <c r="G10" s="62">
        <f t="shared" ref="G10:G15" si="0">J10+L10</f>
        <v>23798087</v>
      </c>
      <c r="H10" s="17"/>
      <c r="I10" s="154">
        <v>24159478</v>
      </c>
      <c r="J10" s="62">
        <f t="shared" ref="J10:J15" si="1">SUM(N10:Y10)</f>
        <v>23690087</v>
      </c>
      <c r="K10" s="11" t="s">
        <v>703</v>
      </c>
      <c r="L10" s="735">
        <v>108000</v>
      </c>
      <c r="M10" s="61"/>
      <c r="N10" s="734">
        <v>2232288</v>
      </c>
      <c r="O10" s="734">
        <v>1941497</v>
      </c>
      <c r="P10" s="734">
        <v>2225493</v>
      </c>
      <c r="Q10" s="734">
        <v>2249251</v>
      </c>
      <c r="R10" s="734">
        <v>2000245</v>
      </c>
      <c r="S10" s="734">
        <v>2032315</v>
      </c>
      <c r="T10" s="734">
        <v>1814886</v>
      </c>
      <c r="U10" s="734">
        <v>1756790</v>
      </c>
      <c r="V10" s="734">
        <v>1891597</v>
      </c>
      <c r="W10" s="734">
        <v>1981254</v>
      </c>
      <c r="X10" s="734">
        <v>1830577</v>
      </c>
      <c r="Y10" s="734">
        <v>1733894</v>
      </c>
      <c r="Z10" s="61"/>
      <c r="AA10" s="735">
        <v>154500</v>
      </c>
      <c r="AB10" s="17"/>
      <c r="AC10" s="11" t="s">
        <v>704</v>
      </c>
      <c r="AD10" s="64">
        <f>54000+69600</f>
        <v>123600</v>
      </c>
      <c r="AE10" s="9" t="s">
        <v>703</v>
      </c>
      <c r="AF10" s="19"/>
      <c r="AH10" s="375" t="s">
        <v>705</v>
      </c>
    </row>
    <row r="11" spans="3:34">
      <c r="C11" s="17"/>
      <c r="D11" s="181" t="s">
        <v>706</v>
      </c>
      <c r="E11" s="11" t="s">
        <v>461</v>
      </c>
      <c r="F11" s="154">
        <v>293555</v>
      </c>
      <c r="G11" s="62">
        <f t="shared" si="0"/>
        <v>403698</v>
      </c>
      <c r="H11" s="17"/>
      <c r="I11" s="154">
        <v>285855</v>
      </c>
      <c r="J11" s="62">
        <f t="shared" si="1"/>
        <v>396898</v>
      </c>
      <c r="K11" s="11" t="s">
        <v>703</v>
      </c>
      <c r="L11" s="735">
        <v>6800</v>
      </c>
      <c r="M11" s="61"/>
      <c r="N11" s="734">
        <v>23485</v>
      </c>
      <c r="O11" s="734">
        <v>31760</v>
      </c>
      <c r="P11" s="734">
        <v>34327</v>
      </c>
      <c r="Q11" s="734">
        <v>23241</v>
      </c>
      <c r="R11" s="734">
        <v>32267</v>
      </c>
      <c r="S11" s="734">
        <v>34957</v>
      </c>
      <c r="T11" s="734">
        <v>48299</v>
      </c>
      <c r="U11" s="734">
        <v>34727</v>
      </c>
      <c r="V11" s="734">
        <v>37732</v>
      </c>
      <c r="W11" s="734">
        <v>37864</v>
      </c>
      <c r="X11" s="734">
        <v>30901</v>
      </c>
      <c r="Y11" s="734">
        <v>27338</v>
      </c>
      <c r="Z11" s="61"/>
      <c r="AA11" s="735">
        <v>138405</v>
      </c>
      <c r="AB11" s="17"/>
      <c r="AC11" s="11" t="s">
        <v>704</v>
      </c>
      <c r="AD11" s="64">
        <v>15000</v>
      </c>
      <c r="AE11" s="9" t="s">
        <v>703</v>
      </c>
      <c r="AF11" s="19"/>
    </row>
    <row r="12" spans="3:34">
      <c r="C12" s="17"/>
      <c r="D12" s="181" t="s">
        <v>707</v>
      </c>
      <c r="E12" s="11" t="s">
        <v>461</v>
      </c>
      <c r="F12" s="154">
        <v>1511138</v>
      </c>
      <c r="G12" s="62">
        <f t="shared" si="0"/>
        <v>1544663</v>
      </c>
      <c r="H12" s="17"/>
      <c r="I12" s="154">
        <v>1469438</v>
      </c>
      <c r="J12" s="62">
        <f t="shared" si="1"/>
        <v>1496663</v>
      </c>
      <c r="K12" s="11" t="s">
        <v>703</v>
      </c>
      <c r="L12" s="735">
        <v>48000</v>
      </c>
      <c r="M12" s="61"/>
      <c r="N12" s="734">
        <v>178432</v>
      </c>
      <c r="O12" s="734">
        <v>138405</v>
      </c>
      <c r="P12" s="734">
        <v>178385</v>
      </c>
      <c r="Q12" s="734">
        <v>173325</v>
      </c>
      <c r="R12" s="734">
        <v>166221</v>
      </c>
      <c r="S12" s="734">
        <v>86115</v>
      </c>
      <c r="T12" s="734">
        <v>71668</v>
      </c>
      <c r="U12" s="734">
        <v>121962</v>
      </c>
      <c r="V12" s="734">
        <v>84094</v>
      </c>
      <c r="W12" s="734">
        <v>99298</v>
      </c>
      <c r="X12" s="734">
        <v>93560</v>
      </c>
      <c r="Y12" s="734">
        <v>105198</v>
      </c>
      <c r="Z12" s="61"/>
      <c r="AA12" s="735">
        <v>43000</v>
      </c>
      <c r="AB12" s="17"/>
      <c r="AC12" s="11" t="s">
        <v>704</v>
      </c>
      <c r="AD12" s="64">
        <v>65570</v>
      </c>
      <c r="AE12" s="9" t="s">
        <v>703</v>
      </c>
      <c r="AF12" s="19"/>
    </row>
    <row r="13" spans="3:34">
      <c r="C13" s="17"/>
      <c r="D13" s="181" t="s">
        <v>708</v>
      </c>
      <c r="E13" s="11" t="s">
        <v>461</v>
      </c>
      <c r="F13" s="154">
        <v>24736632</v>
      </c>
      <c r="G13" s="62">
        <f t="shared" si="0"/>
        <v>27018134</v>
      </c>
      <c r="H13" s="17"/>
      <c r="I13" s="154">
        <v>24391382</v>
      </c>
      <c r="J13" s="62">
        <f t="shared" si="1"/>
        <v>26950134</v>
      </c>
      <c r="K13" s="11" t="s">
        <v>703</v>
      </c>
      <c r="L13" s="735">
        <v>68000</v>
      </c>
      <c r="M13" s="61"/>
      <c r="N13" s="734">
        <v>2483428</v>
      </c>
      <c r="O13" s="734">
        <v>2320273</v>
      </c>
      <c r="P13" s="734">
        <v>2232649</v>
      </c>
      <c r="Q13" s="734">
        <v>2336335</v>
      </c>
      <c r="R13" s="734">
        <v>2287376</v>
      </c>
      <c r="S13" s="734">
        <v>2392452</v>
      </c>
      <c r="T13" s="734">
        <v>2514245</v>
      </c>
      <c r="U13" s="734">
        <v>1965993</v>
      </c>
      <c r="V13" s="734">
        <v>2106989</v>
      </c>
      <c r="W13" s="734">
        <v>2331506</v>
      </c>
      <c r="X13" s="734">
        <v>1374920</v>
      </c>
      <c r="Y13" s="734">
        <v>2603968</v>
      </c>
      <c r="Z13" s="61"/>
      <c r="AA13" s="735">
        <v>139000</v>
      </c>
      <c r="AB13" s="17"/>
      <c r="AC13" s="11" t="s">
        <v>704</v>
      </c>
      <c r="AD13" s="64">
        <v>124000</v>
      </c>
      <c r="AE13" s="9" t="s">
        <v>703</v>
      </c>
      <c r="AF13" s="19"/>
    </row>
    <row r="14" spans="3:34">
      <c r="C14" s="17"/>
      <c r="D14" s="48"/>
      <c r="E14" s="11" t="s">
        <v>461</v>
      </c>
      <c r="F14" s="154"/>
      <c r="G14" s="62">
        <f t="shared" si="0"/>
        <v>0</v>
      </c>
      <c r="H14" s="17"/>
      <c r="I14" s="154"/>
      <c r="J14" s="62">
        <f t="shared" si="1"/>
        <v>0</v>
      </c>
      <c r="K14" s="11" t="s">
        <v>342</v>
      </c>
      <c r="L14" s="165"/>
      <c r="M14" s="61"/>
      <c r="N14" s="165"/>
      <c r="O14" s="165"/>
      <c r="P14" s="165"/>
      <c r="Q14" s="165"/>
      <c r="R14" s="165"/>
      <c r="S14" s="165"/>
      <c r="T14" s="165"/>
      <c r="U14" s="165"/>
      <c r="V14" s="165"/>
      <c r="W14" s="165"/>
      <c r="X14" s="165"/>
      <c r="Y14" s="165"/>
      <c r="Z14" s="61"/>
      <c r="AA14" s="165"/>
      <c r="AB14" s="17"/>
      <c r="AC14" s="11" t="s">
        <v>342</v>
      </c>
      <c r="AD14" s="64"/>
      <c r="AE14" s="9" t="s">
        <v>342</v>
      </c>
      <c r="AF14" s="19"/>
    </row>
    <row r="15" spans="3:34">
      <c r="C15" s="17"/>
      <c r="D15" s="48"/>
      <c r="E15" s="11" t="s">
        <v>461</v>
      </c>
      <c r="F15" s="154"/>
      <c r="G15" s="62">
        <f t="shared" si="0"/>
        <v>0</v>
      </c>
      <c r="H15" s="17"/>
      <c r="I15" s="154"/>
      <c r="J15" s="62">
        <f t="shared" si="1"/>
        <v>0</v>
      </c>
      <c r="K15" s="11" t="s">
        <v>342</v>
      </c>
      <c r="L15" s="165"/>
      <c r="M15" s="61"/>
      <c r="N15" s="165"/>
      <c r="O15" s="165"/>
      <c r="P15" s="165"/>
      <c r="Q15" s="165"/>
      <c r="R15" s="165"/>
      <c r="S15" s="165"/>
      <c r="T15" s="165"/>
      <c r="U15" s="165"/>
      <c r="V15" s="165"/>
      <c r="W15" s="165"/>
      <c r="X15" s="165"/>
      <c r="Y15" s="165"/>
      <c r="Z15" s="61"/>
      <c r="AA15" s="165"/>
      <c r="AB15" s="17"/>
      <c r="AC15" s="11" t="s">
        <v>342</v>
      </c>
      <c r="AD15" s="64"/>
      <c r="AE15" s="9" t="s">
        <v>342</v>
      </c>
      <c r="AF15" s="19"/>
    </row>
    <row r="16" spans="3:34">
      <c r="C16" s="17"/>
      <c r="D16" s="49"/>
      <c r="E16" s="17"/>
      <c r="F16" s="17"/>
      <c r="G16" s="17"/>
      <c r="H16" s="17"/>
      <c r="I16" s="17"/>
      <c r="J16" s="61"/>
      <c r="K16" s="17"/>
      <c r="L16" s="61"/>
      <c r="M16" s="61"/>
      <c r="N16" s="61"/>
      <c r="O16" s="61"/>
      <c r="P16" s="61"/>
      <c r="Q16" s="61"/>
      <c r="R16" s="61"/>
      <c r="S16" s="61"/>
      <c r="T16" s="61"/>
      <c r="U16" s="61"/>
      <c r="V16" s="61"/>
      <c r="W16" s="61"/>
      <c r="X16" s="61"/>
      <c r="Y16" s="61"/>
      <c r="Z16" s="61"/>
      <c r="AA16" s="61"/>
      <c r="AB16" s="17"/>
      <c r="AC16" s="17"/>
      <c r="AD16" s="65"/>
      <c r="AE16" s="17"/>
      <c r="AF16" s="19"/>
    </row>
    <row r="17" spans="3:31">
      <c r="C17" s="1027" t="s">
        <v>709</v>
      </c>
      <c r="D17" s="1027"/>
      <c r="E17" s="1027"/>
      <c r="F17" s="154">
        <v>50707003</v>
      </c>
      <c r="G17" s="62">
        <f>SUM(G10:G15)</f>
        <v>52764582</v>
      </c>
      <c r="H17" s="17"/>
      <c r="I17" s="154">
        <v>50306153</v>
      </c>
      <c r="J17" s="62">
        <f>SUM(J10:J15)</f>
        <v>52533782</v>
      </c>
      <c r="K17" s="17"/>
      <c r="L17" s="62">
        <f>SUM(L10:L15)</f>
        <v>230800</v>
      </c>
      <c r="M17" s="63"/>
      <c r="N17" s="62">
        <f>SUM(N10:N15)</f>
        <v>4917633</v>
      </c>
      <c r="O17" s="62">
        <f t="shared" ref="O17:Y17" si="2">SUM(O10:O15)</f>
        <v>4431935</v>
      </c>
      <c r="P17" s="62">
        <f>SUM(P10:P15)</f>
        <v>4670854</v>
      </c>
      <c r="Q17" s="62">
        <f t="shared" si="2"/>
        <v>4782152</v>
      </c>
      <c r="R17" s="62">
        <f t="shared" si="2"/>
        <v>4486109</v>
      </c>
      <c r="S17" s="62">
        <f t="shared" si="2"/>
        <v>4545839</v>
      </c>
      <c r="T17" s="62">
        <f t="shared" si="2"/>
        <v>4449098</v>
      </c>
      <c r="U17" s="62">
        <f t="shared" si="2"/>
        <v>3879472</v>
      </c>
      <c r="V17" s="62">
        <f t="shared" si="2"/>
        <v>4120412</v>
      </c>
      <c r="W17" s="62">
        <f t="shared" si="2"/>
        <v>4449922</v>
      </c>
      <c r="X17" s="62">
        <f t="shared" si="2"/>
        <v>3329958</v>
      </c>
      <c r="Y17" s="62">
        <f t="shared" si="2"/>
        <v>4470398</v>
      </c>
      <c r="Z17" s="63"/>
      <c r="AA17" s="62">
        <f>SUM(AA10:AA15)</f>
        <v>474905</v>
      </c>
      <c r="AB17" s="17"/>
      <c r="AC17" s="17"/>
      <c r="AD17" s="65"/>
      <c r="AE17" s="17"/>
    </row>
    <row r="18" spans="3:31">
      <c r="C18" s="17"/>
      <c r="D18" s="49"/>
      <c r="E18" s="17"/>
      <c r="F18" s="17"/>
      <c r="G18" s="17"/>
      <c r="H18" s="17"/>
      <c r="I18" s="17"/>
      <c r="J18" s="61"/>
      <c r="K18" s="17"/>
      <c r="L18" s="61"/>
      <c r="M18" s="61"/>
      <c r="N18" s="61"/>
      <c r="O18" s="61"/>
      <c r="P18" s="61"/>
      <c r="Q18" s="61"/>
      <c r="R18" s="61"/>
      <c r="S18" s="61"/>
      <c r="T18" s="61"/>
      <c r="U18" s="61"/>
      <c r="V18" s="61"/>
      <c r="W18" s="61"/>
      <c r="X18" s="61"/>
      <c r="Y18" s="61"/>
      <c r="Z18" s="61"/>
      <c r="AA18" s="61"/>
      <c r="AB18" s="17"/>
      <c r="AC18" s="17"/>
      <c r="AD18" s="65"/>
      <c r="AE18" s="17"/>
    </row>
    <row r="19" spans="3:31">
      <c r="C19" s="3" t="s">
        <v>710</v>
      </c>
      <c r="D19" s="316" t="s">
        <v>711</v>
      </c>
      <c r="E19" s="11" t="s">
        <v>461</v>
      </c>
      <c r="F19" s="154">
        <v>206178.19</v>
      </c>
      <c r="G19" s="62">
        <f t="shared" ref="G19:G26" si="3">J19+L19</f>
        <v>7281</v>
      </c>
      <c r="H19" s="17"/>
      <c r="I19" s="154">
        <v>206178.19</v>
      </c>
      <c r="J19" s="62">
        <f t="shared" ref="J19:J26" si="4">SUM(N19:Y19)</f>
        <v>7281</v>
      </c>
      <c r="K19" s="11" t="s">
        <v>703</v>
      </c>
      <c r="L19" s="165"/>
      <c r="M19" s="61"/>
      <c r="N19" s="735"/>
      <c r="O19" s="735">
        <v>51</v>
      </c>
      <c r="P19" s="735"/>
      <c r="Q19" s="735"/>
      <c r="R19" s="735"/>
      <c r="S19" s="735">
        <v>7230</v>
      </c>
      <c r="T19" s="735"/>
      <c r="U19" s="735"/>
      <c r="V19" s="735"/>
      <c r="W19" s="735"/>
      <c r="X19" s="735"/>
      <c r="Y19" s="735"/>
      <c r="Z19" s="61"/>
      <c r="AA19" s="165"/>
      <c r="AB19" s="17"/>
      <c r="AC19" s="11" t="s">
        <v>704</v>
      </c>
      <c r="AD19" s="64"/>
      <c r="AE19" s="9" t="s">
        <v>342</v>
      </c>
    </row>
    <row r="20" spans="3:31">
      <c r="C20" s="17"/>
      <c r="D20" s="316" t="s">
        <v>712</v>
      </c>
      <c r="E20" s="11" t="s">
        <v>461</v>
      </c>
      <c r="F20" s="154">
        <v>158141.60999999999</v>
      </c>
      <c r="G20" s="62">
        <f t="shared" si="3"/>
        <v>266647</v>
      </c>
      <c r="H20" s="17"/>
      <c r="I20" s="154">
        <v>158141.60999999999</v>
      </c>
      <c r="J20" s="62">
        <f t="shared" si="4"/>
        <v>266647</v>
      </c>
      <c r="K20" s="11" t="s">
        <v>703</v>
      </c>
      <c r="L20" s="165"/>
      <c r="M20" s="61"/>
      <c r="N20" s="735">
        <v>51861</v>
      </c>
      <c r="O20" s="735">
        <v>75905</v>
      </c>
      <c r="P20" s="735">
        <v>44334</v>
      </c>
      <c r="Q20" s="735">
        <v>72597</v>
      </c>
      <c r="R20" s="735">
        <v>8640</v>
      </c>
      <c r="S20" s="735">
        <v>13310</v>
      </c>
      <c r="T20" s="735"/>
      <c r="U20" s="735"/>
      <c r="V20" s="735"/>
      <c r="W20" s="735"/>
      <c r="X20" s="735"/>
      <c r="Y20" s="735"/>
      <c r="Z20" s="61"/>
      <c r="AA20" s="165"/>
      <c r="AB20" s="17"/>
      <c r="AC20" s="11" t="s">
        <v>704</v>
      </c>
      <c r="AD20" s="64"/>
      <c r="AE20" s="9" t="s">
        <v>342</v>
      </c>
    </row>
    <row r="21" spans="3:31">
      <c r="C21" s="17"/>
      <c r="D21" s="316" t="s">
        <v>713</v>
      </c>
      <c r="E21" s="11" t="s">
        <v>461</v>
      </c>
      <c r="F21" s="154">
        <v>212687</v>
      </c>
      <c r="G21" s="62">
        <f>J21+L21</f>
        <v>157443</v>
      </c>
      <c r="H21" s="17"/>
      <c r="I21" s="154">
        <v>212687</v>
      </c>
      <c r="J21" s="62">
        <f>SUM(N21:Y21)</f>
        <v>157443</v>
      </c>
      <c r="K21" s="11" t="s">
        <v>703</v>
      </c>
      <c r="L21" s="165"/>
      <c r="M21" s="61"/>
      <c r="N21" s="735">
        <v>25831</v>
      </c>
      <c r="O21" s="735">
        <v>40747</v>
      </c>
      <c r="P21" s="735">
        <v>22792</v>
      </c>
      <c r="Q21" s="735">
        <v>47893</v>
      </c>
      <c r="R21" s="735">
        <v>11120</v>
      </c>
      <c r="S21" s="735">
        <v>9060</v>
      </c>
      <c r="T21" s="735"/>
      <c r="U21" s="735"/>
      <c r="V21" s="735"/>
      <c r="W21" s="735"/>
      <c r="X21" s="735"/>
      <c r="Y21" s="735"/>
      <c r="Z21" s="61"/>
      <c r="AA21" s="165"/>
      <c r="AB21" s="17"/>
      <c r="AC21" s="11" t="s">
        <v>704</v>
      </c>
      <c r="AD21" s="64"/>
      <c r="AE21" s="9" t="s">
        <v>342</v>
      </c>
    </row>
    <row r="22" spans="3:31">
      <c r="C22" s="17"/>
      <c r="D22" s="316" t="s">
        <v>714</v>
      </c>
      <c r="E22" s="11" t="s">
        <v>461</v>
      </c>
      <c r="F22" s="154">
        <v>303158</v>
      </c>
      <c r="G22" s="62">
        <f>J22+L22</f>
        <v>196711</v>
      </c>
      <c r="H22" s="17"/>
      <c r="I22" s="154">
        <v>303158</v>
      </c>
      <c r="J22" s="62">
        <f>SUM(N22:Y22)</f>
        <v>196711</v>
      </c>
      <c r="K22" s="11" t="s">
        <v>703</v>
      </c>
      <c r="L22" s="165"/>
      <c r="M22" s="61"/>
      <c r="N22" s="735">
        <v>35855</v>
      </c>
      <c r="O22" s="735">
        <v>48106</v>
      </c>
      <c r="P22" s="735">
        <v>32074</v>
      </c>
      <c r="Q22" s="735">
        <v>52416</v>
      </c>
      <c r="R22" s="735">
        <v>12620</v>
      </c>
      <c r="S22" s="735">
        <v>15640</v>
      </c>
      <c r="T22" s="735"/>
      <c r="U22" s="735"/>
      <c r="V22" s="735"/>
      <c r="W22" s="735"/>
      <c r="X22" s="735"/>
      <c r="Y22" s="735"/>
      <c r="Z22" s="61"/>
      <c r="AA22" s="165"/>
      <c r="AB22" s="17"/>
      <c r="AC22" s="11" t="s">
        <v>704</v>
      </c>
      <c r="AD22" s="64"/>
      <c r="AE22" s="9" t="s">
        <v>342</v>
      </c>
    </row>
    <row r="23" spans="3:31">
      <c r="C23" s="17"/>
      <c r="D23" s="316" t="s">
        <v>715</v>
      </c>
      <c r="E23" s="11" t="s">
        <v>461</v>
      </c>
      <c r="F23" s="154">
        <v>12510</v>
      </c>
      <c r="G23" s="62">
        <f t="shared" si="3"/>
        <v>245</v>
      </c>
      <c r="H23" s="17"/>
      <c r="I23" s="154">
        <v>12510</v>
      </c>
      <c r="J23" s="62">
        <f t="shared" si="4"/>
        <v>245</v>
      </c>
      <c r="K23" s="11" t="s">
        <v>703</v>
      </c>
      <c r="L23" s="165"/>
      <c r="M23" s="61"/>
      <c r="N23" s="735"/>
      <c r="O23" s="735"/>
      <c r="P23" s="735"/>
      <c r="Q23" s="735">
        <v>245</v>
      </c>
      <c r="R23" s="735"/>
      <c r="S23" s="735"/>
      <c r="T23" s="735"/>
      <c r="U23" s="735"/>
      <c r="V23" s="735"/>
      <c r="W23" s="735"/>
      <c r="X23" s="735"/>
      <c r="Y23" s="735"/>
      <c r="Z23" s="61"/>
      <c r="AA23" s="165"/>
      <c r="AB23" s="17"/>
      <c r="AC23" s="11" t="s">
        <v>704</v>
      </c>
      <c r="AD23" s="64"/>
      <c r="AE23" s="9" t="s">
        <v>342</v>
      </c>
    </row>
    <row r="24" spans="3:31">
      <c r="C24" s="17"/>
      <c r="D24" s="316" t="s">
        <v>716</v>
      </c>
      <c r="E24" s="11" t="s">
        <v>461</v>
      </c>
      <c r="F24" s="154">
        <v>0</v>
      </c>
      <c r="G24" s="62">
        <f t="shared" si="3"/>
        <v>1567</v>
      </c>
      <c r="H24" s="17"/>
      <c r="I24" s="154">
        <v>0</v>
      </c>
      <c r="J24" s="62">
        <f t="shared" si="4"/>
        <v>1567</v>
      </c>
      <c r="K24" s="11" t="s">
        <v>703</v>
      </c>
      <c r="L24" s="165"/>
      <c r="M24" s="61"/>
      <c r="N24" s="735">
        <v>70</v>
      </c>
      <c r="O24" s="735"/>
      <c r="P24" s="735">
        <v>82</v>
      </c>
      <c r="Q24" s="735"/>
      <c r="R24" s="735">
        <v>190</v>
      </c>
      <c r="S24" s="735">
        <v>130</v>
      </c>
      <c r="T24" s="735">
        <v>140</v>
      </c>
      <c r="U24" s="735">
        <v>210</v>
      </c>
      <c r="V24" s="735">
        <v>415</v>
      </c>
      <c r="W24" s="735">
        <v>50</v>
      </c>
      <c r="X24" s="735">
        <v>140</v>
      </c>
      <c r="Y24" s="735">
        <v>140</v>
      </c>
      <c r="Z24" s="61"/>
      <c r="AA24" s="165"/>
      <c r="AB24" s="17"/>
      <c r="AC24" s="11" t="s">
        <v>704</v>
      </c>
      <c r="AD24" s="64"/>
      <c r="AE24" s="9" t="s">
        <v>342</v>
      </c>
    </row>
    <row r="25" spans="3:31" ht="25.5">
      <c r="C25" s="17"/>
      <c r="D25" s="316" t="s">
        <v>717</v>
      </c>
      <c r="E25" s="11" t="s">
        <v>461</v>
      </c>
      <c r="F25" s="154">
        <v>76479.250000000015</v>
      </c>
      <c r="G25" s="62">
        <f t="shared" si="3"/>
        <v>190696.61</v>
      </c>
      <c r="H25" s="17"/>
      <c r="I25" s="154">
        <v>76479.250000000015</v>
      </c>
      <c r="J25" s="62">
        <f t="shared" si="4"/>
        <v>190696.61</v>
      </c>
      <c r="K25" s="11" t="s">
        <v>703</v>
      </c>
      <c r="L25" s="165"/>
      <c r="M25" s="61"/>
      <c r="N25" s="734">
        <v>1774.3</v>
      </c>
      <c r="O25" s="734">
        <v>3775.7</v>
      </c>
      <c r="P25" s="734">
        <v>651.9</v>
      </c>
      <c r="Q25" s="734">
        <v>118005.1</v>
      </c>
      <c r="R25" s="734">
        <v>4690.2</v>
      </c>
      <c r="S25" s="734">
        <v>972.1</v>
      </c>
      <c r="T25" s="734">
        <v>9107.4</v>
      </c>
      <c r="U25" s="734">
        <v>2321.8000000000002</v>
      </c>
      <c r="V25" s="734">
        <v>12286.71</v>
      </c>
      <c r="W25" s="734">
        <v>636</v>
      </c>
      <c r="X25" s="734">
        <v>27368</v>
      </c>
      <c r="Y25" s="734">
        <v>9107.4</v>
      </c>
      <c r="Z25" s="61"/>
      <c r="AA25" s="165"/>
      <c r="AB25" s="17"/>
      <c r="AC25" s="11" t="s">
        <v>704</v>
      </c>
      <c r="AD25" s="64"/>
      <c r="AE25" s="9" t="s">
        <v>342</v>
      </c>
    </row>
    <row r="26" spans="3:31">
      <c r="C26" s="17"/>
      <c r="D26" s="316" t="s">
        <v>718</v>
      </c>
      <c r="E26" s="11" t="s">
        <v>461</v>
      </c>
      <c r="F26" s="154">
        <v>1165807.6500000001</v>
      </c>
      <c r="G26" s="62">
        <f t="shared" si="3"/>
        <v>1812042.52</v>
      </c>
      <c r="H26" s="17"/>
      <c r="I26" s="154">
        <v>1165807.6500000001</v>
      </c>
      <c r="J26" s="62">
        <f t="shared" si="4"/>
        <v>1812042.52</v>
      </c>
      <c r="K26" s="11" t="s">
        <v>703</v>
      </c>
      <c r="L26" s="165"/>
      <c r="M26" s="61"/>
      <c r="N26" s="735">
        <v>130487.17</v>
      </c>
      <c r="O26" s="735">
        <v>165927.78</v>
      </c>
      <c r="P26" s="735">
        <v>160815.81</v>
      </c>
      <c r="Q26" s="735">
        <v>170487.19</v>
      </c>
      <c r="R26" s="735">
        <v>169424.63</v>
      </c>
      <c r="S26" s="735">
        <v>153994.68</v>
      </c>
      <c r="T26" s="735">
        <v>153802.72</v>
      </c>
      <c r="U26" s="735">
        <v>106256.69</v>
      </c>
      <c r="V26" s="735">
        <v>162933.97</v>
      </c>
      <c r="W26" s="735">
        <v>130182.6</v>
      </c>
      <c r="X26" s="735">
        <v>153926.56</v>
      </c>
      <c r="Y26" s="735">
        <v>153802.72</v>
      </c>
      <c r="Z26" s="61"/>
      <c r="AA26" s="165"/>
      <c r="AB26" s="17"/>
      <c r="AC26" s="11" t="s">
        <v>704</v>
      </c>
      <c r="AD26" s="64"/>
      <c r="AE26" s="9" t="s">
        <v>342</v>
      </c>
    </row>
    <row r="27" spans="3:31">
      <c r="C27" s="17"/>
      <c r="D27" s="316" t="s">
        <v>719</v>
      </c>
      <c r="E27" s="11" t="s">
        <v>461</v>
      </c>
      <c r="F27" s="154"/>
      <c r="G27" s="62">
        <f t="shared" ref="G27:G38" si="5">J27+L27</f>
        <v>159501.45000000001</v>
      </c>
      <c r="H27" s="17"/>
      <c r="I27" s="154">
        <v>62908.38</v>
      </c>
      <c r="J27" s="62">
        <f t="shared" ref="J27:J32" si="6">SUM(N27:Y27)</f>
        <v>159501.45000000001</v>
      </c>
      <c r="K27" s="11" t="s">
        <v>703</v>
      </c>
      <c r="L27" s="165"/>
      <c r="M27" s="61"/>
      <c r="N27" s="735">
        <v>11085.66</v>
      </c>
      <c r="O27" s="735">
        <v>9637.75</v>
      </c>
      <c r="P27" s="735">
        <v>9969.67</v>
      </c>
      <c r="Q27" s="735">
        <v>10609.96</v>
      </c>
      <c r="R27" s="735">
        <v>12815.36</v>
      </c>
      <c r="S27" s="735">
        <v>10205.1</v>
      </c>
      <c r="T27" s="735">
        <v>14243.35</v>
      </c>
      <c r="U27" s="735">
        <v>22719.31</v>
      </c>
      <c r="V27" s="735">
        <v>16125.26</v>
      </c>
      <c r="W27" s="735">
        <v>17352.259999999998</v>
      </c>
      <c r="X27" s="735">
        <v>10494.42</v>
      </c>
      <c r="Y27" s="735">
        <v>14243.35</v>
      </c>
      <c r="Z27" s="61"/>
      <c r="AA27" s="165"/>
      <c r="AB27" s="17"/>
      <c r="AC27" s="11" t="s">
        <v>704</v>
      </c>
      <c r="AD27" s="64"/>
      <c r="AE27" s="9" t="s">
        <v>342</v>
      </c>
    </row>
    <row r="28" spans="3:31">
      <c r="C28" s="17"/>
      <c r="D28" s="316" t="s">
        <v>720</v>
      </c>
      <c r="E28" s="11" t="s">
        <v>461</v>
      </c>
      <c r="F28" s="154"/>
      <c r="G28" s="62">
        <f t="shared" si="5"/>
        <v>1214</v>
      </c>
      <c r="H28" s="17"/>
      <c r="I28" s="154">
        <v>62909.38</v>
      </c>
      <c r="J28" s="62">
        <f t="shared" si="6"/>
        <v>1214</v>
      </c>
      <c r="K28" s="11" t="s">
        <v>703</v>
      </c>
      <c r="L28" s="165"/>
      <c r="M28" s="61"/>
      <c r="N28" s="735"/>
      <c r="O28" s="735"/>
      <c r="P28" s="735"/>
      <c r="Q28" s="735"/>
      <c r="R28" s="735"/>
      <c r="S28" s="735"/>
      <c r="T28" s="735">
        <v>607</v>
      </c>
      <c r="U28" s="735"/>
      <c r="V28" s="735"/>
      <c r="W28" s="735"/>
      <c r="X28" s="735"/>
      <c r="Y28" s="735">
        <v>607</v>
      </c>
      <c r="Z28" s="61"/>
      <c r="AA28" s="165"/>
      <c r="AB28" s="17"/>
      <c r="AC28" s="11" t="s">
        <v>704</v>
      </c>
      <c r="AD28" s="64"/>
      <c r="AE28" s="9" t="s">
        <v>342</v>
      </c>
    </row>
    <row r="29" spans="3:31">
      <c r="C29" s="17"/>
      <c r="D29" s="316" t="s">
        <v>721</v>
      </c>
      <c r="E29" s="11" t="s">
        <v>461</v>
      </c>
      <c r="F29" s="154"/>
      <c r="G29" s="62">
        <f t="shared" si="5"/>
        <v>1988</v>
      </c>
      <c r="H29" s="17"/>
      <c r="I29" s="154">
        <v>62910.38</v>
      </c>
      <c r="J29" s="62">
        <f t="shared" si="6"/>
        <v>1988</v>
      </c>
      <c r="K29" s="11" t="s">
        <v>703</v>
      </c>
      <c r="L29" s="165"/>
      <c r="M29" s="61"/>
      <c r="N29" s="735"/>
      <c r="O29" s="735"/>
      <c r="P29" s="735"/>
      <c r="Q29" s="735"/>
      <c r="R29" s="735"/>
      <c r="S29" s="735"/>
      <c r="T29" s="735">
        <v>994</v>
      </c>
      <c r="U29" s="735"/>
      <c r="V29" s="735"/>
      <c r="W29" s="735"/>
      <c r="X29" s="735"/>
      <c r="Y29" s="735">
        <v>994</v>
      </c>
      <c r="Z29" s="61"/>
      <c r="AA29" s="165"/>
      <c r="AB29" s="17"/>
      <c r="AC29" s="11" t="s">
        <v>704</v>
      </c>
      <c r="AD29" s="64"/>
      <c r="AE29" s="9" t="s">
        <v>342</v>
      </c>
    </row>
    <row r="30" spans="3:31" ht="25.5">
      <c r="C30" s="17"/>
      <c r="D30" s="736" t="s">
        <v>722</v>
      </c>
      <c r="E30" s="11" t="s">
        <v>461</v>
      </c>
      <c r="F30" s="154"/>
      <c r="G30" s="62">
        <f t="shared" si="5"/>
        <v>3412.7599999999998</v>
      </c>
      <c r="H30" s="17"/>
      <c r="I30" s="154"/>
      <c r="J30" s="62">
        <f t="shared" si="6"/>
        <v>3412.7599999999998</v>
      </c>
      <c r="K30" s="11" t="s">
        <v>703</v>
      </c>
      <c r="L30" s="165"/>
      <c r="M30" s="61"/>
      <c r="N30" s="735">
        <v>1137.48</v>
      </c>
      <c r="O30" s="735">
        <v>990.16</v>
      </c>
      <c r="P30" s="735">
        <v>1285.1199999999999</v>
      </c>
      <c r="Q30" s="735"/>
      <c r="R30" s="735"/>
      <c r="S30" s="735"/>
      <c r="T30" s="735"/>
      <c r="U30" s="735"/>
      <c r="V30" s="735"/>
      <c r="W30" s="735"/>
      <c r="X30" s="735"/>
      <c r="Y30" s="735"/>
      <c r="Z30" s="61"/>
      <c r="AA30" s="165"/>
      <c r="AB30" s="17"/>
      <c r="AC30" s="11" t="s">
        <v>704</v>
      </c>
      <c r="AD30" s="64"/>
      <c r="AE30" s="9" t="s">
        <v>342</v>
      </c>
    </row>
    <row r="31" spans="3:31">
      <c r="C31" s="17"/>
      <c r="D31" s="736" t="s">
        <v>723</v>
      </c>
      <c r="E31" s="11" t="s">
        <v>461</v>
      </c>
      <c r="F31" s="154"/>
      <c r="G31" s="62">
        <f t="shared" si="5"/>
        <v>68906</v>
      </c>
      <c r="H31" s="17"/>
      <c r="I31" s="154"/>
      <c r="J31" s="62">
        <f t="shared" si="6"/>
        <v>68906</v>
      </c>
      <c r="K31" s="11" t="s">
        <v>703</v>
      </c>
      <c r="L31" s="165"/>
      <c r="M31" s="61"/>
      <c r="N31" s="735">
        <v>12415</v>
      </c>
      <c r="O31" s="735">
        <v>14167</v>
      </c>
      <c r="P31" s="735">
        <v>9116</v>
      </c>
      <c r="Q31" s="735">
        <v>25598</v>
      </c>
      <c r="R31" s="735">
        <v>610</v>
      </c>
      <c r="S31" s="735">
        <v>4960</v>
      </c>
      <c r="T31" s="735"/>
      <c r="U31" s="735">
        <v>255</v>
      </c>
      <c r="V31" s="735">
        <v>750</v>
      </c>
      <c r="W31" s="735">
        <v>1035</v>
      </c>
      <c r="X31" s="735"/>
      <c r="Y31" s="735"/>
      <c r="Z31" s="61"/>
      <c r="AA31" s="165"/>
      <c r="AB31" s="17"/>
      <c r="AC31" s="11" t="s">
        <v>704</v>
      </c>
      <c r="AD31" s="64"/>
      <c r="AE31" s="9" t="s">
        <v>342</v>
      </c>
    </row>
    <row r="32" spans="3:31">
      <c r="C32" s="17"/>
      <c r="D32" s="736" t="s">
        <v>724</v>
      </c>
      <c r="E32" s="11" t="s">
        <v>461</v>
      </c>
      <c r="F32" s="154"/>
      <c r="G32" s="62">
        <f t="shared" si="5"/>
        <v>24898</v>
      </c>
      <c r="H32" s="17"/>
      <c r="I32" s="154"/>
      <c r="J32" s="62">
        <f t="shared" si="6"/>
        <v>24898</v>
      </c>
      <c r="K32" s="11" t="s">
        <v>703</v>
      </c>
      <c r="L32" s="165"/>
      <c r="M32" s="61"/>
      <c r="N32" s="735">
        <v>110</v>
      </c>
      <c r="O32" s="735">
        <v>2630</v>
      </c>
      <c r="P32" s="735">
        <v>8621</v>
      </c>
      <c r="Q32" s="735"/>
      <c r="R32" s="735"/>
      <c r="S32" s="735">
        <v>2374</v>
      </c>
      <c r="T32" s="735">
        <v>2575</v>
      </c>
      <c r="U32" s="735">
        <v>5938</v>
      </c>
      <c r="V32" s="735">
        <v>75</v>
      </c>
      <c r="W32" s="735"/>
      <c r="X32" s="735"/>
      <c r="Y32" s="735">
        <v>2575</v>
      </c>
      <c r="Z32" s="61"/>
      <c r="AA32" s="165"/>
      <c r="AB32" s="17"/>
      <c r="AC32" s="11" t="s">
        <v>704</v>
      </c>
      <c r="AD32" s="64"/>
      <c r="AE32" s="9" t="s">
        <v>342</v>
      </c>
    </row>
    <row r="33" spans="3:31" ht="25.5">
      <c r="C33" s="17"/>
      <c r="D33" s="736" t="s">
        <v>725</v>
      </c>
      <c r="E33" s="11" t="s">
        <v>461</v>
      </c>
      <c r="F33" s="154"/>
      <c r="G33" s="62">
        <f t="shared" si="5"/>
        <v>7205</v>
      </c>
      <c r="H33" s="17"/>
      <c r="I33" s="154"/>
      <c r="J33" s="62">
        <f t="shared" ref="J33" si="7">SUM(N33:Y33)</f>
        <v>7205</v>
      </c>
      <c r="K33" s="11" t="s">
        <v>703</v>
      </c>
      <c r="L33" s="165"/>
      <c r="M33" s="61"/>
      <c r="N33" s="735"/>
      <c r="O33" s="735"/>
      <c r="P33" s="735"/>
      <c r="Q33" s="735"/>
      <c r="R33" s="735"/>
      <c r="S33" s="735"/>
      <c r="T33" s="735"/>
      <c r="U33" s="735">
        <v>675</v>
      </c>
      <c r="V33" s="735">
        <v>4275</v>
      </c>
      <c r="W33" s="735">
        <v>2255</v>
      </c>
      <c r="X33" s="735"/>
      <c r="Y33" s="735"/>
      <c r="Z33" s="61"/>
      <c r="AA33" s="165"/>
      <c r="AB33" s="17"/>
      <c r="AC33" s="11" t="s">
        <v>704</v>
      </c>
      <c r="AD33" s="64">
        <v>4500</v>
      </c>
      <c r="AE33" s="9" t="s">
        <v>703</v>
      </c>
    </row>
    <row r="34" spans="3:31">
      <c r="C34" s="17"/>
      <c r="D34" s="736" t="s">
        <v>726</v>
      </c>
      <c r="E34" s="11" t="s">
        <v>461</v>
      </c>
      <c r="F34" s="154"/>
      <c r="G34" s="62">
        <f t="shared" si="5"/>
        <v>31782</v>
      </c>
      <c r="H34" s="17"/>
      <c r="I34" s="154"/>
      <c r="J34" s="62">
        <f t="shared" ref="J34:J38" si="8">SUM(N34:Y34)</f>
        <v>31782</v>
      </c>
      <c r="K34" s="11" t="s">
        <v>703</v>
      </c>
      <c r="L34" s="165"/>
      <c r="M34" s="61"/>
      <c r="N34" s="735"/>
      <c r="O34" s="735">
        <v>2269</v>
      </c>
      <c r="P34" s="735">
        <v>4005</v>
      </c>
      <c r="Q34" s="735">
        <v>6820</v>
      </c>
      <c r="R34" s="735">
        <v>3380</v>
      </c>
      <c r="S34" s="735">
        <v>7633</v>
      </c>
      <c r="T34" s="735"/>
      <c r="U34" s="735">
        <v>4990</v>
      </c>
      <c r="V34" s="735">
        <v>2685</v>
      </c>
      <c r="W34" s="735"/>
      <c r="X34" s="735"/>
      <c r="Y34" s="735"/>
      <c r="Z34" s="61"/>
      <c r="AA34" s="165"/>
      <c r="AB34" s="17"/>
      <c r="AC34" s="11" t="s">
        <v>704</v>
      </c>
      <c r="AD34" s="64">
        <v>800</v>
      </c>
      <c r="AE34" s="9" t="s">
        <v>703</v>
      </c>
    </row>
    <row r="35" spans="3:31" ht="25.5">
      <c r="C35" s="17"/>
      <c r="D35" s="736" t="s">
        <v>727</v>
      </c>
      <c r="E35" s="11" t="s">
        <v>461</v>
      </c>
      <c r="F35" s="154"/>
      <c r="G35" s="62">
        <f t="shared" si="5"/>
        <v>42179</v>
      </c>
      <c r="H35" s="17"/>
      <c r="I35" s="154"/>
      <c r="J35" s="62">
        <f t="shared" si="8"/>
        <v>42179</v>
      </c>
      <c r="K35" s="11" t="s">
        <v>703</v>
      </c>
      <c r="L35" s="165"/>
      <c r="M35" s="61"/>
      <c r="N35" s="735">
        <v>370</v>
      </c>
      <c r="O35" s="735"/>
      <c r="P35" s="735"/>
      <c r="Q35" s="735"/>
      <c r="R35" s="735">
        <v>25770</v>
      </c>
      <c r="S35" s="735"/>
      <c r="T35" s="735"/>
      <c r="U35" s="735">
        <v>14839</v>
      </c>
      <c r="V35" s="735">
        <v>1200</v>
      </c>
      <c r="W35" s="735"/>
      <c r="X35" s="735"/>
      <c r="Y35" s="735"/>
      <c r="Z35" s="61"/>
      <c r="AA35" s="165"/>
      <c r="AB35" s="17"/>
      <c r="AC35" s="11" t="s">
        <v>704</v>
      </c>
      <c r="AD35" s="64">
        <v>4500</v>
      </c>
      <c r="AE35" s="9" t="s">
        <v>703</v>
      </c>
    </row>
    <row r="36" spans="3:31">
      <c r="C36" s="17"/>
      <c r="D36" s="736" t="s">
        <v>728</v>
      </c>
      <c r="E36" s="11" t="s">
        <v>461</v>
      </c>
      <c r="F36" s="154"/>
      <c r="G36" s="62">
        <f t="shared" si="5"/>
        <v>38052.75</v>
      </c>
      <c r="H36" s="17"/>
      <c r="I36" s="154"/>
      <c r="J36" s="62">
        <f t="shared" si="8"/>
        <v>38052.75</v>
      </c>
      <c r="K36" s="11" t="s">
        <v>703</v>
      </c>
      <c r="L36" s="165"/>
      <c r="M36" s="61"/>
      <c r="N36" s="735">
        <v>7806.91</v>
      </c>
      <c r="O36" s="735">
        <v>4357.58</v>
      </c>
      <c r="P36" s="735">
        <v>5722.2599999999993</v>
      </c>
      <c r="Q36" s="735">
        <v>820.65000000000009</v>
      </c>
      <c r="R36" s="735"/>
      <c r="S36" s="735"/>
      <c r="T36" s="735">
        <v>8960.0299999999988</v>
      </c>
      <c r="U36" s="735"/>
      <c r="V36" s="735">
        <v>10.39</v>
      </c>
      <c r="W36" s="735">
        <v>137.97999999999999</v>
      </c>
      <c r="X36" s="735">
        <v>1276.92</v>
      </c>
      <c r="Y36" s="735">
        <v>8960.0299999999988</v>
      </c>
      <c r="Z36" s="61"/>
      <c r="AA36" s="165"/>
      <c r="AB36" s="17"/>
      <c r="AC36" s="11" t="s">
        <v>704</v>
      </c>
      <c r="AD36" s="64">
        <v>800</v>
      </c>
      <c r="AE36" s="9" t="s">
        <v>703</v>
      </c>
    </row>
    <row r="37" spans="3:31">
      <c r="C37" s="17"/>
      <c r="D37" s="736" t="s">
        <v>729</v>
      </c>
      <c r="E37" s="11" t="s">
        <v>461</v>
      </c>
      <c r="F37" s="154"/>
      <c r="G37" s="62">
        <f t="shared" si="5"/>
        <v>2959.33</v>
      </c>
      <c r="H37" s="17"/>
      <c r="I37" s="154"/>
      <c r="J37" s="62">
        <f t="shared" si="8"/>
        <v>2959.33</v>
      </c>
      <c r="K37" s="11" t="s">
        <v>703</v>
      </c>
      <c r="L37" s="165"/>
      <c r="M37" s="61"/>
      <c r="N37" s="735"/>
      <c r="O37" s="735">
        <v>59.77</v>
      </c>
      <c r="P37" s="735">
        <v>206.65</v>
      </c>
      <c r="Q37" s="735">
        <v>292.87</v>
      </c>
      <c r="R37" s="735">
        <v>290.38</v>
      </c>
      <c r="S37" s="735">
        <v>501.57</v>
      </c>
      <c r="T37" s="735">
        <v>302.22000000000003</v>
      </c>
      <c r="U37" s="735">
        <v>147.21</v>
      </c>
      <c r="V37" s="735">
        <v>278.58</v>
      </c>
      <c r="W37" s="735">
        <v>297.05</v>
      </c>
      <c r="X37" s="735">
        <v>280.81</v>
      </c>
      <c r="Y37" s="735">
        <v>302.22000000000003</v>
      </c>
      <c r="Z37" s="61"/>
      <c r="AA37" s="165"/>
      <c r="AB37" s="17"/>
      <c r="AC37" s="11" t="s">
        <v>704</v>
      </c>
      <c r="AD37" s="64"/>
      <c r="AE37" s="9" t="s">
        <v>342</v>
      </c>
    </row>
    <row r="38" spans="3:31">
      <c r="C38" s="17"/>
      <c r="D38" s="736" t="s">
        <v>730</v>
      </c>
      <c r="E38" s="11" t="s">
        <v>461</v>
      </c>
      <c r="F38" s="154"/>
      <c r="G38" s="62">
        <f t="shared" si="5"/>
        <v>57748</v>
      </c>
      <c r="H38" s="17"/>
      <c r="I38" s="154"/>
      <c r="J38" s="62">
        <f t="shared" si="8"/>
        <v>57748</v>
      </c>
      <c r="K38" s="11" t="s">
        <v>703</v>
      </c>
      <c r="L38" s="165"/>
      <c r="M38" s="61"/>
      <c r="N38" s="735">
        <v>8375.44</v>
      </c>
      <c r="O38" s="735">
        <v>13580.23</v>
      </c>
      <c r="P38" s="735">
        <v>1542.28</v>
      </c>
      <c r="Q38" s="735">
        <v>7113.64</v>
      </c>
      <c r="R38" s="735">
        <v>208.8</v>
      </c>
      <c r="S38" s="735">
        <v>3967.24</v>
      </c>
      <c r="T38" s="735"/>
      <c r="U38" s="735">
        <v>13983.11</v>
      </c>
      <c r="V38" s="735">
        <v>5988.61</v>
      </c>
      <c r="W38" s="735">
        <v>2988.65</v>
      </c>
      <c r="X38" s="735"/>
      <c r="Y38" s="735"/>
      <c r="Z38" s="61"/>
      <c r="AA38" s="165"/>
      <c r="AB38" s="17"/>
      <c r="AC38" s="11" t="s">
        <v>704</v>
      </c>
      <c r="AD38" s="64"/>
      <c r="AE38" s="9" t="s">
        <v>342</v>
      </c>
    </row>
    <row r="39" spans="3:31">
      <c r="C39" s="17"/>
      <c r="D39" s="49"/>
      <c r="E39" s="17"/>
      <c r="F39" s="17"/>
      <c r="G39" s="17"/>
      <c r="H39" s="17"/>
      <c r="I39" s="17"/>
      <c r="J39" s="61"/>
      <c r="K39" s="17"/>
      <c r="L39" s="61"/>
      <c r="M39" s="61"/>
      <c r="N39" s="61"/>
      <c r="O39" s="61"/>
      <c r="P39" s="61"/>
      <c r="Q39" s="61"/>
      <c r="R39" s="61"/>
      <c r="S39" s="61"/>
      <c r="T39" s="61"/>
      <c r="U39" s="61"/>
      <c r="V39" s="61"/>
      <c r="W39" s="61"/>
      <c r="X39" s="61"/>
      <c r="Y39" s="61"/>
      <c r="Z39" s="61"/>
      <c r="AA39" s="61"/>
      <c r="AB39" s="17"/>
      <c r="AC39" s="17"/>
      <c r="AD39" s="65"/>
      <c r="AE39" s="17"/>
    </row>
    <row r="40" spans="3:31">
      <c r="C40" s="1027" t="s">
        <v>731</v>
      </c>
      <c r="D40" s="1027"/>
      <c r="E40" s="1027"/>
      <c r="F40" s="154">
        <v>2584483.94</v>
      </c>
      <c r="G40" s="62">
        <f>SUM(G19:G38)</f>
        <v>3072479.42</v>
      </c>
      <c r="H40" s="17"/>
      <c r="I40" s="154">
        <v>2584483.94</v>
      </c>
      <c r="J40" s="62">
        <f>SUM(J19:J38)</f>
        <v>3072479.42</v>
      </c>
      <c r="K40" s="17"/>
      <c r="L40" s="62">
        <f>SUM(L19:L26)</f>
        <v>0</v>
      </c>
      <c r="M40" s="63"/>
      <c r="N40" s="62">
        <f>SUM(N19:N38)</f>
        <v>287178.95999999996</v>
      </c>
      <c r="O40" s="62">
        <f t="shared" ref="O40:Y40" si="9">SUM(O19:O38)</f>
        <v>382203.97</v>
      </c>
      <c r="P40" s="62">
        <f t="shared" si="9"/>
        <v>301217.69000000006</v>
      </c>
      <c r="Q40" s="62">
        <f t="shared" si="9"/>
        <v>512898.41000000003</v>
      </c>
      <c r="R40" s="62">
        <f t="shared" si="9"/>
        <v>249759.37</v>
      </c>
      <c r="S40" s="62">
        <f t="shared" si="9"/>
        <v>229977.69</v>
      </c>
      <c r="T40" s="62">
        <f t="shared" si="9"/>
        <v>190731.72</v>
      </c>
      <c r="U40" s="62">
        <f t="shared" si="9"/>
        <v>172335.12</v>
      </c>
      <c r="V40" s="62">
        <f t="shared" si="9"/>
        <v>207023.52</v>
      </c>
      <c r="W40" s="62">
        <f t="shared" si="9"/>
        <v>154934.54</v>
      </c>
      <c r="X40" s="62">
        <f t="shared" si="9"/>
        <v>193486.71000000002</v>
      </c>
      <c r="Y40" s="62">
        <f t="shared" si="9"/>
        <v>190731.72</v>
      </c>
      <c r="Z40" s="63"/>
      <c r="AA40" s="62">
        <f>SUM(AA19:AA26)</f>
        <v>0</v>
      </c>
      <c r="AB40" s="17"/>
      <c r="AC40" s="17"/>
      <c r="AD40" s="65"/>
      <c r="AE40" s="17"/>
    </row>
    <row r="41" spans="3:31">
      <c r="C41" s="17"/>
      <c r="D41" s="49"/>
      <c r="E41" s="17"/>
      <c r="F41" s="17"/>
      <c r="G41" s="17"/>
      <c r="H41" s="17"/>
      <c r="I41" s="17"/>
      <c r="J41" s="61"/>
      <c r="K41" s="17"/>
      <c r="L41" s="61"/>
      <c r="M41" s="61"/>
      <c r="N41" s="61"/>
      <c r="O41" s="61"/>
      <c r="P41" s="61"/>
      <c r="Q41" s="61"/>
      <c r="R41" s="61"/>
      <c r="S41" s="61"/>
      <c r="T41" s="61"/>
      <c r="U41" s="61"/>
      <c r="V41" s="61"/>
      <c r="W41" s="61"/>
      <c r="X41" s="61"/>
      <c r="Y41" s="61"/>
      <c r="Z41" s="61"/>
      <c r="AA41" s="61"/>
      <c r="AB41" s="17"/>
      <c r="AC41" s="17"/>
      <c r="AD41" s="65"/>
      <c r="AE41" s="17"/>
    </row>
    <row r="42" spans="3:31" ht="23.25">
      <c r="C42" s="20" t="s">
        <v>732</v>
      </c>
      <c r="D42" s="49"/>
      <c r="E42" s="17"/>
      <c r="F42" s="17"/>
      <c r="G42" s="17"/>
      <c r="H42" s="17"/>
      <c r="I42" s="17"/>
      <c r="J42" s="61"/>
      <c r="K42" s="17"/>
      <c r="L42" s="61"/>
      <c r="M42" s="61"/>
      <c r="N42" s="61"/>
      <c r="O42" s="61"/>
      <c r="P42" s="61"/>
      <c r="Q42" s="61"/>
      <c r="R42" s="61"/>
      <c r="S42" s="61"/>
      <c r="T42" s="61"/>
      <c r="U42" s="61"/>
      <c r="V42" s="61"/>
      <c r="W42" s="61"/>
      <c r="X42" s="61"/>
      <c r="Y42" s="61"/>
      <c r="Z42" s="61"/>
      <c r="AA42" s="61"/>
      <c r="AB42" s="17"/>
      <c r="AC42" s="17"/>
      <c r="AD42" s="65"/>
      <c r="AE42" s="17"/>
    </row>
    <row r="43" spans="3:31">
      <c r="C43" s="17"/>
      <c r="D43" s="49"/>
      <c r="E43" s="17"/>
      <c r="F43" s="17"/>
      <c r="G43" s="17"/>
      <c r="H43" s="17"/>
      <c r="I43" s="17"/>
      <c r="J43" s="61"/>
      <c r="K43" s="17"/>
      <c r="L43" s="61"/>
      <c r="M43" s="61"/>
      <c r="N43" s="61"/>
      <c r="O43" s="61"/>
      <c r="P43" s="61"/>
      <c r="Q43" s="61"/>
      <c r="R43" s="61"/>
      <c r="S43" s="61"/>
      <c r="T43" s="61"/>
      <c r="U43" s="61"/>
      <c r="V43" s="61"/>
      <c r="W43" s="61"/>
      <c r="X43" s="61"/>
      <c r="Y43" s="61"/>
      <c r="Z43" s="61"/>
      <c r="AA43" s="61"/>
      <c r="AB43" s="17"/>
      <c r="AC43" s="17"/>
      <c r="AD43" s="65"/>
      <c r="AE43" s="17"/>
    </row>
    <row r="44" spans="3:31">
      <c r="C44" s="3" t="s">
        <v>732</v>
      </c>
      <c r="D44" s="48" t="s">
        <v>733</v>
      </c>
      <c r="E44" s="11" t="s">
        <v>734</v>
      </c>
      <c r="F44" s="154"/>
      <c r="G44" s="62">
        <f>J44+L44</f>
        <v>0</v>
      </c>
      <c r="H44" s="17"/>
      <c r="I44" s="154"/>
      <c r="J44" s="62">
        <f>SUM(N44:Y44)</f>
        <v>0</v>
      </c>
      <c r="K44" s="11" t="s">
        <v>342</v>
      </c>
      <c r="L44" s="165"/>
      <c r="M44" s="61"/>
      <c r="N44" s="165"/>
      <c r="O44" s="165"/>
      <c r="P44" s="165"/>
      <c r="Q44" s="165"/>
      <c r="R44" s="165"/>
      <c r="S44" s="165"/>
      <c r="T44" s="165"/>
      <c r="U44" s="165"/>
      <c r="V44" s="165"/>
      <c r="W44" s="165"/>
      <c r="X44" s="165"/>
      <c r="Y44" s="165"/>
      <c r="Z44" s="61"/>
      <c r="AA44" s="165"/>
      <c r="AB44" s="17"/>
      <c r="AC44" s="11" t="s">
        <v>342</v>
      </c>
      <c r="AD44" s="64"/>
      <c r="AE44" s="9" t="s">
        <v>342</v>
      </c>
    </row>
    <row r="45" spans="3:31">
      <c r="C45" s="17"/>
      <c r="D45" s="48"/>
      <c r="E45" s="11" t="s">
        <v>342</v>
      </c>
      <c r="F45" s="154"/>
      <c r="G45" s="62">
        <f>J45+L45</f>
        <v>0</v>
      </c>
      <c r="H45" s="17"/>
      <c r="I45" s="154"/>
      <c r="J45" s="62">
        <f>SUM(N45:Y45)</f>
        <v>0</v>
      </c>
      <c r="K45" s="11" t="s">
        <v>342</v>
      </c>
      <c r="L45" s="165"/>
      <c r="M45" s="61"/>
      <c r="N45" s="165"/>
      <c r="O45" s="165"/>
      <c r="P45" s="165"/>
      <c r="Q45" s="165"/>
      <c r="R45" s="165"/>
      <c r="S45" s="165"/>
      <c r="T45" s="165"/>
      <c r="U45" s="165"/>
      <c r="V45" s="165"/>
      <c r="W45" s="165"/>
      <c r="X45" s="165"/>
      <c r="Y45" s="165"/>
      <c r="Z45" s="61"/>
      <c r="AA45" s="165"/>
      <c r="AB45" s="17"/>
      <c r="AC45" s="11" t="s">
        <v>342</v>
      </c>
      <c r="AD45" s="64"/>
      <c r="AE45" s="9" t="s">
        <v>342</v>
      </c>
    </row>
    <row r="46" spans="3:31">
      <c r="C46" s="17"/>
      <c r="D46" s="48"/>
      <c r="E46" s="11" t="s">
        <v>342</v>
      </c>
      <c r="F46" s="154"/>
      <c r="G46" s="62">
        <f>J46+L46</f>
        <v>0</v>
      </c>
      <c r="H46" s="17"/>
      <c r="I46" s="154"/>
      <c r="J46" s="62">
        <f>SUM(N46:Y46)</f>
        <v>0</v>
      </c>
      <c r="K46" s="11" t="s">
        <v>342</v>
      </c>
      <c r="L46" s="165"/>
      <c r="M46" s="61"/>
      <c r="N46" s="165"/>
      <c r="O46" s="165"/>
      <c r="P46" s="165"/>
      <c r="Q46" s="165"/>
      <c r="R46" s="165"/>
      <c r="S46" s="165"/>
      <c r="T46" s="165"/>
      <c r="U46" s="165"/>
      <c r="V46" s="165"/>
      <c r="W46" s="165"/>
      <c r="X46" s="165"/>
      <c r="Y46" s="165"/>
      <c r="Z46" s="61"/>
      <c r="AA46" s="165"/>
      <c r="AB46" s="17"/>
      <c r="AC46" s="11" t="s">
        <v>342</v>
      </c>
      <c r="AD46" s="64"/>
      <c r="AE46" s="9" t="s">
        <v>342</v>
      </c>
    </row>
    <row r="47" spans="3:31">
      <c r="C47" s="17"/>
      <c r="D47" s="48"/>
      <c r="E47" s="11" t="s">
        <v>342</v>
      </c>
      <c r="F47" s="154"/>
      <c r="G47" s="62">
        <f>J47+L47</f>
        <v>0</v>
      </c>
      <c r="H47" s="17"/>
      <c r="I47" s="154"/>
      <c r="J47" s="62">
        <f>SUM(N47:Y47)</f>
        <v>0</v>
      </c>
      <c r="K47" s="11" t="s">
        <v>342</v>
      </c>
      <c r="L47" s="165"/>
      <c r="M47" s="61"/>
      <c r="N47" s="165"/>
      <c r="O47" s="165"/>
      <c r="P47" s="165"/>
      <c r="Q47" s="165"/>
      <c r="R47" s="165"/>
      <c r="S47" s="165"/>
      <c r="T47" s="165"/>
      <c r="U47" s="165"/>
      <c r="V47" s="165"/>
      <c r="W47" s="165"/>
      <c r="X47" s="165"/>
      <c r="Y47" s="165"/>
      <c r="Z47" s="61"/>
      <c r="AA47" s="165"/>
      <c r="AB47" s="17"/>
      <c r="AC47" s="11" t="s">
        <v>342</v>
      </c>
      <c r="AD47" s="64"/>
      <c r="AE47" s="9" t="s">
        <v>342</v>
      </c>
    </row>
    <row r="50" spans="3:11">
      <c r="C50" s="91" t="s">
        <v>735</v>
      </c>
      <c r="D50" s="24"/>
      <c r="E50" s="24"/>
      <c r="F50" s="24"/>
      <c r="G50" s="24"/>
      <c r="H50" s="24"/>
      <c r="I50" s="24"/>
      <c r="J50" s="24"/>
      <c r="K50" s="24"/>
    </row>
    <row r="51" spans="3:11">
      <c r="C51" s="91" t="s">
        <v>736</v>
      </c>
      <c r="D51" s="24"/>
      <c r="E51" s="24"/>
      <c r="F51" s="24"/>
      <c r="G51" s="24"/>
      <c r="H51" s="24"/>
      <c r="I51" s="24"/>
      <c r="J51" s="24"/>
      <c r="K51" s="24"/>
    </row>
    <row r="52" spans="3:11">
      <c r="C52" s="24"/>
      <c r="D52" s="24"/>
      <c r="E52" s="24"/>
      <c r="F52" s="24"/>
      <c r="G52" s="24"/>
      <c r="H52" s="24"/>
      <c r="I52" s="24"/>
      <c r="J52" s="24"/>
      <c r="K52" s="24"/>
    </row>
    <row r="53" spans="3:11" ht="18">
      <c r="C53" s="25" t="s">
        <v>737</v>
      </c>
    </row>
    <row r="54" spans="3:11" ht="18">
      <c r="C54" s="25" t="s">
        <v>738</v>
      </c>
      <c r="D54" s="1" t="s">
        <v>739</v>
      </c>
      <c r="E54" s="1" t="s">
        <v>740</v>
      </c>
      <c r="F54" s="1" t="s">
        <v>741</v>
      </c>
      <c r="G54" s="1" t="s">
        <v>742</v>
      </c>
      <c r="H54" s="1" t="s">
        <v>743</v>
      </c>
      <c r="I54" s="1" t="s">
        <v>744</v>
      </c>
      <c r="J54" s="1" t="s">
        <v>745</v>
      </c>
      <c r="K54" s="1" t="s">
        <v>746</v>
      </c>
    </row>
    <row r="55" spans="3:11" ht="15" customHeight="1">
      <c r="C55" s="1026" t="s">
        <v>747</v>
      </c>
      <c r="D55" s="1026"/>
      <c r="E55" s="1026"/>
      <c r="F55" s="1026"/>
      <c r="G55" s="1">
        <v>2800.44</v>
      </c>
      <c r="H55" s="1">
        <v>2800.44</v>
      </c>
      <c r="I55" s="1" t="s">
        <v>748</v>
      </c>
      <c r="J55" s="1">
        <v>2024</v>
      </c>
      <c r="K55" s="551">
        <v>45474</v>
      </c>
    </row>
    <row r="56" spans="3:11">
      <c r="C56" s="1" t="s">
        <v>730</v>
      </c>
      <c r="D56" s="1" t="s">
        <v>749</v>
      </c>
      <c r="E56" s="1" t="s">
        <v>711</v>
      </c>
      <c r="F56" s="1" t="s">
        <v>750</v>
      </c>
      <c r="G56" s="1">
        <v>4825</v>
      </c>
      <c r="H56" s="1">
        <v>4825</v>
      </c>
      <c r="I56" s="1" t="s">
        <v>748</v>
      </c>
      <c r="J56" s="1">
        <v>2024</v>
      </c>
      <c r="K56" s="551">
        <v>45474</v>
      </c>
    </row>
    <row r="57" spans="3:11">
      <c r="C57" s="1" t="s">
        <v>730</v>
      </c>
      <c r="D57" s="1" t="s">
        <v>749</v>
      </c>
      <c r="E57" s="1" t="s">
        <v>711</v>
      </c>
      <c r="F57" s="1" t="s">
        <v>750</v>
      </c>
      <c r="G57" s="1">
        <v>750</v>
      </c>
      <c r="H57" s="1">
        <v>750</v>
      </c>
      <c r="I57" s="1" t="s">
        <v>748</v>
      </c>
      <c r="J57" s="1">
        <v>2024</v>
      </c>
      <c r="K57" s="551">
        <v>45474</v>
      </c>
    </row>
    <row r="58" spans="3:11">
      <c r="C58" s="1" t="s">
        <v>751</v>
      </c>
      <c r="D58" s="1" t="s">
        <v>749</v>
      </c>
      <c r="E58" s="1" t="s">
        <v>713</v>
      </c>
      <c r="F58" s="1" t="s">
        <v>750</v>
      </c>
      <c r="G58" s="1">
        <v>35855</v>
      </c>
      <c r="H58" s="1">
        <v>35855</v>
      </c>
      <c r="I58" s="1" t="s">
        <v>748</v>
      </c>
      <c r="J58" s="1">
        <v>2024</v>
      </c>
      <c r="K58" s="551">
        <v>45474</v>
      </c>
    </row>
    <row r="59" spans="3:11">
      <c r="C59" s="1" t="s">
        <v>752</v>
      </c>
      <c r="D59" s="1" t="s">
        <v>749</v>
      </c>
      <c r="E59" s="1" t="s">
        <v>714</v>
      </c>
      <c r="F59" s="1" t="s">
        <v>750</v>
      </c>
      <c r="G59" s="1">
        <v>51861</v>
      </c>
      <c r="H59" s="1">
        <v>51861</v>
      </c>
      <c r="I59" s="1" t="s">
        <v>748</v>
      </c>
      <c r="J59" s="1">
        <v>2024</v>
      </c>
      <c r="K59" s="551">
        <v>45474</v>
      </c>
    </row>
    <row r="60" spans="3:11">
      <c r="C60" s="1" t="s">
        <v>753</v>
      </c>
      <c r="D60" s="1" t="s">
        <v>749</v>
      </c>
      <c r="E60" s="1" t="s">
        <v>712</v>
      </c>
      <c r="F60" s="1" t="s">
        <v>750</v>
      </c>
      <c r="G60" s="1">
        <v>25831</v>
      </c>
      <c r="H60" s="1">
        <v>25831</v>
      </c>
      <c r="I60" s="1" t="s">
        <v>748</v>
      </c>
      <c r="J60" s="1">
        <v>2024</v>
      </c>
      <c r="K60" s="551">
        <v>45474</v>
      </c>
    </row>
    <row r="61" spans="3:11">
      <c r="C61" s="1" t="s">
        <v>754</v>
      </c>
      <c r="D61" s="1" t="s">
        <v>749</v>
      </c>
      <c r="E61" s="1" t="s">
        <v>719</v>
      </c>
      <c r="F61" s="1">
        <v>10401301180</v>
      </c>
      <c r="G61" s="1">
        <v>11085.66</v>
      </c>
      <c r="H61" s="1">
        <v>11085.66</v>
      </c>
      <c r="I61" s="1" t="s">
        <v>748</v>
      </c>
      <c r="J61" s="1">
        <v>2024</v>
      </c>
      <c r="K61" s="551">
        <v>45474</v>
      </c>
    </row>
    <row r="62" spans="3:11">
      <c r="C62" s="1" t="s">
        <v>755</v>
      </c>
      <c r="D62" s="1" t="s">
        <v>749</v>
      </c>
      <c r="E62" s="1" t="s">
        <v>727</v>
      </c>
      <c r="F62" s="1" t="s">
        <v>750</v>
      </c>
      <c r="G62" s="1">
        <v>370</v>
      </c>
      <c r="H62" s="1">
        <v>370</v>
      </c>
      <c r="I62" s="1" t="s">
        <v>748</v>
      </c>
      <c r="J62" s="1">
        <v>2024</v>
      </c>
      <c r="K62" s="551">
        <v>45474</v>
      </c>
    </row>
    <row r="63" spans="3:11">
      <c r="C63" s="1" t="s">
        <v>726</v>
      </c>
      <c r="D63" s="1" t="s">
        <v>749</v>
      </c>
      <c r="E63" s="1" t="s">
        <v>726</v>
      </c>
      <c r="F63" s="1" t="s">
        <v>750</v>
      </c>
      <c r="G63" s="1">
        <v>2269</v>
      </c>
      <c r="H63" s="1">
        <v>2269</v>
      </c>
      <c r="I63" s="1" t="s">
        <v>756</v>
      </c>
      <c r="J63" s="1">
        <v>2024</v>
      </c>
      <c r="K63" s="551">
        <v>45505</v>
      </c>
    </row>
    <row r="64" spans="3:11">
      <c r="C64" s="1" t="s">
        <v>747</v>
      </c>
      <c r="D64" s="1" t="s">
        <v>749</v>
      </c>
      <c r="E64" s="1" t="s">
        <v>711</v>
      </c>
      <c r="F64" s="1" t="s">
        <v>750</v>
      </c>
      <c r="G64" s="1">
        <v>5759.23</v>
      </c>
      <c r="H64" s="1">
        <v>5759.23</v>
      </c>
      <c r="I64" s="1" t="s">
        <v>756</v>
      </c>
      <c r="J64" s="1">
        <v>2024</v>
      </c>
      <c r="K64" s="551">
        <v>45505</v>
      </c>
    </row>
    <row r="65" spans="3:11">
      <c r="C65" s="1" t="s">
        <v>730</v>
      </c>
      <c r="D65" s="1" t="s">
        <v>749</v>
      </c>
      <c r="E65" s="1" t="s">
        <v>711</v>
      </c>
      <c r="F65" s="1" t="s">
        <v>750</v>
      </c>
      <c r="G65" s="1">
        <v>7821</v>
      </c>
      <c r="H65" s="1">
        <v>7821</v>
      </c>
      <c r="I65" s="1" t="s">
        <v>756</v>
      </c>
      <c r="J65" s="1">
        <v>2024</v>
      </c>
      <c r="K65" s="551">
        <v>45505</v>
      </c>
    </row>
    <row r="66" spans="3:11">
      <c r="D66" s="1" t="s">
        <v>749</v>
      </c>
      <c r="E66" s="1" t="s">
        <v>711</v>
      </c>
      <c r="F66" s="1" t="s">
        <v>750</v>
      </c>
      <c r="G66" s="1">
        <v>51</v>
      </c>
      <c r="H66" s="1">
        <v>51</v>
      </c>
      <c r="I66" s="1" t="s">
        <v>756</v>
      </c>
      <c r="J66" s="1">
        <v>2024</v>
      </c>
      <c r="K66" s="551">
        <v>45505</v>
      </c>
    </row>
    <row r="67" spans="3:11">
      <c r="C67" s="1" t="s">
        <v>751</v>
      </c>
      <c r="D67" s="1" t="s">
        <v>749</v>
      </c>
      <c r="E67" s="1" t="s">
        <v>713</v>
      </c>
      <c r="F67" s="1" t="s">
        <v>750</v>
      </c>
      <c r="G67" s="1">
        <v>48106</v>
      </c>
      <c r="H67" s="1">
        <v>48106</v>
      </c>
      <c r="I67" s="1" t="s">
        <v>756</v>
      </c>
      <c r="J67" s="1">
        <v>2024</v>
      </c>
      <c r="K67" s="551">
        <v>45505</v>
      </c>
    </row>
    <row r="68" spans="3:11">
      <c r="C68" s="1" t="s">
        <v>752</v>
      </c>
      <c r="D68" s="1" t="s">
        <v>749</v>
      </c>
      <c r="E68" s="1" t="s">
        <v>714</v>
      </c>
      <c r="F68" s="1" t="s">
        <v>750</v>
      </c>
      <c r="G68" s="1">
        <v>75905</v>
      </c>
      <c r="H68" s="1">
        <v>75905</v>
      </c>
      <c r="I68" s="1" t="s">
        <v>756</v>
      </c>
      <c r="J68" s="1">
        <v>2024</v>
      </c>
      <c r="K68" s="551">
        <v>45505</v>
      </c>
    </row>
    <row r="69" spans="3:11">
      <c r="C69" s="1" t="s">
        <v>753</v>
      </c>
      <c r="D69" s="1" t="s">
        <v>749</v>
      </c>
      <c r="E69" s="1" t="s">
        <v>712</v>
      </c>
      <c r="F69" s="1" t="s">
        <v>750</v>
      </c>
      <c r="G69" s="1">
        <v>40747</v>
      </c>
      <c r="H69" s="1">
        <v>40747</v>
      </c>
      <c r="I69" s="1" t="s">
        <v>756</v>
      </c>
      <c r="J69" s="1">
        <v>2024</v>
      </c>
      <c r="K69" s="551">
        <v>45505</v>
      </c>
    </row>
    <row r="70" spans="3:11">
      <c r="C70" s="1" t="s">
        <v>754</v>
      </c>
      <c r="D70" s="1" t="s">
        <v>749</v>
      </c>
      <c r="E70" s="1" t="s">
        <v>719</v>
      </c>
      <c r="F70" s="1">
        <v>10401301180</v>
      </c>
      <c r="G70" s="1">
        <v>9637.75</v>
      </c>
      <c r="H70" s="1">
        <v>9637.75</v>
      </c>
      <c r="I70" s="1" t="s">
        <v>756</v>
      </c>
      <c r="J70" s="1">
        <v>2024</v>
      </c>
      <c r="K70" s="551">
        <v>45505</v>
      </c>
    </row>
    <row r="71" spans="3:11">
      <c r="C71" s="1" t="s">
        <v>726</v>
      </c>
      <c r="D71" s="1" t="s">
        <v>749</v>
      </c>
      <c r="E71" s="1" t="s">
        <v>726</v>
      </c>
      <c r="F71" s="1" t="s">
        <v>750</v>
      </c>
      <c r="G71" s="1">
        <v>4005</v>
      </c>
      <c r="H71" s="1">
        <v>4005</v>
      </c>
      <c r="I71" s="1" t="s">
        <v>757</v>
      </c>
      <c r="J71" s="1">
        <v>2024</v>
      </c>
      <c r="K71" s="551">
        <v>45536</v>
      </c>
    </row>
    <row r="72" spans="3:11">
      <c r="C72" s="1" t="s">
        <v>747</v>
      </c>
      <c r="D72" s="1" t="s">
        <v>749</v>
      </c>
      <c r="E72" s="1" t="s">
        <v>711</v>
      </c>
      <c r="F72" s="1" t="s">
        <v>750</v>
      </c>
      <c r="G72" s="1">
        <v>992.28</v>
      </c>
      <c r="H72" s="1">
        <v>992.28</v>
      </c>
      <c r="I72" s="1" t="s">
        <v>757</v>
      </c>
      <c r="J72" s="1">
        <v>2024</v>
      </c>
      <c r="K72" s="551">
        <v>45536</v>
      </c>
    </row>
    <row r="73" spans="3:11">
      <c r="C73" s="1" t="s">
        <v>730</v>
      </c>
      <c r="D73" s="1" t="s">
        <v>749</v>
      </c>
      <c r="E73" s="1" t="s">
        <v>711</v>
      </c>
      <c r="F73" s="1" t="s">
        <v>750</v>
      </c>
      <c r="G73" s="1">
        <v>550</v>
      </c>
      <c r="H73" s="1">
        <v>550</v>
      </c>
      <c r="I73" s="1" t="s">
        <v>757</v>
      </c>
      <c r="J73" s="1">
        <v>2024</v>
      </c>
      <c r="K73" s="551">
        <v>45536</v>
      </c>
    </row>
    <row r="74" spans="3:11">
      <c r="C74" s="1" t="s">
        <v>751</v>
      </c>
      <c r="D74" s="1" t="s">
        <v>749</v>
      </c>
      <c r="E74" s="1" t="s">
        <v>713</v>
      </c>
      <c r="F74" s="1" t="s">
        <v>750</v>
      </c>
      <c r="G74" s="1">
        <v>32074</v>
      </c>
      <c r="H74" s="1">
        <v>32074</v>
      </c>
      <c r="I74" s="1" t="s">
        <v>757</v>
      </c>
      <c r="J74" s="1">
        <v>2024</v>
      </c>
      <c r="K74" s="551">
        <v>45536</v>
      </c>
    </row>
    <row r="75" spans="3:11">
      <c r="C75" s="1" t="s">
        <v>752</v>
      </c>
      <c r="D75" s="1" t="s">
        <v>749</v>
      </c>
      <c r="E75" s="1" t="s">
        <v>714</v>
      </c>
      <c r="F75" s="1" t="s">
        <v>750</v>
      </c>
      <c r="G75" s="1">
        <v>44334</v>
      </c>
      <c r="H75" s="1">
        <v>44334</v>
      </c>
      <c r="I75" s="1" t="s">
        <v>757</v>
      </c>
      <c r="J75" s="1">
        <v>2024</v>
      </c>
      <c r="K75" s="551">
        <v>45536</v>
      </c>
    </row>
    <row r="76" spans="3:11">
      <c r="C76" s="1" t="s">
        <v>753</v>
      </c>
      <c r="D76" s="1" t="s">
        <v>749</v>
      </c>
      <c r="E76" s="1" t="s">
        <v>712</v>
      </c>
      <c r="F76" s="1" t="s">
        <v>750</v>
      </c>
      <c r="G76" s="1">
        <v>22792</v>
      </c>
      <c r="H76" s="1">
        <v>22792</v>
      </c>
      <c r="I76" s="1" t="s">
        <v>757</v>
      </c>
      <c r="J76" s="1">
        <v>2024</v>
      </c>
      <c r="K76" s="551">
        <v>45536</v>
      </c>
    </row>
    <row r="77" spans="3:11">
      <c r="C77" s="1" t="s">
        <v>754</v>
      </c>
      <c r="E77" s="1" t="s">
        <v>719</v>
      </c>
      <c r="F77" s="1">
        <v>10401301180</v>
      </c>
      <c r="G77" s="1">
        <v>9969.67</v>
      </c>
      <c r="H77" s="1">
        <v>9969.67</v>
      </c>
      <c r="I77" s="1" t="s">
        <v>757</v>
      </c>
      <c r="J77" s="1">
        <v>2024</v>
      </c>
      <c r="K77" s="551">
        <v>45536</v>
      </c>
    </row>
    <row r="78" spans="3:11">
      <c r="C78" s="1" t="s">
        <v>726</v>
      </c>
      <c r="D78" s="1" t="s">
        <v>749</v>
      </c>
      <c r="E78" s="1" t="s">
        <v>726</v>
      </c>
      <c r="F78" s="1" t="s">
        <v>750</v>
      </c>
      <c r="G78" s="1">
        <v>6820</v>
      </c>
      <c r="H78" s="1">
        <v>6820</v>
      </c>
      <c r="I78" s="1" t="s">
        <v>758</v>
      </c>
      <c r="J78" s="1">
        <v>2024</v>
      </c>
      <c r="K78" s="551">
        <v>45566</v>
      </c>
    </row>
    <row r="79" spans="3:11">
      <c r="C79" s="1" t="s">
        <v>747</v>
      </c>
      <c r="D79" s="1" t="s">
        <v>749</v>
      </c>
      <c r="E79" s="1" t="s">
        <v>711</v>
      </c>
      <c r="F79" s="1" t="s">
        <v>750</v>
      </c>
      <c r="G79" s="1">
        <v>6313.64</v>
      </c>
      <c r="H79" s="1">
        <v>6313.64</v>
      </c>
      <c r="I79" s="1" t="s">
        <v>758</v>
      </c>
      <c r="J79" s="1">
        <v>2024</v>
      </c>
      <c r="K79" s="551">
        <v>45566</v>
      </c>
    </row>
    <row r="80" spans="3:11">
      <c r="C80" s="1" t="s">
        <v>730</v>
      </c>
      <c r="D80" s="1" t="s">
        <v>749</v>
      </c>
      <c r="E80" s="1" t="s">
        <v>711</v>
      </c>
      <c r="F80" s="1" t="s">
        <v>750</v>
      </c>
      <c r="G80" s="1">
        <v>800</v>
      </c>
      <c r="H80" s="1">
        <v>800</v>
      </c>
      <c r="I80" s="1" t="s">
        <v>758</v>
      </c>
      <c r="J80" s="1">
        <v>2024</v>
      </c>
      <c r="K80" s="551">
        <v>45566</v>
      </c>
    </row>
    <row r="81" spans="3:11">
      <c r="C81" s="1" t="s">
        <v>751</v>
      </c>
      <c r="D81" s="1" t="s">
        <v>749</v>
      </c>
      <c r="E81" s="1" t="s">
        <v>713</v>
      </c>
      <c r="F81" s="1" t="s">
        <v>750</v>
      </c>
      <c r="G81" s="1">
        <v>52416</v>
      </c>
      <c r="H81" s="1">
        <v>52416</v>
      </c>
      <c r="I81" s="1" t="s">
        <v>758</v>
      </c>
      <c r="J81" s="1">
        <v>2024</v>
      </c>
      <c r="K81" s="551">
        <v>45566</v>
      </c>
    </row>
    <row r="82" spans="3:11">
      <c r="C82" s="1" t="s">
        <v>752</v>
      </c>
      <c r="D82" s="1" t="s">
        <v>749</v>
      </c>
      <c r="E82" s="1" t="s">
        <v>714</v>
      </c>
      <c r="F82" s="1" t="s">
        <v>750</v>
      </c>
      <c r="G82" s="1">
        <v>72597</v>
      </c>
      <c r="H82" s="1">
        <v>72597</v>
      </c>
      <c r="I82" s="1" t="s">
        <v>758</v>
      </c>
      <c r="J82" s="1">
        <v>2024</v>
      </c>
      <c r="K82" s="551">
        <v>45566</v>
      </c>
    </row>
    <row r="83" spans="3:11">
      <c r="C83" s="1" t="s">
        <v>753</v>
      </c>
      <c r="D83" s="1" t="s">
        <v>749</v>
      </c>
      <c r="E83" s="1" t="s">
        <v>712</v>
      </c>
      <c r="F83" s="1" t="s">
        <v>750</v>
      </c>
      <c r="G83" s="1">
        <v>47893</v>
      </c>
      <c r="H83" s="1">
        <v>47893</v>
      </c>
      <c r="I83" s="1" t="s">
        <v>758</v>
      </c>
      <c r="J83" s="1">
        <v>2024</v>
      </c>
      <c r="K83" s="551">
        <v>45566</v>
      </c>
    </row>
    <row r="84" spans="3:11">
      <c r="C84" s="1" t="s">
        <v>754</v>
      </c>
      <c r="E84" s="1" t="s">
        <v>719</v>
      </c>
      <c r="F84" s="1">
        <v>10401301180</v>
      </c>
      <c r="G84" s="1">
        <v>10609.96</v>
      </c>
      <c r="H84" s="1">
        <v>10609.96</v>
      </c>
      <c r="I84" s="1" t="s">
        <v>758</v>
      </c>
      <c r="J84" s="1">
        <v>2024</v>
      </c>
      <c r="K84" s="551">
        <v>45566</v>
      </c>
    </row>
    <row r="85" spans="3:11">
      <c r="C85" s="1" t="s">
        <v>726</v>
      </c>
      <c r="D85" s="1" t="s">
        <v>749</v>
      </c>
      <c r="E85" s="1" t="s">
        <v>726</v>
      </c>
      <c r="F85" s="1" t="s">
        <v>750</v>
      </c>
      <c r="G85" s="1">
        <v>3380</v>
      </c>
      <c r="H85" s="1">
        <v>3380</v>
      </c>
      <c r="I85" s="1" t="s">
        <v>759</v>
      </c>
      <c r="J85" s="1">
        <v>2024</v>
      </c>
      <c r="K85" s="551">
        <v>45597</v>
      </c>
    </row>
    <row r="86" spans="3:11" ht="38.25">
      <c r="C86" s="69" t="s">
        <v>760</v>
      </c>
      <c r="D86" s="1" t="s">
        <v>749</v>
      </c>
      <c r="E86" s="1" t="s">
        <v>727</v>
      </c>
      <c r="F86" s="1" t="s">
        <v>761</v>
      </c>
      <c r="G86" s="1">
        <v>25770</v>
      </c>
      <c r="H86" s="1">
        <v>25770</v>
      </c>
      <c r="I86" s="1" t="s">
        <v>759</v>
      </c>
      <c r="J86" s="1">
        <v>2024</v>
      </c>
      <c r="K86" s="551">
        <v>45597</v>
      </c>
    </row>
    <row r="87" spans="3:11">
      <c r="C87" s="1" t="s">
        <v>747</v>
      </c>
      <c r="D87" s="1" t="s">
        <v>749</v>
      </c>
      <c r="E87" s="1" t="s">
        <v>711</v>
      </c>
      <c r="F87" s="1" t="s">
        <v>750</v>
      </c>
      <c r="G87" s="1">
        <v>208.8</v>
      </c>
      <c r="H87" s="1">
        <v>208.8</v>
      </c>
      <c r="I87" s="1" t="s">
        <v>759</v>
      </c>
      <c r="J87" s="1">
        <v>2024</v>
      </c>
      <c r="K87" s="551">
        <v>45597</v>
      </c>
    </row>
    <row r="88" spans="3:11">
      <c r="C88" s="1" t="s">
        <v>751</v>
      </c>
      <c r="D88" s="1" t="s">
        <v>749</v>
      </c>
      <c r="E88" s="1" t="s">
        <v>713</v>
      </c>
      <c r="F88" s="1" t="s">
        <v>750</v>
      </c>
      <c r="G88" s="1">
        <v>12620</v>
      </c>
      <c r="H88" s="1">
        <v>12620</v>
      </c>
      <c r="I88" s="1" t="s">
        <v>759</v>
      </c>
      <c r="J88" s="1">
        <v>2024</v>
      </c>
      <c r="K88" s="551">
        <v>45597</v>
      </c>
    </row>
    <row r="89" spans="3:11">
      <c r="C89" s="1" t="s">
        <v>752</v>
      </c>
      <c r="D89" s="1" t="s">
        <v>749</v>
      </c>
      <c r="E89" s="1" t="s">
        <v>714</v>
      </c>
      <c r="F89" s="1" t="s">
        <v>750</v>
      </c>
      <c r="G89" s="1">
        <v>8640</v>
      </c>
      <c r="H89" s="1">
        <v>8640</v>
      </c>
      <c r="I89" s="1" t="s">
        <v>759</v>
      </c>
      <c r="J89" s="1">
        <v>2024</v>
      </c>
      <c r="K89" s="551">
        <v>45597</v>
      </c>
    </row>
    <row r="90" spans="3:11">
      <c r="C90" s="1" t="s">
        <v>753</v>
      </c>
      <c r="D90" s="1" t="s">
        <v>749</v>
      </c>
      <c r="E90" s="1" t="s">
        <v>712</v>
      </c>
      <c r="F90" s="1" t="s">
        <v>750</v>
      </c>
      <c r="G90" s="1">
        <v>11120</v>
      </c>
      <c r="H90" s="1">
        <v>11120</v>
      </c>
      <c r="I90" s="1" t="s">
        <v>759</v>
      </c>
      <c r="J90" s="1">
        <v>2024</v>
      </c>
      <c r="K90" s="551">
        <v>45597</v>
      </c>
    </row>
    <row r="91" spans="3:11">
      <c r="C91" s="1" t="s">
        <v>754</v>
      </c>
      <c r="D91" s="1" t="s">
        <v>749</v>
      </c>
      <c r="E91" s="1" t="s">
        <v>719</v>
      </c>
      <c r="F91" s="1">
        <v>10401301180</v>
      </c>
      <c r="G91" s="1">
        <v>12815.36</v>
      </c>
      <c r="H91" s="1">
        <v>12815.36</v>
      </c>
      <c r="I91" s="1" t="s">
        <v>759</v>
      </c>
      <c r="J91" s="1">
        <v>2024</v>
      </c>
      <c r="K91" s="551">
        <v>45597</v>
      </c>
    </row>
    <row r="92" spans="3:11">
      <c r="C92" s="1" t="s">
        <v>747</v>
      </c>
      <c r="D92" s="1" t="s">
        <v>749</v>
      </c>
      <c r="E92" s="1" t="s">
        <v>711</v>
      </c>
      <c r="F92" s="1" t="s">
        <v>750</v>
      </c>
      <c r="G92" s="1">
        <v>2988.65</v>
      </c>
      <c r="H92" s="1">
        <v>2988.65</v>
      </c>
      <c r="I92" s="1" t="s">
        <v>762</v>
      </c>
      <c r="J92" s="1">
        <v>2025</v>
      </c>
      <c r="K92" s="551">
        <v>45748</v>
      </c>
    </row>
    <row r="93" spans="3:11">
      <c r="C93" s="1" t="s">
        <v>754</v>
      </c>
      <c r="D93" s="1" t="s">
        <v>749</v>
      </c>
      <c r="E93" s="1" t="s">
        <v>719</v>
      </c>
      <c r="F93" s="1">
        <v>10401301180</v>
      </c>
      <c r="G93" s="1">
        <v>17352.259999999998</v>
      </c>
      <c r="H93" s="1">
        <v>17352.259999999998</v>
      </c>
      <c r="I93" s="1" t="s">
        <v>762</v>
      </c>
      <c r="J93" s="1">
        <v>2025</v>
      </c>
      <c r="K93" s="551">
        <v>45748</v>
      </c>
    </row>
    <row r="94" spans="3:11">
      <c r="C94" s="1" t="s">
        <v>754</v>
      </c>
      <c r="D94" s="1" t="s">
        <v>749</v>
      </c>
      <c r="E94" s="1" t="s">
        <v>719</v>
      </c>
      <c r="F94" s="1">
        <v>10401301180</v>
      </c>
      <c r="G94" s="1">
        <v>10494.42</v>
      </c>
      <c r="H94" s="1">
        <v>10494.42</v>
      </c>
      <c r="I94" s="1" t="s">
        <v>584</v>
      </c>
      <c r="J94" s="1">
        <v>2025</v>
      </c>
      <c r="K94" s="551">
        <v>45778</v>
      </c>
    </row>
    <row r="95" spans="3:11">
      <c r="C95" s="1" t="s">
        <v>754</v>
      </c>
      <c r="D95" s="1" t="s">
        <v>749</v>
      </c>
      <c r="E95" s="1" t="s">
        <v>719</v>
      </c>
      <c r="F95" s="1">
        <v>10401301180</v>
      </c>
      <c r="G95" s="1">
        <v>14243.35</v>
      </c>
      <c r="H95" s="1">
        <v>14243.35</v>
      </c>
      <c r="I95" s="1" t="s">
        <v>763</v>
      </c>
      <c r="J95" s="1">
        <v>2025</v>
      </c>
      <c r="K95" s="551">
        <v>45809</v>
      </c>
    </row>
    <row r="96" spans="3:11">
      <c r="C96" s="1" t="s">
        <v>764</v>
      </c>
      <c r="D96" s="1" t="s">
        <v>749</v>
      </c>
      <c r="E96" s="1" t="s">
        <v>720</v>
      </c>
      <c r="F96" s="1">
        <v>10202221180</v>
      </c>
      <c r="G96" s="1">
        <v>607</v>
      </c>
      <c r="H96" s="1">
        <v>607</v>
      </c>
      <c r="I96" s="1" t="s">
        <v>763</v>
      </c>
      <c r="J96" s="1">
        <v>2025</v>
      </c>
      <c r="K96" s="551">
        <v>45809</v>
      </c>
    </row>
    <row r="97" spans="3:11">
      <c r="C97" s="1" t="s">
        <v>765</v>
      </c>
      <c r="D97" s="1" t="s">
        <v>749</v>
      </c>
      <c r="E97" s="1" t="s">
        <v>721</v>
      </c>
      <c r="F97" s="1">
        <v>10202221180</v>
      </c>
      <c r="G97" s="1">
        <v>994</v>
      </c>
      <c r="H97" s="1">
        <v>994</v>
      </c>
      <c r="I97" s="1" t="s">
        <v>763</v>
      </c>
      <c r="J97" s="1">
        <v>2025</v>
      </c>
      <c r="K97" s="551">
        <v>45809</v>
      </c>
    </row>
    <row r="98" spans="3:11">
      <c r="C98" s="1" t="s">
        <v>726</v>
      </c>
      <c r="D98" s="1" t="s">
        <v>749</v>
      </c>
      <c r="E98" s="1" t="s">
        <v>726</v>
      </c>
      <c r="F98" s="1" t="s">
        <v>750</v>
      </c>
      <c r="G98" s="1">
        <v>7633</v>
      </c>
      <c r="H98" s="1">
        <v>7633</v>
      </c>
      <c r="I98" s="1" t="s">
        <v>766</v>
      </c>
      <c r="J98" s="1">
        <v>2024</v>
      </c>
      <c r="K98" s="551">
        <v>45627</v>
      </c>
    </row>
    <row r="99" spans="3:11">
      <c r="C99" s="1" t="s">
        <v>747</v>
      </c>
      <c r="D99" s="1" t="s">
        <v>749</v>
      </c>
      <c r="E99" s="1" t="s">
        <v>711</v>
      </c>
      <c r="F99" s="1" t="s">
        <v>750</v>
      </c>
      <c r="G99" s="1">
        <v>3967.24</v>
      </c>
      <c r="H99" s="1">
        <v>3967.24</v>
      </c>
      <c r="I99" s="1" t="s">
        <v>766</v>
      </c>
      <c r="J99" s="1">
        <v>2024</v>
      </c>
      <c r="K99" s="551">
        <v>45627</v>
      </c>
    </row>
    <row r="100" spans="3:11">
      <c r="C100" s="1" t="s">
        <v>751</v>
      </c>
      <c r="D100" s="1" t="s">
        <v>749</v>
      </c>
      <c r="E100" s="1" t="s">
        <v>713</v>
      </c>
      <c r="F100" s="1" t="s">
        <v>750</v>
      </c>
      <c r="G100" s="1">
        <v>15640</v>
      </c>
      <c r="H100" s="1">
        <v>15640</v>
      </c>
      <c r="I100" s="1" t="s">
        <v>766</v>
      </c>
      <c r="J100" s="1">
        <v>2024</v>
      </c>
      <c r="K100" s="551">
        <v>45627</v>
      </c>
    </row>
    <row r="101" spans="3:11">
      <c r="C101" s="1" t="s">
        <v>752</v>
      </c>
      <c r="D101" s="1" t="s">
        <v>749</v>
      </c>
      <c r="E101" s="1" t="s">
        <v>714</v>
      </c>
      <c r="F101" s="1" t="s">
        <v>750</v>
      </c>
      <c r="G101" s="1">
        <v>13310</v>
      </c>
      <c r="H101" s="1">
        <v>13310</v>
      </c>
      <c r="I101" s="1" t="s">
        <v>766</v>
      </c>
      <c r="J101" s="1">
        <v>2024</v>
      </c>
      <c r="K101" s="551">
        <v>45627</v>
      </c>
    </row>
    <row r="102" spans="3:11">
      <c r="C102" s="1" t="s">
        <v>753</v>
      </c>
      <c r="D102" s="1" t="s">
        <v>749</v>
      </c>
      <c r="E102" s="1" t="s">
        <v>712</v>
      </c>
      <c r="F102" s="1" t="s">
        <v>750</v>
      </c>
      <c r="G102" s="1">
        <v>9060</v>
      </c>
      <c r="H102" s="1">
        <v>9060</v>
      </c>
      <c r="I102" s="1" t="s">
        <v>766</v>
      </c>
      <c r="J102" s="1">
        <v>2024</v>
      </c>
      <c r="K102" s="551">
        <v>45627</v>
      </c>
    </row>
    <row r="103" spans="3:11">
      <c r="C103" s="1" t="s">
        <v>754</v>
      </c>
      <c r="E103" s="1" t="s">
        <v>719</v>
      </c>
      <c r="F103" s="1">
        <v>10401301180</v>
      </c>
      <c r="G103" s="1">
        <v>10205.1</v>
      </c>
      <c r="H103" s="1">
        <v>10205.1</v>
      </c>
      <c r="I103" s="1" t="s">
        <v>766</v>
      </c>
      <c r="J103" s="1">
        <v>2024</v>
      </c>
      <c r="K103" s="551">
        <v>45627</v>
      </c>
    </row>
    <row r="104" spans="3:11">
      <c r="C104" s="1" t="s">
        <v>767</v>
      </c>
      <c r="D104" s="1" t="s">
        <v>749</v>
      </c>
      <c r="E104" s="1" t="s">
        <v>711</v>
      </c>
      <c r="F104" s="1" t="s">
        <v>750</v>
      </c>
      <c r="G104" s="1">
        <v>7230</v>
      </c>
      <c r="H104" s="1">
        <v>7230</v>
      </c>
      <c r="I104" s="1" t="s">
        <v>766</v>
      </c>
      <c r="J104" s="1">
        <v>2024</v>
      </c>
      <c r="K104" s="551">
        <v>45627</v>
      </c>
    </row>
    <row r="105" spans="3:11">
      <c r="C105" s="1" t="s">
        <v>725</v>
      </c>
      <c r="D105" s="1" t="s">
        <v>749</v>
      </c>
      <c r="E105" s="1" t="s">
        <v>711</v>
      </c>
      <c r="F105" s="1" t="s">
        <v>750</v>
      </c>
      <c r="G105" s="1">
        <v>675</v>
      </c>
      <c r="H105" s="1">
        <v>675</v>
      </c>
      <c r="I105" s="1" t="s">
        <v>768</v>
      </c>
      <c r="J105" s="1">
        <v>2025</v>
      </c>
      <c r="K105" s="551">
        <v>45689</v>
      </c>
    </row>
    <row r="106" spans="3:11">
      <c r="C106" s="1" t="s">
        <v>726</v>
      </c>
      <c r="D106" s="1" t="s">
        <v>749</v>
      </c>
      <c r="E106" s="1" t="s">
        <v>726</v>
      </c>
      <c r="F106" s="1" t="s">
        <v>750</v>
      </c>
      <c r="G106" s="1">
        <v>4990</v>
      </c>
      <c r="H106" s="1">
        <v>4990</v>
      </c>
      <c r="I106" s="1" t="s">
        <v>768</v>
      </c>
      <c r="J106" s="1">
        <v>2025</v>
      </c>
      <c r="K106" s="551">
        <v>45689</v>
      </c>
    </row>
    <row r="107" spans="3:11">
      <c r="C107" s="1" t="s">
        <v>747</v>
      </c>
      <c r="D107" s="1" t="s">
        <v>749</v>
      </c>
      <c r="E107" s="1" t="s">
        <v>711</v>
      </c>
      <c r="F107" s="1" t="s">
        <v>750</v>
      </c>
      <c r="G107" s="1">
        <v>13983.11</v>
      </c>
      <c r="H107" s="1">
        <v>13983.11</v>
      </c>
      <c r="I107" s="1" t="s">
        <v>768</v>
      </c>
      <c r="J107" s="1">
        <v>2025</v>
      </c>
      <c r="K107" s="551">
        <v>45689</v>
      </c>
    </row>
    <row r="108" spans="3:11">
      <c r="C108" s="1" t="s">
        <v>754</v>
      </c>
      <c r="D108" s="1" t="s">
        <v>749</v>
      </c>
      <c r="E108" s="1" t="s">
        <v>719</v>
      </c>
      <c r="F108" s="1">
        <v>10401301180</v>
      </c>
      <c r="G108" s="1">
        <v>22719.31</v>
      </c>
      <c r="H108" s="1">
        <v>22719.31</v>
      </c>
      <c r="I108" s="1" t="s">
        <v>768</v>
      </c>
      <c r="J108" s="1">
        <v>2025</v>
      </c>
      <c r="K108" s="551">
        <v>45689</v>
      </c>
    </row>
    <row r="109" spans="3:11">
      <c r="C109" s="1" t="s">
        <v>755</v>
      </c>
      <c r="D109" s="1" t="s">
        <v>749</v>
      </c>
      <c r="E109" s="1" t="s">
        <v>727</v>
      </c>
      <c r="F109" s="1" t="s">
        <v>750</v>
      </c>
      <c r="G109" s="1">
        <v>14839</v>
      </c>
      <c r="H109" s="1">
        <v>14839</v>
      </c>
      <c r="I109" s="1" t="s">
        <v>768</v>
      </c>
      <c r="J109" s="1">
        <v>2025</v>
      </c>
      <c r="K109" s="551">
        <v>45689</v>
      </c>
    </row>
    <row r="110" spans="3:11">
      <c r="C110" s="1" t="s">
        <v>725</v>
      </c>
      <c r="D110" s="1" t="s">
        <v>749</v>
      </c>
      <c r="E110" s="1" t="s">
        <v>769</v>
      </c>
      <c r="F110" s="1" t="s">
        <v>750</v>
      </c>
      <c r="G110" s="1">
        <v>4275</v>
      </c>
      <c r="H110" s="1">
        <v>4275</v>
      </c>
      <c r="I110" s="1" t="s">
        <v>770</v>
      </c>
      <c r="J110" s="1">
        <v>2025</v>
      </c>
      <c r="K110" s="551">
        <v>45717</v>
      </c>
    </row>
    <row r="111" spans="3:11">
      <c r="C111" s="1" t="s">
        <v>726</v>
      </c>
      <c r="D111" s="1" t="s">
        <v>749</v>
      </c>
      <c r="E111" s="1" t="s">
        <v>726</v>
      </c>
      <c r="F111" s="1" t="s">
        <v>750</v>
      </c>
      <c r="G111" s="1">
        <v>2685</v>
      </c>
      <c r="H111" s="1">
        <v>2685</v>
      </c>
      <c r="I111" s="1" t="s">
        <v>770</v>
      </c>
      <c r="J111" s="1">
        <v>2025</v>
      </c>
      <c r="K111" s="551">
        <v>45717</v>
      </c>
    </row>
    <row r="112" spans="3:11">
      <c r="C112" s="1" t="s">
        <v>747</v>
      </c>
      <c r="D112" s="1" t="s">
        <v>749</v>
      </c>
      <c r="E112" s="1" t="s">
        <v>711</v>
      </c>
      <c r="F112" s="1" t="s">
        <v>750</v>
      </c>
      <c r="G112" s="1">
        <v>5988.61</v>
      </c>
      <c r="H112" s="1">
        <v>5988.61</v>
      </c>
      <c r="I112" s="1" t="s">
        <v>770</v>
      </c>
      <c r="J112" s="1">
        <v>2025</v>
      </c>
      <c r="K112" s="551">
        <v>45717</v>
      </c>
    </row>
    <row r="113" spans="3:15">
      <c r="C113" s="1" t="s">
        <v>754</v>
      </c>
      <c r="D113" s="1" t="s">
        <v>749</v>
      </c>
      <c r="E113" s="1" t="s">
        <v>719</v>
      </c>
      <c r="F113" s="1">
        <v>10401301180</v>
      </c>
      <c r="G113" s="1">
        <v>16125.26</v>
      </c>
      <c r="H113" s="1">
        <v>16125.26</v>
      </c>
      <c r="I113" s="1" t="s">
        <v>770</v>
      </c>
      <c r="J113" s="1">
        <v>2025</v>
      </c>
      <c r="K113" s="551">
        <v>45717</v>
      </c>
    </row>
    <row r="114" spans="3:15">
      <c r="C114" s="1" t="s">
        <v>755</v>
      </c>
      <c r="D114" s="1" t="s">
        <v>749</v>
      </c>
      <c r="E114" s="1" t="s">
        <v>727</v>
      </c>
      <c r="F114" s="1" t="s">
        <v>750</v>
      </c>
      <c r="G114" s="1">
        <v>1200</v>
      </c>
      <c r="H114" s="1">
        <v>1200</v>
      </c>
      <c r="I114" s="1" t="s">
        <v>770</v>
      </c>
      <c r="J114" s="1">
        <v>2025</v>
      </c>
      <c r="K114" s="551">
        <v>45717</v>
      </c>
    </row>
    <row r="115" spans="3:15">
      <c r="C115" s="1" t="s">
        <v>754</v>
      </c>
      <c r="D115" s="1" t="s">
        <v>749</v>
      </c>
      <c r="E115" s="1" t="s">
        <v>719</v>
      </c>
      <c r="F115" s="1">
        <v>10401301180</v>
      </c>
      <c r="G115" s="1">
        <v>14243.35</v>
      </c>
      <c r="H115" s="1">
        <v>14243.35</v>
      </c>
      <c r="I115" s="1" t="s">
        <v>771</v>
      </c>
      <c r="J115" s="1">
        <v>2025</v>
      </c>
      <c r="K115" s="551">
        <v>45658</v>
      </c>
    </row>
    <row r="116" spans="3:15">
      <c r="C116" s="1" t="s">
        <v>764</v>
      </c>
      <c r="D116" s="1" t="s">
        <v>749</v>
      </c>
      <c r="E116" s="1" t="s">
        <v>720</v>
      </c>
      <c r="F116" s="1">
        <v>10202221180</v>
      </c>
      <c r="G116" s="1">
        <v>607</v>
      </c>
      <c r="H116" s="1">
        <v>607</v>
      </c>
      <c r="I116" s="1" t="s">
        <v>771</v>
      </c>
      <c r="J116" s="1">
        <v>2025</v>
      </c>
      <c r="K116" s="551">
        <v>45658</v>
      </c>
    </row>
    <row r="117" spans="3:15">
      <c r="C117" s="1" t="s">
        <v>765</v>
      </c>
      <c r="D117" s="1" t="s">
        <v>749</v>
      </c>
      <c r="E117" s="1" t="s">
        <v>721</v>
      </c>
      <c r="F117" s="1">
        <v>10202221180</v>
      </c>
      <c r="G117" s="1">
        <v>994</v>
      </c>
      <c r="H117" s="1">
        <v>994</v>
      </c>
      <c r="I117" s="1" t="s">
        <v>771</v>
      </c>
      <c r="J117" s="1">
        <v>2025</v>
      </c>
      <c r="K117" s="551">
        <v>45658</v>
      </c>
    </row>
    <row r="120" spans="3:15">
      <c r="C120" s="1" t="s">
        <v>772</v>
      </c>
      <c r="D120" s="551">
        <v>45474</v>
      </c>
      <c r="E120" s="551">
        <v>45505</v>
      </c>
      <c r="F120" s="551">
        <v>45536</v>
      </c>
      <c r="G120" s="551">
        <v>45566</v>
      </c>
      <c r="H120" s="551">
        <v>45597</v>
      </c>
      <c r="I120" s="551">
        <v>45627</v>
      </c>
      <c r="J120" s="551">
        <v>45658</v>
      </c>
      <c r="K120" s="551">
        <v>45689</v>
      </c>
      <c r="L120" s="551">
        <v>45717</v>
      </c>
      <c r="M120" s="551">
        <v>45748</v>
      </c>
      <c r="N120" s="551">
        <v>45778</v>
      </c>
      <c r="O120" s="551">
        <v>45809</v>
      </c>
    </row>
    <row r="121" spans="3:15">
      <c r="C121" s="1" t="s">
        <v>773</v>
      </c>
      <c r="D121" s="552">
        <v>23485</v>
      </c>
      <c r="E121" s="552">
        <v>31760</v>
      </c>
      <c r="F121" s="1">
        <v>34327</v>
      </c>
      <c r="G121" s="1">
        <v>23241</v>
      </c>
      <c r="H121" s="1">
        <v>32267</v>
      </c>
      <c r="I121" s="1">
        <v>34957</v>
      </c>
      <c r="J121" s="1">
        <v>48299</v>
      </c>
      <c r="K121" s="1">
        <v>34727</v>
      </c>
      <c r="L121" s="1">
        <v>37732</v>
      </c>
      <c r="M121" s="1">
        <v>37864</v>
      </c>
      <c r="N121" s="1">
        <v>30901</v>
      </c>
      <c r="O121" s="1">
        <v>27338</v>
      </c>
    </row>
    <row r="122" spans="3:15">
      <c r="C122" s="1" t="s">
        <v>774</v>
      </c>
      <c r="D122" s="1">
        <v>178432</v>
      </c>
      <c r="E122" s="552">
        <v>138405</v>
      </c>
      <c r="F122" s="1">
        <v>178385</v>
      </c>
      <c r="G122" s="1">
        <v>173325</v>
      </c>
      <c r="H122" s="1">
        <v>166221</v>
      </c>
      <c r="I122" s="1">
        <v>86115</v>
      </c>
      <c r="J122" s="1">
        <v>71668</v>
      </c>
      <c r="K122" s="1">
        <v>121962</v>
      </c>
      <c r="L122" s="1">
        <v>84094</v>
      </c>
      <c r="M122" s="1">
        <v>99298</v>
      </c>
      <c r="N122" s="1">
        <v>93560</v>
      </c>
      <c r="O122" s="1">
        <v>105198</v>
      </c>
    </row>
    <row r="123" spans="3:15">
      <c r="C123" s="1" t="s">
        <v>775</v>
      </c>
      <c r="D123" s="1">
        <v>2483428</v>
      </c>
      <c r="E123" s="552">
        <v>2320273</v>
      </c>
      <c r="F123" s="1">
        <v>2232649</v>
      </c>
      <c r="G123" s="1">
        <v>2336335</v>
      </c>
      <c r="H123" s="1">
        <v>2287376</v>
      </c>
      <c r="I123" s="1">
        <v>2392452</v>
      </c>
      <c r="J123" s="1">
        <v>2514245</v>
      </c>
      <c r="K123" s="1">
        <v>1965993</v>
      </c>
      <c r="L123" s="1">
        <v>2106989</v>
      </c>
      <c r="M123" s="1">
        <v>2331506</v>
      </c>
      <c r="N123" s="1">
        <v>1374920</v>
      </c>
      <c r="O123" s="1">
        <v>2603968</v>
      </c>
    </row>
    <row r="124" spans="3:15">
      <c r="C124" s="1" t="s">
        <v>776</v>
      </c>
      <c r="D124" s="1">
        <v>2232288</v>
      </c>
      <c r="E124" s="552">
        <v>1941497</v>
      </c>
      <c r="F124" s="1">
        <v>2225493</v>
      </c>
      <c r="G124" s="1">
        <v>2249251</v>
      </c>
      <c r="H124" s="1">
        <v>2000245</v>
      </c>
      <c r="I124" s="1">
        <v>2032315</v>
      </c>
      <c r="J124" s="1">
        <v>1814886</v>
      </c>
      <c r="K124" s="1">
        <v>1756790</v>
      </c>
      <c r="L124" s="1">
        <v>1891597</v>
      </c>
      <c r="M124" s="1">
        <v>1981254</v>
      </c>
      <c r="N124" s="1">
        <v>1830577</v>
      </c>
      <c r="O124" s="1">
        <v>1733894</v>
      </c>
    </row>
  </sheetData>
  <mergeCells count="18">
    <mergeCell ref="AD8:AD9"/>
    <mergeCell ref="C17:E17"/>
    <mergeCell ref="G8:G9"/>
    <mergeCell ref="AE8:AE9"/>
    <mergeCell ref="E8:E9"/>
    <mergeCell ref="AC8:AC9"/>
    <mergeCell ref="K8:K9"/>
    <mergeCell ref="L8:L9"/>
    <mergeCell ref="AA8:AA9"/>
    <mergeCell ref="N8:Y8"/>
    <mergeCell ref="F8:F9"/>
    <mergeCell ref="I8:I9"/>
    <mergeCell ref="I3:Y5"/>
    <mergeCell ref="C55:F55"/>
    <mergeCell ref="C40:E40"/>
    <mergeCell ref="J8:J9"/>
    <mergeCell ref="D8:D9"/>
    <mergeCell ref="K6:Y6"/>
  </mergeCells>
  <conditionalFormatting sqref="E10:E15 K10:K15 E19:E38 K19:K38 AC19:AC38 K44:K47 AC44:AC47">
    <cfRule type="cellIs" dxfId="230" priority="5" operator="equal">
      <formula>"[select]"</formula>
    </cfRule>
    <cfRule type="cellIs" dxfId="229" priority="7" operator="equal">
      <formula>""</formula>
    </cfRule>
  </conditionalFormatting>
  <conditionalFormatting sqref="E44:E47">
    <cfRule type="cellIs" dxfId="228" priority="3" operator="equal">
      <formula>"[select]"</formula>
    </cfRule>
    <cfRule type="cellIs" dxfId="227" priority="4" operator="equal">
      <formula>""</formula>
    </cfRule>
  </conditionalFormatting>
  <conditionalFormatting sqref="AC10:AC15">
    <cfRule type="cellIs" dxfId="226" priority="1" operator="equal">
      <formula>"[select]"</formula>
    </cfRule>
    <cfRule type="cellIs" dxfId="225" priority="2" operator="equal">
      <formula>""</formula>
    </cfRule>
  </conditionalFormatting>
  <dataValidations count="5">
    <dataValidation type="list" allowBlank="1" showInputMessage="1" sqref="AE44:AE47 AE10:AE15 AE19:AE38" xr:uid="{00000000-0002-0000-1200-000000000000}">
      <formula1>"[select],L,kL"</formula1>
    </dataValidation>
    <dataValidation type="list" allowBlank="1" showInputMessage="1" sqref="AC10:AC15 AC44:AC47 AC19:AC38" xr:uid="{00000000-0002-0000-1200-000001000000}">
      <formula1>"[select],Horizontal,Vertical,Buried or Underground"</formula1>
    </dataValidation>
    <dataValidation type="list" allowBlank="1" showInputMessage="1" sqref="E44:E47" xr:uid="{00000000-0002-0000-1200-000002000000}">
      <formula1>"[select],ULP,PULP,RON98,LPG,Low aromatic ULP/Opal,Avgas 100,Avgas LL,E10,Fuel Oil,Heating Oil,Jet Kerosene,Biodiesel"</formula1>
    </dataValidation>
    <dataValidation type="list" allowBlank="1" showInputMessage="1" sqref="K10:K15 K19:K38" xr:uid="{126ECED1-799D-4663-8AE8-70409B44C541}">
      <formula1>"[select],L,kL,kg,Tonne"</formula1>
    </dataValidation>
    <dataValidation type="list" allowBlank="1" showInputMessage="1" sqref="K44:K47" xr:uid="{52B97F36-80F1-455B-AC3C-9CDB11880E25}">
      <formula1>"[select],L,kL,kg,Tonne,m³"</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tabColor rgb="FF92D050"/>
  </sheetPr>
  <dimension ref="A3:Y4018"/>
  <sheetViews>
    <sheetView topLeftCell="A12" zoomScale="80" zoomScaleNormal="80" workbookViewId="0">
      <pane xSplit="5" topLeftCell="F1" activePane="topRight" state="frozen"/>
      <selection activeCell="D7" sqref="D7"/>
      <selection pane="topRight" activeCell="K46" sqref="K46"/>
    </sheetView>
  </sheetViews>
  <sheetFormatPr defaultColWidth="9.28515625" defaultRowHeight="15"/>
  <cols>
    <col min="1" max="1" width="2.7109375" style="130" customWidth="1"/>
    <col min="2" max="2" width="2.7109375" style="1" customWidth="1"/>
    <col min="3" max="3" width="39.28515625" style="1" customWidth="1"/>
    <col min="4" max="4" width="25.7109375" style="1" customWidth="1"/>
    <col min="5" max="5" width="48.7109375" style="1" bestFit="1" customWidth="1"/>
    <col min="6" max="6" width="1.7109375" style="1" customWidth="1"/>
    <col min="7" max="8" width="15.7109375" style="1" customWidth="1"/>
    <col min="9" max="9" width="7.28515625" style="1" bestFit="1" customWidth="1"/>
    <col min="10" max="10" width="1.7109375" style="1" customWidth="1"/>
    <col min="11" max="11" width="13.28515625" style="69" customWidth="1"/>
    <col min="12" max="12" width="13.28515625" style="1" customWidth="1"/>
    <col min="13" max="13" width="15.7109375" style="1" customWidth="1"/>
    <col min="14" max="14" width="13.28515625" style="1" customWidth="1"/>
    <col min="15" max="15" width="18.28515625" style="1" customWidth="1"/>
    <col min="16" max="16" width="13.28515625" style="1" customWidth="1"/>
    <col min="17" max="18" width="18.28515625" style="1" customWidth="1"/>
    <col min="19" max="22" width="13.28515625" style="1" customWidth="1"/>
    <col min="23" max="23" width="1.7109375" style="1" customWidth="1"/>
    <col min="24" max="25" width="13.28515625" style="1" customWidth="1"/>
    <col min="26" max="27" width="2.7109375" style="1" customWidth="1"/>
    <col min="28" max="16384" width="9.28515625" style="1"/>
  </cols>
  <sheetData>
    <row r="3" spans="3:25" ht="23.25">
      <c r="C3" s="16" t="s">
        <v>9</v>
      </c>
      <c r="D3" s="17"/>
      <c r="E3" s="17"/>
      <c r="F3" s="17"/>
      <c r="G3" s="75"/>
      <c r="H3" s="18" t="s">
        <v>777</v>
      </c>
      <c r="I3" s="17"/>
      <c r="J3" s="17"/>
      <c r="K3" s="75"/>
      <c r="L3" s="17"/>
      <c r="M3" s="17"/>
      <c r="N3" s="17"/>
      <c r="O3" s="17"/>
      <c r="P3" s="17"/>
      <c r="Q3" s="17"/>
      <c r="R3" s="17"/>
      <c r="S3" s="17"/>
      <c r="T3" s="17"/>
      <c r="U3" s="17"/>
      <c r="V3" s="17"/>
      <c r="W3" s="17"/>
      <c r="X3" s="17"/>
      <c r="Y3" s="17"/>
    </row>
    <row r="4" spans="3:25" ht="47.25" customHeight="1">
      <c r="C4" s="16" t="s">
        <v>11</v>
      </c>
      <c r="D4" s="17"/>
      <c r="E4" s="17"/>
      <c r="F4" s="17"/>
      <c r="G4" s="18"/>
      <c r="H4" s="1034" t="s">
        <v>778</v>
      </c>
      <c r="I4" s="1035"/>
      <c r="J4" s="1035"/>
      <c r="K4" s="1035"/>
      <c r="L4" s="1035"/>
      <c r="M4" s="1035"/>
      <c r="N4" s="1035"/>
      <c r="O4" s="1035"/>
      <c r="P4" s="1035"/>
      <c r="Q4" s="1035"/>
      <c r="R4" s="1035"/>
      <c r="S4" s="1035"/>
      <c r="T4" s="1035"/>
      <c r="U4" s="1035"/>
      <c r="V4" s="1036"/>
      <c r="W4" s="17"/>
      <c r="X4" s="17"/>
      <c r="Y4" s="17"/>
    </row>
    <row r="5" spans="3:25" ht="30" customHeight="1">
      <c r="C5" s="17"/>
      <c r="D5" s="17"/>
      <c r="E5" s="17"/>
      <c r="F5" s="17"/>
      <c r="G5" s="75"/>
      <c r="H5" s="1037"/>
      <c r="I5" s="1006"/>
      <c r="J5" s="1006"/>
      <c r="K5" s="1006"/>
      <c r="L5" s="1006"/>
      <c r="M5" s="1006"/>
      <c r="N5" s="1006"/>
      <c r="O5" s="1006"/>
      <c r="P5" s="1006"/>
      <c r="Q5" s="1006"/>
      <c r="R5" s="1006"/>
      <c r="S5" s="1006"/>
      <c r="T5" s="1006"/>
      <c r="U5" s="1006"/>
      <c r="V5" s="1038"/>
      <c r="W5" s="17"/>
      <c r="X5" s="17"/>
      <c r="Y5" s="17"/>
    </row>
    <row r="6" spans="3:25" ht="96.75" customHeight="1">
      <c r="C6" s="403" t="s">
        <v>779</v>
      </c>
      <c r="D6" s="17"/>
      <c r="E6" s="17"/>
      <c r="F6" s="17"/>
      <c r="G6" s="17"/>
      <c r="H6" s="1037"/>
      <c r="I6" s="1006"/>
      <c r="J6" s="1006"/>
      <c r="K6" s="1006"/>
      <c r="L6" s="1006"/>
      <c r="M6" s="1006"/>
      <c r="N6" s="1006"/>
      <c r="O6" s="1006"/>
      <c r="P6" s="1006"/>
      <c r="Q6" s="1006"/>
      <c r="R6" s="1006"/>
      <c r="S6" s="1006"/>
      <c r="T6" s="1006"/>
      <c r="U6" s="1006"/>
      <c r="V6" s="1038"/>
      <c r="W6" s="17"/>
      <c r="X6" s="17"/>
      <c r="Y6" s="17"/>
    </row>
    <row r="7" spans="3:25">
      <c r="C7" s="17"/>
      <c r="D7" s="17"/>
      <c r="E7" s="17"/>
      <c r="F7" s="17"/>
      <c r="G7" s="17"/>
      <c r="H7" s="1039"/>
      <c r="I7" s="1040"/>
      <c r="J7" s="1040"/>
      <c r="K7" s="1040"/>
      <c r="L7" s="1040"/>
      <c r="M7" s="1040"/>
      <c r="N7" s="1040"/>
      <c r="O7" s="1040"/>
      <c r="P7" s="1040"/>
      <c r="Q7" s="1040"/>
      <c r="R7" s="1040"/>
      <c r="S7" s="1040"/>
      <c r="T7" s="1040"/>
      <c r="U7" s="1040"/>
      <c r="V7" s="1041"/>
      <c r="W7" s="17"/>
      <c r="X7" s="17"/>
      <c r="Y7" s="17"/>
    </row>
    <row r="8" spans="3:25">
      <c r="C8" s="17"/>
      <c r="D8" s="17"/>
      <c r="E8" s="17"/>
      <c r="F8" s="17"/>
      <c r="G8" s="17"/>
      <c r="H8" s="32" t="s">
        <v>689</v>
      </c>
      <c r="I8" s="17"/>
      <c r="J8" s="17"/>
      <c r="K8" s="977" t="s">
        <v>780</v>
      </c>
      <c r="L8" s="1042"/>
      <c r="M8" s="1042"/>
      <c r="N8" s="1042"/>
      <c r="O8" s="1042"/>
      <c r="P8" s="1042"/>
      <c r="Q8" s="1042"/>
      <c r="R8" s="1042"/>
      <c r="S8" s="1042"/>
      <c r="T8" s="1042"/>
      <c r="U8" s="1042"/>
      <c r="V8" s="978"/>
      <c r="W8" s="17"/>
      <c r="X8" s="17"/>
      <c r="Y8" s="17"/>
    </row>
    <row r="9" spans="3:25" ht="18">
      <c r="C9" s="34" t="s">
        <v>781</v>
      </c>
      <c r="D9" s="17"/>
      <c r="E9" s="17"/>
      <c r="F9" s="17"/>
      <c r="G9" s="17"/>
      <c r="H9" s="17"/>
      <c r="I9" s="17"/>
      <c r="J9" s="17"/>
      <c r="K9" s="17"/>
      <c r="L9" s="17"/>
      <c r="M9" s="17"/>
      <c r="N9" s="17"/>
      <c r="O9" s="17"/>
      <c r="P9" s="17"/>
      <c r="Q9" s="17"/>
      <c r="R9" s="17"/>
      <c r="S9" s="17"/>
      <c r="T9" s="17"/>
      <c r="U9" s="17"/>
      <c r="V9" s="17"/>
      <c r="W9" s="17"/>
      <c r="X9" s="17"/>
      <c r="Y9" s="17"/>
    </row>
    <row r="10" spans="3:25">
      <c r="C10" s="17" t="s">
        <v>782</v>
      </c>
      <c r="D10" s="17"/>
      <c r="E10" s="17"/>
      <c r="F10" s="17"/>
      <c r="G10" s="17"/>
      <c r="H10" s="17"/>
      <c r="I10" s="17"/>
      <c r="J10" s="17"/>
      <c r="K10" s="17"/>
      <c r="L10" s="17"/>
      <c r="M10" s="17"/>
      <c r="N10" s="17"/>
      <c r="O10" s="17"/>
      <c r="P10" s="17"/>
      <c r="Q10" s="17"/>
      <c r="R10" s="17"/>
      <c r="S10" s="17"/>
      <c r="T10" s="17"/>
      <c r="U10" s="17"/>
      <c r="V10" s="17"/>
      <c r="W10" s="17"/>
      <c r="X10" s="17"/>
      <c r="Y10" s="17"/>
    </row>
    <row r="11" spans="3:25">
      <c r="C11" s="17"/>
      <c r="D11" s="17"/>
      <c r="E11" s="17"/>
      <c r="F11" s="17"/>
      <c r="G11" s="17"/>
      <c r="H11" s="17"/>
      <c r="I11" s="17"/>
      <c r="J11" s="17"/>
      <c r="K11" s="1008" t="s">
        <v>783</v>
      </c>
      <c r="L11" s="1009"/>
      <c r="M11" s="1009"/>
      <c r="N11" s="1009"/>
      <c r="O11" s="1009"/>
      <c r="P11" s="1009"/>
      <c r="Q11" s="1009"/>
      <c r="R11" s="1009"/>
      <c r="S11" s="1009"/>
      <c r="T11" s="1009"/>
      <c r="U11" s="1009"/>
      <c r="V11" s="1010"/>
      <c r="W11" s="17"/>
      <c r="X11" s="1028" t="s">
        <v>784</v>
      </c>
      <c r="Y11" s="1028" t="s">
        <v>785</v>
      </c>
    </row>
    <row r="12" spans="3:25">
      <c r="C12" s="54" t="s">
        <v>786</v>
      </c>
      <c r="D12" s="54" t="s">
        <v>787</v>
      </c>
      <c r="E12" s="54" t="s">
        <v>788</v>
      </c>
      <c r="F12" s="17"/>
      <c r="G12" s="54" t="s">
        <v>789</v>
      </c>
      <c r="H12" s="54" t="s">
        <v>790</v>
      </c>
      <c r="I12" s="54" t="s">
        <v>472</v>
      </c>
      <c r="J12" s="17"/>
      <c r="K12" s="103" t="s">
        <v>574</v>
      </c>
      <c r="L12" s="103" t="s">
        <v>575</v>
      </c>
      <c r="M12" s="103" t="s">
        <v>576</v>
      </c>
      <c r="N12" s="103" t="s">
        <v>577</v>
      </c>
      <c r="O12" s="103" t="s">
        <v>578</v>
      </c>
      <c r="P12" s="103" t="s">
        <v>579</v>
      </c>
      <c r="Q12" s="103" t="s">
        <v>580</v>
      </c>
      <c r="R12" s="103" t="s">
        <v>581</v>
      </c>
      <c r="S12" s="103" t="s">
        <v>582</v>
      </c>
      <c r="T12" s="103" t="s">
        <v>583</v>
      </c>
      <c r="U12" s="103" t="s">
        <v>584</v>
      </c>
      <c r="V12" s="103" t="s">
        <v>585</v>
      </c>
      <c r="W12" s="17"/>
      <c r="X12" s="1028" t="s">
        <v>784</v>
      </c>
      <c r="Y12" s="1028"/>
    </row>
    <row r="13" spans="3:25" s="764" customFormat="1" ht="12.75">
      <c r="C13" s="294" t="s">
        <v>791</v>
      </c>
      <c r="D13" s="756"/>
      <c r="E13" s="757" t="s">
        <v>749</v>
      </c>
      <c r="F13" s="758"/>
      <c r="G13" s="759" t="s">
        <v>792</v>
      </c>
      <c r="H13" s="753">
        <f>SUM(K13:V13)</f>
        <v>924772</v>
      </c>
      <c r="I13" s="294" t="s">
        <v>703</v>
      </c>
      <c r="J13" s="758"/>
      <c r="K13" s="760">
        <v>133495</v>
      </c>
      <c r="L13" s="761">
        <v>190460</v>
      </c>
      <c r="M13" s="761">
        <v>114865</v>
      </c>
      <c r="N13" s="761">
        <v>197705</v>
      </c>
      <c r="O13" s="761">
        <v>74785</v>
      </c>
      <c r="P13" s="761">
        <v>67203</v>
      </c>
      <c r="Q13" s="761">
        <v>16028</v>
      </c>
      <c r="R13" s="761">
        <v>56718</v>
      </c>
      <c r="S13" s="761">
        <v>26180</v>
      </c>
      <c r="T13" s="761">
        <v>20552</v>
      </c>
      <c r="U13" s="761">
        <v>10753</v>
      </c>
      <c r="V13" s="761">
        <v>16028</v>
      </c>
      <c r="W13" s="758"/>
      <c r="X13" s="762">
        <v>100</v>
      </c>
      <c r="Y13" s="763"/>
    </row>
    <row r="14" spans="3:25">
      <c r="C14" s="11" t="s">
        <v>793</v>
      </c>
      <c r="D14" s="33"/>
      <c r="E14" s="47" t="s">
        <v>794</v>
      </c>
      <c r="F14" s="17"/>
      <c r="G14" s="354" t="s">
        <v>792</v>
      </c>
      <c r="H14" s="59">
        <f>SUM(K14:V14)</f>
        <v>1320</v>
      </c>
      <c r="I14" s="11" t="s">
        <v>703</v>
      </c>
      <c r="J14" s="17"/>
      <c r="K14" s="739" t="s">
        <v>795</v>
      </c>
      <c r="L14" s="740">
        <v>397</v>
      </c>
      <c r="M14" s="740">
        <v>232</v>
      </c>
      <c r="N14" s="740">
        <v>647</v>
      </c>
      <c r="O14" s="740" t="s">
        <v>795</v>
      </c>
      <c r="P14" s="740" t="s">
        <v>795</v>
      </c>
      <c r="Q14" s="740" t="s">
        <v>795</v>
      </c>
      <c r="R14" s="740" t="s">
        <v>795</v>
      </c>
      <c r="S14" s="740">
        <v>22</v>
      </c>
      <c r="T14" s="740">
        <v>22</v>
      </c>
      <c r="U14" s="740" t="s">
        <v>795</v>
      </c>
      <c r="V14" s="740" t="s">
        <v>795</v>
      </c>
      <c r="W14" s="17"/>
      <c r="X14" s="167">
        <v>100</v>
      </c>
      <c r="Y14" s="293"/>
    </row>
    <row r="15" spans="3:25">
      <c r="C15" s="11" t="s">
        <v>796</v>
      </c>
      <c r="D15" s="33"/>
      <c r="E15" s="47" t="s">
        <v>797</v>
      </c>
      <c r="F15" s="17"/>
      <c r="G15" s="742">
        <v>16712.62</v>
      </c>
      <c r="H15" s="59">
        <f t="shared" ref="H15:H41" si="0">SUM(K15:V15)</f>
        <v>24130</v>
      </c>
      <c r="I15" s="11" t="s">
        <v>703</v>
      </c>
      <c r="J15" s="17"/>
      <c r="K15" s="743">
        <v>1441</v>
      </c>
      <c r="L15" s="744">
        <v>1820</v>
      </c>
      <c r="M15" s="744">
        <v>1644</v>
      </c>
      <c r="N15" s="744">
        <v>2059</v>
      </c>
      <c r="O15" s="744">
        <v>2193</v>
      </c>
      <c r="P15" s="744">
        <v>2263</v>
      </c>
      <c r="Q15" s="744">
        <v>1845</v>
      </c>
      <c r="R15" s="744">
        <v>1884</v>
      </c>
      <c r="S15" s="744">
        <v>2530</v>
      </c>
      <c r="T15" s="744">
        <v>2081</v>
      </c>
      <c r="U15" s="744">
        <v>2525</v>
      </c>
      <c r="V15" s="744">
        <v>1845</v>
      </c>
      <c r="W15" s="17"/>
      <c r="X15" s="167">
        <v>100</v>
      </c>
      <c r="Y15" s="293"/>
    </row>
    <row r="16" spans="3:25">
      <c r="C16" s="11" t="s">
        <v>798</v>
      </c>
      <c r="D16" s="33"/>
      <c r="E16" s="47" t="s">
        <v>799</v>
      </c>
      <c r="F16" s="17"/>
      <c r="G16" s="742">
        <v>2191.3000000000002</v>
      </c>
      <c r="H16" s="59">
        <f t="shared" si="0"/>
        <v>5317</v>
      </c>
      <c r="I16" s="11" t="s">
        <v>703</v>
      </c>
      <c r="J16" s="17"/>
      <c r="K16" s="739">
        <v>346</v>
      </c>
      <c r="L16" s="740">
        <v>67</v>
      </c>
      <c r="M16" s="740">
        <v>839</v>
      </c>
      <c r="N16" s="740">
        <v>490</v>
      </c>
      <c r="O16" s="740">
        <v>331</v>
      </c>
      <c r="P16" s="740">
        <v>370</v>
      </c>
      <c r="Q16" s="740">
        <v>423</v>
      </c>
      <c r="R16" s="740">
        <v>225</v>
      </c>
      <c r="S16" s="740">
        <v>494</v>
      </c>
      <c r="T16" s="740">
        <v>539</v>
      </c>
      <c r="U16" s="740">
        <v>770</v>
      </c>
      <c r="V16" s="740">
        <v>423</v>
      </c>
      <c r="W16" s="17"/>
      <c r="X16" s="167">
        <v>100</v>
      </c>
      <c r="Y16" s="293"/>
    </row>
    <row r="17" spans="3:25">
      <c r="C17" s="11" t="s">
        <v>800</v>
      </c>
      <c r="D17" s="33"/>
      <c r="E17" s="47" t="s">
        <v>801</v>
      </c>
      <c r="F17" s="17"/>
      <c r="G17" s="742">
        <v>2900.09</v>
      </c>
      <c r="H17" s="59">
        <f t="shared" si="0"/>
        <v>10879</v>
      </c>
      <c r="I17" s="11" t="s">
        <v>703</v>
      </c>
      <c r="J17" s="17"/>
      <c r="K17" s="739" t="s">
        <v>802</v>
      </c>
      <c r="L17" s="740">
        <v>231</v>
      </c>
      <c r="M17" s="740">
        <v>656</v>
      </c>
      <c r="N17" s="740">
        <v>390</v>
      </c>
      <c r="O17" s="744">
        <v>1040</v>
      </c>
      <c r="P17" s="744">
        <v>1517</v>
      </c>
      <c r="Q17" s="744">
        <v>1985</v>
      </c>
      <c r="R17" s="740">
        <v>534</v>
      </c>
      <c r="S17" s="740">
        <v>829</v>
      </c>
      <c r="T17" s="740">
        <v>616</v>
      </c>
      <c r="U17" s="744">
        <v>1096</v>
      </c>
      <c r="V17" s="744">
        <v>1985</v>
      </c>
      <c r="W17" s="17"/>
      <c r="X17" s="167">
        <v>79</v>
      </c>
      <c r="Y17" s="293"/>
    </row>
    <row r="18" spans="3:25" s="764" customFormat="1" ht="12.75">
      <c r="C18" s="294" t="s">
        <v>803</v>
      </c>
      <c r="D18" s="756"/>
      <c r="E18" s="757" t="s">
        <v>804</v>
      </c>
      <c r="F18" s="758"/>
      <c r="G18" s="765">
        <v>1831486</v>
      </c>
      <c r="H18" s="753">
        <f t="shared" si="0"/>
        <v>1646115</v>
      </c>
      <c r="I18" s="294" t="s">
        <v>703</v>
      </c>
      <c r="J18" s="758"/>
      <c r="K18" s="766">
        <v>152536</v>
      </c>
      <c r="L18" s="767">
        <v>154678</v>
      </c>
      <c r="M18" s="767">
        <v>164537</v>
      </c>
      <c r="N18" s="767">
        <v>51492</v>
      </c>
      <c r="O18" s="767">
        <v>152359</v>
      </c>
      <c r="P18" s="767">
        <v>139464</v>
      </c>
      <c r="Q18" s="767">
        <v>112017</v>
      </c>
      <c r="R18" s="767">
        <v>138217</v>
      </c>
      <c r="S18" s="767">
        <v>165508</v>
      </c>
      <c r="T18" s="767">
        <v>132980</v>
      </c>
      <c r="U18" s="767">
        <v>170310</v>
      </c>
      <c r="V18" s="767">
        <v>112017</v>
      </c>
      <c r="W18" s="758"/>
      <c r="X18" s="762">
        <v>100</v>
      </c>
      <c r="Y18" s="763"/>
    </row>
    <row r="19" spans="3:25" s="764" customFormat="1" ht="12.75">
      <c r="C19" s="294" t="s">
        <v>805</v>
      </c>
      <c r="D19" s="756"/>
      <c r="E19" s="757" t="s">
        <v>806</v>
      </c>
      <c r="F19" s="758"/>
      <c r="G19" s="765">
        <v>1346935.85</v>
      </c>
      <c r="H19" s="753">
        <f t="shared" si="0"/>
        <v>79196</v>
      </c>
      <c r="I19" s="294" t="s">
        <v>703</v>
      </c>
      <c r="J19" s="758"/>
      <c r="K19" s="766">
        <v>12562</v>
      </c>
      <c r="L19" s="767">
        <v>9316</v>
      </c>
      <c r="M19" s="767">
        <v>18792</v>
      </c>
      <c r="N19" s="767">
        <v>26651</v>
      </c>
      <c r="O19" s="767">
        <v>10493</v>
      </c>
      <c r="P19" s="768">
        <v>0</v>
      </c>
      <c r="Q19" s="768">
        <v>228</v>
      </c>
      <c r="R19" s="768">
        <v>271</v>
      </c>
      <c r="S19" s="768">
        <v>240</v>
      </c>
      <c r="T19" s="768">
        <v>166</v>
      </c>
      <c r="U19" s="768">
        <v>249</v>
      </c>
      <c r="V19" s="768">
        <v>228</v>
      </c>
      <c r="W19" s="758"/>
      <c r="X19" s="762">
        <v>100</v>
      </c>
      <c r="Y19" s="763"/>
    </row>
    <row r="20" spans="3:25">
      <c r="C20" s="11" t="s">
        <v>807</v>
      </c>
      <c r="D20" s="33"/>
      <c r="E20" s="47" t="s">
        <v>808</v>
      </c>
      <c r="F20" s="17"/>
      <c r="G20" s="742">
        <v>4371536.54</v>
      </c>
      <c r="H20" s="59">
        <f t="shared" si="0"/>
        <v>413444</v>
      </c>
      <c r="I20" s="11" t="s">
        <v>703</v>
      </c>
      <c r="J20" s="17"/>
      <c r="K20" s="743">
        <v>59058</v>
      </c>
      <c r="L20" s="744">
        <v>33413</v>
      </c>
      <c r="M20" s="744">
        <v>34495</v>
      </c>
      <c r="N20" s="744">
        <v>47391</v>
      </c>
      <c r="O20" s="744">
        <v>40873</v>
      </c>
      <c r="P20" s="744">
        <v>20025</v>
      </c>
      <c r="Q20" s="744">
        <v>30753</v>
      </c>
      <c r="R20" s="744">
        <v>29088</v>
      </c>
      <c r="S20" s="744">
        <v>38126</v>
      </c>
      <c r="T20" s="744">
        <v>20176</v>
      </c>
      <c r="U20" s="744">
        <v>29293</v>
      </c>
      <c r="V20" s="744">
        <v>30753</v>
      </c>
      <c r="W20" s="17"/>
      <c r="X20" s="167">
        <v>100</v>
      </c>
      <c r="Y20" s="293"/>
    </row>
    <row r="21" spans="3:25" s="764" customFormat="1" ht="12.75">
      <c r="C21" s="294" t="s">
        <v>809</v>
      </c>
      <c r="D21" s="756"/>
      <c r="E21" s="757" t="s">
        <v>810</v>
      </c>
      <c r="F21" s="758"/>
      <c r="G21" s="769" t="s">
        <v>792</v>
      </c>
      <c r="H21" s="753">
        <f t="shared" si="0"/>
        <v>3645154</v>
      </c>
      <c r="I21" s="294" t="s">
        <v>703</v>
      </c>
      <c r="J21" s="758"/>
      <c r="K21" s="766">
        <v>316613</v>
      </c>
      <c r="L21" s="767">
        <v>287580</v>
      </c>
      <c r="M21" s="767">
        <v>353460</v>
      </c>
      <c r="N21" s="767">
        <v>354231</v>
      </c>
      <c r="O21" s="767">
        <v>335709</v>
      </c>
      <c r="P21" s="767">
        <v>340808</v>
      </c>
      <c r="Q21" s="767">
        <v>274438</v>
      </c>
      <c r="R21" s="767">
        <v>252972</v>
      </c>
      <c r="S21" s="767">
        <v>277494</v>
      </c>
      <c r="T21" s="767">
        <v>286840</v>
      </c>
      <c r="U21" s="767">
        <v>290571</v>
      </c>
      <c r="V21" s="767">
        <v>274438</v>
      </c>
      <c r="W21" s="758"/>
      <c r="X21" s="762">
        <v>100</v>
      </c>
      <c r="Y21" s="763"/>
    </row>
    <row r="22" spans="3:25">
      <c r="C22" s="11" t="s">
        <v>811</v>
      </c>
      <c r="D22" s="33"/>
      <c r="E22" s="47" t="s">
        <v>812</v>
      </c>
      <c r="F22" s="17"/>
      <c r="G22" s="742">
        <v>20453.900000000001</v>
      </c>
      <c r="H22" s="59">
        <f t="shared" si="0"/>
        <v>16923</v>
      </c>
      <c r="I22" s="11" t="s">
        <v>703</v>
      </c>
      <c r="J22" s="17"/>
      <c r="K22" s="739">
        <v>518</v>
      </c>
      <c r="L22" s="744">
        <v>1021</v>
      </c>
      <c r="M22" s="744">
        <v>1255</v>
      </c>
      <c r="N22" s="744">
        <v>9429</v>
      </c>
      <c r="O22" s="740">
        <v>262</v>
      </c>
      <c r="P22" s="740">
        <v>161</v>
      </c>
      <c r="Q22" s="740">
        <v>926</v>
      </c>
      <c r="R22" s="740">
        <v>682</v>
      </c>
      <c r="S22" s="740">
        <v>488</v>
      </c>
      <c r="T22" s="740">
        <v>370</v>
      </c>
      <c r="U22" s="740">
        <v>885</v>
      </c>
      <c r="V22" s="740">
        <v>926</v>
      </c>
      <c r="W22" s="17"/>
      <c r="X22" s="167">
        <v>100</v>
      </c>
      <c r="Y22" s="293"/>
    </row>
    <row r="23" spans="3:25">
      <c r="C23" s="11" t="s">
        <v>813</v>
      </c>
      <c r="D23" s="33"/>
      <c r="E23" s="47" t="s">
        <v>814</v>
      </c>
      <c r="F23" s="17"/>
      <c r="G23" s="742">
        <v>123839.89</v>
      </c>
      <c r="H23" s="59">
        <f t="shared" si="0"/>
        <v>224862</v>
      </c>
      <c r="I23" s="11" t="s">
        <v>703</v>
      </c>
      <c r="J23" s="17"/>
      <c r="K23" s="743">
        <v>29651</v>
      </c>
      <c r="L23" s="744">
        <v>32897</v>
      </c>
      <c r="M23" s="744">
        <v>28232</v>
      </c>
      <c r="N23" s="744">
        <v>10761</v>
      </c>
      <c r="O23" s="744">
        <v>23397</v>
      </c>
      <c r="P23" s="744">
        <v>6537</v>
      </c>
      <c r="Q23" s="744">
        <v>14482</v>
      </c>
      <c r="R23" s="744">
        <v>30852</v>
      </c>
      <c r="S23" s="744">
        <v>10326</v>
      </c>
      <c r="T23" s="744">
        <v>14220</v>
      </c>
      <c r="U23" s="744">
        <v>9025</v>
      </c>
      <c r="V23" s="744">
        <v>14482</v>
      </c>
      <c r="W23" s="17"/>
      <c r="X23" s="167">
        <v>100</v>
      </c>
      <c r="Y23" s="293"/>
    </row>
    <row r="24" spans="3:25">
      <c r="C24" s="11" t="s">
        <v>815</v>
      </c>
      <c r="D24" s="33"/>
      <c r="E24" s="47" t="s">
        <v>816</v>
      </c>
      <c r="F24" s="17"/>
      <c r="G24" s="742">
        <v>25288078</v>
      </c>
      <c r="H24" s="59">
        <f t="shared" si="0"/>
        <v>26978657</v>
      </c>
      <c r="I24" s="11" t="s">
        <v>703</v>
      </c>
      <c r="J24" s="17"/>
      <c r="K24" s="743">
        <v>2330428</v>
      </c>
      <c r="L24" s="744">
        <v>2411273</v>
      </c>
      <c r="M24" s="744">
        <v>2073149</v>
      </c>
      <c r="N24" s="744">
        <v>2454835</v>
      </c>
      <c r="O24" s="744">
        <v>2270376</v>
      </c>
      <c r="P24" s="744">
        <v>2391452</v>
      </c>
      <c r="Q24" s="744">
        <v>2538768</v>
      </c>
      <c r="R24" s="744">
        <v>2010493</v>
      </c>
      <c r="S24" s="744">
        <v>2128489</v>
      </c>
      <c r="T24" s="744">
        <v>2350006</v>
      </c>
      <c r="U24" s="744">
        <v>1480620</v>
      </c>
      <c r="V24" s="744">
        <v>2538768</v>
      </c>
      <c r="W24" s="17"/>
      <c r="X24" s="167">
        <v>100</v>
      </c>
      <c r="Y24" s="293"/>
    </row>
    <row r="25" spans="3:25">
      <c r="C25" s="11" t="s">
        <v>817</v>
      </c>
      <c r="D25" s="33"/>
      <c r="E25" s="47" t="s">
        <v>818</v>
      </c>
      <c r="F25" s="17"/>
      <c r="G25" s="742">
        <v>252404.48000000001</v>
      </c>
      <c r="H25" s="59">
        <f t="shared" si="0"/>
        <v>288224</v>
      </c>
      <c r="I25" s="11" t="s">
        <v>703</v>
      </c>
      <c r="J25" s="17"/>
      <c r="K25" s="743">
        <v>25794</v>
      </c>
      <c r="L25" s="744">
        <v>25167</v>
      </c>
      <c r="M25" s="744">
        <v>25792</v>
      </c>
      <c r="N25" s="744">
        <v>30938</v>
      </c>
      <c r="O25" s="744">
        <v>19619</v>
      </c>
      <c r="P25" s="744">
        <v>21886</v>
      </c>
      <c r="Q25" s="744">
        <v>22119</v>
      </c>
      <c r="R25" s="744">
        <v>22839</v>
      </c>
      <c r="S25" s="744">
        <v>26135</v>
      </c>
      <c r="T25" s="744">
        <v>24327</v>
      </c>
      <c r="U25" s="744">
        <v>21489</v>
      </c>
      <c r="V25" s="744">
        <v>22119</v>
      </c>
      <c r="W25" s="17"/>
      <c r="X25" s="167">
        <v>100</v>
      </c>
      <c r="Y25" s="293"/>
    </row>
    <row r="26" spans="3:25" s="764" customFormat="1" ht="12.75">
      <c r="C26" s="294" t="s">
        <v>819</v>
      </c>
      <c r="D26" s="756"/>
      <c r="E26" s="757" t="s">
        <v>820</v>
      </c>
      <c r="F26" s="758"/>
      <c r="G26" s="765">
        <v>13008538.699999999</v>
      </c>
      <c r="H26" s="753">
        <f t="shared" si="0"/>
        <v>10399652</v>
      </c>
      <c r="I26" s="294" t="s">
        <v>703</v>
      </c>
      <c r="J26" s="758"/>
      <c r="K26" s="766">
        <v>1013995</v>
      </c>
      <c r="L26" s="767">
        <v>871567</v>
      </c>
      <c r="M26" s="767">
        <v>995905</v>
      </c>
      <c r="N26" s="767">
        <v>901440</v>
      </c>
      <c r="O26" s="767">
        <v>897839</v>
      </c>
      <c r="P26" s="767">
        <v>893844</v>
      </c>
      <c r="Q26" s="767">
        <v>761325</v>
      </c>
      <c r="R26" s="767">
        <v>669207</v>
      </c>
      <c r="S26" s="767">
        <v>873191</v>
      </c>
      <c r="T26" s="767">
        <v>942578</v>
      </c>
      <c r="U26" s="767">
        <v>817436</v>
      </c>
      <c r="V26" s="767">
        <v>761325</v>
      </c>
      <c r="W26" s="758"/>
      <c r="X26" s="762">
        <v>100</v>
      </c>
      <c r="Y26" s="763"/>
    </row>
    <row r="27" spans="3:25">
      <c r="C27" s="11" t="s">
        <v>821</v>
      </c>
      <c r="D27" s="33"/>
      <c r="E27" s="47" t="s">
        <v>822</v>
      </c>
      <c r="F27" s="17"/>
      <c r="G27" s="742">
        <v>6984.26</v>
      </c>
      <c r="H27" s="59">
        <f>SUM(K27:V27)</f>
        <v>321077</v>
      </c>
      <c r="I27" s="11" t="s">
        <v>703</v>
      </c>
      <c r="J27" s="17"/>
      <c r="K27" s="743">
        <v>36165</v>
      </c>
      <c r="L27" s="744">
        <v>24376</v>
      </c>
      <c r="M27" s="744">
        <v>21254</v>
      </c>
      <c r="N27" s="744">
        <v>33636</v>
      </c>
      <c r="O27" s="744">
        <v>32745</v>
      </c>
      <c r="P27" s="744">
        <v>35118</v>
      </c>
      <c r="Q27" s="744">
        <v>23348</v>
      </c>
      <c r="R27" s="744">
        <v>28217</v>
      </c>
      <c r="S27" s="744">
        <v>28642</v>
      </c>
      <c r="T27" s="744">
        <v>15396</v>
      </c>
      <c r="U27" s="744">
        <v>18832</v>
      </c>
      <c r="V27" s="744">
        <v>23348</v>
      </c>
      <c r="W27" s="17"/>
      <c r="X27" s="167">
        <v>100</v>
      </c>
      <c r="Y27" s="293"/>
    </row>
    <row r="28" spans="3:25">
      <c r="C28" s="11" t="s">
        <v>823</v>
      </c>
      <c r="D28" s="33"/>
      <c r="E28" s="47" t="s">
        <v>824</v>
      </c>
      <c r="F28" s="17"/>
      <c r="G28" s="742">
        <v>78855.75</v>
      </c>
      <c r="H28" s="59">
        <f t="shared" si="0"/>
        <v>112856</v>
      </c>
      <c r="I28" s="11" t="s">
        <v>703</v>
      </c>
      <c r="J28" s="17"/>
      <c r="K28" s="743">
        <v>11170</v>
      </c>
      <c r="L28" s="744">
        <v>14179</v>
      </c>
      <c r="M28" s="744">
        <v>9148</v>
      </c>
      <c r="N28" s="744">
        <v>11581</v>
      </c>
      <c r="O28" s="744">
        <v>12542</v>
      </c>
      <c r="P28" s="744">
        <v>8458</v>
      </c>
      <c r="Q28" s="744">
        <v>8898</v>
      </c>
      <c r="R28" s="744">
        <v>5822</v>
      </c>
      <c r="S28" s="744">
        <v>7265</v>
      </c>
      <c r="T28" s="744">
        <v>8597</v>
      </c>
      <c r="U28" s="744">
        <v>6298</v>
      </c>
      <c r="V28" s="744">
        <v>8898</v>
      </c>
      <c r="W28" s="17"/>
      <c r="X28" s="167">
        <v>84</v>
      </c>
      <c r="Y28" s="293"/>
    </row>
    <row r="29" spans="3:25">
      <c r="C29" s="11" t="s">
        <v>825</v>
      </c>
      <c r="D29" s="33"/>
      <c r="E29" s="47" t="s">
        <v>826</v>
      </c>
      <c r="F29" s="17"/>
      <c r="G29" s="742">
        <v>399646.61</v>
      </c>
      <c r="H29" s="59">
        <f t="shared" si="0"/>
        <v>775794</v>
      </c>
      <c r="I29" s="11" t="s">
        <v>703</v>
      </c>
      <c r="J29" s="17"/>
      <c r="K29" s="743">
        <v>129274</v>
      </c>
      <c r="L29" s="744">
        <v>38298</v>
      </c>
      <c r="M29" s="744">
        <v>32604</v>
      </c>
      <c r="N29" s="744">
        <v>39010</v>
      </c>
      <c r="O29" s="744">
        <v>46692</v>
      </c>
      <c r="P29" s="744">
        <v>40745</v>
      </c>
      <c r="Q29" s="744">
        <v>85271</v>
      </c>
      <c r="R29" s="744">
        <v>46896</v>
      </c>
      <c r="S29" s="744">
        <v>42410</v>
      </c>
      <c r="T29" s="744">
        <v>103244</v>
      </c>
      <c r="U29" s="744">
        <v>86079</v>
      </c>
      <c r="V29" s="744">
        <v>85271</v>
      </c>
      <c r="W29" s="17"/>
      <c r="X29" s="167">
        <v>77</v>
      </c>
      <c r="Y29" s="293"/>
    </row>
    <row r="30" spans="3:25">
      <c r="C30" s="11" t="s">
        <v>827</v>
      </c>
      <c r="D30" s="33"/>
      <c r="E30" s="47" t="s">
        <v>828</v>
      </c>
      <c r="F30" s="17"/>
      <c r="G30" s="742">
        <v>79940.350000000006</v>
      </c>
      <c r="H30" s="59">
        <f t="shared" si="0"/>
        <v>59693</v>
      </c>
      <c r="I30" s="11" t="s">
        <v>703</v>
      </c>
      <c r="J30" s="17"/>
      <c r="K30" s="743">
        <v>5075</v>
      </c>
      <c r="L30" s="744">
        <v>6604</v>
      </c>
      <c r="M30" s="744">
        <v>5027</v>
      </c>
      <c r="N30" s="744">
        <v>4347</v>
      </c>
      <c r="O30" s="744">
        <v>6970</v>
      </c>
      <c r="P30" s="744">
        <v>5140</v>
      </c>
      <c r="Q30" s="744">
        <v>4871</v>
      </c>
      <c r="R30" s="744">
        <v>3889</v>
      </c>
      <c r="S30" s="744">
        <v>4114</v>
      </c>
      <c r="T30" s="744">
        <v>4078</v>
      </c>
      <c r="U30" s="744">
        <v>4707</v>
      </c>
      <c r="V30" s="744">
        <v>4871</v>
      </c>
      <c r="W30" s="17"/>
      <c r="X30" s="167">
        <v>100</v>
      </c>
      <c r="Y30" s="293"/>
    </row>
    <row r="31" spans="3:25" s="764" customFormat="1" ht="12.75">
      <c r="C31" s="294" t="s">
        <v>829</v>
      </c>
      <c r="D31" s="756"/>
      <c r="E31" s="757" t="s">
        <v>830</v>
      </c>
      <c r="F31" s="758"/>
      <c r="G31" s="765">
        <v>2076974.68</v>
      </c>
      <c r="H31" s="753">
        <f t="shared" si="0"/>
        <v>2172782</v>
      </c>
      <c r="I31" s="294" t="s">
        <v>703</v>
      </c>
      <c r="J31" s="758"/>
      <c r="K31" s="766">
        <v>203704</v>
      </c>
      <c r="L31" s="767">
        <v>183063</v>
      </c>
      <c r="M31" s="767">
        <v>183563</v>
      </c>
      <c r="N31" s="767">
        <v>170393</v>
      </c>
      <c r="O31" s="767">
        <v>165114</v>
      </c>
      <c r="P31" s="767">
        <v>176663</v>
      </c>
      <c r="Q31" s="767">
        <v>194111</v>
      </c>
      <c r="R31" s="767">
        <v>158791</v>
      </c>
      <c r="S31" s="767">
        <v>191371</v>
      </c>
      <c r="T31" s="767">
        <v>165408</v>
      </c>
      <c r="U31" s="767">
        <v>186490</v>
      </c>
      <c r="V31" s="767">
        <v>194111</v>
      </c>
      <c r="W31" s="758"/>
      <c r="X31" s="762">
        <v>100</v>
      </c>
      <c r="Y31" s="763"/>
    </row>
    <row r="32" spans="3:25">
      <c r="C32" s="11" t="s">
        <v>831</v>
      </c>
      <c r="D32" s="33"/>
      <c r="E32" s="47" t="s">
        <v>832</v>
      </c>
      <c r="F32" s="17"/>
      <c r="G32" s="354" t="s">
        <v>792</v>
      </c>
      <c r="H32" s="59">
        <f t="shared" si="0"/>
        <v>570</v>
      </c>
      <c r="I32" s="11" t="s">
        <v>703</v>
      </c>
      <c r="J32" s="17"/>
      <c r="K32" s="739" t="s">
        <v>795</v>
      </c>
      <c r="L32" s="740" t="s">
        <v>795</v>
      </c>
      <c r="M32" s="740" t="s">
        <v>795</v>
      </c>
      <c r="N32" s="740">
        <v>570</v>
      </c>
      <c r="O32" s="740" t="s">
        <v>795</v>
      </c>
      <c r="P32" s="740" t="s">
        <v>795</v>
      </c>
      <c r="Q32" s="740" t="s">
        <v>795</v>
      </c>
      <c r="R32" s="740" t="s">
        <v>795</v>
      </c>
      <c r="S32" s="740" t="s">
        <v>795</v>
      </c>
      <c r="T32" s="740" t="s">
        <v>795</v>
      </c>
      <c r="U32" s="740" t="s">
        <v>795</v>
      </c>
      <c r="V32" s="740" t="s">
        <v>795</v>
      </c>
      <c r="W32" s="17"/>
      <c r="X32" s="167">
        <v>100</v>
      </c>
      <c r="Y32" s="293"/>
    </row>
    <row r="33" spans="3:25">
      <c r="C33" s="11" t="s">
        <v>833</v>
      </c>
      <c r="D33" s="33"/>
      <c r="E33" s="47" t="s">
        <v>834</v>
      </c>
      <c r="F33" s="17"/>
      <c r="G33" s="742">
        <v>195822.3</v>
      </c>
      <c r="H33" s="59">
        <f t="shared" si="0"/>
        <v>383508</v>
      </c>
      <c r="I33" s="11" t="s">
        <v>703</v>
      </c>
      <c r="J33" s="17"/>
      <c r="K33" s="743">
        <v>23505</v>
      </c>
      <c r="L33" s="744">
        <v>19697</v>
      </c>
      <c r="M33" s="744">
        <v>17737</v>
      </c>
      <c r="N33" s="744">
        <v>78891</v>
      </c>
      <c r="O33" s="744">
        <v>37784</v>
      </c>
      <c r="P33" s="744">
        <v>37681</v>
      </c>
      <c r="Q33" s="744">
        <v>43483</v>
      </c>
      <c r="R33" s="744">
        <v>25527</v>
      </c>
      <c r="S33" s="744">
        <v>20203</v>
      </c>
      <c r="T33" s="744">
        <v>12897</v>
      </c>
      <c r="U33" s="744">
        <v>22620</v>
      </c>
      <c r="V33" s="744">
        <v>43483</v>
      </c>
      <c r="W33" s="17"/>
      <c r="X33" s="167">
        <v>100</v>
      </c>
      <c r="Y33" s="293"/>
    </row>
    <row r="34" spans="3:25">
      <c r="C34" s="11" t="s">
        <v>835</v>
      </c>
      <c r="D34" s="33"/>
      <c r="E34" s="47" t="s">
        <v>836</v>
      </c>
      <c r="F34" s="17"/>
      <c r="G34" s="354" t="s">
        <v>792</v>
      </c>
      <c r="H34" s="59">
        <f t="shared" si="0"/>
        <v>15368</v>
      </c>
      <c r="I34" s="11" t="s">
        <v>703</v>
      </c>
      <c r="J34" s="17"/>
      <c r="K34" s="743">
        <v>3975</v>
      </c>
      <c r="L34" s="744">
        <v>3086</v>
      </c>
      <c r="M34" s="744">
        <v>4107</v>
      </c>
      <c r="N34" s="744">
        <v>1810</v>
      </c>
      <c r="O34" s="744">
        <v>1090</v>
      </c>
      <c r="P34" s="740">
        <v>420</v>
      </c>
      <c r="Q34" s="740">
        <v>60</v>
      </c>
      <c r="R34" s="740" t="s">
        <v>795</v>
      </c>
      <c r="S34" s="740">
        <v>350</v>
      </c>
      <c r="T34" s="740" t="s">
        <v>795</v>
      </c>
      <c r="U34" s="740">
        <v>410</v>
      </c>
      <c r="V34" s="740">
        <v>60</v>
      </c>
      <c r="W34" s="17"/>
      <c r="X34" s="752">
        <v>75</v>
      </c>
      <c r="Y34" s="293"/>
    </row>
    <row r="35" spans="3:25">
      <c r="C35" s="11" t="s">
        <v>837</v>
      </c>
      <c r="D35" s="33"/>
      <c r="E35" s="47" t="s">
        <v>838</v>
      </c>
      <c r="F35" s="17"/>
      <c r="G35" s="742">
        <v>100202.86</v>
      </c>
      <c r="H35" s="59">
        <f t="shared" si="0"/>
        <v>47093</v>
      </c>
      <c r="I35" s="11" t="s">
        <v>703</v>
      </c>
      <c r="J35" s="17"/>
      <c r="K35" s="743">
        <v>8797</v>
      </c>
      <c r="L35" s="744">
        <v>6823</v>
      </c>
      <c r="M35" s="744">
        <v>6112</v>
      </c>
      <c r="N35" s="744">
        <v>4709</v>
      </c>
      <c r="O35" s="744">
        <v>5224</v>
      </c>
      <c r="P35" s="744">
        <v>1191</v>
      </c>
      <c r="Q35" s="744">
        <v>1738</v>
      </c>
      <c r="R35" s="744">
        <v>2630</v>
      </c>
      <c r="S35" s="744">
        <v>2833</v>
      </c>
      <c r="T35" s="744">
        <v>2859</v>
      </c>
      <c r="U35" s="744">
        <v>2439</v>
      </c>
      <c r="V35" s="744">
        <v>1738</v>
      </c>
      <c r="W35" s="17"/>
      <c r="X35" s="167">
        <v>100</v>
      </c>
      <c r="Y35" s="293"/>
    </row>
    <row r="36" spans="3:25">
      <c r="C36" s="11" t="s">
        <v>839</v>
      </c>
      <c r="D36" s="33"/>
      <c r="E36" s="47" t="s">
        <v>840</v>
      </c>
      <c r="F36" s="17"/>
      <c r="G36" s="742">
        <v>433620.13</v>
      </c>
      <c r="H36" s="59">
        <f t="shared" si="0"/>
        <v>526609</v>
      </c>
      <c r="I36" s="11" t="s">
        <v>703</v>
      </c>
      <c r="J36" s="17"/>
      <c r="K36" s="743">
        <v>37533</v>
      </c>
      <c r="L36" s="744">
        <v>46755</v>
      </c>
      <c r="M36" s="744">
        <v>68614</v>
      </c>
      <c r="N36" s="744">
        <v>79541</v>
      </c>
      <c r="O36" s="744">
        <v>59133</v>
      </c>
      <c r="P36" s="744">
        <v>40485</v>
      </c>
      <c r="Q36" s="744">
        <v>39850</v>
      </c>
      <c r="R36" s="744">
        <v>20611</v>
      </c>
      <c r="S36" s="744">
        <v>20679</v>
      </c>
      <c r="T36" s="744">
        <v>38174</v>
      </c>
      <c r="U36" s="744">
        <v>35384</v>
      </c>
      <c r="V36" s="744">
        <v>39850</v>
      </c>
      <c r="W36" s="17"/>
      <c r="X36" s="167">
        <v>100</v>
      </c>
      <c r="Y36" s="293"/>
    </row>
    <row r="37" spans="3:25" s="764" customFormat="1" ht="12.75">
      <c r="C37" s="294" t="s">
        <v>841</v>
      </c>
      <c r="D37" s="756"/>
      <c r="E37" s="757" t="s">
        <v>842</v>
      </c>
      <c r="F37" s="758"/>
      <c r="G37" s="769" t="s">
        <v>792</v>
      </c>
      <c r="H37" s="753">
        <f t="shared" si="0"/>
        <v>2006306</v>
      </c>
      <c r="I37" s="294" t="s">
        <v>703</v>
      </c>
      <c r="J37" s="758"/>
      <c r="K37" s="766">
        <v>133399</v>
      </c>
      <c r="L37" s="767">
        <v>170694</v>
      </c>
      <c r="M37" s="767">
        <v>162753</v>
      </c>
      <c r="N37" s="767">
        <v>288492</v>
      </c>
      <c r="O37" s="767">
        <v>174115</v>
      </c>
      <c r="P37" s="767">
        <v>154967</v>
      </c>
      <c r="Q37" s="767">
        <v>162910</v>
      </c>
      <c r="R37" s="767">
        <v>108578</v>
      </c>
      <c r="S37" s="767">
        <v>175221</v>
      </c>
      <c r="T37" s="767">
        <v>130819</v>
      </c>
      <c r="U37" s="767">
        <v>181448</v>
      </c>
      <c r="V37" s="767">
        <v>162910</v>
      </c>
      <c r="W37" s="758"/>
      <c r="X37" s="762">
        <v>100</v>
      </c>
      <c r="Y37" s="763"/>
    </row>
    <row r="38" spans="3:25">
      <c r="C38" s="11" t="s">
        <v>843</v>
      </c>
      <c r="D38" s="33"/>
      <c r="E38" s="47" t="s">
        <v>844</v>
      </c>
      <c r="F38" s="17"/>
      <c r="G38" s="742">
        <v>1801.06</v>
      </c>
      <c r="H38" s="59">
        <f t="shared" si="0"/>
        <v>2314</v>
      </c>
      <c r="I38" s="11" t="s">
        <v>703</v>
      </c>
      <c r="J38" s="17"/>
      <c r="K38" s="739">
        <v>283</v>
      </c>
      <c r="L38" s="740">
        <v>249</v>
      </c>
      <c r="M38" s="740">
        <v>392</v>
      </c>
      <c r="N38" s="740">
        <v>256</v>
      </c>
      <c r="O38" s="740">
        <v>212</v>
      </c>
      <c r="P38" s="740">
        <v>336</v>
      </c>
      <c r="Q38" s="740">
        <v>110</v>
      </c>
      <c r="R38" s="740">
        <v>39</v>
      </c>
      <c r="S38" s="740">
        <v>140</v>
      </c>
      <c r="T38" s="740">
        <v>98</v>
      </c>
      <c r="U38" s="740">
        <v>89</v>
      </c>
      <c r="V38" s="740">
        <v>110</v>
      </c>
      <c r="W38" s="17"/>
      <c r="X38" s="167">
        <v>100</v>
      </c>
      <c r="Y38" s="293"/>
    </row>
    <row r="39" spans="3:25" s="764" customFormat="1" ht="12.75">
      <c r="C39" s="294" t="s">
        <v>845</v>
      </c>
      <c r="D39" s="756"/>
      <c r="E39" s="757" t="s">
        <v>846</v>
      </c>
      <c r="F39" s="758"/>
      <c r="G39" s="765">
        <v>544093.36</v>
      </c>
      <c r="H39" s="753">
        <f t="shared" si="0"/>
        <v>556281</v>
      </c>
      <c r="I39" s="294" t="s">
        <v>703</v>
      </c>
      <c r="J39" s="758"/>
      <c r="K39" s="766">
        <v>-44902</v>
      </c>
      <c r="L39" s="767">
        <v>17080</v>
      </c>
      <c r="M39" s="767">
        <v>59958</v>
      </c>
      <c r="N39" s="767">
        <v>-2003</v>
      </c>
      <c r="O39" s="767">
        <v>86315</v>
      </c>
      <c r="P39" s="767">
        <v>55717</v>
      </c>
      <c r="Q39" s="767">
        <v>-37958</v>
      </c>
      <c r="R39" s="767">
        <v>183072</v>
      </c>
      <c r="S39" s="767">
        <v>68823</v>
      </c>
      <c r="T39" s="767">
        <v>154303</v>
      </c>
      <c r="U39" s="767">
        <v>53834</v>
      </c>
      <c r="V39" s="767">
        <v>-37958</v>
      </c>
      <c r="W39" s="758"/>
      <c r="X39" s="762">
        <v>100</v>
      </c>
      <c r="Y39" s="763"/>
    </row>
    <row r="40" spans="3:25">
      <c r="C40" s="11" t="s">
        <v>847</v>
      </c>
      <c r="D40" s="33"/>
      <c r="E40" s="47" t="s">
        <v>848</v>
      </c>
      <c r="F40" s="17"/>
      <c r="G40" s="742">
        <v>180150.49</v>
      </c>
      <c r="H40" s="59">
        <f t="shared" si="0"/>
        <v>627099</v>
      </c>
      <c r="I40" s="11" t="s">
        <v>703</v>
      </c>
      <c r="J40" s="17"/>
      <c r="K40" s="743">
        <v>79044</v>
      </c>
      <c r="L40" s="744">
        <v>45146</v>
      </c>
      <c r="M40" s="744">
        <v>54793</v>
      </c>
      <c r="N40" s="744">
        <v>65762</v>
      </c>
      <c r="O40" s="744">
        <v>64870</v>
      </c>
      <c r="P40" s="744">
        <v>44857</v>
      </c>
      <c r="Q40" s="744">
        <v>50887</v>
      </c>
      <c r="R40" s="744">
        <v>27218</v>
      </c>
      <c r="S40" s="744">
        <v>36920</v>
      </c>
      <c r="T40" s="744">
        <v>54111</v>
      </c>
      <c r="U40" s="744">
        <v>52604</v>
      </c>
      <c r="V40" s="744">
        <v>50887</v>
      </c>
      <c r="W40" s="17"/>
      <c r="X40" s="167">
        <v>100</v>
      </c>
      <c r="Y40" s="293"/>
    </row>
    <row r="41" spans="3:25">
      <c r="C41" s="11" t="s">
        <v>849</v>
      </c>
      <c r="D41" s="33"/>
      <c r="E41" s="47" t="s">
        <v>850</v>
      </c>
      <c r="F41" s="17"/>
      <c r="G41" s="742">
        <v>5449.8</v>
      </c>
      <c r="H41" s="59">
        <f t="shared" si="0"/>
        <v>1449</v>
      </c>
      <c r="I41" s="11" t="s">
        <v>703</v>
      </c>
      <c r="J41" s="17"/>
      <c r="K41" s="739">
        <v>30</v>
      </c>
      <c r="L41" s="740" t="s">
        <v>795</v>
      </c>
      <c r="M41" s="740">
        <v>240</v>
      </c>
      <c r="N41" s="740" t="s">
        <v>795</v>
      </c>
      <c r="O41" s="740">
        <v>127</v>
      </c>
      <c r="P41" s="740">
        <v>32</v>
      </c>
      <c r="Q41" s="740">
        <v>380</v>
      </c>
      <c r="R41" s="740" t="s">
        <v>795</v>
      </c>
      <c r="S41" s="740">
        <v>90</v>
      </c>
      <c r="T41" s="740">
        <v>65</v>
      </c>
      <c r="U41" s="740">
        <v>105</v>
      </c>
      <c r="V41" s="740">
        <v>380</v>
      </c>
      <c r="W41" s="17"/>
      <c r="X41" s="167">
        <v>100</v>
      </c>
      <c r="Y41" s="293"/>
    </row>
    <row r="42" spans="3:25">
      <c r="C42" s="11" t="s">
        <v>342</v>
      </c>
      <c r="D42" s="33"/>
      <c r="E42" s="47"/>
      <c r="F42" s="17"/>
      <c r="G42" s="153"/>
      <c r="H42" s="59"/>
      <c r="I42" s="11" t="s">
        <v>851</v>
      </c>
      <c r="J42" s="17"/>
      <c r="K42" s="410"/>
      <c r="L42" s="410"/>
      <c r="M42" s="410"/>
      <c r="N42" s="410"/>
      <c r="O42" s="410"/>
      <c r="P42" s="410"/>
      <c r="Q42" s="410"/>
      <c r="R42" s="410"/>
      <c r="S42" s="410"/>
      <c r="T42" s="410"/>
      <c r="U42" s="410"/>
      <c r="V42" s="410"/>
      <c r="W42" s="17"/>
      <c r="X42" s="167"/>
      <c r="Y42" s="293"/>
    </row>
    <row r="43" spans="3:25">
      <c r="C43" s="11" t="s">
        <v>342</v>
      </c>
      <c r="D43" s="33"/>
      <c r="E43" s="47"/>
      <c r="F43" s="17"/>
      <c r="G43" s="153"/>
      <c r="H43" s="59"/>
      <c r="I43" s="11" t="s">
        <v>851</v>
      </c>
      <c r="J43" s="17"/>
      <c r="K43" s="410"/>
      <c r="L43" s="410"/>
      <c r="M43" s="410"/>
      <c r="N43" s="410"/>
      <c r="O43" s="410"/>
      <c r="P43" s="410"/>
      <c r="Q43" s="410"/>
      <c r="R43" s="410"/>
      <c r="S43" s="410"/>
      <c r="T43" s="410"/>
      <c r="U43" s="410"/>
      <c r="V43" s="410"/>
      <c r="W43" s="17"/>
      <c r="X43" s="167"/>
      <c r="Y43" s="293"/>
    </row>
    <row r="44" spans="3:25">
      <c r="C44" s="357" t="s">
        <v>802</v>
      </c>
      <c r="D44" s="357" t="s">
        <v>802</v>
      </c>
      <c r="E44" s="357" t="s">
        <v>802</v>
      </c>
      <c r="F44" s="357" t="s">
        <v>802</v>
      </c>
      <c r="G44" s="357" t="s">
        <v>802</v>
      </c>
      <c r="H44" s="357" t="s">
        <v>802</v>
      </c>
      <c r="I44" s="357" t="s">
        <v>802</v>
      </c>
      <c r="J44" s="357" t="s">
        <v>802</v>
      </c>
      <c r="K44" s="745" t="s">
        <v>802</v>
      </c>
      <c r="L44" s="357" t="s">
        <v>802</v>
      </c>
      <c r="M44" s="357" t="s">
        <v>802</v>
      </c>
      <c r="N44" s="357" t="s">
        <v>802</v>
      </c>
      <c r="O44" s="357" t="s">
        <v>802</v>
      </c>
      <c r="P44" s="357" t="s">
        <v>802</v>
      </c>
      <c r="Q44" s="357" t="s">
        <v>802</v>
      </c>
      <c r="R44" s="357" t="s">
        <v>802</v>
      </c>
      <c r="S44" s="357" t="s">
        <v>802</v>
      </c>
      <c r="T44" s="357" t="s">
        <v>802</v>
      </c>
      <c r="U44" s="357" t="s">
        <v>802</v>
      </c>
      <c r="V44" s="357" t="s">
        <v>802</v>
      </c>
      <c r="W44" s="357" t="s">
        <v>802</v>
      </c>
      <c r="X44" s="357" t="s">
        <v>802</v>
      </c>
      <c r="Y44" s="357" t="s">
        <v>802</v>
      </c>
    </row>
    <row r="45" spans="3:25">
      <c r="C45" s="11" t="s">
        <v>791</v>
      </c>
      <c r="D45" s="733" t="s">
        <v>852</v>
      </c>
      <c r="E45" s="746" t="s">
        <v>802</v>
      </c>
      <c r="F45" s="357" t="s">
        <v>802</v>
      </c>
      <c r="G45" s="349" t="s">
        <v>792</v>
      </c>
      <c r="H45" s="59">
        <f>SUM(K45:V45)</f>
        <v>348735.90000000008</v>
      </c>
      <c r="I45" s="11" t="s">
        <v>703</v>
      </c>
      <c r="J45" s="357" t="s">
        <v>802</v>
      </c>
      <c r="K45" s="310">
        <f>(K$13+K$37+K$39)*0.1</f>
        <v>22199.200000000001</v>
      </c>
      <c r="L45" s="310">
        <f t="shared" ref="L45:V45" si="1">(L$13+L$37+L$39)*0.1</f>
        <v>37823.4</v>
      </c>
      <c r="M45" s="310">
        <f t="shared" si="1"/>
        <v>33757.599999999999</v>
      </c>
      <c r="N45" s="310">
        <f t="shared" si="1"/>
        <v>48419.4</v>
      </c>
      <c r="O45" s="310">
        <f t="shared" si="1"/>
        <v>33521.5</v>
      </c>
      <c r="P45" s="310">
        <f t="shared" si="1"/>
        <v>27788.7</v>
      </c>
      <c r="Q45" s="310">
        <f t="shared" si="1"/>
        <v>14098</v>
      </c>
      <c r="R45" s="310">
        <f t="shared" si="1"/>
        <v>34836.800000000003</v>
      </c>
      <c r="S45" s="310">
        <f t="shared" si="1"/>
        <v>27022.400000000001</v>
      </c>
      <c r="T45" s="310">
        <f t="shared" si="1"/>
        <v>30567.4</v>
      </c>
      <c r="U45" s="310">
        <f t="shared" si="1"/>
        <v>24603.5</v>
      </c>
      <c r="V45" s="310">
        <f t="shared" si="1"/>
        <v>14098</v>
      </c>
      <c r="W45" s="357" t="s">
        <v>802</v>
      </c>
      <c r="X45" s="741">
        <v>100</v>
      </c>
      <c r="Y45" s="754" t="s">
        <v>802</v>
      </c>
    </row>
    <row r="46" spans="3:25">
      <c r="C46" s="11" t="s">
        <v>805</v>
      </c>
      <c r="D46" s="322" t="s">
        <v>853</v>
      </c>
      <c r="E46" s="737" t="s">
        <v>802</v>
      </c>
      <c r="F46" s="357" t="s">
        <v>802</v>
      </c>
      <c r="G46" s="354" t="s">
        <v>792</v>
      </c>
      <c r="H46" s="59">
        <f>SUM(K46:V46)</f>
        <v>776667.80000000016</v>
      </c>
      <c r="I46" s="11" t="s">
        <v>703</v>
      </c>
      <c r="J46" s="357" t="s">
        <v>802</v>
      </c>
      <c r="K46" s="748">
        <f>K19+((K$13+K$37+K$39)*0.2)</f>
        <v>56960.4</v>
      </c>
      <c r="L46" s="748">
        <f t="shared" ref="L46:V46" si="2">L19+((L$13+L$37+L$39)*0.2)</f>
        <v>84962.8</v>
      </c>
      <c r="M46" s="748">
        <f t="shared" si="2"/>
        <v>86307.199999999997</v>
      </c>
      <c r="N46" s="748">
        <f t="shared" si="2"/>
        <v>123489.8</v>
      </c>
      <c r="O46" s="748">
        <f t="shared" si="2"/>
        <v>77536</v>
      </c>
      <c r="P46" s="748">
        <f>P19+((P$13+P$37+P$39)*0.2)</f>
        <v>55577.4</v>
      </c>
      <c r="Q46" s="748">
        <f t="shared" si="2"/>
        <v>28424</v>
      </c>
      <c r="R46" s="748">
        <f t="shared" si="2"/>
        <v>69944.600000000006</v>
      </c>
      <c r="S46" s="748">
        <f t="shared" si="2"/>
        <v>54284.800000000003</v>
      </c>
      <c r="T46" s="748">
        <f t="shared" si="2"/>
        <v>61300.800000000003</v>
      </c>
      <c r="U46" s="748">
        <f t="shared" si="2"/>
        <v>49456</v>
      </c>
      <c r="V46" s="748">
        <f t="shared" si="2"/>
        <v>28424</v>
      </c>
      <c r="W46" s="357" t="s">
        <v>802</v>
      </c>
      <c r="X46" s="741">
        <v>100</v>
      </c>
      <c r="Y46" s="755" t="s">
        <v>802</v>
      </c>
    </row>
    <row r="47" spans="3:25">
      <c r="C47" s="11" t="s">
        <v>803</v>
      </c>
      <c r="D47" s="322" t="s">
        <v>852</v>
      </c>
      <c r="E47" s="737" t="s">
        <v>802</v>
      </c>
      <c r="F47" s="357" t="s">
        <v>802</v>
      </c>
      <c r="G47" s="742">
        <v>1884931.39</v>
      </c>
      <c r="H47" s="59">
        <f t="shared" ref="H47:H51" si="3">SUM(K47:V47)</f>
        <v>1994850.9</v>
      </c>
      <c r="I47" s="11" t="s">
        <v>703</v>
      </c>
      <c r="J47" s="357" t="s">
        <v>802</v>
      </c>
      <c r="K47" s="748">
        <f>K18+((K$13+K$37+K$39)*0.1)</f>
        <v>174735.2</v>
      </c>
      <c r="L47" s="748">
        <f t="shared" ref="L47:V47" si="4">L18+((L$13+L$37+L$39)*0.1)</f>
        <v>192501.4</v>
      </c>
      <c r="M47" s="748">
        <f t="shared" si="4"/>
        <v>198294.6</v>
      </c>
      <c r="N47" s="748">
        <f t="shared" si="4"/>
        <v>99911.4</v>
      </c>
      <c r="O47" s="748">
        <f t="shared" si="4"/>
        <v>185880.5</v>
      </c>
      <c r="P47" s="748">
        <f t="shared" si="4"/>
        <v>167252.70000000001</v>
      </c>
      <c r="Q47" s="748">
        <f t="shared" si="4"/>
        <v>126115</v>
      </c>
      <c r="R47" s="748">
        <f t="shared" si="4"/>
        <v>173053.8</v>
      </c>
      <c r="S47" s="748">
        <f t="shared" si="4"/>
        <v>192530.4</v>
      </c>
      <c r="T47" s="748">
        <f t="shared" si="4"/>
        <v>163547.4</v>
      </c>
      <c r="U47" s="748">
        <f t="shared" si="4"/>
        <v>194913.5</v>
      </c>
      <c r="V47" s="748">
        <f t="shared" si="4"/>
        <v>126115</v>
      </c>
      <c r="W47" s="357" t="s">
        <v>802</v>
      </c>
      <c r="X47" s="741">
        <v>100</v>
      </c>
      <c r="Y47" s="755" t="s">
        <v>802</v>
      </c>
    </row>
    <row r="48" spans="3:25">
      <c r="C48" s="11" t="s">
        <v>809</v>
      </c>
      <c r="D48" s="322" t="s">
        <v>852</v>
      </c>
      <c r="E48" s="737" t="s">
        <v>802</v>
      </c>
      <c r="F48" s="357" t="s">
        <v>802</v>
      </c>
      <c r="G48" s="742">
        <v>4478427.33</v>
      </c>
      <c r="H48" s="59">
        <f t="shared" si="3"/>
        <v>3993889.9</v>
      </c>
      <c r="I48" s="11" t="s">
        <v>703</v>
      </c>
      <c r="J48" s="357" t="s">
        <v>802</v>
      </c>
      <c r="K48" s="748">
        <f>K21+((K$13+K$37+K$39)*0.1)</f>
        <v>338812.2</v>
      </c>
      <c r="L48" s="748">
        <f t="shared" ref="L48:V48" si="5">L21+((L$13+L$37+L$39)*0.1)</f>
        <v>325403.40000000002</v>
      </c>
      <c r="M48" s="748">
        <f t="shared" si="5"/>
        <v>387217.6</v>
      </c>
      <c r="N48" s="748">
        <f t="shared" si="5"/>
        <v>402650.4</v>
      </c>
      <c r="O48" s="748">
        <f t="shared" si="5"/>
        <v>369230.5</v>
      </c>
      <c r="P48" s="748">
        <f t="shared" si="5"/>
        <v>368596.7</v>
      </c>
      <c r="Q48" s="748">
        <f t="shared" si="5"/>
        <v>288536</v>
      </c>
      <c r="R48" s="748">
        <f t="shared" si="5"/>
        <v>287808.8</v>
      </c>
      <c r="S48" s="748">
        <f t="shared" si="5"/>
        <v>304516.40000000002</v>
      </c>
      <c r="T48" s="748">
        <f t="shared" si="5"/>
        <v>317407.40000000002</v>
      </c>
      <c r="U48" s="748">
        <f t="shared" si="5"/>
        <v>315174.5</v>
      </c>
      <c r="V48" s="748">
        <f t="shared" si="5"/>
        <v>288536</v>
      </c>
      <c r="W48" s="357" t="s">
        <v>802</v>
      </c>
      <c r="X48" s="741">
        <v>100</v>
      </c>
      <c r="Y48" s="755" t="s">
        <v>802</v>
      </c>
    </row>
    <row r="49" spans="3:25">
      <c r="C49" s="11" t="s">
        <v>819</v>
      </c>
      <c r="D49" s="322" t="s">
        <v>854</v>
      </c>
      <c r="E49" s="737" t="s">
        <v>802</v>
      </c>
      <c r="F49" s="357" t="s">
        <v>802</v>
      </c>
      <c r="G49" s="742">
        <v>13061984.09</v>
      </c>
      <c r="H49" s="59">
        <f t="shared" si="3"/>
        <v>11445859.699999999</v>
      </c>
      <c r="I49" s="11" t="s">
        <v>703</v>
      </c>
      <c r="J49" s="357" t="s">
        <v>802</v>
      </c>
      <c r="K49" s="748">
        <f>K26+((K$13+K$37+K$39)*0.3)</f>
        <v>1080592.6000000001</v>
      </c>
      <c r="L49" s="748">
        <f t="shared" ref="L49:V49" si="6">L26+((L$13+L$37+L$39)*0.3)</f>
        <v>985037.2</v>
      </c>
      <c r="M49" s="748">
        <f t="shared" si="6"/>
        <v>1097177.8</v>
      </c>
      <c r="N49" s="748">
        <f t="shared" si="6"/>
        <v>1046698.2</v>
      </c>
      <c r="O49" s="748">
        <f t="shared" si="6"/>
        <v>998403.5</v>
      </c>
      <c r="P49" s="748">
        <f t="shared" si="6"/>
        <v>977210.1</v>
      </c>
      <c r="Q49" s="748">
        <f t="shared" si="6"/>
        <v>803619</v>
      </c>
      <c r="R49" s="748">
        <f t="shared" si="6"/>
        <v>773717.4</v>
      </c>
      <c r="S49" s="748">
        <f t="shared" si="6"/>
        <v>954258.2</v>
      </c>
      <c r="T49" s="748">
        <f t="shared" si="6"/>
        <v>1034280.2</v>
      </c>
      <c r="U49" s="748">
        <f t="shared" si="6"/>
        <v>891246.5</v>
      </c>
      <c r="V49" s="748">
        <f t="shared" si="6"/>
        <v>803619</v>
      </c>
      <c r="W49" s="357" t="s">
        <v>802</v>
      </c>
      <c r="X49" s="741">
        <v>100</v>
      </c>
      <c r="Y49" s="755" t="s">
        <v>802</v>
      </c>
    </row>
    <row r="50" spans="3:25">
      <c r="C50" s="11" t="s">
        <v>829</v>
      </c>
      <c r="D50" s="322" t="s">
        <v>852</v>
      </c>
      <c r="E50" s="737" t="s">
        <v>802</v>
      </c>
      <c r="F50" s="357" t="s">
        <v>802</v>
      </c>
      <c r="G50" s="742">
        <v>2183865.4700000002</v>
      </c>
      <c r="H50" s="59">
        <f t="shared" si="3"/>
        <v>2521517.9</v>
      </c>
      <c r="I50" s="11" t="s">
        <v>703</v>
      </c>
      <c r="J50" s="357" t="s">
        <v>802</v>
      </c>
      <c r="K50" s="748">
        <f>K31+((K$13+K$37+K$39)*0.1)</f>
        <v>225903.2</v>
      </c>
      <c r="L50" s="748">
        <f t="shared" ref="L50:V50" si="7">L31+((L$13+L$37+L$39)*0.1)</f>
        <v>220886.39999999999</v>
      </c>
      <c r="M50" s="748">
        <f t="shared" si="7"/>
        <v>217320.6</v>
      </c>
      <c r="N50" s="748">
        <f t="shared" si="7"/>
        <v>218812.4</v>
      </c>
      <c r="O50" s="748">
        <f t="shared" si="7"/>
        <v>198635.5</v>
      </c>
      <c r="P50" s="748">
        <f t="shared" si="7"/>
        <v>204451.7</v>
      </c>
      <c r="Q50" s="748">
        <f t="shared" si="7"/>
        <v>208209</v>
      </c>
      <c r="R50" s="748">
        <f t="shared" si="7"/>
        <v>193627.8</v>
      </c>
      <c r="S50" s="748">
        <f t="shared" si="7"/>
        <v>218393.4</v>
      </c>
      <c r="T50" s="748">
        <f t="shared" si="7"/>
        <v>195975.4</v>
      </c>
      <c r="U50" s="748">
        <f t="shared" si="7"/>
        <v>211093.5</v>
      </c>
      <c r="V50" s="748">
        <f t="shared" si="7"/>
        <v>208209</v>
      </c>
      <c r="W50" s="357" t="s">
        <v>802</v>
      </c>
      <c r="X50" s="741">
        <v>100</v>
      </c>
      <c r="Y50" s="755" t="s">
        <v>802</v>
      </c>
    </row>
    <row r="51" spans="3:25">
      <c r="C51" s="11" t="s">
        <v>841</v>
      </c>
      <c r="D51" s="322" t="s">
        <v>852</v>
      </c>
      <c r="E51" s="737" t="s">
        <v>802</v>
      </c>
      <c r="F51" s="357" t="s">
        <v>802</v>
      </c>
      <c r="G51" s="742">
        <v>213781.57</v>
      </c>
      <c r="H51" s="59">
        <f t="shared" si="3"/>
        <v>348735.90000000008</v>
      </c>
      <c r="I51" s="11" t="s">
        <v>703</v>
      </c>
      <c r="J51" s="357" t="s">
        <v>802</v>
      </c>
      <c r="K51" s="748">
        <f>(K$13+K$37+K$39)*0.1</f>
        <v>22199.200000000001</v>
      </c>
      <c r="L51" s="748">
        <f t="shared" ref="L51:V51" si="8">(L$13+L$37+L$39)*0.1</f>
        <v>37823.4</v>
      </c>
      <c r="M51" s="748">
        <f t="shared" si="8"/>
        <v>33757.599999999999</v>
      </c>
      <c r="N51" s="748">
        <f t="shared" si="8"/>
        <v>48419.4</v>
      </c>
      <c r="O51" s="748">
        <f t="shared" si="8"/>
        <v>33521.5</v>
      </c>
      <c r="P51" s="748">
        <f t="shared" si="8"/>
        <v>27788.7</v>
      </c>
      <c r="Q51" s="748">
        <f t="shared" si="8"/>
        <v>14098</v>
      </c>
      <c r="R51" s="748">
        <f t="shared" si="8"/>
        <v>34836.800000000003</v>
      </c>
      <c r="S51" s="748">
        <f t="shared" si="8"/>
        <v>27022.400000000001</v>
      </c>
      <c r="T51" s="748">
        <f t="shared" si="8"/>
        <v>30567.4</v>
      </c>
      <c r="U51" s="748">
        <f t="shared" si="8"/>
        <v>24603.5</v>
      </c>
      <c r="V51" s="748">
        <f t="shared" si="8"/>
        <v>14098</v>
      </c>
      <c r="W51" s="357" t="s">
        <v>802</v>
      </c>
      <c r="X51" s="741">
        <v>100</v>
      </c>
      <c r="Y51" s="755" t="s">
        <v>802</v>
      </c>
    </row>
    <row r="52" spans="3:25">
      <c r="C52" s="357" t="s">
        <v>802</v>
      </c>
      <c r="D52" s="357" t="s">
        <v>802</v>
      </c>
      <c r="E52" s="357" t="s">
        <v>802</v>
      </c>
      <c r="F52" s="357" t="s">
        <v>802</v>
      </c>
      <c r="G52" s="357" t="s">
        <v>802</v>
      </c>
      <c r="H52" s="357" t="s">
        <v>802</v>
      </c>
      <c r="I52" s="745" t="s">
        <v>802</v>
      </c>
      <c r="J52" s="357" t="s">
        <v>802</v>
      </c>
      <c r="K52" s="357" t="s">
        <v>802</v>
      </c>
      <c r="L52" s="357" t="s">
        <v>802</v>
      </c>
      <c r="M52" s="357" t="s">
        <v>802</v>
      </c>
      <c r="N52" s="357" t="s">
        <v>802</v>
      </c>
      <c r="O52" s="357" t="s">
        <v>802</v>
      </c>
      <c r="P52" s="357" t="s">
        <v>802</v>
      </c>
      <c r="Q52" s="357" t="s">
        <v>802</v>
      </c>
      <c r="R52" s="357" t="s">
        <v>802</v>
      </c>
      <c r="S52" s="357" t="s">
        <v>802</v>
      </c>
      <c r="T52" s="357" t="s">
        <v>802</v>
      </c>
      <c r="U52" s="357" t="s">
        <v>802</v>
      </c>
      <c r="V52" s="357" t="s">
        <v>802</v>
      </c>
      <c r="W52" s="357" t="s">
        <v>802</v>
      </c>
      <c r="X52" s="357" t="s">
        <v>802</v>
      </c>
      <c r="Y52" s="357" t="s">
        <v>802</v>
      </c>
    </row>
    <row r="53" spans="3:25">
      <c r="C53" s="357" t="s">
        <v>802</v>
      </c>
      <c r="D53" s="1032" t="s">
        <v>855</v>
      </c>
      <c r="E53" s="1033"/>
      <c r="F53" s="357" t="s">
        <v>802</v>
      </c>
      <c r="G53" s="749">
        <v>50368654.030000001</v>
      </c>
      <c r="H53" s="352">
        <f>SUM(H13:H41)</f>
        <v>52267444</v>
      </c>
      <c r="I53" s="357" t="s">
        <v>802</v>
      </c>
      <c r="J53" s="357" t="s">
        <v>802</v>
      </c>
      <c r="K53" s="750">
        <f>SUM(K13:K41)</f>
        <v>4703489</v>
      </c>
      <c r="L53" s="750">
        <f t="shared" ref="L53:V53" si="9">SUM(L13:L41)</f>
        <v>4595937</v>
      </c>
      <c r="M53" s="750">
        <f t="shared" si="9"/>
        <v>4440155</v>
      </c>
      <c r="N53" s="750">
        <f t="shared" si="9"/>
        <v>4865454</v>
      </c>
      <c r="O53" s="750">
        <f t="shared" si="9"/>
        <v>4522209</v>
      </c>
      <c r="P53" s="750">
        <f t="shared" si="9"/>
        <v>4487340</v>
      </c>
      <c r="Q53" s="750">
        <f t="shared" si="9"/>
        <v>4353296</v>
      </c>
      <c r="R53" s="750">
        <f t="shared" si="9"/>
        <v>3825272</v>
      </c>
      <c r="S53" s="750">
        <f t="shared" si="9"/>
        <v>4149113</v>
      </c>
      <c r="T53" s="750">
        <f t="shared" si="9"/>
        <v>4485522</v>
      </c>
      <c r="U53" s="750">
        <f t="shared" si="9"/>
        <v>3486361</v>
      </c>
      <c r="V53" s="750">
        <f t="shared" si="9"/>
        <v>4353296</v>
      </c>
      <c r="W53" s="357" t="s">
        <v>802</v>
      </c>
      <c r="X53" s="751" t="s">
        <v>802</v>
      </c>
      <c r="Y53" s="751" t="s">
        <v>802</v>
      </c>
    </row>
    <row r="54" spans="3:25">
      <c r="C54" s="17"/>
      <c r="D54" s="17"/>
      <c r="E54" s="17"/>
      <c r="F54" s="17"/>
      <c r="G54" s="42"/>
      <c r="H54" s="42"/>
      <c r="I54" s="17"/>
      <c r="J54" s="17"/>
      <c r="K54" s="77"/>
      <c r="L54" s="42"/>
      <c r="M54" s="42"/>
      <c r="N54" s="42"/>
      <c r="O54" s="42"/>
      <c r="P54" s="42"/>
      <c r="Q54" s="42"/>
      <c r="R54" s="42"/>
      <c r="S54" s="42"/>
      <c r="T54" s="42"/>
      <c r="U54" s="42"/>
      <c r="V54" s="42"/>
      <c r="W54" s="17"/>
      <c r="X54" s="17"/>
      <c r="Y54" s="17"/>
    </row>
    <row r="55" spans="3:25" ht="18">
      <c r="C55" s="34" t="s">
        <v>856</v>
      </c>
      <c r="D55" s="18" t="s">
        <v>857</v>
      </c>
      <c r="E55" s="17"/>
      <c r="F55" s="17"/>
      <c r="G55" s="18"/>
      <c r="H55" s="18"/>
      <c r="I55" s="17"/>
      <c r="J55" s="17"/>
      <c r="K55" s="75"/>
      <c r="L55" s="17"/>
      <c r="M55" s="17"/>
      <c r="N55" s="17"/>
      <c r="O55" s="17"/>
      <c r="P55" s="17"/>
      <c r="Q55" s="17"/>
      <c r="R55" s="17"/>
      <c r="S55" s="17"/>
      <c r="T55" s="17"/>
      <c r="U55" s="17"/>
      <c r="V55" s="17"/>
      <c r="W55" s="17"/>
      <c r="X55" s="17"/>
      <c r="Y55" s="17"/>
    </row>
    <row r="56" spans="3:25" ht="23.25" customHeight="1">
      <c r="C56" s="34"/>
      <c r="D56" s="17"/>
      <c r="E56" s="17"/>
      <c r="F56" s="17"/>
      <c r="G56" s="17"/>
      <c r="H56" s="17"/>
      <c r="I56" s="17"/>
      <c r="J56" s="17"/>
      <c r="K56" s="967" t="s">
        <v>858</v>
      </c>
      <c r="L56" s="967" t="s">
        <v>859</v>
      </c>
      <c r="M56" s="967" t="s">
        <v>860</v>
      </c>
      <c r="N56" s="17"/>
      <c r="O56" s="17"/>
      <c r="P56" s="17"/>
      <c r="Q56" s="17"/>
      <c r="R56" s="17"/>
      <c r="S56" s="17"/>
      <c r="T56" s="17"/>
      <c r="U56" s="17"/>
      <c r="V56" s="17"/>
      <c r="W56" s="17"/>
      <c r="X56" s="17"/>
      <c r="Y56" s="17"/>
    </row>
    <row r="57" spans="3:25">
      <c r="C57" s="965" t="s">
        <v>861</v>
      </c>
      <c r="D57" s="965" t="s">
        <v>862</v>
      </c>
      <c r="E57" s="965" t="s">
        <v>788</v>
      </c>
      <c r="F57" s="17"/>
      <c r="G57" s="54" t="s">
        <v>863</v>
      </c>
      <c r="H57" s="54" t="s">
        <v>864</v>
      </c>
      <c r="I57" s="17"/>
      <c r="J57" s="17"/>
      <c r="K57" s="968"/>
      <c r="L57" s="968"/>
      <c r="M57" s="968"/>
      <c r="N57" s="17"/>
      <c r="O57" s="17"/>
      <c r="P57" s="17"/>
      <c r="Q57" s="17"/>
      <c r="R57" s="17"/>
      <c r="S57" s="17"/>
      <c r="T57" s="17"/>
      <c r="U57" s="17"/>
      <c r="V57" s="17"/>
      <c r="W57" s="17"/>
      <c r="X57" s="17"/>
      <c r="Y57" s="17"/>
    </row>
    <row r="58" spans="3:25">
      <c r="C58" s="966"/>
      <c r="D58" s="966"/>
      <c r="E58" s="966"/>
      <c r="F58" s="17"/>
      <c r="G58" s="54" t="s">
        <v>865</v>
      </c>
      <c r="H58" s="11" t="s">
        <v>865</v>
      </c>
      <c r="I58" s="17"/>
      <c r="J58" s="17"/>
      <c r="K58" s="11" t="s">
        <v>480</v>
      </c>
      <c r="L58" s="11" t="s">
        <v>463</v>
      </c>
      <c r="M58" s="11" t="s">
        <v>866</v>
      </c>
      <c r="N58" s="17"/>
      <c r="O58" s="17"/>
      <c r="P58" s="17"/>
      <c r="Q58" s="17"/>
      <c r="R58" s="17"/>
      <c r="S58" s="17"/>
      <c r="T58" s="17"/>
      <c r="U58" s="17"/>
      <c r="V58" s="17"/>
      <c r="W58" s="17"/>
      <c r="X58" s="17"/>
      <c r="Y58" s="17"/>
    </row>
    <row r="59" spans="3:25" ht="25.5">
      <c r="C59" s="11" t="s">
        <v>803</v>
      </c>
      <c r="D59" s="33"/>
      <c r="E59" s="47" t="s">
        <v>804</v>
      </c>
      <c r="F59" s="17"/>
      <c r="G59" s="153">
        <v>30401.187901639343</v>
      </c>
      <c r="H59" s="59">
        <f>H47/M59</f>
        <v>32702.473770491801</v>
      </c>
      <c r="I59" s="17"/>
      <c r="J59" s="17"/>
      <c r="K59" s="78" t="s">
        <v>867</v>
      </c>
      <c r="L59" s="184">
        <v>50</v>
      </c>
      <c r="M59" s="9">
        <v>61</v>
      </c>
      <c r="N59" s="17"/>
      <c r="O59" s="17"/>
      <c r="P59" s="17"/>
      <c r="Q59" s="17"/>
      <c r="R59" s="17"/>
      <c r="S59" s="17"/>
      <c r="T59" s="17"/>
      <c r="U59" s="17"/>
      <c r="V59" s="17"/>
      <c r="W59" s="17"/>
      <c r="X59" s="17"/>
      <c r="Y59" s="17"/>
    </row>
    <row r="60" spans="3:25">
      <c r="C60" s="17"/>
      <c r="D60" s="17"/>
      <c r="E60" s="17"/>
      <c r="F60" s="17"/>
      <c r="G60" s="42"/>
      <c r="H60" s="42"/>
      <c r="I60" s="17"/>
      <c r="J60" s="17"/>
      <c r="K60" s="77"/>
      <c r="L60" s="42"/>
      <c r="M60" s="42"/>
      <c r="N60" s="42"/>
      <c r="O60" s="42"/>
      <c r="P60" s="42"/>
      <c r="Q60" s="42"/>
      <c r="R60" s="42"/>
      <c r="S60" s="42"/>
      <c r="T60" s="42"/>
      <c r="U60" s="42"/>
      <c r="V60" s="42"/>
      <c r="W60" s="42"/>
      <c r="X60" s="17"/>
      <c r="Y60" s="17"/>
    </row>
    <row r="61" spans="3:25" ht="18">
      <c r="C61" s="34" t="s">
        <v>868</v>
      </c>
      <c r="D61" s="18" t="s">
        <v>869</v>
      </c>
      <c r="E61" s="17"/>
      <c r="F61" s="17"/>
      <c r="G61" s="18"/>
      <c r="H61" s="18"/>
      <c r="I61" s="17"/>
      <c r="J61" s="17"/>
      <c r="K61" s="75"/>
      <c r="L61" s="17"/>
      <c r="M61" s="17"/>
      <c r="N61" s="17"/>
      <c r="O61" s="17"/>
      <c r="P61" s="17"/>
      <c r="Q61" s="17"/>
      <c r="R61" s="17"/>
      <c r="S61" s="17"/>
      <c r="T61" s="17"/>
      <c r="U61" s="17"/>
      <c r="V61" s="18"/>
      <c r="W61" s="17"/>
      <c r="X61" s="17"/>
      <c r="Y61" s="17"/>
    </row>
    <row r="62" spans="3:25" ht="18" customHeight="1">
      <c r="C62" s="34"/>
      <c r="D62" s="17"/>
      <c r="E62" s="17"/>
      <c r="F62" s="17"/>
      <c r="G62" s="77"/>
      <c r="H62" s="77"/>
      <c r="I62" s="17"/>
      <c r="J62" s="17"/>
      <c r="K62" s="1028" t="s">
        <v>858</v>
      </c>
      <c r="L62" s="967" t="s">
        <v>859</v>
      </c>
      <c r="M62" s="967" t="s">
        <v>870</v>
      </c>
      <c r="N62" s="967" t="s">
        <v>871</v>
      </c>
      <c r="O62" s="967" t="s">
        <v>872</v>
      </c>
      <c r="P62" s="967" t="s">
        <v>873</v>
      </c>
      <c r="Q62" s="967" t="s">
        <v>874</v>
      </c>
      <c r="R62" s="967" t="s">
        <v>875</v>
      </c>
      <c r="S62" s="214"/>
      <c r="T62" s="214"/>
      <c r="U62" s="214"/>
      <c r="V62" s="214"/>
      <c r="W62" s="214"/>
      <c r="X62" s="214"/>
      <c r="Y62" s="17"/>
    </row>
    <row r="63" spans="3:25">
      <c r="C63" s="965" t="s">
        <v>861</v>
      </c>
      <c r="D63" s="965" t="s">
        <v>862</v>
      </c>
      <c r="E63" s="965" t="s">
        <v>788</v>
      </c>
      <c r="F63" s="17"/>
      <c r="G63" s="122" t="s">
        <v>876</v>
      </c>
      <c r="H63" s="122" t="s">
        <v>877</v>
      </c>
      <c r="I63" s="17"/>
      <c r="J63" s="17"/>
      <c r="K63" s="1028"/>
      <c r="L63" s="968"/>
      <c r="M63" s="968"/>
      <c r="N63" s="968"/>
      <c r="O63" s="968"/>
      <c r="P63" s="968"/>
      <c r="Q63" s="968"/>
      <c r="R63" s="968"/>
      <c r="S63" s="317"/>
      <c r="T63" s="317"/>
      <c r="U63" s="317"/>
      <c r="V63" s="214"/>
      <c r="W63" s="214"/>
      <c r="X63" s="214"/>
      <c r="Y63" s="17"/>
    </row>
    <row r="64" spans="3:25">
      <c r="C64" s="966"/>
      <c r="D64" s="966"/>
      <c r="E64" s="966"/>
      <c r="F64" s="17"/>
      <c r="G64" s="54" t="s">
        <v>878</v>
      </c>
      <c r="H64" s="11" t="s">
        <v>878</v>
      </c>
      <c r="I64" s="17"/>
      <c r="J64" s="17"/>
      <c r="K64" s="11" t="s">
        <v>480</v>
      </c>
      <c r="L64" s="213" t="s">
        <v>463</v>
      </c>
      <c r="M64" s="213" t="s">
        <v>463</v>
      </c>
      <c r="N64" s="213" t="s">
        <v>463</v>
      </c>
      <c r="O64" s="213" t="s">
        <v>615</v>
      </c>
      <c r="P64" s="213" t="s">
        <v>879</v>
      </c>
      <c r="Q64" s="213" t="s">
        <v>880</v>
      </c>
      <c r="R64" s="213" t="s">
        <v>878</v>
      </c>
      <c r="S64" s="214"/>
      <c r="T64" s="214"/>
      <c r="U64" s="214"/>
      <c r="V64" s="214"/>
      <c r="W64" s="214"/>
      <c r="X64" s="214"/>
      <c r="Y64" s="17"/>
    </row>
    <row r="65" spans="3:18" ht="38.25">
      <c r="C65" s="11" t="s">
        <v>796</v>
      </c>
      <c r="D65" s="33"/>
      <c r="E65" s="47" t="s">
        <v>797</v>
      </c>
      <c r="F65" s="17"/>
      <c r="G65" s="185">
        <v>250689</v>
      </c>
      <c r="H65" s="770">
        <f>H15*P65</f>
        <v>361950</v>
      </c>
      <c r="I65" s="17"/>
      <c r="J65" s="17"/>
      <c r="K65" s="78" t="s">
        <v>881</v>
      </c>
      <c r="L65" s="318">
        <v>0</v>
      </c>
      <c r="M65" s="319">
        <v>0</v>
      </c>
      <c r="N65" s="319">
        <v>100</v>
      </c>
      <c r="O65" s="319">
        <v>16</v>
      </c>
      <c r="P65" s="746">
        <v>15</v>
      </c>
      <c r="Q65" s="320" t="s">
        <v>882</v>
      </c>
      <c r="R65" s="320" t="s">
        <v>883</v>
      </c>
    </row>
    <row r="66" spans="3:18" ht="38.25">
      <c r="C66" s="11" t="s">
        <v>817</v>
      </c>
      <c r="D66" s="33"/>
      <c r="E66" s="47" t="s">
        <v>818</v>
      </c>
      <c r="F66" s="17"/>
      <c r="G66" s="185">
        <v>63101</v>
      </c>
      <c r="H66" s="770">
        <f>H25*P66</f>
        <v>72056</v>
      </c>
      <c r="I66" s="17"/>
      <c r="J66" s="17"/>
      <c r="K66" s="78" t="s">
        <v>881</v>
      </c>
      <c r="L66" s="318">
        <v>30</v>
      </c>
      <c r="M66" s="319">
        <v>0</v>
      </c>
      <c r="N66" s="319">
        <v>70</v>
      </c>
      <c r="O66" s="277" t="s">
        <v>883</v>
      </c>
      <c r="P66" s="737">
        <v>0.25</v>
      </c>
      <c r="Q66" s="320">
        <v>5</v>
      </c>
      <c r="R66" s="320" t="s">
        <v>883</v>
      </c>
    </row>
    <row r="67" spans="3:18" ht="38.25">
      <c r="C67" s="11" t="s">
        <v>819</v>
      </c>
      <c r="D67" s="33"/>
      <c r="E67" s="47" t="s">
        <v>820</v>
      </c>
      <c r="F67" s="17"/>
      <c r="G67" s="185">
        <v>3396116</v>
      </c>
      <c r="H67" s="770">
        <f>H49*P67</f>
        <v>2975923.5219999999</v>
      </c>
      <c r="I67" s="17"/>
      <c r="J67" s="17"/>
      <c r="K67" s="78" t="s">
        <v>881</v>
      </c>
      <c r="L67" s="318">
        <v>50</v>
      </c>
      <c r="M67" s="319">
        <v>0</v>
      </c>
      <c r="N67" s="319">
        <v>50</v>
      </c>
      <c r="O67" s="277">
        <v>80</v>
      </c>
      <c r="P67" s="737">
        <v>0.26</v>
      </c>
      <c r="Q67" s="320" t="s">
        <v>883</v>
      </c>
      <c r="R67" s="320">
        <v>30</v>
      </c>
    </row>
    <row r="68" spans="3:18" ht="38.25">
      <c r="C68" s="11" t="s">
        <v>823</v>
      </c>
      <c r="D68" s="33"/>
      <c r="E68" s="47" t="s">
        <v>824</v>
      </c>
      <c r="F68" s="17"/>
      <c r="G68" s="185">
        <v>236567</v>
      </c>
      <c r="H68" s="770">
        <f>H28*P68</f>
        <v>338568</v>
      </c>
      <c r="I68" s="17"/>
      <c r="J68" s="17"/>
      <c r="K68" s="78" t="s">
        <v>881</v>
      </c>
      <c r="L68" s="318">
        <v>50</v>
      </c>
      <c r="M68" s="319">
        <v>0</v>
      </c>
      <c r="N68" s="319">
        <v>50</v>
      </c>
      <c r="O68" s="277">
        <v>10</v>
      </c>
      <c r="P68" s="737">
        <v>3</v>
      </c>
      <c r="Q68" s="320" t="s">
        <v>883</v>
      </c>
      <c r="R68" s="320" t="s">
        <v>883</v>
      </c>
    </row>
    <row r="69" spans="3:18" ht="38.25">
      <c r="C69" s="11" t="s">
        <v>825</v>
      </c>
      <c r="D69" s="33"/>
      <c r="E69" s="47" t="s">
        <v>884</v>
      </c>
      <c r="F69" s="17"/>
      <c r="G69" s="185">
        <v>1998233</v>
      </c>
      <c r="H69" s="770">
        <f>H29*P69</f>
        <v>3878970</v>
      </c>
      <c r="I69" s="17"/>
      <c r="J69" s="17"/>
      <c r="K69" s="78" t="s">
        <v>881</v>
      </c>
      <c r="L69" s="318">
        <v>30</v>
      </c>
      <c r="M69" s="319">
        <v>0</v>
      </c>
      <c r="N69" s="319">
        <v>70</v>
      </c>
      <c r="O69" s="277" t="s">
        <v>883</v>
      </c>
      <c r="P69" s="737">
        <v>5</v>
      </c>
      <c r="Q69" s="320">
        <v>50</v>
      </c>
      <c r="R69" s="320" t="s">
        <v>883</v>
      </c>
    </row>
    <row r="70" spans="3:18" ht="38.25">
      <c r="C70" s="11" t="s">
        <v>835</v>
      </c>
      <c r="D70" s="33"/>
      <c r="E70" s="47" t="s">
        <v>836</v>
      </c>
      <c r="F70" s="17"/>
      <c r="G70" s="185"/>
      <c r="H70" s="770">
        <f>H34*P70</f>
        <v>15368</v>
      </c>
      <c r="I70" s="17"/>
      <c r="J70" s="17"/>
      <c r="K70" s="78" t="s">
        <v>881</v>
      </c>
      <c r="L70" s="318">
        <v>0</v>
      </c>
      <c r="M70" s="319">
        <v>0</v>
      </c>
      <c r="N70" s="319">
        <v>100</v>
      </c>
      <c r="O70" s="277">
        <v>48</v>
      </c>
      <c r="P70" s="737">
        <v>1</v>
      </c>
      <c r="Q70" s="320" t="s">
        <v>883</v>
      </c>
      <c r="R70" s="320" t="s">
        <v>883</v>
      </c>
    </row>
    <row r="71" spans="3:18" ht="25.5">
      <c r="C71" s="11" t="s">
        <v>885</v>
      </c>
      <c r="D71" s="33"/>
      <c r="E71" s="47" t="s">
        <v>840</v>
      </c>
      <c r="F71" s="17"/>
      <c r="G71" s="185">
        <v>433620</v>
      </c>
      <c r="H71" s="770">
        <f>H36*P71</f>
        <v>526609</v>
      </c>
      <c r="I71" s="17"/>
      <c r="J71" s="17"/>
      <c r="K71" s="78" t="s">
        <v>886</v>
      </c>
      <c r="L71" s="318">
        <v>0</v>
      </c>
      <c r="M71" s="319">
        <v>0</v>
      </c>
      <c r="N71" s="319">
        <v>100</v>
      </c>
      <c r="O71" s="321">
        <v>39</v>
      </c>
      <c r="P71" s="737">
        <v>1</v>
      </c>
      <c r="Q71" s="320" t="s">
        <v>883</v>
      </c>
      <c r="R71" s="320" t="s">
        <v>883</v>
      </c>
    </row>
    <row r="72" spans="3:18" ht="38.25">
      <c r="C72" s="11" t="s">
        <v>841</v>
      </c>
      <c r="D72" s="33"/>
      <c r="E72" s="47" t="s">
        <v>842</v>
      </c>
      <c r="F72" s="17"/>
      <c r="G72" s="185">
        <v>641345</v>
      </c>
      <c r="H72" s="770">
        <f>H51*P72</f>
        <v>1046207.7000000002</v>
      </c>
      <c r="I72" s="17"/>
      <c r="J72" s="17"/>
      <c r="K72" s="78" t="s">
        <v>881</v>
      </c>
      <c r="L72" s="318">
        <v>30</v>
      </c>
      <c r="M72" s="319">
        <v>0</v>
      </c>
      <c r="N72" s="319">
        <v>70</v>
      </c>
      <c r="O72" s="277">
        <v>20</v>
      </c>
      <c r="P72" s="737">
        <v>3</v>
      </c>
      <c r="Q72" s="320" t="s">
        <v>883</v>
      </c>
      <c r="R72" s="320" t="s">
        <v>883</v>
      </c>
    </row>
    <row r="73" spans="3:18">
      <c r="C73" s="2"/>
      <c r="D73" s="2"/>
      <c r="E73" s="2"/>
      <c r="F73" s="2"/>
      <c r="G73" s="2"/>
      <c r="H73" s="2"/>
      <c r="I73" s="2"/>
      <c r="J73" s="2"/>
      <c r="K73" s="79"/>
      <c r="L73" s="2"/>
      <c r="M73" s="2"/>
      <c r="N73" s="2"/>
      <c r="O73" s="2"/>
      <c r="P73" s="2"/>
      <c r="Q73" s="2"/>
      <c r="R73" s="2"/>
    </row>
    <row r="74" spans="3:18">
      <c r="C74" s="24"/>
      <c r="D74" s="24"/>
      <c r="E74" s="24"/>
      <c r="F74" s="24"/>
      <c r="G74" s="24"/>
      <c r="H74" s="24"/>
      <c r="I74" s="24"/>
      <c r="J74" s="24"/>
      <c r="K74" s="80"/>
      <c r="L74" s="24"/>
      <c r="M74" s="24"/>
      <c r="N74" s="24"/>
      <c r="O74" s="24"/>
      <c r="P74" s="24"/>
      <c r="Q74" s="24"/>
      <c r="R74" s="24"/>
    </row>
    <row r="75" spans="3:18">
      <c r="C75" s="91" t="s">
        <v>887</v>
      </c>
      <c r="D75" s="91" t="s">
        <v>888</v>
      </c>
      <c r="E75" s="91" t="s">
        <v>889</v>
      </c>
      <c r="F75" s="91"/>
      <c r="G75" s="91"/>
      <c r="H75" s="91"/>
      <c r="I75" s="91"/>
      <c r="J75" s="91"/>
      <c r="K75" s="81" t="s">
        <v>890</v>
      </c>
      <c r="L75" s="91"/>
      <c r="M75" s="91" t="s">
        <v>738</v>
      </c>
      <c r="N75" s="91"/>
      <c r="O75" s="24"/>
      <c r="P75" s="24"/>
      <c r="Q75" s="24"/>
      <c r="R75" s="24"/>
    </row>
    <row r="76" spans="3:18">
      <c r="C76" s="91" t="s">
        <v>342</v>
      </c>
      <c r="D76" s="91"/>
      <c r="E76" s="91"/>
      <c r="F76" s="91"/>
      <c r="G76" s="91"/>
      <c r="H76" s="91"/>
      <c r="I76" s="91"/>
      <c r="J76" s="91"/>
      <c r="K76" s="81"/>
      <c r="L76" s="91"/>
      <c r="M76" s="91"/>
      <c r="N76" s="91"/>
      <c r="O76" s="24"/>
      <c r="P76" s="24"/>
      <c r="Q76" s="24"/>
      <c r="R76" s="24"/>
    </row>
    <row r="77" spans="3:18">
      <c r="C77" s="91" t="s">
        <v>891</v>
      </c>
      <c r="D77" s="91"/>
      <c r="E77" s="91"/>
      <c r="F77" s="91"/>
      <c r="G77" s="91"/>
      <c r="H77" s="91"/>
      <c r="I77" s="91"/>
      <c r="J77" s="91"/>
      <c r="K77" s="81"/>
      <c r="L77" s="91"/>
      <c r="M77" s="91"/>
      <c r="N77" s="91"/>
      <c r="O77" s="24"/>
      <c r="P77" s="24"/>
      <c r="Q77" s="24"/>
      <c r="R77" s="24"/>
    </row>
    <row r="78" spans="3:18">
      <c r="C78" s="91" t="s">
        <v>791</v>
      </c>
      <c r="D78" s="91" t="s">
        <v>892</v>
      </c>
      <c r="E78" s="91" t="s">
        <v>893</v>
      </c>
      <c r="F78" s="91"/>
      <c r="G78" s="91"/>
      <c r="H78" s="91"/>
      <c r="I78" s="91"/>
      <c r="J78" s="91"/>
      <c r="K78" s="81" t="s">
        <v>894</v>
      </c>
      <c r="L78" s="91"/>
      <c r="M78" s="91" t="s">
        <v>895</v>
      </c>
      <c r="N78" s="91"/>
      <c r="O78" s="24"/>
      <c r="P78" s="24"/>
      <c r="Q78" s="24"/>
      <c r="R78" s="24"/>
    </row>
    <row r="79" spans="3:18">
      <c r="C79" s="91" t="s">
        <v>896</v>
      </c>
      <c r="D79" s="91" t="s">
        <v>897</v>
      </c>
      <c r="E79" s="91"/>
      <c r="F79" s="91"/>
      <c r="G79" s="91"/>
      <c r="H79" s="91"/>
      <c r="I79" s="91"/>
      <c r="J79" s="91"/>
      <c r="K79" s="81" t="s">
        <v>898</v>
      </c>
      <c r="L79" s="91"/>
      <c r="M79" s="91" t="s">
        <v>899</v>
      </c>
      <c r="N79" s="91"/>
      <c r="O79" s="24"/>
      <c r="P79" s="24"/>
      <c r="Q79" s="24"/>
      <c r="R79" s="24"/>
    </row>
    <row r="80" spans="3:18">
      <c r="C80" s="91" t="s">
        <v>900</v>
      </c>
      <c r="D80" s="91" t="s">
        <v>897</v>
      </c>
      <c r="E80" s="91"/>
      <c r="F80" s="91"/>
      <c r="G80" s="91"/>
      <c r="H80" s="91"/>
      <c r="I80" s="91"/>
      <c r="J80" s="91"/>
      <c r="K80" s="81"/>
      <c r="L80" s="91"/>
      <c r="M80" s="91"/>
      <c r="N80" s="91"/>
      <c r="O80" s="24"/>
      <c r="P80" s="24"/>
      <c r="Q80" s="24"/>
      <c r="R80" s="24"/>
    </row>
    <row r="81" spans="3:13">
      <c r="C81" s="91" t="s">
        <v>901</v>
      </c>
      <c r="D81" s="91" t="s">
        <v>897</v>
      </c>
      <c r="E81" s="91"/>
      <c r="F81" s="91"/>
      <c r="G81" s="91"/>
      <c r="H81" s="91"/>
      <c r="I81" s="91"/>
      <c r="J81" s="91"/>
      <c r="K81" s="81"/>
      <c r="L81" s="91"/>
      <c r="M81" s="91"/>
    </row>
    <row r="82" spans="3:13">
      <c r="C82" s="91" t="s">
        <v>793</v>
      </c>
      <c r="D82" s="91" t="s">
        <v>897</v>
      </c>
      <c r="E82" s="91"/>
      <c r="F82" s="91"/>
      <c r="G82" s="91"/>
      <c r="H82" s="91"/>
      <c r="I82" s="91"/>
      <c r="J82" s="91"/>
      <c r="K82" s="81" t="s">
        <v>902</v>
      </c>
      <c r="L82" s="91"/>
      <c r="M82" s="91" t="s">
        <v>903</v>
      </c>
    </row>
    <row r="83" spans="3:13">
      <c r="C83" s="91" t="s">
        <v>904</v>
      </c>
      <c r="D83" s="91" t="s">
        <v>897</v>
      </c>
      <c r="E83" s="91"/>
      <c r="F83" s="91"/>
      <c r="G83" s="91"/>
      <c r="H83" s="91"/>
      <c r="I83" s="91"/>
      <c r="J83" s="91"/>
      <c r="K83" s="81" t="s">
        <v>905</v>
      </c>
      <c r="L83" s="91"/>
      <c r="M83" s="91" t="s">
        <v>906</v>
      </c>
    </row>
    <row r="84" spans="3:13">
      <c r="C84" s="91" t="s">
        <v>796</v>
      </c>
      <c r="D84" s="91" t="s">
        <v>907</v>
      </c>
      <c r="E84" s="91" t="s">
        <v>893</v>
      </c>
      <c r="F84" s="91"/>
      <c r="G84" s="91"/>
      <c r="H84" s="91"/>
      <c r="I84" s="91"/>
      <c r="J84" s="91"/>
      <c r="K84" s="81" t="s">
        <v>908</v>
      </c>
      <c r="L84" s="91"/>
      <c r="M84" s="91" t="s">
        <v>909</v>
      </c>
    </row>
    <row r="85" spans="3:13">
      <c r="C85" s="91" t="s">
        <v>910</v>
      </c>
      <c r="D85" s="91"/>
      <c r="E85" s="91"/>
      <c r="F85" s="91"/>
      <c r="G85" s="91"/>
      <c r="H85" s="91"/>
      <c r="I85" s="91"/>
      <c r="J85" s="91"/>
      <c r="K85" s="81"/>
      <c r="L85" s="91"/>
      <c r="M85" s="91"/>
    </row>
    <row r="86" spans="3:13">
      <c r="C86" s="91" t="s">
        <v>911</v>
      </c>
      <c r="D86" s="91"/>
      <c r="E86" s="91"/>
      <c r="F86" s="91"/>
      <c r="G86" s="91"/>
      <c r="H86" s="91"/>
      <c r="I86" s="91"/>
      <c r="J86" s="91"/>
      <c r="K86" s="81"/>
      <c r="L86" s="91"/>
      <c r="M86" s="91"/>
    </row>
    <row r="87" spans="3:13">
      <c r="C87" s="91" t="s">
        <v>912</v>
      </c>
      <c r="D87" s="91" t="s">
        <v>907</v>
      </c>
      <c r="E87" s="91" t="s">
        <v>893</v>
      </c>
      <c r="F87" s="91"/>
      <c r="G87" s="91"/>
      <c r="H87" s="91"/>
      <c r="I87" s="91"/>
      <c r="J87" s="91"/>
      <c r="K87" s="81" t="s">
        <v>913</v>
      </c>
      <c r="L87" s="91"/>
      <c r="M87" s="91" t="s">
        <v>914</v>
      </c>
    </row>
    <row r="88" spans="3:13">
      <c r="C88" s="91" t="s">
        <v>915</v>
      </c>
      <c r="D88" s="91"/>
      <c r="E88" s="91"/>
      <c r="F88" s="91"/>
      <c r="G88" s="91"/>
      <c r="H88" s="91"/>
      <c r="I88" s="91"/>
      <c r="J88" s="91"/>
      <c r="K88" s="81"/>
      <c r="L88" s="91"/>
      <c r="M88" s="91"/>
    </row>
    <row r="89" spans="3:13">
      <c r="C89" s="91" t="s">
        <v>916</v>
      </c>
      <c r="D89" s="91"/>
      <c r="E89" s="91"/>
      <c r="F89" s="91"/>
      <c r="G89" s="91"/>
      <c r="H89" s="91"/>
      <c r="I89" s="91"/>
      <c r="J89" s="91"/>
      <c r="K89" s="81"/>
      <c r="L89" s="91"/>
      <c r="M89" s="91"/>
    </row>
    <row r="90" spans="3:13">
      <c r="C90" s="91" t="s">
        <v>798</v>
      </c>
      <c r="D90" s="91" t="s">
        <v>897</v>
      </c>
      <c r="E90" s="91"/>
      <c r="F90" s="91"/>
      <c r="G90" s="91"/>
      <c r="H90" s="91"/>
      <c r="I90" s="91"/>
      <c r="J90" s="91"/>
      <c r="K90" s="81"/>
      <c r="L90" s="91"/>
      <c r="M90" s="91"/>
    </row>
    <row r="91" spans="3:13">
      <c r="C91" s="91" t="s">
        <v>917</v>
      </c>
      <c r="D91" s="91"/>
      <c r="E91" s="91"/>
      <c r="F91" s="91"/>
      <c r="G91" s="91"/>
      <c r="H91" s="91"/>
      <c r="I91" s="91"/>
      <c r="J91" s="91"/>
      <c r="K91" s="81"/>
      <c r="L91" s="91"/>
      <c r="M91" s="91"/>
    </row>
    <row r="92" spans="3:13" ht="25.5">
      <c r="C92" s="91" t="s">
        <v>918</v>
      </c>
      <c r="D92" s="91" t="s">
        <v>907</v>
      </c>
      <c r="E92" s="91" t="s">
        <v>893</v>
      </c>
      <c r="F92" s="91"/>
      <c r="G92" s="91"/>
      <c r="H92" s="91"/>
      <c r="I92" s="91"/>
      <c r="J92" s="91"/>
      <c r="K92" s="81" t="s">
        <v>919</v>
      </c>
      <c r="L92" s="91"/>
      <c r="M92" s="91" t="s">
        <v>920</v>
      </c>
    </row>
    <row r="93" spans="3:13">
      <c r="C93" s="91" t="s">
        <v>921</v>
      </c>
      <c r="D93" s="91"/>
      <c r="E93" s="91"/>
      <c r="F93" s="91"/>
      <c r="G93" s="91"/>
      <c r="H93" s="91"/>
      <c r="I93" s="91"/>
      <c r="J93" s="91"/>
      <c r="K93" s="81"/>
      <c r="L93" s="91"/>
      <c r="M93" s="91"/>
    </row>
    <row r="94" spans="3:13" ht="25.5">
      <c r="C94" s="91" t="s">
        <v>800</v>
      </c>
      <c r="D94" s="91" t="s">
        <v>897</v>
      </c>
      <c r="E94" s="91"/>
      <c r="F94" s="91"/>
      <c r="G94" s="91"/>
      <c r="H94" s="91"/>
      <c r="I94" s="91"/>
      <c r="J94" s="91"/>
      <c r="K94" s="81" t="s">
        <v>922</v>
      </c>
      <c r="L94" s="91"/>
      <c r="M94" s="91" t="s">
        <v>923</v>
      </c>
    </row>
    <row r="95" spans="3:13">
      <c r="C95" s="91" t="s">
        <v>803</v>
      </c>
      <c r="D95" s="91" t="s">
        <v>907</v>
      </c>
      <c r="E95" s="91" t="s">
        <v>924</v>
      </c>
      <c r="F95" s="91"/>
      <c r="G95" s="91"/>
      <c r="H95" s="91"/>
      <c r="I95" s="91"/>
      <c r="J95" s="91"/>
      <c r="K95" s="81" t="s">
        <v>784</v>
      </c>
      <c r="L95" s="91"/>
      <c r="M95" s="91" t="s">
        <v>925</v>
      </c>
    </row>
    <row r="96" spans="3:13">
      <c r="C96" s="91" t="s">
        <v>926</v>
      </c>
      <c r="D96" s="91" t="s">
        <v>907</v>
      </c>
      <c r="E96" s="91" t="s">
        <v>924</v>
      </c>
      <c r="F96" s="91"/>
      <c r="G96" s="91"/>
      <c r="H96" s="91"/>
      <c r="I96" s="91"/>
      <c r="J96" s="91"/>
      <c r="K96" s="81" t="s">
        <v>858</v>
      </c>
      <c r="L96" s="91"/>
      <c r="M96" s="91" t="s">
        <v>927</v>
      </c>
    </row>
    <row r="97" spans="3:13">
      <c r="C97" s="91" t="s">
        <v>928</v>
      </c>
      <c r="D97" s="91"/>
      <c r="E97" s="91"/>
      <c r="F97" s="91"/>
      <c r="G97" s="91"/>
      <c r="H97" s="91"/>
      <c r="I97" s="91"/>
      <c r="J97" s="91"/>
      <c r="K97" s="81"/>
      <c r="L97" s="91"/>
      <c r="M97" s="91"/>
    </row>
    <row r="98" spans="3:13">
      <c r="C98" s="91" t="s">
        <v>929</v>
      </c>
      <c r="D98" s="91" t="s">
        <v>897</v>
      </c>
      <c r="E98" s="91"/>
      <c r="F98" s="91"/>
      <c r="G98" s="91"/>
      <c r="H98" s="91"/>
      <c r="I98" s="91"/>
      <c r="J98" s="91"/>
      <c r="K98" s="81"/>
      <c r="L98" s="91"/>
      <c r="M98" s="91"/>
    </row>
    <row r="99" spans="3:13">
      <c r="C99" s="91" t="s">
        <v>930</v>
      </c>
      <c r="D99" s="91" t="s">
        <v>897</v>
      </c>
      <c r="E99" s="91"/>
      <c r="F99" s="91"/>
      <c r="G99" s="91"/>
      <c r="H99" s="91"/>
      <c r="I99" s="91"/>
      <c r="J99" s="91"/>
      <c r="K99" s="81"/>
      <c r="L99" s="91"/>
      <c r="M99" s="91"/>
    </row>
    <row r="100" spans="3:13">
      <c r="C100" s="91" t="s">
        <v>805</v>
      </c>
      <c r="D100" s="91" t="s">
        <v>897</v>
      </c>
      <c r="E100" s="91"/>
      <c r="F100" s="91"/>
      <c r="G100" s="91"/>
      <c r="H100" s="91"/>
      <c r="I100" s="91"/>
      <c r="J100" s="91"/>
      <c r="K100" s="81"/>
      <c r="L100" s="91"/>
      <c r="M100" s="91"/>
    </row>
    <row r="101" spans="3:13">
      <c r="C101" s="91" t="s">
        <v>931</v>
      </c>
      <c r="D101" s="91" t="s">
        <v>897</v>
      </c>
      <c r="E101" s="91"/>
      <c r="F101" s="91"/>
      <c r="G101" s="91"/>
      <c r="H101" s="91"/>
      <c r="I101" s="91"/>
      <c r="J101" s="91"/>
      <c r="K101" s="81"/>
      <c r="L101" s="91"/>
      <c r="M101" s="91"/>
    </row>
    <row r="102" spans="3:13">
      <c r="C102" s="91" t="s">
        <v>932</v>
      </c>
      <c r="D102" s="91" t="s">
        <v>897</v>
      </c>
      <c r="E102" s="91"/>
      <c r="F102" s="91"/>
      <c r="G102" s="91"/>
      <c r="H102" s="91"/>
      <c r="I102" s="91"/>
      <c r="J102" s="91"/>
      <c r="K102" s="81"/>
      <c r="L102" s="91"/>
      <c r="M102" s="91"/>
    </row>
    <row r="103" spans="3:13" ht="38.25">
      <c r="C103" s="91" t="s">
        <v>933</v>
      </c>
      <c r="D103" s="91" t="s">
        <v>897</v>
      </c>
      <c r="E103" s="91"/>
      <c r="F103" s="91"/>
      <c r="G103" s="91"/>
      <c r="H103" s="91"/>
      <c r="I103" s="91"/>
      <c r="J103" s="91"/>
      <c r="K103" s="81" t="s">
        <v>934</v>
      </c>
      <c r="L103" s="91"/>
      <c r="M103" s="91" t="s">
        <v>935</v>
      </c>
    </row>
    <row r="104" spans="3:13" ht="25.5">
      <c r="C104" s="91" t="s">
        <v>807</v>
      </c>
      <c r="D104" s="91" t="s">
        <v>897</v>
      </c>
      <c r="E104" s="91"/>
      <c r="F104" s="91"/>
      <c r="G104" s="91"/>
      <c r="H104" s="91"/>
      <c r="I104" s="91"/>
      <c r="J104" s="91"/>
      <c r="K104" s="81" t="s">
        <v>936</v>
      </c>
      <c r="L104" s="91"/>
      <c r="M104" s="91" t="s">
        <v>937</v>
      </c>
    </row>
    <row r="105" spans="3:13">
      <c r="C105" s="91" t="s">
        <v>809</v>
      </c>
      <c r="D105" s="91" t="s">
        <v>897</v>
      </c>
      <c r="E105" s="91"/>
      <c r="F105" s="91"/>
      <c r="G105" s="91"/>
      <c r="H105" s="91"/>
      <c r="I105" s="91"/>
      <c r="J105" s="91"/>
      <c r="K105" s="81"/>
      <c r="L105" s="91"/>
      <c r="M105" s="91"/>
    </row>
    <row r="106" spans="3:13">
      <c r="C106" s="91" t="s">
        <v>938</v>
      </c>
      <c r="D106" s="91" t="s">
        <v>897</v>
      </c>
      <c r="E106" s="91"/>
      <c r="F106" s="91"/>
      <c r="G106" s="91"/>
      <c r="H106" s="91"/>
      <c r="I106" s="91"/>
      <c r="J106" s="91"/>
      <c r="K106" s="81"/>
      <c r="L106" s="91"/>
      <c r="M106" s="91"/>
    </row>
    <row r="107" spans="3:13">
      <c r="C107" s="91" t="s">
        <v>815</v>
      </c>
      <c r="D107" s="91" t="s">
        <v>897</v>
      </c>
      <c r="E107" s="91"/>
      <c r="F107" s="91"/>
      <c r="G107" s="91"/>
      <c r="H107" s="91"/>
      <c r="I107" s="91"/>
      <c r="J107" s="91"/>
      <c r="K107" s="81"/>
      <c r="L107" s="91"/>
      <c r="M107" s="91"/>
    </row>
    <row r="108" spans="3:13">
      <c r="C108" s="91" t="s">
        <v>811</v>
      </c>
      <c r="D108" s="91" t="s">
        <v>897</v>
      </c>
      <c r="E108" s="91"/>
      <c r="F108" s="91"/>
      <c r="G108" s="91"/>
      <c r="H108" s="91"/>
      <c r="I108" s="91"/>
      <c r="J108" s="91"/>
      <c r="K108" s="81"/>
      <c r="L108" s="91"/>
      <c r="M108" s="91"/>
    </row>
    <row r="109" spans="3:13">
      <c r="C109" s="91" t="s">
        <v>817</v>
      </c>
      <c r="D109" s="91" t="s">
        <v>907</v>
      </c>
      <c r="E109" s="91" t="s">
        <v>939</v>
      </c>
      <c r="F109" s="91"/>
      <c r="G109" s="91"/>
      <c r="H109" s="91"/>
      <c r="I109" s="91"/>
      <c r="J109" s="91"/>
      <c r="K109" s="81"/>
      <c r="L109" s="91"/>
      <c r="M109" s="91"/>
    </row>
    <row r="110" spans="3:13">
      <c r="C110" s="91" t="s">
        <v>940</v>
      </c>
      <c r="D110" s="91" t="s">
        <v>897</v>
      </c>
      <c r="E110" s="91"/>
      <c r="F110" s="91"/>
      <c r="G110" s="91"/>
      <c r="H110" s="91"/>
      <c r="I110" s="91"/>
      <c r="J110" s="91"/>
      <c r="K110" s="81"/>
      <c r="L110" s="91"/>
      <c r="M110" s="91"/>
    </row>
    <row r="111" spans="3:13">
      <c r="C111" s="91" t="s">
        <v>941</v>
      </c>
      <c r="D111" s="91" t="s">
        <v>897</v>
      </c>
      <c r="E111" s="91"/>
      <c r="F111" s="91"/>
      <c r="G111" s="91"/>
      <c r="H111" s="91"/>
      <c r="I111" s="91"/>
      <c r="J111" s="91"/>
      <c r="K111" s="81"/>
      <c r="L111" s="91"/>
      <c r="M111" s="91"/>
    </row>
    <row r="112" spans="3:13">
      <c r="C112" s="91" t="s">
        <v>819</v>
      </c>
      <c r="D112" s="91" t="s">
        <v>907</v>
      </c>
      <c r="E112" s="91" t="s">
        <v>893</v>
      </c>
      <c r="F112" s="91"/>
      <c r="G112" s="91"/>
      <c r="H112" s="91"/>
      <c r="I112" s="91"/>
      <c r="J112" s="91"/>
      <c r="K112" s="81"/>
      <c r="L112" s="91"/>
      <c r="M112" s="91"/>
    </row>
    <row r="113" spans="3:13">
      <c r="C113" s="91" t="s">
        <v>821</v>
      </c>
      <c r="D113" s="91" t="s">
        <v>897</v>
      </c>
      <c r="E113" s="91"/>
      <c r="F113" s="91"/>
      <c r="G113" s="91"/>
      <c r="H113" s="91"/>
      <c r="I113" s="91"/>
      <c r="J113" s="91"/>
      <c r="K113" s="81"/>
      <c r="L113" s="91"/>
      <c r="M113" s="91"/>
    </row>
    <row r="114" spans="3:13">
      <c r="C114" s="91" t="s">
        <v>942</v>
      </c>
      <c r="D114" s="91" t="s">
        <v>897</v>
      </c>
      <c r="E114" s="91"/>
      <c r="F114" s="91"/>
      <c r="G114" s="91"/>
      <c r="H114" s="91"/>
      <c r="I114" s="91"/>
      <c r="J114" s="91"/>
      <c r="K114" s="81"/>
      <c r="L114" s="91"/>
      <c r="M114" s="91"/>
    </row>
    <row r="115" spans="3:13">
      <c r="C115" s="91" t="s">
        <v>825</v>
      </c>
      <c r="D115" s="91"/>
      <c r="E115" s="91"/>
      <c r="F115" s="91"/>
      <c r="G115" s="91"/>
      <c r="H115" s="91"/>
      <c r="I115" s="91"/>
      <c r="J115" s="91"/>
      <c r="K115" s="81"/>
      <c r="L115" s="91"/>
      <c r="M115" s="91"/>
    </row>
    <row r="116" spans="3:13">
      <c r="C116" s="91" t="s">
        <v>943</v>
      </c>
      <c r="D116" s="91" t="s">
        <v>907</v>
      </c>
      <c r="E116" s="91" t="s">
        <v>893</v>
      </c>
      <c r="F116" s="91"/>
      <c r="G116" s="91"/>
      <c r="H116" s="91"/>
      <c r="I116" s="91"/>
      <c r="J116" s="91"/>
      <c r="K116" s="81"/>
      <c r="L116" s="91"/>
      <c r="M116" s="91"/>
    </row>
    <row r="117" spans="3:13">
      <c r="C117" s="91" t="s">
        <v>944</v>
      </c>
      <c r="D117" s="91"/>
      <c r="E117" s="91"/>
      <c r="F117" s="91"/>
      <c r="G117" s="91"/>
      <c r="H117" s="91"/>
      <c r="I117" s="91"/>
      <c r="J117" s="91"/>
      <c r="K117" s="81"/>
      <c r="L117" s="91"/>
      <c r="M117" s="91"/>
    </row>
    <row r="118" spans="3:13">
      <c r="C118" s="91" t="s">
        <v>827</v>
      </c>
      <c r="D118" s="91" t="s">
        <v>897</v>
      </c>
      <c r="E118" s="91"/>
      <c r="F118" s="91"/>
      <c r="G118" s="91"/>
      <c r="H118" s="91"/>
      <c r="I118" s="91"/>
      <c r="J118" s="91"/>
      <c r="K118" s="81"/>
      <c r="L118" s="91"/>
      <c r="M118" s="91"/>
    </row>
    <row r="119" spans="3:13">
      <c r="C119" s="91" t="s">
        <v>829</v>
      </c>
      <c r="D119" s="91" t="s">
        <v>897</v>
      </c>
      <c r="E119" s="91"/>
      <c r="F119" s="91"/>
      <c r="G119" s="91"/>
      <c r="H119" s="91"/>
      <c r="I119" s="91"/>
      <c r="J119" s="91"/>
      <c r="K119" s="81"/>
      <c r="L119" s="91"/>
      <c r="M119" s="91"/>
    </row>
    <row r="120" spans="3:13">
      <c r="C120" s="91" t="s">
        <v>945</v>
      </c>
      <c r="D120" s="91" t="s">
        <v>897</v>
      </c>
      <c r="E120" s="91"/>
      <c r="F120" s="91"/>
      <c r="G120" s="91"/>
      <c r="H120" s="91"/>
      <c r="I120" s="91"/>
      <c r="J120" s="91"/>
      <c r="K120" s="81"/>
      <c r="L120" s="91"/>
      <c r="M120" s="91"/>
    </row>
    <row r="121" spans="3:13">
      <c r="C121" s="91" t="s">
        <v>946</v>
      </c>
      <c r="D121" s="91"/>
      <c r="E121" s="91"/>
      <c r="F121" s="91"/>
      <c r="G121" s="91"/>
      <c r="H121" s="91"/>
      <c r="I121" s="91"/>
      <c r="J121" s="91"/>
      <c r="K121" s="81"/>
      <c r="L121" s="91"/>
      <c r="M121" s="91"/>
    </row>
    <row r="122" spans="3:13">
      <c r="C122" s="91" t="s">
        <v>947</v>
      </c>
      <c r="D122" s="91" t="s">
        <v>897</v>
      </c>
      <c r="E122" s="91"/>
      <c r="F122" s="91"/>
      <c r="G122" s="91"/>
      <c r="H122" s="91"/>
      <c r="I122" s="91"/>
      <c r="J122" s="91"/>
      <c r="K122" s="81"/>
      <c r="L122" s="91"/>
      <c r="M122" s="91"/>
    </row>
    <row r="123" spans="3:13">
      <c r="C123" s="91" t="s">
        <v>948</v>
      </c>
      <c r="D123" s="91"/>
      <c r="E123" s="91"/>
      <c r="F123" s="91"/>
      <c r="G123" s="91"/>
      <c r="H123" s="91"/>
      <c r="I123" s="91"/>
      <c r="J123" s="91"/>
      <c r="K123" s="81"/>
      <c r="L123" s="91"/>
      <c r="M123" s="91"/>
    </row>
    <row r="124" spans="3:13">
      <c r="C124" s="91" t="s">
        <v>949</v>
      </c>
      <c r="D124" s="91" t="s">
        <v>897</v>
      </c>
      <c r="E124" s="91"/>
      <c r="F124" s="91"/>
      <c r="G124" s="91"/>
      <c r="H124" s="91"/>
      <c r="I124" s="91"/>
      <c r="J124" s="91"/>
      <c r="K124" s="81"/>
      <c r="L124" s="91"/>
      <c r="M124" s="91"/>
    </row>
    <row r="125" spans="3:13">
      <c r="C125" s="91" t="s">
        <v>950</v>
      </c>
      <c r="D125" s="91"/>
      <c r="E125" s="91"/>
      <c r="F125" s="91"/>
      <c r="G125" s="91"/>
      <c r="H125" s="91"/>
      <c r="I125" s="91"/>
      <c r="J125" s="91"/>
      <c r="K125" s="81"/>
      <c r="L125" s="91"/>
      <c r="M125" s="91"/>
    </row>
    <row r="126" spans="3:13">
      <c r="C126" s="91" t="s">
        <v>833</v>
      </c>
      <c r="D126" s="91" t="s">
        <v>897</v>
      </c>
      <c r="E126" s="91"/>
      <c r="F126" s="91"/>
      <c r="G126" s="91"/>
      <c r="H126" s="91"/>
      <c r="I126" s="91"/>
      <c r="J126" s="91"/>
      <c r="K126" s="81"/>
      <c r="L126" s="91"/>
      <c r="M126" s="91" t="s">
        <v>951</v>
      </c>
    </row>
    <row r="127" spans="3:13">
      <c r="C127" s="91" t="s">
        <v>835</v>
      </c>
      <c r="D127" s="91"/>
      <c r="E127" s="91"/>
      <c r="F127" s="91"/>
      <c r="G127" s="91"/>
      <c r="H127" s="91"/>
      <c r="I127" s="91"/>
      <c r="J127" s="91"/>
      <c r="K127" s="81"/>
      <c r="L127" s="91"/>
      <c r="M127" s="91"/>
    </row>
    <row r="128" spans="3:13">
      <c r="C128" s="91" t="s">
        <v>952</v>
      </c>
      <c r="D128" s="91" t="s">
        <v>907</v>
      </c>
      <c r="E128" s="91" t="s">
        <v>893</v>
      </c>
      <c r="F128" s="91"/>
      <c r="G128" s="91"/>
      <c r="H128" s="91"/>
      <c r="I128" s="91"/>
      <c r="J128" s="91"/>
      <c r="K128" s="81"/>
      <c r="L128" s="91"/>
      <c r="M128" s="91"/>
    </row>
    <row r="129" spans="3:5">
      <c r="C129" s="91" t="s">
        <v>953</v>
      </c>
      <c r="D129" s="91"/>
      <c r="E129" s="91"/>
    </row>
    <row r="130" spans="3:5">
      <c r="C130" s="91" t="s">
        <v>954</v>
      </c>
      <c r="D130" s="91" t="s">
        <v>897</v>
      </c>
      <c r="E130" s="91"/>
    </row>
    <row r="131" spans="3:5">
      <c r="C131" s="91" t="s">
        <v>837</v>
      </c>
      <c r="D131" s="91" t="s">
        <v>897</v>
      </c>
      <c r="E131" s="91"/>
    </row>
    <row r="132" spans="3:5">
      <c r="C132" s="91" t="s">
        <v>839</v>
      </c>
      <c r="D132" s="91" t="s">
        <v>907</v>
      </c>
      <c r="E132" s="91" t="s">
        <v>893</v>
      </c>
    </row>
    <row r="133" spans="3:5">
      <c r="C133" s="91" t="s">
        <v>841</v>
      </c>
      <c r="D133" s="91"/>
      <c r="E133" s="91"/>
    </row>
    <row r="134" spans="3:5">
      <c r="C134" s="91" t="s">
        <v>955</v>
      </c>
      <c r="D134" s="91" t="s">
        <v>907</v>
      </c>
      <c r="E134" s="91" t="s">
        <v>893</v>
      </c>
    </row>
    <row r="135" spans="3:5">
      <c r="C135" s="91" t="s">
        <v>956</v>
      </c>
      <c r="D135" s="91"/>
      <c r="E135" s="91"/>
    </row>
    <row r="136" spans="3:5">
      <c r="C136" s="91" t="s">
        <v>957</v>
      </c>
      <c r="D136" s="91" t="s">
        <v>897</v>
      </c>
      <c r="E136" s="91"/>
    </row>
    <row r="137" spans="3:5">
      <c r="C137" s="91" t="s">
        <v>958</v>
      </c>
      <c r="D137" s="91" t="s">
        <v>897</v>
      </c>
      <c r="E137" s="91"/>
    </row>
    <row r="138" spans="3:5">
      <c r="C138" s="91" t="s">
        <v>959</v>
      </c>
      <c r="D138" s="91"/>
      <c r="E138" s="91"/>
    </row>
    <row r="139" spans="3:5">
      <c r="C139" s="91" t="s">
        <v>843</v>
      </c>
      <c r="D139" s="91" t="s">
        <v>897</v>
      </c>
      <c r="E139" s="91"/>
    </row>
    <row r="140" spans="3:5">
      <c r="C140" s="91" t="s">
        <v>960</v>
      </c>
      <c r="D140" s="91" t="s">
        <v>897</v>
      </c>
      <c r="E140" s="91"/>
    </row>
    <row r="141" spans="3:5">
      <c r="C141" s="91" t="s">
        <v>845</v>
      </c>
      <c r="D141" s="91"/>
      <c r="E141" s="91"/>
    </row>
    <row r="142" spans="3:5">
      <c r="C142" s="91" t="s">
        <v>847</v>
      </c>
      <c r="D142" s="91"/>
      <c r="E142" s="91"/>
    </row>
    <row r="143" spans="3:5">
      <c r="C143" s="91" t="s">
        <v>961</v>
      </c>
      <c r="D143" s="91" t="s">
        <v>897</v>
      </c>
      <c r="E143" s="91"/>
    </row>
    <row r="144" spans="3:5">
      <c r="C144" s="91" t="s">
        <v>962</v>
      </c>
      <c r="D144" s="91"/>
      <c r="E144" s="91"/>
    </row>
    <row r="145" spans="3:11">
      <c r="C145" s="91" t="s">
        <v>963</v>
      </c>
      <c r="D145" s="91" t="s">
        <v>897</v>
      </c>
      <c r="E145" s="91"/>
      <c r="F145" s="91"/>
      <c r="G145" s="91"/>
      <c r="H145" s="91"/>
      <c r="I145" s="91"/>
      <c r="J145" s="91"/>
      <c r="K145" s="81"/>
    </row>
    <row r="146" spans="3:11">
      <c r="C146" s="91" t="s">
        <v>849</v>
      </c>
      <c r="D146" s="91" t="s">
        <v>897</v>
      </c>
      <c r="E146" s="91"/>
      <c r="F146" s="91"/>
      <c r="G146" s="91"/>
      <c r="H146" s="91"/>
      <c r="I146" s="91"/>
      <c r="J146" s="91"/>
      <c r="K146" s="81"/>
    </row>
    <row r="147" spans="3:11">
      <c r="C147" s="91"/>
      <c r="D147" s="91"/>
      <c r="E147" s="91"/>
      <c r="F147" s="91"/>
      <c r="G147" s="91"/>
      <c r="H147" s="91"/>
      <c r="I147" s="91"/>
      <c r="J147" s="91"/>
      <c r="K147" s="81"/>
    </row>
    <row r="148" spans="3:11">
      <c r="C148" s="91" t="s">
        <v>964</v>
      </c>
      <c r="D148" s="91"/>
      <c r="E148" s="91"/>
      <c r="F148" s="91"/>
      <c r="G148" s="91"/>
      <c r="H148" s="91"/>
      <c r="I148" s="91"/>
      <c r="J148" s="91"/>
      <c r="K148" s="81"/>
    </row>
    <row r="149" spans="3:11">
      <c r="C149" s="91"/>
      <c r="D149" s="91"/>
      <c r="E149" s="91"/>
      <c r="F149" s="91"/>
      <c r="G149" s="91"/>
      <c r="H149" s="91"/>
      <c r="I149" s="91"/>
      <c r="J149" s="91"/>
      <c r="K149" s="81"/>
    </row>
    <row r="150" spans="3:11" ht="18">
      <c r="C150" s="25" t="s">
        <v>737</v>
      </c>
    </row>
    <row r="152" spans="3:11">
      <c r="C152" s="1" t="s">
        <v>965</v>
      </c>
    </row>
    <row r="153" spans="3:11">
      <c r="C153" s="1" t="s">
        <v>738</v>
      </c>
      <c r="D153" s="1" t="s">
        <v>739</v>
      </c>
      <c r="E153" s="1" t="s">
        <v>740</v>
      </c>
      <c r="F153" s="1" t="s">
        <v>741</v>
      </c>
      <c r="G153" s="1" t="s">
        <v>742</v>
      </c>
      <c r="H153" s="1" t="s">
        <v>743</v>
      </c>
      <c r="I153" s="1" t="s">
        <v>744</v>
      </c>
      <c r="J153" s="1" t="s">
        <v>745</v>
      </c>
      <c r="K153" s="69" t="s">
        <v>746</v>
      </c>
    </row>
    <row r="154" spans="3:11">
      <c r="C154" s="1" t="s">
        <v>656</v>
      </c>
      <c r="D154" s="1" t="s">
        <v>846</v>
      </c>
      <c r="F154" s="1">
        <v>10601621180</v>
      </c>
      <c r="G154" s="1">
        <v>1988.75</v>
      </c>
      <c r="H154" s="1">
        <v>1988.75</v>
      </c>
      <c r="I154" s="1" t="s">
        <v>748</v>
      </c>
      <c r="J154" s="1">
        <v>2024</v>
      </c>
      <c r="K154" s="550">
        <v>45474</v>
      </c>
    </row>
    <row r="155" spans="3:11">
      <c r="C155" s="1" t="s">
        <v>966</v>
      </c>
      <c r="D155" s="1" t="s">
        <v>834</v>
      </c>
      <c r="F155" s="1" t="s">
        <v>750</v>
      </c>
      <c r="G155" s="1">
        <v>850</v>
      </c>
      <c r="H155" s="1">
        <v>850</v>
      </c>
      <c r="I155" s="1" t="s">
        <v>748</v>
      </c>
      <c r="J155" s="1">
        <v>2024</v>
      </c>
      <c r="K155" s="550">
        <v>45474</v>
      </c>
    </row>
    <row r="156" spans="3:11">
      <c r="C156" s="1" t="s">
        <v>967</v>
      </c>
      <c r="D156" s="1" t="s">
        <v>846</v>
      </c>
      <c r="F156" s="1" t="s">
        <v>750</v>
      </c>
      <c r="G156" s="1">
        <v>510</v>
      </c>
      <c r="H156" s="1">
        <v>510</v>
      </c>
      <c r="I156" s="1" t="s">
        <v>748</v>
      </c>
      <c r="J156" s="1">
        <v>2024</v>
      </c>
      <c r="K156" s="550">
        <v>45474</v>
      </c>
    </row>
    <row r="157" spans="3:11">
      <c r="C157" s="1" t="s">
        <v>968</v>
      </c>
      <c r="D157" s="1" t="s">
        <v>812</v>
      </c>
      <c r="F157" s="1">
        <v>10601621180</v>
      </c>
      <c r="G157" s="1">
        <v>146.51</v>
      </c>
      <c r="H157" s="1">
        <v>146.51</v>
      </c>
      <c r="I157" s="1" t="s">
        <v>748</v>
      </c>
      <c r="J157" s="1">
        <v>2024</v>
      </c>
      <c r="K157" s="550">
        <v>45474</v>
      </c>
    </row>
    <row r="158" spans="3:11">
      <c r="C158" s="1" t="s">
        <v>969</v>
      </c>
      <c r="D158" s="1" t="s">
        <v>749</v>
      </c>
      <c r="F158" s="1">
        <v>10601521180</v>
      </c>
      <c r="G158" s="1">
        <v>116.64</v>
      </c>
      <c r="H158" s="1">
        <v>116.64</v>
      </c>
      <c r="I158" s="1" t="s">
        <v>748</v>
      </c>
      <c r="J158" s="1">
        <v>2024</v>
      </c>
      <c r="K158" s="550">
        <v>45474</v>
      </c>
    </row>
    <row r="159" spans="3:11">
      <c r="C159" s="1" t="s">
        <v>970</v>
      </c>
      <c r="D159" s="1" t="s">
        <v>824</v>
      </c>
      <c r="F159" s="1">
        <v>10601621180</v>
      </c>
      <c r="G159" s="1">
        <v>129.21</v>
      </c>
      <c r="H159" s="1">
        <v>129.21</v>
      </c>
      <c r="I159" s="1" t="s">
        <v>748</v>
      </c>
      <c r="J159" s="1">
        <v>2024</v>
      </c>
      <c r="K159" s="550">
        <v>45474</v>
      </c>
    </row>
    <row r="160" spans="3:11">
      <c r="C160" s="1" t="s">
        <v>971</v>
      </c>
      <c r="D160" s="1" t="s">
        <v>824</v>
      </c>
      <c r="F160" s="1">
        <v>10601621180</v>
      </c>
      <c r="G160" s="1">
        <v>684.52</v>
      </c>
      <c r="H160" s="1">
        <v>684.52</v>
      </c>
      <c r="I160" s="1" t="s">
        <v>748</v>
      </c>
      <c r="J160" s="1">
        <v>2024</v>
      </c>
      <c r="K160" s="550">
        <v>45474</v>
      </c>
    </row>
    <row r="161" spans="3:11">
      <c r="C161" s="1" t="s">
        <v>972</v>
      </c>
      <c r="D161" s="1" t="s">
        <v>814</v>
      </c>
      <c r="F161" s="1" t="s">
        <v>750</v>
      </c>
      <c r="G161" s="1">
        <v>10</v>
      </c>
      <c r="H161" s="1">
        <v>10</v>
      </c>
      <c r="I161" s="1" t="s">
        <v>748</v>
      </c>
      <c r="J161" s="1">
        <v>2024</v>
      </c>
      <c r="K161" s="550">
        <v>45474</v>
      </c>
    </row>
    <row r="162" spans="3:11">
      <c r="C162" s="1" t="s">
        <v>973</v>
      </c>
      <c r="D162" s="1" t="s">
        <v>814</v>
      </c>
      <c r="F162" s="1">
        <v>10202171180</v>
      </c>
      <c r="G162" s="1">
        <v>1480.3</v>
      </c>
      <c r="H162" s="1">
        <v>1480.3</v>
      </c>
      <c r="I162" s="1" t="s">
        <v>748</v>
      </c>
      <c r="J162" s="1">
        <v>2024</v>
      </c>
      <c r="K162" s="550">
        <v>45474</v>
      </c>
    </row>
    <row r="163" spans="3:11">
      <c r="C163" s="1" t="s">
        <v>974</v>
      </c>
      <c r="D163" s="1" t="s">
        <v>846</v>
      </c>
      <c r="F163" s="1" t="s">
        <v>750</v>
      </c>
      <c r="G163" s="1">
        <v>1740</v>
      </c>
      <c r="H163" s="1">
        <v>1740</v>
      </c>
      <c r="I163" s="1" t="s">
        <v>748</v>
      </c>
      <c r="J163" s="1">
        <v>2024</v>
      </c>
      <c r="K163" s="550">
        <v>45474</v>
      </c>
    </row>
    <row r="164" spans="3:11">
      <c r="C164" s="1" t="s">
        <v>975</v>
      </c>
      <c r="D164" s="1" t="s">
        <v>846</v>
      </c>
      <c r="F164" s="1">
        <v>10601621180</v>
      </c>
      <c r="G164" s="1">
        <v>685.22</v>
      </c>
      <c r="H164" s="1">
        <v>685.22</v>
      </c>
      <c r="I164" s="1" t="s">
        <v>748</v>
      </c>
      <c r="J164" s="1">
        <v>2024</v>
      </c>
      <c r="K164" s="550">
        <v>45474</v>
      </c>
    </row>
    <row r="165" spans="3:11">
      <c r="C165" s="1" t="s">
        <v>976</v>
      </c>
      <c r="D165" s="1" t="s">
        <v>826</v>
      </c>
      <c r="F165" s="1" t="s">
        <v>750</v>
      </c>
      <c r="G165" s="1">
        <v>220.25</v>
      </c>
      <c r="H165" s="1">
        <v>220.25</v>
      </c>
      <c r="I165" s="1" t="s">
        <v>748</v>
      </c>
      <c r="J165" s="1">
        <v>2024</v>
      </c>
      <c r="K165" s="550">
        <v>45474</v>
      </c>
    </row>
    <row r="166" spans="3:11">
      <c r="C166" s="1" t="s">
        <v>977</v>
      </c>
      <c r="D166" s="1" t="s">
        <v>826</v>
      </c>
      <c r="F166" s="1">
        <v>10601621180</v>
      </c>
      <c r="G166" s="1">
        <v>141.55000000000001</v>
      </c>
      <c r="H166" s="1">
        <v>141.55000000000001</v>
      </c>
      <c r="I166" s="1" t="s">
        <v>748</v>
      </c>
      <c r="J166" s="1">
        <v>2024</v>
      </c>
      <c r="K166" s="550">
        <v>45474</v>
      </c>
    </row>
    <row r="167" spans="3:11">
      <c r="C167" s="1" t="s">
        <v>978</v>
      </c>
      <c r="D167" s="1" t="s">
        <v>826</v>
      </c>
      <c r="F167" s="1" t="s">
        <v>750</v>
      </c>
      <c r="G167" s="1">
        <v>295.32</v>
      </c>
      <c r="H167" s="1">
        <v>295.32</v>
      </c>
      <c r="I167" s="1" t="s">
        <v>748</v>
      </c>
      <c r="J167" s="1">
        <v>2024</v>
      </c>
      <c r="K167" s="550">
        <v>45474</v>
      </c>
    </row>
    <row r="168" spans="3:11">
      <c r="C168" s="1" t="s">
        <v>979</v>
      </c>
      <c r="D168" s="1" t="s">
        <v>824</v>
      </c>
      <c r="F168" s="1">
        <v>10202131180</v>
      </c>
      <c r="G168" s="1">
        <v>531.87</v>
      </c>
      <c r="H168" s="1">
        <v>531.87</v>
      </c>
      <c r="I168" s="1" t="s">
        <v>748</v>
      </c>
      <c r="J168" s="1">
        <v>2024</v>
      </c>
      <c r="K168" s="550">
        <v>45474</v>
      </c>
    </row>
    <row r="169" spans="3:11">
      <c r="C169" s="1" t="s">
        <v>980</v>
      </c>
      <c r="D169" s="1" t="s">
        <v>824</v>
      </c>
      <c r="F169" s="1">
        <v>10202131180</v>
      </c>
      <c r="G169" s="1">
        <v>892.71</v>
      </c>
      <c r="H169" s="1">
        <v>892.71</v>
      </c>
      <c r="I169" s="1" t="s">
        <v>748</v>
      </c>
      <c r="J169" s="1">
        <v>2024</v>
      </c>
      <c r="K169" s="550">
        <v>45474</v>
      </c>
    </row>
    <row r="170" spans="3:11">
      <c r="C170" s="1" t="s">
        <v>981</v>
      </c>
      <c r="D170" s="1" t="s">
        <v>824</v>
      </c>
      <c r="F170" s="1">
        <v>10202131180</v>
      </c>
      <c r="G170" s="1">
        <v>626.54999999999995</v>
      </c>
      <c r="H170" s="1">
        <v>626.54999999999995</v>
      </c>
      <c r="I170" s="1" t="s">
        <v>748</v>
      </c>
      <c r="J170" s="1">
        <v>2024</v>
      </c>
      <c r="K170" s="550">
        <v>45474</v>
      </c>
    </row>
    <row r="171" spans="3:11">
      <c r="C171" s="1" t="s">
        <v>982</v>
      </c>
      <c r="D171" s="1" t="s">
        <v>824</v>
      </c>
      <c r="F171" s="1">
        <v>10202131180</v>
      </c>
      <c r="G171" s="1">
        <v>2307.4</v>
      </c>
      <c r="H171" s="1">
        <v>2307.4</v>
      </c>
      <c r="I171" s="1" t="s">
        <v>748</v>
      </c>
      <c r="J171" s="1">
        <v>2024</v>
      </c>
      <c r="K171" s="550">
        <v>45474</v>
      </c>
    </row>
    <row r="172" spans="3:11">
      <c r="C172" s="1" t="s">
        <v>983</v>
      </c>
      <c r="D172" s="1" t="s">
        <v>797</v>
      </c>
      <c r="F172" s="1">
        <v>10601621180</v>
      </c>
      <c r="G172" s="1">
        <v>763.29</v>
      </c>
      <c r="H172" s="1">
        <v>763.29</v>
      </c>
      <c r="I172" s="1" t="s">
        <v>748</v>
      </c>
      <c r="J172" s="1">
        <v>2024</v>
      </c>
      <c r="K172" s="550">
        <v>45474</v>
      </c>
    </row>
    <row r="173" spans="3:11">
      <c r="C173" s="1" t="s">
        <v>984</v>
      </c>
      <c r="D173" s="1" t="s">
        <v>838</v>
      </c>
      <c r="F173" s="1" t="s">
        <v>761</v>
      </c>
      <c r="G173" s="1">
        <v>3250</v>
      </c>
      <c r="H173" s="1">
        <v>3250</v>
      </c>
      <c r="I173" s="1" t="s">
        <v>748</v>
      </c>
      <c r="J173" s="1">
        <v>2024</v>
      </c>
      <c r="K173" s="550">
        <v>45474</v>
      </c>
    </row>
    <row r="174" spans="3:11">
      <c r="C174" s="1" t="s">
        <v>985</v>
      </c>
      <c r="D174" s="1" t="s">
        <v>838</v>
      </c>
      <c r="F174" s="1" t="s">
        <v>761</v>
      </c>
      <c r="G174" s="1">
        <v>475</v>
      </c>
      <c r="H174" s="1">
        <v>475</v>
      </c>
      <c r="I174" s="1" t="s">
        <v>748</v>
      </c>
      <c r="J174" s="1">
        <v>2024</v>
      </c>
      <c r="K174" s="550">
        <v>45474</v>
      </c>
    </row>
    <row r="175" spans="3:11">
      <c r="C175" s="1" t="s">
        <v>986</v>
      </c>
      <c r="D175" s="1" t="s">
        <v>838</v>
      </c>
      <c r="F175" s="1" t="s">
        <v>761</v>
      </c>
      <c r="G175" s="1">
        <v>1562</v>
      </c>
      <c r="H175" s="1">
        <v>1562</v>
      </c>
      <c r="I175" s="1" t="s">
        <v>748</v>
      </c>
      <c r="J175" s="1">
        <v>2024</v>
      </c>
      <c r="K175" s="550">
        <v>45474</v>
      </c>
    </row>
    <row r="176" spans="3:11">
      <c r="C176" s="1" t="s">
        <v>987</v>
      </c>
      <c r="D176" s="1" t="s">
        <v>840</v>
      </c>
      <c r="F176" s="1" t="s">
        <v>761</v>
      </c>
      <c r="G176" s="1">
        <v>957.52</v>
      </c>
      <c r="H176" s="1">
        <v>957.52</v>
      </c>
      <c r="I176" s="1" t="s">
        <v>748</v>
      </c>
      <c r="J176" s="1">
        <v>2024</v>
      </c>
      <c r="K176" s="550">
        <v>45474</v>
      </c>
    </row>
    <row r="177" spans="3:11">
      <c r="C177" s="1" t="s">
        <v>988</v>
      </c>
      <c r="D177" s="1" t="s">
        <v>840</v>
      </c>
      <c r="F177" s="1" t="s">
        <v>761</v>
      </c>
      <c r="G177" s="1">
        <v>5417.28</v>
      </c>
      <c r="H177" s="1">
        <v>5417.28</v>
      </c>
      <c r="I177" s="1" t="s">
        <v>748</v>
      </c>
      <c r="J177" s="1">
        <v>2024</v>
      </c>
      <c r="K177" s="550">
        <v>45474</v>
      </c>
    </row>
    <row r="178" spans="3:11">
      <c r="C178" s="1" t="s">
        <v>989</v>
      </c>
      <c r="D178" s="1" t="s">
        <v>840</v>
      </c>
      <c r="F178" s="1" t="s">
        <v>761</v>
      </c>
      <c r="G178" s="1">
        <v>-5474.06</v>
      </c>
      <c r="H178" s="1">
        <v>-5474.06</v>
      </c>
      <c r="I178" s="1" t="s">
        <v>748</v>
      </c>
      <c r="J178" s="1">
        <v>2024</v>
      </c>
      <c r="K178" s="550">
        <v>45474</v>
      </c>
    </row>
    <row r="179" spans="3:11">
      <c r="C179" s="1" t="s">
        <v>990</v>
      </c>
      <c r="D179" s="1" t="s">
        <v>840</v>
      </c>
      <c r="F179" s="1" t="s">
        <v>761</v>
      </c>
      <c r="G179" s="1">
        <v>8394.84</v>
      </c>
      <c r="H179" s="1">
        <v>8394.84</v>
      </c>
      <c r="I179" s="1" t="s">
        <v>748</v>
      </c>
      <c r="J179" s="1">
        <v>2024</v>
      </c>
      <c r="K179" s="550">
        <v>45474</v>
      </c>
    </row>
    <row r="180" spans="3:11">
      <c r="C180" s="1" t="s">
        <v>991</v>
      </c>
      <c r="D180" s="1" t="s">
        <v>840</v>
      </c>
      <c r="F180" s="1" t="s">
        <v>761</v>
      </c>
      <c r="G180" s="1">
        <v>8426.2000000000007</v>
      </c>
      <c r="H180" s="1">
        <v>8426.2000000000007</v>
      </c>
      <c r="I180" s="1" t="s">
        <v>748</v>
      </c>
      <c r="J180" s="1">
        <v>2024</v>
      </c>
      <c r="K180" s="550">
        <v>45474</v>
      </c>
    </row>
    <row r="181" spans="3:11">
      <c r="C181" s="1" t="s">
        <v>992</v>
      </c>
      <c r="D181" s="1" t="s">
        <v>840</v>
      </c>
      <c r="F181" s="1" t="s">
        <v>761</v>
      </c>
      <c r="G181" s="1">
        <v>7762.84</v>
      </c>
      <c r="H181" s="1">
        <v>7762.84</v>
      </c>
      <c r="I181" s="1" t="s">
        <v>748</v>
      </c>
      <c r="J181" s="1">
        <v>2024</v>
      </c>
      <c r="K181" s="550">
        <v>45474</v>
      </c>
    </row>
    <row r="182" spans="3:11">
      <c r="C182" s="1" t="s">
        <v>993</v>
      </c>
      <c r="D182" s="1" t="s">
        <v>840</v>
      </c>
      <c r="F182" s="1" t="s">
        <v>761</v>
      </c>
      <c r="G182" s="1">
        <v>3978.67</v>
      </c>
      <c r="H182" s="1">
        <v>3978.67</v>
      </c>
      <c r="I182" s="1" t="s">
        <v>748</v>
      </c>
      <c r="J182" s="1">
        <v>2024</v>
      </c>
      <c r="K182" s="550">
        <v>45474</v>
      </c>
    </row>
    <row r="183" spans="3:11">
      <c r="C183" s="1" t="s">
        <v>994</v>
      </c>
      <c r="D183" s="1" t="s">
        <v>840</v>
      </c>
      <c r="F183" s="1" t="s">
        <v>761</v>
      </c>
      <c r="G183" s="1">
        <v>352.34</v>
      </c>
      <c r="H183" s="1">
        <v>352.34</v>
      </c>
      <c r="I183" s="1" t="s">
        <v>748</v>
      </c>
      <c r="J183" s="1">
        <v>2024</v>
      </c>
      <c r="K183" s="550">
        <v>45474</v>
      </c>
    </row>
    <row r="184" spans="3:11">
      <c r="C184" s="1" t="s">
        <v>995</v>
      </c>
      <c r="D184" s="1" t="s">
        <v>840</v>
      </c>
      <c r="F184" s="1" t="s">
        <v>761</v>
      </c>
      <c r="G184" s="1">
        <v>5687.66</v>
      </c>
      <c r="H184" s="1">
        <v>5687.66</v>
      </c>
      <c r="I184" s="1" t="s">
        <v>748</v>
      </c>
      <c r="J184" s="1">
        <v>2024</v>
      </c>
      <c r="K184" s="550">
        <v>45474</v>
      </c>
    </row>
    <row r="185" spans="3:11">
      <c r="C185" s="1" t="s">
        <v>996</v>
      </c>
      <c r="D185" s="1" t="s">
        <v>840</v>
      </c>
      <c r="F185" s="1" t="s">
        <v>761</v>
      </c>
      <c r="G185" s="1">
        <v>2029.97</v>
      </c>
      <c r="H185" s="1">
        <v>2029.97</v>
      </c>
      <c r="I185" s="1" t="s">
        <v>748</v>
      </c>
      <c r="J185" s="1">
        <v>2024</v>
      </c>
      <c r="K185" s="550">
        <v>45474</v>
      </c>
    </row>
    <row r="186" spans="3:11">
      <c r="C186" s="1" t="s">
        <v>997</v>
      </c>
      <c r="D186" s="1" t="s">
        <v>830</v>
      </c>
      <c r="F186" s="1">
        <v>10201161180</v>
      </c>
      <c r="G186" s="1">
        <v>1091</v>
      </c>
      <c r="H186" s="1">
        <v>1091</v>
      </c>
      <c r="I186" s="1" t="s">
        <v>748</v>
      </c>
      <c r="J186" s="1">
        <v>2024</v>
      </c>
      <c r="K186" s="550">
        <v>45474</v>
      </c>
    </row>
    <row r="187" spans="3:11">
      <c r="C187" s="1" t="s">
        <v>998</v>
      </c>
      <c r="D187" s="1" t="s">
        <v>820</v>
      </c>
      <c r="F187" s="1">
        <v>10201161180</v>
      </c>
      <c r="G187" s="1">
        <v>1249</v>
      </c>
      <c r="H187" s="1">
        <v>1249</v>
      </c>
      <c r="I187" s="1" t="s">
        <v>748</v>
      </c>
      <c r="J187" s="1">
        <v>2024</v>
      </c>
      <c r="K187" s="550">
        <v>45474</v>
      </c>
    </row>
    <row r="188" spans="3:11">
      <c r="C188" s="1" t="s">
        <v>999</v>
      </c>
      <c r="D188" s="1" t="s">
        <v>820</v>
      </c>
      <c r="F188" s="1">
        <v>10201161180</v>
      </c>
      <c r="G188" s="1">
        <v>2720</v>
      </c>
      <c r="H188" s="1">
        <v>2720</v>
      </c>
      <c r="I188" s="1" t="s">
        <v>748</v>
      </c>
      <c r="J188" s="1">
        <v>2024</v>
      </c>
      <c r="K188" s="550">
        <v>45474</v>
      </c>
    </row>
    <row r="189" spans="3:11">
      <c r="C189" s="1" t="s">
        <v>1000</v>
      </c>
      <c r="D189" s="1" t="s">
        <v>820</v>
      </c>
      <c r="F189" s="1">
        <v>10201161180</v>
      </c>
      <c r="G189" s="1">
        <v>3410</v>
      </c>
      <c r="H189" s="1">
        <v>3410</v>
      </c>
      <c r="I189" s="1" t="s">
        <v>748</v>
      </c>
      <c r="J189" s="1">
        <v>2024</v>
      </c>
      <c r="K189" s="550">
        <v>45474</v>
      </c>
    </row>
    <row r="190" spans="3:11">
      <c r="C190" s="1" t="s">
        <v>1001</v>
      </c>
      <c r="D190" s="1" t="s">
        <v>820</v>
      </c>
      <c r="F190" s="1">
        <v>10201161180</v>
      </c>
      <c r="G190" s="1">
        <v>1655</v>
      </c>
      <c r="H190" s="1">
        <v>1655</v>
      </c>
      <c r="I190" s="1" t="s">
        <v>748</v>
      </c>
      <c r="J190" s="1">
        <v>2024</v>
      </c>
      <c r="K190" s="550">
        <v>45474</v>
      </c>
    </row>
    <row r="191" spans="3:11">
      <c r="C191" s="1" t="s">
        <v>1002</v>
      </c>
      <c r="D191" s="1" t="s">
        <v>820</v>
      </c>
      <c r="F191" s="1">
        <v>10201161180</v>
      </c>
      <c r="G191" s="1">
        <v>2027</v>
      </c>
      <c r="H191" s="1">
        <v>2027</v>
      </c>
      <c r="I191" s="1" t="s">
        <v>748</v>
      </c>
      <c r="J191" s="1">
        <v>2024</v>
      </c>
      <c r="K191" s="550">
        <v>45474</v>
      </c>
    </row>
    <row r="192" spans="3:11">
      <c r="C192" s="1" t="s">
        <v>1003</v>
      </c>
      <c r="D192" s="1" t="s">
        <v>826</v>
      </c>
      <c r="F192" s="1">
        <v>10601621180</v>
      </c>
      <c r="G192" s="1">
        <v>252.53</v>
      </c>
      <c r="H192" s="1">
        <v>252.53</v>
      </c>
      <c r="I192" s="1" t="s">
        <v>748</v>
      </c>
      <c r="J192" s="1">
        <v>2024</v>
      </c>
      <c r="K192" s="550">
        <v>45474</v>
      </c>
    </row>
    <row r="193" spans="3:11">
      <c r="C193" s="1" t="s">
        <v>1004</v>
      </c>
      <c r="D193" s="1" t="s">
        <v>826</v>
      </c>
      <c r="F193" s="1">
        <v>10601621180</v>
      </c>
      <c r="G193" s="1">
        <v>81.02</v>
      </c>
      <c r="H193" s="1">
        <v>81.02</v>
      </c>
      <c r="I193" s="1" t="s">
        <v>748</v>
      </c>
      <c r="J193" s="1">
        <v>2024</v>
      </c>
      <c r="K193" s="550">
        <v>45474</v>
      </c>
    </row>
    <row r="194" spans="3:11">
      <c r="C194" s="1" t="s">
        <v>1005</v>
      </c>
      <c r="D194" s="1" t="s">
        <v>826</v>
      </c>
      <c r="F194" s="1">
        <v>10601621180</v>
      </c>
      <c r="G194" s="1">
        <v>320.74</v>
      </c>
      <c r="H194" s="1">
        <v>320.74</v>
      </c>
      <c r="I194" s="1" t="s">
        <v>748</v>
      </c>
      <c r="J194" s="1">
        <v>2024</v>
      </c>
      <c r="K194" s="550">
        <v>45474</v>
      </c>
    </row>
    <row r="195" spans="3:11">
      <c r="C195" s="1" t="s">
        <v>1006</v>
      </c>
      <c r="D195" s="1" t="s">
        <v>826</v>
      </c>
      <c r="F195" s="1">
        <v>10601621180</v>
      </c>
      <c r="G195" s="1">
        <v>99.55</v>
      </c>
      <c r="H195" s="1">
        <v>99.55</v>
      </c>
      <c r="I195" s="1" t="s">
        <v>748</v>
      </c>
      <c r="J195" s="1">
        <v>2024</v>
      </c>
      <c r="K195" s="550">
        <v>45474</v>
      </c>
    </row>
    <row r="196" spans="3:11">
      <c r="C196" s="1" t="s">
        <v>1007</v>
      </c>
      <c r="D196" s="1" t="s">
        <v>826</v>
      </c>
      <c r="F196" s="1">
        <v>10601621180</v>
      </c>
      <c r="G196" s="1">
        <v>64.41</v>
      </c>
      <c r="H196" s="1">
        <v>64.41</v>
      </c>
      <c r="I196" s="1" t="s">
        <v>748</v>
      </c>
      <c r="J196" s="1">
        <v>2024</v>
      </c>
      <c r="K196" s="550">
        <v>45474</v>
      </c>
    </row>
    <row r="197" spans="3:11">
      <c r="C197" s="1" t="s">
        <v>1008</v>
      </c>
      <c r="D197" s="1" t="s">
        <v>797</v>
      </c>
      <c r="F197" s="1">
        <v>10202131180</v>
      </c>
      <c r="G197" s="1">
        <v>363.71</v>
      </c>
      <c r="H197" s="1">
        <v>363.71</v>
      </c>
      <c r="I197" s="1" t="s">
        <v>748</v>
      </c>
      <c r="J197" s="1">
        <v>2024</v>
      </c>
      <c r="K197" s="550">
        <v>45474</v>
      </c>
    </row>
    <row r="198" spans="3:11">
      <c r="C198" s="1" t="s">
        <v>1009</v>
      </c>
      <c r="D198" s="1" t="s">
        <v>797</v>
      </c>
      <c r="F198" s="1">
        <v>10202171180</v>
      </c>
      <c r="G198" s="1">
        <v>91.67</v>
      </c>
      <c r="H198" s="1">
        <v>91.67</v>
      </c>
      <c r="I198" s="1" t="s">
        <v>748</v>
      </c>
      <c r="J198" s="1">
        <v>2024</v>
      </c>
      <c r="K198" s="550">
        <v>45474</v>
      </c>
    </row>
    <row r="199" spans="3:11">
      <c r="C199" s="1" t="s">
        <v>1010</v>
      </c>
      <c r="D199" s="1" t="s">
        <v>799</v>
      </c>
      <c r="F199" s="1">
        <v>10201161180</v>
      </c>
      <c r="G199" s="1">
        <v>60</v>
      </c>
      <c r="H199" s="1">
        <v>60</v>
      </c>
      <c r="I199" s="1" t="s">
        <v>748</v>
      </c>
      <c r="J199" s="1">
        <v>2024</v>
      </c>
      <c r="K199" s="550">
        <v>45474</v>
      </c>
    </row>
    <row r="200" spans="3:11">
      <c r="C200" s="1" t="s">
        <v>1010</v>
      </c>
      <c r="D200" s="1" t="s">
        <v>799</v>
      </c>
      <c r="F200" s="1" t="s">
        <v>761</v>
      </c>
      <c r="G200" s="1">
        <v>60</v>
      </c>
      <c r="H200" s="1">
        <v>60</v>
      </c>
      <c r="I200" s="1" t="s">
        <v>748</v>
      </c>
      <c r="J200" s="1">
        <v>2024</v>
      </c>
      <c r="K200" s="550">
        <v>45474</v>
      </c>
    </row>
    <row r="201" spans="3:11">
      <c r="C201" s="1" t="s">
        <v>1011</v>
      </c>
      <c r="D201" s="1" t="s">
        <v>822</v>
      </c>
      <c r="F201" s="1">
        <v>10201161180</v>
      </c>
      <c r="G201" s="1">
        <v>2522</v>
      </c>
      <c r="H201" s="1">
        <v>2522</v>
      </c>
      <c r="I201" s="1" t="s">
        <v>748</v>
      </c>
      <c r="J201" s="1">
        <v>2024</v>
      </c>
      <c r="K201" s="550">
        <v>45474</v>
      </c>
    </row>
    <row r="202" spans="3:11">
      <c r="C202" s="1" t="s">
        <v>1012</v>
      </c>
      <c r="D202" s="1" t="s">
        <v>808</v>
      </c>
      <c r="F202" s="1" t="s">
        <v>761</v>
      </c>
      <c r="G202" s="1">
        <v>4965</v>
      </c>
      <c r="H202" s="1">
        <v>4965</v>
      </c>
      <c r="I202" s="1" t="s">
        <v>748</v>
      </c>
      <c r="J202" s="1">
        <v>2024</v>
      </c>
      <c r="K202" s="550">
        <v>45474</v>
      </c>
    </row>
    <row r="203" spans="3:11">
      <c r="C203" s="1" t="s">
        <v>1013</v>
      </c>
      <c r="D203" s="1" t="s">
        <v>806</v>
      </c>
      <c r="F203" s="1">
        <v>10101801180</v>
      </c>
      <c r="G203" s="1">
        <v>8455.02</v>
      </c>
      <c r="H203" s="1">
        <v>8455.02</v>
      </c>
      <c r="I203" s="1" t="s">
        <v>748</v>
      </c>
      <c r="J203" s="1">
        <v>2024</v>
      </c>
      <c r="K203" s="550">
        <v>45474</v>
      </c>
    </row>
    <row r="204" spans="3:11">
      <c r="C204" s="1" t="s">
        <v>1014</v>
      </c>
      <c r="D204" s="1" t="s">
        <v>806</v>
      </c>
      <c r="F204" s="1">
        <v>10101801180</v>
      </c>
      <c r="G204" s="1">
        <v>4000.45</v>
      </c>
      <c r="H204" s="1">
        <v>4000.45</v>
      </c>
      <c r="I204" s="1" t="s">
        <v>748</v>
      </c>
      <c r="J204" s="1">
        <v>2024</v>
      </c>
      <c r="K204" s="550">
        <v>45474</v>
      </c>
    </row>
    <row r="205" spans="3:11">
      <c r="C205" s="1" t="s">
        <v>1015</v>
      </c>
      <c r="D205" s="1" t="s">
        <v>820</v>
      </c>
      <c r="F205" s="1">
        <v>10201161180</v>
      </c>
      <c r="G205" s="1">
        <v>450</v>
      </c>
      <c r="H205" s="1">
        <v>450</v>
      </c>
      <c r="I205" s="1" t="s">
        <v>748</v>
      </c>
      <c r="J205" s="1">
        <v>2024</v>
      </c>
      <c r="K205" s="550">
        <v>45474</v>
      </c>
    </row>
    <row r="206" spans="3:11">
      <c r="C206" s="1" t="s">
        <v>1016</v>
      </c>
      <c r="D206" s="1" t="s">
        <v>820</v>
      </c>
      <c r="F206" s="1">
        <v>10201161180</v>
      </c>
      <c r="G206" s="1">
        <v>11149.7</v>
      </c>
      <c r="H206" s="1">
        <v>11149.7</v>
      </c>
      <c r="I206" s="1" t="s">
        <v>748</v>
      </c>
      <c r="J206" s="1">
        <v>2024</v>
      </c>
      <c r="K206" s="550">
        <v>45474</v>
      </c>
    </row>
    <row r="207" spans="3:11">
      <c r="C207" s="1" t="s">
        <v>1017</v>
      </c>
      <c r="D207" s="1" t="s">
        <v>820</v>
      </c>
      <c r="F207" s="1">
        <v>10201161180</v>
      </c>
      <c r="G207" s="1">
        <v>10483.5</v>
      </c>
      <c r="H207" s="1">
        <v>10483.5</v>
      </c>
      <c r="I207" s="1" t="s">
        <v>748</v>
      </c>
      <c r="J207" s="1">
        <v>2024</v>
      </c>
      <c r="K207" s="550">
        <v>45474</v>
      </c>
    </row>
    <row r="208" spans="3:11">
      <c r="C208" s="1" t="s">
        <v>1018</v>
      </c>
      <c r="D208" s="1" t="s">
        <v>804</v>
      </c>
      <c r="F208" s="1">
        <v>10201161180</v>
      </c>
      <c r="G208" s="1">
        <v>6949</v>
      </c>
      <c r="H208" s="1">
        <v>6949</v>
      </c>
      <c r="I208" s="1" t="s">
        <v>748</v>
      </c>
      <c r="J208" s="1">
        <v>2024</v>
      </c>
      <c r="K208" s="550">
        <v>45474</v>
      </c>
    </row>
    <row r="209" spans="3:11">
      <c r="C209" s="1" t="s">
        <v>1019</v>
      </c>
      <c r="D209" s="1" t="s">
        <v>804</v>
      </c>
      <c r="F209" s="1" t="s">
        <v>761</v>
      </c>
      <c r="G209" s="1">
        <v>24445</v>
      </c>
      <c r="H209" s="1">
        <v>24445</v>
      </c>
      <c r="I209" s="1" t="s">
        <v>748</v>
      </c>
      <c r="J209" s="1">
        <v>2024</v>
      </c>
      <c r="K209" s="550">
        <v>45474</v>
      </c>
    </row>
    <row r="210" spans="3:11">
      <c r="C210" s="1" t="s">
        <v>1020</v>
      </c>
      <c r="D210" s="1" t="s">
        <v>804</v>
      </c>
      <c r="F210" s="1" t="s">
        <v>761</v>
      </c>
      <c r="G210" s="1">
        <v>12546</v>
      </c>
      <c r="H210" s="1">
        <v>12546</v>
      </c>
      <c r="I210" s="1" t="s">
        <v>748</v>
      </c>
      <c r="J210" s="1">
        <v>2024</v>
      </c>
      <c r="K210" s="550">
        <v>45474</v>
      </c>
    </row>
    <row r="211" spans="3:11">
      <c r="C211" s="1" t="s">
        <v>1021</v>
      </c>
      <c r="D211" s="1" t="s">
        <v>804</v>
      </c>
      <c r="F211" s="1" t="s">
        <v>761</v>
      </c>
      <c r="G211" s="1">
        <v>3203</v>
      </c>
      <c r="H211" s="1">
        <v>3203</v>
      </c>
      <c r="I211" s="1" t="s">
        <v>748</v>
      </c>
      <c r="J211" s="1">
        <v>2024</v>
      </c>
      <c r="K211" s="550">
        <v>45474</v>
      </c>
    </row>
    <row r="212" spans="3:11">
      <c r="C212" s="1" t="s">
        <v>1022</v>
      </c>
      <c r="D212" s="1" t="s">
        <v>804</v>
      </c>
      <c r="F212" s="1">
        <v>10202171180</v>
      </c>
      <c r="G212" s="1">
        <v>12067.3</v>
      </c>
      <c r="H212" s="1">
        <v>12067.3</v>
      </c>
      <c r="I212" s="1" t="s">
        <v>748</v>
      </c>
      <c r="J212" s="1">
        <v>2024</v>
      </c>
      <c r="K212" s="550">
        <v>45474</v>
      </c>
    </row>
    <row r="213" spans="3:11">
      <c r="C213" s="1" t="s">
        <v>1023</v>
      </c>
      <c r="D213" s="1" t="s">
        <v>804</v>
      </c>
      <c r="F213" s="1" t="s">
        <v>761</v>
      </c>
      <c r="G213" s="1">
        <v>10386</v>
      </c>
      <c r="H213" s="1">
        <v>10386</v>
      </c>
      <c r="I213" s="1" t="s">
        <v>748</v>
      </c>
      <c r="J213" s="1">
        <v>2024</v>
      </c>
      <c r="K213" s="550">
        <v>45474</v>
      </c>
    </row>
    <row r="214" spans="3:11">
      <c r="C214" s="1" t="s">
        <v>1024</v>
      </c>
      <c r="D214" s="1" t="s">
        <v>804</v>
      </c>
      <c r="F214" s="1">
        <v>10201161180</v>
      </c>
      <c r="G214" s="1">
        <v>14311</v>
      </c>
      <c r="H214" s="1">
        <v>14311</v>
      </c>
      <c r="I214" s="1" t="s">
        <v>748</v>
      </c>
      <c r="J214" s="1">
        <v>2024</v>
      </c>
      <c r="K214" s="550">
        <v>45474</v>
      </c>
    </row>
    <row r="215" spans="3:11">
      <c r="C215" s="1" t="s">
        <v>1025</v>
      </c>
      <c r="D215" s="1" t="s">
        <v>804</v>
      </c>
      <c r="F215" s="1">
        <v>10201161180</v>
      </c>
      <c r="G215" s="1">
        <v>46.6</v>
      </c>
      <c r="H215" s="1">
        <v>46.6</v>
      </c>
      <c r="I215" s="1" t="s">
        <v>748</v>
      </c>
      <c r="J215" s="1">
        <v>2024</v>
      </c>
      <c r="K215" s="550">
        <v>45474</v>
      </c>
    </row>
    <row r="216" spans="3:11">
      <c r="C216" s="1" t="s">
        <v>1026</v>
      </c>
      <c r="D216" s="1" t="s">
        <v>804</v>
      </c>
      <c r="F216" s="1">
        <v>10201161180</v>
      </c>
      <c r="G216" s="1">
        <v>10095</v>
      </c>
      <c r="H216" s="1">
        <v>10095</v>
      </c>
      <c r="I216" s="1" t="s">
        <v>748</v>
      </c>
      <c r="J216" s="1">
        <v>2024</v>
      </c>
      <c r="K216" s="550">
        <v>45474</v>
      </c>
    </row>
    <row r="217" spans="3:11">
      <c r="C217" s="1" t="s">
        <v>1027</v>
      </c>
      <c r="D217" s="1" t="s">
        <v>804</v>
      </c>
      <c r="F217" s="1">
        <v>10202171180</v>
      </c>
      <c r="G217" s="1">
        <v>14245.1</v>
      </c>
      <c r="H217" s="1">
        <v>14245.1</v>
      </c>
      <c r="I217" s="1" t="s">
        <v>748</v>
      </c>
      <c r="J217" s="1">
        <v>2024</v>
      </c>
      <c r="K217" s="550">
        <v>45474</v>
      </c>
    </row>
    <row r="218" spans="3:11">
      <c r="C218" s="1" t="s">
        <v>1028</v>
      </c>
      <c r="D218" s="1" t="s">
        <v>804</v>
      </c>
      <c r="F218" s="1">
        <v>10202171180</v>
      </c>
      <c r="G218" s="1">
        <v>17943.2</v>
      </c>
      <c r="H218" s="1">
        <v>17943.2</v>
      </c>
      <c r="I218" s="1" t="s">
        <v>748</v>
      </c>
      <c r="J218" s="1">
        <v>2024</v>
      </c>
      <c r="K218" s="550">
        <v>45474</v>
      </c>
    </row>
    <row r="219" spans="3:11">
      <c r="C219" s="1" t="s">
        <v>1029</v>
      </c>
      <c r="D219" s="1" t="s">
        <v>804</v>
      </c>
      <c r="F219" s="1">
        <v>10202171180</v>
      </c>
      <c r="G219" s="1">
        <v>26298.6</v>
      </c>
      <c r="H219" s="1">
        <v>26298.6</v>
      </c>
      <c r="I219" s="1" t="s">
        <v>748</v>
      </c>
      <c r="J219" s="1">
        <v>2024</v>
      </c>
      <c r="K219" s="550">
        <v>45474</v>
      </c>
    </row>
    <row r="220" spans="3:11">
      <c r="C220" s="1" t="s">
        <v>1030</v>
      </c>
      <c r="D220" s="1" t="s">
        <v>826</v>
      </c>
      <c r="F220" s="1" t="s">
        <v>761</v>
      </c>
      <c r="G220" s="1">
        <v>392.37</v>
      </c>
      <c r="H220" s="1">
        <v>392.37</v>
      </c>
      <c r="I220" s="1" t="s">
        <v>748</v>
      </c>
      <c r="J220" s="1">
        <v>2024</v>
      </c>
      <c r="K220" s="550">
        <v>45474</v>
      </c>
    </row>
    <row r="221" spans="3:11">
      <c r="C221" s="1" t="s">
        <v>1031</v>
      </c>
      <c r="D221" s="1" t="s">
        <v>806</v>
      </c>
      <c r="F221" s="1">
        <v>10152261180</v>
      </c>
      <c r="G221" s="1">
        <v>106.87</v>
      </c>
      <c r="H221" s="1">
        <v>106.87</v>
      </c>
      <c r="I221" s="1" t="s">
        <v>748</v>
      </c>
      <c r="J221" s="1">
        <v>2024</v>
      </c>
      <c r="K221" s="550">
        <v>45474</v>
      </c>
    </row>
    <row r="222" spans="3:11">
      <c r="C222" s="1" t="s">
        <v>1032</v>
      </c>
      <c r="D222" s="1" t="s">
        <v>826</v>
      </c>
      <c r="F222" s="1">
        <v>10601621180</v>
      </c>
      <c r="G222" s="1">
        <v>532.32000000000005</v>
      </c>
      <c r="H222" s="1">
        <v>532.32000000000005</v>
      </c>
      <c r="I222" s="1" t="s">
        <v>748</v>
      </c>
      <c r="J222" s="1">
        <v>2024</v>
      </c>
      <c r="K222" s="550">
        <v>45474</v>
      </c>
    </row>
    <row r="223" spans="3:11">
      <c r="C223" s="1" t="s">
        <v>1033</v>
      </c>
      <c r="D223" s="1" t="s">
        <v>808</v>
      </c>
      <c r="F223" s="1">
        <v>10201161180</v>
      </c>
      <c r="G223" s="1">
        <v>5249</v>
      </c>
      <c r="H223" s="1">
        <v>5249</v>
      </c>
      <c r="I223" s="1" t="s">
        <v>748</v>
      </c>
      <c r="J223" s="1">
        <v>2024</v>
      </c>
      <c r="K223" s="550">
        <v>45474</v>
      </c>
    </row>
    <row r="224" spans="3:11">
      <c r="C224" s="1" t="s">
        <v>1034</v>
      </c>
      <c r="D224" s="1" t="s">
        <v>808</v>
      </c>
      <c r="F224" s="1">
        <v>10401301180</v>
      </c>
      <c r="G224" s="1">
        <v>319.7</v>
      </c>
      <c r="H224" s="1">
        <v>319.7</v>
      </c>
      <c r="I224" s="1" t="s">
        <v>748</v>
      </c>
      <c r="J224" s="1">
        <v>2024</v>
      </c>
      <c r="K224" s="550">
        <v>45474</v>
      </c>
    </row>
    <row r="225" spans="3:11">
      <c r="C225" s="1" t="s">
        <v>1035</v>
      </c>
      <c r="D225" s="1" t="s">
        <v>808</v>
      </c>
      <c r="F225" s="1">
        <v>10201161180</v>
      </c>
      <c r="G225" s="1">
        <v>554</v>
      </c>
      <c r="H225" s="1">
        <v>554</v>
      </c>
      <c r="I225" s="1" t="s">
        <v>748</v>
      </c>
      <c r="J225" s="1">
        <v>2024</v>
      </c>
      <c r="K225" s="550">
        <v>45474</v>
      </c>
    </row>
    <row r="226" spans="3:11">
      <c r="C226" s="1" t="s">
        <v>1036</v>
      </c>
      <c r="D226" s="1" t="s">
        <v>808</v>
      </c>
      <c r="F226" s="1">
        <v>10201161180</v>
      </c>
      <c r="G226" s="1">
        <v>1217</v>
      </c>
      <c r="H226" s="1">
        <v>1217</v>
      </c>
      <c r="I226" s="1" t="s">
        <v>748</v>
      </c>
      <c r="J226" s="1">
        <v>2024</v>
      </c>
      <c r="K226" s="550">
        <v>45474</v>
      </c>
    </row>
    <row r="227" spans="3:11">
      <c r="C227" s="1" t="s">
        <v>1037</v>
      </c>
      <c r="D227" s="1" t="s">
        <v>810</v>
      </c>
      <c r="F227" s="1">
        <v>10202141180</v>
      </c>
      <c r="G227" s="1">
        <v>115049</v>
      </c>
      <c r="H227" s="1">
        <v>115049</v>
      </c>
      <c r="I227" s="1" t="s">
        <v>748</v>
      </c>
      <c r="J227" s="1">
        <v>2024</v>
      </c>
      <c r="K227" s="550">
        <v>45474</v>
      </c>
    </row>
    <row r="228" spans="3:11">
      <c r="C228" s="1" t="s">
        <v>1038</v>
      </c>
      <c r="D228" s="1" t="s">
        <v>810</v>
      </c>
      <c r="F228" s="1">
        <v>10202141180</v>
      </c>
      <c r="G228" s="1">
        <v>68900.800000000003</v>
      </c>
      <c r="H228" s="1">
        <v>68900.800000000003</v>
      </c>
      <c r="I228" s="1" t="s">
        <v>748</v>
      </c>
      <c r="J228" s="1">
        <v>2024</v>
      </c>
      <c r="K228" s="550">
        <v>45474</v>
      </c>
    </row>
    <row r="229" spans="3:11">
      <c r="C229" s="1" t="s">
        <v>1039</v>
      </c>
      <c r="D229" s="1" t="s">
        <v>810</v>
      </c>
      <c r="F229" s="1">
        <v>10202141180</v>
      </c>
      <c r="G229" s="1">
        <v>28082.1</v>
      </c>
      <c r="H229" s="1">
        <v>28082.1</v>
      </c>
      <c r="I229" s="1" t="s">
        <v>748</v>
      </c>
      <c r="J229" s="1">
        <v>2024</v>
      </c>
      <c r="K229" s="550">
        <v>45474</v>
      </c>
    </row>
    <row r="230" spans="3:11">
      <c r="C230" s="1" t="s">
        <v>1040</v>
      </c>
      <c r="D230" s="1" t="s">
        <v>810</v>
      </c>
      <c r="F230" s="1">
        <v>10202141180</v>
      </c>
      <c r="G230" s="1">
        <v>93680.8</v>
      </c>
      <c r="H230" s="1">
        <v>93680.8</v>
      </c>
      <c r="I230" s="1" t="s">
        <v>748</v>
      </c>
      <c r="J230" s="1">
        <v>2024</v>
      </c>
      <c r="K230" s="550">
        <v>45474</v>
      </c>
    </row>
    <row r="231" spans="3:11">
      <c r="C231" s="1" t="s">
        <v>1041</v>
      </c>
      <c r="D231" s="1" t="s">
        <v>808</v>
      </c>
      <c r="F231" s="1">
        <v>10201161180</v>
      </c>
      <c r="G231" s="1">
        <v>30</v>
      </c>
      <c r="H231" s="1">
        <v>30</v>
      </c>
      <c r="I231" s="1" t="s">
        <v>748</v>
      </c>
      <c r="J231" s="1">
        <v>2024</v>
      </c>
      <c r="K231" s="550">
        <v>45474</v>
      </c>
    </row>
    <row r="232" spans="3:11">
      <c r="C232" s="1" t="s">
        <v>1042</v>
      </c>
      <c r="D232" s="1" t="s">
        <v>808</v>
      </c>
      <c r="F232" s="1">
        <v>10201161180</v>
      </c>
      <c r="G232" s="1">
        <v>510</v>
      </c>
      <c r="H232" s="1">
        <v>510</v>
      </c>
      <c r="I232" s="1" t="s">
        <v>748</v>
      </c>
      <c r="J232" s="1">
        <v>2024</v>
      </c>
      <c r="K232" s="550">
        <v>45474</v>
      </c>
    </row>
    <row r="233" spans="3:11">
      <c r="C233" s="1" t="s">
        <v>1043</v>
      </c>
      <c r="D233" s="1" t="s">
        <v>808</v>
      </c>
      <c r="F233" s="1">
        <v>10201161180</v>
      </c>
      <c r="G233" s="1">
        <v>4090</v>
      </c>
      <c r="H233" s="1">
        <v>4090</v>
      </c>
      <c r="I233" s="1" t="s">
        <v>748</v>
      </c>
      <c r="J233" s="1">
        <v>2024</v>
      </c>
      <c r="K233" s="550">
        <v>45474</v>
      </c>
    </row>
    <row r="234" spans="3:11">
      <c r="C234" s="1" t="s">
        <v>1044</v>
      </c>
      <c r="D234" s="1" t="s">
        <v>808</v>
      </c>
      <c r="F234" s="1" t="s">
        <v>761</v>
      </c>
      <c r="G234" s="1">
        <v>16353</v>
      </c>
      <c r="H234" s="1">
        <v>16353</v>
      </c>
      <c r="I234" s="1" t="s">
        <v>748</v>
      </c>
      <c r="J234" s="1">
        <v>2024</v>
      </c>
      <c r="K234" s="550">
        <v>45474</v>
      </c>
    </row>
    <row r="235" spans="3:11">
      <c r="C235" s="1" t="s">
        <v>1045</v>
      </c>
      <c r="D235" s="1" t="s">
        <v>808</v>
      </c>
      <c r="F235" s="1">
        <v>10201161180</v>
      </c>
      <c r="G235" s="1">
        <v>9062</v>
      </c>
      <c r="H235" s="1">
        <v>9062</v>
      </c>
      <c r="I235" s="1" t="s">
        <v>748</v>
      </c>
      <c r="J235" s="1">
        <v>2024</v>
      </c>
      <c r="K235" s="550">
        <v>45474</v>
      </c>
    </row>
    <row r="236" spans="3:11">
      <c r="C236" s="1" t="s">
        <v>1046</v>
      </c>
      <c r="D236" s="1" t="s">
        <v>808</v>
      </c>
      <c r="F236" s="1">
        <v>10201161180</v>
      </c>
      <c r="G236" s="1">
        <v>5415</v>
      </c>
      <c r="H236" s="1">
        <v>5415</v>
      </c>
      <c r="I236" s="1" t="s">
        <v>748</v>
      </c>
      <c r="J236" s="1">
        <v>2024</v>
      </c>
      <c r="K236" s="550">
        <v>45474</v>
      </c>
    </row>
    <row r="237" spans="3:11">
      <c r="C237" s="1" t="s">
        <v>1047</v>
      </c>
      <c r="D237" s="1" t="s">
        <v>808</v>
      </c>
      <c r="F237" s="1">
        <v>10201161180</v>
      </c>
      <c r="G237" s="1">
        <v>100</v>
      </c>
      <c r="H237" s="1">
        <v>100</v>
      </c>
      <c r="I237" s="1" t="s">
        <v>748</v>
      </c>
      <c r="J237" s="1">
        <v>2024</v>
      </c>
      <c r="K237" s="550">
        <v>45474</v>
      </c>
    </row>
    <row r="238" spans="3:11">
      <c r="C238" s="1" t="s">
        <v>1048</v>
      </c>
      <c r="D238" s="1" t="s">
        <v>808</v>
      </c>
      <c r="F238" s="1">
        <v>10201161180</v>
      </c>
      <c r="G238" s="1">
        <v>837.8</v>
      </c>
      <c r="H238" s="1">
        <v>837.8</v>
      </c>
      <c r="I238" s="1" t="s">
        <v>748</v>
      </c>
      <c r="J238" s="1">
        <v>2024</v>
      </c>
      <c r="K238" s="550">
        <v>45474</v>
      </c>
    </row>
    <row r="239" spans="3:11">
      <c r="C239" s="1" t="s">
        <v>1049</v>
      </c>
      <c r="D239" s="1" t="s">
        <v>810</v>
      </c>
      <c r="F239" s="1">
        <v>10201161180</v>
      </c>
      <c r="G239" s="1">
        <v>916</v>
      </c>
      <c r="H239" s="1">
        <v>916</v>
      </c>
      <c r="I239" s="1" t="s">
        <v>748</v>
      </c>
      <c r="J239" s="1">
        <v>2024</v>
      </c>
      <c r="K239" s="550">
        <v>45474</v>
      </c>
    </row>
    <row r="240" spans="3:11">
      <c r="C240" s="1" t="s">
        <v>1050</v>
      </c>
      <c r="D240" s="1" t="s">
        <v>810</v>
      </c>
      <c r="F240" s="1">
        <v>10201161180</v>
      </c>
      <c r="G240" s="1">
        <v>1302</v>
      </c>
      <c r="H240" s="1">
        <v>1302</v>
      </c>
      <c r="I240" s="1" t="s">
        <v>748</v>
      </c>
      <c r="J240" s="1">
        <v>2024</v>
      </c>
      <c r="K240" s="550">
        <v>45474</v>
      </c>
    </row>
    <row r="241" spans="3:11">
      <c r="C241" s="1" t="s">
        <v>1051</v>
      </c>
      <c r="D241" s="1" t="s">
        <v>810</v>
      </c>
      <c r="F241" s="1">
        <v>10201161180</v>
      </c>
      <c r="G241" s="1">
        <v>8682</v>
      </c>
      <c r="H241" s="1">
        <v>8682</v>
      </c>
      <c r="I241" s="1" t="s">
        <v>748</v>
      </c>
      <c r="J241" s="1">
        <v>2024</v>
      </c>
      <c r="K241" s="550">
        <v>45474</v>
      </c>
    </row>
    <row r="242" spans="3:11">
      <c r="C242" s="1" t="s">
        <v>1052</v>
      </c>
      <c r="D242" s="1" t="s">
        <v>826</v>
      </c>
      <c r="F242" s="1">
        <v>10601621180</v>
      </c>
      <c r="G242" s="1">
        <v>486.15</v>
      </c>
      <c r="H242" s="1">
        <v>486.15</v>
      </c>
      <c r="I242" s="1" t="s">
        <v>748</v>
      </c>
      <c r="J242" s="1">
        <v>2024</v>
      </c>
      <c r="K242" s="550">
        <v>45474</v>
      </c>
    </row>
    <row r="243" spans="3:11">
      <c r="C243" s="1" t="s">
        <v>1053</v>
      </c>
      <c r="D243" s="1" t="s">
        <v>826</v>
      </c>
      <c r="F243" s="1" t="s">
        <v>761</v>
      </c>
      <c r="G243" s="1">
        <v>36706.97</v>
      </c>
      <c r="H243" s="1">
        <v>36706.97</v>
      </c>
      <c r="I243" s="1" t="s">
        <v>748</v>
      </c>
      <c r="J243" s="1">
        <v>2024</v>
      </c>
      <c r="K243" s="550">
        <v>45474</v>
      </c>
    </row>
    <row r="244" spans="3:11">
      <c r="C244" s="1" t="s">
        <v>1054</v>
      </c>
      <c r="D244" s="1" t="s">
        <v>822</v>
      </c>
      <c r="F244" s="1">
        <v>10202131180</v>
      </c>
      <c r="G244" s="1">
        <v>331.15</v>
      </c>
      <c r="H244" s="1">
        <v>331.15</v>
      </c>
      <c r="I244" s="1" t="s">
        <v>748</v>
      </c>
      <c r="J244" s="1">
        <v>2024</v>
      </c>
      <c r="K244" s="550">
        <v>45474</v>
      </c>
    </row>
    <row r="245" spans="3:11">
      <c r="C245" s="1" t="s">
        <v>1055</v>
      </c>
      <c r="D245" s="1" t="s">
        <v>822</v>
      </c>
      <c r="F245" s="1">
        <v>10202131180</v>
      </c>
      <c r="G245" s="1">
        <v>345.13</v>
      </c>
      <c r="H245" s="1">
        <v>345.13</v>
      </c>
      <c r="I245" s="1" t="s">
        <v>748</v>
      </c>
      <c r="J245" s="1">
        <v>2024</v>
      </c>
      <c r="K245" s="550">
        <v>45474</v>
      </c>
    </row>
    <row r="246" spans="3:11">
      <c r="C246" s="1" t="s">
        <v>1056</v>
      </c>
      <c r="D246" s="1" t="s">
        <v>828</v>
      </c>
      <c r="F246" s="1">
        <v>10202111180</v>
      </c>
      <c r="G246" s="1">
        <v>62.1</v>
      </c>
      <c r="H246" s="1">
        <v>62.1</v>
      </c>
      <c r="I246" s="1" t="s">
        <v>748</v>
      </c>
      <c r="J246" s="1">
        <v>2024</v>
      </c>
      <c r="K246" s="550">
        <v>45474</v>
      </c>
    </row>
    <row r="247" spans="3:11">
      <c r="C247" s="1" t="s">
        <v>1057</v>
      </c>
      <c r="D247" s="1" t="s">
        <v>828</v>
      </c>
      <c r="F247" s="1">
        <v>10202171180</v>
      </c>
      <c r="G247" s="1">
        <v>49.6</v>
      </c>
      <c r="H247" s="1">
        <v>49.6</v>
      </c>
      <c r="I247" s="1" t="s">
        <v>748</v>
      </c>
      <c r="J247" s="1">
        <v>2024</v>
      </c>
      <c r="K247" s="550">
        <v>45474</v>
      </c>
    </row>
    <row r="248" spans="3:11">
      <c r="C248" s="1" t="s">
        <v>1058</v>
      </c>
      <c r="D248" s="1" t="s">
        <v>828</v>
      </c>
      <c r="F248" s="1">
        <v>10202111180</v>
      </c>
      <c r="G248" s="1">
        <v>14.5</v>
      </c>
      <c r="H248" s="1">
        <v>14.5</v>
      </c>
      <c r="I248" s="1" t="s">
        <v>748</v>
      </c>
      <c r="J248" s="1">
        <v>2024</v>
      </c>
      <c r="K248" s="550">
        <v>45474</v>
      </c>
    </row>
    <row r="249" spans="3:11">
      <c r="C249" s="1" t="s">
        <v>1059</v>
      </c>
      <c r="D249" s="1" t="s">
        <v>828</v>
      </c>
      <c r="F249" s="1">
        <v>10202171180</v>
      </c>
      <c r="G249" s="1">
        <v>72.599999999999994</v>
      </c>
      <c r="H249" s="1">
        <v>72.599999999999994</v>
      </c>
      <c r="I249" s="1" t="s">
        <v>748</v>
      </c>
      <c r="J249" s="1">
        <v>2024</v>
      </c>
      <c r="K249" s="550">
        <v>45474</v>
      </c>
    </row>
    <row r="250" spans="3:11">
      <c r="C250" s="1" t="s">
        <v>1060</v>
      </c>
      <c r="D250" s="1" t="s">
        <v>826</v>
      </c>
      <c r="F250" s="1">
        <v>10202131180</v>
      </c>
      <c r="G250" s="1">
        <v>387.48</v>
      </c>
      <c r="H250" s="1">
        <v>387.48</v>
      </c>
      <c r="I250" s="1" t="s">
        <v>748</v>
      </c>
      <c r="J250" s="1">
        <v>2024</v>
      </c>
      <c r="K250" s="550">
        <v>45474</v>
      </c>
    </row>
    <row r="251" spans="3:11">
      <c r="C251" s="1" t="s">
        <v>1061</v>
      </c>
      <c r="D251" s="1" t="s">
        <v>826</v>
      </c>
      <c r="F251" s="1">
        <v>10601621180</v>
      </c>
      <c r="G251" s="1">
        <v>146.94999999999999</v>
      </c>
      <c r="H251" s="1">
        <v>146.94999999999999</v>
      </c>
      <c r="I251" s="1" t="s">
        <v>748</v>
      </c>
      <c r="J251" s="1">
        <v>2024</v>
      </c>
      <c r="K251" s="550">
        <v>45474</v>
      </c>
    </row>
    <row r="252" spans="3:11">
      <c r="C252" s="1" t="s">
        <v>1062</v>
      </c>
      <c r="D252" s="1" t="s">
        <v>812</v>
      </c>
      <c r="F252" s="1">
        <v>10201161180</v>
      </c>
      <c r="G252" s="1">
        <v>60</v>
      </c>
      <c r="H252" s="1">
        <v>60</v>
      </c>
      <c r="I252" s="1" t="s">
        <v>748</v>
      </c>
      <c r="J252" s="1">
        <v>2024</v>
      </c>
      <c r="K252" s="550">
        <v>45474</v>
      </c>
    </row>
    <row r="253" spans="3:11">
      <c r="C253" s="1" t="s">
        <v>1063</v>
      </c>
      <c r="D253" s="1" t="s">
        <v>824</v>
      </c>
      <c r="F253" s="1">
        <v>10601621180</v>
      </c>
      <c r="G253" s="1">
        <v>33.07</v>
      </c>
      <c r="H253" s="1">
        <v>33.07</v>
      </c>
      <c r="I253" s="1" t="s">
        <v>748</v>
      </c>
      <c r="J253" s="1">
        <v>2024</v>
      </c>
      <c r="K253" s="550">
        <v>45474</v>
      </c>
    </row>
    <row r="254" spans="3:11">
      <c r="C254" s="1" t="s">
        <v>1064</v>
      </c>
      <c r="D254" s="1" t="s">
        <v>814</v>
      </c>
      <c r="F254" s="1">
        <v>10202221180</v>
      </c>
      <c r="G254" s="1">
        <v>1317.7</v>
      </c>
      <c r="H254" s="1">
        <v>1317.7</v>
      </c>
      <c r="I254" s="1" t="s">
        <v>748</v>
      </c>
      <c r="J254" s="1">
        <v>2024</v>
      </c>
      <c r="K254" s="550">
        <v>45474</v>
      </c>
    </row>
    <row r="255" spans="3:11">
      <c r="C255" s="1" t="s">
        <v>1065</v>
      </c>
      <c r="D255" s="1" t="s">
        <v>814</v>
      </c>
      <c r="F255" s="1">
        <v>10201161180</v>
      </c>
      <c r="G255" s="1">
        <v>895</v>
      </c>
      <c r="H255" s="1">
        <v>895</v>
      </c>
      <c r="I255" s="1" t="s">
        <v>748</v>
      </c>
      <c r="J255" s="1">
        <v>2024</v>
      </c>
      <c r="K255" s="550">
        <v>45474</v>
      </c>
    </row>
    <row r="256" spans="3:11">
      <c r="C256" s="1" t="s">
        <v>1066</v>
      </c>
      <c r="D256" s="1" t="s">
        <v>814</v>
      </c>
      <c r="F256" s="1" t="s">
        <v>750</v>
      </c>
      <c r="G256" s="1">
        <v>20</v>
      </c>
      <c r="H256" s="1">
        <v>20</v>
      </c>
      <c r="I256" s="1" t="s">
        <v>748</v>
      </c>
      <c r="J256" s="1">
        <v>2024</v>
      </c>
      <c r="K256" s="550">
        <v>45474</v>
      </c>
    </row>
    <row r="257" spans="3:11">
      <c r="C257" s="1" t="s">
        <v>1067</v>
      </c>
      <c r="D257" s="1" t="s">
        <v>814</v>
      </c>
      <c r="F257" s="1" t="s">
        <v>750</v>
      </c>
      <c r="G257" s="1">
        <v>23690</v>
      </c>
      <c r="H257" s="1">
        <v>23690</v>
      </c>
      <c r="I257" s="1" t="s">
        <v>748</v>
      </c>
      <c r="J257" s="1">
        <v>2024</v>
      </c>
      <c r="K257" s="550">
        <v>45474</v>
      </c>
    </row>
    <row r="258" spans="3:11">
      <c r="C258" s="1" t="s">
        <v>1068</v>
      </c>
      <c r="D258" s="1" t="s">
        <v>844</v>
      </c>
      <c r="F258" s="1">
        <v>10601521180</v>
      </c>
      <c r="G258" s="1">
        <v>283.24</v>
      </c>
      <c r="H258" s="1">
        <v>283.24</v>
      </c>
      <c r="I258" s="1" t="s">
        <v>748</v>
      </c>
      <c r="J258" s="1">
        <v>2024</v>
      </c>
      <c r="K258" s="550">
        <v>45474</v>
      </c>
    </row>
    <row r="259" spans="3:11">
      <c r="C259" s="1" t="s">
        <v>1069</v>
      </c>
      <c r="D259" s="1" t="s">
        <v>826</v>
      </c>
      <c r="F259" s="1" t="s">
        <v>750</v>
      </c>
      <c r="G259" s="1">
        <v>213.84</v>
      </c>
      <c r="H259" s="1">
        <v>213.84</v>
      </c>
      <c r="I259" s="1" t="s">
        <v>748</v>
      </c>
      <c r="J259" s="1">
        <v>2024</v>
      </c>
      <c r="K259" s="550">
        <v>45474</v>
      </c>
    </row>
    <row r="260" spans="3:11">
      <c r="C260" s="1" t="s">
        <v>1070</v>
      </c>
      <c r="D260" s="1" t="s">
        <v>824</v>
      </c>
      <c r="F260" s="1" t="s">
        <v>750</v>
      </c>
      <c r="G260" s="1">
        <v>389.05</v>
      </c>
      <c r="H260" s="1">
        <v>389.05</v>
      </c>
      <c r="I260" s="1" t="s">
        <v>748</v>
      </c>
      <c r="J260" s="1">
        <v>2024</v>
      </c>
      <c r="K260" s="550">
        <v>45474</v>
      </c>
    </row>
    <row r="261" spans="3:11">
      <c r="C261" s="1" t="s">
        <v>1071</v>
      </c>
      <c r="D261" s="1" t="s">
        <v>826</v>
      </c>
      <c r="F261" s="1" t="s">
        <v>750</v>
      </c>
      <c r="G261" s="1">
        <v>252.93</v>
      </c>
      <c r="H261" s="1">
        <v>252.93</v>
      </c>
      <c r="I261" s="1" t="s">
        <v>748</v>
      </c>
      <c r="J261" s="1">
        <v>2024</v>
      </c>
      <c r="K261" s="550">
        <v>45474</v>
      </c>
    </row>
    <row r="262" spans="3:11">
      <c r="C262" s="1" t="s">
        <v>1072</v>
      </c>
      <c r="D262" s="1" t="s">
        <v>818</v>
      </c>
      <c r="F262" s="1">
        <v>10202171180</v>
      </c>
      <c r="G262" s="1">
        <v>11164.1</v>
      </c>
      <c r="H262" s="1">
        <v>11164.1</v>
      </c>
      <c r="I262" s="1" t="s">
        <v>748</v>
      </c>
      <c r="J262" s="1">
        <v>2024</v>
      </c>
      <c r="K262" s="550">
        <v>45474</v>
      </c>
    </row>
    <row r="263" spans="3:11">
      <c r="C263" s="1" t="s">
        <v>1073</v>
      </c>
      <c r="D263" s="1" t="s">
        <v>818</v>
      </c>
      <c r="F263" s="1">
        <v>10202171180</v>
      </c>
      <c r="G263" s="1">
        <v>8549.2999999999993</v>
      </c>
      <c r="H263" s="1">
        <v>8549.2999999999993</v>
      </c>
      <c r="I263" s="1" t="s">
        <v>748</v>
      </c>
      <c r="J263" s="1">
        <v>2024</v>
      </c>
      <c r="K263" s="550">
        <v>45474</v>
      </c>
    </row>
    <row r="264" spans="3:11">
      <c r="C264" s="1" t="s">
        <v>1074</v>
      </c>
      <c r="D264" s="1" t="s">
        <v>818</v>
      </c>
      <c r="F264" s="1">
        <v>10201161180</v>
      </c>
      <c r="G264" s="1">
        <v>430</v>
      </c>
      <c r="H264" s="1">
        <v>430</v>
      </c>
      <c r="I264" s="1" t="s">
        <v>748</v>
      </c>
      <c r="J264" s="1">
        <v>2024</v>
      </c>
      <c r="K264" s="550">
        <v>45474</v>
      </c>
    </row>
    <row r="265" spans="3:11">
      <c r="C265" s="1" t="s">
        <v>1075</v>
      </c>
      <c r="D265" s="1" t="s">
        <v>818</v>
      </c>
      <c r="F265" s="1">
        <v>10201161180</v>
      </c>
      <c r="G265" s="1">
        <v>1241</v>
      </c>
      <c r="H265" s="1">
        <v>1241</v>
      </c>
      <c r="I265" s="1" t="s">
        <v>748</v>
      </c>
      <c r="J265" s="1">
        <v>2024</v>
      </c>
      <c r="K265" s="550">
        <v>45474</v>
      </c>
    </row>
    <row r="266" spans="3:11">
      <c r="C266" s="1" t="s">
        <v>1076</v>
      </c>
      <c r="D266" s="1" t="s">
        <v>826</v>
      </c>
      <c r="F266" s="1">
        <v>10601621180</v>
      </c>
      <c r="G266" s="1">
        <v>28.92</v>
      </c>
      <c r="H266" s="1">
        <v>28.92</v>
      </c>
      <c r="I266" s="1" t="s">
        <v>748</v>
      </c>
      <c r="J266" s="1">
        <v>2024</v>
      </c>
      <c r="K266" s="550">
        <v>45474</v>
      </c>
    </row>
    <row r="267" spans="3:11">
      <c r="D267" s="1" t="s">
        <v>826</v>
      </c>
      <c r="F267" s="1">
        <v>10601621180</v>
      </c>
      <c r="G267" s="1">
        <v>92.84</v>
      </c>
      <c r="H267" s="1">
        <v>92.84</v>
      </c>
      <c r="I267" s="1" t="s">
        <v>748</v>
      </c>
      <c r="J267" s="1">
        <v>2024</v>
      </c>
      <c r="K267" s="550">
        <v>45474</v>
      </c>
    </row>
    <row r="268" spans="3:11">
      <c r="C268" s="1" t="s">
        <v>1077</v>
      </c>
      <c r="D268" s="1" t="s">
        <v>826</v>
      </c>
      <c r="F268" s="1">
        <v>10601621180</v>
      </c>
      <c r="G268" s="1">
        <v>228.95</v>
      </c>
      <c r="H268" s="1">
        <v>228.95</v>
      </c>
      <c r="I268" s="1" t="s">
        <v>748</v>
      </c>
      <c r="J268" s="1">
        <v>2024</v>
      </c>
      <c r="K268" s="550">
        <v>45474</v>
      </c>
    </row>
    <row r="269" spans="3:11">
      <c r="C269" s="1" t="s">
        <v>1078</v>
      </c>
      <c r="D269" s="1" t="s">
        <v>826</v>
      </c>
      <c r="F269" s="1">
        <v>10601621180</v>
      </c>
      <c r="G269" s="1">
        <v>33.39</v>
      </c>
      <c r="H269" s="1">
        <v>33.39</v>
      </c>
      <c r="I269" s="1" t="s">
        <v>748</v>
      </c>
      <c r="J269" s="1">
        <v>2024</v>
      </c>
      <c r="K269" s="550">
        <v>45474</v>
      </c>
    </row>
    <row r="270" spans="3:11">
      <c r="C270" s="1" t="s">
        <v>1079</v>
      </c>
      <c r="D270" s="1" t="s">
        <v>824</v>
      </c>
      <c r="F270" s="1">
        <v>10201161180</v>
      </c>
      <c r="G270" s="1">
        <v>70</v>
      </c>
      <c r="H270" s="1">
        <v>70</v>
      </c>
      <c r="I270" s="1" t="s">
        <v>748</v>
      </c>
      <c r="J270" s="1">
        <v>2024</v>
      </c>
      <c r="K270" s="550">
        <v>45474</v>
      </c>
    </row>
    <row r="271" spans="3:11">
      <c r="C271" s="1" t="s">
        <v>1080</v>
      </c>
      <c r="D271" s="1" t="s">
        <v>842</v>
      </c>
      <c r="F271" s="1">
        <v>10401301180</v>
      </c>
      <c r="G271" s="1">
        <v>195</v>
      </c>
      <c r="H271" s="1">
        <v>195</v>
      </c>
      <c r="I271" s="1" t="s">
        <v>748</v>
      </c>
      <c r="J271" s="1">
        <v>2024</v>
      </c>
      <c r="K271" s="550">
        <v>45474</v>
      </c>
    </row>
    <row r="272" spans="3:11">
      <c r="C272" s="1" t="s">
        <v>1081</v>
      </c>
      <c r="D272" s="1" t="s">
        <v>830</v>
      </c>
      <c r="F272" s="1">
        <v>10202111180</v>
      </c>
      <c r="G272" s="1">
        <v>12.5</v>
      </c>
      <c r="H272" s="1">
        <v>12.5</v>
      </c>
      <c r="I272" s="1" t="s">
        <v>748</v>
      </c>
      <c r="J272" s="1">
        <v>2024</v>
      </c>
      <c r="K272" s="550">
        <v>45474</v>
      </c>
    </row>
    <row r="273" spans="3:11">
      <c r="C273" s="1" t="s">
        <v>1082</v>
      </c>
      <c r="D273" s="1" t="s">
        <v>830</v>
      </c>
      <c r="F273" s="1">
        <v>10401301180</v>
      </c>
      <c r="G273" s="1">
        <v>141.19999999999999</v>
      </c>
      <c r="H273" s="1">
        <v>141.19999999999999</v>
      </c>
      <c r="I273" s="1" t="s">
        <v>748</v>
      </c>
      <c r="J273" s="1">
        <v>2024</v>
      </c>
      <c r="K273" s="550">
        <v>45474</v>
      </c>
    </row>
    <row r="274" spans="3:11">
      <c r="C274" s="1" t="s">
        <v>1083</v>
      </c>
      <c r="D274" s="1" t="s">
        <v>826</v>
      </c>
      <c r="F274" s="1">
        <v>10601621180</v>
      </c>
      <c r="G274" s="1">
        <v>265.63</v>
      </c>
      <c r="H274" s="1">
        <v>265.63</v>
      </c>
      <c r="I274" s="1" t="s">
        <v>748</v>
      </c>
      <c r="J274" s="1">
        <v>2024</v>
      </c>
      <c r="K274" s="550">
        <v>45474</v>
      </c>
    </row>
    <row r="275" spans="3:11">
      <c r="C275" s="1" t="s">
        <v>1084</v>
      </c>
      <c r="D275" s="1" t="s">
        <v>826</v>
      </c>
      <c r="F275" s="1">
        <v>10601621180</v>
      </c>
      <c r="G275" s="1">
        <v>304.08999999999997</v>
      </c>
      <c r="H275" s="1">
        <v>304.08999999999997</v>
      </c>
      <c r="I275" s="1" t="s">
        <v>748</v>
      </c>
      <c r="J275" s="1">
        <v>2024</v>
      </c>
      <c r="K275" s="550">
        <v>45474</v>
      </c>
    </row>
    <row r="276" spans="3:11">
      <c r="C276" s="1" t="s">
        <v>1085</v>
      </c>
      <c r="D276" s="1" t="s">
        <v>846</v>
      </c>
      <c r="F276" s="1">
        <v>10202111180</v>
      </c>
      <c r="G276" s="1">
        <v>3746.54</v>
      </c>
      <c r="H276" s="1">
        <v>3746.54</v>
      </c>
      <c r="I276" s="1" t="s">
        <v>748</v>
      </c>
      <c r="J276" s="1">
        <v>2024</v>
      </c>
      <c r="K276" s="550">
        <v>45474</v>
      </c>
    </row>
    <row r="277" spans="3:11">
      <c r="C277" s="1" t="s">
        <v>1086</v>
      </c>
      <c r="D277" s="1" t="s">
        <v>820</v>
      </c>
      <c r="F277" s="1">
        <v>10201161180</v>
      </c>
      <c r="G277" s="1">
        <v>5686</v>
      </c>
      <c r="H277" s="1">
        <v>5686</v>
      </c>
      <c r="I277" s="1" t="s">
        <v>748</v>
      </c>
      <c r="J277" s="1">
        <v>2024</v>
      </c>
      <c r="K277" s="550">
        <v>45474</v>
      </c>
    </row>
    <row r="278" spans="3:11">
      <c r="C278" s="1" t="s">
        <v>1087</v>
      </c>
      <c r="D278" s="1" t="s">
        <v>820</v>
      </c>
      <c r="F278" s="1">
        <v>10201161180</v>
      </c>
      <c r="G278" s="1">
        <v>4407</v>
      </c>
      <c r="H278" s="1">
        <v>4407</v>
      </c>
      <c r="I278" s="1" t="s">
        <v>748</v>
      </c>
      <c r="J278" s="1">
        <v>2024</v>
      </c>
      <c r="K278" s="550">
        <v>45474</v>
      </c>
    </row>
    <row r="279" spans="3:11">
      <c r="C279" s="1" t="s">
        <v>1088</v>
      </c>
      <c r="D279" s="1" t="s">
        <v>820</v>
      </c>
      <c r="F279" s="1">
        <v>10201161180</v>
      </c>
      <c r="G279" s="1">
        <v>4979</v>
      </c>
      <c r="H279" s="1">
        <v>4979</v>
      </c>
      <c r="I279" s="1" t="s">
        <v>748</v>
      </c>
      <c r="J279" s="1">
        <v>2024</v>
      </c>
      <c r="K279" s="550">
        <v>45474</v>
      </c>
    </row>
    <row r="280" spans="3:11">
      <c r="C280" s="1" t="s">
        <v>1089</v>
      </c>
      <c r="D280" s="1" t="s">
        <v>820</v>
      </c>
      <c r="F280" s="1">
        <v>10201161180</v>
      </c>
      <c r="G280" s="1">
        <v>3143</v>
      </c>
      <c r="H280" s="1">
        <v>3143</v>
      </c>
      <c r="I280" s="1" t="s">
        <v>748</v>
      </c>
      <c r="J280" s="1">
        <v>2024</v>
      </c>
      <c r="K280" s="550">
        <v>45474</v>
      </c>
    </row>
    <row r="281" spans="3:11">
      <c r="C281" s="1" t="s">
        <v>1090</v>
      </c>
      <c r="D281" s="1" t="s">
        <v>826</v>
      </c>
      <c r="F281" s="1">
        <v>10601621180</v>
      </c>
      <c r="G281" s="1">
        <v>126.71</v>
      </c>
      <c r="H281" s="1">
        <v>126.71</v>
      </c>
      <c r="I281" s="1" t="s">
        <v>748</v>
      </c>
      <c r="J281" s="1">
        <v>2024</v>
      </c>
      <c r="K281" s="550">
        <v>45474</v>
      </c>
    </row>
    <row r="282" spans="3:11">
      <c r="C282" s="1" t="s">
        <v>1091</v>
      </c>
      <c r="D282" s="1" t="s">
        <v>826</v>
      </c>
      <c r="F282" s="1">
        <v>10601621180</v>
      </c>
      <c r="G282" s="1">
        <v>161.33000000000001</v>
      </c>
      <c r="H282" s="1">
        <v>161.33000000000001</v>
      </c>
      <c r="I282" s="1" t="s">
        <v>748</v>
      </c>
      <c r="J282" s="1">
        <v>2024</v>
      </c>
      <c r="K282" s="550">
        <v>45474</v>
      </c>
    </row>
    <row r="283" spans="3:11">
      <c r="C283" s="1" t="s">
        <v>1092</v>
      </c>
      <c r="D283" s="1" t="s">
        <v>826</v>
      </c>
      <c r="F283" s="1">
        <v>10601621180</v>
      </c>
      <c r="G283" s="1">
        <v>339.93</v>
      </c>
      <c r="H283" s="1">
        <v>339.93</v>
      </c>
      <c r="I283" s="1" t="s">
        <v>748</v>
      </c>
      <c r="J283" s="1">
        <v>2024</v>
      </c>
      <c r="K283" s="550">
        <v>45474</v>
      </c>
    </row>
    <row r="284" spans="3:11">
      <c r="C284" s="1" t="s">
        <v>1093</v>
      </c>
      <c r="D284" s="1" t="s">
        <v>830</v>
      </c>
      <c r="F284" s="1">
        <v>10201161180</v>
      </c>
      <c r="G284" s="1">
        <v>42230.400000000001</v>
      </c>
      <c r="H284" s="1">
        <v>42230.400000000001</v>
      </c>
      <c r="I284" s="1" t="s">
        <v>748</v>
      </c>
      <c r="J284" s="1">
        <v>2024</v>
      </c>
      <c r="K284" s="550">
        <v>45474</v>
      </c>
    </row>
    <row r="285" spans="3:11">
      <c r="C285" s="1" t="s">
        <v>1094</v>
      </c>
      <c r="D285" s="1" t="s">
        <v>830</v>
      </c>
      <c r="F285" s="1">
        <v>10201161180</v>
      </c>
      <c r="G285" s="1">
        <v>26827</v>
      </c>
      <c r="H285" s="1">
        <v>26827</v>
      </c>
      <c r="I285" s="1" t="s">
        <v>748</v>
      </c>
      <c r="J285" s="1">
        <v>2024</v>
      </c>
      <c r="K285" s="550">
        <v>45474</v>
      </c>
    </row>
    <row r="286" spans="3:11">
      <c r="C286" s="1" t="s">
        <v>1095</v>
      </c>
      <c r="D286" s="1" t="s">
        <v>828</v>
      </c>
      <c r="F286" s="1">
        <v>10202111180</v>
      </c>
      <c r="G286" s="1">
        <v>35.6</v>
      </c>
      <c r="H286" s="1">
        <v>35.6</v>
      </c>
      <c r="I286" s="1" t="s">
        <v>748</v>
      </c>
      <c r="J286" s="1">
        <v>2024</v>
      </c>
      <c r="K286" s="550">
        <v>45474</v>
      </c>
    </row>
    <row r="287" spans="3:11">
      <c r="C287" s="1" t="s">
        <v>1096</v>
      </c>
      <c r="D287" s="1" t="s">
        <v>828</v>
      </c>
      <c r="F287" s="1">
        <v>10202111180</v>
      </c>
      <c r="G287" s="1">
        <v>55.7</v>
      </c>
      <c r="H287" s="1">
        <v>55.7</v>
      </c>
      <c r="I287" s="1" t="s">
        <v>748</v>
      </c>
      <c r="J287" s="1">
        <v>2024</v>
      </c>
      <c r="K287" s="550">
        <v>45474</v>
      </c>
    </row>
    <row r="288" spans="3:11">
      <c r="C288" s="1" t="s">
        <v>1097</v>
      </c>
      <c r="D288" s="1" t="s">
        <v>828</v>
      </c>
      <c r="F288" s="1">
        <v>10202171180</v>
      </c>
      <c r="G288" s="1">
        <v>280.2</v>
      </c>
      <c r="H288" s="1">
        <v>280.2</v>
      </c>
      <c r="I288" s="1" t="s">
        <v>748</v>
      </c>
      <c r="J288" s="1">
        <v>2024</v>
      </c>
      <c r="K288" s="550">
        <v>45474</v>
      </c>
    </row>
    <row r="289" spans="3:11">
      <c r="C289" s="1" t="s">
        <v>1098</v>
      </c>
      <c r="D289" s="1" t="s">
        <v>828</v>
      </c>
      <c r="F289" s="1">
        <v>10202171180</v>
      </c>
      <c r="G289" s="1">
        <v>336.9</v>
      </c>
      <c r="H289" s="1">
        <v>336.9</v>
      </c>
      <c r="I289" s="1" t="s">
        <v>748</v>
      </c>
      <c r="J289" s="1">
        <v>2024</v>
      </c>
      <c r="K289" s="550">
        <v>45474</v>
      </c>
    </row>
    <row r="290" spans="3:11">
      <c r="C290" s="1" t="s">
        <v>1099</v>
      </c>
      <c r="D290" s="1" t="s">
        <v>828</v>
      </c>
      <c r="F290" s="1">
        <v>10202171180</v>
      </c>
      <c r="G290" s="1">
        <v>465.4</v>
      </c>
      <c r="H290" s="1">
        <v>465.4</v>
      </c>
      <c r="I290" s="1" t="s">
        <v>748</v>
      </c>
      <c r="J290" s="1">
        <v>2024</v>
      </c>
      <c r="K290" s="550">
        <v>45474</v>
      </c>
    </row>
    <row r="291" spans="3:11">
      <c r="C291" s="1" t="s">
        <v>1100</v>
      </c>
      <c r="D291" s="1" t="s">
        <v>828</v>
      </c>
      <c r="F291" s="1">
        <v>10202171180</v>
      </c>
      <c r="G291" s="1">
        <v>321.89999999999998</v>
      </c>
      <c r="H291" s="1">
        <v>321.89999999999998</v>
      </c>
      <c r="I291" s="1" t="s">
        <v>748</v>
      </c>
      <c r="J291" s="1">
        <v>2024</v>
      </c>
      <c r="K291" s="550">
        <v>45474</v>
      </c>
    </row>
    <row r="292" spans="3:11">
      <c r="C292" s="1" t="s">
        <v>1101</v>
      </c>
      <c r="D292" s="1" t="s">
        <v>828</v>
      </c>
      <c r="F292" s="1">
        <v>10202171180</v>
      </c>
      <c r="G292" s="1">
        <v>22.2</v>
      </c>
      <c r="H292" s="1">
        <v>22.2</v>
      </c>
      <c r="I292" s="1" t="s">
        <v>748</v>
      </c>
      <c r="J292" s="1">
        <v>2024</v>
      </c>
      <c r="K292" s="550">
        <v>45474</v>
      </c>
    </row>
    <row r="293" spans="3:11">
      <c r="C293" s="1" t="s">
        <v>1102</v>
      </c>
      <c r="D293" s="1" t="s">
        <v>828</v>
      </c>
      <c r="F293" s="1">
        <v>10202171180</v>
      </c>
      <c r="G293" s="1">
        <v>186</v>
      </c>
      <c r="H293" s="1">
        <v>186</v>
      </c>
      <c r="I293" s="1" t="s">
        <v>748</v>
      </c>
      <c r="J293" s="1">
        <v>2024</v>
      </c>
      <c r="K293" s="550">
        <v>45474</v>
      </c>
    </row>
    <row r="294" spans="3:11">
      <c r="C294" s="1" t="s">
        <v>1103</v>
      </c>
      <c r="D294" s="1" t="s">
        <v>828</v>
      </c>
      <c r="F294" s="1">
        <v>10202171180</v>
      </c>
      <c r="G294" s="1">
        <v>586.79999999999995</v>
      </c>
      <c r="H294" s="1">
        <v>586.79999999999995</v>
      </c>
      <c r="I294" s="1" t="s">
        <v>748</v>
      </c>
      <c r="J294" s="1">
        <v>2024</v>
      </c>
      <c r="K294" s="550">
        <v>45474</v>
      </c>
    </row>
    <row r="295" spans="3:11">
      <c r="C295" s="1" t="s">
        <v>1104</v>
      </c>
      <c r="D295" s="1" t="s">
        <v>828</v>
      </c>
      <c r="F295" s="1">
        <v>10202171180</v>
      </c>
      <c r="G295" s="1">
        <v>522.4</v>
      </c>
      <c r="H295" s="1">
        <v>522.4</v>
      </c>
      <c r="I295" s="1" t="s">
        <v>748</v>
      </c>
      <c r="J295" s="1">
        <v>2024</v>
      </c>
      <c r="K295" s="550">
        <v>45474</v>
      </c>
    </row>
    <row r="296" spans="3:11">
      <c r="C296" s="1" t="s">
        <v>1105</v>
      </c>
      <c r="D296" s="1" t="s">
        <v>828</v>
      </c>
      <c r="F296" s="1">
        <v>10202171180</v>
      </c>
      <c r="G296" s="1">
        <v>432.6</v>
      </c>
      <c r="H296" s="1">
        <v>432.6</v>
      </c>
      <c r="I296" s="1" t="s">
        <v>748</v>
      </c>
      <c r="J296" s="1">
        <v>2024</v>
      </c>
      <c r="K296" s="550">
        <v>45474</v>
      </c>
    </row>
    <row r="297" spans="3:11">
      <c r="C297" s="1" t="s">
        <v>1106</v>
      </c>
      <c r="D297" s="1" t="s">
        <v>828</v>
      </c>
      <c r="F297" s="1">
        <v>10202171180</v>
      </c>
      <c r="G297" s="1">
        <v>330.1</v>
      </c>
      <c r="H297" s="1">
        <v>330.1</v>
      </c>
      <c r="I297" s="1" t="s">
        <v>748</v>
      </c>
      <c r="J297" s="1">
        <v>2024</v>
      </c>
      <c r="K297" s="550">
        <v>45474</v>
      </c>
    </row>
    <row r="298" spans="3:11">
      <c r="C298" s="1" t="s">
        <v>1107</v>
      </c>
      <c r="D298" s="1" t="s">
        <v>828</v>
      </c>
      <c r="F298" s="1">
        <v>10202171180</v>
      </c>
      <c r="G298" s="1">
        <v>500.2</v>
      </c>
      <c r="H298" s="1">
        <v>500.2</v>
      </c>
      <c r="I298" s="1" t="s">
        <v>748</v>
      </c>
      <c r="J298" s="1">
        <v>2024</v>
      </c>
      <c r="K298" s="550">
        <v>45474</v>
      </c>
    </row>
    <row r="299" spans="3:11">
      <c r="C299" s="1" t="s">
        <v>1108</v>
      </c>
      <c r="D299" s="1" t="s">
        <v>828</v>
      </c>
      <c r="F299" s="1">
        <v>10202171180</v>
      </c>
      <c r="G299" s="1">
        <v>284.60000000000002</v>
      </c>
      <c r="H299" s="1">
        <v>284.60000000000002</v>
      </c>
      <c r="I299" s="1" t="s">
        <v>748</v>
      </c>
      <c r="J299" s="1">
        <v>2024</v>
      </c>
      <c r="K299" s="550">
        <v>45474</v>
      </c>
    </row>
    <row r="300" spans="3:11">
      <c r="C300" s="1" t="s">
        <v>1109</v>
      </c>
      <c r="D300" s="1" t="s">
        <v>828</v>
      </c>
      <c r="F300" s="1">
        <v>10202171180</v>
      </c>
      <c r="G300" s="1">
        <v>475.8</v>
      </c>
      <c r="H300" s="1">
        <v>475.8</v>
      </c>
      <c r="I300" s="1" t="s">
        <v>748</v>
      </c>
      <c r="J300" s="1">
        <v>2024</v>
      </c>
      <c r="K300" s="550">
        <v>45474</v>
      </c>
    </row>
    <row r="301" spans="3:11">
      <c r="C301" s="1" t="s">
        <v>1110</v>
      </c>
      <c r="D301" s="1" t="s">
        <v>828</v>
      </c>
      <c r="F301" s="1">
        <v>10201161180</v>
      </c>
      <c r="G301" s="1">
        <v>40</v>
      </c>
      <c r="H301" s="1">
        <v>40</v>
      </c>
      <c r="I301" s="1" t="s">
        <v>748</v>
      </c>
      <c r="J301" s="1">
        <v>2024</v>
      </c>
      <c r="K301" s="550">
        <v>45474</v>
      </c>
    </row>
    <row r="302" spans="3:11">
      <c r="D302" s="1" t="s">
        <v>826</v>
      </c>
      <c r="F302" s="1">
        <v>10601621180</v>
      </c>
      <c r="G302" s="1">
        <v>143.09</v>
      </c>
      <c r="H302" s="1">
        <v>143.09</v>
      </c>
      <c r="I302" s="1" t="s">
        <v>748</v>
      </c>
      <c r="J302" s="1">
        <v>2024</v>
      </c>
      <c r="K302" s="550">
        <v>45474</v>
      </c>
    </row>
    <row r="303" spans="3:11">
      <c r="C303" s="1" t="s">
        <v>1111</v>
      </c>
      <c r="D303" s="1" t="s">
        <v>826</v>
      </c>
      <c r="F303" s="1">
        <v>10601621180</v>
      </c>
      <c r="G303" s="1">
        <v>322.27999999999997</v>
      </c>
      <c r="H303" s="1">
        <v>322.27999999999997</v>
      </c>
      <c r="I303" s="1" t="s">
        <v>748</v>
      </c>
      <c r="J303" s="1">
        <v>2024</v>
      </c>
      <c r="K303" s="550">
        <v>45474</v>
      </c>
    </row>
    <row r="304" spans="3:11">
      <c r="C304" s="1" t="s">
        <v>1112</v>
      </c>
      <c r="D304" s="1" t="s">
        <v>826</v>
      </c>
      <c r="F304" s="1">
        <v>10601621180</v>
      </c>
      <c r="G304" s="1">
        <v>63.83</v>
      </c>
      <c r="H304" s="1">
        <v>63.83</v>
      </c>
      <c r="I304" s="1" t="s">
        <v>748</v>
      </c>
      <c r="J304" s="1">
        <v>2024</v>
      </c>
      <c r="K304" s="550">
        <v>45474</v>
      </c>
    </row>
    <row r="305" spans="3:11">
      <c r="C305" s="1" t="s">
        <v>1113</v>
      </c>
      <c r="D305" s="1" t="s">
        <v>826</v>
      </c>
      <c r="F305" s="1">
        <v>10601621180</v>
      </c>
      <c r="G305" s="1">
        <v>55.48</v>
      </c>
      <c r="H305" s="1">
        <v>55.48</v>
      </c>
      <c r="I305" s="1" t="s">
        <v>748</v>
      </c>
      <c r="J305" s="1">
        <v>2024</v>
      </c>
      <c r="K305" s="550">
        <v>45474</v>
      </c>
    </row>
    <row r="306" spans="3:11">
      <c r="C306" s="1" t="s">
        <v>1114</v>
      </c>
      <c r="D306" s="1" t="s">
        <v>826</v>
      </c>
      <c r="F306" s="1">
        <v>10601621180</v>
      </c>
      <c r="G306" s="1">
        <v>209.15</v>
      </c>
      <c r="H306" s="1">
        <v>209.15</v>
      </c>
      <c r="I306" s="1" t="s">
        <v>748</v>
      </c>
      <c r="J306" s="1">
        <v>2024</v>
      </c>
      <c r="K306" s="550">
        <v>45474</v>
      </c>
    </row>
    <row r="307" spans="3:11">
      <c r="D307" s="1" t="s">
        <v>826</v>
      </c>
      <c r="F307" s="1">
        <v>10601621180</v>
      </c>
      <c r="G307" s="1">
        <v>246.71</v>
      </c>
      <c r="H307" s="1">
        <v>246.71</v>
      </c>
      <c r="I307" s="1" t="s">
        <v>748</v>
      </c>
      <c r="J307" s="1">
        <v>2024</v>
      </c>
      <c r="K307" s="550">
        <v>45474</v>
      </c>
    </row>
    <row r="308" spans="3:11">
      <c r="C308" s="1" t="s">
        <v>1115</v>
      </c>
      <c r="D308" s="1" t="s">
        <v>826</v>
      </c>
      <c r="F308" s="1">
        <v>10601621180</v>
      </c>
      <c r="G308" s="1">
        <v>325.38</v>
      </c>
      <c r="H308" s="1">
        <v>325.38</v>
      </c>
      <c r="I308" s="1" t="s">
        <v>748</v>
      </c>
      <c r="J308" s="1">
        <v>2024</v>
      </c>
      <c r="K308" s="550">
        <v>45474</v>
      </c>
    </row>
    <row r="309" spans="3:11">
      <c r="C309" s="1" t="s">
        <v>1116</v>
      </c>
      <c r="D309" s="1" t="s">
        <v>826</v>
      </c>
      <c r="F309" s="1">
        <v>10601621180</v>
      </c>
      <c r="G309" s="1">
        <v>103.7</v>
      </c>
      <c r="H309" s="1">
        <v>103.7</v>
      </c>
      <c r="I309" s="1" t="s">
        <v>748</v>
      </c>
      <c r="J309" s="1">
        <v>2024</v>
      </c>
      <c r="K309" s="550">
        <v>45474</v>
      </c>
    </row>
    <row r="310" spans="3:11">
      <c r="C310" s="1" t="s">
        <v>1117</v>
      </c>
      <c r="D310" s="1" t="s">
        <v>826</v>
      </c>
      <c r="F310" s="1">
        <v>10601621180</v>
      </c>
      <c r="G310" s="1">
        <v>232.3</v>
      </c>
      <c r="H310" s="1">
        <v>232.3</v>
      </c>
      <c r="I310" s="1" t="s">
        <v>748</v>
      </c>
      <c r="J310" s="1">
        <v>2024</v>
      </c>
      <c r="K310" s="550">
        <v>45474</v>
      </c>
    </row>
    <row r="311" spans="3:11">
      <c r="C311" s="1" t="s">
        <v>1118</v>
      </c>
      <c r="D311" s="1" t="s">
        <v>826</v>
      </c>
      <c r="F311" s="1">
        <v>10601621180</v>
      </c>
      <c r="G311" s="1">
        <v>125.62</v>
      </c>
      <c r="H311" s="1">
        <v>125.62</v>
      </c>
      <c r="I311" s="1" t="s">
        <v>748</v>
      </c>
      <c r="J311" s="1">
        <v>2024</v>
      </c>
      <c r="K311" s="550">
        <v>45474</v>
      </c>
    </row>
    <row r="312" spans="3:11">
      <c r="C312" s="1" t="s">
        <v>1119</v>
      </c>
      <c r="D312" s="1" t="s">
        <v>826</v>
      </c>
      <c r="F312" s="1">
        <v>10601621180</v>
      </c>
      <c r="G312" s="1">
        <v>161.69999999999999</v>
      </c>
      <c r="H312" s="1">
        <v>161.69999999999999</v>
      </c>
      <c r="I312" s="1" t="s">
        <v>748</v>
      </c>
      <c r="J312" s="1">
        <v>2024</v>
      </c>
      <c r="K312" s="550">
        <v>45474</v>
      </c>
    </row>
    <row r="313" spans="3:11">
      <c r="C313" s="1" t="s">
        <v>1120</v>
      </c>
      <c r="D313" s="1" t="s">
        <v>826</v>
      </c>
      <c r="F313" s="1">
        <v>10601621180</v>
      </c>
      <c r="G313" s="1">
        <v>206.57</v>
      </c>
      <c r="H313" s="1">
        <v>206.57</v>
      </c>
      <c r="I313" s="1" t="s">
        <v>748</v>
      </c>
      <c r="J313" s="1">
        <v>2024</v>
      </c>
      <c r="K313" s="550">
        <v>45474</v>
      </c>
    </row>
    <row r="314" spans="3:11">
      <c r="C314" s="1" t="s">
        <v>1121</v>
      </c>
      <c r="D314" s="1" t="s">
        <v>826</v>
      </c>
      <c r="F314" s="1">
        <v>10601621180</v>
      </c>
      <c r="G314" s="1">
        <v>223.36</v>
      </c>
      <c r="H314" s="1">
        <v>0</v>
      </c>
      <c r="I314" s="1" t="s">
        <v>748</v>
      </c>
      <c r="J314" s="1">
        <v>2024</v>
      </c>
      <c r="K314" s="550">
        <v>45474</v>
      </c>
    </row>
    <row r="315" spans="3:11">
      <c r="C315" s="1" t="s">
        <v>1122</v>
      </c>
      <c r="D315" s="1" t="s">
        <v>826</v>
      </c>
      <c r="F315" s="1">
        <v>10601621180</v>
      </c>
      <c r="G315" s="1">
        <v>192.89</v>
      </c>
      <c r="H315" s="1">
        <v>192.89</v>
      </c>
      <c r="I315" s="1" t="s">
        <v>748</v>
      </c>
      <c r="J315" s="1">
        <v>2024</v>
      </c>
      <c r="K315" s="550">
        <v>45474</v>
      </c>
    </row>
    <row r="316" spans="3:11">
      <c r="C316" s="1" t="s">
        <v>1123</v>
      </c>
      <c r="D316" s="1" t="s">
        <v>826</v>
      </c>
      <c r="F316" s="1">
        <v>10601621180</v>
      </c>
      <c r="G316" s="1">
        <v>225.49</v>
      </c>
      <c r="H316" s="1">
        <v>225.49</v>
      </c>
      <c r="I316" s="1" t="s">
        <v>748</v>
      </c>
      <c r="J316" s="1">
        <v>2024</v>
      </c>
      <c r="K316" s="550">
        <v>45474</v>
      </c>
    </row>
    <row r="317" spans="3:11">
      <c r="C317" s="1" t="s">
        <v>1124</v>
      </c>
      <c r="D317" s="1" t="s">
        <v>826</v>
      </c>
      <c r="F317" s="1">
        <v>10601621180</v>
      </c>
      <c r="G317" s="1">
        <v>193.73</v>
      </c>
      <c r="H317" s="1">
        <v>193.73</v>
      </c>
      <c r="I317" s="1" t="s">
        <v>748</v>
      </c>
      <c r="J317" s="1">
        <v>2024</v>
      </c>
      <c r="K317" s="550">
        <v>45474</v>
      </c>
    </row>
    <row r="318" spans="3:11">
      <c r="C318" s="1" t="s">
        <v>1125</v>
      </c>
      <c r="D318" s="1" t="s">
        <v>826</v>
      </c>
      <c r="F318" s="1">
        <v>10601621180</v>
      </c>
      <c r="G318" s="1">
        <v>159.32</v>
      </c>
      <c r="H318" s="1">
        <v>0</v>
      </c>
      <c r="I318" s="1" t="s">
        <v>748</v>
      </c>
      <c r="J318" s="1">
        <v>2024</v>
      </c>
      <c r="K318" s="550">
        <v>45474</v>
      </c>
    </row>
    <row r="319" spans="3:11">
      <c r="C319" s="1" t="s">
        <v>1126</v>
      </c>
      <c r="D319" s="1" t="s">
        <v>826</v>
      </c>
      <c r="F319" s="1">
        <v>10601621180</v>
      </c>
      <c r="G319" s="1">
        <v>116.79</v>
      </c>
      <c r="H319" s="1">
        <v>116.79</v>
      </c>
      <c r="I319" s="1" t="s">
        <v>748</v>
      </c>
      <c r="J319" s="1">
        <v>2024</v>
      </c>
      <c r="K319" s="550">
        <v>45474</v>
      </c>
    </row>
    <row r="320" spans="3:11">
      <c r="C320" s="1" t="s">
        <v>1127</v>
      </c>
      <c r="D320" s="1" t="s">
        <v>826</v>
      </c>
      <c r="F320" s="1">
        <v>10601621180</v>
      </c>
      <c r="G320" s="1">
        <v>181.72</v>
      </c>
      <c r="H320" s="1">
        <v>181.72</v>
      </c>
      <c r="I320" s="1" t="s">
        <v>748</v>
      </c>
      <c r="J320" s="1">
        <v>2024</v>
      </c>
      <c r="K320" s="550">
        <v>45474</v>
      </c>
    </row>
    <row r="321" spans="3:11">
      <c r="C321" s="1" t="s">
        <v>1128</v>
      </c>
      <c r="D321" s="1" t="s">
        <v>826</v>
      </c>
      <c r="F321" s="1">
        <v>10601621180</v>
      </c>
      <c r="G321" s="1">
        <v>271.48</v>
      </c>
      <c r="H321" s="1">
        <v>0</v>
      </c>
      <c r="I321" s="1" t="s">
        <v>748</v>
      </c>
      <c r="J321" s="1">
        <v>2024</v>
      </c>
      <c r="K321" s="550">
        <v>45474</v>
      </c>
    </row>
    <row r="322" spans="3:11">
      <c r="C322" s="1" t="s">
        <v>1129</v>
      </c>
      <c r="D322" s="1" t="s">
        <v>826</v>
      </c>
      <c r="F322" s="1">
        <v>10601621180</v>
      </c>
      <c r="G322" s="1">
        <v>117.22</v>
      </c>
      <c r="H322" s="1">
        <v>117.22</v>
      </c>
      <c r="I322" s="1" t="s">
        <v>748</v>
      </c>
      <c r="J322" s="1">
        <v>2024</v>
      </c>
      <c r="K322" s="550">
        <v>45474</v>
      </c>
    </row>
    <row r="323" spans="3:11">
      <c r="C323" s="1" t="s">
        <v>1130</v>
      </c>
      <c r="D323" s="1" t="s">
        <v>826</v>
      </c>
      <c r="F323" s="1">
        <v>10601621180</v>
      </c>
      <c r="G323" s="1">
        <v>173.66</v>
      </c>
      <c r="H323" s="1">
        <v>173.66</v>
      </c>
      <c r="I323" s="1" t="s">
        <v>748</v>
      </c>
      <c r="J323" s="1">
        <v>2024</v>
      </c>
      <c r="K323" s="550">
        <v>45474</v>
      </c>
    </row>
    <row r="324" spans="3:11">
      <c r="C324" s="1" t="s">
        <v>1131</v>
      </c>
      <c r="D324" s="1" t="s">
        <v>826</v>
      </c>
      <c r="F324" s="1">
        <v>10601621180</v>
      </c>
      <c r="G324" s="1">
        <v>162.59</v>
      </c>
      <c r="H324" s="1">
        <v>162.59</v>
      </c>
      <c r="I324" s="1" t="s">
        <v>748</v>
      </c>
      <c r="J324" s="1">
        <v>2024</v>
      </c>
      <c r="K324" s="550">
        <v>45474</v>
      </c>
    </row>
    <row r="325" spans="3:11">
      <c r="C325" s="1" t="s">
        <v>1132</v>
      </c>
      <c r="D325" s="1" t="s">
        <v>826</v>
      </c>
      <c r="F325" s="1">
        <v>10601621180</v>
      </c>
      <c r="G325" s="1">
        <v>7626.58</v>
      </c>
      <c r="H325" s="1">
        <v>7626.58</v>
      </c>
      <c r="I325" s="1" t="s">
        <v>748</v>
      </c>
      <c r="J325" s="1">
        <v>2024</v>
      </c>
      <c r="K325" s="550">
        <v>45474</v>
      </c>
    </row>
    <row r="326" spans="3:11">
      <c r="C326" s="1" t="s">
        <v>1133</v>
      </c>
      <c r="D326" s="1" t="s">
        <v>826</v>
      </c>
      <c r="F326" s="1">
        <v>10601621180</v>
      </c>
      <c r="G326" s="1">
        <v>180.33</v>
      </c>
      <c r="H326" s="1">
        <v>180.33</v>
      </c>
      <c r="I326" s="1" t="s">
        <v>748</v>
      </c>
      <c r="J326" s="1">
        <v>2024</v>
      </c>
      <c r="K326" s="550">
        <v>45474</v>
      </c>
    </row>
    <row r="327" spans="3:11">
      <c r="C327" s="1" t="s">
        <v>1134</v>
      </c>
      <c r="D327" s="1" t="s">
        <v>826</v>
      </c>
      <c r="F327" s="1">
        <v>10601621180</v>
      </c>
      <c r="G327" s="1">
        <v>555.89</v>
      </c>
      <c r="H327" s="1">
        <v>555.89</v>
      </c>
      <c r="I327" s="1" t="s">
        <v>748</v>
      </c>
      <c r="J327" s="1">
        <v>2024</v>
      </c>
      <c r="K327" s="550">
        <v>45474</v>
      </c>
    </row>
    <row r="328" spans="3:11">
      <c r="C328" s="1" t="s">
        <v>1135</v>
      </c>
      <c r="D328" s="1" t="s">
        <v>826</v>
      </c>
      <c r="F328" s="1">
        <v>10601621180</v>
      </c>
      <c r="G328" s="1">
        <v>300.97000000000003</v>
      </c>
      <c r="H328" s="1">
        <v>300.97000000000003</v>
      </c>
      <c r="I328" s="1" t="s">
        <v>748</v>
      </c>
      <c r="J328" s="1">
        <v>2024</v>
      </c>
      <c r="K328" s="550">
        <v>45474</v>
      </c>
    </row>
    <row r="329" spans="3:11">
      <c r="C329" s="1" t="s">
        <v>1136</v>
      </c>
      <c r="D329" s="1" t="s">
        <v>826</v>
      </c>
      <c r="F329" s="1">
        <v>10601621180</v>
      </c>
      <c r="G329" s="1">
        <v>111.04</v>
      </c>
      <c r="H329" s="1">
        <v>111.04</v>
      </c>
      <c r="I329" s="1" t="s">
        <v>748</v>
      </c>
      <c r="J329" s="1">
        <v>2024</v>
      </c>
      <c r="K329" s="550">
        <v>45474</v>
      </c>
    </row>
    <row r="330" spans="3:11">
      <c r="C330" s="1" t="s">
        <v>1137</v>
      </c>
      <c r="D330" s="1" t="s">
        <v>826</v>
      </c>
      <c r="F330" s="1">
        <v>10601621180</v>
      </c>
      <c r="G330" s="1">
        <v>216.28</v>
      </c>
      <c r="H330" s="1">
        <v>216.28</v>
      </c>
      <c r="I330" s="1" t="s">
        <v>748</v>
      </c>
      <c r="J330" s="1">
        <v>2024</v>
      </c>
      <c r="K330" s="550">
        <v>45474</v>
      </c>
    </row>
    <row r="331" spans="3:11">
      <c r="C331" s="1" t="s">
        <v>1138</v>
      </c>
      <c r="D331" s="1" t="s">
        <v>826</v>
      </c>
      <c r="F331" s="1">
        <v>10601621180</v>
      </c>
      <c r="G331" s="1">
        <v>108.99</v>
      </c>
      <c r="H331" s="1">
        <v>108.99</v>
      </c>
      <c r="I331" s="1" t="s">
        <v>748</v>
      </c>
      <c r="J331" s="1">
        <v>2024</v>
      </c>
      <c r="K331" s="550">
        <v>45474</v>
      </c>
    </row>
    <row r="332" spans="3:11">
      <c r="C332" s="1" t="s">
        <v>1139</v>
      </c>
      <c r="D332" s="1" t="s">
        <v>826</v>
      </c>
      <c r="F332" s="1">
        <v>10601621180</v>
      </c>
      <c r="G332" s="1">
        <v>59.99</v>
      </c>
      <c r="H332" s="1">
        <v>59.99</v>
      </c>
      <c r="I332" s="1" t="s">
        <v>748</v>
      </c>
      <c r="J332" s="1">
        <v>2024</v>
      </c>
      <c r="K332" s="550">
        <v>45474</v>
      </c>
    </row>
    <row r="333" spans="3:11">
      <c r="C333" s="1" t="s">
        <v>1140</v>
      </c>
      <c r="D333" s="1" t="s">
        <v>826</v>
      </c>
      <c r="F333" s="1">
        <v>10601621180</v>
      </c>
      <c r="G333" s="1">
        <v>422.05</v>
      </c>
      <c r="H333" s="1">
        <v>0</v>
      </c>
      <c r="I333" s="1" t="s">
        <v>748</v>
      </c>
      <c r="J333" s="1">
        <v>2024</v>
      </c>
      <c r="K333" s="550">
        <v>45474</v>
      </c>
    </row>
    <row r="334" spans="3:11">
      <c r="C334" s="1" t="s">
        <v>1141</v>
      </c>
      <c r="D334" s="1" t="s">
        <v>826</v>
      </c>
      <c r="F334" s="1">
        <v>10601621180</v>
      </c>
      <c r="G334" s="1">
        <v>250.45</v>
      </c>
      <c r="H334" s="1">
        <v>0</v>
      </c>
      <c r="I334" s="1" t="s">
        <v>748</v>
      </c>
      <c r="J334" s="1">
        <v>2024</v>
      </c>
      <c r="K334" s="550">
        <v>45474</v>
      </c>
    </row>
    <row r="335" spans="3:11">
      <c r="C335" s="1" t="s">
        <v>1142</v>
      </c>
      <c r="D335" s="1" t="s">
        <v>826</v>
      </c>
      <c r="F335" s="1">
        <v>10601621180</v>
      </c>
      <c r="G335" s="1">
        <v>124.81</v>
      </c>
      <c r="H335" s="1">
        <v>124.81</v>
      </c>
      <c r="I335" s="1" t="s">
        <v>748</v>
      </c>
      <c r="J335" s="1">
        <v>2024</v>
      </c>
      <c r="K335" s="550">
        <v>45474</v>
      </c>
    </row>
    <row r="336" spans="3:11">
      <c r="C336" s="1" t="s">
        <v>1143</v>
      </c>
      <c r="D336" s="1" t="s">
        <v>826</v>
      </c>
      <c r="F336" s="1">
        <v>10601621180</v>
      </c>
      <c r="G336" s="1">
        <v>100.5</v>
      </c>
      <c r="H336" s="1">
        <v>100.5</v>
      </c>
      <c r="I336" s="1" t="s">
        <v>748</v>
      </c>
      <c r="J336" s="1">
        <v>2024</v>
      </c>
      <c r="K336" s="550">
        <v>45474</v>
      </c>
    </row>
    <row r="337" spans="3:11">
      <c r="C337" s="1" t="s">
        <v>1144</v>
      </c>
      <c r="D337" s="1" t="s">
        <v>826</v>
      </c>
      <c r="F337" s="1">
        <v>10601621180</v>
      </c>
      <c r="G337" s="1">
        <v>180.12</v>
      </c>
      <c r="H337" s="1">
        <v>180.12</v>
      </c>
      <c r="I337" s="1" t="s">
        <v>748</v>
      </c>
      <c r="J337" s="1">
        <v>2024</v>
      </c>
      <c r="K337" s="550">
        <v>45474</v>
      </c>
    </row>
    <row r="338" spans="3:11">
      <c r="C338" s="1" t="s">
        <v>1145</v>
      </c>
      <c r="D338" s="1" t="s">
        <v>826</v>
      </c>
      <c r="F338" s="1">
        <v>10601621180</v>
      </c>
      <c r="G338" s="1">
        <v>232.6</v>
      </c>
      <c r="H338" s="1">
        <v>232.6</v>
      </c>
      <c r="I338" s="1" t="s">
        <v>748</v>
      </c>
      <c r="J338" s="1">
        <v>2024</v>
      </c>
      <c r="K338" s="550">
        <v>45474</v>
      </c>
    </row>
    <row r="339" spans="3:11">
      <c r="C339" s="1" t="s">
        <v>1146</v>
      </c>
      <c r="D339" s="1" t="s">
        <v>826</v>
      </c>
      <c r="F339" s="1">
        <v>10601621180</v>
      </c>
      <c r="G339" s="1">
        <v>129.30000000000001</v>
      </c>
      <c r="H339" s="1">
        <v>129.30000000000001</v>
      </c>
      <c r="I339" s="1" t="s">
        <v>748</v>
      </c>
      <c r="J339" s="1">
        <v>2024</v>
      </c>
      <c r="K339" s="550">
        <v>45474</v>
      </c>
    </row>
    <row r="340" spans="3:11">
      <c r="C340" s="1" t="s">
        <v>1147</v>
      </c>
      <c r="D340" s="1" t="s">
        <v>826</v>
      </c>
      <c r="F340" s="1">
        <v>10601621180</v>
      </c>
      <c r="G340" s="1">
        <v>149.43</v>
      </c>
      <c r="H340" s="1">
        <v>149.43</v>
      </c>
      <c r="I340" s="1" t="s">
        <v>748</v>
      </c>
      <c r="J340" s="1">
        <v>2024</v>
      </c>
      <c r="K340" s="550">
        <v>45474</v>
      </c>
    </row>
    <row r="341" spans="3:11">
      <c r="C341" s="1" t="s">
        <v>1148</v>
      </c>
      <c r="D341" s="1" t="s">
        <v>826</v>
      </c>
      <c r="F341" s="1">
        <v>10601621180</v>
      </c>
      <c r="G341" s="1">
        <v>775.68</v>
      </c>
      <c r="H341" s="1">
        <v>775.68</v>
      </c>
      <c r="I341" s="1" t="s">
        <v>748</v>
      </c>
      <c r="J341" s="1">
        <v>2024</v>
      </c>
      <c r="K341" s="550">
        <v>45474</v>
      </c>
    </row>
    <row r="342" spans="3:11">
      <c r="C342" s="1" t="s">
        <v>1149</v>
      </c>
      <c r="D342" s="1" t="s">
        <v>826</v>
      </c>
      <c r="F342" s="1">
        <v>10601621180</v>
      </c>
      <c r="G342" s="1">
        <v>825.64</v>
      </c>
      <c r="H342" s="1">
        <v>825.64</v>
      </c>
      <c r="I342" s="1" t="s">
        <v>748</v>
      </c>
      <c r="J342" s="1">
        <v>2024</v>
      </c>
      <c r="K342" s="550">
        <v>45474</v>
      </c>
    </row>
    <row r="343" spans="3:11">
      <c r="C343" s="1" t="s">
        <v>1150</v>
      </c>
      <c r="D343" s="1" t="s">
        <v>826</v>
      </c>
      <c r="F343" s="1">
        <v>10601621180</v>
      </c>
      <c r="G343" s="1">
        <v>807.62</v>
      </c>
      <c r="H343" s="1">
        <v>807.62</v>
      </c>
      <c r="I343" s="1" t="s">
        <v>748</v>
      </c>
      <c r="J343" s="1">
        <v>2024</v>
      </c>
      <c r="K343" s="550">
        <v>45474</v>
      </c>
    </row>
    <row r="344" spans="3:11">
      <c r="C344" s="1" t="s">
        <v>1151</v>
      </c>
      <c r="D344" s="1" t="s">
        <v>826</v>
      </c>
      <c r="F344" s="1">
        <v>10601621180</v>
      </c>
      <c r="G344" s="1">
        <v>100.25</v>
      </c>
      <c r="H344" s="1">
        <v>100.25</v>
      </c>
      <c r="I344" s="1" t="s">
        <v>748</v>
      </c>
      <c r="J344" s="1">
        <v>2024</v>
      </c>
      <c r="K344" s="550">
        <v>45474</v>
      </c>
    </row>
    <row r="345" spans="3:11">
      <c r="C345" s="1" t="s">
        <v>1152</v>
      </c>
      <c r="D345" s="1" t="s">
        <v>826</v>
      </c>
      <c r="F345" s="1">
        <v>10601621180</v>
      </c>
      <c r="G345" s="1">
        <v>195.14</v>
      </c>
      <c r="H345" s="1">
        <v>195.14</v>
      </c>
      <c r="I345" s="1" t="s">
        <v>748</v>
      </c>
      <c r="J345" s="1">
        <v>2024</v>
      </c>
      <c r="K345" s="550">
        <v>45474</v>
      </c>
    </row>
    <row r="346" spans="3:11">
      <c r="D346" s="1" t="s">
        <v>826</v>
      </c>
      <c r="F346" s="1">
        <v>10601621180</v>
      </c>
      <c r="G346" s="1">
        <v>306.23</v>
      </c>
      <c r="H346" s="1">
        <v>306.23</v>
      </c>
      <c r="I346" s="1" t="s">
        <v>748</v>
      </c>
      <c r="J346" s="1">
        <v>2024</v>
      </c>
      <c r="K346" s="550">
        <v>45474</v>
      </c>
    </row>
    <row r="347" spans="3:11">
      <c r="C347" s="1" t="s">
        <v>1153</v>
      </c>
      <c r="D347" s="1" t="s">
        <v>826</v>
      </c>
      <c r="F347" s="1">
        <v>10601621180</v>
      </c>
      <c r="G347" s="1">
        <v>78.040000000000006</v>
      </c>
      <c r="H347" s="1">
        <v>78.040000000000006</v>
      </c>
      <c r="I347" s="1" t="s">
        <v>748</v>
      </c>
      <c r="J347" s="1">
        <v>2024</v>
      </c>
      <c r="K347" s="550">
        <v>45474</v>
      </c>
    </row>
    <row r="348" spans="3:11">
      <c r="C348" s="1" t="s">
        <v>1154</v>
      </c>
      <c r="D348" s="1" t="s">
        <v>826</v>
      </c>
      <c r="F348" s="1">
        <v>10601621180</v>
      </c>
      <c r="G348" s="1">
        <v>221.56</v>
      </c>
      <c r="H348" s="1">
        <v>221.56</v>
      </c>
      <c r="I348" s="1" t="s">
        <v>748</v>
      </c>
      <c r="J348" s="1">
        <v>2024</v>
      </c>
      <c r="K348" s="550">
        <v>45474</v>
      </c>
    </row>
    <row r="349" spans="3:11">
      <c r="C349" s="1" t="s">
        <v>1155</v>
      </c>
      <c r="D349" s="1" t="s">
        <v>826</v>
      </c>
      <c r="F349" s="1">
        <v>10601621180</v>
      </c>
      <c r="G349" s="1">
        <v>298.42</v>
      </c>
      <c r="H349" s="1">
        <v>298.42</v>
      </c>
      <c r="I349" s="1" t="s">
        <v>748</v>
      </c>
      <c r="J349" s="1">
        <v>2024</v>
      </c>
      <c r="K349" s="550">
        <v>45474</v>
      </c>
    </row>
    <row r="350" spans="3:11">
      <c r="C350" s="1" t="s">
        <v>1156</v>
      </c>
      <c r="D350" s="1" t="s">
        <v>826</v>
      </c>
      <c r="F350" s="1">
        <v>10601621180</v>
      </c>
      <c r="G350" s="1">
        <v>447.73</v>
      </c>
      <c r="H350" s="1">
        <v>447.73</v>
      </c>
      <c r="I350" s="1" t="s">
        <v>748</v>
      </c>
      <c r="J350" s="1">
        <v>2024</v>
      </c>
      <c r="K350" s="550">
        <v>45474</v>
      </c>
    </row>
    <row r="351" spans="3:11">
      <c r="C351" s="1" t="s">
        <v>1157</v>
      </c>
      <c r="D351" s="1" t="s">
        <v>826</v>
      </c>
      <c r="F351" s="1">
        <v>10601621180</v>
      </c>
      <c r="G351" s="1">
        <v>77.98</v>
      </c>
      <c r="H351" s="1">
        <v>77.98</v>
      </c>
      <c r="I351" s="1" t="s">
        <v>748</v>
      </c>
      <c r="J351" s="1">
        <v>2024</v>
      </c>
      <c r="K351" s="550">
        <v>45474</v>
      </c>
    </row>
    <row r="352" spans="3:11">
      <c r="C352" s="1" t="s">
        <v>1158</v>
      </c>
      <c r="D352" s="1" t="s">
        <v>826</v>
      </c>
      <c r="F352" s="1">
        <v>10601621180</v>
      </c>
      <c r="G352" s="1">
        <v>37.72</v>
      </c>
      <c r="H352" s="1">
        <v>37.72</v>
      </c>
      <c r="I352" s="1" t="s">
        <v>748</v>
      </c>
      <c r="J352" s="1">
        <v>2024</v>
      </c>
      <c r="K352" s="550">
        <v>45474</v>
      </c>
    </row>
    <row r="353" spans="3:11">
      <c r="C353" s="1" t="s">
        <v>1159</v>
      </c>
      <c r="D353" s="1" t="s">
        <v>826</v>
      </c>
      <c r="F353" s="1">
        <v>10601621180</v>
      </c>
      <c r="G353" s="1">
        <v>96.79</v>
      </c>
      <c r="H353" s="1">
        <v>96.79</v>
      </c>
      <c r="I353" s="1" t="s">
        <v>748</v>
      </c>
      <c r="J353" s="1">
        <v>2024</v>
      </c>
      <c r="K353" s="550">
        <v>45474</v>
      </c>
    </row>
    <row r="354" spans="3:11">
      <c r="C354" s="1" t="s">
        <v>1160</v>
      </c>
      <c r="D354" s="1" t="s">
        <v>826</v>
      </c>
      <c r="F354" s="1">
        <v>10101801180</v>
      </c>
      <c r="G354" s="1">
        <v>206.41</v>
      </c>
      <c r="H354" s="1">
        <v>206.41</v>
      </c>
      <c r="I354" s="1" t="s">
        <v>748</v>
      </c>
      <c r="J354" s="1">
        <v>2024</v>
      </c>
      <c r="K354" s="550">
        <v>45474</v>
      </c>
    </row>
    <row r="355" spans="3:11">
      <c r="C355" s="1" t="s">
        <v>1161</v>
      </c>
      <c r="D355" s="1" t="s">
        <v>826</v>
      </c>
      <c r="F355" s="1">
        <v>10601621180</v>
      </c>
      <c r="G355" s="1">
        <v>128.62</v>
      </c>
      <c r="H355" s="1">
        <v>128.62</v>
      </c>
      <c r="I355" s="1" t="s">
        <v>748</v>
      </c>
      <c r="J355" s="1">
        <v>2024</v>
      </c>
      <c r="K355" s="550">
        <v>45474</v>
      </c>
    </row>
    <row r="356" spans="3:11">
      <c r="C356" s="1" t="s">
        <v>1162</v>
      </c>
      <c r="D356" s="1" t="s">
        <v>826</v>
      </c>
      <c r="F356" s="1">
        <v>10601621180</v>
      </c>
      <c r="G356" s="1">
        <v>114.88</v>
      </c>
      <c r="H356" s="1">
        <v>114.88</v>
      </c>
      <c r="I356" s="1" t="s">
        <v>748</v>
      </c>
      <c r="J356" s="1">
        <v>2024</v>
      </c>
      <c r="K356" s="550">
        <v>45474</v>
      </c>
    </row>
    <row r="357" spans="3:11">
      <c r="C357" s="1" t="s">
        <v>1163</v>
      </c>
      <c r="D357" s="1" t="s">
        <v>826</v>
      </c>
      <c r="F357" s="1">
        <v>10601621180</v>
      </c>
      <c r="G357" s="1">
        <v>209.4</v>
      </c>
      <c r="H357" s="1">
        <v>209.4</v>
      </c>
      <c r="I357" s="1" t="s">
        <v>748</v>
      </c>
      <c r="J357" s="1">
        <v>2024</v>
      </c>
      <c r="K357" s="550">
        <v>45474</v>
      </c>
    </row>
    <row r="358" spans="3:11">
      <c r="C358" s="1" t="s">
        <v>1164</v>
      </c>
      <c r="D358" s="1" t="s">
        <v>826</v>
      </c>
      <c r="F358" s="1">
        <v>10601621180</v>
      </c>
      <c r="G358" s="1">
        <v>64.44</v>
      </c>
      <c r="H358" s="1">
        <v>64.44</v>
      </c>
      <c r="I358" s="1" t="s">
        <v>748</v>
      </c>
      <c r="J358" s="1">
        <v>2024</v>
      </c>
      <c r="K358" s="550">
        <v>45474</v>
      </c>
    </row>
    <row r="359" spans="3:11">
      <c r="C359" s="1" t="s">
        <v>1165</v>
      </c>
      <c r="D359" s="1" t="s">
        <v>826</v>
      </c>
      <c r="F359" s="1">
        <v>10201161180</v>
      </c>
      <c r="G359" s="1">
        <v>90</v>
      </c>
      <c r="H359" s="1">
        <v>90</v>
      </c>
      <c r="I359" s="1" t="s">
        <v>748</v>
      </c>
      <c r="J359" s="1">
        <v>2024</v>
      </c>
      <c r="K359" s="550">
        <v>45474</v>
      </c>
    </row>
    <row r="360" spans="3:11">
      <c r="C360" s="1" t="s">
        <v>1166</v>
      </c>
      <c r="D360" s="1" t="s">
        <v>826</v>
      </c>
      <c r="F360" s="1">
        <v>10201161180</v>
      </c>
      <c r="G360" s="1">
        <v>44</v>
      </c>
      <c r="H360" s="1">
        <v>44</v>
      </c>
      <c r="I360" s="1" t="s">
        <v>748</v>
      </c>
      <c r="J360" s="1">
        <v>2024</v>
      </c>
      <c r="K360" s="550">
        <v>45474</v>
      </c>
    </row>
    <row r="361" spans="3:11">
      <c r="C361" s="1" t="s">
        <v>1167</v>
      </c>
      <c r="D361" s="1" t="s">
        <v>826</v>
      </c>
      <c r="F361" s="1">
        <v>10201161180</v>
      </c>
      <c r="G361" s="1">
        <v>57</v>
      </c>
      <c r="H361" s="1">
        <v>57</v>
      </c>
      <c r="I361" s="1" t="s">
        <v>748</v>
      </c>
      <c r="J361" s="1">
        <v>2024</v>
      </c>
      <c r="K361" s="550">
        <v>45474</v>
      </c>
    </row>
    <row r="362" spans="3:11">
      <c r="C362" s="1" t="s">
        <v>1168</v>
      </c>
      <c r="D362" s="1" t="s">
        <v>826</v>
      </c>
      <c r="F362" s="1">
        <v>10201161180</v>
      </c>
      <c r="G362" s="1">
        <v>35</v>
      </c>
      <c r="H362" s="1">
        <v>35</v>
      </c>
      <c r="I362" s="1" t="s">
        <v>748</v>
      </c>
      <c r="J362" s="1">
        <v>2024</v>
      </c>
      <c r="K362" s="550">
        <v>45474</v>
      </c>
    </row>
    <row r="363" spans="3:11">
      <c r="C363" s="1" t="s">
        <v>1169</v>
      </c>
      <c r="D363" s="1" t="s">
        <v>826</v>
      </c>
      <c r="F363" s="1">
        <v>10201161180</v>
      </c>
      <c r="G363" s="1">
        <v>40</v>
      </c>
      <c r="H363" s="1">
        <v>40</v>
      </c>
      <c r="I363" s="1" t="s">
        <v>748</v>
      </c>
      <c r="J363" s="1">
        <v>2024</v>
      </c>
      <c r="K363" s="550">
        <v>45474</v>
      </c>
    </row>
    <row r="364" spans="3:11">
      <c r="C364" s="1" t="s">
        <v>1170</v>
      </c>
      <c r="D364" s="1" t="s">
        <v>826</v>
      </c>
      <c r="F364" s="1">
        <v>10201161180</v>
      </c>
      <c r="G364" s="1">
        <v>84</v>
      </c>
      <c r="H364" s="1">
        <v>84</v>
      </c>
      <c r="I364" s="1" t="s">
        <v>748</v>
      </c>
      <c r="J364" s="1">
        <v>2024</v>
      </c>
      <c r="K364" s="550">
        <v>45474</v>
      </c>
    </row>
    <row r="365" spans="3:11">
      <c r="C365" s="1" t="s">
        <v>1171</v>
      </c>
      <c r="D365" s="1" t="s">
        <v>826</v>
      </c>
      <c r="F365" s="1">
        <v>10201161180</v>
      </c>
      <c r="G365" s="1">
        <v>195</v>
      </c>
      <c r="H365" s="1">
        <v>195</v>
      </c>
      <c r="I365" s="1" t="s">
        <v>748</v>
      </c>
      <c r="J365" s="1">
        <v>2024</v>
      </c>
      <c r="K365" s="550">
        <v>45474</v>
      </c>
    </row>
    <row r="366" spans="3:11">
      <c r="C366" s="1" t="s">
        <v>1172</v>
      </c>
      <c r="D366" s="1" t="s">
        <v>826</v>
      </c>
      <c r="F366" s="1">
        <v>10201161180</v>
      </c>
      <c r="G366" s="1">
        <v>200</v>
      </c>
      <c r="H366" s="1">
        <v>200</v>
      </c>
      <c r="I366" s="1" t="s">
        <v>748</v>
      </c>
      <c r="J366" s="1">
        <v>2024</v>
      </c>
      <c r="K366" s="550">
        <v>45474</v>
      </c>
    </row>
    <row r="367" spans="3:11">
      <c r="C367" s="1" t="s">
        <v>1173</v>
      </c>
      <c r="D367" s="1" t="s">
        <v>826</v>
      </c>
      <c r="F367" s="1">
        <v>10201161180</v>
      </c>
      <c r="G367" s="1">
        <v>90</v>
      </c>
      <c r="H367" s="1">
        <v>90</v>
      </c>
      <c r="I367" s="1" t="s">
        <v>748</v>
      </c>
      <c r="J367" s="1">
        <v>2024</v>
      </c>
      <c r="K367" s="550">
        <v>45474</v>
      </c>
    </row>
    <row r="368" spans="3:11">
      <c r="C368" s="1" t="s">
        <v>1174</v>
      </c>
      <c r="D368" s="1" t="s">
        <v>826</v>
      </c>
      <c r="F368" s="1">
        <v>10201161180</v>
      </c>
      <c r="G368" s="1">
        <v>95</v>
      </c>
      <c r="H368" s="1">
        <v>95</v>
      </c>
      <c r="I368" s="1" t="s">
        <v>748</v>
      </c>
      <c r="J368" s="1">
        <v>2024</v>
      </c>
      <c r="K368" s="550">
        <v>45474</v>
      </c>
    </row>
    <row r="369" spans="3:11">
      <c r="C369" s="1" t="s">
        <v>1175</v>
      </c>
      <c r="D369" s="1" t="s">
        <v>826</v>
      </c>
      <c r="F369" s="1">
        <v>10201161180</v>
      </c>
      <c r="G369" s="1">
        <v>267</v>
      </c>
      <c r="H369" s="1">
        <v>267</v>
      </c>
      <c r="I369" s="1" t="s">
        <v>748</v>
      </c>
      <c r="J369" s="1">
        <v>2024</v>
      </c>
      <c r="K369" s="550">
        <v>45474</v>
      </c>
    </row>
    <row r="370" spans="3:11">
      <c r="C370" s="1" t="s">
        <v>1176</v>
      </c>
      <c r="D370" s="1" t="s">
        <v>826</v>
      </c>
      <c r="F370" s="1">
        <v>10201161180</v>
      </c>
      <c r="G370" s="1">
        <v>55</v>
      </c>
      <c r="H370" s="1">
        <v>55</v>
      </c>
      <c r="I370" s="1" t="s">
        <v>748</v>
      </c>
      <c r="J370" s="1">
        <v>2024</v>
      </c>
      <c r="K370" s="550">
        <v>45474</v>
      </c>
    </row>
    <row r="371" spans="3:11">
      <c r="C371" s="1" t="s">
        <v>1177</v>
      </c>
      <c r="D371" s="1" t="s">
        <v>826</v>
      </c>
      <c r="F371" s="1">
        <v>10201161180</v>
      </c>
      <c r="G371" s="1">
        <v>84</v>
      </c>
      <c r="H371" s="1">
        <v>84</v>
      </c>
      <c r="I371" s="1" t="s">
        <v>748</v>
      </c>
      <c r="J371" s="1">
        <v>2024</v>
      </c>
      <c r="K371" s="550">
        <v>45474</v>
      </c>
    </row>
    <row r="372" spans="3:11" ht="25.5">
      <c r="C372" s="69" t="s">
        <v>1178</v>
      </c>
      <c r="D372" s="69" t="s">
        <v>826</v>
      </c>
      <c r="F372" s="1">
        <v>10201161180</v>
      </c>
      <c r="G372" s="1">
        <v>120</v>
      </c>
      <c r="H372" s="1">
        <v>120</v>
      </c>
      <c r="I372" s="1" t="s">
        <v>748</v>
      </c>
      <c r="J372" s="1">
        <v>2024</v>
      </c>
      <c r="K372" s="550">
        <v>45474</v>
      </c>
    </row>
    <row r="373" spans="3:11">
      <c r="C373" s="1" t="s">
        <v>1179</v>
      </c>
      <c r="D373" s="1" t="s">
        <v>826</v>
      </c>
      <c r="F373" s="1">
        <v>10201161180</v>
      </c>
      <c r="G373" s="1">
        <v>165</v>
      </c>
      <c r="H373" s="1">
        <v>165</v>
      </c>
      <c r="I373" s="1" t="s">
        <v>748</v>
      </c>
      <c r="J373" s="1">
        <v>2024</v>
      </c>
      <c r="K373" s="550">
        <v>45474</v>
      </c>
    </row>
    <row r="374" spans="3:11">
      <c r="C374" s="1" t="s">
        <v>1180</v>
      </c>
      <c r="D374" s="1" t="s">
        <v>826</v>
      </c>
      <c r="F374" s="1">
        <v>10201161180</v>
      </c>
      <c r="G374" s="1">
        <v>390</v>
      </c>
      <c r="H374" s="1">
        <v>390</v>
      </c>
      <c r="I374" s="1" t="s">
        <v>748</v>
      </c>
      <c r="J374" s="1">
        <v>2024</v>
      </c>
      <c r="K374" s="550">
        <v>45474</v>
      </c>
    </row>
    <row r="375" spans="3:11">
      <c r="C375" s="1" t="s">
        <v>1181</v>
      </c>
      <c r="D375" s="1" t="s">
        <v>826</v>
      </c>
      <c r="F375" s="1">
        <v>10201161180</v>
      </c>
      <c r="G375" s="1">
        <v>360</v>
      </c>
      <c r="H375" s="1">
        <v>360</v>
      </c>
      <c r="I375" s="1" t="s">
        <v>748</v>
      </c>
      <c r="J375" s="1">
        <v>2024</v>
      </c>
      <c r="K375" s="550">
        <v>45474</v>
      </c>
    </row>
    <row r="376" spans="3:11">
      <c r="C376" s="1" t="s">
        <v>1182</v>
      </c>
      <c r="D376" s="1" t="s">
        <v>826</v>
      </c>
      <c r="F376" s="1">
        <v>10601621180</v>
      </c>
      <c r="G376" s="1">
        <v>321.52999999999997</v>
      </c>
      <c r="H376" s="1">
        <v>321.52999999999997</v>
      </c>
      <c r="I376" s="1" t="s">
        <v>748</v>
      </c>
      <c r="J376" s="1">
        <v>2024</v>
      </c>
      <c r="K376" s="550">
        <v>45474</v>
      </c>
    </row>
    <row r="377" spans="3:11">
      <c r="C377" s="1" t="s">
        <v>1183</v>
      </c>
      <c r="D377" s="1" t="s">
        <v>826</v>
      </c>
      <c r="F377" s="1">
        <v>10601621180</v>
      </c>
      <c r="G377" s="1">
        <v>118.12</v>
      </c>
      <c r="H377" s="1">
        <v>118.12</v>
      </c>
      <c r="I377" s="1" t="s">
        <v>748</v>
      </c>
      <c r="J377" s="1">
        <v>2024</v>
      </c>
      <c r="K377" s="550">
        <v>45474</v>
      </c>
    </row>
    <row r="378" spans="3:11">
      <c r="C378" s="1" t="s">
        <v>1184</v>
      </c>
      <c r="D378" s="1" t="s">
        <v>848</v>
      </c>
      <c r="F378" s="1" t="s">
        <v>761</v>
      </c>
      <c r="G378" s="1">
        <v>4413.55</v>
      </c>
      <c r="H378" s="1">
        <v>4413.55</v>
      </c>
      <c r="I378" s="1" t="s">
        <v>748</v>
      </c>
      <c r="J378" s="1">
        <v>2024</v>
      </c>
      <c r="K378" s="550">
        <v>45474</v>
      </c>
    </row>
    <row r="379" spans="3:11">
      <c r="C379" s="1" t="s">
        <v>1185</v>
      </c>
      <c r="D379" s="1" t="s">
        <v>848</v>
      </c>
      <c r="F379" s="1" t="s">
        <v>761</v>
      </c>
      <c r="G379" s="1">
        <v>26369.32</v>
      </c>
      <c r="H379" s="1">
        <v>26369.32</v>
      </c>
      <c r="I379" s="1" t="s">
        <v>748</v>
      </c>
      <c r="J379" s="1">
        <v>2024</v>
      </c>
      <c r="K379" s="550">
        <v>45474</v>
      </c>
    </row>
    <row r="380" spans="3:11">
      <c r="C380" s="1" t="s">
        <v>1186</v>
      </c>
      <c r="D380" s="1" t="s">
        <v>848</v>
      </c>
      <c r="F380" s="1" t="s">
        <v>761</v>
      </c>
      <c r="G380" s="1">
        <v>1492.88</v>
      </c>
      <c r="H380" s="1">
        <v>1492.88</v>
      </c>
      <c r="I380" s="1" t="s">
        <v>748</v>
      </c>
      <c r="J380" s="1">
        <v>2024</v>
      </c>
      <c r="K380" s="550">
        <v>45474</v>
      </c>
    </row>
    <row r="381" spans="3:11">
      <c r="C381" s="1" t="s">
        <v>747</v>
      </c>
      <c r="D381" s="1" t="s">
        <v>749</v>
      </c>
      <c r="E381" s="1" t="s">
        <v>711</v>
      </c>
      <c r="F381" s="1" t="s">
        <v>750</v>
      </c>
      <c r="G381" s="1">
        <v>2800.44</v>
      </c>
      <c r="H381" s="1">
        <v>2800.44</v>
      </c>
      <c r="I381" s="1" t="s">
        <v>748</v>
      </c>
      <c r="J381" s="1">
        <v>2024</v>
      </c>
      <c r="K381" s="550">
        <v>45474</v>
      </c>
    </row>
    <row r="382" spans="3:11">
      <c r="C382" s="1" t="s">
        <v>730</v>
      </c>
      <c r="D382" s="1" t="s">
        <v>749</v>
      </c>
      <c r="E382" s="1" t="s">
        <v>711</v>
      </c>
      <c r="F382" s="1" t="s">
        <v>750</v>
      </c>
      <c r="G382" s="1">
        <v>4825</v>
      </c>
      <c r="H382" s="1">
        <v>4825</v>
      </c>
      <c r="I382" s="1" t="s">
        <v>748</v>
      </c>
      <c r="J382" s="1">
        <v>2024</v>
      </c>
      <c r="K382" s="550">
        <v>45474</v>
      </c>
    </row>
    <row r="383" spans="3:11">
      <c r="D383" s="1" t="s">
        <v>749</v>
      </c>
      <c r="E383" s="1" t="s">
        <v>711</v>
      </c>
      <c r="F383" s="1" t="s">
        <v>750</v>
      </c>
      <c r="G383" s="1">
        <v>750</v>
      </c>
      <c r="H383" s="1">
        <v>750</v>
      </c>
      <c r="I383" s="1" t="s">
        <v>748</v>
      </c>
      <c r="J383" s="1">
        <v>2024</v>
      </c>
      <c r="K383" s="550">
        <v>45474</v>
      </c>
    </row>
    <row r="384" spans="3:11">
      <c r="C384" s="1" t="s">
        <v>1187</v>
      </c>
      <c r="D384" s="1" t="s">
        <v>834</v>
      </c>
      <c r="F384" s="1" t="s">
        <v>750</v>
      </c>
      <c r="G384" s="1">
        <v>9730</v>
      </c>
      <c r="H384" s="1">
        <v>9730</v>
      </c>
      <c r="I384" s="1" t="s">
        <v>748</v>
      </c>
      <c r="J384" s="1">
        <v>2024</v>
      </c>
      <c r="K384" s="550">
        <v>45474</v>
      </c>
    </row>
    <row r="385" spans="3:11">
      <c r="C385" s="1" t="s">
        <v>751</v>
      </c>
      <c r="D385" s="1" t="s">
        <v>749</v>
      </c>
      <c r="E385" s="1" t="s">
        <v>713</v>
      </c>
      <c r="F385" s="1" t="s">
        <v>750</v>
      </c>
      <c r="G385" s="1">
        <v>35855</v>
      </c>
      <c r="H385" s="1">
        <v>35855</v>
      </c>
      <c r="I385" s="1" t="s">
        <v>748</v>
      </c>
      <c r="J385" s="1">
        <v>2024</v>
      </c>
      <c r="K385" s="550">
        <v>45474</v>
      </c>
    </row>
    <row r="386" spans="3:11">
      <c r="C386" s="1" t="s">
        <v>752</v>
      </c>
      <c r="D386" s="1" t="s">
        <v>749</v>
      </c>
      <c r="E386" s="1" t="s">
        <v>714</v>
      </c>
      <c r="F386" s="1" t="s">
        <v>750</v>
      </c>
      <c r="G386" s="1">
        <v>51861</v>
      </c>
      <c r="H386" s="1">
        <v>51861</v>
      </c>
      <c r="I386" s="1" t="s">
        <v>748</v>
      </c>
      <c r="J386" s="1">
        <v>2024</v>
      </c>
      <c r="K386" s="550">
        <v>45474</v>
      </c>
    </row>
    <row r="387" spans="3:11">
      <c r="C387" s="1" t="s">
        <v>753</v>
      </c>
      <c r="D387" s="1" t="s">
        <v>749</v>
      </c>
      <c r="E387" s="1" t="s">
        <v>712</v>
      </c>
      <c r="F387" s="1" t="s">
        <v>750</v>
      </c>
      <c r="G387" s="1">
        <v>25831</v>
      </c>
      <c r="H387" s="1">
        <v>25831</v>
      </c>
      <c r="I387" s="1" t="s">
        <v>748</v>
      </c>
      <c r="J387" s="1">
        <v>2024</v>
      </c>
      <c r="K387" s="550">
        <v>45474</v>
      </c>
    </row>
    <row r="388" spans="3:11">
      <c r="C388" s="1" t="s">
        <v>1188</v>
      </c>
      <c r="D388" s="1" t="s">
        <v>826</v>
      </c>
      <c r="F388" s="1">
        <v>10202131180</v>
      </c>
      <c r="G388" s="1">
        <v>271.67</v>
      </c>
      <c r="H388" s="1">
        <v>271.67</v>
      </c>
      <c r="I388" s="1" t="s">
        <v>748</v>
      </c>
      <c r="J388" s="1">
        <v>2024</v>
      </c>
      <c r="K388" s="550">
        <v>45474</v>
      </c>
    </row>
    <row r="389" spans="3:11">
      <c r="C389" s="1" t="s">
        <v>1189</v>
      </c>
      <c r="D389" s="1" t="s">
        <v>826</v>
      </c>
      <c r="F389" s="1">
        <v>10601621180</v>
      </c>
      <c r="G389" s="1">
        <v>344.55</v>
      </c>
      <c r="H389" s="1">
        <v>344.55</v>
      </c>
      <c r="I389" s="1" t="s">
        <v>748</v>
      </c>
      <c r="J389" s="1">
        <v>2024</v>
      </c>
      <c r="K389" s="550">
        <v>45474</v>
      </c>
    </row>
    <row r="390" spans="3:11">
      <c r="C390" s="1" t="s">
        <v>1190</v>
      </c>
      <c r="D390" s="1" t="s">
        <v>826</v>
      </c>
      <c r="F390" s="1">
        <v>10202131180</v>
      </c>
      <c r="G390" s="1">
        <v>430.1</v>
      </c>
      <c r="H390" s="1">
        <v>430.1</v>
      </c>
      <c r="I390" s="1" t="s">
        <v>748</v>
      </c>
      <c r="J390" s="1">
        <v>2024</v>
      </c>
      <c r="K390" s="550">
        <v>45474</v>
      </c>
    </row>
    <row r="391" spans="3:11">
      <c r="C391" s="1" t="s">
        <v>486</v>
      </c>
      <c r="D391" s="1" t="s">
        <v>846</v>
      </c>
      <c r="F391" s="1">
        <v>10401301180</v>
      </c>
      <c r="G391" s="1">
        <v>5840.45</v>
      </c>
      <c r="H391" s="1">
        <v>5840.45</v>
      </c>
      <c r="I391" s="1" t="s">
        <v>748</v>
      </c>
      <c r="J391" s="1">
        <v>2024</v>
      </c>
      <c r="K391" s="550">
        <v>45474</v>
      </c>
    </row>
    <row r="392" spans="3:11">
      <c r="C392" s="1" t="s">
        <v>1191</v>
      </c>
      <c r="D392" s="1" t="s">
        <v>818</v>
      </c>
      <c r="F392" s="1" t="s">
        <v>761</v>
      </c>
      <c r="G392" s="1">
        <v>2184</v>
      </c>
      <c r="H392" s="1">
        <v>2184</v>
      </c>
      <c r="I392" s="1" t="s">
        <v>748</v>
      </c>
      <c r="J392" s="1">
        <v>2024</v>
      </c>
      <c r="K392" s="550">
        <v>45474</v>
      </c>
    </row>
    <row r="393" spans="3:11">
      <c r="C393" s="1" t="s">
        <v>1192</v>
      </c>
      <c r="D393" s="1" t="s">
        <v>808</v>
      </c>
      <c r="F393" s="1" t="s">
        <v>761</v>
      </c>
      <c r="G393" s="1">
        <v>4665</v>
      </c>
      <c r="H393" s="1">
        <v>4665</v>
      </c>
      <c r="I393" s="1" t="s">
        <v>748</v>
      </c>
      <c r="J393" s="1">
        <v>2024</v>
      </c>
      <c r="K393" s="550">
        <v>45474</v>
      </c>
    </row>
    <row r="394" spans="3:11" ht="25.5">
      <c r="C394" s="69" t="s">
        <v>1193</v>
      </c>
      <c r="D394" s="69" t="s">
        <v>808</v>
      </c>
      <c r="F394" s="1" t="s">
        <v>761</v>
      </c>
      <c r="G394" s="1">
        <v>380</v>
      </c>
      <c r="H394" s="1">
        <v>380</v>
      </c>
      <c r="I394" s="1" t="s">
        <v>748</v>
      </c>
      <c r="J394" s="1">
        <v>2024</v>
      </c>
      <c r="K394" s="550">
        <v>45474</v>
      </c>
    </row>
    <row r="395" spans="3:11" ht="25.5">
      <c r="C395" s="69" t="s">
        <v>1194</v>
      </c>
      <c r="D395" s="69" t="s">
        <v>818</v>
      </c>
      <c r="F395" s="1" t="s">
        <v>761</v>
      </c>
      <c r="G395" s="1">
        <v>2226</v>
      </c>
      <c r="H395" s="1">
        <v>2226</v>
      </c>
      <c r="I395" s="1" t="s">
        <v>748</v>
      </c>
      <c r="J395" s="1">
        <v>2024</v>
      </c>
      <c r="K395" s="550">
        <v>45474</v>
      </c>
    </row>
    <row r="396" spans="3:11" ht="25.5">
      <c r="C396" s="69" t="s">
        <v>1195</v>
      </c>
      <c r="D396" s="69" t="s">
        <v>808</v>
      </c>
      <c r="F396" s="1" t="s">
        <v>761</v>
      </c>
      <c r="G396" s="1">
        <v>5184</v>
      </c>
      <c r="H396" s="1">
        <v>5184</v>
      </c>
      <c r="I396" s="1" t="s">
        <v>748</v>
      </c>
      <c r="J396" s="1">
        <v>2024</v>
      </c>
      <c r="K396" s="550">
        <v>45474</v>
      </c>
    </row>
    <row r="397" spans="3:11">
      <c r="C397" s="1" t="s">
        <v>1196</v>
      </c>
      <c r="D397" s="1" t="s">
        <v>826</v>
      </c>
      <c r="F397" s="1" t="s">
        <v>761</v>
      </c>
      <c r="G397" s="1">
        <v>998.18</v>
      </c>
      <c r="H397" s="1">
        <v>998.18</v>
      </c>
      <c r="I397" s="1" t="s">
        <v>748</v>
      </c>
      <c r="J397" s="1">
        <v>2024</v>
      </c>
      <c r="K397" s="550">
        <v>45474</v>
      </c>
    </row>
    <row r="398" spans="3:11">
      <c r="C398" s="1" t="s">
        <v>1197</v>
      </c>
      <c r="D398" s="1" t="s">
        <v>814</v>
      </c>
      <c r="F398" s="1" t="s">
        <v>761</v>
      </c>
      <c r="G398" s="1">
        <v>2118</v>
      </c>
      <c r="H398" s="1">
        <v>2118</v>
      </c>
      <c r="I398" s="1" t="s">
        <v>748</v>
      </c>
      <c r="J398" s="1">
        <v>2024</v>
      </c>
      <c r="K398" s="550">
        <v>45474</v>
      </c>
    </row>
    <row r="399" spans="3:11" ht="25.5">
      <c r="C399" s="69" t="s">
        <v>1198</v>
      </c>
      <c r="D399" s="69" t="s">
        <v>814</v>
      </c>
      <c r="F399" s="1" t="s">
        <v>761</v>
      </c>
      <c r="G399" s="1">
        <v>120</v>
      </c>
      <c r="H399" s="1">
        <v>120</v>
      </c>
      <c r="I399" s="1" t="s">
        <v>748</v>
      </c>
      <c r="J399" s="1">
        <v>2024</v>
      </c>
      <c r="K399" s="550">
        <v>45474</v>
      </c>
    </row>
    <row r="400" spans="3:11">
      <c r="C400" s="1" t="s">
        <v>723</v>
      </c>
      <c r="D400" s="1" t="s">
        <v>834</v>
      </c>
      <c r="F400" s="1" t="s">
        <v>750</v>
      </c>
      <c r="G400" s="1">
        <v>12415</v>
      </c>
      <c r="H400" s="1">
        <v>12415</v>
      </c>
      <c r="I400" s="1" t="s">
        <v>748</v>
      </c>
      <c r="J400" s="1">
        <v>2024</v>
      </c>
      <c r="K400" s="550">
        <v>45474</v>
      </c>
    </row>
    <row r="401" spans="3:11">
      <c r="C401" s="1" t="s">
        <v>724</v>
      </c>
      <c r="D401" s="1" t="s">
        <v>834</v>
      </c>
      <c r="F401" s="1" t="s">
        <v>750</v>
      </c>
      <c r="G401" s="1">
        <v>110</v>
      </c>
      <c r="H401" s="1">
        <v>110</v>
      </c>
      <c r="I401" s="1" t="s">
        <v>748</v>
      </c>
      <c r="J401" s="1">
        <v>2024</v>
      </c>
      <c r="K401" s="550">
        <v>45474</v>
      </c>
    </row>
    <row r="402" spans="3:11">
      <c r="C402" s="1" t="s">
        <v>1199</v>
      </c>
      <c r="D402" s="1" t="s">
        <v>797</v>
      </c>
      <c r="F402" s="1" t="s">
        <v>761</v>
      </c>
      <c r="G402" s="1">
        <v>222.18</v>
      </c>
      <c r="H402" s="1">
        <v>222.18</v>
      </c>
      <c r="I402" s="1" t="s">
        <v>748</v>
      </c>
      <c r="J402" s="1">
        <v>2024</v>
      </c>
      <c r="K402" s="550">
        <v>45474</v>
      </c>
    </row>
    <row r="403" spans="3:11">
      <c r="C403" s="1" t="s">
        <v>1200</v>
      </c>
      <c r="D403" s="1" t="s">
        <v>826</v>
      </c>
      <c r="F403" s="1" t="s">
        <v>761</v>
      </c>
      <c r="G403" s="1">
        <v>109.07</v>
      </c>
      <c r="H403" s="1">
        <v>109.07</v>
      </c>
      <c r="I403" s="1" t="s">
        <v>748</v>
      </c>
      <c r="J403" s="1">
        <v>2024</v>
      </c>
      <c r="K403" s="550">
        <v>45474</v>
      </c>
    </row>
    <row r="404" spans="3:11">
      <c r="C404" s="1" t="s">
        <v>1201</v>
      </c>
      <c r="D404" s="1" t="s">
        <v>826</v>
      </c>
      <c r="F404" s="1" t="s">
        <v>761</v>
      </c>
      <c r="G404" s="1">
        <v>29238.63</v>
      </c>
      <c r="H404" s="1">
        <v>29238.63</v>
      </c>
      <c r="I404" s="1" t="s">
        <v>748</v>
      </c>
      <c r="J404" s="1">
        <v>2024</v>
      </c>
      <c r="K404" s="550">
        <v>45474</v>
      </c>
    </row>
    <row r="405" spans="3:11">
      <c r="C405" s="1" t="s">
        <v>1202</v>
      </c>
      <c r="D405" s="1" t="s">
        <v>826</v>
      </c>
      <c r="F405" s="1" t="s">
        <v>761</v>
      </c>
      <c r="G405" s="1">
        <v>485.69</v>
      </c>
      <c r="H405" s="1">
        <v>485.69</v>
      </c>
      <c r="I405" s="1" t="s">
        <v>748</v>
      </c>
      <c r="J405" s="1">
        <v>2024</v>
      </c>
      <c r="K405" s="550">
        <v>45474</v>
      </c>
    </row>
    <row r="406" spans="3:11">
      <c r="C406" s="1" t="s">
        <v>1203</v>
      </c>
      <c r="D406" s="1" t="s">
        <v>826</v>
      </c>
      <c r="F406" s="1" t="s">
        <v>761</v>
      </c>
      <c r="G406" s="1">
        <v>60.43</v>
      </c>
      <c r="H406" s="1">
        <v>60.43</v>
      </c>
      <c r="I406" s="1" t="s">
        <v>748</v>
      </c>
      <c r="J406" s="1">
        <v>2024</v>
      </c>
      <c r="K406" s="550">
        <v>45474</v>
      </c>
    </row>
    <row r="407" spans="3:11">
      <c r="C407" s="1" t="s">
        <v>1204</v>
      </c>
      <c r="D407" s="1" t="s">
        <v>826</v>
      </c>
      <c r="F407" s="1" t="s">
        <v>761</v>
      </c>
      <c r="G407" s="1">
        <v>29270.07</v>
      </c>
      <c r="H407" s="1">
        <v>29270.07</v>
      </c>
      <c r="I407" s="1" t="s">
        <v>748</v>
      </c>
      <c r="J407" s="1">
        <v>2024</v>
      </c>
      <c r="K407" s="550">
        <v>45474</v>
      </c>
    </row>
    <row r="408" spans="3:11">
      <c r="C408" s="1" t="s">
        <v>1205</v>
      </c>
      <c r="D408" s="1" t="s">
        <v>826</v>
      </c>
      <c r="F408" s="1" t="s">
        <v>761</v>
      </c>
      <c r="G408" s="1">
        <v>408.39</v>
      </c>
      <c r="H408" s="1">
        <v>408.39</v>
      </c>
      <c r="I408" s="1" t="s">
        <v>748</v>
      </c>
      <c r="J408" s="1">
        <v>2024</v>
      </c>
      <c r="K408" s="550">
        <v>45474</v>
      </c>
    </row>
    <row r="409" spans="3:11">
      <c r="C409" s="1" t="s">
        <v>1206</v>
      </c>
      <c r="D409" s="1" t="s">
        <v>826</v>
      </c>
      <c r="F409" s="1" t="s">
        <v>761</v>
      </c>
      <c r="G409" s="1">
        <v>101.54</v>
      </c>
      <c r="H409" s="1">
        <v>101.54</v>
      </c>
      <c r="I409" s="1" t="s">
        <v>748</v>
      </c>
      <c r="J409" s="1">
        <v>2024</v>
      </c>
      <c r="K409" s="550">
        <v>45474</v>
      </c>
    </row>
    <row r="410" spans="3:11">
      <c r="C410" s="1" t="s">
        <v>1207</v>
      </c>
      <c r="D410" s="1" t="s">
        <v>808</v>
      </c>
      <c r="F410" s="1" t="s">
        <v>761</v>
      </c>
      <c r="G410" s="1">
        <v>126</v>
      </c>
      <c r="H410" s="1">
        <v>126</v>
      </c>
      <c r="I410" s="1" t="s">
        <v>748</v>
      </c>
      <c r="J410" s="1">
        <v>2024</v>
      </c>
      <c r="K410" s="550">
        <v>45474</v>
      </c>
    </row>
    <row r="411" spans="3:11">
      <c r="C411" s="1" t="s">
        <v>1208</v>
      </c>
      <c r="D411" s="1" t="s">
        <v>812</v>
      </c>
      <c r="F411" s="1" t="s">
        <v>761</v>
      </c>
      <c r="G411" s="1">
        <v>311</v>
      </c>
      <c r="H411" s="1">
        <v>311</v>
      </c>
      <c r="I411" s="1" t="s">
        <v>748</v>
      </c>
      <c r="J411" s="1">
        <v>2024</v>
      </c>
      <c r="K411" s="550">
        <v>45474</v>
      </c>
    </row>
    <row r="412" spans="3:11">
      <c r="C412" s="1" t="s">
        <v>1209</v>
      </c>
      <c r="D412" s="1" t="s">
        <v>826</v>
      </c>
      <c r="F412" s="1" t="s">
        <v>1210</v>
      </c>
      <c r="G412" s="1">
        <v>100</v>
      </c>
      <c r="H412" s="1">
        <v>100</v>
      </c>
      <c r="I412" s="1" t="s">
        <v>748</v>
      </c>
      <c r="J412" s="1">
        <v>2024</v>
      </c>
      <c r="K412" s="550">
        <v>45474</v>
      </c>
    </row>
    <row r="413" spans="3:11">
      <c r="C413" s="1" t="s">
        <v>1211</v>
      </c>
      <c r="D413" s="1" t="s">
        <v>826</v>
      </c>
      <c r="F413" s="1" t="s">
        <v>1210</v>
      </c>
      <c r="G413" s="1">
        <v>47.59</v>
      </c>
      <c r="H413" s="1">
        <v>47.59</v>
      </c>
      <c r="I413" s="1" t="s">
        <v>748</v>
      </c>
      <c r="J413" s="1">
        <v>2024</v>
      </c>
      <c r="K413" s="550">
        <v>45474</v>
      </c>
    </row>
    <row r="414" spans="3:11">
      <c r="C414" s="1" t="s">
        <v>1212</v>
      </c>
      <c r="D414" s="1" t="s">
        <v>834</v>
      </c>
      <c r="F414" s="1" t="s">
        <v>750</v>
      </c>
      <c r="G414" s="1">
        <v>400</v>
      </c>
      <c r="H414" s="1">
        <v>400</v>
      </c>
      <c r="I414" s="1" t="s">
        <v>748</v>
      </c>
      <c r="J414" s="1">
        <v>2024</v>
      </c>
      <c r="K414" s="550">
        <v>45474</v>
      </c>
    </row>
    <row r="415" spans="3:11">
      <c r="C415" s="1" t="s">
        <v>1213</v>
      </c>
      <c r="D415" s="1" t="s">
        <v>838</v>
      </c>
      <c r="F415" s="1" t="s">
        <v>761</v>
      </c>
      <c r="G415" s="1">
        <v>214.36</v>
      </c>
      <c r="H415" s="1">
        <v>214.36</v>
      </c>
      <c r="I415" s="1" t="s">
        <v>748</v>
      </c>
      <c r="J415" s="1">
        <v>2024</v>
      </c>
      <c r="K415" s="550">
        <v>45474</v>
      </c>
    </row>
    <row r="416" spans="3:11">
      <c r="C416" s="1" t="s">
        <v>1214</v>
      </c>
      <c r="D416" s="1" t="s">
        <v>838</v>
      </c>
      <c r="F416" s="1" t="s">
        <v>761</v>
      </c>
      <c r="G416" s="1">
        <v>1648</v>
      </c>
      <c r="H416" s="1">
        <v>1648</v>
      </c>
      <c r="I416" s="1" t="s">
        <v>748</v>
      </c>
      <c r="J416" s="1">
        <v>2024</v>
      </c>
      <c r="K416" s="550">
        <v>45474</v>
      </c>
    </row>
    <row r="417" spans="3:11">
      <c r="C417" s="1" t="s">
        <v>1215</v>
      </c>
      <c r="D417" s="1" t="s">
        <v>838</v>
      </c>
      <c r="F417" s="1" t="s">
        <v>761</v>
      </c>
      <c r="G417" s="1">
        <v>1538</v>
      </c>
      <c r="H417" s="1">
        <v>1538</v>
      </c>
      <c r="I417" s="1" t="s">
        <v>748</v>
      </c>
      <c r="J417" s="1">
        <v>2024</v>
      </c>
      <c r="K417" s="550">
        <v>45474</v>
      </c>
    </row>
    <row r="418" spans="3:11">
      <c r="C418" s="1" t="s">
        <v>1216</v>
      </c>
      <c r="D418" s="1" t="s">
        <v>842</v>
      </c>
      <c r="F418" s="1">
        <v>10202111180</v>
      </c>
      <c r="G418" s="1">
        <v>1137.48</v>
      </c>
      <c r="H418" s="1">
        <v>1137.48</v>
      </c>
      <c r="I418" s="1" t="s">
        <v>748</v>
      </c>
      <c r="J418" s="1">
        <v>2024</v>
      </c>
      <c r="K418" s="550">
        <v>45474</v>
      </c>
    </row>
    <row r="419" spans="3:11">
      <c r="C419" s="1" t="s">
        <v>1217</v>
      </c>
      <c r="D419" s="1" t="s">
        <v>848</v>
      </c>
      <c r="F419" s="1">
        <v>10202111180</v>
      </c>
      <c r="G419" s="1">
        <v>1441.63</v>
      </c>
      <c r="H419" s="1">
        <v>1441.63</v>
      </c>
      <c r="I419" s="1" t="s">
        <v>748</v>
      </c>
      <c r="J419" s="1">
        <v>2024</v>
      </c>
      <c r="K419" s="550">
        <v>45474</v>
      </c>
    </row>
    <row r="420" spans="3:11">
      <c r="C420" s="1" t="s">
        <v>1218</v>
      </c>
      <c r="D420" s="1" t="s">
        <v>826</v>
      </c>
      <c r="F420" s="1">
        <v>10202111180</v>
      </c>
      <c r="G420" s="1">
        <v>245.39</v>
      </c>
      <c r="H420" s="1">
        <v>245.39</v>
      </c>
      <c r="I420" s="1" t="s">
        <v>748</v>
      </c>
      <c r="J420" s="1">
        <v>2024</v>
      </c>
      <c r="K420" s="550">
        <v>45474</v>
      </c>
    </row>
    <row r="421" spans="3:11">
      <c r="C421" s="1" t="s">
        <v>1219</v>
      </c>
      <c r="D421" s="1" t="s">
        <v>848</v>
      </c>
      <c r="F421" s="1">
        <v>10202111180</v>
      </c>
      <c r="G421" s="1">
        <v>288.13</v>
      </c>
      <c r="H421" s="1">
        <v>288.13</v>
      </c>
      <c r="I421" s="1" t="s">
        <v>748</v>
      </c>
      <c r="J421" s="1">
        <v>2024</v>
      </c>
      <c r="K421" s="550">
        <v>45474</v>
      </c>
    </row>
    <row r="422" spans="3:11">
      <c r="C422" s="1" t="s">
        <v>1220</v>
      </c>
      <c r="D422" s="1" t="s">
        <v>826</v>
      </c>
      <c r="F422" s="1">
        <v>10202111180</v>
      </c>
      <c r="G422" s="1">
        <v>896.46</v>
      </c>
      <c r="H422" s="1">
        <v>896.46</v>
      </c>
      <c r="I422" s="1" t="s">
        <v>748</v>
      </c>
      <c r="J422" s="1">
        <v>2024</v>
      </c>
      <c r="K422" s="550">
        <v>45474</v>
      </c>
    </row>
    <row r="423" spans="3:11">
      <c r="C423" s="1" t="s">
        <v>1221</v>
      </c>
      <c r="D423" s="1" t="s">
        <v>838</v>
      </c>
      <c r="F423" s="1">
        <v>10201161180</v>
      </c>
      <c r="G423" s="1">
        <v>110</v>
      </c>
      <c r="H423" s="1">
        <v>110</v>
      </c>
      <c r="I423" s="1" t="s">
        <v>748</v>
      </c>
      <c r="J423" s="1">
        <v>2024</v>
      </c>
      <c r="K423" s="550">
        <v>45474</v>
      </c>
    </row>
    <row r="424" spans="3:11">
      <c r="C424" s="1" t="s">
        <v>1222</v>
      </c>
      <c r="D424" s="1" t="s">
        <v>824</v>
      </c>
      <c r="F424" s="1">
        <v>10401101180</v>
      </c>
      <c r="G424" s="1">
        <v>1661.92</v>
      </c>
      <c r="H424" s="1">
        <v>1661.92</v>
      </c>
      <c r="I424" s="1" t="s">
        <v>748</v>
      </c>
      <c r="J424" s="1">
        <v>2024</v>
      </c>
      <c r="K424" s="550">
        <v>45474</v>
      </c>
    </row>
    <row r="425" spans="3:11">
      <c r="C425" s="1" t="s">
        <v>1223</v>
      </c>
      <c r="D425" s="1" t="s">
        <v>826</v>
      </c>
      <c r="F425" s="1">
        <v>10202111180</v>
      </c>
      <c r="G425" s="1">
        <v>51.51</v>
      </c>
      <c r="H425" s="1">
        <v>51.51</v>
      </c>
      <c r="I425" s="1" t="s">
        <v>748</v>
      </c>
      <c r="J425" s="1">
        <v>2024</v>
      </c>
      <c r="K425" s="550">
        <v>45474</v>
      </c>
    </row>
    <row r="426" spans="3:11">
      <c r="C426" s="1" t="s">
        <v>1223</v>
      </c>
      <c r="D426" s="1" t="s">
        <v>826</v>
      </c>
      <c r="F426" s="1">
        <v>10202131180</v>
      </c>
      <c r="G426" s="1">
        <v>59.15</v>
      </c>
      <c r="H426" s="1">
        <v>59.15</v>
      </c>
      <c r="I426" s="1" t="s">
        <v>748</v>
      </c>
      <c r="J426" s="1">
        <v>2024</v>
      </c>
      <c r="K426" s="550">
        <v>45474</v>
      </c>
    </row>
    <row r="427" spans="3:11">
      <c r="C427" s="1" t="s">
        <v>1224</v>
      </c>
      <c r="D427" s="1" t="s">
        <v>842</v>
      </c>
      <c r="F427" s="1">
        <v>10202111180</v>
      </c>
      <c r="G427" s="1">
        <v>130487.17</v>
      </c>
      <c r="H427" s="1">
        <v>130487.17</v>
      </c>
      <c r="I427" s="1" t="s">
        <v>748</v>
      </c>
      <c r="J427" s="1">
        <v>2024</v>
      </c>
      <c r="K427" s="550">
        <v>45474</v>
      </c>
    </row>
    <row r="428" spans="3:11">
      <c r="C428" s="1" t="s">
        <v>1225</v>
      </c>
      <c r="D428" s="1" t="s">
        <v>842</v>
      </c>
      <c r="F428" s="1">
        <v>10202171180</v>
      </c>
      <c r="G428" s="1">
        <v>1774.3</v>
      </c>
      <c r="H428" s="1">
        <v>1774.3</v>
      </c>
      <c r="I428" s="1" t="s">
        <v>748</v>
      </c>
      <c r="J428" s="1">
        <v>2024</v>
      </c>
      <c r="K428" s="550">
        <v>45474</v>
      </c>
    </row>
    <row r="429" spans="3:11">
      <c r="C429" s="1" t="s">
        <v>1226</v>
      </c>
      <c r="D429" s="1" t="s">
        <v>826</v>
      </c>
      <c r="F429" s="1">
        <v>10601621180</v>
      </c>
      <c r="G429" s="1">
        <v>110.14</v>
      </c>
      <c r="H429" s="1">
        <v>110.14</v>
      </c>
      <c r="I429" s="1" t="s">
        <v>748</v>
      </c>
      <c r="J429" s="1">
        <v>2024</v>
      </c>
      <c r="K429" s="550">
        <v>45474</v>
      </c>
    </row>
    <row r="430" spans="3:11">
      <c r="C430" s="1" t="s">
        <v>754</v>
      </c>
      <c r="D430" s="1" t="s">
        <v>749</v>
      </c>
      <c r="E430" s="1" t="s">
        <v>719</v>
      </c>
      <c r="F430" s="1">
        <v>10401301180</v>
      </c>
      <c r="G430" s="1">
        <v>11085.66</v>
      </c>
      <c r="H430" s="1">
        <v>11085.66</v>
      </c>
      <c r="I430" s="1" t="s">
        <v>748</v>
      </c>
      <c r="J430" s="1">
        <v>2024</v>
      </c>
      <c r="K430" s="550">
        <v>45474</v>
      </c>
    </row>
    <row r="431" spans="3:11">
      <c r="C431" s="1" t="s">
        <v>1227</v>
      </c>
      <c r="D431" s="1" t="s">
        <v>826</v>
      </c>
      <c r="F431" s="1" t="s">
        <v>761</v>
      </c>
      <c r="G431" s="1">
        <v>134.94</v>
      </c>
      <c r="H431" s="1">
        <v>134.94</v>
      </c>
      <c r="I431" s="1" t="s">
        <v>748</v>
      </c>
      <c r="J431" s="1">
        <v>2024</v>
      </c>
      <c r="K431" s="550">
        <v>45474</v>
      </c>
    </row>
    <row r="432" spans="3:11">
      <c r="C432" s="1" t="s">
        <v>1228</v>
      </c>
      <c r="D432" s="1" t="s">
        <v>826</v>
      </c>
      <c r="F432" s="1" t="s">
        <v>761</v>
      </c>
      <c r="G432" s="1">
        <v>65.069999999999993</v>
      </c>
      <c r="H432" s="1">
        <v>65.069999999999993</v>
      </c>
      <c r="I432" s="1" t="s">
        <v>748</v>
      </c>
      <c r="J432" s="1">
        <v>2024</v>
      </c>
      <c r="K432" s="550">
        <v>45474</v>
      </c>
    </row>
    <row r="433" spans="3:11">
      <c r="C433" s="1" t="s">
        <v>1229</v>
      </c>
      <c r="D433" s="1" t="s">
        <v>826</v>
      </c>
      <c r="F433" s="1" t="s">
        <v>761</v>
      </c>
      <c r="G433" s="1">
        <v>116.46</v>
      </c>
      <c r="H433" s="1">
        <v>116.46</v>
      </c>
      <c r="I433" s="1" t="s">
        <v>748</v>
      </c>
      <c r="J433" s="1">
        <v>2024</v>
      </c>
      <c r="K433" s="550">
        <v>45474</v>
      </c>
    </row>
    <row r="434" spans="3:11">
      <c r="C434" s="1" t="s">
        <v>1230</v>
      </c>
      <c r="D434" s="1" t="s">
        <v>826</v>
      </c>
      <c r="F434" s="1" t="s">
        <v>761</v>
      </c>
      <c r="G434" s="1">
        <v>157.36000000000001</v>
      </c>
      <c r="H434" s="1">
        <v>157.36000000000001</v>
      </c>
      <c r="I434" s="1" t="s">
        <v>748</v>
      </c>
      <c r="J434" s="1">
        <v>2024</v>
      </c>
      <c r="K434" s="550">
        <v>45474</v>
      </c>
    </row>
    <row r="435" spans="3:11">
      <c r="C435" s="1" t="s">
        <v>1231</v>
      </c>
      <c r="D435" s="1" t="s">
        <v>826</v>
      </c>
      <c r="F435" s="1">
        <v>10601621180</v>
      </c>
      <c r="G435" s="1">
        <v>533.77</v>
      </c>
      <c r="H435" s="1">
        <v>533.77</v>
      </c>
      <c r="I435" s="1" t="s">
        <v>748</v>
      </c>
      <c r="J435" s="1">
        <v>2024</v>
      </c>
      <c r="K435" s="550">
        <v>45474</v>
      </c>
    </row>
    <row r="436" spans="3:11">
      <c r="C436" s="1" t="s">
        <v>1232</v>
      </c>
      <c r="D436" s="1" t="s">
        <v>820</v>
      </c>
      <c r="F436" s="1">
        <v>10202151180</v>
      </c>
      <c r="G436" s="1">
        <v>43131.77</v>
      </c>
      <c r="H436" s="1">
        <v>43131.77</v>
      </c>
      <c r="I436" s="1" t="s">
        <v>748</v>
      </c>
      <c r="J436" s="1">
        <v>2024</v>
      </c>
      <c r="K436" s="550">
        <v>45474</v>
      </c>
    </row>
    <row r="437" spans="3:11">
      <c r="C437" s="1" t="s">
        <v>1233</v>
      </c>
      <c r="D437" s="1" t="s">
        <v>820</v>
      </c>
      <c r="F437" s="1">
        <v>10202151180</v>
      </c>
      <c r="G437" s="1">
        <v>30298.49</v>
      </c>
      <c r="H437" s="1">
        <v>30298.49</v>
      </c>
      <c r="I437" s="1" t="s">
        <v>748</v>
      </c>
      <c r="J437" s="1">
        <v>2024</v>
      </c>
      <c r="K437" s="550">
        <v>45474</v>
      </c>
    </row>
    <row r="438" spans="3:11">
      <c r="C438" s="1" t="s">
        <v>1234</v>
      </c>
      <c r="D438" s="1" t="s">
        <v>820</v>
      </c>
      <c r="F438" s="1">
        <v>10202151180</v>
      </c>
      <c r="G438" s="1">
        <v>41116.78</v>
      </c>
      <c r="H438" s="1">
        <v>41116.78</v>
      </c>
      <c r="I438" s="1" t="s">
        <v>748</v>
      </c>
      <c r="J438" s="1">
        <v>2024</v>
      </c>
      <c r="K438" s="550">
        <v>45474</v>
      </c>
    </row>
    <row r="439" spans="3:11">
      <c r="C439" s="1" t="s">
        <v>1235</v>
      </c>
      <c r="D439" s="1" t="s">
        <v>820</v>
      </c>
      <c r="F439" s="1">
        <v>10202151180</v>
      </c>
      <c r="G439" s="1">
        <v>28965.8</v>
      </c>
      <c r="H439" s="1">
        <v>28965.8</v>
      </c>
      <c r="I439" s="1" t="s">
        <v>748</v>
      </c>
      <c r="J439" s="1">
        <v>2024</v>
      </c>
      <c r="K439" s="550">
        <v>45474</v>
      </c>
    </row>
    <row r="440" spans="3:11">
      <c r="C440" s="1" t="s">
        <v>1236</v>
      </c>
      <c r="D440" s="1" t="s">
        <v>820</v>
      </c>
      <c r="F440" s="1">
        <v>10202151180</v>
      </c>
      <c r="G440" s="1">
        <v>55721.2</v>
      </c>
      <c r="H440" s="1">
        <v>55721.2</v>
      </c>
      <c r="I440" s="1" t="s">
        <v>748</v>
      </c>
      <c r="J440" s="1">
        <v>2024</v>
      </c>
      <c r="K440" s="550">
        <v>45474</v>
      </c>
    </row>
    <row r="441" spans="3:11">
      <c r="C441" s="1" t="s">
        <v>1237</v>
      </c>
      <c r="D441" s="1" t="s">
        <v>820</v>
      </c>
      <c r="F441" s="1">
        <v>10202151180</v>
      </c>
      <c r="G441" s="1">
        <v>58155.8</v>
      </c>
      <c r="H441" s="1">
        <v>58155.8</v>
      </c>
      <c r="I441" s="1" t="s">
        <v>748</v>
      </c>
      <c r="J441" s="1">
        <v>2024</v>
      </c>
      <c r="K441" s="550">
        <v>45474</v>
      </c>
    </row>
    <row r="442" spans="3:11">
      <c r="C442" s="1" t="s">
        <v>1238</v>
      </c>
      <c r="D442" s="1" t="s">
        <v>820</v>
      </c>
      <c r="F442" s="1">
        <v>10202151180</v>
      </c>
      <c r="G442" s="1">
        <v>39565.800000000003</v>
      </c>
      <c r="H442" s="1">
        <v>39565.800000000003</v>
      </c>
      <c r="I442" s="1" t="s">
        <v>748</v>
      </c>
      <c r="J442" s="1">
        <v>2024</v>
      </c>
      <c r="K442" s="550">
        <v>45474</v>
      </c>
    </row>
    <row r="443" spans="3:11">
      <c r="C443" s="1" t="s">
        <v>1239</v>
      </c>
      <c r="D443" s="1" t="s">
        <v>820</v>
      </c>
      <c r="F443" s="1">
        <v>10202151180</v>
      </c>
      <c r="G443" s="1">
        <v>49016.7</v>
      </c>
      <c r="H443" s="1">
        <v>49016.7</v>
      </c>
      <c r="I443" s="1" t="s">
        <v>748</v>
      </c>
      <c r="J443" s="1">
        <v>2024</v>
      </c>
      <c r="K443" s="550">
        <v>45474</v>
      </c>
    </row>
    <row r="444" spans="3:11">
      <c r="C444" s="1" t="s">
        <v>1240</v>
      </c>
      <c r="D444" s="1" t="s">
        <v>820</v>
      </c>
      <c r="F444" s="1">
        <v>10202151180</v>
      </c>
      <c r="G444" s="1">
        <v>53786.400000000001</v>
      </c>
      <c r="H444" s="1">
        <v>53786.400000000001</v>
      </c>
      <c r="I444" s="1" t="s">
        <v>748</v>
      </c>
      <c r="J444" s="1">
        <v>2024</v>
      </c>
      <c r="K444" s="550">
        <v>45474</v>
      </c>
    </row>
    <row r="445" spans="3:11">
      <c r="C445" s="1" t="s">
        <v>1241</v>
      </c>
      <c r="D445" s="1" t="s">
        <v>820</v>
      </c>
      <c r="F445" s="1">
        <v>10202151180</v>
      </c>
      <c r="G445" s="1">
        <v>64344.800000000003</v>
      </c>
      <c r="H445" s="1">
        <v>64344.800000000003</v>
      </c>
      <c r="I445" s="1" t="s">
        <v>748</v>
      </c>
      <c r="J445" s="1">
        <v>2024</v>
      </c>
      <c r="K445" s="550">
        <v>45474</v>
      </c>
    </row>
    <row r="446" spans="3:11">
      <c r="C446" s="1" t="s">
        <v>1242</v>
      </c>
      <c r="D446" s="1" t="s">
        <v>820</v>
      </c>
      <c r="F446" s="1">
        <v>10202151180</v>
      </c>
      <c r="G446" s="1">
        <v>53411.3</v>
      </c>
      <c r="H446" s="1">
        <v>53411.3</v>
      </c>
      <c r="I446" s="1" t="s">
        <v>748</v>
      </c>
      <c r="J446" s="1">
        <v>2024</v>
      </c>
      <c r="K446" s="550">
        <v>45474</v>
      </c>
    </row>
    <row r="447" spans="3:11">
      <c r="C447" s="1" t="s">
        <v>1243</v>
      </c>
      <c r="D447" s="1" t="s">
        <v>820</v>
      </c>
      <c r="F447" s="1">
        <v>10202151180</v>
      </c>
      <c r="G447" s="1">
        <v>53638.1</v>
      </c>
      <c r="H447" s="1">
        <v>53638.1</v>
      </c>
      <c r="I447" s="1" t="s">
        <v>748</v>
      </c>
      <c r="J447" s="1">
        <v>2024</v>
      </c>
      <c r="K447" s="550">
        <v>45474</v>
      </c>
    </row>
    <row r="448" spans="3:11">
      <c r="C448" s="1" t="s">
        <v>1244</v>
      </c>
      <c r="D448" s="1" t="s">
        <v>820</v>
      </c>
      <c r="F448" s="1">
        <v>10202151180</v>
      </c>
      <c r="G448" s="1">
        <v>58600.4</v>
      </c>
      <c r="H448" s="1">
        <v>58600.4</v>
      </c>
      <c r="I448" s="1" t="s">
        <v>748</v>
      </c>
      <c r="J448" s="1">
        <v>2024</v>
      </c>
      <c r="K448" s="550">
        <v>45474</v>
      </c>
    </row>
    <row r="449" spans="3:11">
      <c r="C449" s="1" t="s">
        <v>1245</v>
      </c>
      <c r="D449" s="1" t="s">
        <v>820</v>
      </c>
      <c r="F449" s="1">
        <v>10202151180</v>
      </c>
      <c r="G449" s="1">
        <v>62572.77</v>
      </c>
      <c r="H449" s="1">
        <v>62572.77</v>
      </c>
      <c r="I449" s="1" t="s">
        <v>748</v>
      </c>
      <c r="J449" s="1">
        <v>2024</v>
      </c>
      <c r="K449" s="550">
        <v>45474</v>
      </c>
    </row>
    <row r="450" spans="3:11">
      <c r="C450" s="1" t="s">
        <v>1246</v>
      </c>
      <c r="D450" s="1" t="s">
        <v>820</v>
      </c>
      <c r="F450" s="1">
        <v>10202151180</v>
      </c>
      <c r="G450" s="1">
        <v>53422.21</v>
      </c>
      <c r="H450" s="1">
        <v>53422.21</v>
      </c>
      <c r="I450" s="1" t="s">
        <v>748</v>
      </c>
      <c r="J450" s="1">
        <v>2024</v>
      </c>
      <c r="K450" s="550">
        <v>45474</v>
      </c>
    </row>
    <row r="451" spans="3:11">
      <c r="C451" s="1" t="s">
        <v>1247</v>
      </c>
      <c r="D451" s="1" t="s">
        <v>820</v>
      </c>
      <c r="F451" s="1">
        <v>10202151180</v>
      </c>
      <c r="G451" s="1">
        <v>53366.27</v>
      </c>
      <c r="H451" s="1">
        <v>53366.27</v>
      </c>
      <c r="I451" s="1" t="s">
        <v>748</v>
      </c>
      <c r="J451" s="1">
        <v>2024</v>
      </c>
      <c r="K451" s="550">
        <v>45474</v>
      </c>
    </row>
    <row r="452" spans="3:11">
      <c r="C452" s="1" t="s">
        <v>1248</v>
      </c>
      <c r="D452" s="1" t="s">
        <v>820</v>
      </c>
      <c r="F452" s="1">
        <v>10202151180</v>
      </c>
      <c r="G452" s="1">
        <v>55533.58</v>
      </c>
      <c r="H452" s="1">
        <v>55533.58</v>
      </c>
      <c r="I452" s="1" t="s">
        <v>748</v>
      </c>
      <c r="J452" s="1">
        <v>2024</v>
      </c>
      <c r="K452" s="550">
        <v>45474</v>
      </c>
    </row>
    <row r="453" spans="3:11">
      <c r="C453" s="1" t="s">
        <v>1249</v>
      </c>
      <c r="D453" s="1" t="s">
        <v>820</v>
      </c>
      <c r="F453" s="1">
        <v>10202151180</v>
      </c>
      <c r="G453" s="1">
        <v>47347.15</v>
      </c>
      <c r="H453" s="1">
        <v>47347.15</v>
      </c>
      <c r="I453" s="1" t="s">
        <v>748</v>
      </c>
      <c r="J453" s="1">
        <v>2024</v>
      </c>
      <c r="K453" s="550">
        <v>45474</v>
      </c>
    </row>
    <row r="454" spans="3:11">
      <c r="C454" s="1" t="s">
        <v>1250</v>
      </c>
      <c r="D454" s="1" t="s">
        <v>820</v>
      </c>
      <c r="F454" s="1">
        <v>10202151180</v>
      </c>
      <c r="G454" s="1">
        <v>60640.24</v>
      </c>
      <c r="H454" s="1">
        <v>60640.24</v>
      </c>
      <c r="I454" s="1" t="s">
        <v>748</v>
      </c>
      <c r="J454" s="1">
        <v>2024</v>
      </c>
      <c r="K454" s="550">
        <v>45474</v>
      </c>
    </row>
    <row r="455" spans="3:11">
      <c r="C455" s="1" t="s">
        <v>755</v>
      </c>
      <c r="D455" s="1" t="s">
        <v>749</v>
      </c>
      <c r="E455" s="1" t="s">
        <v>727</v>
      </c>
      <c r="F455" s="1" t="s">
        <v>750</v>
      </c>
      <c r="G455" s="1">
        <v>370</v>
      </c>
      <c r="H455" s="1">
        <v>370</v>
      </c>
      <c r="I455" s="1" t="s">
        <v>748</v>
      </c>
      <c r="J455" s="1">
        <v>2024</v>
      </c>
      <c r="K455" s="550">
        <v>45474</v>
      </c>
    </row>
    <row r="456" spans="3:11">
      <c r="C456" s="1" t="s">
        <v>1251</v>
      </c>
      <c r="D456" s="1" t="s">
        <v>799</v>
      </c>
      <c r="F456" s="1">
        <v>10601621180</v>
      </c>
      <c r="G456" s="1">
        <v>226.4</v>
      </c>
      <c r="H456" s="1">
        <v>226.4</v>
      </c>
      <c r="I456" s="1" t="s">
        <v>748</v>
      </c>
      <c r="J456" s="1">
        <v>2024</v>
      </c>
      <c r="K456" s="550">
        <v>45474</v>
      </c>
    </row>
    <row r="457" spans="3:11" ht="25.5">
      <c r="C457" s="69" t="s">
        <v>1252</v>
      </c>
      <c r="D457" s="69" t="s">
        <v>749</v>
      </c>
      <c r="F457" s="1">
        <v>10201161180</v>
      </c>
      <c r="G457" s="1">
        <v>60</v>
      </c>
      <c r="H457" s="1">
        <v>60</v>
      </c>
      <c r="I457" s="1" t="s">
        <v>748</v>
      </c>
      <c r="J457" s="1">
        <v>2024</v>
      </c>
      <c r="K457" s="550">
        <v>45474</v>
      </c>
    </row>
    <row r="458" spans="3:11">
      <c r="C458" s="1" t="s">
        <v>1253</v>
      </c>
      <c r="D458" s="1" t="s">
        <v>846</v>
      </c>
      <c r="F458" s="1">
        <v>10401101180</v>
      </c>
      <c r="G458" s="1">
        <v>588.5</v>
      </c>
      <c r="H458" s="1">
        <v>588.5</v>
      </c>
      <c r="I458" s="1" t="s">
        <v>748</v>
      </c>
      <c r="J458" s="1">
        <v>2024</v>
      </c>
      <c r="K458" s="550">
        <v>45474</v>
      </c>
    </row>
    <row r="459" spans="3:11">
      <c r="C459" s="1" t="s">
        <v>1254</v>
      </c>
      <c r="D459" s="1" t="s">
        <v>846</v>
      </c>
      <c r="F459" s="1">
        <v>10401101180</v>
      </c>
      <c r="G459" s="1">
        <v>4237.3</v>
      </c>
      <c r="H459" s="1">
        <v>4237.3</v>
      </c>
      <c r="I459" s="1" t="s">
        <v>748</v>
      </c>
      <c r="J459" s="1">
        <v>2024</v>
      </c>
      <c r="K459" s="550">
        <v>45474</v>
      </c>
    </row>
    <row r="460" spans="3:11">
      <c r="C460" s="1" t="s">
        <v>1255</v>
      </c>
      <c r="D460" s="1" t="s">
        <v>846</v>
      </c>
      <c r="F460" s="1">
        <v>10601621180</v>
      </c>
      <c r="G460" s="1">
        <v>248.39</v>
      </c>
      <c r="H460" s="1">
        <v>248.39</v>
      </c>
      <c r="I460" s="1" t="s">
        <v>748</v>
      </c>
      <c r="J460" s="1">
        <v>2024</v>
      </c>
      <c r="K460" s="550">
        <v>45474</v>
      </c>
    </row>
    <row r="461" spans="3:11">
      <c r="C461" s="1" t="s">
        <v>1256</v>
      </c>
      <c r="D461" s="1" t="s">
        <v>846</v>
      </c>
      <c r="F461" s="1" t="s">
        <v>761</v>
      </c>
      <c r="G461" s="1">
        <v>-61830.68</v>
      </c>
      <c r="H461" s="1">
        <v>-61830.68</v>
      </c>
      <c r="I461" s="1" t="s">
        <v>748</v>
      </c>
      <c r="J461" s="1">
        <v>2024</v>
      </c>
      <c r="K461" s="550">
        <v>45474</v>
      </c>
    </row>
    <row r="462" spans="3:11">
      <c r="C462" s="1" t="s">
        <v>1257</v>
      </c>
      <c r="D462" s="1" t="s">
        <v>846</v>
      </c>
      <c r="F462" s="1">
        <v>10401631180</v>
      </c>
      <c r="G462" s="1">
        <v>2330428</v>
      </c>
      <c r="H462" s="1">
        <v>2330428</v>
      </c>
      <c r="I462" s="1" t="s">
        <v>748</v>
      </c>
      <c r="J462" s="1">
        <v>2024</v>
      </c>
      <c r="K462" s="550">
        <v>45474</v>
      </c>
    </row>
    <row r="463" spans="3:11">
      <c r="C463" s="1" t="s">
        <v>1258</v>
      </c>
      <c r="D463" s="1" t="s">
        <v>846</v>
      </c>
      <c r="F463" s="1">
        <v>10201161180</v>
      </c>
      <c r="G463" s="1">
        <v>1089.92</v>
      </c>
      <c r="H463" s="1">
        <v>1089.92</v>
      </c>
      <c r="I463" s="1" t="s">
        <v>748</v>
      </c>
      <c r="J463" s="1">
        <v>2024</v>
      </c>
      <c r="K463" s="550">
        <v>45474</v>
      </c>
    </row>
    <row r="464" spans="3:11">
      <c r="C464" s="1" t="s">
        <v>1259</v>
      </c>
      <c r="D464" s="1" t="s">
        <v>848</v>
      </c>
      <c r="F464" s="1" t="s">
        <v>761</v>
      </c>
      <c r="G464" s="1">
        <v>4139.66</v>
      </c>
      <c r="H464" s="1">
        <v>4139.66</v>
      </c>
      <c r="I464" s="1" t="s">
        <v>748</v>
      </c>
      <c r="J464" s="1">
        <v>2024</v>
      </c>
      <c r="K464" s="550">
        <v>45474</v>
      </c>
    </row>
    <row r="465" spans="3:11">
      <c r="C465" s="1" t="s">
        <v>1260</v>
      </c>
      <c r="D465" s="1" t="s">
        <v>848</v>
      </c>
      <c r="F465" s="1">
        <v>10201161180</v>
      </c>
      <c r="G465" s="1">
        <v>80</v>
      </c>
      <c r="H465" s="1">
        <v>80</v>
      </c>
      <c r="I465" s="1" t="s">
        <v>748</v>
      </c>
      <c r="J465" s="1">
        <v>2024</v>
      </c>
      <c r="K465" s="550">
        <v>45474</v>
      </c>
    </row>
    <row r="466" spans="3:11">
      <c r="C466" s="1" t="s">
        <v>1261</v>
      </c>
      <c r="D466" s="1" t="s">
        <v>846</v>
      </c>
      <c r="F466" s="1">
        <v>10201161180</v>
      </c>
      <c r="G466" s="1">
        <v>430</v>
      </c>
      <c r="H466" s="1">
        <v>430</v>
      </c>
      <c r="I466" s="1" t="s">
        <v>748</v>
      </c>
      <c r="J466" s="1">
        <v>2024</v>
      </c>
      <c r="K466" s="550">
        <v>45474</v>
      </c>
    </row>
    <row r="467" spans="3:11">
      <c r="C467" s="1" t="s">
        <v>1262</v>
      </c>
      <c r="D467" s="1" t="s">
        <v>846</v>
      </c>
      <c r="F467" s="1">
        <v>10201161180</v>
      </c>
      <c r="G467" s="1">
        <v>150</v>
      </c>
      <c r="H467" s="1">
        <v>150</v>
      </c>
      <c r="I467" s="1" t="s">
        <v>748</v>
      </c>
      <c r="J467" s="1">
        <v>2024</v>
      </c>
      <c r="K467" s="550">
        <v>45474</v>
      </c>
    </row>
    <row r="468" spans="3:11">
      <c r="C468" s="1" t="s">
        <v>1263</v>
      </c>
      <c r="D468" s="1" t="s">
        <v>846</v>
      </c>
      <c r="F468" s="1">
        <v>10201161180</v>
      </c>
      <c r="G468" s="1">
        <v>3395</v>
      </c>
      <c r="H468" s="1">
        <v>3395</v>
      </c>
      <c r="I468" s="1" t="s">
        <v>748</v>
      </c>
      <c r="J468" s="1">
        <v>2024</v>
      </c>
      <c r="K468" s="550">
        <v>45474</v>
      </c>
    </row>
    <row r="469" spans="3:11">
      <c r="C469" s="1" t="s">
        <v>1264</v>
      </c>
      <c r="D469" s="1" t="s">
        <v>822</v>
      </c>
      <c r="F469" s="1">
        <v>10401381180</v>
      </c>
      <c r="G469" s="1">
        <v>80</v>
      </c>
      <c r="H469" s="1">
        <v>80</v>
      </c>
      <c r="I469" s="1" t="s">
        <v>748</v>
      </c>
      <c r="J469" s="1">
        <v>2024</v>
      </c>
      <c r="K469" s="550">
        <v>45474</v>
      </c>
    </row>
    <row r="470" spans="3:11">
      <c r="C470" s="1" t="s">
        <v>1265</v>
      </c>
      <c r="D470" s="1" t="s">
        <v>822</v>
      </c>
      <c r="F470" s="1">
        <v>10401381180</v>
      </c>
      <c r="G470" s="1">
        <v>1820</v>
      </c>
      <c r="H470" s="1">
        <v>1820</v>
      </c>
      <c r="I470" s="1" t="s">
        <v>748</v>
      </c>
      <c r="J470" s="1">
        <v>2024</v>
      </c>
      <c r="K470" s="550">
        <v>45474</v>
      </c>
    </row>
    <row r="471" spans="3:11">
      <c r="C471" s="1" t="s">
        <v>1266</v>
      </c>
      <c r="D471" s="1" t="s">
        <v>822</v>
      </c>
      <c r="F471" s="1">
        <v>10401381180</v>
      </c>
      <c r="G471" s="1">
        <v>1920</v>
      </c>
      <c r="H471" s="1">
        <v>1920</v>
      </c>
      <c r="I471" s="1" t="s">
        <v>748</v>
      </c>
      <c r="J471" s="1">
        <v>2024</v>
      </c>
      <c r="K471" s="550">
        <v>45474</v>
      </c>
    </row>
    <row r="472" spans="3:11">
      <c r="C472" s="1" t="s">
        <v>1267</v>
      </c>
      <c r="D472" s="1" t="s">
        <v>822</v>
      </c>
      <c r="F472" s="1">
        <v>10401381180</v>
      </c>
      <c r="G472" s="1">
        <v>7153</v>
      </c>
      <c r="H472" s="1">
        <v>7153</v>
      </c>
      <c r="I472" s="1" t="s">
        <v>748</v>
      </c>
      <c r="J472" s="1">
        <v>2024</v>
      </c>
      <c r="K472" s="550">
        <v>45474</v>
      </c>
    </row>
    <row r="473" spans="3:11">
      <c r="C473" s="1" t="s">
        <v>1268</v>
      </c>
      <c r="D473" s="1" t="s">
        <v>822</v>
      </c>
      <c r="F473" s="1">
        <v>10401381180</v>
      </c>
      <c r="G473" s="1">
        <v>1060</v>
      </c>
      <c r="H473" s="1">
        <v>1060</v>
      </c>
      <c r="I473" s="1" t="s">
        <v>748</v>
      </c>
      <c r="J473" s="1">
        <v>2024</v>
      </c>
      <c r="K473" s="550">
        <v>45474</v>
      </c>
    </row>
    <row r="474" spans="3:11">
      <c r="C474" s="1" t="s">
        <v>1269</v>
      </c>
      <c r="D474" s="1" t="s">
        <v>822</v>
      </c>
      <c r="F474" s="1">
        <v>10201161180</v>
      </c>
      <c r="G474" s="1">
        <v>20525</v>
      </c>
      <c r="H474" s="1">
        <v>20525</v>
      </c>
      <c r="I474" s="1" t="s">
        <v>748</v>
      </c>
      <c r="J474" s="1">
        <v>2024</v>
      </c>
      <c r="K474" s="550">
        <v>45474</v>
      </c>
    </row>
    <row r="475" spans="3:11">
      <c r="C475" s="1" t="s">
        <v>1270</v>
      </c>
      <c r="D475" s="1" t="s">
        <v>830</v>
      </c>
      <c r="F475" s="1">
        <v>10201161180</v>
      </c>
      <c r="G475" s="1">
        <v>14961</v>
      </c>
      <c r="H475" s="1">
        <v>14961</v>
      </c>
      <c r="I475" s="1" t="s">
        <v>748</v>
      </c>
      <c r="J475" s="1">
        <v>2024</v>
      </c>
      <c r="K475" s="550">
        <v>45474</v>
      </c>
    </row>
    <row r="476" spans="3:11">
      <c r="C476" s="1" t="s">
        <v>1271</v>
      </c>
      <c r="D476" s="1" t="s">
        <v>830</v>
      </c>
      <c r="F476" s="1">
        <v>10401381180</v>
      </c>
      <c r="G476" s="1">
        <v>20467</v>
      </c>
      <c r="H476" s="1">
        <v>20467</v>
      </c>
      <c r="I476" s="1" t="s">
        <v>748</v>
      </c>
      <c r="J476" s="1">
        <v>2024</v>
      </c>
      <c r="K476" s="550">
        <v>45474</v>
      </c>
    </row>
    <row r="477" spans="3:11">
      <c r="C477" s="1" t="s">
        <v>1272</v>
      </c>
      <c r="D477" s="1" t="s">
        <v>830</v>
      </c>
      <c r="F477" s="1">
        <v>10401381180</v>
      </c>
      <c r="G477" s="1">
        <v>6924</v>
      </c>
      <c r="H477" s="1">
        <v>6924</v>
      </c>
      <c r="I477" s="1" t="s">
        <v>748</v>
      </c>
      <c r="J477" s="1">
        <v>2024</v>
      </c>
      <c r="K477" s="550">
        <v>45474</v>
      </c>
    </row>
    <row r="478" spans="3:11">
      <c r="C478" s="1" t="s">
        <v>1273</v>
      </c>
      <c r="D478" s="1" t="s">
        <v>848</v>
      </c>
      <c r="F478" s="1">
        <v>10201161180</v>
      </c>
      <c r="G478" s="1">
        <v>1175</v>
      </c>
      <c r="H478" s="1">
        <v>1175</v>
      </c>
      <c r="I478" s="1" t="s">
        <v>748</v>
      </c>
      <c r="J478" s="1">
        <v>2024</v>
      </c>
      <c r="K478" s="550">
        <v>45474</v>
      </c>
    </row>
    <row r="479" spans="3:11">
      <c r="C479" s="1" t="s">
        <v>1274</v>
      </c>
      <c r="D479" s="1" t="s">
        <v>826</v>
      </c>
      <c r="F479" s="1">
        <v>10401301180</v>
      </c>
      <c r="G479" s="1">
        <v>191.63</v>
      </c>
      <c r="H479" s="1">
        <v>191.63</v>
      </c>
      <c r="I479" s="1" t="s">
        <v>748</v>
      </c>
      <c r="J479" s="1">
        <v>2024</v>
      </c>
      <c r="K479" s="550">
        <v>45474</v>
      </c>
    </row>
    <row r="480" spans="3:11" ht="25.5">
      <c r="C480" s="69" t="s">
        <v>1275</v>
      </c>
      <c r="D480" s="69" t="s">
        <v>850</v>
      </c>
      <c r="F480" s="1">
        <v>10201161180</v>
      </c>
      <c r="G480" s="1">
        <v>30</v>
      </c>
      <c r="H480" s="1">
        <v>30</v>
      </c>
      <c r="I480" s="1" t="s">
        <v>748</v>
      </c>
      <c r="J480" s="1">
        <v>2024</v>
      </c>
      <c r="K480" s="550">
        <v>45474</v>
      </c>
    </row>
    <row r="481" spans="3:11">
      <c r="C481" s="1" t="s">
        <v>1276</v>
      </c>
      <c r="D481" s="1" t="s">
        <v>830</v>
      </c>
      <c r="F481" s="1">
        <v>10201161180</v>
      </c>
      <c r="G481" s="1">
        <v>1160.4000000000001</v>
      </c>
      <c r="H481" s="1">
        <v>1160.4000000000001</v>
      </c>
      <c r="I481" s="1" t="s">
        <v>748</v>
      </c>
      <c r="J481" s="1">
        <v>2024</v>
      </c>
      <c r="K481" s="550">
        <v>45474</v>
      </c>
    </row>
    <row r="482" spans="3:11">
      <c r="C482" s="1" t="s">
        <v>1277</v>
      </c>
      <c r="D482" s="1" t="s">
        <v>830</v>
      </c>
      <c r="F482" s="1">
        <v>10401381180</v>
      </c>
      <c r="G482" s="1">
        <v>3683.9</v>
      </c>
      <c r="H482" s="1">
        <v>3683.9</v>
      </c>
      <c r="I482" s="1" t="s">
        <v>748</v>
      </c>
      <c r="J482" s="1">
        <v>2024</v>
      </c>
      <c r="K482" s="550">
        <v>45474</v>
      </c>
    </row>
    <row r="483" spans="3:11">
      <c r="C483" s="1" t="s">
        <v>1278</v>
      </c>
      <c r="D483" s="1" t="s">
        <v>830</v>
      </c>
      <c r="F483" s="1">
        <v>10201161180</v>
      </c>
      <c r="G483" s="1">
        <v>31611.7</v>
      </c>
      <c r="H483" s="1">
        <v>31611.7</v>
      </c>
      <c r="I483" s="1" t="s">
        <v>748</v>
      </c>
      <c r="J483" s="1">
        <v>2024</v>
      </c>
      <c r="K483" s="550">
        <v>45474</v>
      </c>
    </row>
    <row r="484" spans="3:11">
      <c r="C484" s="1" t="s">
        <v>1279</v>
      </c>
      <c r="D484" s="1" t="s">
        <v>830</v>
      </c>
      <c r="F484" s="1">
        <v>10201161180</v>
      </c>
      <c r="G484" s="1">
        <v>35730.9</v>
      </c>
      <c r="H484" s="1">
        <v>35730.9</v>
      </c>
      <c r="I484" s="1" t="s">
        <v>748</v>
      </c>
      <c r="J484" s="1">
        <v>2024</v>
      </c>
      <c r="K484" s="550">
        <v>45474</v>
      </c>
    </row>
    <row r="485" spans="3:11">
      <c r="C485" s="1" t="s">
        <v>1280</v>
      </c>
      <c r="D485" s="1" t="s">
        <v>830</v>
      </c>
      <c r="F485" s="1">
        <v>10201161180</v>
      </c>
      <c r="G485" s="1">
        <v>19016.400000000001</v>
      </c>
      <c r="H485" s="1">
        <v>19016.400000000001</v>
      </c>
      <c r="I485" s="1" t="s">
        <v>748</v>
      </c>
      <c r="J485" s="1">
        <v>2024</v>
      </c>
      <c r="K485" s="550">
        <v>45474</v>
      </c>
    </row>
    <row r="486" spans="3:11">
      <c r="C486" s="1" t="s">
        <v>1281</v>
      </c>
      <c r="D486" s="1" t="s">
        <v>848</v>
      </c>
      <c r="F486" s="1">
        <v>10202171180</v>
      </c>
      <c r="G486" s="1">
        <v>15294.4</v>
      </c>
      <c r="H486" s="1">
        <v>15294.4</v>
      </c>
      <c r="I486" s="1" t="s">
        <v>748</v>
      </c>
      <c r="J486" s="1">
        <v>2024</v>
      </c>
      <c r="K486" s="550">
        <v>45474</v>
      </c>
    </row>
    <row r="487" spans="3:11">
      <c r="C487" s="1" t="s">
        <v>1282</v>
      </c>
      <c r="D487" s="1" t="s">
        <v>848</v>
      </c>
      <c r="F487" s="1">
        <v>10202171180</v>
      </c>
      <c r="G487" s="1">
        <v>24349.5</v>
      </c>
      <c r="H487" s="1">
        <v>24349.5</v>
      </c>
      <c r="I487" s="1" t="s">
        <v>748</v>
      </c>
      <c r="J487" s="1">
        <v>2024</v>
      </c>
      <c r="K487" s="550">
        <v>45474</v>
      </c>
    </row>
    <row r="488" spans="3:11">
      <c r="C488" s="1" t="s">
        <v>726</v>
      </c>
      <c r="D488" s="1" t="s">
        <v>749</v>
      </c>
      <c r="E488" s="1" t="s">
        <v>726</v>
      </c>
      <c r="F488" s="1" t="s">
        <v>750</v>
      </c>
      <c r="G488" s="1">
        <v>2269</v>
      </c>
      <c r="H488" s="1">
        <v>2269</v>
      </c>
      <c r="I488" s="1" t="s">
        <v>756</v>
      </c>
      <c r="J488" s="1">
        <v>2024</v>
      </c>
      <c r="K488" s="550">
        <v>45505</v>
      </c>
    </row>
    <row r="489" spans="3:11">
      <c r="C489" s="1" t="s">
        <v>968</v>
      </c>
      <c r="D489" s="1" t="s">
        <v>812</v>
      </c>
      <c r="F489" s="1">
        <v>10601621180</v>
      </c>
      <c r="G489" s="1">
        <v>126.91</v>
      </c>
      <c r="H489" s="1">
        <v>126.91</v>
      </c>
      <c r="I489" s="1" t="s">
        <v>756</v>
      </c>
      <c r="J489" s="1">
        <v>2024</v>
      </c>
      <c r="K489" s="550">
        <v>45505</v>
      </c>
    </row>
    <row r="490" spans="3:11">
      <c r="C490" s="1" t="s">
        <v>969</v>
      </c>
      <c r="D490" s="1" t="s">
        <v>749</v>
      </c>
      <c r="F490" s="1">
        <v>10601521180</v>
      </c>
      <c r="G490" s="1">
        <v>163.77000000000001</v>
      </c>
      <c r="H490" s="1">
        <v>163.77000000000001</v>
      </c>
      <c r="I490" s="1" t="s">
        <v>756</v>
      </c>
      <c r="J490" s="1">
        <v>2024</v>
      </c>
      <c r="K490" s="550">
        <v>45505</v>
      </c>
    </row>
    <row r="491" spans="3:11">
      <c r="C491" s="1" t="s">
        <v>970</v>
      </c>
      <c r="D491" s="1" t="s">
        <v>824</v>
      </c>
      <c r="F491" s="1">
        <v>10601621180</v>
      </c>
      <c r="G491" s="1">
        <v>228.01</v>
      </c>
      <c r="H491" s="1">
        <v>228.01</v>
      </c>
      <c r="I491" s="1" t="s">
        <v>756</v>
      </c>
      <c r="J491" s="1">
        <v>2024</v>
      </c>
      <c r="K491" s="550">
        <v>45505</v>
      </c>
    </row>
    <row r="492" spans="3:11">
      <c r="C492" s="1" t="s">
        <v>971</v>
      </c>
      <c r="D492" s="1" t="s">
        <v>824</v>
      </c>
      <c r="F492" s="1">
        <v>10601621180</v>
      </c>
      <c r="G492" s="1">
        <v>479.72</v>
      </c>
      <c r="H492" s="1">
        <v>479.72</v>
      </c>
      <c r="I492" s="1" t="s">
        <v>756</v>
      </c>
      <c r="J492" s="1">
        <v>2024</v>
      </c>
      <c r="K492" s="550">
        <v>45505</v>
      </c>
    </row>
    <row r="493" spans="3:11">
      <c r="C493" s="1" t="s">
        <v>973</v>
      </c>
      <c r="D493" s="1" t="s">
        <v>814</v>
      </c>
      <c r="F493" s="1">
        <v>10202171180</v>
      </c>
      <c r="G493" s="1">
        <v>1665.3</v>
      </c>
      <c r="H493" s="1">
        <v>1665.3</v>
      </c>
      <c r="I493" s="1" t="s">
        <v>756</v>
      </c>
      <c r="J493" s="1">
        <v>2024</v>
      </c>
      <c r="K493" s="550">
        <v>45505</v>
      </c>
    </row>
    <row r="494" spans="3:11">
      <c r="C494" s="1" t="s">
        <v>974</v>
      </c>
      <c r="D494" s="1" t="s">
        <v>846</v>
      </c>
      <c r="F494" s="1" t="s">
        <v>750</v>
      </c>
      <c r="G494" s="1">
        <v>1360</v>
      </c>
      <c r="H494" s="1">
        <v>1360</v>
      </c>
      <c r="I494" s="1" t="s">
        <v>756</v>
      </c>
      <c r="J494" s="1">
        <v>2024</v>
      </c>
      <c r="K494" s="550">
        <v>45505</v>
      </c>
    </row>
    <row r="495" spans="3:11">
      <c r="C495" s="1" t="s">
        <v>975</v>
      </c>
      <c r="D495" s="1" t="s">
        <v>846</v>
      </c>
      <c r="F495" s="1">
        <v>10601621180</v>
      </c>
      <c r="G495" s="1">
        <v>1111.29</v>
      </c>
      <c r="H495" s="1">
        <v>1111.29</v>
      </c>
      <c r="I495" s="1" t="s">
        <v>756</v>
      </c>
      <c r="J495" s="1">
        <v>2024</v>
      </c>
      <c r="K495" s="550">
        <v>45505</v>
      </c>
    </row>
    <row r="496" spans="3:11">
      <c r="C496" s="1" t="s">
        <v>976</v>
      </c>
      <c r="D496" s="1" t="s">
        <v>826</v>
      </c>
      <c r="F496" s="1" t="s">
        <v>750</v>
      </c>
      <c r="G496" s="1">
        <v>74.86</v>
      </c>
      <c r="H496" s="1">
        <v>74.86</v>
      </c>
      <c r="I496" s="1" t="s">
        <v>756</v>
      </c>
      <c r="J496" s="1">
        <v>2024</v>
      </c>
      <c r="K496" s="550">
        <v>45505</v>
      </c>
    </row>
    <row r="497" spans="3:11">
      <c r="C497" s="1" t="s">
        <v>977</v>
      </c>
      <c r="D497" s="1" t="s">
        <v>826</v>
      </c>
      <c r="F497" s="1">
        <v>10601621180</v>
      </c>
      <c r="G497" s="1">
        <v>331.17</v>
      </c>
      <c r="H497" s="1">
        <v>331.17</v>
      </c>
      <c r="I497" s="1" t="s">
        <v>756</v>
      </c>
      <c r="J497" s="1">
        <v>2024</v>
      </c>
      <c r="K497" s="550">
        <v>45505</v>
      </c>
    </row>
    <row r="498" spans="3:11">
      <c r="C498" s="1" t="s">
        <v>978</v>
      </c>
      <c r="D498" s="1" t="s">
        <v>826</v>
      </c>
      <c r="F498" s="1" t="s">
        <v>750</v>
      </c>
      <c r="G498" s="1">
        <v>407.8</v>
      </c>
      <c r="H498" s="1">
        <v>407.8</v>
      </c>
      <c r="I498" s="1" t="s">
        <v>756</v>
      </c>
      <c r="J498" s="1">
        <v>2024</v>
      </c>
      <c r="K498" s="550">
        <v>45505</v>
      </c>
    </row>
    <row r="499" spans="3:11">
      <c r="C499" s="1" t="s">
        <v>979</v>
      </c>
      <c r="D499" s="1" t="s">
        <v>824</v>
      </c>
      <c r="F499" s="1">
        <v>10202131180</v>
      </c>
      <c r="G499" s="1">
        <v>2816.61</v>
      </c>
      <c r="H499" s="1">
        <v>2816.61</v>
      </c>
      <c r="I499" s="1" t="s">
        <v>756</v>
      </c>
      <c r="J499" s="1">
        <v>2024</v>
      </c>
      <c r="K499" s="550">
        <v>45505</v>
      </c>
    </row>
    <row r="500" spans="3:11">
      <c r="C500" s="1" t="s">
        <v>981</v>
      </c>
      <c r="D500" s="1" t="s">
        <v>824</v>
      </c>
      <c r="F500" s="1">
        <v>10202131180</v>
      </c>
      <c r="G500" s="1">
        <v>2602.5</v>
      </c>
      <c r="H500" s="1">
        <v>2602.5</v>
      </c>
      <c r="I500" s="1" t="s">
        <v>756</v>
      </c>
      <c r="J500" s="1">
        <v>2024</v>
      </c>
      <c r="K500" s="550">
        <v>45505</v>
      </c>
    </row>
    <row r="501" spans="3:11">
      <c r="C501" s="1" t="s">
        <v>983</v>
      </c>
      <c r="D501" s="1" t="s">
        <v>797</v>
      </c>
      <c r="F501" s="1">
        <v>10601621180</v>
      </c>
      <c r="G501" s="1">
        <v>912.32</v>
      </c>
      <c r="H501" s="1">
        <v>912.32</v>
      </c>
      <c r="I501" s="1" t="s">
        <v>756</v>
      </c>
      <c r="J501" s="1">
        <v>2024</v>
      </c>
      <c r="K501" s="550">
        <v>45505</v>
      </c>
    </row>
    <row r="502" spans="3:11">
      <c r="C502" s="1" t="s">
        <v>1283</v>
      </c>
      <c r="D502" s="1" t="s">
        <v>846</v>
      </c>
      <c r="F502" s="1">
        <v>10202111180</v>
      </c>
      <c r="G502" s="1">
        <v>0</v>
      </c>
      <c r="H502" s="1">
        <v>0</v>
      </c>
      <c r="I502" s="1" t="s">
        <v>756</v>
      </c>
      <c r="J502" s="1">
        <v>2024</v>
      </c>
      <c r="K502" s="550">
        <v>45505</v>
      </c>
    </row>
    <row r="503" spans="3:11">
      <c r="C503" s="1" t="s">
        <v>984</v>
      </c>
      <c r="D503" s="1" t="s">
        <v>838</v>
      </c>
      <c r="F503" s="1" t="s">
        <v>761</v>
      </c>
      <c r="G503" s="1">
        <v>2274</v>
      </c>
      <c r="H503" s="1">
        <v>2274</v>
      </c>
      <c r="I503" s="1" t="s">
        <v>756</v>
      </c>
      <c r="J503" s="1">
        <v>2024</v>
      </c>
      <c r="K503" s="550">
        <v>45505</v>
      </c>
    </row>
    <row r="504" spans="3:11">
      <c r="C504" s="1" t="s">
        <v>986</v>
      </c>
      <c r="D504" s="1" t="s">
        <v>838</v>
      </c>
      <c r="F504" s="1" t="s">
        <v>761</v>
      </c>
      <c r="G504" s="1">
        <v>1453</v>
      </c>
      <c r="H504" s="1">
        <v>1453</v>
      </c>
      <c r="I504" s="1" t="s">
        <v>756</v>
      </c>
      <c r="J504" s="1">
        <v>2024</v>
      </c>
      <c r="K504" s="550">
        <v>45505</v>
      </c>
    </row>
    <row r="505" spans="3:11">
      <c r="C505" s="1" t="s">
        <v>988</v>
      </c>
      <c r="D505" s="1" t="s">
        <v>840</v>
      </c>
      <c r="F505" s="1" t="s">
        <v>761</v>
      </c>
      <c r="G505" s="1">
        <v>5592.57</v>
      </c>
      <c r="H505" s="1">
        <v>5592.57</v>
      </c>
      <c r="I505" s="1" t="s">
        <v>756</v>
      </c>
      <c r="J505" s="1">
        <v>2024</v>
      </c>
      <c r="K505" s="550">
        <v>45505</v>
      </c>
    </row>
    <row r="506" spans="3:11">
      <c r="C506" s="1" t="s">
        <v>989</v>
      </c>
      <c r="D506" s="1" t="s">
        <v>840</v>
      </c>
      <c r="F506" s="1" t="s">
        <v>761</v>
      </c>
      <c r="G506" s="1">
        <v>9853.51</v>
      </c>
      <c r="H506" s="1">
        <v>9853.51</v>
      </c>
      <c r="I506" s="1" t="s">
        <v>756</v>
      </c>
      <c r="J506" s="1">
        <v>2024</v>
      </c>
      <c r="K506" s="550">
        <v>45505</v>
      </c>
    </row>
    <row r="507" spans="3:11">
      <c r="C507" s="1" t="s">
        <v>990</v>
      </c>
      <c r="D507" s="1" t="s">
        <v>840</v>
      </c>
      <c r="F507" s="1" t="s">
        <v>761</v>
      </c>
      <c r="G507" s="1">
        <v>3706.15</v>
      </c>
      <c r="H507" s="1">
        <v>3706.15</v>
      </c>
      <c r="I507" s="1" t="s">
        <v>756</v>
      </c>
      <c r="J507" s="1">
        <v>2024</v>
      </c>
      <c r="K507" s="550">
        <v>45505</v>
      </c>
    </row>
    <row r="508" spans="3:11">
      <c r="C508" s="1" t="s">
        <v>991</v>
      </c>
      <c r="D508" s="1" t="s">
        <v>840</v>
      </c>
      <c r="F508" s="1" t="s">
        <v>761</v>
      </c>
      <c r="G508" s="1">
        <v>6488.78</v>
      </c>
      <c r="H508" s="1">
        <v>6488.78</v>
      </c>
      <c r="I508" s="1" t="s">
        <v>756</v>
      </c>
      <c r="J508" s="1">
        <v>2024</v>
      </c>
      <c r="K508" s="550">
        <v>45505</v>
      </c>
    </row>
    <row r="509" spans="3:11">
      <c r="C509" s="1" t="s">
        <v>992</v>
      </c>
      <c r="D509" s="1" t="s">
        <v>840</v>
      </c>
      <c r="F509" s="1" t="s">
        <v>761</v>
      </c>
      <c r="G509" s="1">
        <v>6984.16</v>
      </c>
      <c r="H509" s="1">
        <v>6984.16</v>
      </c>
      <c r="I509" s="1" t="s">
        <v>756</v>
      </c>
      <c r="J509" s="1">
        <v>2024</v>
      </c>
      <c r="K509" s="550">
        <v>45505</v>
      </c>
    </row>
    <row r="510" spans="3:11">
      <c r="C510" s="1" t="s">
        <v>993</v>
      </c>
      <c r="D510" s="1" t="s">
        <v>840</v>
      </c>
      <c r="F510" s="1" t="s">
        <v>761</v>
      </c>
      <c r="G510" s="1">
        <v>2869.88</v>
      </c>
      <c r="H510" s="1">
        <v>2869.88</v>
      </c>
      <c r="I510" s="1" t="s">
        <v>756</v>
      </c>
      <c r="J510" s="1">
        <v>2024</v>
      </c>
      <c r="K510" s="550">
        <v>45505</v>
      </c>
    </row>
    <row r="511" spans="3:11">
      <c r="C511" s="1" t="s">
        <v>995</v>
      </c>
      <c r="D511" s="1" t="s">
        <v>840</v>
      </c>
      <c r="F511" s="1" t="s">
        <v>761</v>
      </c>
      <c r="G511" s="1">
        <v>5901.52</v>
      </c>
      <c r="H511" s="1">
        <v>5901.52</v>
      </c>
      <c r="I511" s="1" t="s">
        <v>756</v>
      </c>
      <c r="J511" s="1">
        <v>2024</v>
      </c>
      <c r="K511" s="550">
        <v>45505</v>
      </c>
    </row>
    <row r="512" spans="3:11">
      <c r="C512" s="1" t="s">
        <v>996</v>
      </c>
      <c r="D512" s="1" t="s">
        <v>840</v>
      </c>
      <c r="F512" s="1" t="s">
        <v>761</v>
      </c>
      <c r="G512" s="1">
        <v>4888.1899999999996</v>
      </c>
      <c r="H512" s="1">
        <v>4888.1899999999996</v>
      </c>
      <c r="I512" s="1" t="s">
        <v>756</v>
      </c>
      <c r="J512" s="1">
        <v>2024</v>
      </c>
      <c r="K512" s="550">
        <v>45505</v>
      </c>
    </row>
    <row r="513" spans="3:11" ht="25.5">
      <c r="C513" s="69" t="s">
        <v>1284</v>
      </c>
      <c r="D513" s="69" t="s">
        <v>840</v>
      </c>
      <c r="F513" s="1" t="s">
        <v>761</v>
      </c>
      <c r="G513" s="1">
        <v>470</v>
      </c>
      <c r="H513" s="1">
        <v>470</v>
      </c>
      <c r="I513" s="1" t="s">
        <v>756</v>
      </c>
      <c r="J513" s="1">
        <v>2024</v>
      </c>
      <c r="K513" s="550">
        <v>45505</v>
      </c>
    </row>
    <row r="514" spans="3:11">
      <c r="C514" s="1" t="s">
        <v>998</v>
      </c>
      <c r="D514" s="1" t="s">
        <v>820</v>
      </c>
      <c r="F514" s="1">
        <v>10201161180</v>
      </c>
      <c r="G514" s="1">
        <v>4558</v>
      </c>
      <c r="H514" s="1">
        <v>4558</v>
      </c>
      <c r="I514" s="1" t="s">
        <v>756</v>
      </c>
      <c r="J514" s="1">
        <v>2024</v>
      </c>
      <c r="K514" s="550">
        <v>45505</v>
      </c>
    </row>
    <row r="515" spans="3:11">
      <c r="C515" s="1" t="s">
        <v>999</v>
      </c>
      <c r="D515" s="1" t="s">
        <v>820</v>
      </c>
      <c r="F515" s="1">
        <v>10201161180</v>
      </c>
      <c r="G515" s="1">
        <v>4450</v>
      </c>
      <c r="H515" s="1">
        <v>4450</v>
      </c>
      <c r="I515" s="1" t="s">
        <v>756</v>
      </c>
      <c r="J515" s="1">
        <v>2024</v>
      </c>
      <c r="K515" s="550">
        <v>45505</v>
      </c>
    </row>
    <row r="516" spans="3:11">
      <c r="C516" s="1" t="s">
        <v>1000</v>
      </c>
      <c r="D516" s="1" t="s">
        <v>820</v>
      </c>
      <c r="F516" s="1">
        <v>10201161180</v>
      </c>
      <c r="G516" s="1">
        <v>3807</v>
      </c>
      <c r="H516" s="1">
        <v>3807</v>
      </c>
      <c r="I516" s="1" t="s">
        <v>756</v>
      </c>
      <c r="J516" s="1">
        <v>2024</v>
      </c>
      <c r="K516" s="550">
        <v>45505</v>
      </c>
    </row>
    <row r="517" spans="3:11">
      <c r="C517" s="1" t="s">
        <v>1001</v>
      </c>
      <c r="D517" s="1" t="s">
        <v>820</v>
      </c>
      <c r="F517" s="1">
        <v>10201161180</v>
      </c>
      <c r="G517" s="1">
        <v>5805</v>
      </c>
      <c r="H517" s="1">
        <v>5805</v>
      </c>
      <c r="I517" s="1" t="s">
        <v>756</v>
      </c>
      <c r="J517" s="1">
        <v>2024</v>
      </c>
      <c r="K517" s="550">
        <v>45505</v>
      </c>
    </row>
    <row r="518" spans="3:11">
      <c r="C518" s="1" t="s">
        <v>1002</v>
      </c>
      <c r="D518" s="1" t="s">
        <v>820</v>
      </c>
      <c r="F518" s="1">
        <v>10201161180</v>
      </c>
      <c r="G518" s="1">
        <v>2690</v>
      </c>
      <c r="H518" s="1">
        <v>2690</v>
      </c>
      <c r="I518" s="1" t="s">
        <v>756</v>
      </c>
      <c r="J518" s="1">
        <v>2024</v>
      </c>
      <c r="K518" s="550">
        <v>45505</v>
      </c>
    </row>
    <row r="519" spans="3:11">
      <c r="C519" s="1" t="s">
        <v>1003</v>
      </c>
      <c r="D519" s="1" t="s">
        <v>826</v>
      </c>
      <c r="F519" s="1">
        <v>10601621180</v>
      </c>
      <c r="G519" s="1">
        <v>238.11</v>
      </c>
      <c r="H519" s="1">
        <v>238.11</v>
      </c>
      <c r="I519" s="1" t="s">
        <v>756</v>
      </c>
      <c r="J519" s="1">
        <v>2024</v>
      </c>
      <c r="K519" s="550">
        <v>45505</v>
      </c>
    </row>
    <row r="520" spans="3:11">
      <c r="C520" s="1" t="s">
        <v>1004</v>
      </c>
      <c r="D520" s="1" t="s">
        <v>826</v>
      </c>
      <c r="F520" s="1">
        <v>10601621180</v>
      </c>
      <c r="G520" s="1">
        <v>588.82000000000005</v>
      </c>
      <c r="H520" s="1">
        <v>588.82000000000005</v>
      </c>
      <c r="I520" s="1" t="s">
        <v>756</v>
      </c>
      <c r="J520" s="1">
        <v>2024</v>
      </c>
      <c r="K520" s="550">
        <v>45505</v>
      </c>
    </row>
    <row r="521" spans="3:11">
      <c r="C521" s="1" t="s">
        <v>1008</v>
      </c>
      <c r="D521" s="1" t="s">
        <v>797</v>
      </c>
      <c r="F521" s="1">
        <v>10202131180</v>
      </c>
      <c r="G521" s="1">
        <v>463.58</v>
      </c>
      <c r="H521" s="1">
        <v>463.58</v>
      </c>
      <c r="I521" s="1" t="s">
        <v>756</v>
      </c>
      <c r="J521" s="1">
        <v>2024</v>
      </c>
      <c r="K521" s="550">
        <v>45505</v>
      </c>
    </row>
    <row r="522" spans="3:11">
      <c r="C522" s="1" t="s">
        <v>1285</v>
      </c>
      <c r="D522" s="1" t="s">
        <v>797</v>
      </c>
      <c r="F522" s="1">
        <v>10202131180</v>
      </c>
      <c r="G522" s="1">
        <v>77.41</v>
      </c>
      <c r="H522" s="1">
        <v>77.41</v>
      </c>
      <c r="I522" s="1" t="s">
        <v>756</v>
      </c>
      <c r="J522" s="1">
        <v>2024</v>
      </c>
      <c r="K522" s="550">
        <v>45505</v>
      </c>
    </row>
    <row r="523" spans="3:11">
      <c r="C523" s="1" t="s">
        <v>1286</v>
      </c>
      <c r="D523" s="1" t="s">
        <v>801</v>
      </c>
      <c r="F523" s="1">
        <v>10401301180</v>
      </c>
      <c r="G523" s="1">
        <v>231.14</v>
      </c>
      <c r="H523" s="1">
        <v>231.14</v>
      </c>
      <c r="I523" s="1" t="s">
        <v>756</v>
      </c>
      <c r="J523" s="1">
        <v>2024</v>
      </c>
      <c r="K523" s="550">
        <v>45505</v>
      </c>
    </row>
    <row r="524" spans="3:11">
      <c r="C524" s="1" t="s">
        <v>1009</v>
      </c>
      <c r="D524" s="1" t="s">
        <v>797</v>
      </c>
      <c r="F524" s="1">
        <v>10202171180</v>
      </c>
      <c r="G524" s="1">
        <v>91.61</v>
      </c>
      <c r="H524" s="1">
        <v>91.61</v>
      </c>
      <c r="I524" s="1" t="s">
        <v>756</v>
      </c>
      <c r="J524" s="1">
        <v>2024</v>
      </c>
      <c r="K524" s="550">
        <v>45505</v>
      </c>
    </row>
    <row r="525" spans="3:11">
      <c r="C525" s="1" t="s">
        <v>1010</v>
      </c>
      <c r="D525" s="1" t="s">
        <v>799</v>
      </c>
      <c r="F525" s="1">
        <v>10201161180</v>
      </c>
      <c r="G525" s="1">
        <v>67</v>
      </c>
      <c r="H525" s="1">
        <v>67</v>
      </c>
      <c r="I525" s="1" t="s">
        <v>756</v>
      </c>
      <c r="J525" s="1">
        <v>2024</v>
      </c>
      <c r="K525" s="550">
        <v>45505</v>
      </c>
    </row>
    <row r="526" spans="3:11">
      <c r="C526" s="1" t="s">
        <v>1011</v>
      </c>
      <c r="D526" s="1" t="s">
        <v>822</v>
      </c>
      <c r="F526" s="1">
        <v>10201161180</v>
      </c>
      <c r="G526" s="1">
        <v>3380</v>
      </c>
      <c r="H526" s="1">
        <v>3380</v>
      </c>
      <c r="I526" s="1" t="s">
        <v>756</v>
      </c>
      <c r="J526" s="1">
        <v>2024</v>
      </c>
      <c r="K526" s="550">
        <v>45505</v>
      </c>
    </row>
    <row r="527" spans="3:11">
      <c r="C527" s="1" t="s">
        <v>1012</v>
      </c>
      <c r="D527" s="1" t="s">
        <v>808</v>
      </c>
      <c r="F527" s="1" t="s">
        <v>761</v>
      </c>
      <c r="G527" s="1">
        <v>4730</v>
      </c>
      <c r="H527" s="1">
        <v>4730</v>
      </c>
      <c r="I527" s="1" t="s">
        <v>756</v>
      </c>
      <c r="J527" s="1">
        <v>2024</v>
      </c>
      <c r="K527" s="550">
        <v>45505</v>
      </c>
    </row>
    <row r="528" spans="3:11" ht="25.5">
      <c r="C528" s="69" t="s">
        <v>1287</v>
      </c>
      <c r="D528" s="69" t="s">
        <v>794</v>
      </c>
      <c r="F528" s="1" t="s">
        <v>761</v>
      </c>
      <c r="G528" s="1">
        <v>232</v>
      </c>
      <c r="H528" s="1">
        <v>232</v>
      </c>
      <c r="I528" s="1" t="s">
        <v>756</v>
      </c>
      <c r="J528" s="1">
        <v>2024</v>
      </c>
      <c r="K528" s="550">
        <v>45505</v>
      </c>
    </row>
    <row r="529" spans="3:11">
      <c r="C529" s="69" t="s">
        <v>1288</v>
      </c>
      <c r="D529" s="1" t="s">
        <v>794</v>
      </c>
      <c r="F529" s="1" t="s">
        <v>761</v>
      </c>
      <c r="G529" s="1">
        <v>130</v>
      </c>
      <c r="H529" s="1">
        <v>130</v>
      </c>
      <c r="I529" s="1" t="s">
        <v>756</v>
      </c>
      <c r="J529" s="1">
        <v>2024</v>
      </c>
      <c r="K529" s="550">
        <v>45505</v>
      </c>
    </row>
    <row r="530" spans="3:11">
      <c r="C530" s="1" t="s">
        <v>1014</v>
      </c>
      <c r="D530" s="1" t="s">
        <v>806</v>
      </c>
      <c r="F530" s="1">
        <v>10101801180</v>
      </c>
      <c r="G530" s="1">
        <v>2721.98</v>
      </c>
      <c r="H530" s="1">
        <v>2721.98</v>
      </c>
      <c r="I530" s="1" t="s">
        <v>756</v>
      </c>
      <c r="J530" s="1">
        <v>2024</v>
      </c>
      <c r="K530" s="550">
        <v>45505</v>
      </c>
    </row>
    <row r="531" spans="3:11">
      <c r="C531" s="1" t="s">
        <v>1016</v>
      </c>
      <c r="D531" s="1" t="s">
        <v>820</v>
      </c>
      <c r="F531" s="1">
        <v>10201161180</v>
      </c>
      <c r="G531" s="1">
        <v>11105.4</v>
      </c>
      <c r="H531" s="1">
        <v>11105.4</v>
      </c>
      <c r="I531" s="1" t="s">
        <v>756</v>
      </c>
      <c r="J531" s="1">
        <v>2024</v>
      </c>
      <c r="K531" s="550">
        <v>45505</v>
      </c>
    </row>
    <row r="532" spans="3:11">
      <c r="C532" s="1" t="s">
        <v>1017</v>
      </c>
      <c r="D532" s="1" t="s">
        <v>820</v>
      </c>
      <c r="F532" s="1">
        <v>10201161180</v>
      </c>
      <c r="G532" s="1">
        <v>9863.7999999999993</v>
      </c>
      <c r="H532" s="1">
        <v>9863.7999999999993</v>
      </c>
      <c r="I532" s="1" t="s">
        <v>756</v>
      </c>
      <c r="J532" s="1">
        <v>2024</v>
      </c>
      <c r="K532" s="550">
        <v>45505</v>
      </c>
    </row>
    <row r="533" spans="3:11">
      <c r="C533" s="1" t="s">
        <v>1289</v>
      </c>
      <c r="D533" s="1" t="s">
        <v>804</v>
      </c>
      <c r="F533" s="1">
        <v>10201161180</v>
      </c>
      <c r="G533" s="1">
        <v>120</v>
      </c>
      <c r="H533" s="1">
        <v>120</v>
      </c>
      <c r="I533" s="1" t="s">
        <v>756</v>
      </c>
      <c r="J533" s="1">
        <v>2024</v>
      </c>
      <c r="K533" s="550">
        <v>45505</v>
      </c>
    </row>
    <row r="534" spans="3:11">
      <c r="C534" s="1" t="s">
        <v>1018</v>
      </c>
      <c r="D534" s="1" t="s">
        <v>804</v>
      </c>
      <c r="F534" s="1">
        <v>10201161180</v>
      </c>
      <c r="G534" s="1">
        <v>14967</v>
      </c>
      <c r="H534" s="1">
        <v>14967</v>
      </c>
      <c r="I534" s="1" t="s">
        <v>756</v>
      </c>
      <c r="J534" s="1">
        <v>2024</v>
      </c>
      <c r="K534" s="550">
        <v>45505</v>
      </c>
    </row>
    <row r="535" spans="3:11">
      <c r="C535" s="1" t="s">
        <v>1019</v>
      </c>
      <c r="D535" s="1" t="s">
        <v>804</v>
      </c>
      <c r="F535" s="1" t="s">
        <v>761</v>
      </c>
      <c r="G535" s="1">
        <v>19948</v>
      </c>
      <c r="H535" s="1">
        <v>19948</v>
      </c>
      <c r="I535" s="1" t="s">
        <v>756</v>
      </c>
      <c r="J535" s="1">
        <v>2024</v>
      </c>
      <c r="K535" s="550">
        <v>45505</v>
      </c>
    </row>
    <row r="536" spans="3:11">
      <c r="C536" s="1" t="s">
        <v>1020</v>
      </c>
      <c r="D536" s="1" t="s">
        <v>804</v>
      </c>
      <c r="F536" s="1" t="s">
        <v>761</v>
      </c>
      <c r="G536" s="1">
        <v>1516</v>
      </c>
      <c r="H536" s="1">
        <v>1516</v>
      </c>
      <c r="I536" s="1" t="s">
        <v>756</v>
      </c>
      <c r="J536" s="1">
        <v>2024</v>
      </c>
      <c r="K536" s="550">
        <v>45505</v>
      </c>
    </row>
    <row r="537" spans="3:11">
      <c r="C537" s="1" t="s">
        <v>1021</v>
      </c>
      <c r="D537" s="1" t="s">
        <v>804</v>
      </c>
      <c r="F537" s="1" t="s">
        <v>761</v>
      </c>
      <c r="G537" s="1">
        <v>2903</v>
      </c>
      <c r="H537" s="1">
        <v>2903</v>
      </c>
      <c r="I537" s="1" t="s">
        <v>756</v>
      </c>
      <c r="J537" s="1">
        <v>2024</v>
      </c>
      <c r="K537" s="550">
        <v>45505</v>
      </c>
    </row>
    <row r="538" spans="3:11">
      <c r="C538" s="1" t="s">
        <v>1022</v>
      </c>
      <c r="D538" s="1" t="s">
        <v>804</v>
      </c>
      <c r="F538" s="1">
        <v>10202171180</v>
      </c>
      <c r="G538" s="1">
        <v>18837.3</v>
      </c>
      <c r="H538" s="1">
        <v>18837.3</v>
      </c>
      <c r="I538" s="1" t="s">
        <v>756</v>
      </c>
      <c r="J538" s="1">
        <v>2024</v>
      </c>
      <c r="K538" s="550">
        <v>45505</v>
      </c>
    </row>
    <row r="539" spans="3:11">
      <c r="C539" s="1" t="s">
        <v>1023</v>
      </c>
      <c r="D539" s="1" t="s">
        <v>804</v>
      </c>
      <c r="F539" s="1" t="s">
        <v>761</v>
      </c>
      <c r="G539" s="1">
        <v>16891</v>
      </c>
      <c r="H539" s="1">
        <v>16891</v>
      </c>
      <c r="I539" s="1" t="s">
        <v>756</v>
      </c>
      <c r="J539" s="1">
        <v>2024</v>
      </c>
      <c r="K539" s="550">
        <v>45505</v>
      </c>
    </row>
    <row r="540" spans="3:11">
      <c r="C540" s="1" t="s">
        <v>1024</v>
      </c>
      <c r="D540" s="1" t="s">
        <v>804</v>
      </c>
      <c r="F540" s="1">
        <v>10201161180</v>
      </c>
      <c r="G540" s="1">
        <v>11316</v>
      </c>
      <c r="H540" s="1">
        <v>11316</v>
      </c>
      <c r="I540" s="1" t="s">
        <v>756</v>
      </c>
      <c r="J540" s="1">
        <v>2024</v>
      </c>
      <c r="K540" s="550">
        <v>45505</v>
      </c>
    </row>
    <row r="541" spans="3:11">
      <c r="C541" s="1" t="s">
        <v>1026</v>
      </c>
      <c r="D541" s="1" t="s">
        <v>804</v>
      </c>
      <c r="F541" s="1">
        <v>10201161180</v>
      </c>
      <c r="G541" s="1">
        <v>13368</v>
      </c>
      <c r="H541" s="1">
        <v>13368</v>
      </c>
      <c r="I541" s="1" t="s">
        <v>756</v>
      </c>
      <c r="J541" s="1">
        <v>2024</v>
      </c>
      <c r="K541" s="550">
        <v>45505</v>
      </c>
    </row>
    <row r="542" spans="3:11">
      <c r="C542" s="1" t="s">
        <v>1027</v>
      </c>
      <c r="D542" s="1" t="s">
        <v>804</v>
      </c>
      <c r="F542" s="1">
        <v>10202171180</v>
      </c>
      <c r="G542" s="1">
        <v>19717</v>
      </c>
      <c r="H542" s="1">
        <v>19717</v>
      </c>
      <c r="I542" s="1" t="s">
        <v>756</v>
      </c>
      <c r="J542" s="1">
        <v>2024</v>
      </c>
      <c r="K542" s="550">
        <v>45505</v>
      </c>
    </row>
    <row r="543" spans="3:11">
      <c r="C543" s="1" t="s">
        <v>1028</v>
      </c>
      <c r="D543" s="1" t="s">
        <v>804</v>
      </c>
      <c r="F543" s="1">
        <v>10202171180</v>
      </c>
      <c r="G543" s="1">
        <v>10525.2</v>
      </c>
      <c r="H543" s="1">
        <v>10525.2</v>
      </c>
      <c r="I543" s="1" t="s">
        <v>756</v>
      </c>
      <c r="J543" s="1">
        <v>2024</v>
      </c>
      <c r="K543" s="550">
        <v>45505</v>
      </c>
    </row>
    <row r="544" spans="3:11">
      <c r="C544" s="1" t="s">
        <v>1029</v>
      </c>
      <c r="D544" s="1" t="s">
        <v>804</v>
      </c>
      <c r="F544" s="1">
        <v>10202171180</v>
      </c>
      <c r="G544" s="1">
        <v>24569.5</v>
      </c>
      <c r="H544" s="1">
        <v>24569.5</v>
      </c>
      <c r="I544" s="1" t="s">
        <v>756</v>
      </c>
      <c r="J544" s="1">
        <v>2024</v>
      </c>
      <c r="K544" s="550">
        <v>45505</v>
      </c>
    </row>
    <row r="545" spans="3:11">
      <c r="C545" s="1" t="s">
        <v>1290</v>
      </c>
      <c r="D545" s="1" t="s">
        <v>806</v>
      </c>
      <c r="F545" s="1">
        <v>10152261180</v>
      </c>
      <c r="G545" s="1">
        <v>6455.79</v>
      </c>
      <c r="H545" s="1">
        <v>6455.79</v>
      </c>
      <c r="I545" s="1" t="s">
        <v>756</v>
      </c>
      <c r="J545" s="1">
        <v>2024</v>
      </c>
      <c r="K545" s="550">
        <v>45505</v>
      </c>
    </row>
    <row r="546" spans="3:11">
      <c r="C546" s="1" t="s">
        <v>1031</v>
      </c>
      <c r="D546" s="1" t="s">
        <v>806</v>
      </c>
      <c r="F546" s="1">
        <v>10152261180</v>
      </c>
      <c r="G546" s="1">
        <v>138.53</v>
      </c>
      <c r="H546" s="1">
        <v>138.53</v>
      </c>
      <c r="I546" s="1" t="s">
        <v>756</v>
      </c>
      <c r="J546" s="1">
        <v>2024</v>
      </c>
      <c r="K546" s="550">
        <v>45505</v>
      </c>
    </row>
    <row r="547" spans="3:11">
      <c r="C547" s="1" t="s">
        <v>1032</v>
      </c>
      <c r="D547" s="1" t="s">
        <v>826</v>
      </c>
      <c r="F547" s="1">
        <v>10601621180</v>
      </c>
      <c r="G547" s="1">
        <v>253.17</v>
      </c>
      <c r="H547" s="1">
        <v>253.17</v>
      </c>
      <c r="I547" s="1" t="s">
        <v>756</v>
      </c>
      <c r="J547" s="1">
        <v>2024</v>
      </c>
      <c r="K547" s="550">
        <v>45505</v>
      </c>
    </row>
    <row r="548" spans="3:11">
      <c r="C548" s="1" t="s">
        <v>1291</v>
      </c>
      <c r="D548" s="1" t="s">
        <v>826</v>
      </c>
      <c r="F548" s="1">
        <v>10202151180</v>
      </c>
      <c r="G548" s="1">
        <v>67.12</v>
      </c>
      <c r="H548" s="1">
        <v>67.12</v>
      </c>
      <c r="I548" s="1" t="s">
        <v>756</v>
      </c>
      <c r="J548" s="1">
        <v>2024</v>
      </c>
      <c r="K548" s="550">
        <v>45505</v>
      </c>
    </row>
    <row r="549" spans="3:11">
      <c r="C549" s="1" t="s">
        <v>1033</v>
      </c>
      <c r="D549" s="1" t="s">
        <v>808</v>
      </c>
      <c r="F549" s="1">
        <v>10201161180</v>
      </c>
      <c r="G549" s="1">
        <v>7919</v>
      </c>
      <c r="H549" s="1">
        <v>7919</v>
      </c>
      <c r="I549" s="1" t="s">
        <v>756</v>
      </c>
      <c r="J549" s="1">
        <v>2024</v>
      </c>
      <c r="K549" s="550">
        <v>45505</v>
      </c>
    </row>
    <row r="550" spans="3:11">
      <c r="C550" s="1" t="s">
        <v>1035</v>
      </c>
      <c r="D550" s="1" t="s">
        <v>808</v>
      </c>
      <c r="F550" s="1">
        <v>10201161180</v>
      </c>
      <c r="G550" s="1">
        <v>321</v>
      </c>
      <c r="H550" s="1">
        <v>321</v>
      </c>
      <c r="I550" s="1" t="s">
        <v>756</v>
      </c>
      <c r="J550" s="1">
        <v>2024</v>
      </c>
      <c r="K550" s="550">
        <v>45505</v>
      </c>
    </row>
    <row r="551" spans="3:11">
      <c r="C551" s="1" t="s">
        <v>1036</v>
      </c>
      <c r="D551" s="1" t="s">
        <v>808</v>
      </c>
      <c r="F551" s="1">
        <v>10201161180</v>
      </c>
      <c r="G551" s="1">
        <v>784</v>
      </c>
      <c r="H551" s="1">
        <v>784</v>
      </c>
      <c r="I551" s="1" t="s">
        <v>756</v>
      </c>
      <c r="J551" s="1">
        <v>2024</v>
      </c>
      <c r="K551" s="550">
        <v>45505</v>
      </c>
    </row>
    <row r="552" spans="3:11">
      <c r="C552" s="1" t="s">
        <v>1037</v>
      </c>
      <c r="D552" s="1" t="s">
        <v>810</v>
      </c>
      <c r="F552" s="1">
        <v>10202141180</v>
      </c>
      <c r="G552" s="1">
        <v>87092.800000000003</v>
      </c>
      <c r="H552" s="1">
        <v>87092.800000000003</v>
      </c>
      <c r="I552" s="1" t="s">
        <v>756</v>
      </c>
      <c r="J552" s="1">
        <v>2024</v>
      </c>
      <c r="K552" s="550">
        <v>45505</v>
      </c>
    </row>
    <row r="553" spans="3:11">
      <c r="C553" s="1" t="s">
        <v>1038</v>
      </c>
      <c r="D553" s="1" t="s">
        <v>810</v>
      </c>
      <c r="F553" s="1">
        <v>10202141180</v>
      </c>
      <c r="G553" s="1">
        <v>53756.5</v>
      </c>
      <c r="H553" s="1">
        <v>53756.5</v>
      </c>
      <c r="I553" s="1" t="s">
        <v>756</v>
      </c>
      <c r="J553" s="1">
        <v>2024</v>
      </c>
      <c r="K553" s="550">
        <v>45505</v>
      </c>
    </row>
    <row r="554" spans="3:11">
      <c r="C554" s="1" t="s">
        <v>1039</v>
      </c>
      <c r="D554" s="1" t="s">
        <v>810</v>
      </c>
      <c r="F554" s="1">
        <v>10202141180</v>
      </c>
      <c r="G554" s="1">
        <v>22058.2</v>
      </c>
      <c r="H554" s="1">
        <v>22058.2</v>
      </c>
      <c r="I554" s="1" t="s">
        <v>756</v>
      </c>
      <c r="J554" s="1">
        <v>2024</v>
      </c>
      <c r="K554" s="550">
        <v>45505</v>
      </c>
    </row>
    <row r="555" spans="3:11">
      <c r="C555" s="1" t="s">
        <v>1040</v>
      </c>
      <c r="D555" s="1" t="s">
        <v>810</v>
      </c>
      <c r="F555" s="1">
        <v>10202141180</v>
      </c>
      <c r="G555" s="1">
        <v>110122.1</v>
      </c>
      <c r="H555" s="1">
        <v>110122.1</v>
      </c>
      <c r="I555" s="1" t="s">
        <v>756</v>
      </c>
      <c r="J555" s="1">
        <v>2024</v>
      </c>
      <c r="K555" s="550">
        <v>45505</v>
      </c>
    </row>
    <row r="556" spans="3:11">
      <c r="C556" s="1" t="s">
        <v>1043</v>
      </c>
      <c r="D556" s="1" t="s">
        <v>808</v>
      </c>
      <c r="F556" s="1">
        <v>10201161180</v>
      </c>
      <c r="G556" s="1">
        <v>5408</v>
      </c>
      <c r="H556" s="1">
        <v>5408</v>
      </c>
      <c r="I556" s="1" t="s">
        <v>756</v>
      </c>
      <c r="J556" s="1">
        <v>2024</v>
      </c>
      <c r="K556" s="550">
        <v>45505</v>
      </c>
    </row>
    <row r="557" spans="3:11">
      <c r="C557" s="1" t="s">
        <v>1045</v>
      </c>
      <c r="D557" s="1" t="s">
        <v>808</v>
      </c>
      <c r="F557" s="1">
        <v>10201161180</v>
      </c>
      <c r="G557" s="1">
        <v>2465</v>
      </c>
      <c r="H557" s="1">
        <v>2465</v>
      </c>
      <c r="I557" s="1" t="s">
        <v>756</v>
      </c>
      <c r="J557" s="1">
        <v>2024</v>
      </c>
      <c r="K557" s="550">
        <v>45505</v>
      </c>
    </row>
    <row r="558" spans="3:11">
      <c r="C558" s="1" t="s">
        <v>1046</v>
      </c>
      <c r="D558" s="1" t="s">
        <v>808</v>
      </c>
      <c r="F558" s="1">
        <v>10201161180</v>
      </c>
      <c r="G558" s="1">
        <v>4251</v>
      </c>
      <c r="H558" s="1">
        <v>4251</v>
      </c>
      <c r="I558" s="1" t="s">
        <v>756</v>
      </c>
      <c r="J558" s="1">
        <v>2024</v>
      </c>
      <c r="K558" s="550">
        <v>45505</v>
      </c>
    </row>
    <row r="559" spans="3:11">
      <c r="C559" s="1" t="s">
        <v>1049</v>
      </c>
      <c r="D559" s="1" t="s">
        <v>810</v>
      </c>
      <c r="F559" s="1">
        <v>10201161180</v>
      </c>
      <c r="G559" s="1">
        <v>6098</v>
      </c>
      <c r="H559" s="1">
        <v>6098</v>
      </c>
      <c r="I559" s="1" t="s">
        <v>756</v>
      </c>
      <c r="J559" s="1">
        <v>2024</v>
      </c>
      <c r="K559" s="550">
        <v>45505</v>
      </c>
    </row>
    <row r="560" spans="3:11">
      <c r="C560" s="1" t="s">
        <v>1051</v>
      </c>
      <c r="D560" s="1" t="s">
        <v>810</v>
      </c>
      <c r="F560" s="1">
        <v>10201161180</v>
      </c>
      <c r="G560" s="1">
        <v>4177</v>
      </c>
      <c r="H560" s="1">
        <v>4177</v>
      </c>
      <c r="I560" s="1" t="s">
        <v>756</v>
      </c>
      <c r="J560" s="1">
        <v>2024</v>
      </c>
      <c r="K560" s="550">
        <v>45505</v>
      </c>
    </row>
    <row r="561" spans="3:11">
      <c r="C561" s="1" t="s">
        <v>1052</v>
      </c>
      <c r="D561" s="1" t="s">
        <v>826</v>
      </c>
      <c r="F561" s="1">
        <v>10601621180</v>
      </c>
      <c r="G561" s="1">
        <v>466.89</v>
      </c>
      <c r="H561" s="1">
        <v>466.89</v>
      </c>
      <c r="I561" s="1" t="s">
        <v>756</v>
      </c>
      <c r="J561" s="1">
        <v>2024</v>
      </c>
      <c r="K561" s="550">
        <v>45505</v>
      </c>
    </row>
    <row r="562" spans="3:11">
      <c r="C562" s="1" t="s">
        <v>1053</v>
      </c>
      <c r="D562" s="1" t="s">
        <v>826</v>
      </c>
      <c r="F562" s="1" t="s">
        <v>761</v>
      </c>
      <c r="G562" s="1">
        <v>4077.14</v>
      </c>
      <c r="H562" s="1">
        <v>4077.14</v>
      </c>
      <c r="I562" s="1" t="s">
        <v>756</v>
      </c>
      <c r="J562" s="1">
        <v>2024</v>
      </c>
      <c r="K562" s="550">
        <v>45505</v>
      </c>
    </row>
    <row r="563" spans="3:11">
      <c r="C563" s="1" t="s">
        <v>1054</v>
      </c>
      <c r="D563" s="1" t="s">
        <v>822</v>
      </c>
      <c r="F563" s="1">
        <v>10202131180</v>
      </c>
      <c r="G563" s="1">
        <v>587.04999999999995</v>
      </c>
      <c r="H563" s="1">
        <v>587.04999999999995</v>
      </c>
      <c r="I563" s="1" t="s">
        <v>756</v>
      </c>
      <c r="J563" s="1">
        <v>2024</v>
      </c>
      <c r="K563" s="550">
        <v>45505</v>
      </c>
    </row>
    <row r="564" spans="3:11">
      <c r="C564" s="1" t="s">
        <v>1055</v>
      </c>
      <c r="D564" s="1" t="s">
        <v>822</v>
      </c>
      <c r="F564" s="1">
        <v>10202131180</v>
      </c>
      <c r="G564" s="1">
        <v>293.14999999999998</v>
      </c>
      <c r="H564" s="1">
        <v>293.14999999999998</v>
      </c>
      <c r="I564" s="1" t="s">
        <v>756</v>
      </c>
      <c r="J564" s="1">
        <v>2024</v>
      </c>
      <c r="K564" s="550">
        <v>45505</v>
      </c>
    </row>
    <row r="565" spans="3:11" ht="25.5">
      <c r="C565" s="69" t="s">
        <v>1292</v>
      </c>
      <c r="D565" s="69" t="s">
        <v>826</v>
      </c>
      <c r="F565" s="1" t="s">
        <v>761</v>
      </c>
      <c r="G565" s="1">
        <v>115</v>
      </c>
      <c r="H565" s="1">
        <v>115</v>
      </c>
      <c r="I565" s="1" t="s">
        <v>756</v>
      </c>
      <c r="J565" s="1">
        <v>2024</v>
      </c>
      <c r="K565" s="550">
        <v>45505</v>
      </c>
    </row>
    <row r="566" spans="3:11">
      <c r="C566" s="1" t="s">
        <v>1056</v>
      </c>
      <c r="D566" s="1" t="s">
        <v>828</v>
      </c>
      <c r="F566" s="1">
        <v>10202111180</v>
      </c>
      <c r="G566" s="1">
        <v>58.8</v>
      </c>
      <c r="H566" s="1">
        <v>58.8</v>
      </c>
      <c r="I566" s="1" t="s">
        <v>756</v>
      </c>
      <c r="J566" s="1">
        <v>2024</v>
      </c>
      <c r="K566" s="550">
        <v>45505</v>
      </c>
    </row>
    <row r="567" spans="3:11">
      <c r="C567" s="1" t="s">
        <v>1057</v>
      </c>
      <c r="D567" s="1" t="s">
        <v>828</v>
      </c>
      <c r="F567" s="1">
        <v>10202171180</v>
      </c>
      <c r="G567" s="1">
        <v>48.4</v>
      </c>
      <c r="H567" s="1">
        <v>48.4</v>
      </c>
      <c r="I567" s="1" t="s">
        <v>756</v>
      </c>
      <c r="J567" s="1">
        <v>2024</v>
      </c>
      <c r="K567" s="550">
        <v>45505</v>
      </c>
    </row>
    <row r="568" spans="3:11">
      <c r="C568" s="1" t="s">
        <v>1058</v>
      </c>
      <c r="D568" s="1" t="s">
        <v>828</v>
      </c>
      <c r="F568" s="1">
        <v>10202111180</v>
      </c>
      <c r="G568" s="1">
        <v>0.2</v>
      </c>
      <c r="H568" s="1">
        <v>0.2</v>
      </c>
      <c r="I568" s="1" t="s">
        <v>756</v>
      </c>
      <c r="J568" s="1">
        <v>2024</v>
      </c>
      <c r="K568" s="550">
        <v>45505</v>
      </c>
    </row>
    <row r="569" spans="3:11">
      <c r="C569" s="1" t="s">
        <v>1059</v>
      </c>
      <c r="D569" s="1" t="s">
        <v>828</v>
      </c>
      <c r="F569" s="1">
        <v>10202171180</v>
      </c>
      <c r="G569" s="1">
        <v>65.3</v>
      </c>
      <c r="H569" s="1">
        <v>65.3</v>
      </c>
      <c r="I569" s="1" t="s">
        <v>756</v>
      </c>
      <c r="J569" s="1">
        <v>2024</v>
      </c>
      <c r="K569" s="550">
        <v>45505</v>
      </c>
    </row>
    <row r="570" spans="3:11">
      <c r="C570" s="1" t="s">
        <v>1060</v>
      </c>
      <c r="D570" s="1" t="s">
        <v>826</v>
      </c>
      <c r="F570" s="1">
        <v>10202131180</v>
      </c>
      <c r="G570" s="1">
        <v>294.57</v>
      </c>
      <c r="H570" s="1">
        <v>294.57</v>
      </c>
      <c r="I570" s="1" t="s">
        <v>756</v>
      </c>
      <c r="J570" s="1">
        <v>2024</v>
      </c>
      <c r="K570" s="550">
        <v>45505</v>
      </c>
    </row>
    <row r="571" spans="3:11">
      <c r="C571" s="1" t="s">
        <v>1061</v>
      </c>
      <c r="D571" s="1" t="s">
        <v>826</v>
      </c>
      <c r="F571" s="1">
        <v>10601621180</v>
      </c>
      <c r="G571" s="1">
        <v>130.69</v>
      </c>
      <c r="H571" s="1">
        <v>130.69</v>
      </c>
      <c r="I571" s="1" t="s">
        <v>756</v>
      </c>
      <c r="J571" s="1">
        <v>2024</v>
      </c>
      <c r="K571" s="550">
        <v>45505</v>
      </c>
    </row>
    <row r="572" spans="3:11">
      <c r="C572" s="1" t="s">
        <v>1062</v>
      </c>
      <c r="D572" s="1" t="s">
        <v>812</v>
      </c>
      <c r="F572" s="1">
        <v>10201161180</v>
      </c>
      <c r="G572" s="1">
        <v>151</v>
      </c>
      <c r="H572" s="1">
        <v>151</v>
      </c>
      <c r="I572" s="1" t="s">
        <v>756</v>
      </c>
      <c r="J572" s="1">
        <v>2024</v>
      </c>
      <c r="K572" s="550">
        <v>45505</v>
      </c>
    </row>
    <row r="573" spans="3:11">
      <c r="C573" s="1" t="s">
        <v>1063</v>
      </c>
      <c r="D573" s="1" t="s">
        <v>824</v>
      </c>
      <c r="F573" s="1">
        <v>10601621180</v>
      </c>
      <c r="G573" s="1">
        <v>85.02</v>
      </c>
      <c r="H573" s="1">
        <v>85.02</v>
      </c>
      <c r="I573" s="1" t="s">
        <v>756</v>
      </c>
      <c r="J573" s="1">
        <v>2024</v>
      </c>
      <c r="K573" s="550">
        <v>45505</v>
      </c>
    </row>
    <row r="574" spans="3:11">
      <c r="C574" s="1" t="s">
        <v>1293</v>
      </c>
      <c r="D574" s="1" t="s">
        <v>810</v>
      </c>
      <c r="F574" s="1" t="s">
        <v>761</v>
      </c>
      <c r="G574" s="1">
        <v>4275</v>
      </c>
      <c r="H574" s="1">
        <v>4275</v>
      </c>
      <c r="I574" s="1" t="s">
        <v>756</v>
      </c>
      <c r="J574" s="1">
        <v>2024</v>
      </c>
      <c r="K574" s="550">
        <v>45505</v>
      </c>
    </row>
    <row r="575" spans="3:11">
      <c r="C575" s="1" t="s">
        <v>1064</v>
      </c>
      <c r="D575" s="1" t="s">
        <v>814</v>
      </c>
      <c r="F575" s="1">
        <v>10202221180</v>
      </c>
      <c r="G575" s="1">
        <v>4612.8</v>
      </c>
      <c r="H575" s="1">
        <v>4612.8</v>
      </c>
      <c r="I575" s="1" t="s">
        <v>756</v>
      </c>
      <c r="J575" s="1">
        <v>2024</v>
      </c>
      <c r="K575" s="550">
        <v>45505</v>
      </c>
    </row>
    <row r="576" spans="3:11">
      <c r="C576" s="1" t="s">
        <v>1065</v>
      </c>
      <c r="D576" s="1" t="s">
        <v>814</v>
      </c>
      <c r="F576" s="1">
        <v>10201161180</v>
      </c>
      <c r="G576" s="1">
        <v>586</v>
      </c>
      <c r="H576" s="1">
        <v>586</v>
      </c>
      <c r="I576" s="1" t="s">
        <v>756</v>
      </c>
      <c r="J576" s="1">
        <v>2024</v>
      </c>
      <c r="K576" s="550">
        <v>45505</v>
      </c>
    </row>
    <row r="577" spans="3:11">
      <c r="C577" s="1" t="s">
        <v>1294</v>
      </c>
      <c r="D577" s="1" t="s">
        <v>814</v>
      </c>
      <c r="F577" s="1" t="s">
        <v>750</v>
      </c>
      <c r="G577" s="1">
        <v>390</v>
      </c>
      <c r="H577" s="1">
        <v>390</v>
      </c>
      <c r="I577" s="1" t="s">
        <v>756</v>
      </c>
      <c r="J577" s="1">
        <v>2024</v>
      </c>
      <c r="K577" s="550">
        <v>45505</v>
      </c>
    </row>
    <row r="578" spans="3:11">
      <c r="C578" s="1" t="s">
        <v>1066</v>
      </c>
      <c r="D578" s="1" t="s">
        <v>814</v>
      </c>
      <c r="F578" s="1" t="s">
        <v>750</v>
      </c>
      <c r="G578" s="1">
        <v>1304</v>
      </c>
      <c r="H578" s="1">
        <v>1304</v>
      </c>
      <c r="I578" s="1" t="s">
        <v>756</v>
      </c>
      <c r="J578" s="1">
        <v>2024</v>
      </c>
      <c r="K578" s="550">
        <v>45505</v>
      </c>
    </row>
    <row r="579" spans="3:11">
      <c r="C579" s="1" t="s">
        <v>1067</v>
      </c>
      <c r="D579" s="1" t="s">
        <v>814</v>
      </c>
      <c r="F579" s="1" t="s">
        <v>750</v>
      </c>
      <c r="G579" s="1">
        <v>21641</v>
      </c>
      <c r="H579" s="1">
        <v>21641</v>
      </c>
      <c r="I579" s="1" t="s">
        <v>756</v>
      </c>
      <c r="J579" s="1">
        <v>2024</v>
      </c>
      <c r="K579" s="550">
        <v>45505</v>
      </c>
    </row>
    <row r="580" spans="3:11">
      <c r="C580" s="1" t="s">
        <v>1068</v>
      </c>
      <c r="D580" s="1" t="s">
        <v>844</v>
      </c>
      <c r="F580" s="1">
        <v>10601521180</v>
      </c>
      <c r="G580" s="1">
        <v>249.14</v>
      </c>
      <c r="H580" s="1">
        <v>249.14</v>
      </c>
      <c r="I580" s="1" t="s">
        <v>756</v>
      </c>
      <c r="J580" s="1">
        <v>2024</v>
      </c>
      <c r="K580" s="550">
        <v>45505</v>
      </c>
    </row>
    <row r="581" spans="3:11">
      <c r="C581" s="1" t="s">
        <v>1069</v>
      </c>
      <c r="D581" s="1" t="s">
        <v>826</v>
      </c>
      <c r="F581" s="1" t="s">
        <v>750</v>
      </c>
      <c r="G581" s="1">
        <v>119.98</v>
      </c>
      <c r="H581" s="1">
        <v>119.98</v>
      </c>
      <c r="I581" s="1" t="s">
        <v>756</v>
      </c>
      <c r="J581" s="1">
        <v>2024</v>
      </c>
      <c r="K581" s="550">
        <v>45505</v>
      </c>
    </row>
    <row r="582" spans="3:11">
      <c r="C582" s="1" t="s">
        <v>1070</v>
      </c>
      <c r="D582" s="1" t="s">
        <v>824</v>
      </c>
      <c r="F582" s="1" t="s">
        <v>750</v>
      </c>
      <c r="G582" s="1">
        <v>99.91</v>
      </c>
      <c r="H582" s="1">
        <v>99.91</v>
      </c>
      <c r="I582" s="1" t="s">
        <v>756</v>
      </c>
      <c r="J582" s="1">
        <v>2024</v>
      </c>
      <c r="K582" s="550">
        <v>45505</v>
      </c>
    </row>
    <row r="583" spans="3:11">
      <c r="C583" s="1" t="s">
        <v>1071</v>
      </c>
      <c r="D583" s="1" t="s">
        <v>826</v>
      </c>
      <c r="F583" s="1" t="s">
        <v>750</v>
      </c>
      <c r="G583" s="1">
        <v>310.58999999999997</v>
      </c>
      <c r="H583" s="1">
        <v>310.58999999999997</v>
      </c>
      <c r="I583" s="1" t="s">
        <v>756</v>
      </c>
      <c r="J583" s="1">
        <v>2024</v>
      </c>
      <c r="K583" s="550">
        <v>45505</v>
      </c>
    </row>
    <row r="584" spans="3:11">
      <c r="C584" s="1" t="s">
        <v>1072</v>
      </c>
      <c r="D584" s="1" t="s">
        <v>818</v>
      </c>
      <c r="F584" s="1">
        <v>10202171180</v>
      </c>
      <c r="G584" s="1">
        <v>11361.31</v>
      </c>
      <c r="H584" s="1">
        <v>11361.31</v>
      </c>
      <c r="I584" s="1" t="s">
        <v>756</v>
      </c>
      <c r="J584" s="1">
        <v>2024</v>
      </c>
      <c r="K584" s="550">
        <v>45505</v>
      </c>
    </row>
    <row r="585" spans="3:11">
      <c r="C585" s="1" t="s">
        <v>1073</v>
      </c>
      <c r="D585" s="1" t="s">
        <v>818</v>
      </c>
      <c r="F585" s="1">
        <v>10202171180</v>
      </c>
      <c r="G585" s="1">
        <v>7415.3</v>
      </c>
      <c r="H585" s="1">
        <v>7415.3</v>
      </c>
      <c r="I585" s="1" t="s">
        <v>756</v>
      </c>
      <c r="J585" s="1">
        <v>2024</v>
      </c>
      <c r="K585" s="550">
        <v>45505</v>
      </c>
    </row>
    <row r="586" spans="3:11">
      <c r="C586" s="1" t="s">
        <v>1074</v>
      </c>
      <c r="D586" s="1" t="s">
        <v>818</v>
      </c>
      <c r="F586" s="1">
        <v>10201161180</v>
      </c>
      <c r="G586" s="1">
        <v>97</v>
      </c>
      <c r="H586" s="1">
        <v>97</v>
      </c>
      <c r="I586" s="1" t="s">
        <v>756</v>
      </c>
      <c r="J586" s="1">
        <v>2024</v>
      </c>
      <c r="K586" s="550">
        <v>45505</v>
      </c>
    </row>
    <row r="587" spans="3:11">
      <c r="C587" s="1" t="s">
        <v>1075</v>
      </c>
      <c r="D587" s="1" t="s">
        <v>818</v>
      </c>
      <c r="F587" s="1">
        <v>10201161180</v>
      </c>
      <c r="G587" s="1">
        <v>1414</v>
      </c>
      <c r="H587" s="1">
        <v>1414</v>
      </c>
      <c r="I587" s="1" t="s">
        <v>756</v>
      </c>
      <c r="J587" s="1">
        <v>2024</v>
      </c>
      <c r="K587" s="550">
        <v>45505</v>
      </c>
    </row>
    <row r="588" spans="3:11">
      <c r="D588" s="1" t="s">
        <v>826</v>
      </c>
      <c r="F588" s="1">
        <v>10601621180</v>
      </c>
      <c r="G588" s="1">
        <v>86.5</v>
      </c>
      <c r="H588" s="1">
        <v>86.5</v>
      </c>
      <c r="I588" s="1" t="s">
        <v>756</v>
      </c>
      <c r="J588" s="1">
        <v>2024</v>
      </c>
      <c r="K588" s="550">
        <v>45505</v>
      </c>
    </row>
    <row r="589" spans="3:11">
      <c r="C589" s="1" t="s">
        <v>1077</v>
      </c>
      <c r="D589" s="1" t="s">
        <v>826</v>
      </c>
      <c r="F589" s="1">
        <v>10601621180</v>
      </c>
      <c r="G589" s="1">
        <v>253.47</v>
      </c>
      <c r="H589" s="1">
        <v>253.47</v>
      </c>
      <c r="I589" s="1" t="s">
        <v>756</v>
      </c>
      <c r="J589" s="1">
        <v>2024</v>
      </c>
      <c r="K589" s="550">
        <v>45505</v>
      </c>
    </row>
    <row r="590" spans="3:11">
      <c r="C590" s="1" t="s">
        <v>1078</v>
      </c>
      <c r="D590" s="1" t="s">
        <v>826</v>
      </c>
      <c r="F590" s="1">
        <v>10601621180</v>
      </c>
      <c r="G590" s="1">
        <v>229.53</v>
      </c>
      <c r="H590" s="1">
        <v>229.53</v>
      </c>
      <c r="I590" s="1" t="s">
        <v>756</v>
      </c>
      <c r="J590" s="1">
        <v>2024</v>
      </c>
      <c r="K590" s="550">
        <v>45505</v>
      </c>
    </row>
    <row r="591" spans="3:11">
      <c r="C591" s="1" t="s">
        <v>1080</v>
      </c>
      <c r="D591" s="1" t="s">
        <v>842</v>
      </c>
      <c r="F591" s="1">
        <v>10401301180</v>
      </c>
      <c r="G591" s="1">
        <v>50.55</v>
      </c>
      <c r="H591" s="1">
        <v>50.55</v>
      </c>
      <c r="I591" s="1" t="s">
        <v>756</v>
      </c>
      <c r="J591" s="1">
        <v>2024</v>
      </c>
      <c r="K591" s="550">
        <v>45505</v>
      </c>
    </row>
    <row r="592" spans="3:11">
      <c r="C592" s="1" t="s">
        <v>1081</v>
      </c>
      <c r="D592" s="1" t="s">
        <v>830</v>
      </c>
      <c r="F592" s="1">
        <v>10202111180</v>
      </c>
      <c r="G592" s="1">
        <v>514.9</v>
      </c>
      <c r="H592" s="1">
        <v>514.9</v>
      </c>
      <c r="I592" s="1" t="s">
        <v>756</v>
      </c>
      <c r="J592" s="1">
        <v>2024</v>
      </c>
      <c r="K592" s="550">
        <v>45505</v>
      </c>
    </row>
    <row r="593" spans="3:11">
      <c r="C593" s="1" t="s">
        <v>1082</v>
      </c>
      <c r="D593" s="1" t="s">
        <v>830</v>
      </c>
      <c r="F593" s="1">
        <v>10401301180</v>
      </c>
      <c r="G593" s="1">
        <v>508.2</v>
      </c>
      <c r="H593" s="1">
        <v>508.2</v>
      </c>
      <c r="I593" s="1" t="s">
        <v>756</v>
      </c>
      <c r="J593" s="1">
        <v>2024</v>
      </c>
      <c r="K593" s="550">
        <v>45505</v>
      </c>
    </row>
    <row r="594" spans="3:11">
      <c r="C594" s="1" t="s">
        <v>1083</v>
      </c>
      <c r="D594" s="1" t="s">
        <v>826</v>
      </c>
      <c r="F594" s="1">
        <v>10601621180</v>
      </c>
      <c r="G594" s="1">
        <v>151.44999999999999</v>
      </c>
      <c r="H594" s="1">
        <v>151.44999999999999</v>
      </c>
      <c r="I594" s="1" t="s">
        <v>756</v>
      </c>
      <c r="J594" s="1">
        <v>2024</v>
      </c>
      <c r="K594" s="550">
        <v>45505</v>
      </c>
    </row>
    <row r="595" spans="3:11">
      <c r="C595" s="1" t="s">
        <v>1084</v>
      </c>
      <c r="D595" s="1" t="s">
        <v>826</v>
      </c>
      <c r="F595" s="1">
        <v>10601621180</v>
      </c>
      <c r="G595" s="1">
        <v>454.69</v>
      </c>
      <c r="H595" s="1">
        <v>454.69</v>
      </c>
      <c r="I595" s="1" t="s">
        <v>756</v>
      </c>
      <c r="J595" s="1">
        <v>2024</v>
      </c>
      <c r="K595" s="550">
        <v>45505</v>
      </c>
    </row>
    <row r="596" spans="3:11">
      <c r="C596" s="1" t="s">
        <v>1085</v>
      </c>
      <c r="D596" s="1" t="s">
        <v>846</v>
      </c>
      <c r="F596" s="1">
        <v>10202111180</v>
      </c>
      <c r="G596" s="1">
        <v>5773.33</v>
      </c>
      <c r="H596" s="1">
        <v>5773.33</v>
      </c>
      <c r="I596" s="1" t="s">
        <v>756</v>
      </c>
      <c r="J596" s="1">
        <v>2024</v>
      </c>
      <c r="K596" s="550">
        <v>45505</v>
      </c>
    </row>
    <row r="597" spans="3:11">
      <c r="C597" s="1" t="s">
        <v>1086</v>
      </c>
      <c r="D597" s="1" t="s">
        <v>820</v>
      </c>
      <c r="F597" s="1">
        <v>10201161180</v>
      </c>
      <c r="G597" s="1">
        <v>5087</v>
      </c>
      <c r="H597" s="1">
        <v>5087</v>
      </c>
      <c r="I597" s="1" t="s">
        <v>756</v>
      </c>
      <c r="J597" s="1">
        <v>2024</v>
      </c>
      <c r="K597" s="550">
        <v>45505</v>
      </c>
    </row>
    <row r="598" spans="3:11">
      <c r="C598" s="1" t="s">
        <v>1087</v>
      </c>
      <c r="D598" s="1" t="s">
        <v>820</v>
      </c>
      <c r="F598" s="1">
        <v>10201161180</v>
      </c>
      <c r="G598" s="1">
        <v>3875</v>
      </c>
      <c r="H598" s="1">
        <v>3875</v>
      </c>
      <c r="I598" s="1" t="s">
        <v>756</v>
      </c>
      <c r="J598" s="1">
        <v>2024</v>
      </c>
      <c r="K598" s="550">
        <v>45505</v>
      </c>
    </row>
    <row r="599" spans="3:11">
      <c r="C599" s="1" t="s">
        <v>1088</v>
      </c>
      <c r="D599" s="1" t="s">
        <v>820</v>
      </c>
      <c r="F599" s="1">
        <v>10201161180</v>
      </c>
      <c r="G599" s="1">
        <v>4653</v>
      </c>
      <c r="H599" s="1">
        <v>4653</v>
      </c>
      <c r="I599" s="1" t="s">
        <v>756</v>
      </c>
      <c r="J599" s="1">
        <v>2024</v>
      </c>
      <c r="K599" s="550">
        <v>45505</v>
      </c>
    </row>
    <row r="600" spans="3:11">
      <c r="C600" s="1" t="s">
        <v>1089</v>
      </c>
      <c r="D600" s="1" t="s">
        <v>820</v>
      </c>
      <c r="F600" s="1">
        <v>10201161180</v>
      </c>
      <c r="G600" s="1">
        <v>4001</v>
      </c>
      <c r="H600" s="1">
        <v>4001</v>
      </c>
      <c r="I600" s="1" t="s">
        <v>756</v>
      </c>
      <c r="J600" s="1">
        <v>2024</v>
      </c>
      <c r="K600" s="550">
        <v>45505</v>
      </c>
    </row>
    <row r="601" spans="3:11">
      <c r="C601" s="1" t="s">
        <v>1091</v>
      </c>
      <c r="D601" s="1" t="s">
        <v>826</v>
      </c>
      <c r="F601" s="1">
        <v>10601621180</v>
      </c>
      <c r="G601" s="1">
        <v>233.04</v>
      </c>
      <c r="H601" s="1">
        <v>233.04</v>
      </c>
      <c r="I601" s="1" t="s">
        <v>756</v>
      </c>
      <c r="J601" s="1">
        <v>2024</v>
      </c>
      <c r="K601" s="550">
        <v>45505</v>
      </c>
    </row>
    <row r="602" spans="3:11">
      <c r="C602" s="1" t="s">
        <v>1092</v>
      </c>
      <c r="D602" s="1" t="s">
        <v>826</v>
      </c>
      <c r="F602" s="1">
        <v>10601621180</v>
      </c>
      <c r="G602" s="1">
        <v>1071.97</v>
      </c>
      <c r="H602" s="1">
        <v>1071.97</v>
      </c>
      <c r="I602" s="1" t="s">
        <v>756</v>
      </c>
      <c r="J602" s="1">
        <v>2024</v>
      </c>
      <c r="K602" s="550">
        <v>45505</v>
      </c>
    </row>
    <row r="603" spans="3:11">
      <c r="C603" s="1" t="s">
        <v>1093</v>
      </c>
      <c r="D603" s="1" t="s">
        <v>830</v>
      </c>
      <c r="F603" s="1">
        <v>10201161180</v>
      </c>
      <c r="G603" s="1">
        <v>7249.5</v>
      </c>
      <c r="H603" s="1">
        <v>7249.5</v>
      </c>
      <c r="I603" s="1" t="s">
        <v>756</v>
      </c>
      <c r="J603" s="1">
        <v>2024</v>
      </c>
      <c r="K603" s="550">
        <v>45505</v>
      </c>
    </row>
    <row r="604" spans="3:11">
      <c r="C604" s="1" t="s">
        <v>1094</v>
      </c>
      <c r="D604" s="1" t="s">
        <v>830</v>
      </c>
      <c r="F604" s="1">
        <v>10201161180</v>
      </c>
      <c r="G604" s="1">
        <v>38094.6</v>
      </c>
      <c r="H604" s="1">
        <v>38094.6</v>
      </c>
      <c r="I604" s="1" t="s">
        <v>756</v>
      </c>
      <c r="J604" s="1">
        <v>2024</v>
      </c>
      <c r="K604" s="550">
        <v>45505</v>
      </c>
    </row>
    <row r="605" spans="3:11">
      <c r="C605" s="1" t="s">
        <v>1095</v>
      </c>
      <c r="D605" s="1" t="s">
        <v>828</v>
      </c>
      <c r="F605" s="1">
        <v>10202111180</v>
      </c>
      <c r="G605" s="1">
        <v>50.4</v>
      </c>
      <c r="H605" s="1">
        <v>50.4</v>
      </c>
      <c r="I605" s="1" t="s">
        <v>756</v>
      </c>
      <c r="J605" s="1">
        <v>2024</v>
      </c>
      <c r="K605" s="550">
        <v>45505</v>
      </c>
    </row>
    <row r="606" spans="3:11">
      <c r="C606" s="1" t="s">
        <v>1096</v>
      </c>
      <c r="D606" s="1" t="s">
        <v>828</v>
      </c>
      <c r="F606" s="1">
        <v>10202111180</v>
      </c>
      <c r="G606" s="1">
        <v>81.8</v>
      </c>
      <c r="H606" s="1">
        <v>81.8</v>
      </c>
      <c r="I606" s="1" t="s">
        <v>756</v>
      </c>
      <c r="J606" s="1">
        <v>2024</v>
      </c>
      <c r="K606" s="550">
        <v>45505</v>
      </c>
    </row>
    <row r="607" spans="3:11">
      <c r="C607" s="1" t="s">
        <v>1097</v>
      </c>
      <c r="D607" s="1" t="s">
        <v>828</v>
      </c>
      <c r="F607" s="1">
        <v>10202171180</v>
      </c>
      <c r="G607" s="1">
        <v>300.7</v>
      </c>
      <c r="H607" s="1">
        <v>300.7</v>
      </c>
      <c r="I607" s="1" t="s">
        <v>756</v>
      </c>
      <c r="J607" s="1">
        <v>2024</v>
      </c>
      <c r="K607" s="550">
        <v>45505</v>
      </c>
    </row>
    <row r="608" spans="3:11">
      <c r="C608" s="1" t="s">
        <v>1098</v>
      </c>
      <c r="D608" s="1" t="s">
        <v>828</v>
      </c>
      <c r="F608" s="1">
        <v>10202171180</v>
      </c>
      <c r="G608" s="1">
        <v>601.70000000000005</v>
      </c>
      <c r="H608" s="1">
        <v>601.70000000000005</v>
      </c>
      <c r="I608" s="1" t="s">
        <v>756</v>
      </c>
      <c r="J608" s="1">
        <v>2024</v>
      </c>
      <c r="K608" s="550">
        <v>45505</v>
      </c>
    </row>
    <row r="609" spans="3:11">
      <c r="C609" s="1" t="s">
        <v>1099</v>
      </c>
      <c r="D609" s="1" t="s">
        <v>828</v>
      </c>
      <c r="F609" s="1">
        <v>10202171180</v>
      </c>
      <c r="G609" s="1">
        <v>487.3</v>
      </c>
      <c r="H609" s="1">
        <v>487.3</v>
      </c>
      <c r="I609" s="1" t="s">
        <v>756</v>
      </c>
      <c r="J609" s="1">
        <v>2024</v>
      </c>
      <c r="K609" s="550">
        <v>45505</v>
      </c>
    </row>
    <row r="610" spans="3:11">
      <c r="C610" s="1" t="s">
        <v>1100</v>
      </c>
      <c r="D610" s="1" t="s">
        <v>828</v>
      </c>
      <c r="F610" s="1">
        <v>10202171180</v>
      </c>
      <c r="G610" s="1">
        <v>530</v>
      </c>
      <c r="H610" s="1">
        <v>530</v>
      </c>
      <c r="I610" s="1" t="s">
        <v>756</v>
      </c>
      <c r="J610" s="1">
        <v>2024</v>
      </c>
      <c r="K610" s="550">
        <v>45505</v>
      </c>
    </row>
    <row r="611" spans="3:11">
      <c r="C611" s="1" t="s">
        <v>1102</v>
      </c>
      <c r="D611" s="1" t="s">
        <v>828</v>
      </c>
      <c r="F611" s="1">
        <v>10202171180</v>
      </c>
      <c r="G611" s="1">
        <v>739.1</v>
      </c>
      <c r="H611" s="1">
        <v>739.1</v>
      </c>
      <c r="I611" s="1" t="s">
        <v>756</v>
      </c>
      <c r="J611" s="1">
        <v>2024</v>
      </c>
      <c r="K611" s="550">
        <v>45505</v>
      </c>
    </row>
    <row r="612" spans="3:11">
      <c r="C612" s="1" t="s">
        <v>1103</v>
      </c>
      <c r="D612" s="1" t="s">
        <v>828</v>
      </c>
      <c r="F612" s="1">
        <v>10202171180</v>
      </c>
      <c r="G612" s="1">
        <v>374</v>
      </c>
      <c r="H612" s="1">
        <v>374</v>
      </c>
      <c r="I612" s="1" t="s">
        <v>756</v>
      </c>
      <c r="J612" s="1">
        <v>2024</v>
      </c>
      <c r="K612" s="550">
        <v>45505</v>
      </c>
    </row>
    <row r="613" spans="3:11">
      <c r="C613" s="1" t="s">
        <v>1104</v>
      </c>
      <c r="D613" s="1" t="s">
        <v>828</v>
      </c>
      <c r="F613" s="1">
        <v>10202171180</v>
      </c>
      <c r="G613" s="1">
        <v>461.8</v>
      </c>
      <c r="H613" s="1">
        <v>461.8</v>
      </c>
      <c r="I613" s="1" t="s">
        <v>756</v>
      </c>
      <c r="J613" s="1">
        <v>2024</v>
      </c>
      <c r="K613" s="550">
        <v>45505</v>
      </c>
    </row>
    <row r="614" spans="3:11">
      <c r="C614" s="1" t="s">
        <v>1105</v>
      </c>
      <c r="D614" s="1" t="s">
        <v>828</v>
      </c>
      <c r="F614" s="1">
        <v>10202171180</v>
      </c>
      <c r="G614" s="1">
        <v>654.4</v>
      </c>
      <c r="H614" s="1">
        <v>654.4</v>
      </c>
      <c r="I614" s="1" t="s">
        <v>756</v>
      </c>
      <c r="J614" s="1">
        <v>2024</v>
      </c>
      <c r="K614" s="550">
        <v>45505</v>
      </c>
    </row>
    <row r="615" spans="3:11">
      <c r="C615" s="1" t="s">
        <v>1106</v>
      </c>
      <c r="D615" s="1" t="s">
        <v>828</v>
      </c>
      <c r="F615" s="1">
        <v>10202171180</v>
      </c>
      <c r="G615" s="1">
        <v>526.29999999999995</v>
      </c>
      <c r="H615" s="1">
        <v>526.29999999999995</v>
      </c>
      <c r="I615" s="1" t="s">
        <v>756</v>
      </c>
      <c r="J615" s="1">
        <v>2024</v>
      </c>
      <c r="K615" s="550">
        <v>45505</v>
      </c>
    </row>
    <row r="616" spans="3:11">
      <c r="C616" s="1" t="s">
        <v>1107</v>
      </c>
      <c r="D616" s="1" t="s">
        <v>828</v>
      </c>
      <c r="F616" s="1">
        <v>10202171180</v>
      </c>
      <c r="G616" s="1">
        <v>403.4</v>
      </c>
      <c r="H616" s="1">
        <v>403.4</v>
      </c>
      <c r="I616" s="1" t="s">
        <v>756</v>
      </c>
      <c r="J616" s="1">
        <v>2024</v>
      </c>
      <c r="K616" s="550">
        <v>45505</v>
      </c>
    </row>
    <row r="617" spans="3:11">
      <c r="C617" s="1" t="s">
        <v>1108</v>
      </c>
      <c r="D617" s="1" t="s">
        <v>828</v>
      </c>
      <c r="F617" s="1">
        <v>10202171180</v>
      </c>
      <c r="G617" s="1">
        <v>268.8</v>
      </c>
      <c r="H617" s="1">
        <v>268.8</v>
      </c>
      <c r="I617" s="1" t="s">
        <v>756</v>
      </c>
      <c r="J617" s="1">
        <v>2024</v>
      </c>
      <c r="K617" s="550">
        <v>45505</v>
      </c>
    </row>
    <row r="618" spans="3:11">
      <c r="C618" s="1" t="s">
        <v>1109</v>
      </c>
      <c r="D618" s="1" t="s">
        <v>828</v>
      </c>
      <c r="F618" s="1">
        <v>10202171180</v>
      </c>
      <c r="G618" s="1">
        <v>467.1</v>
      </c>
      <c r="H618" s="1">
        <v>467.1</v>
      </c>
      <c r="I618" s="1" t="s">
        <v>756</v>
      </c>
      <c r="J618" s="1">
        <v>2024</v>
      </c>
      <c r="K618" s="550">
        <v>45505</v>
      </c>
    </row>
    <row r="619" spans="3:11">
      <c r="C619" s="1" t="s">
        <v>1295</v>
      </c>
      <c r="D619" s="1" t="s">
        <v>828</v>
      </c>
      <c r="F619" s="1">
        <v>10202171180</v>
      </c>
      <c r="G619" s="1">
        <v>195.1</v>
      </c>
      <c r="H619" s="1">
        <v>195.1</v>
      </c>
      <c r="I619" s="1" t="s">
        <v>756</v>
      </c>
      <c r="J619" s="1">
        <v>2024</v>
      </c>
      <c r="K619" s="550">
        <v>45505</v>
      </c>
    </row>
    <row r="620" spans="3:11">
      <c r="C620" s="1" t="s">
        <v>1296</v>
      </c>
      <c r="D620" s="1" t="s">
        <v>828</v>
      </c>
      <c r="F620" s="1">
        <v>10201161180</v>
      </c>
      <c r="G620" s="1">
        <v>129</v>
      </c>
      <c r="H620" s="1">
        <v>129</v>
      </c>
      <c r="I620" s="1" t="s">
        <v>756</v>
      </c>
      <c r="J620" s="1">
        <v>2024</v>
      </c>
      <c r="K620" s="550">
        <v>45505</v>
      </c>
    </row>
    <row r="621" spans="3:11">
      <c r="C621" s="1" t="s">
        <v>1110</v>
      </c>
      <c r="D621" s="1" t="s">
        <v>828</v>
      </c>
      <c r="F621" s="1">
        <v>10201161180</v>
      </c>
      <c r="G621" s="1">
        <v>112</v>
      </c>
      <c r="H621" s="1">
        <v>112</v>
      </c>
      <c r="I621" s="1" t="s">
        <v>756</v>
      </c>
      <c r="J621" s="1">
        <v>2024</v>
      </c>
      <c r="K621" s="550">
        <v>45505</v>
      </c>
    </row>
    <row r="622" spans="3:11">
      <c r="C622" s="1" t="s">
        <v>1297</v>
      </c>
      <c r="D622" s="1" t="s">
        <v>828</v>
      </c>
      <c r="F622" s="1">
        <v>10201161180</v>
      </c>
      <c r="G622" s="1">
        <v>48</v>
      </c>
      <c r="H622" s="1">
        <v>48</v>
      </c>
      <c r="I622" s="1" t="s">
        <v>756</v>
      </c>
      <c r="J622" s="1">
        <v>2024</v>
      </c>
      <c r="K622" s="550">
        <v>45505</v>
      </c>
    </row>
    <row r="623" spans="3:11">
      <c r="D623" s="1" t="s">
        <v>826</v>
      </c>
      <c r="F623" s="1">
        <v>10601621180</v>
      </c>
      <c r="G623" s="1">
        <v>161.87</v>
      </c>
      <c r="H623" s="1">
        <v>161.87</v>
      </c>
      <c r="I623" s="1" t="s">
        <v>756</v>
      </c>
      <c r="J623" s="1">
        <v>2024</v>
      </c>
      <c r="K623" s="550">
        <v>45505</v>
      </c>
    </row>
    <row r="624" spans="3:11">
      <c r="C624" s="1" t="s">
        <v>1111</v>
      </c>
      <c r="D624" s="1" t="s">
        <v>826</v>
      </c>
      <c r="F624" s="1">
        <v>10601621180</v>
      </c>
      <c r="G624" s="1">
        <v>372.65</v>
      </c>
      <c r="H624" s="1">
        <v>372.65</v>
      </c>
      <c r="I624" s="1" t="s">
        <v>756</v>
      </c>
      <c r="J624" s="1">
        <v>2024</v>
      </c>
      <c r="K624" s="550">
        <v>45505</v>
      </c>
    </row>
    <row r="625" spans="3:11">
      <c r="C625" s="1" t="s">
        <v>1112</v>
      </c>
      <c r="D625" s="1" t="s">
        <v>826</v>
      </c>
      <c r="F625" s="1">
        <v>10601621180</v>
      </c>
      <c r="G625" s="1">
        <v>208.01</v>
      </c>
      <c r="H625" s="1">
        <v>208.01</v>
      </c>
      <c r="I625" s="1" t="s">
        <v>756</v>
      </c>
      <c r="J625" s="1">
        <v>2024</v>
      </c>
      <c r="K625" s="550">
        <v>45505</v>
      </c>
    </row>
    <row r="626" spans="3:11">
      <c r="C626" s="1" t="s">
        <v>1298</v>
      </c>
      <c r="D626" s="1" t="s">
        <v>826</v>
      </c>
      <c r="F626" s="1">
        <v>10101801180</v>
      </c>
      <c r="G626" s="1">
        <v>163.91</v>
      </c>
      <c r="H626" s="1">
        <v>163.91</v>
      </c>
      <c r="I626" s="1" t="s">
        <v>756</v>
      </c>
      <c r="J626" s="1">
        <v>2024</v>
      </c>
      <c r="K626" s="550">
        <v>45505</v>
      </c>
    </row>
    <row r="627" spans="3:11">
      <c r="C627" s="1" t="s">
        <v>1113</v>
      </c>
      <c r="D627" s="1" t="s">
        <v>826</v>
      </c>
      <c r="F627" s="1">
        <v>10601621180</v>
      </c>
      <c r="G627" s="1">
        <v>53.17</v>
      </c>
      <c r="H627" s="1">
        <v>53.17</v>
      </c>
      <c r="I627" s="1" t="s">
        <v>756</v>
      </c>
      <c r="J627" s="1">
        <v>2024</v>
      </c>
      <c r="K627" s="550">
        <v>45505</v>
      </c>
    </row>
    <row r="628" spans="3:11">
      <c r="C628" s="1" t="s">
        <v>1114</v>
      </c>
      <c r="D628" s="1" t="s">
        <v>826</v>
      </c>
      <c r="F628" s="1">
        <v>10601621180</v>
      </c>
      <c r="G628" s="1">
        <v>114.32</v>
      </c>
      <c r="H628" s="1">
        <v>114.32</v>
      </c>
      <c r="I628" s="1" t="s">
        <v>756</v>
      </c>
      <c r="J628" s="1">
        <v>2024</v>
      </c>
      <c r="K628" s="550">
        <v>45505</v>
      </c>
    </row>
    <row r="629" spans="3:11">
      <c r="D629" s="1" t="s">
        <v>826</v>
      </c>
      <c r="F629" s="1">
        <v>10601621180</v>
      </c>
      <c r="G629" s="1">
        <v>103.48</v>
      </c>
      <c r="H629" s="1">
        <v>103.48</v>
      </c>
      <c r="I629" s="1" t="s">
        <v>756</v>
      </c>
      <c r="J629" s="1">
        <v>2024</v>
      </c>
      <c r="K629" s="550">
        <v>45505</v>
      </c>
    </row>
    <row r="630" spans="3:11">
      <c r="C630" s="1" t="s">
        <v>1115</v>
      </c>
      <c r="D630" s="1" t="s">
        <v>826</v>
      </c>
      <c r="F630" s="1">
        <v>10601621180</v>
      </c>
      <c r="G630" s="1">
        <v>300.18</v>
      </c>
      <c r="H630" s="1">
        <v>300.18</v>
      </c>
      <c r="I630" s="1" t="s">
        <v>756</v>
      </c>
      <c r="J630" s="1">
        <v>2024</v>
      </c>
      <c r="K630" s="550">
        <v>45505</v>
      </c>
    </row>
    <row r="631" spans="3:11">
      <c r="C631" s="1" t="s">
        <v>1116</v>
      </c>
      <c r="D631" s="1" t="s">
        <v>826</v>
      </c>
      <c r="F631" s="1">
        <v>10601621180</v>
      </c>
      <c r="G631" s="1">
        <v>143.26</v>
      </c>
      <c r="H631" s="1">
        <v>143.26</v>
      </c>
      <c r="I631" s="1" t="s">
        <v>756</v>
      </c>
      <c r="J631" s="1">
        <v>2024</v>
      </c>
      <c r="K631" s="550">
        <v>45505</v>
      </c>
    </row>
    <row r="632" spans="3:11">
      <c r="C632" s="1" t="s">
        <v>1299</v>
      </c>
      <c r="D632" s="1" t="s">
        <v>826</v>
      </c>
      <c r="F632" s="1">
        <v>10601621180</v>
      </c>
      <c r="G632" s="1">
        <v>151.33000000000001</v>
      </c>
      <c r="H632" s="1">
        <v>151.33000000000001</v>
      </c>
      <c r="I632" s="1" t="s">
        <v>756</v>
      </c>
      <c r="J632" s="1">
        <v>2024</v>
      </c>
      <c r="K632" s="550">
        <v>45505</v>
      </c>
    </row>
    <row r="633" spans="3:11">
      <c r="C633" s="1" t="s">
        <v>1117</v>
      </c>
      <c r="D633" s="1" t="s">
        <v>826</v>
      </c>
      <c r="F633" s="1">
        <v>10601621180</v>
      </c>
      <c r="G633" s="1">
        <v>208.97</v>
      </c>
      <c r="H633" s="1">
        <v>208.97</v>
      </c>
      <c r="I633" s="1" t="s">
        <v>756</v>
      </c>
      <c r="J633" s="1">
        <v>2024</v>
      </c>
      <c r="K633" s="550">
        <v>45505</v>
      </c>
    </row>
    <row r="634" spans="3:11">
      <c r="C634" s="1" t="s">
        <v>1118</v>
      </c>
      <c r="D634" s="1" t="s">
        <v>826</v>
      </c>
      <c r="F634" s="1">
        <v>10601621180</v>
      </c>
      <c r="G634" s="1">
        <v>122.03</v>
      </c>
      <c r="H634" s="1">
        <v>122.03</v>
      </c>
      <c r="I634" s="1" t="s">
        <v>756</v>
      </c>
      <c r="J634" s="1">
        <v>2024</v>
      </c>
      <c r="K634" s="550">
        <v>45505</v>
      </c>
    </row>
    <row r="635" spans="3:11">
      <c r="C635" s="1" t="s">
        <v>1120</v>
      </c>
      <c r="D635" s="1" t="s">
        <v>826</v>
      </c>
      <c r="F635" s="1">
        <v>10601621180</v>
      </c>
      <c r="G635" s="1">
        <v>302.86</v>
      </c>
      <c r="H635" s="1">
        <v>302.86</v>
      </c>
      <c r="I635" s="1" t="s">
        <v>756</v>
      </c>
      <c r="J635" s="1">
        <v>2024</v>
      </c>
      <c r="K635" s="550">
        <v>45505</v>
      </c>
    </row>
    <row r="636" spans="3:11">
      <c r="C636" s="1" t="s">
        <v>1121</v>
      </c>
      <c r="D636" s="1" t="s">
        <v>826</v>
      </c>
      <c r="F636" s="1">
        <v>10601621180</v>
      </c>
      <c r="G636" s="1">
        <v>376.16</v>
      </c>
      <c r="H636" s="1">
        <v>0</v>
      </c>
      <c r="I636" s="1" t="s">
        <v>756</v>
      </c>
      <c r="J636" s="1">
        <v>2024</v>
      </c>
      <c r="K636" s="550">
        <v>45505</v>
      </c>
    </row>
    <row r="637" spans="3:11">
      <c r="C637" s="1" t="s">
        <v>1122</v>
      </c>
      <c r="D637" s="1" t="s">
        <v>826</v>
      </c>
      <c r="F637" s="1">
        <v>10601621180</v>
      </c>
      <c r="G637" s="1">
        <v>102.13</v>
      </c>
      <c r="H637" s="1">
        <v>102.13</v>
      </c>
      <c r="I637" s="1" t="s">
        <v>756</v>
      </c>
      <c r="J637" s="1">
        <v>2024</v>
      </c>
      <c r="K637" s="550">
        <v>45505</v>
      </c>
    </row>
    <row r="638" spans="3:11">
      <c r="C638" s="1" t="s">
        <v>1123</v>
      </c>
      <c r="D638" s="1" t="s">
        <v>826</v>
      </c>
      <c r="F638" s="1">
        <v>10601621180</v>
      </c>
      <c r="G638" s="1">
        <v>328.76</v>
      </c>
      <c r="H638" s="1">
        <v>328.76</v>
      </c>
      <c r="I638" s="1" t="s">
        <v>756</v>
      </c>
      <c r="J638" s="1">
        <v>2024</v>
      </c>
      <c r="K638" s="550">
        <v>45505</v>
      </c>
    </row>
    <row r="639" spans="3:11">
      <c r="C639" s="1" t="s">
        <v>1124</v>
      </c>
      <c r="D639" s="1" t="s">
        <v>826</v>
      </c>
      <c r="F639" s="1">
        <v>10601621180</v>
      </c>
      <c r="G639" s="1">
        <v>271.66000000000003</v>
      </c>
      <c r="H639" s="1">
        <v>271.66000000000003</v>
      </c>
      <c r="I639" s="1" t="s">
        <v>756</v>
      </c>
      <c r="J639" s="1">
        <v>2024</v>
      </c>
      <c r="K639" s="550">
        <v>45505</v>
      </c>
    </row>
    <row r="640" spans="3:11">
      <c r="C640" s="1" t="s">
        <v>1126</v>
      </c>
      <c r="D640" s="1" t="s">
        <v>826</v>
      </c>
      <c r="F640" s="1">
        <v>10601621180</v>
      </c>
      <c r="G640" s="1">
        <v>188.81</v>
      </c>
      <c r="H640" s="1">
        <v>188.81</v>
      </c>
      <c r="I640" s="1" t="s">
        <v>756</v>
      </c>
      <c r="J640" s="1">
        <v>2024</v>
      </c>
      <c r="K640" s="550">
        <v>45505</v>
      </c>
    </row>
    <row r="641" spans="3:11">
      <c r="C641" s="1" t="s">
        <v>1127</v>
      </c>
      <c r="D641" s="1" t="s">
        <v>826</v>
      </c>
      <c r="F641" s="1">
        <v>10601621180</v>
      </c>
      <c r="G641" s="1">
        <v>231.92</v>
      </c>
      <c r="H641" s="1">
        <v>231.92</v>
      </c>
      <c r="I641" s="1" t="s">
        <v>756</v>
      </c>
      <c r="J641" s="1">
        <v>2024</v>
      </c>
      <c r="K641" s="550">
        <v>45505</v>
      </c>
    </row>
    <row r="642" spans="3:11">
      <c r="C642" s="1" t="s">
        <v>1128</v>
      </c>
      <c r="D642" s="1" t="s">
        <v>826</v>
      </c>
      <c r="F642" s="1">
        <v>10601621180</v>
      </c>
      <c r="G642" s="1">
        <v>212.13</v>
      </c>
      <c r="H642" s="1">
        <v>0</v>
      </c>
      <c r="I642" s="1" t="s">
        <v>756</v>
      </c>
      <c r="J642" s="1">
        <v>2024</v>
      </c>
      <c r="K642" s="550">
        <v>45505</v>
      </c>
    </row>
    <row r="643" spans="3:11">
      <c r="C643" s="1" t="s">
        <v>1129</v>
      </c>
      <c r="D643" s="1" t="s">
        <v>826</v>
      </c>
      <c r="F643" s="1">
        <v>10601621180</v>
      </c>
      <c r="G643" s="1">
        <v>227.72</v>
      </c>
      <c r="H643" s="1">
        <v>227.72</v>
      </c>
      <c r="I643" s="1" t="s">
        <v>756</v>
      </c>
      <c r="J643" s="1">
        <v>2024</v>
      </c>
      <c r="K643" s="550">
        <v>45505</v>
      </c>
    </row>
    <row r="644" spans="3:11">
      <c r="C644" s="1" t="s">
        <v>1300</v>
      </c>
      <c r="D644" s="1" t="s">
        <v>826</v>
      </c>
      <c r="F644" s="1">
        <v>10601621180</v>
      </c>
      <c r="G644" s="1">
        <v>98.37</v>
      </c>
      <c r="H644" s="1">
        <v>98.37</v>
      </c>
      <c r="I644" s="1" t="s">
        <v>756</v>
      </c>
      <c r="J644" s="1">
        <v>2024</v>
      </c>
      <c r="K644" s="550">
        <v>45505</v>
      </c>
    </row>
    <row r="645" spans="3:11">
      <c r="C645" s="1" t="s">
        <v>1130</v>
      </c>
      <c r="D645" s="1" t="s">
        <v>826</v>
      </c>
      <c r="F645" s="1">
        <v>10601621180</v>
      </c>
      <c r="G645" s="1">
        <v>295.79000000000002</v>
      </c>
      <c r="H645" s="1">
        <v>295.79000000000002</v>
      </c>
      <c r="I645" s="1" t="s">
        <v>756</v>
      </c>
      <c r="J645" s="1">
        <v>2024</v>
      </c>
      <c r="K645" s="550">
        <v>45505</v>
      </c>
    </row>
    <row r="646" spans="3:11">
      <c r="C646" s="1" t="s">
        <v>1132</v>
      </c>
      <c r="D646" s="1" t="s">
        <v>826</v>
      </c>
      <c r="F646" s="1">
        <v>10601621180</v>
      </c>
      <c r="G646" s="1">
        <v>4357.58</v>
      </c>
      <c r="H646" s="1">
        <v>4357.58</v>
      </c>
      <c r="I646" s="1" t="s">
        <v>756</v>
      </c>
      <c r="J646" s="1">
        <v>2024</v>
      </c>
      <c r="K646" s="550">
        <v>45505</v>
      </c>
    </row>
    <row r="647" spans="3:11">
      <c r="C647" s="1" t="s">
        <v>1134</v>
      </c>
      <c r="D647" s="1" t="s">
        <v>826</v>
      </c>
      <c r="F647" s="1">
        <v>10601621180</v>
      </c>
      <c r="G647" s="1">
        <v>1201.78</v>
      </c>
      <c r="H647" s="1">
        <v>1201.78</v>
      </c>
      <c r="I647" s="1" t="s">
        <v>756</v>
      </c>
      <c r="J647" s="1">
        <v>2024</v>
      </c>
      <c r="K647" s="550">
        <v>45505</v>
      </c>
    </row>
    <row r="648" spans="3:11">
      <c r="C648" s="1" t="s">
        <v>1135</v>
      </c>
      <c r="D648" s="1" t="s">
        <v>826</v>
      </c>
      <c r="F648" s="1">
        <v>10601621180</v>
      </c>
      <c r="G648" s="1">
        <v>251.25</v>
      </c>
      <c r="H648" s="1">
        <v>251.25</v>
      </c>
      <c r="I648" s="1" t="s">
        <v>756</v>
      </c>
      <c r="J648" s="1">
        <v>2024</v>
      </c>
      <c r="K648" s="550">
        <v>45505</v>
      </c>
    </row>
    <row r="649" spans="3:11">
      <c r="C649" s="1" t="s">
        <v>1136</v>
      </c>
      <c r="D649" s="1" t="s">
        <v>826</v>
      </c>
      <c r="F649" s="1">
        <v>10601621180</v>
      </c>
      <c r="G649" s="1">
        <v>269.72000000000003</v>
      </c>
      <c r="H649" s="1">
        <v>269.72000000000003</v>
      </c>
      <c r="I649" s="1" t="s">
        <v>756</v>
      </c>
      <c r="J649" s="1">
        <v>2024</v>
      </c>
      <c r="K649" s="550">
        <v>45505</v>
      </c>
    </row>
    <row r="650" spans="3:11">
      <c r="C650" s="1" t="s">
        <v>1137</v>
      </c>
      <c r="D650" s="1" t="s">
        <v>826</v>
      </c>
      <c r="F650" s="1">
        <v>10601621180</v>
      </c>
      <c r="G650" s="1">
        <v>232.34</v>
      </c>
      <c r="H650" s="1">
        <v>232.34</v>
      </c>
      <c r="I650" s="1" t="s">
        <v>756</v>
      </c>
      <c r="J650" s="1">
        <v>2024</v>
      </c>
      <c r="K650" s="550">
        <v>45505</v>
      </c>
    </row>
    <row r="651" spans="3:11">
      <c r="C651" s="1" t="s">
        <v>1138</v>
      </c>
      <c r="D651" s="1" t="s">
        <v>826</v>
      </c>
      <c r="F651" s="1">
        <v>10601621180</v>
      </c>
      <c r="G651" s="1">
        <v>45.2</v>
      </c>
      <c r="H651" s="1">
        <v>45.2</v>
      </c>
      <c r="I651" s="1" t="s">
        <v>756</v>
      </c>
      <c r="J651" s="1">
        <v>2024</v>
      </c>
      <c r="K651" s="550">
        <v>45505</v>
      </c>
    </row>
    <row r="652" spans="3:11">
      <c r="C652" s="1" t="s">
        <v>1139</v>
      </c>
      <c r="D652" s="1" t="s">
        <v>826</v>
      </c>
      <c r="F652" s="1">
        <v>10601621180</v>
      </c>
      <c r="G652" s="1">
        <v>178.66</v>
      </c>
      <c r="H652" s="1">
        <v>178.66</v>
      </c>
      <c r="I652" s="1" t="s">
        <v>756</v>
      </c>
      <c r="J652" s="1">
        <v>2024</v>
      </c>
      <c r="K652" s="550">
        <v>45505</v>
      </c>
    </row>
    <row r="653" spans="3:11">
      <c r="C653" s="1" t="s">
        <v>1140</v>
      </c>
      <c r="D653" s="1" t="s">
        <v>826</v>
      </c>
      <c r="F653" s="1">
        <v>10601621180</v>
      </c>
      <c r="G653" s="1">
        <v>458.39</v>
      </c>
      <c r="H653" s="1">
        <v>0</v>
      </c>
      <c r="I653" s="1" t="s">
        <v>756</v>
      </c>
      <c r="J653" s="1">
        <v>2024</v>
      </c>
      <c r="K653" s="550">
        <v>45505</v>
      </c>
    </row>
    <row r="654" spans="3:11">
      <c r="C654" s="1" t="s">
        <v>1141</v>
      </c>
      <c r="D654" s="1" t="s">
        <v>826</v>
      </c>
      <c r="F654" s="1">
        <v>10601621180</v>
      </c>
      <c r="G654" s="1">
        <v>221.15</v>
      </c>
      <c r="H654" s="1">
        <v>0</v>
      </c>
      <c r="I654" s="1" t="s">
        <v>756</v>
      </c>
      <c r="J654" s="1">
        <v>2024</v>
      </c>
      <c r="K654" s="550">
        <v>45505</v>
      </c>
    </row>
    <row r="655" spans="3:11">
      <c r="C655" s="1" t="s">
        <v>1301</v>
      </c>
      <c r="D655" s="1" t="s">
        <v>826</v>
      </c>
      <c r="F655" s="1">
        <v>10601621180</v>
      </c>
      <c r="G655" s="1">
        <v>59.77</v>
      </c>
      <c r="H655" s="1">
        <v>59.77</v>
      </c>
      <c r="I655" s="1" t="s">
        <v>756</v>
      </c>
      <c r="J655" s="1">
        <v>2024</v>
      </c>
      <c r="K655" s="550">
        <v>45505</v>
      </c>
    </row>
    <row r="656" spans="3:11">
      <c r="C656" s="1" t="s">
        <v>1142</v>
      </c>
      <c r="D656" s="1" t="s">
        <v>826</v>
      </c>
      <c r="F656" s="1">
        <v>10601621180</v>
      </c>
      <c r="G656" s="1">
        <v>118.69</v>
      </c>
      <c r="H656" s="1">
        <v>118.69</v>
      </c>
      <c r="I656" s="1" t="s">
        <v>756</v>
      </c>
      <c r="J656" s="1">
        <v>2024</v>
      </c>
      <c r="K656" s="550">
        <v>45505</v>
      </c>
    </row>
    <row r="657" spans="3:11">
      <c r="C657" s="1" t="s">
        <v>1144</v>
      </c>
      <c r="D657" s="1" t="s">
        <v>826</v>
      </c>
      <c r="F657" s="1">
        <v>10601621180</v>
      </c>
      <c r="G657" s="1">
        <v>344.3</v>
      </c>
      <c r="H657" s="1">
        <v>344.3</v>
      </c>
      <c r="I657" s="1" t="s">
        <v>756</v>
      </c>
      <c r="J657" s="1">
        <v>2024</v>
      </c>
      <c r="K657" s="550">
        <v>45505</v>
      </c>
    </row>
    <row r="658" spans="3:11">
      <c r="C658" s="1" t="s">
        <v>1145</v>
      </c>
      <c r="D658" s="1" t="s">
        <v>826</v>
      </c>
      <c r="F658" s="1">
        <v>10601621180</v>
      </c>
      <c r="G658" s="1">
        <v>190.51</v>
      </c>
      <c r="H658" s="1">
        <v>190.51</v>
      </c>
      <c r="I658" s="1" t="s">
        <v>756</v>
      </c>
      <c r="J658" s="1">
        <v>2024</v>
      </c>
      <c r="K658" s="550">
        <v>45505</v>
      </c>
    </row>
    <row r="659" spans="3:11">
      <c r="C659" s="1" t="s">
        <v>1146</v>
      </c>
      <c r="D659" s="1" t="s">
        <v>826</v>
      </c>
      <c r="F659" s="1">
        <v>10601621180</v>
      </c>
      <c r="G659" s="1">
        <v>125.63</v>
      </c>
      <c r="H659" s="1">
        <v>125.63</v>
      </c>
      <c r="I659" s="1" t="s">
        <v>756</v>
      </c>
      <c r="J659" s="1">
        <v>2024</v>
      </c>
      <c r="K659" s="550">
        <v>45505</v>
      </c>
    </row>
    <row r="660" spans="3:11">
      <c r="C660" s="1" t="s">
        <v>1147</v>
      </c>
      <c r="D660" s="1" t="s">
        <v>826</v>
      </c>
      <c r="F660" s="1">
        <v>10601621180</v>
      </c>
      <c r="G660" s="1">
        <v>200.74</v>
      </c>
      <c r="H660" s="1">
        <v>200.74</v>
      </c>
      <c r="I660" s="1" t="s">
        <v>756</v>
      </c>
      <c r="J660" s="1">
        <v>2024</v>
      </c>
      <c r="K660" s="550">
        <v>45505</v>
      </c>
    </row>
    <row r="661" spans="3:11">
      <c r="C661" s="1" t="s">
        <v>1148</v>
      </c>
      <c r="D661" s="1" t="s">
        <v>826</v>
      </c>
      <c r="F661" s="1">
        <v>10601621180</v>
      </c>
      <c r="G661" s="1">
        <v>829.67</v>
      </c>
      <c r="H661" s="1">
        <v>829.67</v>
      </c>
      <c r="I661" s="1" t="s">
        <v>756</v>
      </c>
      <c r="J661" s="1">
        <v>2024</v>
      </c>
      <c r="K661" s="550">
        <v>45505</v>
      </c>
    </row>
    <row r="662" spans="3:11">
      <c r="C662" s="1" t="s">
        <v>1149</v>
      </c>
      <c r="D662" s="1" t="s">
        <v>826</v>
      </c>
      <c r="F662" s="1">
        <v>10601621180</v>
      </c>
      <c r="G662" s="1">
        <v>850.8</v>
      </c>
      <c r="H662" s="1">
        <v>850.8</v>
      </c>
      <c r="I662" s="1" t="s">
        <v>756</v>
      </c>
      <c r="J662" s="1">
        <v>2024</v>
      </c>
      <c r="K662" s="550">
        <v>45505</v>
      </c>
    </row>
    <row r="663" spans="3:11">
      <c r="C663" s="1" t="s">
        <v>1150</v>
      </c>
      <c r="D663" s="1" t="s">
        <v>826</v>
      </c>
      <c r="F663" s="1">
        <v>10601621180</v>
      </c>
      <c r="G663" s="1">
        <v>999.54</v>
      </c>
      <c r="H663" s="1">
        <v>999.54</v>
      </c>
      <c r="I663" s="1" t="s">
        <v>756</v>
      </c>
      <c r="J663" s="1">
        <v>2024</v>
      </c>
      <c r="K663" s="550">
        <v>45505</v>
      </c>
    </row>
    <row r="664" spans="3:11">
      <c r="C664" s="1" t="s">
        <v>1151</v>
      </c>
      <c r="D664" s="1" t="s">
        <v>826</v>
      </c>
      <c r="F664" s="1">
        <v>10601621180</v>
      </c>
      <c r="G664" s="1">
        <v>252.62</v>
      </c>
      <c r="H664" s="1">
        <v>252.62</v>
      </c>
      <c r="I664" s="1" t="s">
        <v>756</v>
      </c>
      <c r="J664" s="1">
        <v>2024</v>
      </c>
      <c r="K664" s="550">
        <v>45505</v>
      </c>
    </row>
    <row r="665" spans="3:11">
      <c r="C665" s="1" t="s">
        <v>1153</v>
      </c>
      <c r="D665" s="1" t="s">
        <v>826</v>
      </c>
      <c r="F665" s="1">
        <v>10601621180</v>
      </c>
      <c r="G665" s="1">
        <v>267.82</v>
      </c>
      <c r="H665" s="1">
        <v>267.82</v>
      </c>
      <c r="I665" s="1" t="s">
        <v>756</v>
      </c>
      <c r="J665" s="1">
        <v>2024</v>
      </c>
      <c r="K665" s="550">
        <v>45505</v>
      </c>
    </row>
    <row r="666" spans="3:11">
      <c r="C666" s="1" t="s">
        <v>1154</v>
      </c>
      <c r="D666" s="1" t="s">
        <v>826</v>
      </c>
      <c r="F666" s="1">
        <v>10601621180</v>
      </c>
      <c r="G666" s="1">
        <v>128.46</v>
      </c>
      <c r="H666" s="1">
        <v>128.46</v>
      </c>
      <c r="I666" s="1" t="s">
        <v>756</v>
      </c>
      <c r="J666" s="1">
        <v>2024</v>
      </c>
      <c r="K666" s="550">
        <v>45505</v>
      </c>
    </row>
    <row r="667" spans="3:11">
      <c r="C667" s="1" t="s">
        <v>1155</v>
      </c>
      <c r="D667" s="1" t="s">
        <v>826</v>
      </c>
      <c r="F667" s="1">
        <v>10601621180</v>
      </c>
      <c r="G667" s="1">
        <v>276.11</v>
      </c>
      <c r="H667" s="1">
        <v>276.11</v>
      </c>
      <c r="I667" s="1" t="s">
        <v>756</v>
      </c>
      <c r="J667" s="1">
        <v>2024</v>
      </c>
      <c r="K667" s="550">
        <v>45505</v>
      </c>
    </row>
    <row r="668" spans="3:11">
      <c r="C668" s="1" t="s">
        <v>1156</v>
      </c>
      <c r="D668" s="1" t="s">
        <v>826</v>
      </c>
      <c r="F668" s="1">
        <v>10601621180</v>
      </c>
      <c r="G668" s="1">
        <v>402.81</v>
      </c>
      <c r="H668" s="1">
        <v>402.81</v>
      </c>
      <c r="I668" s="1" t="s">
        <v>756</v>
      </c>
      <c r="J668" s="1">
        <v>2024</v>
      </c>
      <c r="K668" s="550">
        <v>45505</v>
      </c>
    </row>
    <row r="669" spans="3:11">
      <c r="C669" s="1" t="s">
        <v>1157</v>
      </c>
      <c r="D669" s="1" t="s">
        <v>826</v>
      </c>
      <c r="F669" s="1">
        <v>10601621180</v>
      </c>
      <c r="G669" s="1">
        <v>231.12</v>
      </c>
      <c r="H669" s="1">
        <v>231.12</v>
      </c>
      <c r="I669" s="1" t="s">
        <v>756</v>
      </c>
      <c r="J669" s="1">
        <v>2024</v>
      </c>
      <c r="K669" s="550">
        <v>45505</v>
      </c>
    </row>
    <row r="670" spans="3:11">
      <c r="C670" s="1" t="s">
        <v>1158</v>
      </c>
      <c r="D670" s="1" t="s">
        <v>826</v>
      </c>
      <c r="F670" s="1">
        <v>10601621180</v>
      </c>
      <c r="G670" s="1">
        <v>66.11</v>
      </c>
      <c r="H670" s="1">
        <v>66.11</v>
      </c>
      <c r="I670" s="1" t="s">
        <v>756</v>
      </c>
      <c r="J670" s="1">
        <v>2024</v>
      </c>
      <c r="K670" s="550">
        <v>45505</v>
      </c>
    </row>
    <row r="671" spans="3:11">
      <c r="C671" s="1" t="s">
        <v>1159</v>
      </c>
      <c r="D671" s="1" t="s">
        <v>826</v>
      </c>
      <c r="F671" s="1">
        <v>10601621180</v>
      </c>
      <c r="G671" s="1">
        <v>97.43</v>
      </c>
      <c r="H671" s="1">
        <v>97.43</v>
      </c>
      <c r="I671" s="1" t="s">
        <v>756</v>
      </c>
      <c r="J671" s="1">
        <v>2024</v>
      </c>
      <c r="K671" s="550">
        <v>45505</v>
      </c>
    </row>
    <row r="672" spans="3:11">
      <c r="C672" s="1" t="s">
        <v>1160</v>
      </c>
      <c r="D672" s="1" t="s">
        <v>826</v>
      </c>
      <c r="F672" s="1">
        <v>10101801180</v>
      </c>
      <c r="G672" s="1">
        <v>201.55</v>
      </c>
      <c r="H672" s="1">
        <v>201.55</v>
      </c>
      <c r="I672" s="1" t="s">
        <v>756</v>
      </c>
      <c r="J672" s="1">
        <v>2024</v>
      </c>
      <c r="K672" s="550">
        <v>45505</v>
      </c>
    </row>
    <row r="673" spans="3:11">
      <c r="C673" s="1" t="s">
        <v>1161</v>
      </c>
      <c r="D673" s="1" t="s">
        <v>826</v>
      </c>
      <c r="F673" s="1">
        <v>10601621180</v>
      </c>
      <c r="G673" s="1">
        <v>127.78</v>
      </c>
      <c r="H673" s="1">
        <v>127.78</v>
      </c>
      <c r="I673" s="1" t="s">
        <v>756</v>
      </c>
      <c r="J673" s="1">
        <v>2024</v>
      </c>
      <c r="K673" s="550">
        <v>45505</v>
      </c>
    </row>
    <row r="674" spans="3:11">
      <c r="C674" s="1" t="s">
        <v>1162</v>
      </c>
      <c r="D674" s="1" t="s">
        <v>826</v>
      </c>
      <c r="F674" s="1">
        <v>10601621180</v>
      </c>
      <c r="G674" s="1">
        <v>45.39</v>
      </c>
      <c r="H674" s="1">
        <v>45.39</v>
      </c>
      <c r="I674" s="1" t="s">
        <v>756</v>
      </c>
      <c r="J674" s="1">
        <v>2024</v>
      </c>
      <c r="K674" s="550">
        <v>45505</v>
      </c>
    </row>
    <row r="675" spans="3:11">
      <c r="C675" s="1" t="s">
        <v>1163</v>
      </c>
      <c r="D675" s="1" t="s">
        <v>826</v>
      </c>
      <c r="F675" s="1">
        <v>10601621180</v>
      </c>
      <c r="G675" s="1">
        <v>304.41000000000003</v>
      </c>
      <c r="H675" s="1">
        <v>304.41000000000003</v>
      </c>
      <c r="I675" s="1" t="s">
        <v>756</v>
      </c>
      <c r="J675" s="1">
        <v>2024</v>
      </c>
      <c r="K675" s="550">
        <v>45505</v>
      </c>
    </row>
    <row r="676" spans="3:11">
      <c r="C676" s="1" t="s">
        <v>1302</v>
      </c>
      <c r="D676" s="1" t="s">
        <v>826</v>
      </c>
      <c r="F676" s="1">
        <v>10601621180</v>
      </c>
      <c r="G676" s="1">
        <v>70.84</v>
      </c>
      <c r="H676" s="1">
        <v>70.84</v>
      </c>
      <c r="I676" s="1" t="s">
        <v>756</v>
      </c>
      <c r="J676" s="1">
        <v>2024</v>
      </c>
      <c r="K676" s="550">
        <v>45505</v>
      </c>
    </row>
    <row r="677" spans="3:11">
      <c r="C677" s="1" t="s">
        <v>1164</v>
      </c>
      <c r="D677" s="1" t="s">
        <v>826</v>
      </c>
      <c r="F677" s="1">
        <v>10601621180</v>
      </c>
      <c r="G677" s="1">
        <v>194.8</v>
      </c>
      <c r="H677" s="1">
        <v>194.8</v>
      </c>
      <c r="I677" s="1" t="s">
        <v>756</v>
      </c>
      <c r="J677" s="1">
        <v>2024</v>
      </c>
      <c r="K677" s="550">
        <v>45505</v>
      </c>
    </row>
    <row r="678" spans="3:11">
      <c r="C678" s="1" t="s">
        <v>1166</v>
      </c>
      <c r="D678" s="1" t="s">
        <v>826</v>
      </c>
      <c r="F678" s="1">
        <v>10201161180</v>
      </c>
      <c r="G678" s="1">
        <v>55</v>
      </c>
      <c r="H678" s="1">
        <v>55</v>
      </c>
      <c r="I678" s="1" t="s">
        <v>756</v>
      </c>
      <c r="J678" s="1">
        <v>2024</v>
      </c>
      <c r="K678" s="550">
        <v>45505</v>
      </c>
    </row>
    <row r="679" spans="3:11">
      <c r="C679" s="1" t="s">
        <v>1303</v>
      </c>
      <c r="D679" s="1" t="s">
        <v>826</v>
      </c>
      <c r="F679" s="1">
        <v>10201161180</v>
      </c>
      <c r="G679" s="1">
        <v>140</v>
      </c>
      <c r="H679" s="1">
        <v>140</v>
      </c>
      <c r="I679" s="1" t="s">
        <v>756</v>
      </c>
      <c r="J679" s="1">
        <v>2024</v>
      </c>
      <c r="K679" s="550">
        <v>45505</v>
      </c>
    </row>
    <row r="680" spans="3:11">
      <c r="C680" s="1" t="s">
        <v>1169</v>
      </c>
      <c r="D680" s="1" t="s">
        <v>826</v>
      </c>
      <c r="F680" s="1">
        <v>10201161180</v>
      </c>
      <c r="G680" s="1">
        <v>76</v>
      </c>
      <c r="H680" s="1">
        <v>76</v>
      </c>
      <c r="I680" s="1" t="s">
        <v>756</v>
      </c>
      <c r="J680" s="1">
        <v>2024</v>
      </c>
      <c r="K680" s="550">
        <v>45505</v>
      </c>
    </row>
    <row r="681" spans="3:11">
      <c r="C681" s="1" t="s">
        <v>1170</v>
      </c>
      <c r="D681" s="1" t="s">
        <v>826</v>
      </c>
      <c r="F681" s="1">
        <v>10201161180</v>
      </c>
      <c r="G681" s="1">
        <v>60</v>
      </c>
      <c r="H681" s="1">
        <v>60</v>
      </c>
      <c r="I681" s="1" t="s">
        <v>756</v>
      </c>
      <c r="J681" s="1">
        <v>2024</v>
      </c>
      <c r="K681" s="550">
        <v>45505</v>
      </c>
    </row>
    <row r="682" spans="3:11">
      <c r="C682" s="1" t="s">
        <v>1171</v>
      </c>
      <c r="D682" s="1" t="s">
        <v>826</v>
      </c>
      <c r="F682" s="1">
        <v>10201161180</v>
      </c>
      <c r="G682" s="1">
        <v>97</v>
      </c>
      <c r="H682" s="1">
        <v>97</v>
      </c>
      <c r="I682" s="1" t="s">
        <v>756</v>
      </c>
      <c r="J682" s="1">
        <v>2024</v>
      </c>
      <c r="K682" s="550">
        <v>45505</v>
      </c>
    </row>
    <row r="683" spans="3:11">
      <c r="C683" s="1" t="s">
        <v>1172</v>
      </c>
      <c r="D683" s="1" t="s">
        <v>826</v>
      </c>
      <c r="F683" s="1">
        <v>10201161180</v>
      </c>
      <c r="G683" s="1">
        <v>196</v>
      </c>
      <c r="H683" s="1">
        <v>196</v>
      </c>
      <c r="I683" s="1" t="s">
        <v>756</v>
      </c>
      <c r="J683" s="1">
        <v>2024</v>
      </c>
      <c r="K683" s="550">
        <v>45505</v>
      </c>
    </row>
    <row r="684" spans="3:11">
      <c r="C684" s="1" t="s">
        <v>1173</v>
      </c>
      <c r="D684" s="1" t="s">
        <v>826</v>
      </c>
      <c r="F684" s="1">
        <v>10201161180</v>
      </c>
      <c r="G684" s="1">
        <v>55</v>
      </c>
      <c r="H684" s="1">
        <v>55</v>
      </c>
      <c r="I684" s="1" t="s">
        <v>756</v>
      </c>
      <c r="J684" s="1">
        <v>2024</v>
      </c>
      <c r="K684" s="550">
        <v>45505</v>
      </c>
    </row>
    <row r="685" spans="3:11">
      <c r="C685" s="1" t="s">
        <v>1174</v>
      </c>
      <c r="D685" s="1" t="s">
        <v>826</v>
      </c>
      <c r="F685" s="1">
        <v>10201161180</v>
      </c>
      <c r="G685" s="1">
        <v>52</v>
      </c>
      <c r="H685" s="1">
        <v>52</v>
      </c>
      <c r="I685" s="1" t="s">
        <v>756</v>
      </c>
      <c r="J685" s="1">
        <v>2024</v>
      </c>
      <c r="K685" s="550">
        <v>45505</v>
      </c>
    </row>
    <row r="686" spans="3:11">
      <c r="C686" s="1" t="s">
        <v>1175</v>
      </c>
      <c r="D686" s="1" t="s">
        <v>826</v>
      </c>
      <c r="F686" s="1">
        <v>10201161180</v>
      </c>
      <c r="G686" s="1">
        <v>60</v>
      </c>
      <c r="H686" s="1">
        <v>60</v>
      </c>
      <c r="I686" s="1" t="s">
        <v>756</v>
      </c>
      <c r="J686" s="1">
        <v>2024</v>
      </c>
      <c r="K686" s="550">
        <v>45505</v>
      </c>
    </row>
    <row r="687" spans="3:11">
      <c r="C687" s="1" t="s">
        <v>1176</v>
      </c>
      <c r="D687" s="1" t="s">
        <v>826</v>
      </c>
      <c r="F687" s="1">
        <v>10201161180</v>
      </c>
      <c r="G687" s="1">
        <v>60</v>
      </c>
      <c r="H687" s="1">
        <v>60</v>
      </c>
      <c r="I687" s="1" t="s">
        <v>756</v>
      </c>
      <c r="J687" s="1">
        <v>2024</v>
      </c>
      <c r="K687" s="550">
        <v>45505</v>
      </c>
    </row>
    <row r="688" spans="3:11">
      <c r="C688" s="1" t="s">
        <v>1304</v>
      </c>
      <c r="D688" s="1" t="s">
        <v>826</v>
      </c>
      <c r="F688" s="1">
        <v>10201161180</v>
      </c>
      <c r="G688" s="1">
        <v>119</v>
      </c>
      <c r="H688" s="1">
        <v>119</v>
      </c>
      <c r="I688" s="1" t="s">
        <v>756</v>
      </c>
      <c r="J688" s="1">
        <v>2024</v>
      </c>
      <c r="K688" s="550">
        <v>45505</v>
      </c>
    </row>
    <row r="689" spans="3:11">
      <c r="C689" s="1" t="s">
        <v>1177</v>
      </c>
      <c r="D689" s="1" t="s">
        <v>826</v>
      </c>
      <c r="F689" s="1">
        <v>10201161180</v>
      </c>
      <c r="G689" s="1">
        <v>86</v>
      </c>
      <c r="H689" s="1">
        <v>86</v>
      </c>
      <c r="I689" s="1" t="s">
        <v>756</v>
      </c>
      <c r="J689" s="1">
        <v>2024</v>
      </c>
      <c r="K689" s="550">
        <v>45505</v>
      </c>
    </row>
    <row r="690" spans="3:11">
      <c r="C690" s="1" t="s">
        <v>1305</v>
      </c>
      <c r="D690" s="1" t="s">
        <v>826</v>
      </c>
      <c r="F690" s="1">
        <v>10201161180</v>
      </c>
      <c r="G690" s="1">
        <v>50</v>
      </c>
      <c r="H690" s="1">
        <v>50</v>
      </c>
      <c r="I690" s="1" t="s">
        <v>756</v>
      </c>
      <c r="J690" s="1">
        <v>2024</v>
      </c>
      <c r="K690" s="550">
        <v>45505</v>
      </c>
    </row>
    <row r="691" spans="3:11" ht="25.5">
      <c r="C691" s="69" t="s">
        <v>1178</v>
      </c>
      <c r="D691" s="69" t="s">
        <v>826</v>
      </c>
      <c r="F691" s="1">
        <v>10101621180</v>
      </c>
      <c r="G691" s="1">
        <v>70</v>
      </c>
      <c r="H691" s="1">
        <v>70</v>
      </c>
      <c r="I691" s="1" t="s">
        <v>756</v>
      </c>
      <c r="J691" s="1">
        <v>2024</v>
      </c>
      <c r="K691" s="550">
        <v>45505</v>
      </c>
    </row>
    <row r="692" spans="3:11" ht="25.5">
      <c r="C692" s="69" t="s">
        <v>1178</v>
      </c>
      <c r="D692" s="69" t="s">
        <v>826</v>
      </c>
      <c r="F692" s="1">
        <v>10601621180</v>
      </c>
      <c r="G692" s="1">
        <v>75</v>
      </c>
      <c r="H692" s="1">
        <v>75</v>
      </c>
      <c r="I692" s="1" t="s">
        <v>756</v>
      </c>
      <c r="J692" s="1">
        <v>2024</v>
      </c>
      <c r="K692" s="550">
        <v>45505</v>
      </c>
    </row>
    <row r="693" spans="3:11">
      <c r="C693" s="1" t="s">
        <v>1179</v>
      </c>
      <c r="D693" s="1" t="s">
        <v>826</v>
      </c>
      <c r="F693" s="1">
        <v>10201161180</v>
      </c>
      <c r="G693" s="1">
        <v>46</v>
      </c>
      <c r="H693" s="1">
        <v>46</v>
      </c>
      <c r="I693" s="1" t="s">
        <v>756</v>
      </c>
      <c r="J693" s="1">
        <v>2024</v>
      </c>
      <c r="K693" s="550">
        <v>45505</v>
      </c>
    </row>
    <row r="694" spans="3:11">
      <c r="C694" s="1" t="s">
        <v>1180</v>
      </c>
      <c r="D694" s="1" t="s">
        <v>826</v>
      </c>
      <c r="F694" s="1">
        <v>10201161180</v>
      </c>
      <c r="G694" s="1">
        <v>30</v>
      </c>
      <c r="H694" s="1">
        <v>30</v>
      </c>
      <c r="I694" s="1" t="s">
        <v>756</v>
      </c>
      <c r="J694" s="1">
        <v>2024</v>
      </c>
      <c r="K694" s="550">
        <v>45505</v>
      </c>
    </row>
    <row r="695" spans="3:11">
      <c r="C695" s="1" t="s">
        <v>1181</v>
      </c>
      <c r="D695" s="1" t="s">
        <v>826</v>
      </c>
      <c r="F695" s="1">
        <v>10201161180</v>
      </c>
      <c r="G695" s="1">
        <v>190</v>
      </c>
      <c r="H695" s="1">
        <v>190</v>
      </c>
      <c r="I695" s="1" t="s">
        <v>756</v>
      </c>
      <c r="J695" s="1">
        <v>2024</v>
      </c>
      <c r="K695" s="550">
        <v>45505</v>
      </c>
    </row>
    <row r="696" spans="3:11">
      <c r="C696" s="1" t="s">
        <v>1182</v>
      </c>
      <c r="D696" s="1" t="s">
        <v>826</v>
      </c>
      <c r="F696" s="1">
        <v>10601621180</v>
      </c>
      <c r="G696" s="1">
        <v>277.24</v>
      </c>
      <c r="H696" s="1">
        <v>277.24</v>
      </c>
      <c r="I696" s="1" t="s">
        <v>756</v>
      </c>
      <c r="J696" s="1">
        <v>2024</v>
      </c>
      <c r="K696" s="550">
        <v>45505</v>
      </c>
    </row>
    <row r="697" spans="3:11">
      <c r="C697" s="1" t="s">
        <v>1306</v>
      </c>
      <c r="D697" s="1" t="s">
        <v>826</v>
      </c>
      <c r="F697" s="1">
        <v>10601621180</v>
      </c>
      <c r="G697" s="1">
        <v>151.62</v>
      </c>
      <c r="H697" s="1">
        <v>151.62</v>
      </c>
      <c r="I697" s="1" t="s">
        <v>756</v>
      </c>
      <c r="J697" s="1">
        <v>2024</v>
      </c>
      <c r="K697" s="550">
        <v>45505</v>
      </c>
    </row>
    <row r="698" spans="3:11">
      <c r="C698" s="1" t="s">
        <v>1183</v>
      </c>
      <c r="D698" s="1" t="s">
        <v>826</v>
      </c>
      <c r="F698" s="1">
        <v>10601621180</v>
      </c>
      <c r="G698" s="1">
        <v>134.80000000000001</v>
      </c>
      <c r="H698" s="1">
        <v>134.80000000000001</v>
      </c>
      <c r="I698" s="1" t="s">
        <v>756</v>
      </c>
      <c r="J698" s="1">
        <v>2024</v>
      </c>
      <c r="K698" s="550">
        <v>45505</v>
      </c>
    </row>
    <row r="699" spans="3:11">
      <c r="C699" s="1" t="s">
        <v>1184</v>
      </c>
      <c r="D699" s="1" t="s">
        <v>848</v>
      </c>
      <c r="F699" s="1" t="s">
        <v>761</v>
      </c>
      <c r="G699" s="1">
        <v>6198.12</v>
      </c>
      <c r="H699" s="1">
        <v>6198.12</v>
      </c>
      <c r="I699" s="1" t="s">
        <v>756</v>
      </c>
      <c r="J699" s="1">
        <v>2024</v>
      </c>
      <c r="K699" s="550">
        <v>45505</v>
      </c>
    </row>
    <row r="700" spans="3:11">
      <c r="C700" s="1" t="s">
        <v>1186</v>
      </c>
      <c r="D700" s="1" t="s">
        <v>848</v>
      </c>
      <c r="F700" s="1" t="s">
        <v>761</v>
      </c>
      <c r="G700" s="1">
        <v>125</v>
      </c>
      <c r="H700" s="1">
        <v>125</v>
      </c>
      <c r="I700" s="1" t="s">
        <v>756</v>
      </c>
      <c r="J700" s="1">
        <v>2024</v>
      </c>
      <c r="K700" s="550">
        <v>45505</v>
      </c>
    </row>
    <row r="701" spans="3:11">
      <c r="C701" s="1" t="s">
        <v>747</v>
      </c>
      <c r="D701" s="1" t="s">
        <v>749</v>
      </c>
      <c r="E701" s="1" t="s">
        <v>711</v>
      </c>
      <c r="F701" s="1" t="s">
        <v>750</v>
      </c>
      <c r="G701" s="1">
        <v>5759.23</v>
      </c>
      <c r="H701" s="1">
        <v>5759.23</v>
      </c>
      <c r="I701" s="1" t="s">
        <v>756</v>
      </c>
      <c r="J701" s="1">
        <v>2024</v>
      </c>
      <c r="K701" s="550">
        <v>45505</v>
      </c>
    </row>
    <row r="702" spans="3:11">
      <c r="C702" s="1" t="s">
        <v>730</v>
      </c>
      <c r="D702" s="1" t="s">
        <v>749</v>
      </c>
      <c r="E702" s="1" t="s">
        <v>711</v>
      </c>
      <c r="F702" s="1" t="s">
        <v>750</v>
      </c>
      <c r="G702" s="1">
        <v>7821</v>
      </c>
      <c r="H702" s="1">
        <v>7821</v>
      </c>
      <c r="I702" s="1" t="s">
        <v>756</v>
      </c>
      <c r="J702" s="1">
        <v>2024</v>
      </c>
      <c r="K702" s="550">
        <v>45505</v>
      </c>
    </row>
    <row r="703" spans="3:11">
      <c r="D703" s="1" t="s">
        <v>749</v>
      </c>
      <c r="E703" s="1" t="s">
        <v>711</v>
      </c>
      <c r="F703" s="1" t="s">
        <v>750</v>
      </c>
      <c r="G703" s="1">
        <v>51</v>
      </c>
      <c r="H703" s="1">
        <v>51</v>
      </c>
      <c r="I703" s="1" t="s">
        <v>756</v>
      </c>
      <c r="J703" s="1">
        <v>2024</v>
      </c>
      <c r="K703" s="550">
        <v>45505</v>
      </c>
    </row>
    <row r="704" spans="3:11">
      <c r="C704" s="1" t="s">
        <v>1187</v>
      </c>
      <c r="D704" s="1" t="s">
        <v>834</v>
      </c>
      <c r="F704" s="1" t="s">
        <v>750</v>
      </c>
      <c r="G704" s="1">
        <v>2900</v>
      </c>
      <c r="H704" s="1">
        <v>2900</v>
      </c>
      <c r="I704" s="1" t="s">
        <v>756</v>
      </c>
      <c r="J704" s="1">
        <v>2024</v>
      </c>
      <c r="K704" s="550">
        <v>45505</v>
      </c>
    </row>
    <row r="705" spans="3:11">
      <c r="C705" s="1" t="s">
        <v>751</v>
      </c>
      <c r="D705" s="1" t="s">
        <v>749</v>
      </c>
      <c r="E705" s="1" t="s">
        <v>713</v>
      </c>
      <c r="F705" s="1" t="s">
        <v>750</v>
      </c>
      <c r="G705" s="1">
        <v>48106</v>
      </c>
      <c r="H705" s="1">
        <v>48106</v>
      </c>
      <c r="I705" s="1" t="s">
        <v>756</v>
      </c>
      <c r="J705" s="1">
        <v>2024</v>
      </c>
      <c r="K705" s="550">
        <v>45505</v>
      </c>
    </row>
    <row r="706" spans="3:11">
      <c r="C706" s="1" t="s">
        <v>752</v>
      </c>
      <c r="D706" s="1" t="s">
        <v>749</v>
      </c>
      <c r="E706" s="1" t="s">
        <v>714</v>
      </c>
      <c r="F706" s="1" t="s">
        <v>750</v>
      </c>
      <c r="G706" s="1">
        <v>75905</v>
      </c>
      <c r="H706" s="1">
        <v>75905</v>
      </c>
      <c r="I706" s="1" t="s">
        <v>756</v>
      </c>
      <c r="J706" s="1">
        <v>2024</v>
      </c>
      <c r="K706" s="550">
        <v>45505</v>
      </c>
    </row>
    <row r="707" spans="3:11">
      <c r="C707" s="1" t="s">
        <v>753</v>
      </c>
      <c r="D707" s="1" t="s">
        <v>749</v>
      </c>
      <c r="E707" s="1" t="s">
        <v>712</v>
      </c>
      <c r="F707" s="1" t="s">
        <v>750</v>
      </c>
      <c r="G707" s="1">
        <v>40747</v>
      </c>
      <c r="H707" s="1">
        <v>40747</v>
      </c>
      <c r="I707" s="1" t="s">
        <v>756</v>
      </c>
      <c r="J707" s="1">
        <v>2024</v>
      </c>
      <c r="K707" s="550">
        <v>45505</v>
      </c>
    </row>
    <row r="708" spans="3:11">
      <c r="C708" s="1" t="s">
        <v>1307</v>
      </c>
      <c r="D708" s="1" t="s">
        <v>824</v>
      </c>
      <c r="F708" s="1">
        <v>10401301180</v>
      </c>
      <c r="G708" s="1">
        <v>241.09</v>
      </c>
      <c r="H708" s="1">
        <v>241.09</v>
      </c>
      <c r="I708" s="1" t="s">
        <v>756</v>
      </c>
      <c r="J708" s="1">
        <v>2024</v>
      </c>
      <c r="K708" s="550">
        <v>45505</v>
      </c>
    </row>
    <row r="709" spans="3:11">
      <c r="C709" s="1" t="s">
        <v>1188</v>
      </c>
      <c r="D709" s="1" t="s">
        <v>826</v>
      </c>
      <c r="F709" s="1">
        <v>10202131180</v>
      </c>
      <c r="G709" s="1">
        <v>236.75</v>
      </c>
      <c r="H709" s="1">
        <v>236.75</v>
      </c>
      <c r="I709" s="1" t="s">
        <v>756</v>
      </c>
      <c r="J709" s="1">
        <v>2024</v>
      </c>
      <c r="K709" s="550">
        <v>45505</v>
      </c>
    </row>
    <row r="710" spans="3:11">
      <c r="C710" s="1" t="s">
        <v>1189</v>
      </c>
      <c r="D710" s="1" t="s">
        <v>826</v>
      </c>
      <c r="F710" s="1">
        <v>10601621180</v>
      </c>
      <c r="G710" s="1">
        <v>329.5</v>
      </c>
      <c r="H710" s="1">
        <v>329.5</v>
      </c>
      <c r="I710" s="1" t="s">
        <v>756</v>
      </c>
      <c r="J710" s="1">
        <v>2024</v>
      </c>
      <c r="K710" s="550">
        <v>45505</v>
      </c>
    </row>
    <row r="711" spans="3:11">
      <c r="C711" s="1" t="s">
        <v>1190</v>
      </c>
      <c r="D711" s="1" t="s">
        <v>826</v>
      </c>
      <c r="F711" s="1">
        <v>10202131180</v>
      </c>
      <c r="G711" s="1">
        <v>347.53</v>
      </c>
      <c r="H711" s="1">
        <v>347.53</v>
      </c>
      <c r="I711" s="1" t="s">
        <v>756</v>
      </c>
      <c r="J711" s="1">
        <v>2024</v>
      </c>
      <c r="K711" s="550">
        <v>45505</v>
      </c>
    </row>
    <row r="712" spans="3:11">
      <c r="C712" s="1" t="s">
        <v>1308</v>
      </c>
      <c r="D712" s="1" t="s">
        <v>824</v>
      </c>
      <c r="F712" s="1">
        <v>10401301180</v>
      </c>
      <c r="G712" s="1">
        <v>483.15</v>
      </c>
      <c r="H712" s="1">
        <v>483.15</v>
      </c>
      <c r="I712" s="1" t="s">
        <v>756</v>
      </c>
      <c r="J712" s="1">
        <v>2024</v>
      </c>
      <c r="K712" s="550">
        <v>45505</v>
      </c>
    </row>
    <row r="713" spans="3:11">
      <c r="C713" s="1" t="s">
        <v>1191</v>
      </c>
      <c r="D713" s="1" t="s">
        <v>818</v>
      </c>
      <c r="F713" s="1" t="s">
        <v>761</v>
      </c>
      <c r="G713" s="1">
        <v>1824</v>
      </c>
      <c r="H713" s="1">
        <v>1824</v>
      </c>
      <c r="I713" s="1" t="s">
        <v>756</v>
      </c>
      <c r="J713" s="1">
        <v>2024</v>
      </c>
      <c r="K713" s="550">
        <v>45505</v>
      </c>
    </row>
    <row r="714" spans="3:11">
      <c r="C714" s="1" t="s">
        <v>1192</v>
      </c>
      <c r="D714" s="1" t="s">
        <v>808</v>
      </c>
      <c r="F714" s="1" t="s">
        <v>761</v>
      </c>
      <c r="G714" s="1">
        <v>3194</v>
      </c>
      <c r="H714" s="1">
        <v>3194</v>
      </c>
      <c r="I714" s="1" t="s">
        <v>756</v>
      </c>
      <c r="J714" s="1">
        <v>2024</v>
      </c>
      <c r="K714" s="550">
        <v>45505</v>
      </c>
    </row>
    <row r="715" spans="3:11" ht="25.5">
      <c r="C715" s="69" t="s">
        <v>1194</v>
      </c>
      <c r="D715" s="69" t="s">
        <v>818</v>
      </c>
      <c r="F715" s="1" t="s">
        <v>761</v>
      </c>
      <c r="G715" s="1">
        <v>3055</v>
      </c>
      <c r="H715" s="1">
        <v>3055</v>
      </c>
      <c r="I715" s="1" t="s">
        <v>756</v>
      </c>
      <c r="J715" s="1">
        <v>2024</v>
      </c>
      <c r="K715" s="550">
        <v>45505</v>
      </c>
    </row>
    <row r="716" spans="3:11" ht="25.5">
      <c r="C716" s="69" t="s">
        <v>1195</v>
      </c>
      <c r="D716" s="69" t="s">
        <v>808</v>
      </c>
      <c r="F716" s="1" t="s">
        <v>761</v>
      </c>
      <c r="G716" s="1">
        <v>3735</v>
      </c>
      <c r="H716" s="1">
        <v>3735</v>
      </c>
      <c r="I716" s="1" t="s">
        <v>756</v>
      </c>
      <c r="J716" s="1">
        <v>2024</v>
      </c>
      <c r="K716" s="550">
        <v>45505</v>
      </c>
    </row>
    <row r="717" spans="3:11">
      <c r="C717" s="1" t="s">
        <v>1196</v>
      </c>
      <c r="D717" s="1" t="s">
        <v>826</v>
      </c>
      <c r="F717" s="1" t="s">
        <v>761</v>
      </c>
      <c r="G717" s="1">
        <v>424.61</v>
      </c>
      <c r="H717" s="1">
        <v>424.61</v>
      </c>
      <c r="I717" s="1" t="s">
        <v>756</v>
      </c>
      <c r="J717" s="1">
        <v>2024</v>
      </c>
      <c r="K717" s="550">
        <v>45505</v>
      </c>
    </row>
    <row r="718" spans="3:11">
      <c r="C718" s="1" t="s">
        <v>1197</v>
      </c>
      <c r="D718" s="1" t="s">
        <v>814</v>
      </c>
      <c r="F718" s="1" t="s">
        <v>761</v>
      </c>
      <c r="G718" s="1">
        <v>2698</v>
      </c>
      <c r="H718" s="1">
        <v>2698</v>
      </c>
      <c r="I718" s="1" t="s">
        <v>756</v>
      </c>
      <c r="J718" s="1">
        <v>2024</v>
      </c>
      <c r="K718" s="550">
        <v>45505</v>
      </c>
    </row>
    <row r="719" spans="3:11">
      <c r="C719" s="1" t="s">
        <v>723</v>
      </c>
      <c r="D719" s="1" t="s">
        <v>834</v>
      </c>
      <c r="F719" s="1" t="s">
        <v>750</v>
      </c>
      <c r="G719" s="1">
        <v>14167</v>
      </c>
      <c r="H719" s="1">
        <v>14167</v>
      </c>
      <c r="I719" s="1" t="s">
        <v>756</v>
      </c>
      <c r="J719" s="1">
        <v>2024</v>
      </c>
      <c r="K719" s="550">
        <v>45505</v>
      </c>
    </row>
    <row r="720" spans="3:11">
      <c r="C720" s="1" t="s">
        <v>724</v>
      </c>
      <c r="D720" s="1" t="s">
        <v>834</v>
      </c>
      <c r="F720" s="1" t="s">
        <v>750</v>
      </c>
      <c r="G720" s="1">
        <v>2630</v>
      </c>
      <c r="H720" s="1">
        <v>2630</v>
      </c>
      <c r="I720" s="1" t="s">
        <v>756</v>
      </c>
      <c r="J720" s="1">
        <v>2024</v>
      </c>
      <c r="K720" s="550">
        <v>45505</v>
      </c>
    </row>
    <row r="721" spans="3:11">
      <c r="C721" s="1" t="s">
        <v>1309</v>
      </c>
      <c r="D721" s="1" t="s">
        <v>816</v>
      </c>
      <c r="F721" s="1">
        <v>10401631180</v>
      </c>
      <c r="G721" s="1">
        <v>2411273</v>
      </c>
      <c r="H721" s="1">
        <v>2411273</v>
      </c>
      <c r="I721" s="1" t="s">
        <v>756</v>
      </c>
      <c r="J721" s="1">
        <v>2024</v>
      </c>
      <c r="K721" s="550">
        <v>45505</v>
      </c>
    </row>
    <row r="722" spans="3:11">
      <c r="C722" s="1" t="s">
        <v>1199</v>
      </c>
      <c r="D722" s="1" t="s">
        <v>797</v>
      </c>
      <c r="F722" s="1" t="s">
        <v>761</v>
      </c>
      <c r="G722" s="1">
        <v>274.75</v>
      </c>
      <c r="H722" s="1">
        <v>274.75</v>
      </c>
      <c r="I722" s="1" t="s">
        <v>756</v>
      </c>
      <c r="J722" s="1">
        <v>2024</v>
      </c>
      <c r="K722" s="550">
        <v>45505</v>
      </c>
    </row>
    <row r="723" spans="3:11">
      <c r="C723" s="1" t="s">
        <v>1200</v>
      </c>
      <c r="D723" s="1" t="s">
        <v>826</v>
      </c>
      <c r="F723" s="1" t="s">
        <v>761</v>
      </c>
      <c r="G723" s="1">
        <v>836.26</v>
      </c>
      <c r="H723" s="1">
        <v>836.26</v>
      </c>
      <c r="I723" s="1" t="s">
        <v>756</v>
      </c>
      <c r="J723" s="1">
        <v>2024</v>
      </c>
      <c r="K723" s="550">
        <v>45505</v>
      </c>
    </row>
    <row r="724" spans="3:11">
      <c r="C724" s="1" t="s">
        <v>1202</v>
      </c>
      <c r="D724" s="1" t="s">
        <v>826</v>
      </c>
      <c r="F724" s="1" t="s">
        <v>761</v>
      </c>
      <c r="G724" s="1">
        <v>115.49</v>
      </c>
      <c r="H724" s="1">
        <v>115.49</v>
      </c>
      <c r="I724" s="1" t="s">
        <v>756</v>
      </c>
      <c r="J724" s="1">
        <v>2024</v>
      </c>
      <c r="K724" s="550">
        <v>45505</v>
      </c>
    </row>
    <row r="725" spans="3:11">
      <c r="C725" s="1" t="s">
        <v>1203</v>
      </c>
      <c r="D725" s="1" t="s">
        <v>826</v>
      </c>
      <c r="F725" s="1" t="s">
        <v>761</v>
      </c>
      <c r="G725" s="1">
        <v>144.49</v>
      </c>
      <c r="H725" s="1">
        <v>144.49</v>
      </c>
      <c r="I725" s="1" t="s">
        <v>756</v>
      </c>
      <c r="J725" s="1">
        <v>2024</v>
      </c>
      <c r="K725" s="550">
        <v>45505</v>
      </c>
    </row>
    <row r="726" spans="3:11">
      <c r="C726" s="1" t="s">
        <v>1310</v>
      </c>
      <c r="D726" s="1" t="s">
        <v>826</v>
      </c>
      <c r="F726" s="1" t="s">
        <v>761</v>
      </c>
      <c r="G726" s="1">
        <v>145.57</v>
      </c>
      <c r="H726" s="1">
        <v>145.57</v>
      </c>
      <c r="I726" s="1" t="s">
        <v>756</v>
      </c>
      <c r="J726" s="1">
        <v>2024</v>
      </c>
      <c r="K726" s="550">
        <v>45505</v>
      </c>
    </row>
    <row r="727" spans="3:11">
      <c r="C727" s="1" t="s">
        <v>1204</v>
      </c>
      <c r="D727" s="1" t="s">
        <v>826</v>
      </c>
      <c r="F727" s="1" t="s">
        <v>761</v>
      </c>
      <c r="G727" s="1">
        <v>42</v>
      </c>
      <c r="H727" s="1">
        <v>42</v>
      </c>
      <c r="I727" s="1" t="s">
        <v>756</v>
      </c>
      <c r="J727" s="1">
        <v>2024</v>
      </c>
      <c r="K727" s="550">
        <v>45505</v>
      </c>
    </row>
    <row r="728" spans="3:11">
      <c r="C728" s="1" t="s">
        <v>1205</v>
      </c>
      <c r="D728" s="1" t="s">
        <v>826</v>
      </c>
      <c r="F728" s="1" t="s">
        <v>761</v>
      </c>
      <c r="G728" s="1">
        <v>111</v>
      </c>
      <c r="H728" s="1">
        <v>111</v>
      </c>
      <c r="I728" s="1" t="s">
        <v>756</v>
      </c>
      <c r="J728" s="1">
        <v>2024</v>
      </c>
      <c r="K728" s="550">
        <v>45505</v>
      </c>
    </row>
    <row r="729" spans="3:11">
      <c r="C729" s="1" t="s">
        <v>1311</v>
      </c>
      <c r="D729" s="1" t="s">
        <v>826</v>
      </c>
      <c r="F729" s="1" t="s">
        <v>761</v>
      </c>
      <c r="G729" s="1">
        <v>114</v>
      </c>
      <c r="H729" s="1">
        <v>114</v>
      </c>
      <c r="I729" s="1" t="s">
        <v>756</v>
      </c>
      <c r="J729" s="1">
        <v>2024</v>
      </c>
      <c r="K729" s="550">
        <v>45505</v>
      </c>
    </row>
    <row r="730" spans="3:11">
      <c r="C730" s="1" t="s">
        <v>1312</v>
      </c>
      <c r="D730" s="1" t="s">
        <v>826</v>
      </c>
      <c r="F730" s="1" t="s">
        <v>761</v>
      </c>
      <c r="G730" s="1">
        <v>590.54999999999995</v>
      </c>
      <c r="H730" s="1">
        <v>590.54999999999995</v>
      </c>
      <c r="I730" s="1" t="s">
        <v>756</v>
      </c>
      <c r="J730" s="1">
        <v>2024</v>
      </c>
      <c r="K730" s="550">
        <v>45505</v>
      </c>
    </row>
    <row r="731" spans="3:11">
      <c r="C731" s="1" t="s">
        <v>1207</v>
      </c>
      <c r="D731" s="1" t="s">
        <v>808</v>
      </c>
      <c r="F731" s="1" t="s">
        <v>761</v>
      </c>
      <c r="G731" s="1">
        <v>606</v>
      </c>
      <c r="H731" s="1">
        <v>606</v>
      </c>
      <c r="I731" s="1" t="s">
        <v>756</v>
      </c>
      <c r="J731" s="1">
        <v>2024</v>
      </c>
      <c r="K731" s="550">
        <v>45505</v>
      </c>
    </row>
    <row r="732" spans="3:11">
      <c r="C732" s="1" t="s">
        <v>1208</v>
      </c>
      <c r="D732" s="1" t="s">
        <v>812</v>
      </c>
      <c r="F732" s="1" t="s">
        <v>761</v>
      </c>
      <c r="G732" s="1">
        <v>637</v>
      </c>
      <c r="H732" s="1">
        <v>637</v>
      </c>
      <c r="I732" s="1" t="s">
        <v>756</v>
      </c>
      <c r="J732" s="1">
        <v>2024</v>
      </c>
      <c r="K732" s="550">
        <v>45505</v>
      </c>
    </row>
    <row r="733" spans="3:11">
      <c r="C733" s="1" t="s">
        <v>1313</v>
      </c>
      <c r="D733" s="1" t="s">
        <v>794</v>
      </c>
      <c r="F733" s="1" t="s">
        <v>761</v>
      </c>
      <c r="G733" s="1">
        <v>35</v>
      </c>
      <c r="H733" s="1">
        <v>35</v>
      </c>
      <c r="I733" s="1" t="s">
        <v>756</v>
      </c>
      <c r="J733" s="1">
        <v>2024</v>
      </c>
      <c r="K733" s="550">
        <v>45505</v>
      </c>
    </row>
    <row r="734" spans="3:11">
      <c r="C734" s="1" t="s">
        <v>1211</v>
      </c>
      <c r="D734" s="1" t="s">
        <v>826</v>
      </c>
      <c r="F734" s="1" t="s">
        <v>1210</v>
      </c>
      <c r="G734" s="1">
        <v>146.59</v>
      </c>
      <c r="H734" s="1">
        <v>146.59</v>
      </c>
      <c r="I734" s="1" t="s">
        <v>756</v>
      </c>
      <c r="J734" s="1">
        <v>2024</v>
      </c>
      <c r="K734" s="550">
        <v>45505</v>
      </c>
    </row>
    <row r="735" spans="3:11">
      <c r="C735" s="1" t="s">
        <v>1314</v>
      </c>
      <c r="D735" s="1" t="s">
        <v>812</v>
      </c>
      <c r="F735" s="1" t="s">
        <v>1210</v>
      </c>
      <c r="G735" s="1">
        <v>105.6</v>
      </c>
      <c r="H735" s="1">
        <v>105.6</v>
      </c>
      <c r="I735" s="1" t="s">
        <v>756</v>
      </c>
      <c r="J735" s="1">
        <v>2024</v>
      </c>
      <c r="K735" s="550">
        <v>45505</v>
      </c>
    </row>
    <row r="736" spans="3:11">
      <c r="C736" s="1" t="s">
        <v>1213</v>
      </c>
      <c r="D736" s="1" t="s">
        <v>838</v>
      </c>
      <c r="F736" s="1" t="s">
        <v>761</v>
      </c>
      <c r="G736" s="1">
        <v>343.14</v>
      </c>
      <c r="H736" s="1">
        <v>343.14</v>
      </c>
      <c r="I736" s="1" t="s">
        <v>756</v>
      </c>
      <c r="J736" s="1">
        <v>2024</v>
      </c>
      <c r="K736" s="550">
        <v>45505</v>
      </c>
    </row>
    <row r="737" spans="3:11">
      <c r="C737" s="1" t="s">
        <v>1214</v>
      </c>
      <c r="D737" s="1" t="s">
        <v>838</v>
      </c>
      <c r="F737" s="1" t="s">
        <v>761</v>
      </c>
      <c r="G737" s="1">
        <v>1444</v>
      </c>
      <c r="H737" s="1">
        <v>1444</v>
      </c>
      <c r="I737" s="1" t="s">
        <v>756</v>
      </c>
      <c r="J737" s="1">
        <v>2024</v>
      </c>
      <c r="K737" s="550">
        <v>45505</v>
      </c>
    </row>
    <row r="738" spans="3:11" ht="25.5">
      <c r="C738" s="69" t="s">
        <v>1315</v>
      </c>
      <c r="D738" s="69" t="s">
        <v>838</v>
      </c>
      <c r="F738" s="1" t="s">
        <v>761</v>
      </c>
      <c r="G738" s="1">
        <v>1178</v>
      </c>
      <c r="H738" s="1">
        <v>1178</v>
      </c>
      <c r="I738" s="1" t="s">
        <v>756</v>
      </c>
      <c r="J738" s="1">
        <v>2024</v>
      </c>
      <c r="K738" s="550">
        <v>45505</v>
      </c>
    </row>
    <row r="739" spans="3:11">
      <c r="C739" s="1" t="s">
        <v>1215</v>
      </c>
      <c r="D739" s="1" t="s">
        <v>838</v>
      </c>
      <c r="F739" s="1" t="s">
        <v>761</v>
      </c>
      <c r="G739" s="1">
        <v>131</v>
      </c>
      <c r="H739" s="1">
        <v>131</v>
      </c>
      <c r="I739" s="1" t="s">
        <v>756</v>
      </c>
      <c r="J739" s="1">
        <v>2024</v>
      </c>
      <c r="K739" s="550">
        <v>45505</v>
      </c>
    </row>
    <row r="740" spans="3:11">
      <c r="C740" s="1" t="s">
        <v>1316</v>
      </c>
      <c r="D740" s="1" t="s">
        <v>826</v>
      </c>
      <c r="F740" s="1">
        <v>10202111180</v>
      </c>
      <c r="G740" s="1">
        <v>200.42</v>
      </c>
      <c r="H740" s="1">
        <v>200.42</v>
      </c>
      <c r="I740" s="1" t="s">
        <v>756</v>
      </c>
      <c r="J740" s="1">
        <v>2024</v>
      </c>
      <c r="K740" s="550">
        <v>45505</v>
      </c>
    </row>
    <row r="741" spans="3:11">
      <c r="C741" s="1" t="s">
        <v>1216</v>
      </c>
      <c r="D741" s="1" t="s">
        <v>842</v>
      </c>
      <c r="F741" s="1">
        <v>10202111180</v>
      </c>
      <c r="G741" s="1">
        <v>990.16</v>
      </c>
      <c r="H741" s="1">
        <v>990.16</v>
      </c>
      <c r="I741" s="1" t="s">
        <v>756</v>
      </c>
      <c r="J741" s="1">
        <v>2024</v>
      </c>
      <c r="K741" s="550">
        <v>45505</v>
      </c>
    </row>
    <row r="742" spans="3:11">
      <c r="C742" s="1" t="s">
        <v>1217</v>
      </c>
      <c r="D742" s="1" t="s">
        <v>848</v>
      </c>
      <c r="F742" s="1">
        <v>10202111180</v>
      </c>
      <c r="G742" s="1">
        <v>1041.3599999999999</v>
      </c>
      <c r="H742" s="1">
        <v>1041.3599999999999</v>
      </c>
      <c r="I742" s="1" t="s">
        <v>756</v>
      </c>
      <c r="J742" s="1">
        <v>2024</v>
      </c>
      <c r="K742" s="550">
        <v>45505</v>
      </c>
    </row>
    <row r="743" spans="3:11">
      <c r="C743" s="1" t="s">
        <v>1218</v>
      </c>
      <c r="D743" s="1" t="s">
        <v>826</v>
      </c>
      <c r="F743" s="1">
        <v>10202111180</v>
      </c>
      <c r="G743" s="1">
        <v>423.39</v>
      </c>
      <c r="H743" s="1">
        <v>423.39</v>
      </c>
      <c r="I743" s="1" t="s">
        <v>756</v>
      </c>
      <c r="J743" s="1">
        <v>2024</v>
      </c>
      <c r="K743" s="550">
        <v>45505</v>
      </c>
    </row>
    <row r="744" spans="3:11">
      <c r="C744" s="1" t="s">
        <v>1219</v>
      </c>
      <c r="D744" s="1" t="s">
        <v>848</v>
      </c>
      <c r="F744" s="1">
        <v>10202111180</v>
      </c>
      <c r="G744" s="1">
        <v>335.08</v>
      </c>
      <c r="H744" s="1">
        <v>335.08</v>
      </c>
      <c r="I744" s="1" t="s">
        <v>756</v>
      </c>
      <c r="J744" s="1">
        <v>2024</v>
      </c>
      <c r="K744" s="550">
        <v>45505</v>
      </c>
    </row>
    <row r="745" spans="3:11">
      <c r="C745" s="1" t="s">
        <v>1220</v>
      </c>
      <c r="D745" s="1" t="s">
        <v>826</v>
      </c>
      <c r="F745" s="1">
        <v>10202111180</v>
      </c>
      <c r="G745" s="1">
        <v>985.9</v>
      </c>
      <c r="H745" s="1">
        <v>985.9</v>
      </c>
      <c r="I745" s="1" t="s">
        <v>756</v>
      </c>
      <c r="J745" s="1">
        <v>2024</v>
      </c>
      <c r="K745" s="550">
        <v>45505</v>
      </c>
    </row>
    <row r="746" spans="3:11">
      <c r="C746" s="1" t="s">
        <v>1222</v>
      </c>
      <c r="D746" s="1" t="s">
        <v>824</v>
      </c>
      <c r="F746" s="1">
        <v>10401101180</v>
      </c>
      <c r="G746" s="1">
        <v>1120.96</v>
      </c>
      <c r="H746" s="1">
        <v>1120.96</v>
      </c>
      <c r="I746" s="1" t="s">
        <v>756</v>
      </c>
      <c r="J746" s="1">
        <v>2024</v>
      </c>
      <c r="K746" s="550">
        <v>45505</v>
      </c>
    </row>
    <row r="747" spans="3:11">
      <c r="C747" s="1" t="s">
        <v>1223</v>
      </c>
      <c r="D747" s="1" t="s">
        <v>826</v>
      </c>
      <c r="F747" s="1">
        <v>10202111180</v>
      </c>
      <c r="G747" s="1">
        <v>780.31</v>
      </c>
      <c r="H747" s="1">
        <v>780.31</v>
      </c>
      <c r="I747" s="1" t="s">
        <v>756</v>
      </c>
      <c r="J747" s="1">
        <v>2024</v>
      </c>
      <c r="K747" s="550">
        <v>45505</v>
      </c>
    </row>
    <row r="748" spans="3:11">
      <c r="C748" s="1" t="s">
        <v>1224</v>
      </c>
      <c r="D748" s="1" t="s">
        <v>842</v>
      </c>
      <c r="F748" s="1">
        <v>10202111180</v>
      </c>
      <c r="G748" s="1">
        <v>165927.78</v>
      </c>
      <c r="H748" s="1">
        <v>165927.78</v>
      </c>
      <c r="I748" s="1" t="s">
        <v>756</v>
      </c>
      <c r="J748" s="1">
        <v>2024</v>
      </c>
      <c r="K748" s="550">
        <v>45505</v>
      </c>
    </row>
    <row r="749" spans="3:11">
      <c r="C749" s="1" t="s">
        <v>1225</v>
      </c>
      <c r="D749" s="1" t="s">
        <v>842</v>
      </c>
      <c r="F749" s="1">
        <v>10202171180</v>
      </c>
      <c r="G749" s="1">
        <v>3775.7</v>
      </c>
      <c r="H749" s="1">
        <v>3775.7</v>
      </c>
      <c r="I749" s="1" t="s">
        <v>756</v>
      </c>
      <c r="J749" s="1">
        <v>2024</v>
      </c>
      <c r="K749" s="550">
        <v>45505</v>
      </c>
    </row>
    <row r="750" spans="3:11">
      <c r="C750" s="1" t="s">
        <v>1226</v>
      </c>
      <c r="D750" s="1" t="s">
        <v>826</v>
      </c>
      <c r="F750" s="1">
        <v>10601621180</v>
      </c>
      <c r="G750" s="1">
        <v>163.5</v>
      </c>
      <c r="H750" s="1">
        <v>163.5</v>
      </c>
      <c r="I750" s="1" t="s">
        <v>756</v>
      </c>
      <c r="J750" s="1">
        <v>2024</v>
      </c>
      <c r="K750" s="550">
        <v>45505</v>
      </c>
    </row>
    <row r="751" spans="3:11">
      <c r="C751" s="1" t="s">
        <v>1317</v>
      </c>
      <c r="D751" s="1" t="s">
        <v>846</v>
      </c>
      <c r="F751" s="1">
        <v>10601621180</v>
      </c>
      <c r="G751" s="1">
        <v>232.21</v>
      </c>
      <c r="H751" s="1">
        <v>232.21</v>
      </c>
      <c r="I751" s="1" t="s">
        <v>756</v>
      </c>
      <c r="J751" s="1">
        <v>2024</v>
      </c>
      <c r="K751" s="550">
        <v>45505</v>
      </c>
    </row>
    <row r="752" spans="3:11">
      <c r="C752" s="1" t="s">
        <v>754</v>
      </c>
      <c r="D752" s="1" t="s">
        <v>749</v>
      </c>
      <c r="E752" s="1" t="s">
        <v>719</v>
      </c>
      <c r="F752" s="1">
        <v>10401301180</v>
      </c>
      <c r="G752" s="1">
        <v>9637.75</v>
      </c>
      <c r="H752" s="1">
        <v>9637.75</v>
      </c>
      <c r="I752" s="1" t="s">
        <v>756</v>
      </c>
      <c r="J752" s="1">
        <v>2024</v>
      </c>
      <c r="K752" s="550">
        <v>45505</v>
      </c>
    </row>
    <row r="753" spans="3:11">
      <c r="C753" s="1" t="s">
        <v>1227</v>
      </c>
      <c r="D753" s="1" t="s">
        <v>826</v>
      </c>
      <c r="F753" s="1" t="s">
        <v>761</v>
      </c>
      <c r="G753" s="1">
        <v>164.47</v>
      </c>
      <c r="H753" s="1">
        <v>164.47</v>
      </c>
      <c r="I753" s="1" t="s">
        <v>756</v>
      </c>
      <c r="J753" s="1">
        <v>2024</v>
      </c>
      <c r="K753" s="550">
        <v>45505</v>
      </c>
    </row>
    <row r="754" spans="3:11">
      <c r="C754" s="1" t="s">
        <v>1228</v>
      </c>
      <c r="D754" s="1" t="s">
        <v>826</v>
      </c>
      <c r="F754" s="1" t="s">
        <v>761</v>
      </c>
      <c r="G754" s="1">
        <v>282.39999999999998</v>
      </c>
      <c r="H754" s="1">
        <v>282.39999999999998</v>
      </c>
      <c r="I754" s="1" t="s">
        <v>756</v>
      </c>
      <c r="J754" s="1">
        <v>2024</v>
      </c>
      <c r="K754" s="550">
        <v>45505</v>
      </c>
    </row>
    <row r="755" spans="3:11">
      <c r="C755" s="1" t="s">
        <v>1229</v>
      </c>
      <c r="D755" s="1" t="s">
        <v>826</v>
      </c>
      <c r="F755" s="1" t="s">
        <v>761</v>
      </c>
      <c r="G755" s="1">
        <v>157.19999999999999</v>
      </c>
      <c r="H755" s="1">
        <v>157.19999999999999</v>
      </c>
      <c r="I755" s="1" t="s">
        <v>756</v>
      </c>
      <c r="J755" s="1">
        <v>2024</v>
      </c>
      <c r="K755" s="550">
        <v>45505</v>
      </c>
    </row>
    <row r="756" spans="3:11">
      <c r="C756" s="1" t="s">
        <v>1230</v>
      </c>
      <c r="D756" s="1" t="s">
        <v>826</v>
      </c>
      <c r="F756" s="1" t="s">
        <v>761</v>
      </c>
      <c r="G756" s="1">
        <v>277.33999999999997</v>
      </c>
      <c r="H756" s="1">
        <v>277.33999999999997</v>
      </c>
      <c r="I756" s="1" t="s">
        <v>756</v>
      </c>
      <c r="J756" s="1">
        <v>2024</v>
      </c>
      <c r="K756" s="550">
        <v>45505</v>
      </c>
    </row>
    <row r="757" spans="3:11">
      <c r="C757" s="1" t="s">
        <v>1231</v>
      </c>
      <c r="D757" s="1" t="s">
        <v>826</v>
      </c>
      <c r="F757" s="1">
        <v>10601621180</v>
      </c>
      <c r="G757" s="1">
        <v>1043.95</v>
      </c>
      <c r="H757" s="1">
        <v>1043.95</v>
      </c>
      <c r="I757" s="1" t="s">
        <v>756</v>
      </c>
      <c r="J757" s="1">
        <v>2024</v>
      </c>
      <c r="K757" s="550">
        <v>45505</v>
      </c>
    </row>
    <row r="758" spans="3:11">
      <c r="C758" s="1" t="s">
        <v>1232</v>
      </c>
      <c r="D758" s="1" t="s">
        <v>820</v>
      </c>
      <c r="F758" s="1">
        <v>10202151180</v>
      </c>
      <c r="G758" s="1">
        <v>2832.6</v>
      </c>
      <c r="H758" s="1">
        <v>2832.6</v>
      </c>
      <c r="I758" s="1" t="s">
        <v>756</v>
      </c>
      <c r="J758" s="1">
        <v>2024</v>
      </c>
      <c r="K758" s="550">
        <v>45505</v>
      </c>
    </row>
    <row r="759" spans="3:11">
      <c r="C759" s="1" t="s">
        <v>1233</v>
      </c>
      <c r="D759" s="1" t="s">
        <v>820</v>
      </c>
      <c r="F759" s="1">
        <v>10202151180</v>
      </c>
      <c r="G759" s="1">
        <v>42327.7</v>
      </c>
      <c r="H759" s="1">
        <v>42327.7</v>
      </c>
      <c r="I759" s="1" t="s">
        <v>756</v>
      </c>
      <c r="J759" s="1">
        <v>2024</v>
      </c>
      <c r="K759" s="550">
        <v>45505</v>
      </c>
    </row>
    <row r="760" spans="3:11">
      <c r="C760" s="1" t="s">
        <v>1234</v>
      </c>
      <c r="D760" s="1" t="s">
        <v>820</v>
      </c>
      <c r="F760" s="1">
        <v>10202151180</v>
      </c>
      <c r="G760" s="1">
        <v>42595.6</v>
      </c>
      <c r="H760" s="1">
        <v>42595.6</v>
      </c>
      <c r="I760" s="1" t="s">
        <v>756</v>
      </c>
      <c r="J760" s="1">
        <v>2024</v>
      </c>
      <c r="K760" s="550">
        <v>45505</v>
      </c>
    </row>
    <row r="761" spans="3:11">
      <c r="C761" s="1" t="s">
        <v>1235</v>
      </c>
      <c r="D761" s="1" t="s">
        <v>820</v>
      </c>
      <c r="F761" s="1">
        <v>10202151180</v>
      </c>
      <c r="G761" s="1">
        <v>40956.1</v>
      </c>
      <c r="H761" s="1">
        <v>40956.1</v>
      </c>
      <c r="I761" s="1" t="s">
        <v>756</v>
      </c>
      <c r="J761" s="1">
        <v>2024</v>
      </c>
      <c r="K761" s="550">
        <v>45505</v>
      </c>
    </row>
    <row r="762" spans="3:11">
      <c r="C762" s="1" t="s">
        <v>1236</v>
      </c>
      <c r="D762" s="1" t="s">
        <v>820</v>
      </c>
      <c r="F762" s="1">
        <v>10202151180</v>
      </c>
      <c r="G762" s="1">
        <v>29658.9</v>
      </c>
      <c r="H762" s="1">
        <v>29658.9</v>
      </c>
      <c r="I762" s="1" t="s">
        <v>756</v>
      </c>
      <c r="J762" s="1">
        <v>2024</v>
      </c>
      <c r="K762" s="550">
        <v>45505</v>
      </c>
    </row>
    <row r="763" spans="3:11">
      <c r="C763" s="1" t="s">
        <v>1237</v>
      </c>
      <c r="D763" s="1" t="s">
        <v>820</v>
      </c>
      <c r="F763" s="1">
        <v>10202151180</v>
      </c>
      <c r="G763" s="1">
        <v>22056.1</v>
      </c>
      <c r="H763" s="1">
        <v>22056.1</v>
      </c>
      <c r="I763" s="1" t="s">
        <v>756</v>
      </c>
      <c r="J763" s="1">
        <v>2024</v>
      </c>
      <c r="K763" s="550">
        <v>45505</v>
      </c>
    </row>
    <row r="764" spans="3:11">
      <c r="C764" s="1" t="s">
        <v>1238</v>
      </c>
      <c r="D764" s="1" t="s">
        <v>820</v>
      </c>
      <c r="F764" s="1">
        <v>10202151180</v>
      </c>
      <c r="G764" s="1">
        <v>44620.800000000003</v>
      </c>
      <c r="H764" s="1">
        <v>44620.800000000003</v>
      </c>
      <c r="I764" s="1" t="s">
        <v>756</v>
      </c>
      <c r="J764" s="1">
        <v>2024</v>
      </c>
      <c r="K764" s="550">
        <v>45505</v>
      </c>
    </row>
    <row r="765" spans="3:11">
      <c r="C765" s="1" t="s">
        <v>1239</v>
      </c>
      <c r="D765" s="1" t="s">
        <v>820</v>
      </c>
      <c r="F765" s="1">
        <v>10202151180</v>
      </c>
      <c r="G765" s="1">
        <v>54293.4</v>
      </c>
      <c r="H765" s="1">
        <v>54293.4</v>
      </c>
      <c r="I765" s="1" t="s">
        <v>756</v>
      </c>
      <c r="J765" s="1">
        <v>2024</v>
      </c>
      <c r="K765" s="550">
        <v>45505</v>
      </c>
    </row>
    <row r="766" spans="3:11">
      <c r="C766" s="1" t="s">
        <v>1240</v>
      </c>
      <c r="D766" s="1" t="s">
        <v>820</v>
      </c>
      <c r="F766" s="1">
        <v>10202151180</v>
      </c>
      <c r="G766" s="1">
        <v>52778.3</v>
      </c>
      <c r="H766" s="1">
        <v>52778.3</v>
      </c>
      <c r="I766" s="1" t="s">
        <v>756</v>
      </c>
      <c r="J766" s="1">
        <v>2024</v>
      </c>
      <c r="K766" s="550">
        <v>45505</v>
      </c>
    </row>
    <row r="767" spans="3:11">
      <c r="C767" s="1" t="s">
        <v>1241</v>
      </c>
      <c r="D767" s="1" t="s">
        <v>820</v>
      </c>
      <c r="F767" s="1">
        <v>10202151180</v>
      </c>
      <c r="G767" s="1">
        <v>55548.9</v>
      </c>
      <c r="H767" s="1">
        <v>55548.9</v>
      </c>
      <c r="I767" s="1" t="s">
        <v>756</v>
      </c>
      <c r="J767" s="1">
        <v>2024</v>
      </c>
      <c r="K767" s="550">
        <v>45505</v>
      </c>
    </row>
    <row r="768" spans="3:11">
      <c r="C768" s="1" t="s">
        <v>1242</v>
      </c>
      <c r="D768" s="1" t="s">
        <v>820</v>
      </c>
      <c r="F768" s="1">
        <v>10202151180</v>
      </c>
      <c r="G768" s="1">
        <v>49338.9</v>
      </c>
      <c r="H768" s="1">
        <v>49338.9</v>
      </c>
      <c r="I768" s="1" t="s">
        <v>756</v>
      </c>
      <c r="J768" s="1">
        <v>2024</v>
      </c>
      <c r="K768" s="550">
        <v>45505</v>
      </c>
    </row>
    <row r="769" spans="3:11">
      <c r="C769" s="1" t="s">
        <v>1243</v>
      </c>
      <c r="D769" s="1" t="s">
        <v>820</v>
      </c>
      <c r="F769" s="1">
        <v>10202151180</v>
      </c>
      <c r="G769" s="1">
        <v>50973.5</v>
      </c>
      <c r="H769" s="1">
        <v>50973.5</v>
      </c>
      <c r="I769" s="1" t="s">
        <v>756</v>
      </c>
      <c r="J769" s="1">
        <v>2024</v>
      </c>
      <c r="K769" s="550">
        <v>45505</v>
      </c>
    </row>
    <row r="770" spans="3:11">
      <c r="C770" s="1" t="s">
        <v>1244</v>
      </c>
      <c r="D770" s="1" t="s">
        <v>820</v>
      </c>
      <c r="F770" s="1">
        <v>10202151180</v>
      </c>
      <c r="G770" s="1">
        <v>51336</v>
      </c>
      <c r="H770" s="1">
        <v>51336</v>
      </c>
      <c r="I770" s="1" t="s">
        <v>756</v>
      </c>
      <c r="J770" s="1">
        <v>2024</v>
      </c>
      <c r="K770" s="550">
        <v>45505</v>
      </c>
    </row>
    <row r="771" spans="3:11">
      <c r="C771" s="1" t="s">
        <v>1245</v>
      </c>
      <c r="D771" s="1" t="s">
        <v>820</v>
      </c>
      <c r="F771" s="1">
        <v>10202151180</v>
      </c>
      <c r="G771" s="1">
        <v>54223</v>
      </c>
      <c r="H771" s="1">
        <v>54223</v>
      </c>
      <c r="I771" s="1" t="s">
        <v>756</v>
      </c>
      <c r="J771" s="1">
        <v>2024</v>
      </c>
      <c r="K771" s="550">
        <v>45505</v>
      </c>
    </row>
    <row r="772" spans="3:11">
      <c r="C772" s="1" t="s">
        <v>1246</v>
      </c>
      <c r="D772" s="1" t="s">
        <v>820</v>
      </c>
      <c r="F772" s="1">
        <v>10202151180</v>
      </c>
      <c r="G772" s="1">
        <v>46259.9</v>
      </c>
      <c r="H772" s="1">
        <v>46259.9</v>
      </c>
      <c r="I772" s="1" t="s">
        <v>756</v>
      </c>
      <c r="J772" s="1">
        <v>2024</v>
      </c>
      <c r="K772" s="550">
        <v>45505</v>
      </c>
    </row>
    <row r="773" spans="3:11">
      <c r="C773" s="1" t="s">
        <v>1247</v>
      </c>
      <c r="D773" s="1" t="s">
        <v>820</v>
      </c>
      <c r="F773" s="1">
        <v>10202151180</v>
      </c>
      <c r="G773" s="1">
        <v>37276.800000000003</v>
      </c>
      <c r="H773" s="1">
        <v>37276.800000000003</v>
      </c>
      <c r="I773" s="1" t="s">
        <v>756</v>
      </c>
      <c r="J773" s="1">
        <v>2024</v>
      </c>
      <c r="K773" s="550">
        <v>45505</v>
      </c>
    </row>
    <row r="774" spans="3:11">
      <c r="C774" s="1" t="s">
        <v>1248</v>
      </c>
      <c r="D774" s="1" t="s">
        <v>820</v>
      </c>
      <c r="F774" s="1">
        <v>10202151180</v>
      </c>
      <c r="G774" s="1">
        <v>54631.8</v>
      </c>
      <c r="H774" s="1">
        <v>54631.8</v>
      </c>
      <c r="I774" s="1" t="s">
        <v>756</v>
      </c>
      <c r="J774" s="1">
        <v>2024</v>
      </c>
      <c r="K774" s="550">
        <v>45505</v>
      </c>
    </row>
    <row r="775" spans="3:11">
      <c r="C775" s="1" t="s">
        <v>1249</v>
      </c>
      <c r="D775" s="1" t="s">
        <v>820</v>
      </c>
      <c r="F775" s="1">
        <v>10202151180</v>
      </c>
      <c r="G775" s="1">
        <v>35578.1</v>
      </c>
      <c r="H775" s="1">
        <v>35578.1</v>
      </c>
      <c r="I775" s="1" t="s">
        <v>756</v>
      </c>
      <c r="J775" s="1">
        <v>2024</v>
      </c>
      <c r="K775" s="550">
        <v>45505</v>
      </c>
    </row>
    <row r="776" spans="3:11">
      <c r="C776" s="1" t="s">
        <v>1250</v>
      </c>
      <c r="D776" s="1" t="s">
        <v>820</v>
      </c>
      <c r="F776" s="1">
        <v>10202151180</v>
      </c>
      <c r="G776" s="1">
        <v>44384.9</v>
      </c>
      <c r="H776" s="1">
        <v>44384.9</v>
      </c>
      <c r="I776" s="1" t="s">
        <v>756</v>
      </c>
      <c r="J776" s="1">
        <v>2024</v>
      </c>
      <c r="K776" s="550">
        <v>45505</v>
      </c>
    </row>
    <row r="777" spans="3:11" ht="25.5">
      <c r="C777" s="69" t="s">
        <v>1252</v>
      </c>
      <c r="D777" s="69" t="s">
        <v>749</v>
      </c>
      <c r="F777" s="1">
        <v>10401301180</v>
      </c>
      <c r="G777" s="1">
        <v>259</v>
      </c>
      <c r="H777" s="1">
        <v>259</v>
      </c>
      <c r="I777" s="1" t="s">
        <v>756</v>
      </c>
      <c r="J777" s="1">
        <v>2024</v>
      </c>
      <c r="K777" s="550">
        <v>45505</v>
      </c>
    </row>
    <row r="778" spans="3:11">
      <c r="C778" s="1" t="s">
        <v>1253</v>
      </c>
      <c r="D778" s="1" t="s">
        <v>846</v>
      </c>
      <c r="F778" s="1">
        <v>10401101180</v>
      </c>
      <c r="G778" s="1">
        <v>938.1</v>
      </c>
      <c r="H778" s="1">
        <v>938.1</v>
      </c>
      <c r="I778" s="1" t="s">
        <v>756</v>
      </c>
      <c r="J778" s="1">
        <v>2024</v>
      </c>
      <c r="K778" s="550">
        <v>45505</v>
      </c>
    </row>
    <row r="779" spans="3:11">
      <c r="C779" s="1" t="s">
        <v>1318</v>
      </c>
      <c r="D779" s="1" t="s">
        <v>846</v>
      </c>
      <c r="F779" s="1">
        <v>10401101180</v>
      </c>
      <c r="G779" s="1">
        <v>472.7</v>
      </c>
      <c r="H779" s="1">
        <v>472.7</v>
      </c>
      <c r="I779" s="1" t="s">
        <v>756</v>
      </c>
      <c r="J779" s="1">
        <v>2024</v>
      </c>
      <c r="K779" s="550">
        <v>45505</v>
      </c>
    </row>
    <row r="780" spans="3:11">
      <c r="C780" s="1" t="s">
        <v>1254</v>
      </c>
      <c r="D780" s="1" t="s">
        <v>846</v>
      </c>
      <c r="F780" s="1">
        <v>10401101180</v>
      </c>
      <c r="G780" s="1">
        <v>3989.6</v>
      </c>
      <c r="H780" s="1">
        <v>3989.6</v>
      </c>
      <c r="I780" s="1" t="s">
        <v>756</v>
      </c>
      <c r="J780" s="1">
        <v>2024</v>
      </c>
      <c r="K780" s="550">
        <v>45505</v>
      </c>
    </row>
    <row r="781" spans="3:11">
      <c r="C781" s="1" t="s">
        <v>1255</v>
      </c>
      <c r="D781" s="1" t="s">
        <v>846</v>
      </c>
      <c r="F781" s="1">
        <v>10601621180</v>
      </c>
      <c r="G781" s="1">
        <v>13711.37</v>
      </c>
      <c r="H781" s="1">
        <v>13711.37</v>
      </c>
      <c r="I781" s="1" t="s">
        <v>756</v>
      </c>
      <c r="J781" s="1">
        <v>2024</v>
      </c>
      <c r="K781" s="550">
        <v>45505</v>
      </c>
    </row>
    <row r="782" spans="3:11">
      <c r="C782" s="1" t="s">
        <v>1256</v>
      </c>
      <c r="D782" s="1" t="s">
        <v>846</v>
      </c>
      <c r="F782" s="1" t="s">
        <v>761</v>
      </c>
      <c r="G782" s="1">
        <v>-4735.58</v>
      </c>
      <c r="H782" s="1">
        <v>-4735.58</v>
      </c>
      <c r="I782" s="1" t="s">
        <v>756</v>
      </c>
      <c r="J782" s="1">
        <v>2024</v>
      </c>
      <c r="K782" s="550">
        <v>45505</v>
      </c>
    </row>
    <row r="783" spans="3:11">
      <c r="C783" s="1" t="s">
        <v>1261</v>
      </c>
      <c r="D783" s="1" t="s">
        <v>846</v>
      </c>
      <c r="F783" s="1">
        <v>10201161180</v>
      </c>
      <c r="G783" s="1">
        <v>220</v>
      </c>
      <c r="H783" s="1">
        <v>220</v>
      </c>
      <c r="I783" s="1" t="s">
        <v>756</v>
      </c>
      <c r="J783" s="1">
        <v>2024</v>
      </c>
      <c r="K783" s="550">
        <v>45505</v>
      </c>
    </row>
    <row r="784" spans="3:11">
      <c r="C784" s="1" t="s">
        <v>1262</v>
      </c>
      <c r="D784" s="1" t="s">
        <v>846</v>
      </c>
      <c r="F784" s="1">
        <v>10201161180</v>
      </c>
      <c r="G784" s="1">
        <v>110</v>
      </c>
      <c r="H784" s="1">
        <v>110</v>
      </c>
      <c r="I784" s="1" t="s">
        <v>756</v>
      </c>
      <c r="J784" s="1">
        <v>2024</v>
      </c>
      <c r="K784" s="550">
        <v>45505</v>
      </c>
    </row>
    <row r="785" spans="3:11">
      <c r="C785" s="1" t="s">
        <v>1263</v>
      </c>
      <c r="D785" s="1" t="s">
        <v>846</v>
      </c>
      <c r="F785" s="1">
        <v>10201161180</v>
      </c>
      <c r="G785" s="1">
        <v>2756</v>
      </c>
      <c r="H785" s="1">
        <v>2756</v>
      </c>
      <c r="I785" s="1" t="s">
        <v>756</v>
      </c>
      <c r="J785" s="1">
        <v>2024</v>
      </c>
      <c r="K785" s="550">
        <v>45505</v>
      </c>
    </row>
    <row r="786" spans="3:11">
      <c r="C786" s="1" t="s">
        <v>1264</v>
      </c>
      <c r="D786" s="1" t="s">
        <v>822</v>
      </c>
      <c r="F786" s="1">
        <v>10401381180</v>
      </c>
      <c r="G786" s="1">
        <v>160</v>
      </c>
      <c r="H786" s="1">
        <v>160</v>
      </c>
      <c r="I786" s="1" t="s">
        <v>756</v>
      </c>
      <c r="J786" s="1">
        <v>2024</v>
      </c>
      <c r="K786" s="550">
        <v>45505</v>
      </c>
    </row>
    <row r="787" spans="3:11">
      <c r="C787" s="1" t="s">
        <v>1265</v>
      </c>
      <c r="D787" s="1" t="s">
        <v>822</v>
      </c>
      <c r="F787" s="1">
        <v>10401381180</v>
      </c>
      <c r="G787" s="1">
        <v>1258</v>
      </c>
      <c r="H787" s="1">
        <v>1258</v>
      </c>
      <c r="I787" s="1" t="s">
        <v>756</v>
      </c>
      <c r="J787" s="1">
        <v>2024</v>
      </c>
      <c r="K787" s="550">
        <v>45505</v>
      </c>
    </row>
    <row r="788" spans="3:11">
      <c r="C788" s="1" t="s">
        <v>1266</v>
      </c>
      <c r="D788" s="1" t="s">
        <v>822</v>
      </c>
      <c r="F788" s="1">
        <v>10401381180</v>
      </c>
      <c r="G788" s="1">
        <v>4557</v>
      </c>
      <c r="H788" s="1">
        <v>4557</v>
      </c>
      <c r="I788" s="1" t="s">
        <v>756</v>
      </c>
      <c r="J788" s="1">
        <v>2024</v>
      </c>
      <c r="K788" s="550">
        <v>45505</v>
      </c>
    </row>
    <row r="789" spans="3:11">
      <c r="C789" s="1" t="s">
        <v>1267</v>
      </c>
      <c r="D789" s="1" t="s">
        <v>822</v>
      </c>
      <c r="F789" s="1">
        <v>10401381180</v>
      </c>
      <c r="G789" s="1">
        <v>5542</v>
      </c>
      <c r="H789" s="1">
        <v>5542</v>
      </c>
      <c r="I789" s="1" t="s">
        <v>756</v>
      </c>
      <c r="J789" s="1">
        <v>2024</v>
      </c>
      <c r="K789" s="550">
        <v>45505</v>
      </c>
    </row>
    <row r="790" spans="3:11">
      <c r="C790" s="1" t="s">
        <v>1268</v>
      </c>
      <c r="D790" s="1" t="s">
        <v>822</v>
      </c>
      <c r="F790" s="1">
        <v>10401381180</v>
      </c>
      <c r="G790" s="1">
        <v>544</v>
      </c>
      <c r="H790" s="1">
        <v>544</v>
      </c>
      <c r="I790" s="1" t="s">
        <v>756</v>
      </c>
      <c r="J790" s="1">
        <v>2024</v>
      </c>
      <c r="K790" s="550">
        <v>45505</v>
      </c>
    </row>
    <row r="791" spans="3:11">
      <c r="C791" s="1" t="s">
        <v>1269</v>
      </c>
      <c r="D791" s="1" t="s">
        <v>822</v>
      </c>
      <c r="F791" s="1">
        <v>10201161180</v>
      </c>
      <c r="G791" s="1">
        <v>6722</v>
      </c>
      <c r="H791" s="1">
        <v>6722</v>
      </c>
      <c r="I791" s="1" t="s">
        <v>756</v>
      </c>
      <c r="J791" s="1">
        <v>2024</v>
      </c>
      <c r="K791" s="550">
        <v>45505</v>
      </c>
    </row>
    <row r="792" spans="3:11">
      <c r="C792" s="1" t="s">
        <v>1270</v>
      </c>
      <c r="D792" s="1" t="s">
        <v>830</v>
      </c>
      <c r="F792" s="1">
        <v>10201161180</v>
      </c>
      <c r="G792" s="1">
        <v>5316</v>
      </c>
      <c r="H792" s="1">
        <v>5316</v>
      </c>
      <c r="I792" s="1" t="s">
        <v>756</v>
      </c>
      <c r="J792" s="1">
        <v>2024</v>
      </c>
      <c r="K792" s="550">
        <v>45505</v>
      </c>
    </row>
    <row r="793" spans="3:11">
      <c r="C793" s="1" t="s">
        <v>1271</v>
      </c>
      <c r="D793" s="1" t="s">
        <v>830</v>
      </c>
      <c r="F793" s="1">
        <v>10401381180</v>
      </c>
      <c r="G793" s="1">
        <v>12070</v>
      </c>
      <c r="H793" s="1">
        <v>12070</v>
      </c>
      <c r="I793" s="1" t="s">
        <v>756</v>
      </c>
      <c r="J793" s="1">
        <v>2024</v>
      </c>
      <c r="K793" s="550">
        <v>45505</v>
      </c>
    </row>
    <row r="794" spans="3:11">
      <c r="C794" s="1" t="s">
        <v>1272</v>
      </c>
      <c r="D794" s="1" t="s">
        <v>830</v>
      </c>
      <c r="F794" s="1">
        <v>10401381180</v>
      </c>
      <c r="G794" s="1">
        <v>13933</v>
      </c>
      <c r="H794" s="1">
        <v>13933</v>
      </c>
      <c r="I794" s="1" t="s">
        <v>756</v>
      </c>
      <c r="J794" s="1">
        <v>2024</v>
      </c>
      <c r="K794" s="550">
        <v>45505</v>
      </c>
    </row>
    <row r="795" spans="3:11">
      <c r="C795" s="1" t="s">
        <v>1319</v>
      </c>
      <c r="D795" s="1" t="s">
        <v>830</v>
      </c>
      <c r="F795" s="1">
        <v>10401381180</v>
      </c>
      <c r="G795" s="1">
        <v>12504</v>
      </c>
      <c r="H795" s="1">
        <v>12504</v>
      </c>
      <c r="I795" s="1" t="s">
        <v>756</v>
      </c>
      <c r="J795" s="1">
        <v>2024</v>
      </c>
      <c r="K795" s="550">
        <v>45505</v>
      </c>
    </row>
    <row r="796" spans="3:11">
      <c r="C796" s="1" t="s">
        <v>1320</v>
      </c>
      <c r="D796" s="1" t="s">
        <v>830</v>
      </c>
      <c r="F796" s="1">
        <v>10201161180</v>
      </c>
      <c r="G796" s="1">
        <v>650</v>
      </c>
      <c r="H796" s="1">
        <v>650</v>
      </c>
      <c r="I796" s="1" t="s">
        <v>756</v>
      </c>
      <c r="J796" s="1">
        <v>2024</v>
      </c>
      <c r="K796" s="550">
        <v>45505</v>
      </c>
    </row>
    <row r="797" spans="3:11">
      <c r="C797" s="1" t="s">
        <v>1273</v>
      </c>
      <c r="D797" s="1" t="s">
        <v>848</v>
      </c>
      <c r="F797" s="1">
        <v>10201161180</v>
      </c>
      <c r="G797" s="1">
        <v>90</v>
      </c>
      <c r="H797" s="1">
        <v>90</v>
      </c>
      <c r="I797" s="1" t="s">
        <v>756</v>
      </c>
      <c r="J797" s="1">
        <v>2024</v>
      </c>
      <c r="K797" s="550">
        <v>45505</v>
      </c>
    </row>
    <row r="798" spans="3:11">
      <c r="C798" s="1" t="s">
        <v>1274</v>
      </c>
      <c r="D798" s="1" t="s">
        <v>826</v>
      </c>
      <c r="F798" s="1">
        <v>10401301180</v>
      </c>
      <c r="G798" s="1">
        <v>104.64</v>
      </c>
      <c r="H798" s="1">
        <v>104.64</v>
      </c>
      <c r="I798" s="1" t="s">
        <v>756</v>
      </c>
      <c r="J798" s="1">
        <v>2024</v>
      </c>
      <c r="K798" s="550">
        <v>45505</v>
      </c>
    </row>
    <row r="799" spans="3:11">
      <c r="C799" s="1" t="s">
        <v>1276</v>
      </c>
      <c r="D799" s="1" t="s">
        <v>830</v>
      </c>
      <c r="F799" s="1">
        <v>10201161180</v>
      </c>
      <c r="G799" s="1">
        <v>3977.6</v>
      </c>
      <c r="H799" s="1">
        <v>3977.6</v>
      </c>
      <c r="I799" s="1" t="s">
        <v>756</v>
      </c>
      <c r="J799" s="1">
        <v>2024</v>
      </c>
      <c r="K799" s="550">
        <v>45505</v>
      </c>
    </row>
    <row r="800" spans="3:11">
      <c r="C800" s="1" t="s">
        <v>1277</v>
      </c>
      <c r="D800" s="1" t="s">
        <v>830</v>
      </c>
      <c r="F800" s="1">
        <v>10401381180</v>
      </c>
      <c r="G800" s="1">
        <v>5335.2</v>
      </c>
      <c r="H800" s="1">
        <v>5335.2</v>
      </c>
      <c r="I800" s="1" t="s">
        <v>756</v>
      </c>
      <c r="J800" s="1">
        <v>2024</v>
      </c>
      <c r="K800" s="550">
        <v>45505</v>
      </c>
    </row>
    <row r="801" spans="3:11">
      <c r="C801" s="1" t="s">
        <v>1321</v>
      </c>
      <c r="D801" s="1" t="s">
        <v>830</v>
      </c>
      <c r="F801" s="1">
        <v>10201161180</v>
      </c>
      <c r="G801" s="1">
        <v>659.7</v>
      </c>
      <c r="H801" s="1">
        <v>659.7</v>
      </c>
      <c r="I801" s="1" t="s">
        <v>756</v>
      </c>
      <c r="J801" s="1">
        <v>2024</v>
      </c>
      <c r="K801" s="550">
        <v>45505</v>
      </c>
    </row>
    <row r="802" spans="3:11">
      <c r="C802" s="1" t="s">
        <v>1322</v>
      </c>
      <c r="D802" s="1" t="s">
        <v>830</v>
      </c>
      <c r="F802" s="1">
        <v>10201161180</v>
      </c>
      <c r="G802" s="1">
        <v>1284.4000000000001</v>
      </c>
      <c r="H802" s="1">
        <v>1284.4000000000001</v>
      </c>
      <c r="I802" s="1" t="s">
        <v>756</v>
      </c>
      <c r="J802" s="1">
        <v>2024</v>
      </c>
      <c r="K802" s="550">
        <v>45505</v>
      </c>
    </row>
    <row r="803" spans="3:11">
      <c r="C803" s="1" t="s">
        <v>1323</v>
      </c>
      <c r="D803" s="1" t="s">
        <v>830</v>
      </c>
      <c r="F803" s="1">
        <v>10201161180</v>
      </c>
      <c r="G803" s="1">
        <v>538.20000000000005</v>
      </c>
      <c r="H803" s="1">
        <v>538.20000000000005</v>
      </c>
      <c r="I803" s="1" t="s">
        <v>756</v>
      </c>
      <c r="J803" s="1">
        <v>2024</v>
      </c>
      <c r="K803" s="550">
        <v>45505</v>
      </c>
    </row>
    <row r="804" spans="3:11">
      <c r="C804" s="1" t="s">
        <v>1324</v>
      </c>
      <c r="D804" s="1" t="s">
        <v>830</v>
      </c>
      <c r="F804" s="1">
        <v>10201161180</v>
      </c>
      <c r="G804" s="1">
        <v>387.8</v>
      </c>
      <c r="H804" s="1">
        <v>387.8</v>
      </c>
      <c r="I804" s="1" t="s">
        <v>756</v>
      </c>
      <c r="J804" s="1">
        <v>2024</v>
      </c>
      <c r="K804" s="550">
        <v>45505</v>
      </c>
    </row>
    <row r="805" spans="3:11">
      <c r="C805" s="1" t="s">
        <v>1278</v>
      </c>
      <c r="D805" s="1" t="s">
        <v>830</v>
      </c>
      <c r="F805" s="1">
        <v>10201161180</v>
      </c>
      <c r="G805" s="1">
        <v>30832.5</v>
      </c>
      <c r="H805" s="1">
        <v>30832.5</v>
      </c>
      <c r="I805" s="1" t="s">
        <v>756</v>
      </c>
      <c r="J805" s="1">
        <v>2024</v>
      </c>
      <c r="K805" s="550">
        <v>45505</v>
      </c>
    </row>
    <row r="806" spans="3:11">
      <c r="C806" s="1" t="s">
        <v>1279</v>
      </c>
      <c r="D806" s="1" t="s">
        <v>830</v>
      </c>
      <c r="F806" s="1">
        <v>10201161180</v>
      </c>
      <c r="G806" s="1">
        <v>26575.200000000001</v>
      </c>
      <c r="H806" s="1">
        <v>26575.200000000001</v>
      </c>
      <c r="I806" s="1" t="s">
        <v>756</v>
      </c>
      <c r="J806" s="1">
        <v>2024</v>
      </c>
      <c r="K806" s="550">
        <v>45505</v>
      </c>
    </row>
    <row r="807" spans="3:11">
      <c r="C807" s="1" t="s">
        <v>1280</v>
      </c>
      <c r="D807" s="1" t="s">
        <v>830</v>
      </c>
      <c r="F807" s="1">
        <v>10201161180</v>
      </c>
      <c r="G807" s="1">
        <v>23655.4</v>
      </c>
      <c r="H807" s="1">
        <v>23655.4</v>
      </c>
      <c r="I807" s="1" t="s">
        <v>756</v>
      </c>
      <c r="J807" s="1">
        <v>2024</v>
      </c>
      <c r="K807" s="550">
        <v>45505</v>
      </c>
    </row>
    <row r="808" spans="3:11">
      <c r="C808" s="1" t="s">
        <v>1281</v>
      </c>
      <c r="D808" s="1" t="s">
        <v>848</v>
      </c>
      <c r="F808" s="1">
        <v>10202171180</v>
      </c>
      <c r="G808" s="1">
        <v>18025.400000000001</v>
      </c>
      <c r="H808" s="1">
        <v>18025.400000000001</v>
      </c>
      <c r="I808" s="1" t="s">
        <v>756</v>
      </c>
      <c r="J808" s="1">
        <v>2024</v>
      </c>
      <c r="K808" s="550">
        <v>45505</v>
      </c>
    </row>
    <row r="809" spans="3:11">
      <c r="C809" s="1" t="s">
        <v>1282</v>
      </c>
      <c r="D809" s="1" t="s">
        <v>848</v>
      </c>
      <c r="F809" s="1">
        <v>10202171180</v>
      </c>
      <c r="G809" s="1">
        <v>19331.099999999999</v>
      </c>
      <c r="H809" s="1">
        <v>19331.099999999999</v>
      </c>
      <c r="I809" s="1" t="s">
        <v>756</v>
      </c>
      <c r="J809" s="1">
        <v>2024</v>
      </c>
      <c r="K809" s="550">
        <v>45505</v>
      </c>
    </row>
    <row r="810" spans="3:11">
      <c r="C810" s="1" t="s">
        <v>726</v>
      </c>
      <c r="D810" s="1" t="s">
        <v>749</v>
      </c>
      <c r="E810" s="1" t="s">
        <v>726</v>
      </c>
      <c r="F810" s="1" t="s">
        <v>750</v>
      </c>
      <c r="G810" s="1">
        <v>4005</v>
      </c>
      <c r="H810" s="1">
        <v>4005</v>
      </c>
      <c r="I810" s="1" t="s">
        <v>757</v>
      </c>
      <c r="J810" s="1">
        <v>2024</v>
      </c>
      <c r="K810" s="550">
        <v>45536</v>
      </c>
    </row>
    <row r="811" spans="3:11">
      <c r="C811" s="1" t="s">
        <v>968</v>
      </c>
      <c r="D811" s="1" t="s">
        <v>812</v>
      </c>
      <c r="F811" s="1">
        <v>10601621180</v>
      </c>
      <c r="G811" s="1">
        <v>173.48</v>
      </c>
      <c r="H811" s="1">
        <v>173.48</v>
      </c>
      <c r="I811" s="1" t="s">
        <v>757</v>
      </c>
      <c r="J811" s="1">
        <v>2024</v>
      </c>
      <c r="K811" s="550">
        <v>45536</v>
      </c>
    </row>
    <row r="812" spans="3:11">
      <c r="C812" s="1" t="s">
        <v>969</v>
      </c>
      <c r="D812" s="1" t="s">
        <v>749</v>
      </c>
      <c r="F812" s="1">
        <v>10601521180</v>
      </c>
      <c r="G812" s="1">
        <v>148.4</v>
      </c>
      <c r="H812" s="1">
        <v>148.4</v>
      </c>
      <c r="I812" s="1" t="s">
        <v>757</v>
      </c>
      <c r="J812" s="1">
        <v>2024</v>
      </c>
      <c r="K812" s="550">
        <v>45536</v>
      </c>
    </row>
    <row r="813" spans="3:11">
      <c r="C813" s="1" t="s">
        <v>971</v>
      </c>
      <c r="D813" s="1" t="s">
        <v>824</v>
      </c>
      <c r="F813" s="1">
        <v>10601621180</v>
      </c>
      <c r="G813" s="1">
        <v>405.58</v>
      </c>
      <c r="H813" s="1">
        <v>405.58</v>
      </c>
      <c r="I813" s="1" t="s">
        <v>757</v>
      </c>
      <c r="J813" s="1">
        <v>2024</v>
      </c>
      <c r="K813" s="550">
        <v>45536</v>
      </c>
    </row>
    <row r="814" spans="3:11">
      <c r="C814" s="1" t="s">
        <v>1325</v>
      </c>
      <c r="D814" s="1" t="s">
        <v>814</v>
      </c>
      <c r="F814" s="1" t="s">
        <v>750</v>
      </c>
      <c r="G814" s="1">
        <v>3290</v>
      </c>
      <c r="H814" s="1">
        <v>3290</v>
      </c>
      <c r="I814" s="1" t="s">
        <v>757</v>
      </c>
      <c r="J814" s="1">
        <v>2024</v>
      </c>
      <c r="K814" s="550">
        <v>45536</v>
      </c>
    </row>
    <row r="815" spans="3:11">
      <c r="C815" s="1" t="s">
        <v>972</v>
      </c>
      <c r="D815" s="1" t="s">
        <v>814</v>
      </c>
      <c r="F815" s="1" t="s">
        <v>750</v>
      </c>
      <c r="G815" s="1">
        <v>510</v>
      </c>
      <c r="H815" s="1">
        <v>510</v>
      </c>
      <c r="I815" s="1" t="s">
        <v>757</v>
      </c>
      <c r="J815" s="1">
        <v>2024</v>
      </c>
      <c r="K815" s="550">
        <v>45536</v>
      </c>
    </row>
    <row r="816" spans="3:11">
      <c r="C816" s="1" t="s">
        <v>973</v>
      </c>
      <c r="D816" s="1" t="s">
        <v>814</v>
      </c>
      <c r="F816" s="1">
        <v>10202171180</v>
      </c>
      <c r="G816" s="1">
        <v>1504.5</v>
      </c>
      <c r="H816" s="1">
        <v>1504.5</v>
      </c>
      <c r="I816" s="1" t="s">
        <v>757</v>
      </c>
      <c r="J816" s="1">
        <v>2024</v>
      </c>
      <c r="K816" s="550">
        <v>45536</v>
      </c>
    </row>
    <row r="817" spans="3:11">
      <c r="C817" s="1" t="s">
        <v>1326</v>
      </c>
      <c r="D817" s="1" t="s">
        <v>814</v>
      </c>
      <c r="F817" s="1">
        <v>10202221180</v>
      </c>
      <c r="G817" s="1">
        <v>95.4</v>
      </c>
      <c r="H817" s="1">
        <v>95.4</v>
      </c>
      <c r="I817" s="1" t="s">
        <v>757</v>
      </c>
      <c r="J817" s="1">
        <v>2024</v>
      </c>
      <c r="K817" s="550">
        <v>45536</v>
      </c>
    </row>
    <row r="818" spans="3:11">
      <c r="C818" s="1" t="s">
        <v>975</v>
      </c>
      <c r="D818" s="1" t="s">
        <v>846</v>
      </c>
      <c r="F818" s="1">
        <v>10601621180</v>
      </c>
      <c r="G818" s="1">
        <v>2114.8000000000002</v>
      </c>
      <c r="H818" s="1">
        <v>2114.8000000000002</v>
      </c>
      <c r="I818" s="1" t="s">
        <v>757</v>
      </c>
      <c r="J818" s="1">
        <v>2024</v>
      </c>
      <c r="K818" s="550">
        <v>45536</v>
      </c>
    </row>
    <row r="819" spans="3:11">
      <c r="C819" s="1" t="s">
        <v>1327</v>
      </c>
      <c r="D819" s="1" t="s">
        <v>812</v>
      </c>
      <c r="F819" s="1">
        <v>10401301180</v>
      </c>
      <c r="G819" s="1">
        <v>67.040000000000006</v>
      </c>
      <c r="H819" s="1">
        <v>67.040000000000006</v>
      </c>
      <c r="I819" s="1" t="s">
        <v>757</v>
      </c>
      <c r="J819" s="1">
        <v>2024</v>
      </c>
      <c r="K819" s="550">
        <v>45536</v>
      </c>
    </row>
    <row r="820" spans="3:11">
      <c r="C820" s="1" t="s">
        <v>976</v>
      </c>
      <c r="D820" s="1" t="s">
        <v>826</v>
      </c>
      <c r="F820" s="1" t="s">
        <v>750</v>
      </c>
      <c r="G820" s="1">
        <v>208.73</v>
      </c>
      <c r="H820" s="1">
        <v>208.73</v>
      </c>
      <c r="I820" s="1" t="s">
        <v>757</v>
      </c>
      <c r="J820" s="1">
        <v>2024</v>
      </c>
      <c r="K820" s="550">
        <v>45536</v>
      </c>
    </row>
    <row r="821" spans="3:11">
      <c r="C821" s="1" t="s">
        <v>977</v>
      </c>
      <c r="D821" s="1" t="s">
        <v>826</v>
      </c>
      <c r="F821" s="1">
        <v>10601621180</v>
      </c>
      <c r="G821" s="1">
        <v>128.33000000000001</v>
      </c>
      <c r="H821" s="1">
        <v>128.33000000000001</v>
      </c>
      <c r="I821" s="1" t="s">
        <v>757</v>
      </c>
      <c r="J821" s="1">
        <v>2024</v>
      </c>
      <c r="K821" s="550">
        <v>45536</v>
      </c>
    </row>
    <row r="822" spans="3:11">
      <c r="C822" s="1" t="s">
        <v>978</v>
      </c>
      <c r="D822" s="1" t="s">
        <v>826</v>
      </c>
      <c r="F822" s="1" t="s">
        <v>750</v>
      </c>
      <c r="G822" s="1">
        <v>340.33</v>
      </c>
      <c r="H822" s="1">
        <v>340.33</v>
      </c>
      <c r="I822" s="1" t="s">
        <v>757</v>
      </c>
      <c r="J822" s="1">
        <v>2024</v>
      </c>
      <c r="K822" s="550">
        <v>45536</v>
      </c>
    </row>
    <row r="823" spans="3:11">
      <c r="C823" s="1" t="s">
        <v>979</v>
      </c>
      <c r="D823" s="1" t="s">
        <v>824</v>
      </c>
      <c r="F823" s="1">
        <v>10202131180</v>
      </c>
      <c r="G823" s="1">
        <v>2126.09</v>
      </c>
      <c r="H823" s="1">
        <v>2126.09</v>
      </c>
      <c r="I823" s="1" t="s">
        <v>757</v>
      </c>
      <c r="J823" s="1">
        <v>2024</v>
      </c>
      <c r="K823" s="550">
        <v>45536</v>
      </c>
    </row>
    <row r="824" spans="3:11">
      <c r="C824" s="1" t="s">
        <v>981</v>
      </c>
      <c r="D824" s="1" t="s">
        <v>824</v>
      </c>
      <c r="F824" s="1">
        <v>10202131180</v>
      </c>
      <c r="G824" s="1">
        <v>3462.49</v>
      </c>
      <c r="H824" s="1">
        <v>3462.49</v>
      </c>
      <c r="I824" s="1" t="s">
        <v>757</v>
      </c>
      <c r="J824" s="1">
        <v>2024</v>
      </c>
      <c r="K824" s="550">
        <v>45536</v>
      </c>
    </row>
    <row r="825" spans="3:11">
      <c r="C825" s="1" t="s">
        <v>983</v>
      </c>
      <c r="D825" s="1" t="s">
        <v>797</v>
      </c>
      <c r="F825" s="1">
        <v>10601621180</v>
      </c>
      <c r="G825" s="1">
        <v>792.29</v>
      </c>
      <c r="H825" s="1">
        <v>792.29</v>
      </c>
      <c r="I825" s="1" t="s">
        <v>757</v>
      </c>
      <c r="J825" s="1">
        <v>2024</v>
      </c>
      <c r="K825" s="550">
        <v>45536</v>
      </c>
    </row>
    <row r="826" spans="3:11">
      <c r="C826" s="1" t="s">
        <v>984</v>
      </c>
      <c r="D826" s="1" t="s">
        <v>838</v>
      </c>
      <c r="F826" s="1" t="s">
        <v>761</v>
      </c>
      <c r="G826" s="1">
        <v>2784</v>
      </c>
      <c r="H826" s="1">
        <v>2784</v>
      </c>
      <c r="I826" s="1" t="s">
        <v>757</v>
      </c>
      <c r="J826" s="1">
        <v>2024</v>
      </c>
      <c r="K826" s="550">
        <v>45536</v>
      </c>
    </row>
    <row r="827" spans="3:11">
      <c r="C827" s="1" t="s">
        <v>986</v>
      </c>
      <c r="D827" s="1" t="s">
        <v>838</v>
      </c>
      <c r="F827" s="1" t="s">
        <v>761</v>
      </c>
      <c r="G827" s="1">
        <v>859</v>
      </c>
      <c r="H827" s="1">
        <v>859</v>
      </c>
      <c r="I827" s="1" t="s">
        <v>757</v>
      </c>
      <c r="J827" s="1">
        <v>2024</v>
      </c>
      <c r="K827" s="550">
        <v>45536</v>
      </c>
    </row>
    <row r="828" spans="3:11">
      <c r="C828" s="1" t="s">
        <v>988</v>
      </c>
      <c r="D828" s="1" t="s">
        <v>840</v>
      </c>
      <c r="F828" s="1" t="s">
        <v>761</v>
      </c>
      <c r="G828" s="1">
        <v>969.86</v>
      </c>
      <c r="H828" s="1">
        <v>969.86</v>
      </c>
      <c r="I828" s="1" t="s">
        <v>757</v>
      </c>
      <c r="J828" s="1">
        <v>2024</v>
      </c>
      <c r="K828" s="550">
        <v>45536</v>
      </c>
    </row>
    <row r="829" spans="3:11">
      <c r="C829" s="1" t="s">
        <v>989</v>
      </c>
      <c r="D829" s="1" t="s">
        <v>840</v>
      </c>
      <c r="F829" s="1" t="s">
        <v>761</v>
      </c>
      <c r="G829" s="1">
        <v>7593.99</v>
      </c>
      <c r="H829" s="1">
        <v>7593.99</v>
      </c>
      <c r="I829" s="1" t="s">
        <v>757</v>
      </c>
      <c r="J829" s="1">
        <v>2024</v>
      </c>
      <c r="K829" s="550">
        <v>45536</v>
      </c>
    </row>
    <row r="830" spans="3:11">
      <c r="C830" s="1" t="s">
        <v>990</v>
      </c>
      <c r="D830" s="1" t="s">
        <v>840</v>
      </c>
      <c r="F830" s="1" t="s">
        <v>761</v>
      </c>
      <c r="G830" s="1">
        <v>8977</v>
      </c>
      <c r="H830" s="1">
        <v>8977</v>
      </c>
      <c r="I830" s="1" t="s">
        <v>757</v>
      </c>
      <c r="J830" s="1">
        <v>2024</v>
      </c>
      <c r="K830" s="550">
        <v>45536</v>
      </c>
    </row>
    <row r="831" spans="3:11">
      <c r="C831" s="1" t="s">
        <v>991</v>
      </c>
      <c r="D831" s="1" t="s">
        <v>840</v>
      </c>
      <c r="F831" s="1" t="s">
        <v>761</v>
      </c>
      <c r="G831" s="1">
        <v>8567.5400000000009</v>
      </c>
      <c r="H831" s="1">
        <v>8567.5400000000009</v>
      </c>
      <c r="I831" s="1" t="s">
        <v>757</v>
      </c>
      <c r="J831" s="1">
        <v>2024</v>
      </c>
      <c r="K831" s="550">
        <v>45536</v>
      </c>
    </row>
    <row r="832" spans="3:11">
      <c r="C832" s="1" t="s">
        <v>992</v>
      </c>
      <c r="D832" s="1" t="s">
        <v>840</v>
      </c>
      <c r="F832" s="1" t="s">
        <v>761</v>
      </c>
      <c r="G832" s="1">
        <v>7970.67</v>
      </c>
      <c r="H832" s="1">
        <v>7970.67</v>
      </c>
      <c r="I832" s="1" t="s">
        <v>757</v>
      </c>
      <c r="J832" s="1">
        <v>2024</v>
      </c>
      <c r="K832" s="550">
        <v>45536</v>
      </c>
    </row>
    <row r="833" spans="3:11">
      <c r="C833" s="1" t="s">
        <v>995</v>
      </c>
      <c r="D833" s="1" t="s">
        <v>840</v>
      </c>
      <c r="F833" s="1" t="s">
        <v>761</v>
      </c>
      <c r="G833" s="1">
        <v>10667.34</v>
      </c>
      <c r="H833" s="1">
        <v>10667.34</v>
      </c>
      <c r="I833" s="1" t="s">
        <v>757</v>
      </c>
      <c r="J833" s="1">
        <v>2024</v>
      </c>
      <c r="K833" s="550">
        <v>45536</v>
      </c>
    </row>
    <row r="834" spans="3:11">
      <c r="C834" s="1" t="s">
        <v>996</v>
      </c>
      <c r="D834" s="1" t="s">
        <v>840</v>
      </c>
      <c r="F834" s="1" t="s">
        <v>761</v>
      </c>
      <c r="G834" s="1">
        <v>7214</v>
      </c>
      <c r="H834" s="1">
        <v>7214</v>
      </c>
      <c r="I834" s="1" t="s">
        <v>757</v>
      </c>
      <c r="J834" s="1">
        <v>2024</v>
      </c>
      <c r="K834" s="550">
        <v>45536</v>
      </c>
    </row>
    <row r="835" spans="3:11" ht="25.5">
      <c r="C835" s="69" t="s">
        <v>1284</v>
      </c>
      <c r="D835" s="69" t="s">
        <v>840</v>
      </c>
      <c r="F835" s="1" t="s">
        <v>761</v>
      </c>
      <c r="G835" s="1">
        <v>11577</v>
      </c>
      <c r="H835" s="1">
        <v>11577</v>
      </c>
      <c r="I835" s="1" t="s">
        <v>757</v>
      </c>
      <c r="J835" s="1">
        <v>2024</v>
      </c>
      <c r="K835" s="550">
        <v>45536</v>
      </c>
    </row>
    <row r="836" spans="3:11" ht="25.5">
      <c r="C836" s="69" t="s">
        <v>1328</v>
      </c>
      <c r="D836" s="69" t="s">
        <v>840</v>
      </c>
      <c r="F836" s="1" t="s">
        <v>761</v>
      </c>
      <c r="G836" s="1">
        <v>4980</v>
      </c>
      <c r="H836" s="1">
        <v>4980</v>
      </c>
      <c r="I836" s="1" t="s">
        <v>757</v>
      </c>
      <c r="J836" s="1">
        <v>2024</v>
      </c>
      <c r="K836" s="550">
        <v>45536</v>
      </c>
    </row>
    <row r="837" spans="3:11">
      <c r="C837" s="1" t="s">
        <v>998</v>
      </c>
      <c r="D837" s="1" t="s">
        <v>820</v>
      </c>
      <c r="F837" s="1">
        <v>10201161180</v>
      </c>
      <c r="G837" s="1">
        <v>3247</v>
      </c>
      <c r="H837" s="1">
        <v>3247</v>
      </c>
      <c r="I837" s="1" t="s">
        <v>757</v>
      </c>
      <c r="J837" s="1">
        <v>2024</v>
      </c>
      <c r="K837" s="550">
        <v>45536</v>
      </c>
    </row>
    <row r="838" spans="3:11">
      <c r="C838" s="1" t="s">
        <v>999</v>
      </c>
      <c r="D838" s="1" t="s">
        <v>820</v>
      </c>
      <c r="F838" s="1">
        <v>10201161180</v>
      </c>
      <c r="G838" s="1">
        <v>3127</v>
      </c>
      <c r="H838" s="1">
        <v>3127</v>
      </c>
      <c r="I838" s="1" t="s">
        <v>757</v>
      </c>
      <c r="J838" s="1">
        <v>2024</v>
      </c>
      <c r="K838" s="550">
        <v>45536</v>
      </c>
    </row>
    <row r="839" spans="3:11">
      <c r="C839" s="1" t="s">
        <v>1000</v>
      </c>
      <c r="D839" s="1" t="s">
        <v>820</v>
      </c>
      <c r="F839" s="1">
        <v>10201161180</v>
      </c>
      <c r="G839" s="1">
        <v>3184</v>
      </c>
      <c r="H839" s="1">
        <v>3184</v>
      </c>
      <c r="I839" s="1" t="s">
        <v>757</v>
      </c>
      <c r="J839" s="1">
        <v>2024</v>
      </c>
      <c r="K839" s="550">
        <v>45536</v>
      </c>
    </row>
    <row r="840" spans="3:11">
      <c r="C840" s="1" t="s">
        <v>1001</v>
      </c>
      <c r="D840" s="1" t="s">
        <v>820</v>
      </c>
      <c r="F840" s="1">
        <v>10201161180</v>
      </c>
      <c r="G840" s="1">
        <v>3170</v>
      </c>
      <c r="H840" s="1">
        <v>3170</v>
      </c>
      <c r="I840" s="1" t="s">
        <v>757</v>
      </c>
      <c r="J840" s="1">
        <v>2024</v>
      </c>
      <c r="K840" s="550">
        <v>45536</v>
      </c>
    </row>
    <row r="841" spans="3:11">
      <c r="C841" s="1" t="s">
        <v>1002</v>
      </c>
      <c r="D841" s="1" t="s">
        <v>820</v>
      </c>
      <c r="F841" s="1">
        <v>10201161180</v>
      </c>
      <c r="G841" s="1">
        <v>2105</v>
      </c>
      <c r="H841" s="1">
        <v>2105</v>
      </c>
      <c r="I841" s="1" t="s">
        <v>757</v>
      </c>
      <c r="J841" s="1">
        <v>2024</v>
      </c>
      <c r="K841" s="550">
        <v>45536</v>
      </c>
    </row>
    <row r="842" spans="3:11">
      <c r="C842" s="1" t="s">
        <v>1003</v>
      </c>
      <c r="D842" s="1" t="s">
        <v>826</v>
      </c>
      <c r="F842" s="1">
        <v>10601621180</v>
      </c>
      <c r="G842" s="1">
        <v>261.02</v>
      </c>
      <c r="H842" s="1">
        <v>261.02</v>
      </c>
      <c r="I842" s="1" t="s">
        <v>757</v>
      </c>
      <c r="J842" s="1">
        <v>2024</v>
      </c>
      <c r="K842" s="550">
        <v>45536</v>
      </c>
    </row>
    <row r="843" spans="3:11">
      <c r="C843" s="1" t="s">
        <v>1004</v>
      </c>
      <c r="D843" s="1" t="s">
        <v>826</v>
      </c>
      <c r="F843" s="1">
        <v>10601621180</v>
      </c>
      <c r="G843" s="1">
        <v>471.64</v>
      </c>
      <c r="H843" s="1">
        <v>471.64</v>
      </c>
      <c r="I843" s="1" t="s">
        <v>757</v>
      </c>
      <c r="J843" s="1">
        <v>2024</v>
      </c>
      <c r="K843" s="550">
        <v>45536</v>
      </c>
    </row>
    <row r="844" spans="3:11">
      <c r="C844" s="1" t="s">
        <v>1008</v>
      </c>
      <c r="D844" s="1" t="s">
        <v>797</v>
      </c>
      <c r="F844" s="1">
        <v>10202131180</v>
      </c>
      <c r="G844" s="1">
        <v>354.13</v>
      </c>
      <c r="H844" s="1">
        <v>354.13</v>
      </c>
      <c r="I844" s="1" t="s">
        <v>757</v>
      </c>
      <c r="J844" s="1">
        <v>2024</v>
      </c>
      <c r="K844" s="550">
        <v>45536</v>
      </c>
    </row>
    <row r="845" spans="3:11">
      <c r="C845" s="1" t="s">
        <v>1285</v>
      </c>
      <c r="D845" s="1" t="s">
        <v>797</v>
      </c>
      <c r="F845" s="1">
        <v>10202131180</v>
      </c>
      <c r="G845" s="1">
        <v>232.66</v>
      </c>
      <c r="H845" s="1">
        <v>232.66</v>
      </c>
      <c r="I845" s="1" t="s">
        <v>757</v>
      </c>
      <c r="J845" s="1">
        <v>2024</v>
      </c>
      <c r="K845" s="550">
        <v>45536</v>
      </c>
    </row>
    <row r="846" spans="3:11">
      <c r="C846" s="1" t="s">
        <v>1286</v>
      </c>
      <c r="D846" s="1" t="s">
        <v>801</v>
      </c>
      <c r="F846" s="1">
        <v>10401301180</v>
      </c>
      <c r="G846" s="1">
        <v>655.53</v>
      </c>
      <c r="H846" s="1">
        <v>655.53</v>
      </c>
      <c r="I846" s="1" t="s">
        <v>757</v>
      </c>
      <c r="J846" s="1">
        <v>2024</v>
      </c>
      <c r="K846" s="550">
        <v>45536</v>
      </c>
    </row>
    <row r="847" spans="3:11">
      <c r="C847" s="1" t="s">
        <v>1009</v>
      </c>
      <c r="D847" s="1" t="s">
        <v>797</v>
      </c>
      <c r="F847" s="1">
        <v>10202171180</v>
      </c>
      <c r="G847" s="1">
        <v>87.19</v>
      </c>
      <c r="H847" s="1">
        <v>87.19</v>
      </c>
      <c r="I847" s="1" t="s">
        <v>757</v>
      </c>
      <c r="J847" s="1">
        <v>2024</v>
      </c>
      <c r="K847" s="550">
        <v>45536</v>
      </c>
    </row>
    <row r="848" spans="3:11">
      <c r="C848" s="1" t="s">
        <v>1010</v>
      </c>
      <c r="D848" s="1" t="s">
        <v>799</v>
      </c>
      <c r="F848" s="1">
        <v>10201161180</v>
      </c>
      <c r="G848" s="1">
        <v>170</v>
      </c>
      <c r="H848" s="1">
        <v>170</v>
      </c>
      <c r="I848" s="1" t="s">
        <v>757</v>
      </c>
      <c r="J848" s="1">
        <v>2024</v>
      </c>
      <c r="K848" s="550">
        <v>45536</v>
      </c>
    </row>
    <row r="849" spans="3:11">
      <c r="C849" s="1" t="s">
        <v>1010</v>
      </c>
      <c r="D849" s="1" t="s">
        <v>799</v>
      </c>
      <c r="F849" s="1" t="s">
        <v>761</v>
      </c>
      <c r="G849" s="1">
        <v>472</v>
      </c>
      <c r="H849" s="1">
        <v>472</v>
      </c>
      <c r="I849" s="1" t="s">
        <v>757</v>
      </c>
      <c r="J849" s="1">
        <v>2024</v>
      </c>
      <c r="K849" s="550">
        <v>45536</v>
      </c>
    </row>
    <row r="850" spans="3:11">
      <c r="C850" s="1" t="s">
        <v>1011</v>
      </c>
      <c r="D850" s="1" t="s">
        <v>822</v>
      </c>
      <c r="F850" s="1">
        <v>10201161180</v>
      </c>
      <c r="G850" s="1">
        <v>2618</v>
      </c>
      <c r="H850" s="1">
        <v>2618</v>
      </c>
      <c r="I850" s="1" t="s">
        <v>757</v>
      </c>
      <c r="J850" s="1">
        <v>2024</v>
      </c>
      <c r="K850" s="550">
        <v>45536</v>
      </c>
    </row>
    <row r="851" spans="3:11">
      <c r="C851" s="1" t="s">
        <v>1012</v>
      </c>
      <c r="D851" s="1" t="s">
        <v>808</v>
      </c>
      <c r="F851" s="1" t="s">
        <v>761</v>
      </c>
      <c r="G851" s="1">
        <v>3990</v>
      </c>
      <c r="H851" s="1">
        <v>3990</v>
      </c>
      <c r="I851" s="1" t="s">
        <v>757</v>
      </c>
      <c r="J851" s="1">
        <v>2024</v>
      </c>
      <c r="K851" s="550">
        <v>45536</v>
      </c>
    </row>
    <row r="852" spans="3:11" ht="25.5">
      <c r="C852" s="69" t="s">
        <v>1287</v>
      </c>
      <c r="D852" s="69" t="s">
        <v>794</v>
      </c>
      <c r="F852" s="1" t="s">
        <v>761</v>
      </c>
      <c r="G852" s="1">
        <v>232</v>
      </c>
      <c r="H852" s="1">
        <v>232</v>
      </c>
      <c r="I852" s="1" t="s">
        <v>757</v>
      </c>
      <c r="J852" s="1">
        <v>2024</v>
      </c>
      <c r="K852" s="550">
        <v>45536</v>
      </c>
    </row>
    <row r="853" spans="3:11">
      <c r="C853" s="1" t="s">
        <v>1014</v>
      </c>
      <c r="D853" s="1" t="s">
        <v>806</v>
      </c>
      <c r="F853" s="1">
        <v>10101801180</v>
      </c>
      <c r="G853" s="1">
        <v>2801.29</v>
      </c>
      <c r="H853" s="1">
        <v>2801.29</v>
      </c>
      <c r="I853" s="1" t="s">
        <v>757</v>
      </c>
      <c r="J853" s="1">
        <v>2024</v>
      </c>
      <c r="K853" s="550">
        <v>45536</v>
      </c>
    </row>
    <row r="854" spans="3:11">
      <c r="C854" s="1" t="s">
        <v>1016</v>
      </c>
      <c r="D854" s="1" t="s">
        <v>820</v>
      </c>
      <c r="F854" s="1">
        <v>10201161180</v>
      </c>
      <c r="G854" s="1">
        <v>13524.6</v>
      </c>
      <c r="H854" s="1">
        <v>13524.6</v>
      </c>
      <c r="I854" s="1" t="s">
        <v>757</v>
      </c>
      <c r="J854" s="1">
        <v>2024</v>
      </c>
      <c r="K854" s="550">
        <v>45536</v>
      </c>
    </row>
    <row r="855" spans="3:11">
      <c r="C855" s="1" t="s">
        <v>1329</v>
      </c>
      <c r="D855" s="1" t="s">
        <v>820</v>
      </c>
      <c r="F855" s="1">
        <v>10201161180</v>
      </c>
      <c r="G855" s="1">
        <v>530</v>
      </c>
      <c r="H855" s="1">
        <v>530</v>
      </c>
      <c r="I855" s="1" t="s">
        <v>757</v>
      </c>
      <c r="J855" s="1">
        <v>2024</v>
      </c>
      <c r="K855" s="550">
        <v>45536</v>
      </c>
    </row>
    <row r="856" spans="3:11">
      <c r="C856" s="1" t="s">
        <v>1017</v>
      </c>
      <c r="D856" s="1" t="s">
        <v>820</v>
      </c>
      <c r="F856" s="1">
        <v>10201161180</v>
      </c>
      <c r="G856" s="1">
        <v>14851.6</v>
      </c>
      <c r="H856" s="1">
        <v>14851.6</v>
      </c>
      <c r="I856" s="1" t="s">
        <v>757</v>
      </c>
      <c r="J856" s="1">
        <v>2024</v>
      </c>
      <c r="K856" s="550">
        <v>45536</v>
      </c>
    </row>
    <row r="857" spans="3:11">
      <c r="C857" s="1" t="s">
        <v>1018</v>
      </c>
      <c r="D857" s="1" t="s">
        <v>804</v>
      </c>
      <c r="F857" s="1">
        <v>10201161180</v>
      </c>
      <c r="G857" s="1">
        <v>7858</v>
      </c>
      <c r="H857" s="1">
        <v>7858</v>
      </c>
      <c r="I857" s="1" t="s">
        <v>757</v>
      </c>
      <c r="J857" s="1">
        <v>2024</v>
      </c>
      <c r="K857" s="550">
        <v>45536</v>
      </c>
    </row>
    <row r="858" spans="3:11">
      <c r="C858" s="1" t="s">
        <v>1019</v>
      </c>
      <c r="D858" s="1" t="s">
        <v>804</v>
      </c>
      <c r="F858" s="1" t="s">
        <v>761</v>
      </c>
      <c r="G858" s="1">
        <v>19033</v>
      </c>
      <c r="H858" s="1">
        <v>19033</v>
      </c>
      <c r="I858" s="1" t="s">
        <v>757</v>
      </c>
      <c r="J858" s="1">
        <v>2024</v>
      </c>
      <c r="K858" s="550">
        <v>45536</v>
      </c>
    </row>
    <row r="859" spans="3:11">
      <c r="C859" s="1" t="s">
        <v>1020</v>
      </c>
      <c r="D859" s="1" t="s">
        <v>804</v>
      </c>
      <c r="F859" s="1" t="s">
        <v>761</v>
      </c>
      <c r="G859" s="1">
        <v>2690</v>
      </c>
      <c r="H859" s="1">
        <v>2690</v>
      </c>
      <c r="I859" s="1" t="s">
        <v>757</v>
      </c>
      <c r="J859" s="1">
        <v>2024</v>
      </c>
      <c r="K859" s="550">
        <v>45536</v>
      </c>
    </row>
    <row r="860" spans="3:11">
      <c r="C860" s="1" t="s">
        <v>1021</v>
      </c>
      <c r="D860" s="1" t="s">
        <v>804</v>
      </c>
      <c r="F860" s="1" t="s">
        <v>761</v>
      </c>
      <c r="G860" s="1">
        <v>4626</v>
      </c>
      <c r="H860" s="1">
        <v>4626</v>
      </c>
      <c r="I860" s="1" t="s">
        <v>757</v>
      </c>
      <c r="J860" s="1">
        <v>2024</v>
      </c>
      <c r="K860" s="550">
        <v>45536</v>
      </c>
    </row>
    <row r="861" spans="3:11">
      <c r="C861" s="1" t="s">
        <v>1022</v>
      </c>
      <c r="D861" s="1" t="s">
        <v>804</v>
      </c>
      <c r="F861" s="1">
        <v>10202171180</v>
      </c>
      <c r="G861" s="1">
        <v>19437.599999999999</v>
      </c>
      <c r="H861" s="1">
        <v>19437.599999999999</v>
      </c>
      <c r="I861" s="1" t="s">
        <v>757</v>
      </c>
      <c r="J861" s="1">
        <v>2024</v>
      </c>
      <c r="K861" s="550">
        <v>45536</v>
      </c>
    </row>
    <row r="862" spans="3:11">
      <c r="C862" s="1" t="s">
        <v>1023</v>
      </c>
      <c r="D862" s="1" t="s">
        <v>804</v>
      </c>
      <c r="F862" s="1" t="s">
        <v>761</v>
      </c>
      <c r="G862" s="1">
        <v>16816</v>
      </c>
      <c r="H862" s="1">
        <v>16816</v>
      </c>
      <c r="I862" s="1" t="s">
        <v>757</v>
      </c>
      <c r="J862" s="1">
        <v>2024</v>
      </c>
      <c r="K862" s="550">
        <v>45536</v>
      </c>
    </row>
    <row r="863" spans="3:11">
      <c r="C863" s="1" t="s">
        <v>1024</v>
      </c>
      <c r="D863" s="1" t="s">
        <v>804</v>
      </c>
      <c r="F863" s="1">
        <v>10201161180</v>
      </c>
      <c r="G863" s="1">
        <v>19076</v>
      </c>
      <c r="H863" s="1">
        <v>19076</v>
      </c>
      <c r="I863" s="1" t="s">
        <v>757</v>
      </c>
      <c r="J863" s="1">
        <v>2024</v>
      </c>
      <c r="K863" s="550">
        <v>45536</v>
      </c>
    </row>
    <row r="864" spans="3:11">
      <c r="C864" s="1" t="s">
        <v>1025</v>
      </c>
      <c r="D864" s="1" t="s">
        <v>804</v>
      </c>
      <c r="F864" s="1">
        <v>10201161180</v>
      </c>
      <c r="G864" s="1">
        <v>696.4</v>
      </c>
      <c r="H864" s="1">
        <v>696.4</v>
      </c>
      <c r="I864" s="1" t="s">
        <v>757</v>
      </c>
      <c r="J864" s="1">
        <v>2024</v>
      </c>
      <c r="K864" s="550">
        <v>45536</v>
      </c>
    </row>
    <row r="865" spans="3:11">
      <c r="C865" s="1" t="s">
        <v>1026</v>
      </c>
      <c r="D865" s="1" t="s">
        <v>804</v>
      </c>
      <c r="F865" s="1">
        <v>10201161180</v>
      </c>
      <c r="G865" s="1">
        <v>16902</v>
      </c>
      <c r="H865" s="1">
        <v>16902</v>
      </c>
      <c r="I865" s="1" t="s">
        <v>757</v>
      </c>
      <c r="J865" s="1">
        <v>2024</v>
      </c>
      <c r="K865" s="550">
        <v>45536</v>
      </c>
    </row>
    <row r="866" spans="3:11">
      <c r="C866" s="1" t="s">
        <v>1027</v>
      </c>
      <c r="D866" s="1" t="s">
        <v>804</v>
      </c>
      <c r="F866" s="1">
        <v>10202171180</v>
      </c>
      <c r="G866" s="1">
        <v>22940.3</v>
      </c>
      <c r="H866" s="1">
        <v>22940.3</v>
      </c>
      <c r="I866" s="1" t="s">
        <v>757</v>
      </c>
      <c r="J866" s="1">
        <v>2024</v>
      </c>
      <c r="K866" s="550">
        <v>45536</v>
      </c>
    </row>
    <row r="867" spans="3:11">
      <c r="C867" s="1" t="s">
        <v>1028</v>
      </c>
      <c r="D867" s="1" t="s">
        <v>804</v>
      </c>
      <c r="F867" s="1">
        <v>10202171180</v>
      </c>
      <c r="G867" s="1">
        <v>7076.4</v>
      </c>
      <c r="H867" s="1">
        <v>7076.4</v>
      </c>
      <c r="I867" s="1" t="s">
        <v>757</v>
      </c>
      <c r="J867" s="1">
        <v>2024</v>
      </c>
      <c r="K867" s="550">
        <v>45536</v>
      </c>
    </row>
    <row r="868" spans="3:11">
      <c r="C868" s="1" t="s">
        <v>1029</v>
      </c>
      <c r="D868" s="1" t="s">
        <v>804</v>
      </c>
      <c r="F868" s="1">
        <v>10202171180</v>
      </c>
      <c r="G868" s="1">
        <v>27385</v>
      </c>
      <c r="H868" s="1">
        <v>27385</v>
      </c>
      <c r="I868" s="1" t="s">
        <v>757</v>
      </c>
      <c r="J868" s="1">
        <v>2024</v>
      </c>
      <c r="K868" s="550">
        <v>45536</v>
      </c>
    </row>
    <row r="869" spans="3:11">
      <c r="C869" s="1" t="s">
        <v>1290</v>
      </c>
      <c r="D869" s="1" t="s">
        <v>806</v>
      </c>
      <c r="F869" s="1">
        <v>10152261180</v>
      </c>
      <c r="G869" s="1">
        <v>15787.85</v>
      </c>
      <c r="H869" s="1">
        <v>15787.85</v>
      </c>
      <c r="I869" s="1" t="s">
        <v>757</v>
      </c>
      <c r="J869" s="1">
        <v>2024</v>
      </c>
      <c r="K869" s="550">
        <v>45536</v>
      </c>
    </row>
    <row r="870" spans="3:11">
      <c r="C870" s="1" t="s">
        <v>1031</v>
      </c>
      <c r="D870" s="1" t="s">
        <v>806</v>
      </c>
      <c r="F870" s="1">
        <v>10152261180</v>
      </c>
      <c r="G870" s="1">
        <v>203.04</v>
      </c>
      <c r="H870" s="1">
        <v>203.04</v>
      </c>
      <c r="I870" s="1" t="s">
        <v>757</v>
      </c>
      <c r="J870" s="1">
        <v>2024</v>
      </c>
      <c r="K870" s="550">
        <v>45536</v>
      </c>
    </row>
    <row r="871" spans="3:11">
      <c r="C871" s="1" t="s">
        <v>1032</v>
      </c>
      <c r="D871" s="1" t="s">
        <v>826</v>
      </c>
      <c r="F871" s="1">
        <v>10601621180</v>
      </c>
      <c r="G871" s="1">
        <v>305.36</v>
      </c>
      <c r="H871" s="1">
        <v>305.36</v>
      </c>
      <c r="I871" s="1" t="s">
        <v>757</v>
      </c>
      <c r="J871" s="1">
        <v>2024</v>
      </c>
      <c r="K871" s="550">
        <v>45536</v>
      </c>
    </row>
    <row r="872" spans="3:11">
      <c r="C872" s="1" t="s">
        <v>1291</v>
      </c>
      <c r="D872" s="1" t="s">
        <v>826</v>
      </c>
      <c r="F872" s="1">
        <v>10202151180</v>
      </c>
      <c r="G872" s="1">
        <v>63.46</v>
      </c>
      <c r="H872" s="1">
        <v>63.46</v>
      </c>
      <c r="I872" s="1" t="s">
        <v>757</v>
      </c>
      <c r="J872" s="1">
        <v>2024</v>
      </c>
      <c r="K872" s="550">
        <v>45536</v>
      </c>
    </row>
    <row r="873" spans="3:11">
      <c r="C873" s="1" t="s">
        <v>1033</v>
      </c>
      <c r="D873" s="1" t="s">
        <v>808</v>
      </c>
      <c r="F873" s="1">
        <v>10201161180</v>
      </c>
      <c r="G873" s="1">
        <v>4977</v>
      </c>
      <c r="H873" s="1">
        <v>4977</v>
      </c>
      <c r="I873" s="1" t="s">
        <v>757</v>
      </c>
      <c r="J873" s="1">
        <v>2024</v>
      </c>
      <c r="K873" s="550">
        <v>45536</v>
      </c>
    </row>
    <row r="874" spans="3:11">
      <c r="C874" s="1" t="s">
        <v>1034</v>
      </c>
      <c r="D874" s="1" t="s">
        <v>808</v>
      </c>
      <c r="F874" s="1">
        <v>10401301180</v>
      </c>
      <c r="G874" s="1">
        <v>669.5</v>
      </c>
      <c r="H874" s="1">
        <v>669.5</v>
      </c>
      <c r="I874" s="1" t="s">
        <v>757</v>
      </c>
      <c r="J874" s="1">
        <v>2024</v>
      </c>
      <c r="K874" s="550">
        <v>45536</v>
      </c>
    </row>
    <row r="875" spans="3:11">
      <c r="C875" s="1" t="s">
        <v>1035</v>
      </c>
      <c r="D875" s="1" t="s">
        <v>808</v>
      </c>
      <c r="F875" s="1">
        <v>10201161180</v>
      </c>
      <c r="G875" s="1">
        <v>215</v>
      </c>
      <c r="H875" s="1">
        <v>215</v>
      </c>
      <c r="I875" s="1" t="s">
        <v>757</v>
      </c>
      <c r="J875" s="1">
        <v>2024</v>
      </c>
      <c r="K875" s="550">
        <v>45536</v>
      </c>
    </row>
    <row r="876" spans="3:11">
      <c r="C876" s="1" t="s">
        <v>1036</v>
      </c>
      <c r="D876" s="1" t="s">
        <v>808</v>
      </c>
      <c r="F876" s="1">
        <v>10201161180</v>
      </c>
      <c r="G876" s="1">
        <v>420</v>
      </c>
      <c r="H876" s="1">
        <v>420</v>
      </c>
      <c r="I876" s="1" t="s">
        <v>757</v>
      </c>
      <c r="J876" s="1">
        <v>2024</v>
      </c>
      <c r="K876" s="550">
        <v>45536</v>
      </c>
    </row>
    <row r="877" spans="3:11">
      <c r="C877" s="1" t="s">
        <v>1037</v>
      </c>
      <c r="D877" s="1" t="s">
        <v>810</v>
      </c>
      <c r="F877" s="1">
        <v>10202141180</v>
      </c>
      <c r="G877" s="1">
        <v>115413.9</v>
      </c>
      <c r="H877" s="1">
        <v>115413.9</v>
      </c>
      <c r="I877" s="1" t="s">
        <v>757</v>
      </c>
      <c r="J877" s="1">
        <v>2024</v>
      </c>
      <c r="K877" s="550">
        <v>45536</v>
      </c>
    </row>
    <row r="878" spans="3:11">
      <c r="C878" s="1" t="s">
        <v>1038</v>
      </c>
      <c r="D878" s="1" t="s">
        <v>810</v>
      </c>
      <c r="F878" s="1">
        <v>10202141180</v>
      </c>
      <c r="G878" s="1">
        <v>97550</v>
      </c>
      <c r="H878" s="1">
        <v>97550</v>
      </c>
      <c r="I878" s="1" t="s">
        <v>757</v>
      </c>
      <c r="J878" s="1">
        <v>2024</v>
      </c>
      <c r="K878" s="550">
        <v>45536</v>
      </c>
    </row>
    <row r="879" spans="3:11">
      <c r="C879" s="1" t="s">
        <v>1039</v>
      </c>
      <c r="D879" s="1" t="s">
        <v>810</v>
      </c>
      <c r="F879" s="1">
        <v>10202141180</v>
      </c>
      <c r="G879" s="1">
        <v>18482.099999999999</v>
      </c>
      <c r="H879" s="1">
        <v>18482.099999999999</v>
      </c>
      <c r="I879" s="1" t="s">
        <v>757</v>
      </c>
      <c r="J879" s="1">
        <v>2024</v>
      </c>
      <c r="K879" s="550">
        <v>45536</v>
      </c>
    </row>
    <row r="880" spans="3:11">
      <c r="C880" s="1" t="s">
        <v>1040</v>
      </c>
      <c r="D880" s="1" t="s">
        <v>810</v>
      </c>
      <c r="F880" s="1">
        <v>10202141180</v>
      </c>
      <c r="G880" s="1">
        <v>119783.2</v>
      </c>
      <c r="H880" s="1">
        <v>119783.2</v>
      </c>
      <c r="I880" s="1" t="s">
        <v>757</v>
      </c>
      <c r="J880" s="1">
        <v>2024</v>
      </c>
      <c r="K880" s="550">
        <v>45536</v>
      </c>
    </row>
    <row r="881" spans="3:11">
      <c r="C881" s="1" t="s">
        <v>1043</v>
      </c>
      <c r="D881" s="1" t="s">
        <v>808</v>
      </c>
      <c r="F881" s="1">
        <v>10201161180</v>
      </c>
      <c r="G881" s="1">
        <v>1890</v>
      </c>
      <c r="H881" s="1">
        <v>1890</v>
      </c>
      <c r="I881" s="1" t="s">
        <v>757</v>
      </c>
      <c r="J881" s="1">
        <v>2024</v>
      </c>
      <c r="K881" s="550">
        <v>45536</v>
      </c>
    </row>
    <row r="882" spans="3:11">
      <c r="C882" s="1" t="s">
        <v>1044</v>
      </c>
      <c r="D882" s="1" t="s">
        <v>808</v>
      </c>
      <c r="F882" s="1" t="s">
        <v>761</v>
      </c>
      <c r="G882" s="1">
        <v>9817</v>
      </c>
      <c r="H882" s="1">
        <v>9817</v>
      </c>
      <c r="I882" s="1" t="s">
        <v>757</v>
      </c>
      <c r="J882" s="1">
        <v>2024</v>
      </c>
      <c r="K882" s="550">
        <v>45536</v>
      </c>
    </row>
    <row r="883" spans="3:11">
      <c r="C883" s="1" t="s">
        <v>1045</v>
      </c>
      <c r="D883" s="1" t="s">
        <v>808</v>
      </c>
      <c r="F883" s="1">
        <v>10201161180</v>
      </c>
      <c r="G883" s="1">
        <v>2496</v>
      </c>
      <c r="H883" s="1">
        <v>2496</v>
      </c>
      <c r="I883" s="1" t="s">
        <v>757</v>
      </c>
      <c r="J883" s="1">
        <v>2024</v>
      </c>
      <c r="K883" s="550">
        <v>45536</v>
      </c>
    </row>
    <row r="884" spans="3:11">
      <c r="C884" s="1" t="s">
        <v>1046</v>
      </c>
      <c r="D884" s="1" t="s">
        <v>808</v>
      </c>
      <c r="F884" s="1">
        <v>10201161180</v>
      </c>
      <c r="G884" s="1">
        <v>1245</v>
      </c>
      <c r="H884" s="1">
        <v>1245</v>
      </c>
      <c r="I884" s="1" t="s">
        <v>757</v>
      </c>
      <c r="J884" s="1">
        <v>2024</v>
      </c>
      <c r="K884" s="550">
        <v>45536</v>
      </c>
    </row>
    <row r="885" spans="3:11">
      <c r="C885" s="1" t="s">
        <v>1049</v>
      </c>
      <c r="D885" s="1" t="s">
        <v>810</v>
      </c>
      <c r="F885" s="1">
        <v>10201161180</v>
      </c>
      <c r="G885" s="1">
        <v>1895</v>
      </c>
      <c r="H885" s="1">
        <v>1895</v>
      </c>
      <c r="I885" s="1" t="s">
        <v>757</v>
      </c>
      <c r="J885" s="1">
        <v>2024</v>
      </c>
      <c r="K885" s="550">
        <v>45536</v>
      </c>
    </row>
    <row r="886" spans="3:11">
      <c r="C886" s="1" t="s">
        <v>1050</v>
      </c>
      <c r="D886" s="1" t="s">
        <v>810</v>
      </c>
      <c r="F886" s="1">
        <v>10201161180</v>
      </c>
      <c r="G886" s="1">
        <v>335.7</v>
      </c>
      <c r="H886" s="1">
        <v>335.7</v>
      </c>
      <c r="I886" s="1" t="s">
        <v>757</v>
      </c>
      <c r="J886" s="1">
        <v>2024</v>
      </c>
      <c r="K886" s="550">
        <v>45536</v>
      </c>
    </row>
    <row r="887" spans="3:11">
      <c r="C887" s="1" t="s">
        <v>1052</v>
      </c>
      <c r="D887" s="1" t="s">
        <v>826</v>
      </c>
      <c r="F887" s="1">
        <v>10601621180</v>
      </c>
      <c r="G887" s="1">
        <v>380.43</v>
      </c>
      <c r="H887" s="1">
        <v>380.43</v>
      </c>
      <c r="I887" s="1" t="s">
        <v>757</v>
      </c>
      <c r="J887" s="1">
        <v>2024</v>
      </c>
      <c r="K887" s="550">
        <v>45536</v>
      </c>
    </row>
    <row r="888" spans="3:11">
      <c r="C888" s="1" t="s">
        <v>1053</v>
      </c>
      <c r="D888" s="1" t="s">
        <v>826</v>
      </c>
      <c r="F888" s="1" t="s">
        <v>761</v>
      </c>
      <c r="G888" s="1">
        <v>1799.67</v>
      </c>
      <c r="H888" s="1">
        <v>1799.67</v>
      </c>
      <c r="I888" s="1" t="s">
        <v>757</v>
      </c>
      <c r="J888" s="1">
        <v>2024</v>
      </c>
      <c r="K888" s="550">
        <v>45536</v>
      </c>
    </row>
    <row r="889" spans="3:11">
      <c r="C889" s="1" t="s">
        <v>1054</v>
      </c>
      <c r="D889" s="1" t="s">
        <v>822</v>
      </c>
      <c r="F889" s="1">
        <v>10202131180</v>
      </c>
      <c r="G889" s="1">
        <v>482.26</v>
      </c>
      <c r="H889" s="1">
        <v>482.26</v>
      </c>
      <c r="I889" s="1" t="s">
        <v>757</v>
      </c>
      <c r="J889" s="1">
        <v>2024</v>
      </c>
      <c r="K889" s="550">
        <v>45536</v>
      </c>
    </row>
    <row r="890" spans="3:11">
      <c r="C890" s="1" t="s">
        <v>1055</v>
      </c>
      <c r="D890" s="1" t="s">
        <v>822</v>
      </c>
      <c r="F890" s="1">
        <v>10202131180</v>
      </c>
      <c r="G890" s="1">
        <v>372.77</v>
      </c>
      <c r="H890" s="1">
        <v>372.77</v>
      </c>
      <c r="I890" s="1" t="s">
        <v>757</v>
      </c>
      <c r="J890" s="1">
        <v>2024</v>
      </c>
      <c r="K890" s="550">
        <v>45536</v>
      </c>
    </row>
    <row r="891" spans="3:11" ht="25.5">
      <c r="C891" s="69" t="s">
        <v>1292</v>
      </c>
      <c r="D891" s="69" t="s">
        <v>826</v>
      </c>
      <c r="F891" s="1" t="s">
        <v>761</v>
      </c>
      <c r="G891" s="1">
        <v>73</v>
      </c>
      <c r="H891" s="1">
        <v>73</v>
      </c>
      <c r="I891" s="1" t="s">
        <v>757</v>
      </c>
      <c r="J891" s="1">
        <v>2024</v>
      </c>
      <c r="K891" s="550">
        <v>45536</v>
      </c>
    </row>
    <row r="892" spans="3:11">
      <c r="C892" s="1" t="s">
        <v>1060</v>
      </c>
      <c r="D892" s="1" t="s">
        <v>826</v>
      </c>
      <c r="F892" s="1">
        <v>10202131180</v>
      </c>
      <c r="G892" s="1">
        <v>311.83999999999997</v>
      </c>
      <c r="H892" s="1">
        <v>311.83999999999997</v>
      </c>
      <c r="I892" s="1" t="s">
        <v>757</v>
      </c>
      <c r="J892" s="1">
        <v>2024</v>
      </c>
      <c r="K892" s="550">
        <v>45536</v>
      </c>
    </row>
    <row r="893" spans="3:11">
      <c r="C893" s="1" t="s">
        <v>1061</v>
      </c>
      <c r="D893" s="1" t="s">
        <v>826</v>
      </c>
      <c r="F893" s="1">
        <v>10601621180</v>
      </c>
      <c r="G893" s="1">
        <v>161.9</v>
      </c>
      <c r="H893" s="1">
        <v>161.9</v>
      </c>
      <c r="I893" s="1" t="s">
        <v>757</v>
      </c>
      <c r="J893" s="1">
        <v>2024</v>
      </c>
      <c r="K893" s="550">
        <v>45536</v>
      </c>
    </row>
    <row r="894" spans="3:11">
      <c r="C894" s="1" t="s">
        <v>1062</v>
      </c>
      <c r="D894" s="1" t="s">
        <v>812</v>
      </c>
      <c r="F894" s="1">
        <v>10201161180</v>
      </c>
      <c r="G894" s="1">
        <v>40</v>
      </c>
      <c r="H894" s="1">
        <v>40</v>
      </c>
      <c r="I894" s="1" t="s">
        <v>757</v>
      </c>
      <c r="J894" s="1">
        <v>2024</v>
      </c>
      <c r="K894" s="550">
        <v>45536</v>
      </c>
    </row>
    <row r="895" spans="3:11">
      <c r="C895" s="1" t="s">
        <v>1063</v>
      </c>
      <c r="D895" s="1" t="s">
        <v>824</v>
      </c>
      <c r="F895" s="1">
        <v>10601621180</v>
      </c>
      <c r="G895" s="1">
        <v>62.32</v>
      </c>
      <c r="H895" s="1">
        <v>62.32</v>
      </c>
      <c r="I895" s="1" t="s">
        <v>757</v>
      </c>
      <c r="J895" s="1">
        <v>2024</v>
      </c>
      <c r="K895" s="550">
        <v>45536</v>
      </c>
    </row>
    <row r="896" spans="3:11">
      <c r="C896" s="1" t="s">
        <v>1064</v>
      </c>
      <c r="D896" s="1" t="s">
        <v>814</v>
      </c>
      <c r="F896" s="1">
        <v>10202221180</v>
      </c>
      <c r="G896" s="1">
        <v>2088.6999999999998</v>
      </c>
      <c r="H896" s="1">
        <v>2088.6999999999998</v>
      </c>
      <c r="I896" s="1" t="s">
        <v>757</v>
      </c>
      <c r="J896" s="1">
        <v>2024</v>
      </c>
      <c r="K896" s="550">
        <v>45536</v>
      </c>
    </row>
    <row r="897" spans="3:11">
      <c r="C897" s="1" t="s">
        <v>1065</v>
      </c>
      <c r="D897" s="1" t="s">
        <v>814</v>
      </c>
      <c r="F897" s="1">
        <v>10201161180</v>
      </c>
      <c r="G897" s="1">
        <v>320</v>
      </c>
      <c r="H897" s="1">
        <v>320</v>
      </c>
      <c r="I897" s="1" t="s">
        <v>757</v>
      </c>
      <c r="J897" s="1">
        <v>2024</v>
      </c>
      <c r="K897" s="550">
        <v>45536</v>
      </c>
    </row>
    <row r="898" spans="3:11">
      <c r="C898" s="1" t="s">
        <v>1067</v>
      </c>
      <c r="D898" s="1" t="s">
        <v>814</v>
      </c>
      <c r="F898" s="1" t="s">
        <v>750</v>
      </c>
      <c r="G898" s="1">
        <v>18289</v>
      </c>
      <c r="H898" s="1">
        <v>18289</v>
      </c>
      <c r="I898" s="1" t="s">
        <v>757</v>
      </c>
      <c r="J898" s="1">
        <v>2024</v>
      </c>
      <c r="K898" s="550">
        <v>45536</v>
      </c>
    </row>
    <row r="899" spans="3:11">
      <c r="C899" s="1" t="s">
        <v>1068</v>
      </c>
      <c r="D899" s="1" t="s">
        <v>844</v>
      </c>
      <c r="F899" s="1">
        <v>10601521180</v>
      </c>
      <c r="G899" s="1">
        <v>391.58</v>
      </c>
      <c r="H899" s="1">
        <v>391.58</v>
      </c>
      <c r="I899" s="1" t="s">
        <v>757</v>
      </c>
      <c r="J899" s="1">
        <v>2024</v>
      </c>
      <c r="K899" s="550">
        <v>45536</v>
      </c>
    </row>
    <row r="900" spans="3:11">
      <c r="C900" s="1" t="s">
        <v>1069</v>
      </c>
      <c r="D900" s="1" t="s">
        <v>826</v>
      </c>
      <c r="F900" s="1" t="s">
        <v>750</v>
      </c>
      <c r="G900" s="1">
        <v>179.45</v>
      </c>
      <c r="H900" s="1">
        <v>179.45</v>
      </c>
      <c r="I900" s="1" t="s">
        <v>757</v>
      </c>
      <c r="J900" s="1">
        <v>2024</v>
      </c>
      <c r="K900" s="550">
        <v>45536</v>
      </c>
    </row>
    <row r="901" spans="3:11">
      <c r="C901" s="1" t="s">
        <v>1070</v>
      </c>
      <c r="D901" s="1" t="s">
        <v>824</v>
      </c>
      <c r="F901" s="1" t="s">
        <v>750</v>
      </c>
      <c r="G901" s="1">
        <v>161.27000000000001</v>
      </c>
      <c r="H901" s="1">
        <v>161.27000000000001</v>
      </c>
      <c r="I901" s="1" t="s">
        <v>757</v>
      </c>
      <c r="J901" s="1">
        <v>2024</v>
      </c>
      <c r="K901" s="550">
        <v>45536</v>
      </c>
    </row>
    <row r="902" spans="3:11">
      <c r="C902" s="1" t="s">
        <v>1071</v>
      </c>
      <c r="D902" s="1" t="s">
        <v>826</v>
      </c>
      <c r="F902" s="1" t="s">
        <v>750</v>
      </c>
      <c r="G902" s="1">
        <v>135.33000000000001</v>
      </c>
      <c r="H902" s="1">
        <v>135.33000000000001</v>
      </c>
      <c r="I902" s="1" t="s">
        <v>757</v>
      </c>
      <c r="J902" s="1">
        <v>2024</v>
      </c>
      <c r="K902" s="550">
        <v>45536</v>
      </c>
    </row>
    <row r="903" spans="3:11">
      <c r="C903" s="1" t="s">
        <v>1072</v>
      </c>
      <c r="D903" s="1" t="s">
        <v>818</v>
      </c>
      <c r="F903" s="1">
        <v>10202171180</v>
      </c>
      <c r="G903" s="1">
        <v>9437.9</v>
      </c>
      <c r="H903" s="1">
        <v>9437.9</v>
      </c>
      <c r="I903" s="1" t="s">
        <v>757</v>
      </c>
      <c r="J903" s="1">
        <v>2024</v>
      </c>
      <c r="K903" s="550">
        <v>45536</v>
      </c>
    </row>
    <row r="904" spans="3:11">
      <c r="C904" s="1" t="s">
        <v>1073</v>
      </c>
      <c r="D904" s="1" t="s">
        <v>818</v>
      </c>
      <c r="F904" s="1">
        <v>10202171180</v>
      </c>
      <c r="G904" s="1">
        <v>9511.9</v>
      </c>
      <c r="H904" s="1">
        <v>9511.9</v>
      </c>
      <c r="I904" s="1" t="s">
        <v>757</v>
      </c>
      <c r="J904" s="1">
        <v>2024</v>
      </c>
      <c r="K904" s="550">
        <v>45536</v>
      </c>
    </row>
    <row r="905" spans="3:11">
      <c r="C905" s="1" t="s">
        <v>1075</v>
      </c>
      <c r="D905" s="1" t="s">
        <v>818</v>
      </c>
      <c r="F905" s="1">
        <v>10201161180</v>
      </c>
      <c r="G905" s="1">
        <v>780</v>
      </c>
      <c r="H905" s="1">
        <v>780</v>
      </c>
      <c r="I905" s="1" t="s">
        <v>757</v>
      </c>
      <c r="J905" s="1">
        <v>2024</v>
      </c>
      <c r="K905" s="550">
        <v>45536</v>
      </c>
    </row>
    <row r="906" spans="3:11">
      <c r="C906" s="1" t="s">
        <v>1330</v>
      </c>
      <c r="D906" s="1" t="s">
        <v>818</v>
      </c>
      <c r="F906" s="1" t="s">
        <v>761</v>
      </c>
      <c r="G906" s="1">
        <v>312.04000000000002</v>
      </c>
      <c r="H906" s="1">
        <v>312.04000000000002</v>
      </c>
      <c r="I906" s="1" t="s">
        <v>757</v>
      </c>
      <c r="J906" s="1">
        <v>2024</v>
      </c>
      <c r="K906" s="550">
        <v>45536</v>
      </c>
    </row>
    <row r="907" spans="3:11">
      <c r="C907" s="1" t="s">
        <v>1331</v>
      </c>
      <c r="D907" s="1" t="s">
        <v>818</v>
      </c>
      <c r="F907" s="1" t="s">
        <v>761</v>
      </c>
      <c r="G907" s="1">
        <v>420.04</v>
      </c>
      <c r="H907" s="1">
        <v>420.04</v>
      </c>
      <c r="I907" s="1" t="s">
        <v>757</v>
      </c>
      <c r="J907" s="1">
        <v>2024</v>
      </c>
      <c r="K907" s="550">
        <v>45536</v>
      </c>
    </row>
    <row r="908" spans="3:11">
      <c r="D908" s="1" t="s">
        <v>826</v>
      </c>
      <c r="F908" s="1">
        <v>10601621180</v>
      </c>
      <c r="G908" s="1">
        <v>166.71</v>
      </c>
      <c r="H908" s="1">
        <v>166.71</v>
      </c>
      <c r="I908" s="1" t="s">
        <v>757</v>
      </c>
      <c r="J908" s="1">
        <v>2024</v>
      </c>
      <c r="K908" s="550">
        <v>45536</v>
      </c>
    </row>
    <row r="909" spans="3:11">
      <c r="C909" s="1" t="s">
        <v>1077</v>
      </c>
      <c r="D909" s="1" t="s">
        <v>826</v>
      </c>
      <c r="F909" s="1">
        <v>10601621180</v>
      </c>
      <c r="G909" s="1">
        <v>149.47999999999999</v>
      </c>
      <c r="H909" s="1">
        <v>149.47999999999999</v>
      </c>
      <c r="I909" s="1" t="s">
        <v>757</v>
      </c>
      <c r="J909" s="1">
        <v>2024</v>
      </c>
      <c r="K909" s="550">
        <v>45536</v>
      </c>
    </row>
    <row r="910" spans="3:11">
      <c r="C910" s="1" t="s">
        <v>1078</v>
      </c>
      <c r="D910" s="1" t="s">
        <v>826</v>
      </c>
      <c r="F910" s="1">
        <v>10601621180</v>
      </c>
      <c r="G910" s="1">
        <v>185.27</v>
      </c>
      <c r="H910" s="1">
        <v>185.27</v>
      </c>
      <c r="I910" s="1" t="s">
        <v>757</v>
      </c>
      <c r="J910" s="1">
        <v>2024</v>
      </c>
      <c r="K910" s="550">
        <v>45536</v>
      </c>
    </row>
    <row r="911" spans="3:11">
      <c r="C911" s="1" t="s">
        <v>1079</v>
      </c>
      <c r="D911" s="1" t="s">
        <v>824</v>
      </c>
      <c r="F911" s="1">
        <v>10201161180</v>
      </c>
      <c r="G911" s="1">
        <v>82</v>
      </c>
      <c r="H911" s="1">
        <v>82</v>
      </c>
      <c r="I911" s="1" t="s">
        <v>757</v>
      </c>
      <c r="J911" s="1">
        <v>2024</v>
      </c>
      <c r="K911" s="550">
        <v>45536</v>
      </c>
    </row>
    <row r="912" spans="3:11">
      <c r="C912" s="1" t="s">
        <v>1080</v>
      </c>
      <c r="D912" s="1" t="s">
        <v>842</v>
      </c>
      <c r="F912" s="1">
        <v>10401301180</v>
      </c>
      <c r="G912" s="1">
        <v>175.01</v>
      </c>
      <c r="H912" s="1">
        <v>175.01</v>
      </c>
      <c r="I912" s="1" t="s">
        <v>757</v>
      </c>
      <c r="J912" s="1">
        <v>2024</v>
      </c>
      <c r="K912" s="550">
        <v>45536</v>
      </c>
    </row>
    <row r="913" spans="3:11">
      <c r="C913" s="1" t="s">
        <v>1081</v>
      </c>
      <c r="D913" s="1" t="s">
        <v>830</v>
      </c>
      <c r="F913" s="1">
        <v>10202111180</v>
      </c>
      <c r="G913" s="1">
        <v>125.8</v>
      </c>
      <c r="H913" s="1">
        <v>125.8</v>
      </c>
      <c r="I913" s="1" t="s">
        <v>757</v>
      </c>
      <c r="J913" s="1">
        <v>2024</v>
      </c>
      <c r="K913" s="550">
        <v>45536</v>
      </c>
    </row>
    <row r="914" spans="3:11">
      <c r="C914" s="1" t="s">
        <v>1082</v>
      </c>
      <c r="D914" s="1" t="s">
        <v>830</v>
      </c>
      <c r="F914" s="1">
        <v>10401301180</v>
      </c>
      <c r="G914" s="1">
        <v>177.2</v>
      </c>
      <c r="H914" s="1">
        <v>177.2</v>
      </c>
      <c r="I914" s="1" t="s">
        <v>757</v>
      </c>
      <c r="J914" s="1">
        <v>2024</v>
      </c>
      <c r="K914" s="550">
        <v>45536</v>
      </c>
    </row>
    <row r="915" spans="3:11">
      <c r="C915" s="1" t="s">
        <v>1084</v>
      </c>
      <c r="D915" s="1" t="s">
        <v>826</v>
      </c>
      <c r="F915" s="1">
        <v>10601621180</v>
      </c>
      <c r="G915" s="1">
        <v>388.29</v>
      </c>
      <c r="H915" s="1">
        <v>388.29</v>
      </c>
      <c r="I915" s="1" t="s">
        <v>757</v>
      </c>
      <c r="J915" s="1">
        <v>2024</v>
      </c>
      <c r="K915" s="550">
        <v>45536</v>
      </c>
    </row>
    <row r="916" spans="3:11">
      <c r="C916" s="1" t="s">
        <v>1086</v>
      </c>
      <c r="D916" s="1" t="s">
        <v>820</v>
      </c>
      <c r="F916" s="1">
        <v>10201161180</v>
      </c>
      <c r="G916" s="1">
        <v>4940</v>
      </c>
      <c r="H916" s="1">
        <v>4940</v>
      </c>
      <c r="I916" s="1" t="s">
        <v>757</v>
      </c>
      <c r="J916" s="1">
        <v>2024</v>
      </c>
      <c r="K916" s="550">
        <v>45536</v>
      </c>
    </row>
    <row r="917" spans="3:11">
      <c r="C917" s="1" t="s">
        <v>1087</v>
      </c>
      <c r="D917" s="1" t="s">
        <v>820</v>
      </c>
      <c r="F917" s="1">
        <v>10201161180</v>
      </c>
      <c r="G917" s="1">
        <v>4426</v>
      </c>
      <c r="H917" s="1">
        <v>4426</v>
      </c>
      <c r="I917" s="1" t="s">
        <v>757</v>
      </c>
      <c r="J917" s="1">
        <v>2024</v>
      </c>
      <c r="K917" s="550">
        <v>45536</v>
      </c>
    </row>
    <row r="918" spans="3:11">
      <c r="C918" s="1" t="s">
        <v>1088</v>
      </c>
      <c r="D918" s="1" t="s">
        <v>820</v>
      </c>
      <c r="F918" s="1">
        <v>10201161180</v>
      </c>
      <c r="G918" s="1">
        <v>4418</v>
      </c>
      <c r="H918" s="1">
        <v>4418</v>
      </c>
      <c r="I918" s="1" t="s">
        <v>757</v>
      </c>
      <c r="J918" s="1">
        <v>2024</v>
      </c>
      <c r="K918" s="550">
        <v>45536</v>
      </c>
    </row>
    <row r="919" spans="3:11">
      <c r="C919" s="1" t="s">
        <v>1089</v>
      </c>
      <c r="D919" s="1" t="s">
        <v>820</v>
      </c>
      <c r="F919" s="1">
        <v>10201161180</v>
      </c>
      <c r="G919" s="1">
        <v>3771</v>
      </c>
      <c r="H919" s="1">
        <v>3771</v>
      </c>
      <c r="I919" s="1" t="s">
        <v>757</v>
      </c>
      <c r="J919" s="1">
        <v>2024</v>
      </c>
      <c r="K919" s="550">
        <v>45536</v>
      </c>
    </row>
    <row r="920" spans="3:11">
      <c r="C920" s="1" t="s">
        <v>1091</v>
      </c>
      <c r="D920" s="1" t="s">
        <v>826</v>
      </c>
      <c r="F920" s="1">
        <v>10601621180</v>
      </c>
      <c r="G920" s="1">
        <v>273.57</v>
      </c>
      <c r="H920" s="1">
        <v>273.57</v>
      </c>
      <c r="I920" s="1" t="s">
        <v>757</v>
      </c>
      <c r="J920" s="1">
        <v>2024</v>
      </c>
      <c r="K920" s="550">
        <v>45536</v>
      </c>
    </row>
    <row r="921" spans="3:11">
      <c r="C921" s="1" t="s">
        <v>1092</v>
      </c>
      <c r="D921" s="1" t="s">
        <v>826</v>
      </c>
      <c r="F921" s="1">
        <v>10601621180</v>
      </c>
      <c r="G921" s="1">
        <v>574.34</v>
      </c>
      <c r="H921" s="1">
        <v>574.34</v>
      </c>
      <c r="I921" s="1" t="s">
        <v>757</v>
      </c>
      <c r="J921" s="1">
        <v>2024</v>
      </c>
      <c r="K921" s="550">
        <v>45536</v>
      </c>
    </row>
    <row r="922" spans="3:11">
      <c r="C922" s="1" t="s">
        <v>1093</v>
      </c>
      <c r="D922" s="1" t="s">
        <v>830</v>
      </c>
      <c r="F922" s="1">
        <v>10201161180</v>
      </c>
      <c r="G922" s="1">
        <v>35627.199999999997</v>
      </c>
      <c r="H922" s="1">
        <v>35627.199999999997</v>
      </c>
      <c r="I922" s="1" t="s">
        <v>757</v>
      </c>
      <c r="J922" s="1">
        <v>2024</v>
      </c>
      <c r="K922" s="550">
        <v>45536</v>
      </c>
    </row>
    <row r="923" spans="3:11">
      <c r="C923" s="1" t="s">
        <v>1094</v>
      </c>
      <c r="D923" s="1" t="s">
        <v>830</v>
      </c>
      <c r="F923" s="1">
        <v>10201161180</v>
      </c>
      <c r="G923" s="1">
        <v>7298.8</v>
      </c>
      <c r="H923" s="1">
        <v>7298.8</v>
      </c>
      <c r="I923" s="1" t="s">
        <v>757</v>
      </c>
      <c r="J923" s="1">
        <v>2024</v>
      </c>
      <c r="K923" s="550">
        <v>45536</v>
      </c>
    </row>
    <row r="924" spans="3:11">
      <c r="C924" s="1" t="s">
        <v>1332</v>
      </c>
      <c r="D924" s="1" t="s">
        <v>826</v>
      </c>
      <c r="F924" s="1" t="s">
        <v>761</v>
      </c>
      <c r="G924" s="1">
        <v>225.95</v>
      </c>
      <c r="H924" s="1">
        <v>225.95</v>
      </c>
      <c r="I924" s="1" t="s">
        <v>757</v>
      </c>
      <c r="J924" s="1">
        <v>2024</v>
      </c>
      <c r="K924" s="550">
        <v>45536</v>
      </c>
    </row>
    <row r="925" spans="3:11">
      <c r="C925" s="1" t="s">
        <v>1333</v>
      </c>
      <c r="D925" s="1" t="s">
        <v>826</v>
      </c>
      <c r="F925" s="1" t="s">
        <v>761</v>
      </c>
      <c r="G925" s="1">
        <v>58.27</v>
      </c>
      <c r="H925" s="1">
        <v>58.27</v>
      </c>
      <c r="I925" s="1" t="s">
        <v>757</v>
      </c>
      <c r="J925" s="1">
        <v>2024</v>
      </c>
      <c r="K925" s="550">
        <v>45536</v>
      </c>
    </row>
    <row r="926" spans="3:11">
      <c r="C926" s="1" t="s">
        <v>1334</v>
      </c>
      <c r="D926" s="1" t="s">
        <v>826</v>
      </c>
      <c r="F926" s="1" t="s">
        <v>761</v>
      </c>
      <c r="G926" s="1">
        <v>182.21</v>
      </c>
      <c r="H926" s="1">
        <v>182.21</v>
      </c>
      <c r="I926" s="1" t="s">
        <v>757</v>
      </c>
      <c r="J926" s="1">
        <v>2024</v>
      </c>
      <c r="K926" s="550">
        <v>45536</v>
      </c>
    </row>
    <row r="927" spans="3:11">
      <c r="C927" s="1" t="s">
        <v>1335</v>
      </c>
      <c r="D927" s="1" t="s">
        <v>826</v>
      </c>
      <c r="F927" s="1" t="s">
        <v>761</v>
      </c>
      <c r="G927" s="1">
        <v>155.91</v>
      </c>
      <c r="H927" s="1">
        <v>155.91</v>
      </c>
      <c r="I927" s="1" t="s">
        <v>757</v>
      </c>
      <c r="J927" s="1">
        <v>2024</v>
      </c>
      <c r="K927" s="550">
        <v>45536</v>
      </c>
    </row>
    <row r="928" spans="3:11">
      <c r="C928" s="1" t="s">
        <v>1336</v>
      </c>
      <c r="D928" s="1" t="s">
        <v>826</v>
      </c>
      <c r="F928" s="1" t="s">
        <v>761</v>
      </c>
      <c r="G928" s="1">
        <v>180.97</v>
      </c>
      <c r="H928" s="1">
        <v>180.97</v>
      </c>
      <c r="I928" s="1" t="s">
        <v>757</v>
      </c>
      <c r="J928" s="1">
        <v>2024</v>
      </c>
      <c r="K928" s="550">
        <v>45536</v>
      </c>
    </row>
    <row r="929" spans="3:11">
      <c r="C929" s="1" t="s">
        <v>1095</v>
      </c>
      <c r="D929" s="1" t="s">
        <v>828</v>
      </c>
      <c r="F929" s="1">
        <v>10202111180</v>
      </c>
      <c r="G929" s="1">
        <v>258</v>
      </c>
      <c r="H929" s="1">
        <v>258</v>
      </c>
      <c r="I929" s="1" t="s">
        <v>757</v>
      </c>
      <c r="J929" s="1">
        <v>2024</v>
      </c>
      <c r="K929" s="550">
        <v>45536</v>
      </c>
    </row>
    <row r="930" spans="3:11">
      <c r="C930" s="1" t="s">
        <v>1096</v>
      </c>
      <c r="D930" s="1" t="s">
        <v>828</v>
      </c>
      <c r="F930" s="1">
        <v>10202111180</v>
      </c>
      <c r="G930" s="1">
        <v>110.2</v>
      </c>
      <c r="H930" s="1">
        <v>110.2</v>
      </c>
      <c r="I930" s="1" t="s">
        <v>757</v>
      </c>
      <c r="J930" s="1">
        <v>2024</v>
      </c>
      <c r="K930" s="550">
        <v>45536</v>
      </c>
    </row>
    <row r="931" spans="3:11">
      <c r="C931" s="1" t="s">
        <v>1097</v>
      </c>
      <c r="D931" s="1" t="s">
        <v>828</v>
      </c>
      <c r="F931" s="1">
        <v>10202171180</v>
      </c>
      <c r="G931" s="1">
        <v>287.2</v>
      </c>
      <c r="H931" s="1">
        <v>287.2</v>
      </c>
      <c r="I931" s="1" t="s">
        <v>757</v>
      </c>
      <c r="J931" s="1">
        <v>2024</v>
      </c>
      <c r="K931" s="550">
        <v>45536</v>
      </c>
    </row>
    <row r="932" spans="3:11">
      <c r="C932" s="1" t="s">
        <v>1098</v>
      </c>
      <c r="D932" s="1" t="s">
        <v>828</v>
      </c>
      <c r="F932" s="1">
        <v>10202171180</v>
      </c>
      <c r="G932" s="1">
        <v>329.8</v>
      </c>
      <c r="H932" s="1">
        <v>329.8</v>
      </c>
      <c r="I932" s="1" t="s">
        <v>757</v>
      </c>
      <c r="J932" s="1">
        <v>2024</v>
      </c>
      <c r="K932" s="550">
        <v>45536</v>
      </c>
    </row>
    <row r="933" spans="3:11">
      <c r="C933" s="1" t="s">
        <v>1099</v>
      </c>
      <c r="D933" s="1" t="s">
        <v>828</v>
      </c>
      <c r="F933" s="1">
        <v>10202171180</v>
      </c>
      <c r="G933" s="1">
        <v>313.5</v>
      </c>
      <c r="H933" s="1">
        <v>313.5</v>
      </c>
      <c r="I933" s="1" t="s">
        <v>757</v>
      </c>
      <c r="J933" s="1">
        <v>2024</v>
      </c>
      <c r="K933" s="550">
        <v>45536</v>
      </c>
    </row>
    <row r="934" spans="3:11">
      <c r="C934" s="1" t="s">
        <v>1100</v>
      </c>
      <c r="D934" s="1" t="s">
        <v>828</v>
      </c>
      <c r="F934" s="1">
        <v>10202171180</v>
      </c>
      <c r="G934" s="1">
        <v>110.9</v>
      </c>
      <c r="H934" s="1">
        <v>110.9</v>
      </c>
      <c r="I934" s="1" t="s">
        <v>757</v>
      </c>
      <c r="J934" s="1">
        <v>2024</v>
      </c>
      <c r="K934" s="550">
        <v>45536</v>
      </c>
    </row>
    <row r="935" spans="3:11">
      <c r="C935" s="1" t="s">
        <v>1101</v>
      </c>
      <c r="D935" s="1" t="s">
        <v>828</v>
      </c>
      <c r="F935" s="1">
        <v>10202171180</v>
      </c>
      <c r="G935" s="1">
        <v>193.1</v>
      </c>
      <c r="H935" s="1">
        <v>193.1</v>
      </c>
      <c r="I935" s="1" t="s">
        <v>757</v>
      </c>
      <c r="J935" s="1">
        <v>2024</v>
      </c>
      <c r="K935" s="550">
        <v>45536</v>
      </c>
    </row>
    <row r="936" spans="3:11">
      <c r="C936" s="1" t="s">
        <v>1102</v>
      </c>
      <c r="D936" s="1" t="s">
        <v>828</v>
      </c>
      <c r="F936" s="1">
        <v>10202171180</v>
      </c>
      <c r="G936" s="1">
        <v>259.3</v>
      </c>
      <c r="H936" s="1">
        <v>259.3</v>
      </c>
      <c r="I936" s="1" t="s">
        <v>757</v>
      </c>
      <c r="J936" s="1">
        <v>2024</v>
      </c>
      <c r="K936" s="550">
        <v>45536</v>
      </c>
    </row>
    <row r="937" spans="3:11">
      <c r="C937" s="1" t="s">
        <v>1103</v>
      </c>
      <c r="D937" s="1" t="s">
        <v>828</v>
      </c>
      <c r="F937" s="1">
        <v>10202171180</v>
      </c>
      <c r="G937" s="1">
        <v>300.89999999999998</v>
      </c>
      <c r="H937" s="1">
        <v>300.89999999999998</v>
      </c>
      <c r="I937" s="1" t="s">
        <v>757</v>
      </c>
      <c r="J937" s="1">
        <v>2024</v>
      </c>
      <c r="K937" s="550">
        <v>45536</v>
      </c>
    </row>
    <row r="938" spans="3:11">
      <c r="C938" s="1" t="s">
        <v>1104</v>
      </c>
      <c r="D938" s="1" t="s">
        <v>828</v>
      </c>
      <c r="F938" s="1">
        <v>10202171180</v>
      </c>
      <c r="G938" s="1">
        <v>287.10000000000002</v>
      </c>
      <c r="H938" s="1">
        <v>287.10000000000002</v>
      </c>
      <c r="I938" s="1" t="s">
        <v>757</v>
      </c>
      <c r="J938" s="1">
        <v>2024</v>
      </c>
      <c r="K938" s="550">
        <v>45536</v>
      </c>
    </row>
    <row r="939" spans="3:11">
      <c r="C939" s="1" t="s">
        <v>1105</v>
      </c>
      <c r="D939" s="1" t="s">
        <v>828</v>
      </c>
      <c r="F939" s="1">
        <v>10202171180</v>
      </c>
      <c r="G939" s="1">
        <v>766.2</v>
      </c>
      <c r="H939" s="1">
        <v>766.2</v>
      </c>
      <c r="I939" s="1" t="s">
        <v>757</v>
      </c>
      <c r="J939" s="1">
        <v>2024</v>
      </c>
      <c r="K939" s="550">
        <v>45536</v>
      </c>
    </row>
    <row r="940" spans="3:11">
      <c r="C940" s="1" t="s">
        <v>1106</v>
      </c>
      <c r="D940" s="1" t="s">
        <v>828</v>
      </c>
      <c r="F940" s="1">
        <v>10202171180</v>
      </c>
      <c r="G940" s="1">
        <v>297.10000000000002</v>
      </c>
      <c r="H940" s="1">
        <v>297.10000000000002</v>
      </c>
      <c r="I940" s="1" t="s">
        <v>757</v>
      </c>
      <c r="J940" s="1">
        <v>2024</v>
      </c>
      <c r="K940" s="550">
        <v>45536</v>
      </c>
    </row>
    <row r="941" spans="3:11">
      <c r="C941" s="1" t="s">
        <v>1107</v>
      </c>
      <c r="D941" s="1" t="s">
        <v>828</v>
      </c>
      <c r="F941" s="1">
        <v>10202171180</v>
      </c>
      <c r="G941" s="1">
        <v>185.3</v>
      </c>
      <c r="H941" s="1">
        <v>185.3</v>
      </c>
      <c r="I941" s="1" t="s">
        <v>757</v>
      </c>
      <c r="J941" s="1">
        <v>2024</v>
      </c>
      <c r="K941" s="550">
        <v>45536</v>
      </c>
    </row>
    <row r="942" spans="3:11">
      <c r="C942" s="1" t="s">
        <v>1108</v>
      </c>
      <c r="D942" s="1" t="s">
        <v>828</v>
      </c>
      <c r="F942" s="1">
        <v>10202171180</v>
      </c>
      <c r="G942" s="1">
        <v>294</v>
      </c>
      <c r="H942" s="1">
        <v>294</v>
      </c>
      <c r="I942" s="1" t="s">
        <v>757</v>
      </c>
      <c r="J942" s="1">
        <v>2024</v>
      </c>
      <c r="K942" s="550">
        <v>45536</v>
      </c>
    </row>
    <row r="943" spans="3:11">
      <c r="C943" s="1" t="s">
        <v>1109</v>
      </c>
      <c r="D943" s="1" t="s">
        <v>828</v>
      </c>
      <c r="F943" s="1">
        <v>10202171180</v>
      </c>
      <c r="G943" s="1">
        <v>452</v>
      </c>
      <c r="H943" s="1">
        <v>452</v>
      </c>
      <c r="I943" s="1" t="s">
        <v>757</v>
      </c>
      <c r="J943" s="1">
        <v>2024</v>
      </c>
      <c r="K943" s="550">
        <v>45536</v>
      </c>
    </row>
    <row r="944" spans="3:11">
      <c r="C944" s="1" t="s">
        <v>1295</v>
      </c>
      <c r="D944" s="1" t="s">
        <v>828</v>
      </c>
      <c r="F944" s="1">
        <v>10202171180</v>
      </c>
      <c r="G944" s="1">
        <v>347.3</v>
      </c>
      <c r="H944" s="1">
        <v>347.3</v>
      </c>
      <c r="I944" s="1" t="s">
        <v>757</v>
      </c>
      <c r="J944" s="1">
        <v>2024</v>
      </c>
      <c r="K944" s="550">
        <v>45536</v>
      </c>
    </row>
    <row r="945" spans="3:11">
      <c r="C945" s="1" t="s">
        <v>1337</v>
      </c>
      <c r="D945" s="1" t="s">
        <v>828</v>
      </c>
      <c r="F945" s="1">
        <v>10401311180</v>
      </c>
      <c r="G945" s="1">
        <v>149.69999999999999</v>
      </c>
      <c r="H945" s="1">
        <v>149.69999999999999</v>
      </c>
      <c r="I945" s="1" t="s">
        <v>757</v>
      </c>
      <c r="J945" s="1">
        <v>2024</v>
      </c>
      <c r="K945" s="550">
        <v>45536</v>
      </c>
    </row>
    <row r="946" spans="3:11">
      <c r="C946" s="1" t="s">
        <v>1338</v>
      </c>
      <c r="D946" s="1" t="s">
        <v>828</v>
      </c>
      <c r="F946" s="1">
        <v>10401631180</v>
      </c>
      <c r="G946" s="1">
        <v>85.6</v>
      </c>
      <c r="H946" s="1">
        <v>85.6</v>
      </c>
      <c r="I946" s="1" t="s">
        <v>757</v>
      </c>
      <c r="J946" s="1">
        <v>2024</v>
      </c>
      <c r="K946" s="550">
        <v>45536</v>
      </c>
    </row>
    <row r="947" spans="3:11">
      <c r="D947" s="1" t="s">
        <v>826</v>
      </c>
      <c r="F947" s="1">
        <v>10601621180</v>
      </c>
      <c r="G947" s="1">
        <v>150.82</v>
      </c>
      <c r="H947" s="1">
        <v>150.82</v>
      </c>
      <c r="I947" s="1" t="s">
        <v>757</v>
      </c>
      <c r="J947" s="1">
        <v>2024</v>
      </c>
      <c r="K947" s="550">
        <v>45536</v>
      </c>
    </row>
    <row r="948" spans="3:11">
      <c r="C948" s="1" t="s">
        <v>1111</v>
      </c>
      <c r="D948" s="1" t="s">
        <v>826</v>
      </c>
      <c r="F948" s="1">
        <v>10601621180</v>
      </c>
      <c r="G948" s="1">
        <v>144.53</v>
      </c>
      <c r="H948" s="1">
        <v>144.53</v>
      </c>
      <c r="I948" s="1" t="s">
        <v>757</v>
      </c>
      <c r="J948" s="1">
        <v>2024</v>
      </c>
      <c r="K948" s="550">
        <v>45536</v>
      </c>
    </row>
    <row r="949" spans="3:11">
      <c r="C949" s="1" t="s">
        <v>1339</v>
      </c>
      <c r="D949" s="1" t="s">
        <v>826</v>
      </c>
      <c r="F949" s="1" t="s">
        <v>761</v>
      </c>
      <c r="G949" s="1">
        <v>158.77000000000001</v>
      </c>
      <c r="H949" s="1">
        <v>158.77000000000001</v>
      </c>
      <c r="I949" s="1" t="s">
        <v>757</v>
      </c>
      <c r="J949" s="1">
        <v>2024</v>
      </c>
      <c r="K949" s="550">
        <v>45536</v>
      </c>
    </row>
    <row r="950" spans="3:11">
      <c r="C950" s="1" t="s">
        <v>1112</v>
      </c>
      <c r="D950" s="1" t="s">
        <v>826</v>
      </c>
      <c r="F950" s="1">
        <v>10601621180</v>
      </c>
      <c r="G950" s="1">
        <v>85.85</v>
      </c>
      <c r="H950" s="1">
        <v>85.85</v>
      </c>
      <c r="I950" s="1" t="s">
        <v>757</v>
      </c>
      <c r="J950" s="1">
        <v>2024</v>
      </c>
      <c r="K950" s="550">
        <v>45536</v>
      </c>
    </row>
    <row r="951" spans="3:11">
      <c r="C951" s="1" t="s">
        <v>1298</v>
      </c>
      <c r="D951" s="1" t="s">
        <v>826</v>
      </c>
      <c r="F951" s="1">
        <v>10101801180</v>
      </c>
      <c r="G951" s="1">
        <v>99.66</v>
      </c>
      <c r="H951" s="1">
        <v>99.66</v>
      </c>
      <c r="I951" s="1" t="s">
        <v>757</v>
      </c>
      <c r="J951" s="1">
        <v>2024</v>
      </c>
      <c r="K951" s="550">
        <v>45536</v>
      </c>
    </row>
    <row r="952" spans="3:11">
      <c r="C952" s="1" t="s">
        <v>1113</v>
      </c>
      <c r="D952" s="1" t="s">
        <v>826</v>
      </c>
      <c r="F952" s="1">
        <v>10601621180</v>
      </c>
      <c r="G952" s="1">
        <v>28.06</v>
      </c>
      <c r="H952" s="1">
        <v>28.06</v>
      </c>
      <c r="I952" s="1" t="s">
        <v>757</v>
      </c>
      <c r="J952" s="1">
        <v>2024</v>
      </c>
      <c r="K952" s="550">
        <v>45536</v>
      </c>
    </row>
    <row r="953" spans="3:11">
      <c r="C953" s="1" t="s">
        <v>1114</v>
      </c>
      <c r="D953" s="1" t="s">
        <v>826</v>
      </c>
      <c r="F953" s="1">
        <v>10601621180</v>
      </c>
      <c r="G953" s="1">
        <v>211.33</v>
      </c>
      <c r="H953" s="1">
        <v>211.33</v>
      </c>
      <c r="I953" s="1" t="s">
        <v>757</v>
      </c>
      <c r="J953" s="1">
        <v>2024</v>
      </c>
      <c r="K953" s="550">
        <v>45536</v>
      </c>
    </row>
    <row r="954" spans="3:11">
      <c r="D954" s="1" t="s">
        <v>826</v>
      </c>
      <c r="F954" s="1">
        <v>10601621180</v>
      </c>
      <c r="G954" s="1">
        <v>128.61000000000001</v>
      </c>
      <c r="H954" s="1">
        <v>128.61000000000001</v>
      </c>
      <c r="I954" s="1" t="s">
        <v>757</v>
      </c>
      <c r="J954" s="1">
        <v>2024</v>
      </c>
      <c r="K954" s="550">
        <v>45536</v>
      </c>
    </row>
    <row r="955" spans="3:11">
      <c r="C955" s="1" t="s">
        <v>1115</v>
      </c>
      <c r="D955" s="1" t="s">
        <v>826</v>
      </c>
      <c r="F955" s="1">
        <v>10601621180</v>
      </c>
      <c r="G955" s="1">
        <v>124.51</v>
      </c>
      <c r="H955" s="1">
        <v>124.51</v>
      </c>
      <c r="I955" s="1" t="s">
        <v>757</v>
      </c>
      <c r="J955" s="1">
        <v>2024</v>
      </c>
      <c r="K955" s="550">
        <v>45536</v>
      </c>
    </row>
    <row r="956" spans="3:11">
      <c r="C956" s="1" t="s">
        <v>1116</v>
      </c>
      <c r="D956" s="1" t="s">
        <v>826</v>
      </c>
      <c r="F956" s="1">
        <v>10601621180</v>
      </c>
      <c r="G956" s="1">
        <v>91.92</v>
      </c>
      <c r="H956" s="1">
        <v>91.92</v>
      </c>
      <c r="I956" s="1" t="s">
        <v>757</v>
      </c>
      <c r="J956" s="1">
        <v>2024</v>
      </c>
      <c r="K956" s="550">
        <v>45536</v>
      </c>
    </row>
    <row r="957" spans="3:11">
      <c r="C957" s="1" t="s">
        <v>1299</v>
      </c>
      <c r="D957" s="1" t="s">
        <v>826</v>
      </c>
      <c r="F957" s="1">
        <v>10601621180</v>
      </c>
      <c r="G957" s="1">
        <v>121.89</v>
      </c>
      <c r="H957" s="1">
        <v>121.89</v>
      </c>
      <c r="I957" s="1" t="s">
        <v>757</v>
      </c>
      <c r="J957" s="1">
        <v>2024</v>
      </c>
      <c r="K957" s="550">
        <v>45536</v>
      </c>
    </row>
    <row r="958" spans="3:11">
      <c r="C958" s="1" t="s">
        <v>1117</v>
      </c>
      <c r="D958" s="1" t="s">
        <v>826</v>
      </c>
      <c r="F958" s="1">
        <v>10601621180</v>
      </c>
      <c r="G958" s="1">
        <v>87.93</v>
      </c>
      <c r="H958" s="1">
        <v>87.93</v>
      </c>
      <c r="I958" s="1" t="s">
        <v>757</v>
      </c>
      <c r="J958" s="1">
        <v>2024</v>
      </c>
      <c r="K958" s="550">
        <v>45536</v>
      </c>
    </row>
    <row r="959" spans="3:11">
      <c r="C959" s="1" t="s">
        <v>1118</v>
      </c>
      <c r="D959" s="1" t="s">
        <v>826</v>
      </c>
      <c r="F959" s="1">
        <v>10601621180</v>
      </c>
      <c r="G959" s="1">
        <v>220.89</v>
      </c>
      <c r="H959" s="1">
        <v>220.89</v>
      </c>
      <c r="I959" s="1" t="s">
        <v>757</v>
      </c>
      <c r="J959" s="1">
        <v>2024</v>
      </c>
      <c r="K959" s="550">
        <v>45536</v>
      </c>
    </row>
    <row r="960" spans="3:11">
      <c r="C960" s="1" t="s">
        <v>1120</v>
      </c>
      <c r="D960" s="1" t="s">
        <v>826</v>
      </c>
      <c r="F960" s="1">
        <v>10601621180</v>
      </c>
      <c r="G960" s="1">
        <v>127.48</v>
      </c>
      <c r="H960" s="1">
        <v>127.48</v>
      </c>
      <c r="I960" s="1" t="s">
        <v>757</v>
      </c>
      <c r="J960" s="1">
        <v>2024</v>
      </c>
      <c r="K960" s="550">
        <v>45536</v>
      </c>
    </row>
    <row r="961" spans="3:11">
      <c r="C961" s="1" t="s">
        <v>1121</v>
      </c>
      <c r="D961" s="1" t="s">
        <v>826</v>
      </c>
      <c r="F961" s="1">
        <v>10601621180</v>
      </c>
      <c r="G961" s="1">
        <v>160.06</v>
      </c>
      <c r="H961" s="1">
        <v>0</v>
      </c>
      <c r="I961" s="1" t="s">
        <v>757</v>
      </c>
      <c r="J961" s="1">
        <v>2024</v>
      </c>
      <c r="K961" s="550">
        <v>45536</v>
      </c>
    </row>
    <row r="962" spans="3:11">
      <c r="C962" s="1" t="s">
        <v>1122</v>
      </c>
      <c r="D962" s="1" t="s">
        <v>826</v>
      </c>
      <c r="F962" s="1">
        <v>10601621180</v>
      </c>
      <c r="G962" s="1">
        <v>159.08000000000001</v>
      </c>
      <c r="H962" s="1">
        <v>159.08000000000001</v>
      </c>
      <c r="I962" s="1" t="s">
        <v>757</v>
      </c>
      <c r="J962" s="1">
        <v>2024</v>
      </c>
      <c r="K962" s="550">
        <v>45536</v>
      </c>
    </row>
    <row r="963" spans="3:11">
      <c r="C963" s="1" t="s">
        <v>1123</v>
      </c>
      <c r="D963" s="1" t="s">
        <v>826</v>
      </c>
      <c r="F963" s="1">
        <v>10601621180</v>
      </c>
      <c r="G963" s="1">
        <v>59.11</v>
      </c>
      <c r="H963" s="1">
        <v>59.11</v>
      </c>
      <c r="I963" s="1" t="s">
        <v>757</v>
      </c>
      <c r="J963" s="1">
        <v>2024</v>
      </c>
      <c r="K963" s="550">
        <v>45536</v>
      </c>
    </row>
    <row r="964" spans="3:11">
      <c r="C964" s="1" t="s">
        <v>1124</v>
      </c>
      <c r="D964" s="1" t="s">
        <v>826</v>
      </c>
      <c r="F964" s="1">
        <v>10601621180</v>
      </c>
      <c r="G964" s="1">
        <v>221.12</v>
      </c>
      <c r="H964" s="1">
        <v>221.12</v>
      </c>
      <c r="I964" s="1" t="s">
        <v>757</v>
      </c>
      <c r="J964" s="1">
        <v>2024</v>
      </c>
      <c r="K964" s="550">
        <v>45536</v>
      </c>
    </row>
    <row r="965" spans="3:11">
      <c r="C965" s="1" t="s">
        <v>1126</v>
      </c>
      <c r="D965" s="1" t="s">
        <v>826</v>
      </c>
      <c r="F965" s="1">
        <v>10601621180</v>
      </c>
      <c r="G965" s="1">
        <v>298.86</v>
      </c>
      <c r="H965" s="1">
        <v>298.86</v>
      </c>
      <c r="I965" s="1" t="s">
        <v>757</v>
      </c>
      <c r="J965" s="1">
        <v>2024</v>
      </c>
      <c r="K965" s="550">
        <v>45536</v>
      </c>
    </row>
    <row r="966" spans="3:11">
      <c r="C966" s="1" t="s">
        <v>1127</v>
      </c>
      <c r="D966" s="1" t="s">
        <v>826</v>
      </c>
      <c r="F966" s="1">
        <v>10601621180</v>
      </c>
      <c r="G966" s="1">
        <v>224.19</v>
      </c>
      <c r="H966" s="1">
        <v>224.19</v>
      </c>
      <c r="I966" s="1" t="s">
        <v>757</v>
      </c>
      <c r="J966" s="1">
        <v>2024</v>
      </c>
      <c r="K966" s="550">
        <v>45536</v>
      </c>
    </row>
    <row r="967" spans="3:11">
      <c r="C967" s="1" t="s">
        <v>1128</v>
      </c>
      <c r="D967" s="1" t="s">
        <v>826</v>
      </c>
      <c r="F967" s="1">
        <v>10601621180</v>
      </c>
      <c r="G967" s="1">
        <v>208.82</v>
      </c>
      <c r="H967" s="1">
        <v>0</v>
      </c>
      <c r="I967" s="1" t="s">
        <v>757</v>
      </c>
      <c r="J967" s="1">
        <v>2024</v>
      </c>
      <c r="K967" s="550">
        <v>45536</v>
      </c>
    </row>
    <row r="968" spans="3:11">
      <c r="C968" s="1" t="s">
        <v>1129</v>
      </c>
      <c r="D968" s="1" t="s">
        <v>826</v>
      </c>
      <c r="F968" s="1">
        <v>10601621180</v>
      </c>
      <c r="G968" s="1">
        <v>190.28</v>
      </c>
      <c r="H968" s="1">
        <v>190.28</v>
      </c>
      <c r="I968" s="1" t="s">
        <v>757</v>
      </c>
      <c r="J968" s="1">
        <v>2024</v>
      </c>
      <c r="K968" s="550">
        <v>45536</v>
      </c>
    </row>
    <row r="969" spans="3:11">
      <c r="C969" s="1" t="s">
        <v>1300</v>
      </c>
      <c r="D969" s="1" t="s">
        <v>826</v>
      </c>
      <c r="F969" s="1">
        <v>10601621180</v>
      </c>
      <c r="G969" s="1">
        <v>193.64</v>
      </c>
      <c r="H969" s="1">
        <v>193.64</v>
      </c>
      <c r="I969" s="1" t="s">
        <v>757</v>
      </c>
      <c r="J969" s="1">
        <v>2024</v>
      </c>
      <c r="K969" s="550">
        <v>45536</v>
      </c>
    </row>
    <row r="970" spans="3:11">
      <c r="C970" s="1" t="s">
        <v>1130</v>
      </c>
      <c r="D970" s="1" t="s">
        <v>826</v>
      </c>
      <c r="F970" s="1">
        <v>10601621180</v>
      </c>
      <c r="G970" s="1">
        <v>297.77999999999997</v>
      </c>
      <c r="H970" s="1">
        <v>297.77999999999997</v>
      </c>
      <c r="I970" s="1" t="s">
        <v>757</v>
      </c>
      <c r="J970" s="1">
        <v>2024</v>
      </c>
      <c r="K970" s="550">
        <v>45536</v>
      </c>
    </row>
    <row r="971" spans="3:11">
      <c r="C971" s="1" t="s">
        <v>1132</v>
      </c>
      <c r="D971" s="1" t="s">
        <v>826</v>
      </c>
      <c r="F971" s="1">
        <v>10601621180</v>
      </c>
      <c r="G971" s="1">
        <v>5614.28</v>
      </c>
      <c r="H971" s="1">
        <v>5614.28</v>
      </c>
      <c r="I971" s="1" t="s">
        <v>757</v>
      </c>
      <c r="J971" s="1">
        <v>2024</v>
      </c>
      <c r="K971" s="550">
        <v>45536</v>
      </c>
    </row>
    <row r="972" spans="3:11">
      <c r="C972" s="1" t="s">
        <v>1133</v>
      </c>
      <c r="D972" s="1" t="s">
        <v>826</v>
      </c>
      <c r="F972" s="1">
        <v>10601621180</v>
      </c>
      <c r="G972" s="1">
        <v>107.98</v>
      </c>
      <c r="H972" s="1">
        <v>107.98</v>
      </c>
      <c r="I972" s="1" t="s">
        <v>757</v>
      </c>
      <c r="J972" s="1">
        <v>2024</v>
      </c>
      <c r="K972" s="550">
        <v>45536</v>
      </c>
    </row>
    <row r="973" spans="3:11">
      <c r="C973" s="1" t="s">
        <v>1134</v>
      </c>
      <c r="D973" s="1" t="s">
        <v>826</v>
      </c>
      <c r="F973" s="1">
        <v>10601621180</v>
      </c>
      <c r="G973" s="1">
        <v>754.8</v>
      </c>
      <c r="H973" s="1">
        <v>754.8</v>
      </c>
      <c r="I973" s="1" t="s">
        <v>757</v>
      </c>
      <c r="J973" s="1">
        <v>2024</v>
      </c>
      <c r="K973" s="550">
        <v>45536</v>
      </c>
    </row>
    <row r="974" spans="3:11">
      <c r="C974" s="1" t="s">
        <v>1135</v>
      </c>
      <c r="D974" s="1" t="s">
        <v>826</v>
      </c>
      <c r="F974" s="1">
        <v>10601621180</v>
      </c>
      <c r="G974" s="1">
        <v>271.27</v>
      </c>
      <c r="H974" s="1">
        <v>271.27</v>
      </c>
      <c r="I974" s="1" t="s">
        <v>757</v>
      </c>
      <c r="J974" s="1">
        <v>2024</v>
      </c>
      <c r="K974" s="550">
        <v>45536</v>
      </c>
    </row>
    <row r="975" spans="3:11">
      <c r="C975" s="1" t="s">
        <v>1136</v>
      </c>
      <c r="D975" s="1" t="s">
        <v>826</v>
      </c>
      <c r="F975" s="1">
        <v>10601621180</v>
      </c>
      <c r="G975" s="1">
        <v>277.49</v>
      </c>
      <c r="H975" s="1">
        <v>277.49</v>
      </c>
      <c r="I975" s="1" t="s">
        <v>757</v>
      </c>
      <c r="J975" s="1">
        <v>2024</v>
      </c>
      <c r="K975" s="550">
        <v>45536</v>
      </c>
    </row>
    <row r="976" spans="3:11">
      <c r="C976" s="1" t="s">
        <v>1137</v>
      </c>
      <c r="D976" s="1" t="s">
        <v>826</v>
      </c>
      <c r="F976" s="1">
        <v>10601621180</v>
      </c>
      <c r="G976" s="1">
        <v>87.79</v>
      </c>
      <c r="H976" s="1">
        <v>87.79</v>
      </c>
      <c r="I976" s="1" t="s">
        <v>757</v>
      </c>
      <c r="J976" s="1">
        <v>2024</v>
      </c>
      <c r="K976" s="550">
        <v>45536</v>
      </c>
    </row>
    <row r="977" spans="3:11">
      <c r="C977" s="1" t="s">
        <v>1138</v>
      </c>
      <c r="D977" s="1" t="s">
        <v>826</v>
      </c>
      <c r="F977" s="1">
        <v>10601621180</v>
      </c>
      <c r="G977" s="1">
        <v>37.68</v>
      </c>
      <c r="H977" s="1">
        <v>37.68</v>
      </c>
      <c r="I977" s="1" t="s">
        <v>757</v>
      </c>
      <c r="J977" s="1">
        <v>2024</v>
      </c>
      <c r="K977" s="550">
        <v>45536</v>
      </c>
    </row>
    <row r="978" spans="3:11">
      <c r="C978" s="1" t="s">
        <v>1139</v>
      </c>
      <c r="D978" s="1" t="s">
        <v>826</v>
      </c>
      <c r="F978" s="1">
        <v>10601621180</v>
      </c>
      <c r="G978" s="1">
        <v>204.53</v>
      </c>
      <c r="H978" s="1">
        <v>204.53</v>
      </c>
      <c r="I978" s="1" t="s">
        <v>757</v>
      </c>
      <c r="J978" s="1">
        <v>2024</v>
      </c>
      <c r="K978" s="550">
        <v>45536</v>
      </c>
    </row>
    <row r="979" spans="3:11">
      <c r="C979" s="1" t="s">
        <v>1140</v>
      </c>
      <c r="D979" s="1" t="s">
        <v>826</v>
      </c>
      <c r="F979" s="1">
        <v>10601621180</v>
      </c>
      <c r="G979" s="1">
        <v>354.94</v>
      </c>
      <c r="H979" s="1">
        <v>0</v>
      </c>
      <c r="I979" s="1" t="s">
        <v>757</v>
      </c>
      <c r="J979" s="1">
        <v>2024</v>
      </c>
      <c r="K979" s="550">
        <v>45536</v>
      </c>
    </row>
    <row r="980" spans="3:11">
      <c r="C980" s="1" t="s">
        <v>1141</v>
      </c>
      <c r="D980" s="1" t="s">
        <v>826</v>
      </c>
      <c r="F980" s="1">
        <v>10601621180</v>
      </c>
      <c r="G980" s="1">
        <v>104.22</v>
      </c>
      <c r="H980" s="1">
        <v>0</v>
      </c>
      <c r="I980" s="1" t="s">
        <v>757</v>
      </c>
      <c r="J980" s="1">
        <v>2024</v>
      </c>
      <c r="K980" s="550">
        <v>45536</v>
      </c>
    </row>
    <row r="981" spans="3:11">
      <c r="C981" s="1" t="s">
        <v>1301</v>
      </c>
      <c r="D981" s="1" t="s">
        <v>826</v>
      </c>
      <c r="F981" s="1">
        <v>10601621180</v>
      </c>
      <c r="G981" s="1">
        <v>206.65</v>
      </c>
      <c r="H981" s="1">
        <v>206.65</v>
      </c>
      <c r="I981" s="1" t="s">
        <v>757</v>
      </c>
      <c r="J981" s="1">
        <v>2024</v>
      </c>
      <c r="K981" s="550">
        <v>45536</v>
      </c>
    </row>
    <row r="982" spans="3:11">
      <c r="C982" s="1" t="s">
        <v>1142</v>
      </c>
      <c r="D982" s="1" t="s">
        <v>826</v>
      </c>
      <c r="F982" s="1">
        <v>10601621180</v>
      </c>
      <c r="G982" s="1">
        <v>55.05</v>
      </c>
      <c r="H982" s="1">
        <v>55.05</v>
      </c>
      <c r="I982" s="1" t="s">
        <v>757</v>
      </c>
      <c r="J982" s="1">
        <v>2024</v>
      </c>
      <c r="K982" s="550">
        <v>45536</v>
      </c>
    </row>
    <row r="983" spans="3:11">
      <c r="C983" s="1" t="s">
        <v>1340</v>
      </c>
      <c r="D983" s="1" t="s">
        <v>826</v>
      </c>
      <c r="F983" s="1">
        <v>10601621180</v>
      </c>
      <c r="G983" s="1">
        <v>64.69</v>
      </c>
      <c r="H983" s="1">
        <v>64.69</v>
      </c>
      <c r="I983" s="1" t="s">
        <v>757</v>
      </c>
      <c r="J983" s="1">
        <v>2024</v>
      </c>
      <c r="K983" s="550">
        <v>45536</v>
      </c>
    </row>
    <row r="984" spans="3:11">
      <c r="C984" s="1" t="s">
        <v>1144</v>
      </c>
      <c r="D984" s="1" t="s">
        <v>826</v>
      </c>
      <c r="F984" s="1">
        <v>10601621180</v>
      </c>
      <c r="G984" s="1">
        <v>137.84</v>
      </c>
      <c r="H984" s="1">
        <v>137.84</v>
      </c>
      <c r="I984" s="1" t="s">
        <v>757</v>
      </c>
      <c r="J984" s="1">
        <v>2024</v>
      </c>
      <c r="K984" s="550">
        <v>45536</v>
      </c>
    </row>
    <row r="985" spans="3:11">
      <c r="C985" s="1" t="s">
        <v>1145</v>
      </c>
      <c r="D985" s="1" t="s">
        <v>826</v>
      </c>
      <c r="F985" s="1">
        <v>10601621180</v>
      </c>
      <c r="G985" s="1">
        <v>144.91999999999999</v>
      </c>
      <c r="H985" s="1">
        <v>144.91999999999999</v>
      </c>
      <c r="I985" s="1" t="s">
        <v>757</v>
      </c>
      <c r="J985" s="1">
        <v>2024</v>
      </c>
      <c r="K985" s="550">
        <v>45536</v>
      </c>
    </row>
    <row r="986" spans="3:11">
      <c r="C986" s="1" t="s">
        <v>1146</v>
      </c>
      <c r="D986" s="1" t="s">
        <v>826</v>
      </c>
      <c r="F986" s="1">
        <v>10601621180</v>
      </c>
      <c r="G986" s="1">
        <v>249.77</v>
      </c>
      <c r="H986" s="1">
        <v>249.77</v>
      </c>
      <c r="I986" s="1" t="s">
        <v>757</v>
      </c>
      <c r="J986" s="1">
        <v>2024</v>
      </c>
      <c r="K986" s="550">
        <v>45536</v>
      </c>
    </row>
    <row r="987" spans="3:11">
      <c r="C987" s="1" t="s">
        <v>1147</v>
      </c>
      <c r="D987" s="1" t="s">
        <v>826</v>
      </c>
      <c r="F987" s="1">
        <v>10601621180</v>
      </c>
      <c r="G987" s="1">
        <v>164.78</v>
      </c>
      <c r="H987" s="1">
        <v>164.78</v>
      </c>
      <c r="I987" s="1" t="s">
        <v>757</v>
      </c>
      <c r="J987" s="1">
        <v>2024</v>
      </c>
      <c r="K987" s="550">
        <v>45536</v>
      </c>
    </row>
    <row r="988" spans="3:11">
      <c r="C988" s="1" t="s">
        <v>1148</v>
      </c>
      <c r="D988" s="1" t="s">
        <v>826</v>
      </c>
      <c r="F988" s="1">
        <v>10601621180</v>
      </c>
      <c r="G988" s="1">
        <v>505.09</v>
      </c>
      <c r="H988" s="1">
        <v>505.09</v>
      </c>
      <c r="I988" s="1" t="s">
        <v>757</v>
      </c>
      <c r="J988" s="1">
        <v>2024</v>
      </c>
      <c r="K988" s="550">
        <v>45536</v>
      </c>
    </row>
    <row r="989" spans="3:11">
      <c r="C989" s="1" t="s">
        <v>1149</v>
      </c>
      <c r="D989" s="1" t="s">
        <v>826</v>
      </c>
      <c r="F989" s="1">
        <v>10601621180</v>
      </c>
      <c r="G989" s="1">
        <v>882.16</v>
      </c>
      <c r="H989" s="1">
        <v>882.16</v>
      </c>
      <c r="I989" s="1" t="s">
        <v>757</v>
      </c>
      <c r="J989" s="1">
        <v>2024</v>
      </c>
      <c r="K989" s="550">
        <v>45536</v>
      </c>
    </row>
    <row r="990" spans="3:11">
      <c r="C990" s="1" t="s">
        <v>1150</v>
      </c>
      <c r="D990" s="1" t="s">
        <v>826</v>
      </c>
      <c r="F990" s="1">
        <v>10601621180</v>
      </c>
      <c r="G990" s="1">
        <v>871.01</v>
      </c>
      <c r="H990" s="1">
        <v>871.01</v>
      </c>
      <c r="I990" s="1" t="s">
        <v>757</v>
      </c>
      <c r="J990" s="1">
        <v>2024</v>
      </c>
      <c r="K990" s="550">
        <v>45536</v>
      </c>
    </row>
    <row r="991" spans="3:11">
      <c r="C991" s="1" t="s">
        <v>1341</v>
      </c>
      <c r="D991" s="1" t="s">
        <v>826</v>
      </c>
      <c r="F991" s="1">
        <v>10601621180</v>
      </c>
      <c r="G991" s="1">
        <v>47.2</v>
      </c>
      <c r="H991" s="1">
        <v>47.2</v>
      </c>
      <c r="I991" s="1" t="s">
        <v>757</v>
      </c>
      <c r="J991" s="1">
        <v>2024</v>
      </c>
      <c r="K991" s="550">
        <v>45536</v>
      </c>
    </row>
    <row r="992" spans="3:11">
      <c r="C992" s="1" t="s">
        <v>1151</v>
      </c>
      <c r="D992" s="1" t="s">
        <v>826</v>
      </c>
      <c r="F992" s="1">
        <v>10601621180</v>
      </c>
      <c r="G992" s="1">
        <v>178.76</v>
      </c>
      <c r="H992" s="1">
        <v>178.76</v>
      </c>
      <c r="I992" s="1" t="s">
        <v>757</v>
      </c>
      <c r="J992" s="1">
        <v>2024</v>
      </c>
      <c r="K992" s="550">
        <v>45536</v>
      </c>
    </row>
    <row r="993" spans="3:11">
      <c r="C993" s="1" t="s">
        <v>1153</v>
      </c>
      <c r="D993" s="1" t="s">
        <v>826</v>
      </c>
      <c r="F993" s="1">
        <v>10601621180</v>
      </c>
      <c r="G993" s="1">
        <v>371.29</v>
      </c>
      <c r="H993" s="1">
        <v>371.29</v>
      </c>
      <c r="I993" s="1" t="s">
        <v>757</v>
      </c>
      <c r="J993" s="1">
        <v>2024</v>
      </c>
      <c r="K993" s="550">
        <v>45536</v>
      </c>
    </row>
    <row r="994" spans="3:11">
      <c r="C994" s="1" t="s">
        <v>1154</v>
      </c>
      <c r="D994" s="1" t="s">
        <v>826</v>
      </c>
      <c r="F994" s="1">
        <v>10601621180</v>
      </c>
      <c r="G994" s="1">
        <v>234.5</v>
      </c>
      <c r="H994" s="1">
        <v>234.5</v>
      </c>
      <c r="I994" s="1" t="s">
        <v>757</v>
      </c>
      <c r="J994" s="1">
        <v>2024</v>
      </c>
      <c r="K994" s="550">
        <v>45536</v>
      </c>
    </row>
    <row r="995" spans="3:11">
      <c r="C995" s="1" t="s">
        <v>1155</v>
      </c>
      <c r="D995" s="1" t="s">
        <v>826</v>
      </c>
      <c r="F995" s="1">
        <v>10601621180</v>
      </c>
      <c r="G995" s="1">
        <v>442.92</v>
      </c>
      <c r="H995" s="1">
        <v>442.92</v>
      </c>
      <c r="I995" s="1" t="s">
        <v>757</v>
      </c>
      <c r="J995" s="1">
        <v>2024</v>
      </c>
      <c r="K995" s="550">
        <v>45536</v>
      </c>
    </row>
    <row r="996" spans="3:11">
      <c r="C996" s="1" t="s">
        <v>1156</v>
      </c>
      <c r="D996" s="1" t="s">
        <v>826</v>
      </c>
      <c r="F996" s="1">
        <v>10601621180</v>
      </c>
      <c r="G996" s="1">
        <v>346.86</v>
      </c>
      <c r="H996" s="1">
        <v>346.86</v>
      </c>
      <c r="I996" s="1" t="s">
        <v>757</v>
      </c>
      <c r="J996" s="1">
        <v>2024</v>
      </c>
      <c r="K996" s="550">
        <v>45536</v>
      </c>
    </row>
    <row r="997" spans="3:11">
      <c r="C997" s="1" t="s">
        <v>1157</v>
      </c>
      <c r="D997" s="1" t="s">
        <v>826</v>
      </c>
      <c r="F997" s="1">
        <v>10601621180</v>
      </c>
      <c r="G997" s="1">
        <v>110.89</v>
      </c>
      <c r="H997" s="1">
        <v>110.89</v>
      </c>
      <c r="I997" s="1" t="s">
        <v>757</v>
      </c>
      <c r="J997" s="1">
        <v>2024</v>
      </c>
      <c r="K997" s="550">
        <v>45536</v>
      </c>
    </row>
    <row r="998" spans="3:11">
      <c r="C998" s="1" t="s">
        <v>1158</v>
      </c>
      <c r="D998" s="1" t="s">
        <v>826</v>
      </c>
      <c r="F998" s="1">
        <v>10601621180</v>
      </c>
      <c r="G998" s="1">
        <v>39.5</v>
      </c>
      <c r="H998" s="1">
        <v>39.5</v>
      </c>
      <c r="I998" s="1" t="s">
        <v>757</v>
      </c>
      <c r="J998" s="1">
        <v>2024</v>
      </c>
      <c r="K998" s="550">
        <v>45536</v>
      </c>
    </row>
    <row r="999" spans="3:11">
      <c r="C999" s="1" t="s">
        <v>1159</v>
      </c>
      <c r="D999" s="1" t="s">
        <v>826</v>
      </c>
      <c r="F999" s="1">
        <v>10601621180</v>
      </c>
      <c r="G999" s="1">
        <v>161.94</v>
      </c>
      <c r="H999" s="1">
        <v>161.94</v>
      </c>
      <c r="I999" s="1" t="s">
        <v>757</v>
      </c>
      <c r="J999" s="1">
        <v>2024</v>
      </c>
      <c r="K999" s="550">
        <v>45536</v>
      </c>
    </row>
    <row r="1000" spans="3:11">
      <c r="C1000" s="1" t="s">
        <v>1160</v>
      </c>
      <c r="D1000" s="1" t="s">
        <v>826</v>
      </c>
      <c r="F1000" s="1">
        <v>10101801180</v>
      </c>
      <c r="G1000" s="1">
        <v>196.61</v>
      </c>
      <c r="H1000" s="1">
        <v>196.61</v>
      </c>
      <c r="I1000" s="1" t="s">
        <v>757</v>
      </c>
      <c r="J1000" s="1">
        <v>2024</v>
      </c>
      <c r="K1000" s="550">
        <v>45536</v>
      </c>
    </row>
    <row r="1001" spans="3:11">
      <c r="C1001" s="1" t="s">
        <v>1161</v>
      </c>
      <c r="D1001" s="1" t="s">
        <v>826</v>
      </c>
      <c r="F1001" s="1">
        <v>10601621180</v>
      </c>
      <c r="G1001" s="1">
        <v>137.75</v>
      </c>
      <c r="H1001" s="1">
        <v>137.75</v>
      </c>
      <c r="I1001" s="1" t="s">
        <v>757</v>
      </c>
      <c r="J1001" s="1">
        <v>2024</v>
      </c>
      <c r="K1001" s="550">
        <v>45536</v>
      </c>
    </row>
    <row r="1002" spans="3:11">
      <c r="C1002" s="1" t="s">
        <v>1162</v>
      </c>
      <c r="D1002" s="1" t="s">
        <v>826</v>
      </c>
      <c r="F1002" s="1">
        <v>10601621180</v>
      </c>
      <c r="G1002" s="1">
        <v>111.62</v>
      </c>
      <c r="H1002" s="1">
        <v>111.62</v>
      </c>
      <c r="I1002" s="1" t="s">
        <v>757</v>
      </c>
      <c r="J1002" s="1">
        <v>2024</v>
      </c>
      <c r="K1002" s="550">
        <v>45536</v>
      </c>
    </row>
    <row r="1003" spans="3:11">
      <c r="C1003" s="1" t="s">
        <v>1163</v>
      </c>
      <c r="D1003" s="1" t="s">
        <v>826</v>
      </c>
      <c r="F1003" s="1">
        <v>10601621180</v>
      </c>
      <c r="G1003" s="1">
        <v>214.84</v>
      </c>
      <c r="H1003" s="1">
        <v>214.84</v>
      </c>
      <c r="I1003" s="1" t="s">
        <v>757</v>
      </c>
      <c r="J1003" s="1">
        <v>2024</v>
      </c>
      <c r="K1003" s="550">
        <v>45536</v>
      </c>
    </row>
    <row r="1004" spans="3:11">
      <c r="C1004" s="1" t="s">
        <v>1342</v>
      </c>
      <c r="D1004" s="1" t="s">
        <v>826</v>
      </c>
      <c r="F1004" s="1">
        <v>10601621180</v>
      </c>
      <c r="G1004" s="1">
        <v>92.26</v>
      </c>
      <c r="H1004" s="1">
        <v>92.26</v>
      </c>
      <c r="I1004" s="1" t="s">
        <v>757</v>
      </c>
      <c r="J1004" s="1">
        <v>2024</v>
      </c>
      <c r="K1004" s="550">
        <v>45536</v>
      </c>
    </row>
    <row r="1005" spans="3:11">
      <c r="C1005" s="1" t="s">
        <v>1302</v>
      </c>
      <c r="D1005" s="1" t="s">
        <v>826</v>
      </c>
      <c r="F1005" s="1">
        <v>10601621180</v>
      </c>
      <c r="G1005" s="1">
        <v>177.75</v>
      </c>
      <c r="H1005" s="1">
        <v>177.75</v>
      </c>
      <c r="I1005" s="1" t="s">
        <v>757</v>
      </c>
      <c r="J1005" s="1">
        <v>2024</v>
      </c>
      <c r="K1005" s="550">
        <v>45536</v>
      </c>
    </row>
    <row r="1006" spans="3:11">
      <c r="C1006" s="1" t="s">
        <v>1164</v>
      </c>
      <c r="D1006" s="1" t="s">
        <v>826</v>
      </c>
      <c r="F1006" s="1">
        <v>10601621180</v>
      </c>
      <c r="G1006" s="1">
        <v>106.14</v>
      </c>
      <c r="H1006" s="1">
        <v>106.14</v>
      </c>
      <c r="I1006" s="1" t="s">
        <v>757</v>
      </c>
      <c r="J1006" s="1">
        <v>2024</v>
      </c>
      <c r="K1006" s="550">
        <v>45536</v>
      </c>
    </row>
    <row r="1007" spans="3:11">
      <c r="C1007" s="1" t="s">
        <v>1165</v>
      </c>
      <c r="D1007" s="1" t="s">
        <v>826</v>
      </c>
      <c r="F1007" s="1">
        <v>10201161180</v>
      </c>
      <c r="G1007" s="1">
        <v>80</v>
      </c>
      <c r="H1007" s="1">
        <v>80</v>
      </c>
      <c r="I1007" s="1" t="s">
        <v>757</v>
      </c>
      <c r="J1007" s="1">
        <v>2024</v>
      </c>
      <c r="K1007" s="550">
        <v>45536</v>
      </c>
    </row>
    <row r="1008" spans="3:11">
      <c r="C1008" s="1" t="s">
        <v>1166</v>
      </c>
      <c r="D1008" s="1" t="s">
        <v>826</v>
      </c>
      <c r="F1008" s="1">
        <v>10201161180</v>
      </c>
      <c r="G1008" s="1">
        <v>50</v>
      </c>
      <c r="H1008" s="1">
        <v>50</v>
      </c>
      <c r="I1008" s="1" t="s">
        <v>757</v>
      </c>
      <c r="J1008" s="1">
        <v>2024</v>
      </c>
      <c r="K1008" s="550">
        <v>45536</v>
      </c>
    </row>
    <row r="1009" spans="3:11">
      <c r="C1009" s="1" t="s">
        <v>1343</v>
      </c>
      <c r="D1009" s="1" t="s">
        <v>826</v>
      </c>
      <c r="F1009" s="1">
        <v>10201161180</v>
      </c>
      <c r="G1009" s="1">
        <v>55</v>
      </c>
      <c r="H1009" s="1">
        <v>55</v>
      </c>
      <c r="I1009" s="1" t="s">
        <v>757</v>
      </c>
      <c r="J1009" s="1">
        <v>2024</v>
      </c>
      <c r="K1009" s="550">
        <v>45536</v>
      </c>
    </row>
    <row r="1010" spans="3:11">
      <c r="C1010" s="1" t="s">
        <v>1168</v>
      </c>
      <c r="D1010" s="1" t="s">
        <v>826</v>
      </c>
      <c r="F1010" s="1">
        <v>10201161180</v>
      </c>
      <c r="G1010" s="1">
        <v>115</v>
      </c>
      <c r="H1010" s="1">
        <v>115</v>
      </c>
      <c r="I1010" s="1" t="s">
        <v>757</v>
      </c>
      <c r="J1010" s="1">
        <v>2024</v>
      </c>
      <c r="K1010" s="550">
        <v>45536</v>
      </c>
    </row>
    <row r="1011" spans="3:11">
      <c r="C1011" s="1" t="s">
        <v>1170</v>
      </c>
      <c r="D1011" s="1" t="s">
        <v>826</v>
      </c>
      <c r="F1011" s="1">
        <v>10201161180</v>
      </c>
      <c r="G1011" s="1">
        <v>130</v>
      </c>
      <c r="H1011" s="1">
        <v>130</v>
      </c>
      <c r="I1011" s="1" t="s">
        <v>757</v>
      </c>
      <c r="J1011" s="1">
        <v>2024</v>
      </c>
      <c r="K1011" s="550">
        <v>45536</v>
      </c>
    </row>
    <row r="1012" spans="3:11">
      <c r="C1012" s="1" t="s">
        <v>1171</v>
      </c>
      <c r="D1012" s="1" t="s">
        <v>826</v>
      </c>
      <c r="F1012" s="1">
        <v>10201161180</v>
      </c>
      <c r="G1012" s="1">
        <v>200</v>
      </c>
      <c r="H1012" s="1">
        <v>200</v>
      </c>
      <c r="I1012" s="1" t="s">
        <v>757</v>
      </c>
      <c r="J1012" s="1">
        <v>2024</v>
      </c>
      <c r="K1012" s="550">
        <v>45536</v>
      </c>
    </row>
    <row r="1013" spans="3:11">
      <c r="C1013" s="1" t="s">
        <v>1344</v>
      </c>
      <c r="D1013" s="1" t="s">
        <v>826</v>
      </c>
      <c r="F1013" s="1">
        <v>10201161180</v>
      </c>
      <c r="G1013" s="1">
        <v>320</v>
      </c>
      <c r="H1013" s="1">
        <v>320</v>
      </c>
      <c r="I1013" s="1" t="s">
        <v>757</v>
      </c>
      <c r="J1013" s="1">
        <v>2024</v>
      </c>
      <c r="K1013" s="550">
        <v>45536</v>
      </c>
    </row>
    <row r="1014" spans="3:11">
      <c r="C1014" s="1" t="s">
        <v>1172</v>
      </c>
      <c r="D1014" s="1" t="s">
        <v>826</v>
      </c>
      <c r="F1014" s="1">
        <v>10201161180</v>
      </c>
      <c r="G1014" s="1">
        <v>185</v>
      </c>
      <c r="H1014" s="1">
        <v>185</v>
      </c>
      <c r="I1014" s="1" t="s">
        <v>757</v>
      </c>
      <c r="J1014" s="1">
        <v>2024</v>
      </c>
      <c r="K1014" s="550">
        <v>45536</v>
      </c>
    </row>
    <row r="1015" spans="3:11">
      <c r="C1015" s="1" t="s">
        <v>1173</v>
      </c>
      <c r="D1015" s="1" t="s">
        <v>826</v>
      </c>
      <c r="F1015" s="1">
        <v>10201161180</v>
      </c>
      <c r="G1015" s="1">
        <v>55</v>
      </c>
      <c r="H1015" s="1">
        <v>55</v>
      </c>
      <c r="I1015" s="1" t="s">
        <v>757</v>
      </c>
      <c r="J1015" s="1">
        <v>2024</v>
      </c>
      <c r="K1015" s="550">
        <v>45536</v>
      </c>
    </row>
    <row r="1016" spans="3:11">
      <c r="C1016" s="1" t="s">
        <v>1174</v>
      </c>
      <c r="D1016" s="1" t="s">
        <v>826</v>
      </c>
      <c r="F1016" s="1">
        <v>10201161180</v>
      </c>
      <c r="G1016" s="1">
        <v>60</v>
      </c>
      <c r="H1016" s="1">
        <v>60</v>
      </c>
      <c r="I1016" s="1" t="s">
        <v>757</v>
      </c>
      <c r="J1016" s="1">
        <v>2024</v>
      </c>
      <c r="K1016" s="550">
        <v>45536</v>
      </c>
    </row>
    <row r="1017" spans="3:11">
      <c r="C1017" s="1" t="s">
        <v>1345</v>
      </c>
      <c r="D1017" s="1" t="s">
        <v>826</v>
      </c>
      <c r="F1017" s="1">
        <v>10201161180</v>
      </c>
      <c r="G1017" s="1">
        <v>20</v>
      </c>
      <c r="H1017" s="1">
        <v>20</v>
      </c>
      <c r="I1017" s="1" t="s">
        <v>757</v>
      </c>
      <c r="J1017" s="1">
        <v>2024</v>
      </c>
      <c r="K1017" s="550">
        <v>45536</v>
      </c>
    </row>
    <row r="1018" spans="3:11">
      <c r="C1018" s="1" t="s">
        <v>1176</v>
      </c>
      <c r="D1018" s="1" t="s">
        <v>826</v>
      </c>
      <c r="F1018" s="1">
        <v>10201161180</v>
      </c>
      <c r="G1018" s="1">
        <v>120</v>
      </c>
      <c r="H1018" s="1">
        <v>120</v>
      </c>
      <c r="I1018" s="1" t="s">
        <v>757</v>
      </c>
      <c r="J1018" s="1">
        <v>2024</v>
      </c>
      <c r="K1018" s="550">
        <v>45536</v>
      </c>
    </row>
    <row r="1019" spans="3:11">
      <c r="C1019" s="1" t="s">
        <v>1177</v>
      </c>
      <c r="D1019" s="1" t="s">
        <v>826</v>
      </c>
      <c r="F1019" s="1">
        <v>10201161180</v>
      </c>
      <c r="G1019" s="1">
        <v>70</v>
      </c>
      <c r="H1019" s="1">
        <v>70</v>
      </c>
      <c r="I1019" s="1" t="s">
        <v>757</v>
      </c>
      <c r="J1019" s="1">
        <v>2024</v>
      </c>
      <c r="K1019" s="550">
        <v>45536</v>
      </c>
    </row>
    <row r="1020" spans="3:11">
      <c r="C1020" s="1" t="s">
        <v>1179</v>
      </c>
      <c r="D1020" s="1" t="s">
        <v>826</v>
      </c>
      <c r="F1020" s="1">
        <v>10201161180</v>
      </c>
      <c r="G1020" s="1">
        <v>60</v>
      </c>
      <c r="H1020" s="1">
        <v>60</v>
      </c>
      <c r="I1020" s="1" t="s">
        <v>757</v>
      </c>
      <c r="J1020" s="1">
        <v>2024</v>
      </c>
      <c r="K1020" s="550">
        <v>45536</v>
      </c>
    </row>
    <row r="1021" spans="3:11">
      <c r="C1021" s="1" t="s">
        <v>1180</v>
      </c>
      <c r="D1021" s="1" t="s">
        <v>826</v>
      </c>
      <c r="F1021" s="1">
        <v>10201161180</v>
      </c>
      <c r="G1021" s="1">
        <v>60</v>
      </c>
      <c r="H1021" s="1">
        <v>60</v>
      </c>
      <c r="I1021" s="1" t="s">
        <v>757</v>
      </c>
      <c r="J1021" s="1">
        <v>2024</v>
      </c>
      <c r="K1021" s="550">
        <v>45536</v>
      </c>
    </row>
    <row r="1022" spans="3:11">
      <c r="C1022" s="1" t="s">
        <v>1181</v>
      </c>
      <c r="D1022" s="1" t="s">
        <v>826</v>
      </c>
      <c r="F1022" s="1">
        <v>10201161180</v>
      </c>
      <c r="G1022" s="1">
        <v>90</v>
      </c>
      <c r="H1022" s="1">
        <v>90</v>
      </c>
      <c r="I1022" s="1" t="s">
        <v>757</v>
      </c>
      <c r="J1022" s="1">
        <v>2024</v>
      </c>
      <c r="K1022" s="550">
        <v>45536</v>
      </c>
    </row>
    <row r="1023" spans="3:11">
      <c r="C1023" s="1" t="s">
        <v>1182</v>
      </c>
      <c r="D1023" s="1" t="s">
        <v>826</v>
      </c>
      <c r="F1023" s="1">
        <v>10601621180</v>
      </c>
      <c r="G1023" s="1">
        <v>319.99</v>
      </c>
      <c r="H1023" s="1">
        <v>319.99</v>
      </c>
      <c r="I1023" s="1" t="s">
        <v>757</v>
      </c>
      <c r="J1023" s="1">
        <v>2024</v>
      </c>
      <c r="K1023" s="550">
        <v>45536</v>
      </c>
    </row>
    <row r="1024" spans="3:11">
      <c r="C1024" s="1" t="s">
        <v>1183</v>
      </c>
      <c r="D1024" s="1" t="s">
        <v>826</v>
      </c>
      <c r="F1024" s="1">
        <v>10601621180</v>
      </c>
      <c r="G1024" s="1">
        <v>53.56</v>
      </c>
      <c r="H1024" s="1">
        <v>53.56</v>
      </c>
      <c r="I1024" s="1" t="s">
        <v>757</v>
      </c>
      <c r="J1024" s="1">
        <v>2024</v>
      </c>
      <c r="K1024" s="550">
        <v>45536</v>
      </c>
    </row>
    <row r="1025" spans="3:11">
      <c r="C1025" s="1" t="s">
        <v>1184</v>
      </c>
      <c r="D1025" s="1" t="s">
        <v>848</v>
      </c>
      <c r="F1025" s="1" t="s">
        <v>761</v>
      </c>
      <c r="G1025" s="1">
        <v>2393.73</v>
      </c>
      <c r="H1025" s="1">
        <v>2393.73</v>
      </c>
      <c r="I1025" s="1" t="s">
        <v>757</v>
      </c>
      <c r="J1025" s="1">
        <v>2024</v>
      </c>
      <c r="K1025" s="550">
        <v>45536</v>
      </c>
    </row>
    <row r="1026" spans="3:11">
      <c r="C1026" s="1" t="s">
        <v>747</v>
      </c>
      <c r="D1026" s="1" t="s">
        <v>749</v>
      </c>
      <c r="E1026" s="1" t="s">
        <v>711</v>
      </c>
      <c r="F1026" s="1" t="s">
        <v>750</v>
      </c>
      <c r="G1026" s="1">
        <v>992.28</v>
      </c>
      <c r="H1026" s="1">
        <v>992.28</v>
      </c>
      <c r="I1026" s="1" t="s">
        <v>757</v>
      </c>
      <c r="J1026" s="1">
        <v>2024</v>
      </c>
      <c r="K1026" s="550">
        <v>45536</v>
      </c>
    </row>
    <row r="1027" spans="3:11">
      <c r="C1027" s="1" t="s">
        <v>730</v>
      </c>
      <c r="D1027" s="1" t="s">
        <v>749</v>
      </c>
      <c r="E1027" s="1" t="s">
        <v>711</v>
      </c>
      <c r="F1027" s="1" t="s">
        <v>750</v>
      </c>
      <c r="G1027" s="1">
        <v>550</v>
      </c>
      <c r="H1027" s="1">
        <v>550</v>
      </c>
      <c r="I1027" s="1" t="s">
        <v>757</v>
      </c>
      <c r="J1027" s="1">
        <v>2024</v>
      </c>
      <c r="K1027" s="550">
        <v>45536</v>
      </c>
    </row>
    <row r="1028" spans="3:11">
      <c r="C1028" s="1" t="s">
        <v>751</v>
      </c>
      <c r="D1028" s="1" t="s">
        <v>749</v>
      </c>
      <c r="E1028" s="1" t="s">
        <v>713</v>
      </c>
      <c r="F1028" s="1" t="s">
        <v>750</v>
      </c>
      <c r="G1028" s="1">
        <v>32074</v>
      </c>
      <c r="H1028" s="1">
        <v>32074</v>
      </c>
      <c r="I1028" s="1" t="s">
        <v>757</v>
      </c>
      <c r="J1028" s="1">
        <v>2024</v>
      </c>
      <c r="K1028" s="550">
        <v>45536</v>
      </c>
    </row>
    <row r="1029" spans="3:11">
      <c r="C1029" s="1" t="s">
        <v>752</v>
      </c>
      <c r="D1029" s="1" t="s">
        <v>749</v>
      </c>
      <c r="E1029" s="1" t="s">
        <v>714</v>
      </c>
      <c r="F1029" s="1" t="s">
        <v>750</v>
      </c>
      <c r="G1029" s="1">
        <v>44334</v>
      </c>
      <c r="H1029" s="1">
        <v>44334</v>
      </c>
      <c r="I1029" s="1" t="s">
        <v>757</v>
      </c>
      <c r="J1029" s="1">
        <v>2024</v>
      </c>
      <c r="K1029" s="550">
        <v>45536</v>
      </c>
    </row>
    <row r="1030" spans="3:11">
      <c r="C1030" s="1" t="s">
        <v>753</v>
      </c>
      <c r="D1030" s="1" t="s">
        <v>749</v>
      </c>
      <c r="E1030" s="1" t="s">
        <v>712</v>
      </c>
      <c r="F1030" s="1" t="s">
        <v>750</v>
      </c>
      <c r="G1030" s="1">
        <v>22792</v>
      </c>
      <c r="H1030" s="1">
        <v>22792</v>
      </c>
      <c r="I1030" s="1" t="s">
        <v>757</v>
      </c>
      <c r="J1030" s="1">
        <v>2024</v>
      </c>
      <c r="K1030" s="550">
        <v>45536</v>
      </c>
    </row>
    <row r="1031" spans="3:11">
      <c r="C1031" s="1" t="s">
        <v>1346</v>
      </c>
      <c r="D1031" s="1" t="s">
        <v>846</v>
      </c>
      <c r="F1031" s="1">
        <v>10401301180</v>
      </c>
      <c r="G1031" s="1">
        <v>160</v>
      </c>
      <c r="H1031" s="1">
        <v>160</v>
      </c>
      <c r="I1031" s="1" t="s">
        <v>757</v>
      </c>
      <c r="J1031" s="1">
        <v>2024</v>
      </c>
      <c r="K1031" s="550">
        <v>45536</v>
      </c>
    </row>
    <row r="1032" spans="3:11">
      <c r="C1032" s="1" t="s">
        <v>1307</v>
      </c>
      <c r="D1032" s="1" t="s">
        <v>824</v>
      </c>
      <c r="F1032" s="1">
        <v>10401301180</v>
      </c>
      <c r="G1032" s="1">
        <v>71.19</v>
      </c>
      <c r="H1032" s="1">
        <v>71.19</v>
      </c>
      <c r="I1032" s="1" t="s">
        <v>757</v>
      </c>
      <c r="J1032" s="1">
        <v>2024</v>
      </c>
      <c r="K1032" s="550">
        <v>45536</v>
      </c>
    </row>
    <row r="1033" spans="3:11">
      <c r="C1033" s="1" t="s">
        <v>1188</v>
      </c>
      <c r="D1033" s="1" t="s">
        <v>826</v>
      </c>
      <c r="F1033" s="1">
        <v>10202131180</v>
      </c>
      <c r="G1033" s="1">
        <v>226.33</v>
      </c>
      <c r="H1033" s="1">
        <v>226.33</v>
      </c>
      <c r="I1033" s="1" t="s">
        <v>757</v>
      </c>
      <c r="J1033" s="1">
        <v>2024</v>
      </c>
      <c r="K1033" s="550">
        <v>45536</v>
      </c>
    </row>
    <row r="1034" spans="3:11">
      <c r="C1034" s="1" t="s">
        <v>1189</v>
      </c>
      <c r="D1034" s="1" t="s">
        <v>826</v>
      </c>
      <c r="F1034" s="1">
        <v>10601621180</v>
      </c>
      <c r="G1034" s="1">
        <v>202.52</v>
      </c>
      <c r="H1034" s="1">
        <v>202.52</v>
      </c>
      <c r="I1034" s="1" t="s">
        <v>757</v>
      </c>
      <c r="J1034" s="1">
        <v>2024</v>
      </c>
      <c r="K1034" s="550">
        <v>45536</v>
      </c>
    </row>
    <row r="1035" spans="3:11">
      <c r="C1035" s="1" t="s">
        <v>1190</v>
      </c>
      <c r="D1035" s="1" t="s">
        <v>826</v>
      </c>
      <c r="F1035" s="1">
        <v>10202131180</v>
      </c>
      <c r="G1035" s="1">
        <v>448.25</v>
      </c>
      <c r="H1035" s="1">
        <v>448.25</v>
      </c>
      <c r="I1035" s="1" t="s">
        <v>757</v>
      </c>
      <c r="J1035" s="1">
        <v>2024</v>
      </c>
      <c r="K1035" s="550">
        <v>45536</v>
      </c>
    </row>
    <row r="1036" spans="3:11">
      <c r="C1036" s="1" t="s">
        <v>1308</v>
      </c>
      <c r="D1036" s="1" t="s">
        <v>824</v>
      </c>
      <c r="F1036" s="1">
        <v>10401301180</v>
      </c>
      <c r="G1036" s="1">
        <v>601.83000000000004</v>
      </c>
      <c r="H1036" s="1">
        <v>601.83000000000004</v>
      </c>
      <c r="I1036" s="1" t="s">
        <v>757</v>
      </c>
      <c r="J1036" s="1">
        <v>2024</v>
      </c>
      <c r="K1036" s="550">
        <v>45536</v>
      </c>
    </row>
    <row r="1037" spans="3:11">
      <c r="C1037" s="1" t="s">
        <v>1191</v>
      </c>
      <c r="D1037" s="1" t="s">
        <v>818</v>
      </c>
      <c r="F1037" s="1" t="s">
        <v>761</v>
      </c>
      <c r="G1037" s="1">
        <v>2669</v>
      </c>
      <c r="H1037" s="1">
        <v>2669</v>
      </c>
      <c r="I1037" s="1" t="s">
        <v>757</v>
      </c>
      <c r="J1037" s="1">
        <v>2024</v>
      </c>
      <c r="K1037" s="550">
        <v>45536</v>
      </c>
    </row>
    <row r="1038" spans="3:11">
      <c r="C1038" s="1" t="s">
        <v>1192</v>
      </c>
      <c r="D1038" s="1" t="s">
        <v>808</v>
      </c>
      <c r="F1038" s="1" t="s">
        <v>761</v>
      </c>
      <c r="G1038" s="1">
        <v>3682</v>
      </c>
      <c r="H1038" s="1">
        <v>3682</v>
      </c>
      <c r="I1038" s="1" t="s">
        <v>757</v>
      </c>
      <c r="J1038" s="1">
        <v>2024</v>
      </c>
      <c r="K1038" s="550">
        <v>45536</v>
      </c>
    </row>
    <row r="1039" spans="3:11" ht="25.5">
      <c r="C1039" s="69" t="s">
        <v>1194</v>
      </c>
      <c r="D1039" s="69" t="s">
        <v>818</v>
      </c>
      <c r="F1039" s="1" t="s">
        <v>761</v>
      </c>
      <c r="G1039" s="1">
        <v>2661</v>
      </c>
      <c r="H1039" s="1">
        <v>2661</v>
      </c>
      <c r="I1039" s="1" t="s">
        <v>757</v>
      </c>
      <c r="J1039" s="1">
        <v>2024</v>
      </c>
      <c r="K1039" s="550">
        <v>45536</v>
      </c>
    </row>
    <row r="1040" spans="3:11" ht="25.5">
      <c r="C1040" s="69" t="s">
        <v>1195</v>
      </c>
      <c r="D1040" s="69" t="s">
        <v>808</v>
      </c>
      <c r="F1040" s="1" t="s">
        <v>761</v>
      </c>
      <c r="G1040" s="1">
        <v>4791</v>
      </c>
      <c r="H1040" s="1">
        <v>4791</v>
      </c>
      <c r="I1040" s="1" t="s">
        <v>757</v>
      </c>
      <c r="J1040" s="1">
        <v>2024</v>
      </c>
      <c r="K1040" s="550">
        <v>45536</v>
      </c>
    </row>
    <row r="1041" spans="3:11">
      <c r="C1041" s="1" t="s">
        <v>1197</v>
      </c>
      <c r="D1041" s="1" t="s">
        <v>814</v>
      </c>
      <c r="F1041" s="1" t="s">
        <v>761</v>
      </c>
      <c r="G1041" s="1">
        <v>2134</v>
      </c>
      <c r="H1041" s="1">
        <v>2134</v>
      </c>
      <c r="I1041" s="1" t="s">
        <v>757</v>
      </c>
      <c r="J1041" s="1">
        <v>2024</v>
      </c>
      <c r="K1041" s="550">
        <v>45536</v>
      </c>
    </row>
    <row r="1042" spans="3:11">
      <c r="C1042" s="1" t="s">
        <v>723</v>
      </c>
      <c r="D1042" s="1" t="s">
        <v>834</v>
      </c>
      <c r="F1042" s="1" t="s">
        <v>750</v>
      </c>
      <c r="G1042" s="1">
        <v>9116</v>
      </c>
      <c r="H1042" s="1">
        <v>9116</v>
      </c>
      <c r="I1042" s="1" t="s">
        <v>757</v>
      </c>
      <c r="J1042" s="1">
        <v>2024</v>
      </c>
      <c r="K1042" s="550">
        <v>45536</v>
      </c>
    </row>
    <row r="1043" spans="3:11">
      <c r="C1043" s="1" t="s">
        <v>724</v>
      </c>
      <c r="D1043" s="1" t="s">
        <v>834</v>
      </c>
      <c r="F1043" s="1" t="s">
        <v>750</v>
      </c>
      <c r="G1043" s="1">
        <v>8621</v>
      </c>
      <c r="H1043" s="1">
        <v>8621</v>
      </c>
      <c r="I1043" s="1" t="s">
        <v>757</v>
      </c>
      <c r="J1043" s="1">
        <v>2024</v>
      </c>
      <c r="K1043" s="550">
        <v>45536</v>
      </c>
    </row>
    <row r="1044" spans="3:11">
      <c r="C1044" s="1" t="s">
        <v>1199</v>
      </c>
      <c r="D1044" s="1" t="s">
        <v>797</v>
      </c>
      <c r="F1044" s="1" t="s">
        <v>761</v>
      </c>
      <c r="G1044" s="1">
        <v>178.09</v>
      </c>
      <c r="H1044" s="1">
        <v>178.09</v>
      </c>
      <c r="I1044" s="1" t="s">
        <v>757</v>
      </c>
      <c r="J1044" s="1">
        <v>2024</v>
      </c>
      <c r="K1044" s="550">
        <v>45536</v>
      </c>
    </row>
    <row r="1045" spans="3:11">
      <c r="C1045" s="1" t="s">
        <v>1347</v>
      </c>
      <c r="D1045" s="1" t="s">
        <v>826</v>
      </c>
      <c r="F1045" s="1" t="s">
        <v>761</v>
      </c>
      <c r="G1045" s="1">
        <v>75</v>
      </c>
      <c r="H1045" s="1">
        <v>75</v>
      </c>
      <c r="I1045" s="1" t="s">
        <v>757</v>
      </c>
      <c r="J1045" s="1">
        <v>2024</v>
      </c>
      <c r="K1045" s="550">
        <v>45536</v>
      </c>
    </row>
    <row r="1046" spans="3:11">
      <c r="C1046" s="1" t="s">
        <v>1200</v>
      </c>
      <c r="D1046" s="1" t="s">
        <v>826</v>
      </c>
      <c r="F1046" s="1" t="s">
        <v>761</v>
      </c>
      <c r="G1046" s="1">
        <v>142</v>
      </c>
      <c r="H1046" s="1">
        <v>142</v>
      </c>
      <c r="I1046" s="1" t="s">
        <v>757</v>
      </c>
      <c r="J1046" s="1">
        <v>2024</v>
      </c>
      <c r="K1046" s="550">
        <v>45536</v>
      </c>
    </row>
    <row r="1047" spans="3:11">
      <c r="C1047" s="1" t="s">
        <v>1202</v>
      </c>
      <c r="D1047" s="1" t="s">
        <v>826</v>
      </c>
      <c r="F1047" s="1" t="s">
        <v>761</v>
      </c>
      <c r="G1047" s="1">
        <v>272.35000000000002</v>
      </c>
      <c r="H1047" s="1">
        <v>272.35000000000002</v>
      </c>
      <c r="I1047" s="1" t="s">
        <v>757</v>
      </c>
      <c r="J1047" s="1">
        <v>2024</v>
      </c>
      <c r="K1047" s="550">
        <v>45536</v>
      </c>
    </row>
    <row r="1048" spans="3:11">
      <c r="C1048" s="1" t="s">
        <v>1205</v>
      </c>
      <c r="D1048" s="1" t="s">
        <v>826</v>
      </c>
      <c r="F1048" s="1" t="s">
        <v>761</v>
      </c>
      <c r="G1048" s="1">
        <v>110</v>
      </c>
      <c r="H1048" s="1">
        <v>110</v>
      </c>
      <c r="I1048" s="1" t="s">
        <v>757</v>
      </c>
      <c r="J1048" s="1">
        <v>2024</v>
      </c>
      <c r="K1048" s="550">
        <v>45536</v>
      </c>
    </row>
    <row r="1049" spans="3:11">
      <c r="C1049" s="1" t="s">
        <v>1311</v>
      </c>
      <c r="D1049" s="1" t="s">
        <v>826</v>
      </c>
      <c r="F1049" s="1" t="s">
        <v>761</v>
      </c>
      <c r="G1049" s="1">
        <v>260.12</v>
      </c>
      <c r="H1049" s="1">
        <v>260.12</v>
      </c>
      <c r="I1049" s="1" t="s">
        <v>757</v>
      </c>
      <c r="J1049" s="1">
        <v>2024</v>
      </c>
      <c r="K1049" s="550">
        <v>45536</v>
      </c>
    </row>
    <row r="1050" spans="3:11">
      <c r="C1050" s="1" t="s">
        <v>1312</v>
      </c>
      <c r="D1050" s="1" t="s">
        <v>826</v>
      </c>
      <c r="F1050" s="1" t="s">
        <v>761</v>
      </c>
      <c r="G1050" s="1">
        <v>299.93</v>
      </c>
      <c r="H1050" s="1">
        <v>299.93</v>
      </c>
      <c r="I1050" s="1" t="s">
        <v>757</v>
      </c>
      <c r="J1050" s="1">
        <v>2024</v>
      </c>
      <c r="K1050" s="550">
        <v>45536</v>
      </c>
    </row>
    <row r="1051" spans="3:11">
      <c r="C1051" s="1" t="s">
        <v>1348</v>
      </c>
      <c r="D1051" s="1" t="s">
        <v>808</v>
      </c>
      <c r="F1051" s="1" t="s">
        <v>761</v>
      </c>
      <c r="G1051" s="1">
        <v>47</v>
      </c>
      <c r="H1051" s="1">
        <v>47</v>
      </c>
      <c r="I1051" s="1" t="s">
        <v>757</v>
      </c>
      <c r="J1051" s="1">
        <v>2024</v>
      </c>
      <c r="K1051" s="550">
        <v>45536</v>
      </c>
    </row>
    <row r="1052" spans="3:11">
      <c r="C1052" s="1" t="s">
        <v>1207</v>
      </c>
      <c r="D1052" s="1" t="s">
        <v>808</v>
      </c>
      <c r="F1052" s="1" t="s">
        <v>761</v>
      </c>
      <c r="G1052" s="1">
        <v>255</v>
      </c>
      <c r="H1052" s="1">
        <v>255</v>
      </c>
      <c r="I1052" s="1" t="s">
        <v>757</v>
      </c>
      <c r="J1052" s="1">
        <v>2024</v>
      </c>
      <c r="K1052" s="550">
        <v>45536</v>
      </c>
    </row>
    <row r="1053" spans="3:11">
      <c r="C1053" s="1" t="s">
        <v>1208</v>
      </c>
      <c r="D1053" s="1" t="s">
        <v>812</v>
      </c>
      <c r="F1053" s="1" t="s">
        <v>761</v>
      </c>
      <c r="G1053" s="1">
        <v>974</v>
      </c>
      <c r="H1053" s="1">
        <v>974</v>
      </c>
      <c r="I1053" s="1" t="s">
        <v>757</v>
      </c>
      <c r="J1053" s="1">
        <v>2024</v>
      </c>
      <c r="K1053" s="550">
        <v>45536</v>
      </c>
    </row>
    <row r="1054" spans="3:11">
      <c r="C1054" s="1" t="s">
        <v>1211</v>
      </c>
      <c r="D1054" s="1" t="s">
        <v>826</v>
      </c>
      <c r="F1054" s="1" t="s">
        <v>1210</v>
      </c>
      <c r="G1054" s="1">
        <v>123.99</v>
      </c>
      <c r="H1054" s="1">
        <v>123.99</v>
      </c>
      <c r="I1054" s="1" t="s">
        <v>757</v>
      </c>
      <c r="J1054" s="1">
        <v>2024</v>
      </c>
      <c r="K1054" s="550">
        <v>45536</v>
      </c>
    </row>
    <row r="1055" spans="3:11">
      <c r="C1055" s="1" t="s">
        <v>1214</v>
      </c>
      <c r="D1055" s="1" t="s">
        <v>838</v>
      </c>
      <c r="F1055" s="1" t="s">
        <v>761</v>
      </c>
      <c r="G1055" s="1">
        <v>955</v>
      </c>
      <c r="H1055" s="1">
        <v>955</v>
      </c>
      <c r="I1055" s="1" t="s">
        <v>757</v>
      </c>
      <c r="J1055" s="1">
        <v>2024</v>
      </c>
      <c r="K1055" s="550">
        <v>45536</v>
      </c>
    </row>
    <row r="1056" spans="3:11" ht="25.5">
      <c r="C1056" s="69" t="s">
        <v>1315</v>
      </c>
      <c r="D1056" s="69" t="s">
        <v>838</v>
      </c>
      <c r="F1056" s="1" t="s">
        <v>761</v>
      </c>
      <c r="G1056" s="1">
        <v>1417</v>
      </c>
      <c r="H1056" s="1">
        <v>1417</v>
      </c>
      <c r="I1056" s="1" t="s">
        <v>757</v>
      </c>
      <c r="J1056" s="1">
        <v>2024</v>
      </c>
      <c r="K1056" s="550">
        <v>45536</v>
      </c>
    </row>
    <row r="1057" spans="3:11">
      <c r="C1057" s="1" t="s">
        <v>1215</v>
      </c>
      <c r="D1057" s="1" t="s">
        <v>838</v>
      </c>
      <c r="F1057" s="1" t="s">
        <v>761</v>
      </c>
      <c r="G1057" s="1">
        <v>97</v>
      </c>
      <c r="H1057" s="1">
        <v>97</v>
      </c>
      <c r="I1057" s="1" t="s">
        <v>757</v>
      </c>
      <c r="J1057" s="1">
        <v>2024</v>
      </c>
      <c r="K1057" s="550">
        <v>45536</v>
      </c>
    </row>
    <row r="1058" spans="3:11">
      <c r="C1058" s="1" t="s">
        <v>1316</v>
      </c>
      <c r="D1058" s="1" t="s">
        <v>826</v>
      </c>
      <c r="F1058" s="1">
        <v>10202111180</v>
      </c>
      <c r="G1058" s="1">
        <v>285.82</v>
      </c>
      <c r="H1058" s="1">
        <v>285.82</v>
      </c>
      <c r="I1058" s="1" t="s">
        <v>757</v>
      </c>
      <c r="J1058" s="1">
        <v>2024</v>
      </c>
      <c r="K1058" s="550">
        <v>45536</v>
      </c>
    </row>
    <row r="1059" spans="3:11">
      <c r="C1059" s="1" t="s">
        <v>722</v>
      </c>
      <c r="D1059" s="1" t="s">
        <v>842</v>
      </c>
      <c r="F1059" s="1">
        <v>10202111180</v>
      </c>
      <c r="G1059" s="1">
        <v>96.34</v>
      </c>
      <c r="H1059" s="1">
        <v>96.34</v>
      </c>
      <c r="I1059" s="1" t="s">
        <v>757</v>
      </c>
      <c r="J1059" s="1">
        <v>2024</v>
      </c>
      <c r="K1059" s="550">
        <v>45536</v>
      </c>
    </row>
    <row r="1060" spans="3:11">
      <c r="C1060" s="1" t="s">
        <v>1216</v>
      </c>
      <c r="D1060" s="1" t="s">
        <v>842</v>
      </c>
      <c r="F1060" s="1">
        <v>10202111180</v>
      </c>
      <c r="G1060" s="1">
        <v>1188.78</v>
      </c>
      <c r="H1060" s="1">
        <v>1188.78</v>
      </c>
      <c r="I1060" s="1" t="s">
        <v>757</v>
      </c>
      <c r="J1060" s="1">
        <v>2024</v>
      </c>
      <c r="K1060" s="550">
        <v>45536</v>
      </c>
    </row>
    <row r="1061" spans="3:11">
      <c r="C1061" s="1" t="s">
        <v>1217</v>
      </c>
      <c r="D1061" s="1" t="s">
        <v>848</v>
      </c>
      <c r="F1061" s="1">
        <v>10202111180</v>
      </c>
      <c r="G1061" s="1">
        <v>783.04</v>
      </c>
      <c r="H1061" s="1">
        <v>783.04</v>
      </c>
      <c r="I1061" s="1" t="s">
        <v>757</v>
      </c>
      <c r="J1061" s="1">
        <v>2024</v>
      </c>
      <c r="K1061" s="550">
        <v>45536</v>
      </c>
    </row>
    <row r="1062" spans="3:11">
      <c r="C1062" s="1" t="s">
        <v>1218</v>
      </c>
      <c r="D1062" s="1" t="s">
        <v>826</v>
      </c>
      <c r="F1062" s="1">
        <v>10202111180</v>
      </c>
      <c r="G1062" s="1">
        <v>348.89</v>
      </c>
      <c r="H1062" s="1">
        <v>348.89</v>
      </c>
      <c r="I1062" s="1" t="s">
        <v>757</v>
      </c>
      <c r="J1062" s="1">
        <v>2024</v>
      </c>
      <c r="K1062" s="550">
        <v>45536</v>
      </c>
    </row>
    <row r="1063" spans="3:11">
      <c r="C1063" s="1" t="s">
        <v>1219</v>
      </c>
      <c r="D1063" s="1" t="s">
        <v>848</v>
      </c>
      <c r="F1063" s="1">
        <v>10202111180</v>
      </c>
      <c r="G1063" s="1">
        <v>201.97</v>
      </c>
      <c r="H1063" s="1">
        <v>201.97</v>
      </c>
      <c r="I1063" s="1" t="s">
        <v>757</v>
      </c>
      <c r="J1063" s="1">
        <v>2024</v>
      </c>
      <c r="K1063" s="550">
        <v>45536</v>
      </c>
    </row>
    <row r="1064" spans="3:11">
      <c r="C1064" s="1" t="s">
        <v>1220</v>
      </c>
      <c r="D1064" s="1" t="s">
        <v>826</v>
      </c>
      <c r="F1064" s="1">
        <v>10202111180</v>
      </c>
      <c r="G1064" s="1">
        <v>1069.3</v>
      </c>
      <c r="H1064" s="1">
        <v>1069.3</v>
      </c>
      <c r="I1064" s="1" t="s">
        <v>757</v>
      </c>
      <c r="J1064" s="1">
        <v>2024</v>
      </c>
      <c r="K1064" s="550">
        <v>45536</v>
      </c>
    </row>
    <row r="1065" spans="3:11">
      <c r="C1065" s="1" t="s">
        <v>1349</v>
      </c>
      <c r="D1065" s="1" t="s">
        <v>840</v>
      </c>
      <c r="F1065" s="1" t="s">
        <v>761</v>
      </c>
      <c r="G1065" s="1">
        <v>96.92</v>
      </c>
      <c r="H1065" s="1">
        <v>96.92</v>
      </c>
      <c r="I1065" s="1" t="s">
        <v>757</v>
      </c>
      <c r="J1065" s="1">
        <v>2024</v>
      </c>
      <c r="K1065" s="550">
        <v>45536</v>
      </c>
    </row>
    <row r="1066" spans="3:11">
      <c r="C1066" s="1" t="s">
        <v>1222</v>
      </c>
      <c r="D1066" s="1" t="s">
        <v>824</v>
      </c>
      <c r="F1066" s="1">
        <v>10401101180</v>
      </c>
      <c r="G1066" s="1">
        <v>2013.57</v>
      </c>
      <c r="H1066" s="1">
        <v>2013.57</v>
      </c>
      <c r="I1066" s="1" t="s">
        <v>757</v>
      </c>
      <c r="J1066" s="1">
        <v>2024</v>
      </c>
      <c r="K1066" s="550">
        <v>45536</v>
      </c>
    </row>
    <row r="1067" spans="3:11">
      <c r="C1067" s="1" t="s">
        <v>1223</v>
      </c>
      <c r="D1067" s="1" t="s">
        <v>826</v>
      </c>
      <c r="F1067" s="1">
        <v>10202111180</v>
      </c>
      <c r="G1067" s="1">
        <v>197.02</v>
      </c>
      <c r="H1067" s="1">
        <v>197.02</v>
      </c>
      <c r="I1067" s="1" t="s">
        <v>757</v>
      </c>
      <c r="J1067" s="1">
        <v>2024</v>
      </c>
      <c r="K1067" s="550">
        <v>45536</v>
      </c>
    </row>
    <row r="1068" spans="3:11">
      <c r="C1068" s="1" t="s">
        <v>1224</v>
      </c>
      <c r="D1068" s="1" t="s">
        <v>842</v>
      </c>
      <c r="F1068" s="1">
        <v>10202111180</v>
      </c>
      <c r="G1068" s="1">
        <v>160815.81</v>
      </c>
      <c r="H1068" s="1">
        <v>160815.81</v>
      </c>
      <c r="I1068" s="1" t="s">
        <v>757</v>
      </c>
      <c r="J1068" s="1">
        <v>2024</v>
      </c>
      <c r="K1068" s="550">
        <v>45536</v>
      </c>
    </row>
    <row r="1069" spans="3:11">
      <c r="C1069" s="1" t="s">
        <v>1225</v>
      </c>
      <c r="D1069" s="1" t="s">
        <v>842</v>
      </c>
      <c r="F1069" s="1">
        <v>10202171180</v>
      </c>
      <c r="G1069" s="1">
        <v>651.9</v>
      </c>
      <c r="H1069" s="1">
        <v>651.9</v>
      </c>
      <c r="I1069" s="1" t="s">
        <v>757</v>
      </c>
      <c r="J1069" s="1">
        <v>2024</v>
      </c>
      <c r="K1069" s="550">
        <v>45536</v>
      </c>
    </row>
    <row r="1070" spans="3:11">
      <c r="C1070" s="1" t="s">
        <v>1226</v>
      </c>
      <c r="D1070" s="1" t="s">
        <v>826</v>
      </c>
      <c r="F1070" s="1">
        <v>10601621180</v>
      </c>
      <c r="G1070" s="1">
        <v>102.2</v>
      </c>
      <c r="H1070" s="1">
        <v>102.2</v>
      </c>
      <c r="I1070" s="1" t="s">
        <v>757</v>
      </c>
      <c r="J1070" s="1">
        <v>2024</v>
      </c>
      <c r="K1070" s="550">
        <v>45536</v>
      </c>
    </row>
    <row r="1071" spans="3:11">
      <c r="C1071" s="1" t="s">
        <v>1350</v>
      </c>
      <c r="D1071" s="1" t="s">
        <v>846</v>
      </c>
      <c r="F1071" s="1" t="s">
        <v>761</v>
      </c>
      <c r="G1071" s="1">
        <v>77.599999999999994</v>
      </c>
      <c r="H1071" s="1">
        <v>77.599999999999994</v>
      </c>
      <c r="I1071" s="1" t="s">
        <v>757</v>
      </c>
      <c r="J1071" s="1">
        <v>2024</v>
      </c>
      <c r="K1071" s="550">
        <v>45536</v>
      </c>
    </row>
    <row r="1072" spans="3:11">
      <c r="C1072" s="1" t="s">
        <v>1351</v>
      </c>
      <c r="D1072" s="1" t="s">
        <v>749</v>
      </c>
      <c r="F1072" s="1">
        <v>10201161180</v>
      </c>
      <c r="G1072" s="1">
        <v>301.79000000000002</v>
      </c>
      <c r="H1072" s="1">
        <v>301.79000000000002</v>
      </c>
      <c r="I1072" s="1" t="s">
        <v>757</v>
      </c>
      <c r="J1072" s="1">
        <v>2024</v>
      </c>
      <c r="K1072" s="550">
        <v>45536</v>
      </c>
    </row>
    <row r="1073" spans="3:11">
      <c r="C1073" s="1" t="s">
        <v>754</v>
      </c>
      <c r="E1073" s="1" t="s">
        <v>719</v>
      </c>
      <c r="F1073" s="1">
        <v>10401301180</v>
      </c>
      <c r="G1073" s="1">
        <v>9969.67</v>
      </c>
      <c r="H1073" s="1">
        <v>9969.67</v>
      </c>
      <c r="I1073" s="1" t="s">
        <v>757</v>
      </c>
      <c r="J1073" s="1">
        <v>2024</v>
      </c>
      <c r="K1073" s="550">
        <v>45536</v>
      </c>
    </row>
    <row r="1074" spans="3:11">
      <c r="C1074" s="1" t="s">
        <v>1227</v>
      </c>
      <c r="D1074" s="1" t="s">
        <v>826</v>
      </c>
      <c r="F1074" s="1" t="s">
        <v>761</v>
      </c>
      <c r="G1074" s="1">
        <v>52.6</v>
      </c>
      <c r="H1074" s="1">
        <v>52.6</v>
      </c>
      <c r="I1074" s="1" t="s">
        <v>757</v>
      </c>
      <c r="J1074" s="1">
        <v>2024</v>
      </c>
      <c r="K1074" s="550">
        <v>45536</v>
      </c>
    </row>
    <row r="1075" spans="3:11">
      <c r="C1075" s="1" t="s">
        <v>1228</v>
      </c>
      <c r="D1075" s="1" t="s">
        <v>826</v>
      </c>
      <c r="F1075" s="1" t="s">
        <v>761</v>
      </c>
      <c r="G1075" s="1">
        <v>63.04</v>
      </c>
      <c r="H1075" s="1">
        <v>63.04</v>
      </c>
      <c r="I1075" s="1" t="s">
        <v>757</v>
      </c>
      <c r="J1075" s="1">
        <v>2024</v>
      </c>
      <c r="K1075" s="550">
        <v>45536</v>
      </c>
    </row>
    <row r="1076" spans="3:11">
      <c r="C1076" s="1" t="s">
        <v>1229</v>
      </c>
      <c r="D1076" s="1" t="s">
        <v>826</v>
      </c>
      <c r="F1076" s="1" t="s">
        <v>761</v>
      </c>
      <c r="G1076" s="1">
        <v>111.55</v>
      </c>
      <c r="H1076" s="1">
        <v>111.55</v>
      </c>
      <c r="I1076" s="1" t="s">
        <v>757</v>
      </c>
      <c r="J1076" s="1">
        <v>2024</v>
      </c>
      <c r="K1076" s="550">
        <v>45536</v>
      </c>
    </row>
    <row r="1077" spans="3:11">
      <c r="C1077" s="1" t="s">
        <v>1230</v>
      </c>
      <c r="D1077" s="1" t="s">
        <v>826</v>
      </c>
      <c r="F1077" s="1" t="s">
        <v>761</v>
      </c>
      <c r="G1077" s="1">
        <v>199.7</v>
      </c>
      <c r="H1077" s="1">
        <v>199.7</v>
      </c>
      <c r="I1077" s="1" t="s">
        <v>757</v>
      </c>
      <c r="J1077" s="1">
        <v>2024</v>
      </c>
      <c r="K1077" s="550">
        <v>45536</v>
      </c>
    </row>
    <row r="1078" spans="3:11">
      <c r="C1078" s="1" t="s">
        <v>1231</v>
      </c>
      <c r="D1078" s="1" t="s">
        <v>826</v>
      </c>
      <c r="F1078" s="1">
        <v>10601621180</v>
      </c>
      <c r="G1078" s="1">
        <v>700.53</v>
      </c>
      <c r="H1078" s="1">
        <v>700.53</v>
      </c>
      <c r="I1078" s="1" t="s">
        <v>757</v>
      </c>
      <c r="J1078" s="1">
        <v>2024</v>
      </c>
      <c r="K1078" s="550">
        <v>45536</v>
      </c>
    </row>
    <row r="1079" spans="3:11">
      <c r="C1079" s="1" t="s">
        <v>1352</v>
      </c>
      <c r="D1079" s="1" t="s">
        <v>826</v>
      </c>
      <c r="F1079" s="1" t="s">
        <v>761</v>
      </c>
      <c r="G1079" s="1">
        <v>60.94</v>
      </c>
      <c r="H1079" s="1">
        <v>60.94</v>
      </c>
      <c r="I1079" s="1" t="s">
        <v>757</v>
      </c>
      <c r="J1079" s="1">
        <v>2024</v>
      </c>
      <c r="K1079" s="550">
        <v>45536</v>
      </c>
    </row>
    <row r="1080" spans="3:11">
      <c r="C1080" s="1" t="s">
        <v>1232</v>
      </c>
      <c r="D1080" s="1" t="s">
        <v>820</v>
      </c>
      <c r="F1080" s="1">
        <v>10202151180</v>
      </c>
      <c r="G1080" s="1">
        <v>66.599999999999994</v>
      </c>
      <c r="H1080" s="1">
        <v>66.599999999999994</v>
      </c>
      <c r="I1080" s="1" t="s">
        <v>757</v>
      </c>
      <c r="J1080" s="1">
        <v>2024</v>
      </c>
      <c r="K1080" s="550">
        <v>45536</v>
      </c>
    </row>
    <row r="1081" spans="3:11">
      <c r="C1081" s="1" t="s">
        <v>1233</v>
      </c>
      <c r="D1081" s="1" t="s">
        <v>820</v>
      </c>
      <c r="F1081" s="1">
        <v>10202151180</v>
      </c>
      <c r="G1081" s="1">
        <v>31237.3</v>
      </c>
      <c r="H1081" s="1">
        <v>31237.3</v>
      </c>
      <c r="I1081" s="1" t="s">
        <v>757</v>
      </c>
      <c r="J1081" s="1">
        <v>2024</v>
      </c>
      <c r="K1081" s="550">
        <v>45536</v>
      </c>
    </row>
    <row r="1082" spans="3:11">
      <c r="C1082" s="1" t="s">
        <v>1234</v>
      </c>
      <c r="D1082" s="1" t="s">
        <v>820</v>
      </c>
      <c r="F1082" s="1">
        <v>10202151180</v>
      </c>
      <c r="G1082" s="1">
        <v>47402.3</v>
      </c>
      <c r="H1082" s="1">
        <v>47402.3</v>
      </c>
      <c r="I1082" s="1" t="s">
        <v>757</v>
      </c>
      <c r="J1082" s="1">
        <v>2024</v>
      </c>
      <c r="K1082" s="550">
        <v>45536</v>
      </c>
    </row>
    <row r="1083" spans="3:11">
      <c r="C1083" s="1" t="s">
        <v>1235</v>
      </c>
      <c r="D1083" s="1" t="s">
        <v>820</v>
      </c>
      <c r="F1083" s="1">
        <v>10202151180</v>
      </c>
      <c r="G1083" s="1">
        <v>40695.4</v>
      </c>
      <c r="H1083" s="1">
        <v>40695.4</v>
      </c>
      <c r="I1083" s="1" t="s">
        <v>757</v>
      </c>
      <c r="J1083" s="1">
        <v>2024</v>
      </c>
      <c r="K1083" s="550">
        <v>45536</v>
      </c>
    </row>
    <row r="1084" spans="3:11">
      <c r="C1084" s="1" t="s">
        <v>1236</v>
      </c>
      <c r="D1084" s="1" t="s">
        <v>820</v>
      </c>
      <c r="F1084" s="1">
        <v>10202151180</v>
      </c>
      <c r="G1084" s="1">
        <v>49658.5</v>
      </c>
      <c r="H1084" s="1">
        <v>49658.5</v>
      </c>
      <c r="I1084" s="1" t="s">
        <v>757</v>
      </c>
      <c r="J1084" s="1">
        <v>2024</v>
      </c>
      <c r="K1084" s="550">
        <v>45536</v>
      </c>
    </row>
    <row r="1085" spans="3:11">
      <c r="C1085" s="1" t="s">
        <v>1237</v>
      </c>
      <c r="D1085" s="1" t="s">
        <v>820</v>
      </c>
      <c r="F1085" s="1">
        <v>10202151180</v>
      </c>
      <c r="G1085" s="1">
        <v>59832.7</v>
      </c>
      <c r="H1085" s="1">
        <v>59832.7</v>
      </c>
      <c r="I1085" s="1" t="s">
        <v>757</v>
      </c>
      <c r="J1085" s="1">
        <v>2024</v>
      </c>
      <c r="K1085" s="550">
        <v>45536</v>
      </c>
    </row>
    <row r="1086" spans="3:11">
      <c r="C1086" s="1" t="s">
        <v>1238</v>
      </c>
      <c r="D1086" s="1" t="s">
        <v>820</v>
      </c>
      <c r="F1086" s="1">
        <v>10202151180</v>
      </c>
      <c r="G1086" s="1">
        <v>34380.5</v>
      </c>
      <c r="H1086" s="1">
        <v>34380.5</v>
      </c>
      <c r="I1086" s="1" t="s">
        <v>757</v>
      </c>
      <c r="J1086" s="1">
        <v>2024</v>
      </c>
      <c r="K1086" s="550">
        <v>45536</v>
      </c>
    </row>
    <row r="1087" spans="3:11">
      <c r="C1087" s="1" t="s">
        <v>1239</v>
      </c>
      <c r="D1087" s="1" t="s">
        <v>820</v>
      </c>
      <c r="F1087" s="1">
        <v>10202151180</v>
      </c>
      <c r="G1087" s="1">
        <v>53877.5</v>
      </c>
      <c r="H1087" s="1">
        <v>53877.5</v>
      </c>
      <c r="I1087" s="1" t="s">
        <v>757</v>
      </c>
      <c r="J1087" s="1">
        <v>2024</v>
      </c>
      <c r="K1087" s="550">
        <v>45536</v>
      </c>
    </row>
    <row r="1088" spans="3:11">
      <c r="C1088" s="1" t="s">
        <v>1240</v>
      </c>
      <c r="D1088" s="1" t="s">
        <v>820</v>
      </c>
      <c r="F1088" s="1">
        <v>10202151180</v>
      </c>
      <c r="G1088" s="1">
        <v>63341.5</v>
      </c>
      <c r="H1088" s="1">
        <v>63341.5</v>
      </c>
      <c r="I1088" s="1" t="s">
        <v>757</v>
      </c>
      <c r="J1088" s="1">
        <v>2024</v>
      </c>
      <c r="K1088" s="550">
        <v>45536</v>
      </c>
    </row>
    <row r="1089" spans="3:11">
      <c r="C1089" s="1" t="s">
        <v>1241</v>
      </c>
      <c r="D1089" s="1" t="s">
        <v>820</v>
      </c>
      <c r="F1089" s="1">
        <v>10202151180</v>
      </c>
      <c r="G1089" s="1">
        <v>62098.6</v>
      </c>
      <c r="H1089" s="1">
        <v>62098.6</v>
      </c>
      <c r="I1089" s="1" t="s">
        <v>757</v>
      </c>
      <c r="J1089" s="1">
        <v>2024</v>
      </c>
      <c r="K1089" s="550">
        <v>45536</v>
      </c>
    </row>
    <row r="1090" spans="3:11">
      <c r="C1090" s="1" t="s">
        <v>1242</v>
      </c>
      <c r="D1090" s="1" t="s">
        <v>820</v>
      </c>
      <c r="F1090" s="1">
        <v>10202151180</v>
      </c>
      <c r="G1090" s="1">
        <v>61881.7</v>
      </c>
      <c r="H1090" s="1">
        <v>61881.7</v>
      </c>
      <c r="I1090" s="1" t="s">
        <v>757</v>
      </c>
      <c r="J1090" s="1">
        <v>2024</v>
      </c>
      <c r="K1090" s="550">
        <v>45536</v>
      </c>
    </row>
    <row r="1091" spans="3:11">
      <c r="C1091" s="1" t="s">
        <v>1243</v>
      </c>
      <c r="D1091" s="1" t="s">
        <v>820</v>
      </c>
      <c r="F1091" s="1">
        <v>10202151180</v>
      </c>
      <c r="G1091" s="1">
        <v>54093.3</v>
      </c>
      <c r="H1091" s="1">
        <v>54093.3</v>
      </c>
      <c r="I1091" s="1" t="s">
        <v>757</v>
      </c>
      <c r="J1091" s="1">
        <v>2024</v>
      </c>
      <c r="K1091" s="550">
        <v>45536</v>
      </c>
    </row>
    <row r="1092" spans="3:11">
      <c r="C1092" s="1" t="s">
        <v>1244</v>
      </c>
      <c r="D1092" s="1" t="s">
        <v>820</v>
      </c>
      <c r="F1092" s="1">
        <v>10202151180</v>
      </c>
      <c r="G1092" s="1">
        <v>64170.9</v>
      </c>
      <c r="H1092" s="1">
        <v>64170.9</v>
      </c>
      <c r="I1092" s="1" t="s">
        <v>757</v>
      </c>
      <c r="J1092" s="1">
        <v>2024</v>
      </c>
      <c r="K1092" s="550">
        <v>45536</v>
      </c>
    </row>
    <row r="1093" spans="3:11">
      <c r="C1093" s="1" t="s">
        <v>1245</v>
      </c>
      <c r="D1093" s="1" t="s">
        <v>820</v>
      </c>
      <c r="F1093" s="1">
        <v>10202151180</v>
      </c>
      <c r="G1093" s="1">
        <v>41267.1</v>
      </c>
      <c r="H1093" s="1">
        <v>41267.1</v>
      </c>
      <c r="I1093" s="1" t="s">
        <v>757</v>
      </c>
      <c r="J1093" s="1">
        <v>2024</v>
      </c>
      <c r="K1093" s="550">
        <v>45536</v>
      </c>
    </row>
    <row r="1094" spans="3:11">
      <c r="C1094" s="1" t="s">
        <v>1246</v>
      </c>
      <c r="D1094" s="1" t="s">
        <v>820</v>
      </c>
      <c r="F1094" s="1">
        <v>10202151180</v>
      </c>
      <c r="G1094" s="1">
        <v>29154</v>
      </c>
      <c r="H1094" s="1">
        <v>29154</v>
      </c>
      <c r="I1094" s="1" t="s">
        <v>757</v>
      </c>
      <c r="J1094" s="1">
        <v>2024</v>
      </c>
      <c r="K1094" s="550">
        <v>45536</v>
      </c>
    </row>
    <row r="1095" spans="3:11">
      <c r="C1095" s="1" t="s">
        <v>1247</v>
      </c>
      <c r="D1095" s="1" t="s">
        <v>820</v>
      </c>
      <c r="F1095" s="1">
        <v>10202151180</v>
      </c>
      <c r="G1095" s="1">
        <v>61885.1</v>
      </c>
      <c r="H1095" s="1">
        <v>61885.1</v>
      </c>
      <c r="I1095" s="1" t="s">
        <v>757</v>
      </c>
      <c r="J1095" s="1">
        <v>2024</v>
      </c>
      <c r="K1095" s="550">
        <v>45536</v>
      </c>
    </row>
    <row r="1096" spans="3:11">
      <c r="C1096" s="1" t="s">
        <v>1248</v>
      </c>
      <c r="D1096" s="1" t="s">
        <v>820</v>
      </c>
      <c r="F1096" s="1">
        <v>10202151180</v>
      </c>
      <c r="G1096" s="1">
        <v>58108</v>
      </c>
      <c r="H1096" s="1">
        <v>58108</v>
      </c>
      <c r="I1096" s="1" t="s">
        <v>757</v>
      </c>
      <c r="J1096" s="1">
        <v>2024</v>
      </c>
      <c r="K1096" s="550">
        <v>45536</v>
      </c>
    </row>
    <row r="1097" spans="3:11">
      <c r="C1097" s="1" t="s">
        <v>1249</v>
      </c>
      <c r="D1097" s="1" t="s">
        <v>820</v>
      </c>
      <c r="F1097" s="1">
        <v>10202151180</v>
      </c>
      <c r="G1097" s="1">
        <v>59726.2</v>
      </c>
      <c r="H1097" s="1">
        <v>59726.2</v>
      </c>
      <c r="I1097" s="1" t="s">
        <v>757</v>
      </c>
      <c r="J1097" s="1">
        <v>2024</v>
      </c>
      <c r="K1097" s="550">
        <v>45536</v>
      </c>
    </row>
    <row r="1098" spans="3:11">
      <c r="C1098" s="1" t="s">
        <v>1250</v>
      </c>
      <c r="D1098" s="1" t="s">
        <v>820</v>
      </c>
      <c r="F1098" s="1">
        <v>10202151180</v>
      </c>
      <c r="G1098" s="1">
        <v>61733.599999999999</v>
      </c>
      <c r="H1098" s="1">
        <v>61733.599999999999</v>
      </c>
      <c r="I1098" s="1" t="s">
        <v>757</v>
      </c>
      <c r="J1098" s="1">
        <v>2024</v>
      </c>
      <c r="K1098" s="550">
        <v>45536</v>
      </c>
    </row>
    <row r="1099" spans="3:11">
      <c r="C1099" s="1" t="s">
        <v>1251</v>
      </c>
      <c r="D1099" s="1" t="s">
        <v>799</v>
      </c>
      <c r="F1099" s="1">
        <v>10601621180</v>
      </c>
      <c r="G1099" s="1">
        <v>197.3</v>
      </c>
      <c r="H1099" s="1">
        <v>197.3</v>
      </c>
      <c r="I1099" s="1" t="s">
        <v>757</v>
      </c>
      <c r="J1099" s="1">
        <v>2024</v>
      </c>
      <c r="K1099" s="550">
        <v>45536</v>
      </c>
    </row>
    <row r="1100" spans="3:11">
      <c r="C1100" s="1" t="s">
        <v>1253</v>
      </c>
      <c r="D1100" s="1" t="s">
        <v>846</v>
      </c>
      <c r="F1100" s="1">
        <v>10401101180</v>
      </c>
      <c r="G1100" s="1">
        <v>42.7</v>
      </c>
      <c r="H1100" s="1">
        <v>42.7</v>
      </c>
      <c r="I1100" s="1" t="s">
        <v>757</v>
      </c>
      <c r="J1100" s="1">
        <v>2024</v>
      </c>
      <c r="K1100" s="550">
        <v>45536</v>
      </c>
    </row>
    <row r="1101" spans="3:11">
      <c r="C1101" s="1" t="s">
        <v>1254</v>
      </c>
      <c r="D1101" s="1" t="s">
        <v>846</v>
      </c>
      <c r="F1101" s="1">
        <v>10401101180</v>
      </c>
      <c r="G1101" s="1">
        <v>2113.6</v>
      </c>
      <c r="H1101" s="1">
        <v>2113.6</v>
      </c>
      <c r="I1101" s="1" t="s">
        <v>757</v>
      </c>
      <c r="J1101" s="1">
        <v>2024</v>
      </c>
      <c r="K1101" s="550">
        <v>45536</v>
      </c>
    </row>
    <row r="1102" spans="3:11">
      <c r="C1102" s="1" t="s">
        <v>1255</v>
      </c>
      <c r="D1102" s="1" t="s">
        <v>846</v>
      </c>
      <c r="F1102" s="1">
        <v>10601621180</v>
      </c>
      <c r="G1102" s="1">
        <v>-560.65</v>
      </c>
      <c r="H1102" s="1">
        <v>-560.65</v>
      </c>
      <c r="I1102" s="1" t="s">
        <v>757</v>
      </c>
      <c r="J1102" s="1">
        <v>2024</v>
      </c>
      <c r="K1102" s="550">
        <v>45536</v>
      </c>
    </row>
    <row r="1103" spans="3:11">
      <c r="C1103" s="1" t="s">
        <v>1256</v>
      </c>
      <c r="D1103" s="1" t="s">
        <v>846</v>
      </c>
      <c r="F1103" s="1" t="s">
        <v>761</v>
      </c>
      <c r="G1103" s="1">
        <v>6966.39</v>
      </c>
      <c r="H1103" s="1">
        <v>6966.39</v>
      </c>
      <c r="I1103" s="1" t="s">
        <v>757</v>
      </c>
      <c r="J1103" s="1">
        <v>2024</v>
      </c>
      <c r="K1103" s="550">
        <v>45536</v>
      </c>
    </row>
    <row r="1104" spans="3:11">
      <c r="C1104" s="1" t="s">
        <v>1257</v>
      </c>
      <c r="D1104" s="1" t="s">
        <v>846</v>
      </c>
      <c r="F1104" s="1">
        <v>10401631180</v>
      </c>
      <c r="G1104" s="1">
        <v>2073149</v>
      </c>
      <c r="H1104" s="1">
        <v>2073149</v>
      </c>
      <c r="I1104" s="1" t="s">
        <v>757</v>
      </c>
      <c r="J1104" s="1">
        <v>2024</v>
      </c>
      <c r="K1104" s="550">
        <v>45536</v>
      </c>
    </row>
    <row r="1105" spans="3:11">
      <c r="C1105" s="1" t="s">
        <v>1258</v>
      </c>
      <c r="D1105" s="1" t="s">
        <v>846</v>
      </c>
      <c r="F1105" s="1">
        <v>10201161180</v>
      </c>
      <c r="G1105" s="1">
        <v>49203.71</v>
      </c>
      <c r="H1105" s="1">
        <v>49203.71</v>
      </c>
      <c r="I1105" s="1" t="s">
        <v>757</v>
      </c>
      <c r="J1105" s="1">
        <v>2024</v>
      </c>
      <c r="K1105" s="550">
        <v>45536</v>
      </c>
    </row>
    <row r="1106" spans="3:11">
      <c r="C1106" s="1" t="s">
        <v>1260</v>
      </c>
      <c r="D1106" s="1" t="s">
        <v>848</v>
      </c>
      <c r="F1106" s="1">
        <v>10201161180</v>
      </c>
      <c r="G1106" s="1">
        <v>160</v>
      </c>
      <c r="H1106" s="1">
        <v>160</v>
      </c>
      <c r="I1106" s="1" t="s">
        <v>757</v>
      </c>
      <c r="J1106" s="1">
        <v>2024</v>
      </c>
      <c r="K1106" s="550">
        <v>45536</v>
      </c>
    </row>
    <row r="1107" spans="3:11">
      <c r="C1107" s="1" t="s">
        <v>1261</v>
      </c>
      <c r="D1107" s="1" t="s">
        <v>846</v>
      </c>
      <c r="F1107" s="1">
        <v>10201161180</v>
      </c>
      <c r="G1107" s="1">
        <v>600</v>
      </c>
      <c r="H1107" s="1">
        <v>600</v>
      </c>
      <c r="I1107" s="1" t="s">
        <v>757</v>
      </c>
      <c r="J1107" s="1">
        <v>2024</v>
      </c>
      <c r="K1107" s="550">
        <v>45536</v>
      </c>
    </row>
    <row r="1108" spans="3:11">
      <c r="C1108" s="1" t="s">
        <v>1262</v>
      </c>
      <c r="D1108" s="1" t="s">
        <v>846</v>
      </c>
      <c r="F1108" s="1">
        <v>10201161180</v>
      </c>
      <c r="G1108" s="1">
        <v>435</v>
      </c>
      <c r="H1108" s="1">
        <v>435</v>
      </c>
      <c r="I1108" s="1" t="s">
        <v>757</v>
      </c>
      <c r="J1108" s="1">
        <v>2024</v>
      </c>
      <c r="K1108" s="550">
        <v>45536</v>
      </c>
    </row>
    <row r="1109" spans="3:11">
      <c r="C1109" s="1" t="s">
        <v>1263</v>
      </c>
      <c r="D1109" s="1" t="s">
        <v>846</v>
      </c>
      <c r="F1109" s="1">
        <v>10201161180</v>
      </c>
      <c r="G1109" s="1">
        <v>3072</v>
      </c>
      <c r="H1109" s="1">
        <v>3072</v>
      </c>
      <c r="I1109" s="1" t="s">
        <v>757</v>
      </c>
      <c r="J1109" s="1">
        <v>2024</v>
      </c>
      <c r="K1109" s="550">
        <v>45536</v>
      </c>
    </row>
    <row r="1110" spans="3:11">
      <c r="C1110" s="1" t="s">
        <v>1265</v>
      </c>
      <c r="D1110" s="1" t="s">
        <v>822</v>
      </c>
      <c r="F1110" s="1">
        <v>10401381180</v>
      </c>
      <c r="G1110" s="1">
        <v>722</v>
      </c>
      <c r="H1110" s="1">
        <v>722</v>
      </c>
      <c r="I1110" s="1" t="s">
        <v>757</v>
      </c>
      <c r="J1110" s="1">
        <v>2024</v>
      </c>
      <c r="K1110" s="550">
        <v>45536</v>
      </c>
    </row>
    <row r="1111" spans="3:11">
      <c r="C1111" s="1" t="s">
        <v>1266</v>
      </c>
      <c r="D1111" s="1" t="s">
        <v>822</v>
      </c>
      <c r="F1111" s="1">
        <v>10401381180</v>
      </c>
      <c r="G1111" s="1">
        <v>458</v>
      </c>
      <c r="H1111" s="1">
        <v>458</v>
      </c>
      <c r="I1111" s="1" t="s">
        <v>757</v>
      </c>
      <c r="J1111" s="1">
        <v>2024</v>
      </c>
      <c r="K1111" s="550">
        <v>45536</v>
      </c>
    </row>
    <row r="1112" spans="3:11">
      <c r="C1112" s="1" t="s">
        <v>1267</v>
      </c>
      <c r="D1112" s="1" t="s">
        <v>822</v>
      </c>
      <c r="F1112" s="1">
        <v>10401381180</v>
      </c>
      <c r="G1112" s="1">
        <v>3560</v>
      </c>
      <c r="H1112" s="1">
        <v>3560</v>
      </c>
      <c r="I1112" s="1" t="s">
        <v>757</v>
      </c>
      <c r="J1112" s="1">
        <v>2024</v>
      </c>
      <c r="K1112" s="550">
        <v>45536</v>
      </c>
    </row>
    <row r="1113" spans="3:11">
      <c r="C1113" s="1" t="s">
        <v>1268</v>
      </c>
      <c r="D1113" s="1" t="s">
        <v>822</v>
      </c>
      <c r="F1113" s="1">
        <v>10401381180</v>
      </c>
      <c r="G1113" s="1">
        <v>1580</v>
      </c>
      <c r="H1113" s="1">
        <v>1580</v>
      </c>
      <c r="I1113" s="1" t="s">
        <v>757</v>
      </c>
      <c r="J1113" s="1">
        <v>2024</v>
      </c>
      <c r="K1113" s="550">
        <v>45536</v>
      </c>
    </row>
    <row r="1114" spans="3:11">
      <c r="C1114" s="1" t="s">
        <v>1353</v>
      </c>
      <c r="D1114" s="1" t="s">
        <v>822</v>
      </c>
      <c r="F1114" s="1">
        <v>10201161180</v>
      </c>
      <c r="G1114" s="1">
        <v>5330</v>
      </c>
      <c r="H1114" s="1">
        <v>5330</v>
      </c>
      <c r="I1114" s="1" t="s">
        <v>757</v>
      </c>
      <c r="J1114" s="1">
        <v>2024</v>
      </c>
      <c r="K1114" s="550">
        <v>45536</v>
      </c>
    </row>
    <row r="1115" spans="3:11">
      <c r="C1115" s="1" t="s">
        <v>1269</v>
      </c>
      <c r="D1115" s="1" t="s">
        <v>822</v>
      </c>
      <c r="F1115" s="1">
        <v>10201161180</v>
      </c>
      <c r="G1115" s="1">
        <v>5351</v>
      </c>
      <c r="H1115" s="1">
        <v>5351</v>
      </c>
      <c r="I1115" s="1" t="s">
        <v>757</v>
      </c>
      <c r="J1115" s="1">
        <v>2024</v>
      </c>
      <c r="K1115" s="550">
        <v>45536</v>
      </c>
    </row>
    <row r="1116" spans="3:11">
      <c r="C1116" s="1" t="s">
        <v>1270</v>
      </c>
      <c r="D1116" s="1" t="s">
        <v>830</v>
      </c>
      <c r="F1116" s="1">
        <v>10201161180</v>
      </c>
      <c r="G1116" s="1">
        <v>10597</v>
      </c>
      <c r="H1116" s="1">
        <v>10597</v>
      </c>
      <c r="I1116" s="1" t="s">
        <v>757</v>
      </c>
      <c r="J1116" s="1">
        <v>2024</v>
      </c>
      <c r="K1116" s="550">
        <v>45536</v>
      </c>
    </row>
    <row r="1117" spans="3:11">
      <c r="C1117" s="1" t="s">
        <v>1271</v>
      </c>
      <c r="D1117" s="1" t="s">
        <v>830</v>
      </c>
      <c r="F1117" s="1">
        <v>10401381180</v>
      </c>
      <c r="G1117" s="1">
        <v>4277</v>
      </c>
      <c r="H1117" s="1">
        <v>4277</v>
      </c>
      <c r="I1117" s="1" t="s">
        <v>757</v>
      </c>
      <c r="J1117" s="1">
        <v>2024</v>
      </c>
      <c r="K1117" s="550">
        <v>45536</v>
      </c>
    </row>
    <row r="1118" spans="3:11">
      <c r="C1118" s="1" t="s">
        <v>1272</v>
      </c>
      <c r="D1118" s="1" t="s">
        <v>830</v>
      </c>
      <c r="F1118" s="1">
        <v>10401381180</v>
      </c>
      <c r="G1118" s="1">
        <v>4640</v>
      </c>
      <c r="H1118" s="1">
        <v>4640</v>
      </c>
      <c r="I1118" s="1" t="s">
        <v>757</v>
      </c>
      <c r="J1118" s="1">
        <v>2024</v>
      </c>
      <c r="K1118" s="550">
        <v>45536</v>
      </c>
    </row>
    <row r="1119" spans="3:11">
      <c r="C1119" s="1" t="s">
        <v>1319</v>
      </c>
      <c r="D1119" s="1" t="s">
        <v>830</v>
      </c>
      <c r="F1119" s="1">
        <v>10401381180</v>
      </c>
      <c r="G1119" s="1">
        <v>9406</v>
      </c>
      <c r="H1119" s="1">
        <v>9406</v>
      </c>
      <c r="I1119" s="1" t="s">
        <v>757</v>
      </c>
      <c r="J1119" s="1">
        <v>2024</v>
      </c>
      <c r="K1119" s="550">
        <v>45536</v>
      </c>
    </row>
    <row r="1120" spans="3:11">
      <c r="C1120" s="1" t="s">
        <v>1354</v>
      </c>
      <c r="D1120" s="1" t="s">
        <v>830</v>
      </c>
      <c r="F1120" s="1">
        <v>10401381180</v>
      </c>
      <c r="G1120" s="1">
        <v>7028</v>
      </c>
      <c r="H1120" s="1">
        <v>7028</v>
      </c>
      <c r="I1120" s="1" t="s">
        <v>757</v>
      </c>
      <c r="J1120" s="1">
        <v>2024</v>
      </c>
      <c r="K1120" s="550">
        <v>45536</v>
      </c>
    </row>
    <row r="1121" spans="3:11">
      <c r="C1121" s="1" t="s">
        <v>1320</v>
      </c>
      <c r="D1121" s="1" t="s">
        <v>830</v>
      </c>
      <c r="F1121" s="1">
        <v>10201161180</v>
      </c>
      <c r="G1121" s="1">
        <v>500</v>
      </c>
      <c r="H1121" s="1">
        <v>500</v>
      </c>
      <c r="I1121" s="1" t="s">
        <v>757</v>
      </c>
      <c r="J1121" s="1">
        <v>2024</v>
      </c>
      <c r="K1121" s="550">
        <v>45536</v>
      </c>
    </row>
    <row r="1122" spans="3:11">
      <c r="C1122" s="1" t="s">
        <v>1355</v>
      </c>
      <c r="D1122" s="1" t="s">
        <v>830</v>
      </c>
      <c r="F1122" s="1">
        <v>10201161180</v>
      </c>
      <c r="G1122" s="1">
        <v>1153</v>
      </c>
      <c r="H1122" s="1">
        <v>1153</v>
      </c>
      <c r="I1122" s="1" t="s">
        <v>757</v>
      </c>
      <c r="J1122" s="1">
        <v>2024</v>
      </c>
      <c r="K1122" s="550">
        <v>45536</v>
      </c>
    </row>
    <row r="1123" spans="3:11">
      <c r="C1123" s="1" t="s">
        <v>1356</v>
      </c>
      <c r="D1123" s="1" t="s">
        <v>830</v>
      </c>
      <c r="F1123" s="1">
        <v>10201161180</v>
      </c>
      <c r="G1123" s="1">
        <v>1530</v>
      </c>
      <c r="H1123" s="1">
        <v>1530</v>
      </c>
      <c r="I1123" s="1" t="s">
        <v>757</v>
      </c>
      <c r="J1123" s="1">
        <v>2024</v>
      </c>
      <c r="K1123" s="550">
        <v>45536</v>
      </c>
    </row>
    <row r="1124" spans="3:11">
      <c r="C1124" s="1" t="s">
        <v>1357</v>
      </c>
      <c r="D1124" s="1" t="s">
        <v>848</v>
      </c>
      <c r="F1124" s="1" t="s">
        <v>761</v>
      </c>
      <c r="G1124" s="1">
        <v>3332.4</v>
      </c>
      <c r="H1124" s="1">
        <v>3332.4</v>
      </c>
      <c r="I1124" s="1" t="s">
        <v>757</v>
      </c>
      <c r="J1124" s="1">
        <v>2024</v>
      </c>
      <c r="K1124" s="550">
        <v>45536</v>
      </c>
    </row>
    <row r="1125" spans="3:11">
      <c r="C1125" s="1" t="s">
        <v>1358</v>
      </c>
      <c r="D1125" s="1" t="s">
        <v>848</v>
      </c>
      <c r="F1125" s="1" t="s">
        <v>761</v>
      </c>
      <c r="G1125" s="1">
        <v>1665.32</v>
      </c>
      <c r="H1125" s="1">
        <v>1665.32</v>
      </c>
      <c r="I1125" s="1" t="s">
        <v>757</v>
      </c>
      <c r="J1125" s="1">
        <v>2024</v>
      </c>
      <c r="K1125" s="550">
        <v>45536</v>
      </c>
    </row>
    <row r="1126" spans="3:11">
      <c r="C1126" s="1" t="s">
        <v>1359</v>
      </c>
      <c r="D1126" s="1" t="s">
        <v>848</v>
      </c>
      <c r="F1126" s="1" t="s">
        <v>761</v>
      </c>
      <c r="G1126" s="1">
        <v>3392.21</v>
      </c>
      <c r="H1126" s="1">
        <v>3392.21</v>
      </c>
      <c r="I1126" s="1" t="s">
        <v>757</v>
      </c>
      <c r="J1126" s="1">
        <v>2024</v>
      </c>
      <c r="K1126" s="550">
        <v>45536</v>
      </c>
    </row>
    <row r="1127" spans="3:11">
      <c r="C1127" s="1" t="s">
        <v>1273</v>
      </c>
      <c r="D1127" s="1" t="s">
        <v>848</v>
      </c>
      <c r="F1127" s="1">
        <v>10201161180</v>
      </c>
      <c r="G1127" s="1">
        <v>640</v>
      </c>
      <c r="H1127" s="1">
        <v>640</v>
      </c>
      <c r="I1127" s="1" t="s">
        <v>757</v>
      </c>
      <c r="J1127" s="1">
        <v>2024</v>
      </c>
      <c r="K1127" s="550">
        <v>45536</v>
      </c>
    </row>
    <row r="1128" spans="3:11">
      <c r="C1128" s="1" t="s">
        <v>1274</v>
      </c>
      <c r="D1128" s="1" t="s">
        <v>826</v>
      </c>
      <c r="F1128" s="1">
        <v>10401301180</v>
      </c>
      <c r="G1128" s="1">
        <v>146.13999999999999</v>
      </c>
      <c r="H1128" s="1">
        <v>146.13999999999999</v>
      </c>
      <c r="I1128" s="1" t="s">
        <v>757</v>
      </c>
      <c r="J1128" s="1">
        <v>2024</v>
      </c>
      <c r="K1128" s="550">
        <v>45536</v>
      </c>
    </row>
    <row r="1129" spans="3:11">
      <c r="C1129" s="1" t="s">
        <v>1360</v>
      </c>
      <c r="D1129" s="1" t="s">
        <v>850</v>
      </c>
      <c r="F1129" s="1">
        <v>10201161180</v>
      </c>
      <c r="G1129" s="1">
        <v>50</v>
      </c>
      <c r="H1129" s="1">
        <v>50</v>
      </c>
      <c r="I1129" s="1" t="s">
        <v>757</v>
      </c>
      <c r="J1129" s="1">
        <v>2024</v>
      </c>
      <c r="K1129" s="550">
        <v>45536</v>
      </c>
    </row>
    <row r="1130" spans="3:11" ht="25.5">
      <c r="C1130" s="69" t="s">
        <v>1275</v>
      </c>
      <c r="D1130" s="69" t="s">
        <v>850</v>
      </c>
      <c r="F1130" s="1">
        <v>10601621180</v>
      </c>
      <c r="G1130" s="1">
        <v>30</v>
      </c>
      <c r="H1130" s="1">
        <v>30</v>
      </c>
      <c r="I1130" s="1" t="s">
        <v>757</v>
      </c>
      <c r="J1130" s="1">
        <v>2024</v>
      </c>
      <c r="K1130" s="550">
        <v>45536</v>
      </c>
    </row>
    <row r="1131" spans="3:11">
      <c r="C1131" s="1" t="s">
        <v>1361</v>
      </c>
      <c r="D1131" s="1" t="s">
        <v>830</v>
      </c>
      <c r="F1131" s="1">
        <v>10201161180</v>
      </c>
      <c r="G1131" s="1">
        <v>382.3</v>
      </c>
      <c r="H1131" s="1">
        <v>382.3</v>
      </c>
      <c r="I1131" s="1" t="s">
        <v>757</v>
      </c>
      <c r="J1131" s="1">
        <v>2024</v>
      </c>
      <c r="K1131" s="550">
        <v>45536</v>
      </c>
    </row>
    <row r="1132" spans="3:11">
      <c r="C1132" s="1" t="s">
        <v>1276</v>
      </c>
      <c r="D1132" s="1" t="s">
        <v>830</v>
      </c>
      <c r="F1132" s="1">
        <v>10201161180</v>
      </c>
      <c r="G1132" s="1">
        <v>4229.1000000000004</v>
      </c>
      <c r="H1132" s="1">
        <v>4229.1000000000004</v>
      </c>
      <c r="I1132" s="1" t="s">
        <v>757</v>
      </c>
      <c r="J1132" s="1">
        <v>2024</v>
      </c>
      <c r="K1132" s="550">
        <v>45536</v>
      </c>
    </row>
    <row r="1133" spans="3:11">
      <c r="C1133" s="1" t="s">
        <v>1277</v>
      </c>
      <c r="D1133" s="1" t="s">
        <v>830</v>
      </c>
      <c r="F1133" s="1">
        <v>10401381180</v>
      </c>
      <c r="G1133" s="1">
        <v>2304.5</v>
      </c>
      <c r="H1133" s="1">
        <v>2304.5</v>
      </c>
      <c r="I1133" s="1" t="s">
        <v>757</v>
      </c>
      <c r="J1133" s="1">
        <v>2024</v>
      </c>
      <c r="K1133" s="550">
        <v>45536</v>
      </c>
    </row>
    <row r="1134" spans="3:11">
      <c r="C1134" s="1" t="s">
        <v>1324</v>
      </c>
      <c r="D1134" s="1" t="s">
        <v>830</v>
      </c>
      <c r="F1134" s="1">
        <v>10201161180</v>
      </c>
      <c r="G1134" s="1">
        <v>436.5</v>
      </c>
      <c r="H1134" s="1">
        <v>436.5</v>
      </c>
      <c r="I1134" s="1" t="s">
        <v>757</v>
      </c>
      <c r="J1134" s="1">
        <v>2024</v>
      </c>
      <c r="K1134" s="550">
        <v>45536</v>
      </c>
    </row>
    <row r="1135" spans="3:11">
      <c r="C1135" s="1" t="s">
        <v>1278</v>
      </c>
      <c r="D1135" s="1" t="s">
        <v>830</v>
      </c>
      <c r="F1135" s="1">
        <v>10201161180</v>
      </c>
      <c r="G1135" s="1">
        <v>32905.699999999997</v>
      </c>
      <c r="H1135" s="1">
        <v>32905.699999999997</v>
      </c>
      <c r="I1135" s="1" t="s">
        <v>757</v>
      </c>
      <c r="J1135" s="1">
        <v>2024</v>
      </c>
      <c r="K1135" s="550">
        <v>45536</v>
      </c>
    </row>
    <row r="1136" spans="3:11">
      <c r="C1136" s="1" t="s">
        <v>1279</v>
      </c>
      <c r="D1136" s="1" t="s">
        <v>830</v>
      </c>
      <c r="F1136" s="1">
        <v>10201161180</v>
      </c>
      <c r="G1136" s="1">
        <v>42103.8</v>
      </c>
      <c r="H1136" s="1">
        <v>42103.8</v>
      </c>
      <c r="I1136" s="1" t="s">
        <v>757</v>
      </c>
      <c r="J1136" s="1">
        <v>2024</v>
      </c>
      <c r="K1136" s="550">
        <v>45536</v>
      </c>
    </row>
    <row r="1137" spans="3:11">
      <c r="C1137" s="1" t="s">
        <v>1280</v>
      </c>
      <c r="D1137" s="1" t="s">
        <v>830</v>
      </c>
      <c r="F1137" s="1">
        <v>10201161180</v>
      </c>
      <c r="G1137" s="1">
        <v>19143.7</v>
      </c>
      <c r="H1137" s="1">
        <v>19143.7</v>
      </c>
      <c r="I1137" s="1" t="s">
        <v>757</v>
      </c>
      <c r="J1137" s="1">
        <v>2024</v>
      </c>
      <c r="K1137" s="550">
        <v>45536</v>
      </c>
    </row>
    <row r="1138" spans="3:11">
      <c r="C1138" s="1" t="s">
        <v>1281</v>
      </c>
      <c r="D1138" s="1" t="s">
        <v>848</v>
      </c>
      <c r="F1138" s="1">
        <v>10202171180</v>
      </c>
      <c r="G1138" s="1">
        <v>32179.599999999999</v>
      </c>
      <c r="H1138" s="1">
        <v>32179.599999999999</v>
      </c>
      <c r="I1138" s="1" t="s">
        <v>757</v>
      </c>
      <c r="J1138" s="1">
        <v>2024</v>
      </c>
      <c r="K1138" s="550">
        <v>45536</v>
      </c>
    </row>
    <row r="1139" spans="3:11">
      <c r="C1139" s="1" t="s">
        <v>1282</v>
      </c>
      <c r="D1139" s="1" t="s">
        <v>848</v>
      </c>
      <c r="F1139" s="1">
        <v>10202171180</v>
      </c>
      <c r="G1139" s="1">
        <v>10044.870000000001</v>
      </c>
      <c r="H1139" s="1">
        <v>10044.870000000001</v>
      </c>
      <c r="I1139" s="1" t="s">
        <v>757</v>
      </c>
      <c r="J1139" s="1">
        <v>2024</v>
      </c>
      <c r="K1139" s="550">
        <v>45536</v>
      </c>
    </row>
    <row r="1140" spans="3:11">
      <c r="C1140" s="1" t="s">
        <v>1362</v>
      </c>
      <c r="D1140" s="1" t="s">
        <v>832</v>
      </c>
      <c r="F1140" s="1">
        <v>10201161180</v>
      </c>
      <c r="G1140" s="1">
        <v>570</v>
      </c>
      <c r="H1140" s="1">
        <v>570</v>
      </c>
      <c r="I1140" s="1" t="s">
        <v>758</v>
      </c>
      <c r="J1140" s="1">
        <v>2024</v>
      </c>
      <c r="K1140" s="550">
        <v>45566</v>
      </c>
    </row>
    <row r="1141" spans="3:11">
      <c r="C1141" s="1" t="s">
        <v>1363</v>
      </c>
      <c r="D1141" s="1" t="s">
        <v>834</v>
      </c>
      <c r="F1141" s="1" t="s">
        <v>750</v>
      </c>
      <c r="G1141" s="1">
        <v>12967</v>
      </c>
      <c r="H1141" s="1">
        <v>12967</v>
      </c>
      <c r="I1141" s="1" t="s">
        <v>758</v>
      </c>
      <c r="J1141" s="1">
        <v>2024</v>
      </c>
      <c r="K1141" s="550">
        <v>45566</v>
      </c>
    </row>
    <row r="1142" spans="3:11">
      <c r="C1142" s="1" t="s">
        <v>726</v>
      </c>
      <c r="D1142" s="1" t="s">
        <v>749</v>
      </c>
      <c r="E1142" s="1" t="s">
        <v>726</v>
      </c>
      <c r="F1142" s="1" t="s">
        <v>750</v>
      </c>
      <c r="G1142" s="1">
        <v>6820</v>
      </c>
      <c r="H1142" s="1">
        <v>6820</v>
      </c>
      <c r="I1142" s="1" t="s">
        <v>758</v>
      </c>
      <c r="J1142" s="1">
        <v>2024</v>
      </c>
      <c r="K1142" s="550">
        <v>45566</v>
      </c>
    </row>
    <row r="1143" spans="3:11">
      <c r="C1143" s="1" t="s">
        <v>968</v>
      </c>
      <c r="D1143" s="1" t="s">
        <v>812</v>
      </c>
      <c r="F1143" s="1">
        <v>10601621180</v>
      </c>
      <c r="G1143" s="1">
        <v>182.45</v>
      </c>
      <c r="H1143" s="1">
        <v>182.45</v>
      </c>
      <c r="I1143" s="1" t="s">
        <v>758</v>
      </c>
      <c r="J1143" s="1">
        <v>2024</v>
      </c>
      <c r="K1143" s="550">
        <v>45566</v>
      </c>
    </row>
    <row r="1144" spans="3:11">
      <c r="C1144" s="1" t="s">
        <v>969</v>
      </c>
      <c r="D1144" s="1" t="s">
        <v>749</v>
      </c>
      <c r="F1144" s="1">
        <v>10601521180</v>
      </c>
      <c r="G1144" s="1">
        <v>255.03</v>
      </c>
      <c r="H1144" s="1">
        <v>255.03</v>
      </c>
      <c r="I1144" s="1" t="s">
        <v>758</v>
      </c>
      <c r="J1144" s="1">
        <v>2024</v>
      </c>
      <c r="K1144" s="550">
        <v>45566</v>
      </c>
    </row>
    <row r="1145" spans="3:11">
      <c r="C1145" s="1" t="s">
        <v>970</v>
      </c>
      <c r="D1145" s="1" t="s">
        <v>824</v>
      </c>
      <c r="F1145" s="1">
        <v>10601621180</v>
      </c>
      <c r="G1145" s="1">
        <v>132.53</v>
      </c>
      <c r="H1145" s="1">
        <v>132.53</v>
      </c>
      <c r="I1145" s="1" t="s">
        <v>758</v>
      </c>
      <c r="J1145" s="1">
        <v>2024</v>
      </c>
      <c r="K1145" s="550">
        <v>45566</v>
      </c>
    </row>
    <row r="1146" spans="3:11">
      <c r="C1146" s="1" t="s">
        <v>971</v>
      </c>
      <c r="D1146" s="1" t="s">
        <v>824</v>
      </c>
      <c r="F1146" s="1">
        <v>10601621180</v>
      </c>
      <c r="G1146" s="1">
        <v>639.15</v>
      </c>
      <c r="H1146" s="1">
        <v>639.15</v>
      </c>
      <c r="I1146" s="1" t="s">
        <v>758</v>
      </c>
      <c r="J1146" s="1">
        <v>2024</v>
      </c>
      <c r="K1146" s="550">
        <v>45566</v>
      </c>
    </row>
    <row r="1147" spans="3:11">
      <c r="C1147" s="1" t="s">
        <v>1325</v>
      </c>
      <c r="D1147" s="1" t="s">
        <v>814</v>
      </c>
      <c r="F1147" s="1" t="s">
        <v>750</v>
      </c>
      <c r="G1147" s="1">
        <v>510</v>
      </c>
      <c r="H1147" s="1">
        <v>510</v>
      </c>
      <c r="I1147" s="1" t="s">
        <v>758</v>
      </c>
      <c r="J1147" s="1">
        <v>2024</v>
      </c>
      <c r="K1147" s="550">
        <v>45566</v>
      </c>
    </row>
    <row r="1148" spans="3:11">
      <c r="C1148" s="1" t="s">
        <v>973</v>
      </c>
      <c r="D1148" s="1" t="s">
        <v>814</v>
      </c>
      <c r="F1148" s="1">
        <v>10202171180</v>
      </c>
      <c r="G1148" s="1">
        <v>1298.7</v>
      </c>
      <c r="H1148" s="1">
        <v>1298.7</v>
      </c>
      <c r="I1148" s="1" t="s">
        <v>758</v>
      </c>
      <c r="J1148" s="1">
        <v>2024</v>
      </c>
      <c r="K1148" s="550">
        <v>45566</v>
      </c>
    </row>
    <row r="1149" spans="3:11">
      <c r="C1149" s="1" t="s">
        <v>975</v>
      </c>
      <c r="D1149" s="1" t="s">
        <v>846</v>
      </c>
      <c r="F1149" s="1">
        <v>10601621180</v>
      </c>
      <c r="G1149" s="1">
        <v>1198.96</v>
      </c>
      <c r="H1149" s="1">
        <v>1198.96</v>
      </c>
      <c r="I1149" s="1" t="s">
        <v>758</v>
      </c>
      <c r="J1149" s="1">
        <v>2024</v>
      </c>
      <c r="K1149" s="550">
        <v>45566</v>
      </c>
    </row>
    <row r="1150" spans="3:11">
      <c r="C1150" s="1" t="s">
        <v>1327</v>
      </c>
      <c r="D1150" s="1" t="s">
        <v>812</v>
      </c>
      <c r="F1150" s="1">
        <v>10401301180</v>
      </c>
      <c r="G1150" s="1">
        <v>21.27</v>
      </c>
      <c r="H1150" s="1">
        <v>21.27</v>
      </c>
      <c r="I1150" s="1" t="s">
        <v>758</v>
      </c>
      <c r="J1150" s="1">
        <v>2024</v>
      </c>
      <c r="K1150" s="550">
        <v>45566</v>
      </c>
    </row>
    <row r="1151" spans="3:11">
      <c r="C1151" s="1" t="s">
        <v>976</v>
      </c>
      <c r="D1151" s="1" t="s">
        <v>826</v>
      </c>
      <c r="F1151" s="1" t="s">
        <v>750</v>
      </c>
      <c r="G1151" s="1">
        <v>110.7</v>
      </c>
      <c r="H1151" s="1">
        <v>110.7</v>
      </c>
      <c r="I1151" s="1" t="s">
        <v>758</v>
      </c>
      <c r="J1151" s="1">
        <v>2024</v>
      </c>
      <c r="K1151" s="550">
        <v>45566</v>
      </c>
    </row>
    <row r="1152" spans="3:11">
      <c r="C1152" s="1" t="s">
        <v>977</v>
      </c>
      <c r="D1152" s="1" t="s">
        <v>826</v>
      </c>
      <c r="F1152" s="1">
        <v>10601621180</v>
      </c>
      <c r="G1152" s="1">
        <v>428.1</v>
      </c>
      <c r="H1152" s="1">
        <v>428.1</v>
      </c>
      <c r="I1152" s="1" t="s">
        <v>758</v>
      </c>
      <c r="J1152" s="1">
        <v>2024</v>
      </c>
      <c r="K1152" s="550">
        <v>45566</v>
      </c>
    </row>
    <row r="1153" spans="3:11">
      <c r="C1153" s="1" t="s">
        <v>978</v>
      </c>
      <c r="D1153" s="1" t="s">
        <v>826</v>
      </c>
      <c r="F1153" s="1" t="s">
        <v>750</v>
      </c>
      <c r="G1153" s="1">
        <v>288.8</v>
      </c>
      <c r="H1153" s="1">
        <v>288.8</v>
      </c>
      <c r="I1153" s="1" t="s">
        <v>758</v>
      </c>
      <c r="J1153" s="1">
        <v>2024</v>
      </c>
      <c r="K1153" s="550">
        <v>45566</v>
      </c>
    </row>
    <row r="1154" spans="3:11">
      <c r="C1154" s="1" t="s">
        <v>979</v>
      </c>
      <c r="D1154" s="1" t="s">
        <v>824</v>
      </c>
      <c r="F1154" s="1">
        <v>10202131180</v>
      </c>
      <c r="G1154" s="1">
        <v>3966.2</v>
      </c>
      <c r="H1154" s="1">
        <v>3966.2</v>
      </c>
      <c r="I1154" s="1" t="s">
        <v>758</v>
      </c>
      <c r="J1154" s="1">
        <v>2024</v>
      </c>
      <c r="K1154" s="550">
        <v>45566</v>
      </c>
    </row>
    <row r="1155" spans="3:11">
      <c r="C1155" s="1" t="s">
        <v>981</v>
      </c>
      <c r="D1155" s="1" t="s">
        <v>824</v>
      </c>
      <c r="F1155" s="1">
        <v>10202131180</v>
      </c>
      <c r="G1155" s="1">
        <v>4056.69</v>
      </c>
      <c r="H1155" s="1">
        <v>4056.69</v>
      </c>
      <c r="I1155" s="1" t="s">
        <v>758</v>
      </c>
      <c r="J1155" s="1">
        <v>2024</v>
      </c>
      <c r="K1155" s="550">
        <v>45566</v>
      </c>
    </row>
    <row r="1156" spans="3:11">
      <c r="C1156" s="1" t="s">
        <v>983</v>
      </c>
      <c r="D1156" s="1" t="s">
        <v>797</v>
      </c>
      <c r="F1156" s="1">
        <v>10601621180</v>
      </c>
      <c r="G1156" s="1">
        <v>860.6</v>
      </c>
      <c r="H1156" s="1">
        <v>860.6</v>
      </c>
      <c r="I1156" s="1" t="s">
        <v>758</v>
      </c>
      <c r="J1156" s="1">
        <v>2024</v>
      </c>
      <c r="K1156" s="550">
        <v>45566</v>
      </c>
    </row>
    <row r="1157" spans="3:11">
      <c r="C1157" s="1" t="s">
        <v>984</v>
      </c>
      <c r="D1157" s="1" t="s">
        <v>838</v>
      </c>
      <c r="F1157" s="1" t="s">
        <v>761</v>
      </c>
      <c r="G1157" s="1">
        <v>691</v>
      </c>
      <c r="H1157" s="1">
        <v>691</v>
      </c>
      <c r="I1157" s="1" t="s">
        <v>758</v>
      </c>
      <c r="J1157" s="1">
        <v>2024</v>
      </c>
      <c r="K1157" s="550">
        <v>45566</v>
      </c>
    </row>
    <row r="1158" spans="3:11">
      <c r="C1158" s="1" t="s">
        <v>986</v>
      </c>
      <c r="D1158" s="1" t="s">
        <v>838</v>
      </c>
      <c r="F1158" s="1" t="s">
        <v>761</v>
      </c>
      <c r="G1158" s="1">
        <v>221</v>
      </c>
      <c r="H1158" s="1">
        <v>221</v>
      </c>
      <c r="I1158" s="1" t="s">
        <v>758</v>
      </c>
      <c r="J1158" s="1">
        <v>2024</v>
      </c>
      <c r="K1158" s="550">
        <v>45566</v>
      </c>
    </row>
    <row r="1159" spans="3:11">
      <c r="C1159" s="1" t="s">
        <v>989</v>
      </c>
      <c r="D1159" s="1" t="s">
        <v>840</v>
      </c>
      <c r="F1159" s="1" t="s">
        <v>761</v>
      </c>
      <c r="G1159" s="1">
        <v>6702</v>
      </c>
      <c r="H1159" s="1">
        <v>6702</v>
      </c>
      <c r="I1159" s="1" t="s">
        <v>758</v>
      </c>
      <c r="J1159" s="1">
        <v>2024</v>
      </c>
      <c r="K1159" s="550">
        <v>45566</v>
      </c>
    </row>
    <row r="1160" spans="3:11">
      <c r="C1160" s="1" t="s">
        <v>990</v>
      </c>
      <c r="D1160" s="1" t="s">
        <v>840</v>
      </c>
      <c r="F1160" s="1" t="s">
        <v>761</v>
      </c>
      <c r="G1160" s="1">
        <v>5869</v>
      </c>
      <c r="H1160" s="1">
        <v>5869</v>
      </c>
      <c r="I1160" s="1" t="s">
        <v>758</v>
      </c>
      <c r="J1160" s="1">
        <v>2024</v>
      </c>
      <c r="K1160" s="550">
        <v>45566</v>
      </c>
    </row>
    <row r="1161" spans="3:11">
      <c r="C1161" s="1" t="s">
        <v>991</v>
      </c>
      <c r="D1161" s="1" t="s">
        <v>840</v>
      </c>
      <c r="F1161" s="1" t="s">
        <v>761</v>
      </c>
      <c r="G1161" s="1">
        <v>7430.03</v>
      </c>
      <c r="H1161" s="1">
        <v>7430.03</v>
      </c>
      <c r="I1161" s="1" t="s">
        <v>758</v>
      </c>
      <c r="J1161" s="1">
        <v>2024</v>
      </c>
      <c r="K1161" s="550">
        <v>45566</v>
      </c>
    </row>
    <row r="1162" spans="3:11">
      <c r="C1162" s="1" t="s">
        <v>992</v>
      </c>
      <c r="D1162" s="1" t="s">
        <v>840</v>
      </c>
      <c r="F1162" s="1" t="s">
        <v>761</v>
      </c>
      <c r="G1162" s="1">
        <v>5096</v>
      </c>
      <c r="H1162" s="1">
        <v>5096</v>
      </c>
      <c r="I1162" s="1" t="s">
        <v>758</v>
      </c>
      <c r="J1162" s="1">
        <v>2024</v>
      </c>
      <c r="K1162" s="550">
        <v>45566</v>
      </c>
    </row>
    <row r="1163" spans="3:11">
      <c r="C1163" s="1" t="s">
        <v>995</v>
      </c>
      <c r="D1163" s="1" t="s">
        <v>840</v>
      </c>
      <c r="F1163" s="1" t="s">
        <v>761</v>
      </c>
      <c r="G1163" s="1">
        <v>5936.71</v>
      </c>
      <c r="H1163" s="1">
        <v>5936.71</v>
      </c>
      <c r="I1163" s="1" t="s">
        <v>758</v>
      </c>
      <c r="J1163" s="1">
        <v>2024</v>
      </c>
      <c r="K1163" s="550">
        <v>45566</v>
      </c>
    </row>
    <row r="1164" spans="3:11">
      <c r="C1164" s="1" t="s">
        <v>996</v>
      </c>
      <c r="D1164" s="1" t="s">
        <v>840</v>
      </c>
      <c r="F1164" s="1" t="s">
        <v>761</v>
      </c>
      <c r="G1164" s="1">
        <v>5906</v>
      </c>
      <c r="H1164" s="1">
        <v>5906</v>
      </c>
      <c r="I1164" s="1" t="s">
        <v>758</v>
      </c>
      <c r="J1164" s="1">
        <v>2024</v>
      </c>
      <c r="K1164" s="550">
        <v>45566</v>
      </c>
    </row>
    <row r="1165" spans="3:11" ht="25.5">
      <c r="C1165" s="69" t="s">
        <v>1284</v>
      </c>
      <c r="D1165" s="69" t="s">
        <v>840</v>
      </c>
      <c r="F1165" s="1" t="s">
        <v>761</v>
      </c>
      <c r="G1165" s="1">
        <v>7578</v>
      </c>
      <c r="H1165" s="1">
        <v>7578</v>
      </c>
      <c r="I1165" s="1" t="s">
        <v>758</v>
      </c>
      <c r="J1165" s="1">
        <v>2024</v>
      </c>
      <c r="K1165" s="550">
        <v>45566</v>
      </c>
    </row>
    <row r="1166" spans="3:11" ht="25.5">
      <c r="C1166" s="69" t="s">
        <v>1364</v>
      </c>
      <c r="D1166" s="69" t="s">
        <v>840</v>
      </c>
      <c r="F1166" s="1" t="s">
        <v>761</v>
      </c>
      <c r="G1166" s="1">
        <v>6916</v>
      </c>
      <c r="H1166" s="1">
        <v>6916</v>
      </c>
      <c r="I1166" s="1" t="s">
        <v>758</v>
      </c>
      <c r="J1166" s="1">
        <v>2024</v>
      </c>
      <c r="K1166" s="550">
        <v>45566</v>
      </c>
    </row>
    <row r="1167" spans="3:11" ht="25.5">
      <c r="C1167" s="69" t="s">
        <v>1328</v>
      </c>
      <c r="D1167" s="69" t="s">
        <v>840</v>
      </c>
      <c r="F1167" s="1" t="s">
        <v>761</v>
      </c>
      <c r="G1167" s="1">
        <v>4421</v>
      </c>
      <c r="H1167" s="1">
        <v>4421</v>
      </c>
      <c r="I1167" s="1" t="s">
        <v>758</v>
      </c>
      <c r="J1167" s="1">
        <v>2024</v>
      </c>
      <c r="K1167" s="550">
        <v>45566</v>
      </c>
    </row>
    <row r="1168" spans="3:11">
      <c r="C1168" s="1" t="s">
        <v>998</v>
      </c>
      <c r="D1168" s="1" t="s">
        <v>820</v>
      </c>
      <c r="F1168" s="1">
        <v>10201161180</v>
      </c>
      <c r="G1168" s="1">
        <v>4703</v>
      </c>
      <c r="H1168" s="1">
        <v>4703</v>
      </c>
      <c r="I1168" s="1" t="s">
        <v>758</v>
      </c>
      <c r="J1168" s="1">
        <v>2024</v>
      </c>
      <c r="K1168" s="550">
        <v>45566</v>
      </c>
    </row>
    <row r="1169" spans="3:11">
      <c r="C1169" s="1" t="s">
        <v>999</v>
      </c>
      <c r="D1169" s="1" t="s">
        <v>820</v>
      </c>
      <c r="F1169" s="1">
        <v>10201161180</v>
      </c>
      <c r="G1169" s="1">
        <v>7540</v>
      </c>
      <c r="H1169" s="1">
        <v>7540</v>
      </c>
      <c r="I1169" s="1" t="s">
        <v>758</v>
      </c>
      <c r="J1169" s="1">
        <v>2024</v>
      </c>
      <c r="K1169" s="550">
        <v>45566</v>
      </c>
    </row>
    <row r="1170" spans="3:11">
      <c r="C1170" s="1" t="s">
        <v>1000</v>
      </c>
      <c r="D1170" s="1" t="s">
        <v>820</v>
      </c>
      <c r="F1170" s="1">
        <v>10201161180</v>
      </c>
      <c r="G1170" s="1">
        <v>4616</v>
      </c>
      <c r="H1170" s="1">
        <v>4616</v>
      </c>
      <c r="I1170" s="1" t="s">
        <v>758</v>
      </c>
      <c r="J1170" s="1">
        <v>2024</v>
      </c>
      <c r="K1170" s="550">
        <v>45566</v>
      </c>
    </row>
    <row r="1171" spans="3:11">
      <c r="C1171" s="1" t="s">
        <v>1001</v>
      </c>
      <c r="D1171" s="1" t="s">
        <v>820</v>
      </c>
      <c r="F1171" s="1">
        <v>10201161180</v>
      </c>
      <c r="G1171" s="1">
        <v>2770</v>
      </c>
      <c r="H1171" s="1">
        <v>2770</v>
      </c>
      <c r="I1171" s="1" t="s">
        <v>758</v>
      </c>
      <c r="J1171" s="1">
        <v>2024</v>
      </c>
      <c r="K1171" s="550">
        <v>45566</v>
      </c>
    </row>
    <row r="1172" spans="3:11">
      <c r="C1172" s="1" t="s">
        <v>1002</v>
      </c>
      <c r="D1172" s="1" t="s">
        <v>820</v>
      </c>
      <c r="F1172" s="1">
        <v>10201161180</v>
      </c>
      <c r="G1172" s="1">
        <v>186</v>
      </c>
      <c r="H1172" s="1">
        <v>186</v>
      </c>
      <c r="I1172" s="1" t="s">
        <v>758</v>
      </c>
      <c r="J1172" s="1">
        <v>2024</v>
      </c>
      <c r="K1172" s="550">
        <v>45566</v>
      </c>
    </row>
    <row r="1173" spans="3:11">
      <c r="C1173" s="1" t="s">
        <v>1003</v>
      </c>
      <c r="D1173" s="1" t="s">
        <v>826</v>
      </c>
      <c r="F1173" s="1">
        <v>10601621180</v>
      </c>
      <c r="G1173" s="1">
        <v>287.7</v>
      </c>
      <c r="H1173" s="1">
        <v>287.7</v>
      </c>
      <c r="I1173" s="1" t="s">
        <v>758</v>
      </c>
      <c r="J1173" s="1">
        <v>2024</v>
      </c>
      <c r="K1173" s="550">
        <v>45566</v>
      </c>
    </row>
    <row r="1174" spans="3:11">
      <c r="C1174" s="1" t="s">
        <v>1004</v>
      </c>
      <c r="D1174" s="1" t="s">
        <v>826</v>
      </c>
      <c r="F1174" s="1">
        <v>10601621180</v>
      </c>
      <c r="G1174" s="1">
        <v>464.15</v>
      </c>
      <c r="H1174" s="1">
        <v>464.15</v>
      </c>
      <c r="I1174" s="1" t="s">
        <v>758</v>
      </c>
      <c r="J1174" s="1">
        <v>2024</v>
      </c>
      <c r="K1174" s="550">
        <v>45566</v>
      </c>
    </row>
    <row r="1175" spans="3:11">
      <c r="C1175" s="1" t="s">
        <v>1008</v>
      </c>
      <c r="D1175" s="1" t="s">
        <v>797</v>
      </c>
      <c r="F1175" s="1">
        <v>10202131180</v>
      </c>
      <c r="G1175" s="1">
        <v>381.79</v>
      </c>
      <c r="H1175" s="1">
        <v>381.79</v>
      </c>
      <c r="I1175" s="1" t="s">
        <v>758</v>
      </c>
      <c r="J1175" s="1">
        <v>2024</v>
      </c>
      <c r="K1175" s="550">
        <v>45566</v>
      </c>
    </row>
    <row r="1176" spans="3:11">
      <c r="C1176" s="1" t="s">
        <v>1285</v>
      </c>
      <c r="D1176" s="1" t="s">
        <v>797</v>
      </c>
      <c r="F1176" s="1">
        <v>10202131180</v>
      </c>
      <c r="G1176" s="1">
        <v>503.27</v>
      </c>
      <c r="H1176" s="1">
        <v>503.27</v>
      </c>
      <c r="I1176" s="1" t="s">
        <v>758</v>
      </c>
      <c r="J1176" s="1">
        <v>2024</v>
      </c>
      <c r="K1176" s="550">
        <v>45566</v>
      </c>
    </row>
    <row r="1177" spans="3:11">
      <c r="C1177" s="1" t="s">
        <v>1286</v>
      </c>
      <c r="D1177" s="1" t="s">
        <v>801</v>
      </c>
      <c r="F1177" s="1">
        <v>10401301180</v>
      </c>
      <c r="G1177" s="1">
        <v>389.67</v>
      </c>
      <c r="H1177" s="1">
        <v>389.67</v>
      </c>
      <c r="I1177" s="1" t="s">
        <v>758</v>
      </c>
      <c r="J1177" s="1">
        <v>2024</v>
      </c>
      <c r="K1177" s="550">
        <v>45566</v>
      </c>
    </row>
    <row r="1178" spans="3:11">
      <c r="C1178" s="1" t="s">
        <v>1009</v>
      </c>
      <c r="D1178" s="1" t="s">
        <v>797</v>
      </c>
      <c r="F1178" s="1">
        <v>10202171180</v>
      </c>
      <c r="G1178" s="1">
        <v>120.41</v>
      </c>
      <c r="H1178" s="1">
        <v>120.41</v>
      </c>
      <c r="I1178" s="1" t="s">
        <v>758</v>
      </c>
      <c r="J1178" s="1">
        <v>2024</v>
      </c>
      <c r="K1178" s="550">
        <v>45566</v>
      </c>
    </row>
    <row r="1179" spans="3:11" ht="25.5">
      <c r="C1179" s="69" t="s">
        <v>1365</v>
      </c>
      <c r="D1179" s="69" t="s">
        <v>799</v>
      </c>
      <c r="F1179" s="1" t="s">
        <v>761</v>
      </c>
      <c r="G1179" s="1">
        <v>50</v>
      </c>
      <c r="H1179" s="1">
        <v>50</v>
      </c>
      <c r="I1179" s="1" t="s">
        <v>758</v>
      </c>
      <c r="J1179" s="1">
        <v>2024</v>
      </c>
      <c r="K1179" s="550">
        <v>45566</v>
      </c>
    </row>
    <row r="1180" spans="3:11">
      <c r="C1180" s="1" t="s">
        <v>1010</v>
      </c>
      <c r="D1180" s="1" t="s">
        <v>799</v>
      </c>
      <c r="F1180" s="1">
        <v>10201161180</v>
      </c>
      <c r="G1180" s="1">
        <v>440</v>
      </c>
      <c r="H1180" s="1">
        <v>440</v>
      </c>
      <c r="I1180" s="1" t="s">
        <v>758</v>
      </c>
      <c r="J1180" s="1">
        <v>2024</v>
      </c>
      <c r="K1180" s="550">
        <v>45566</v>
      </c>
    </row>
    <row r="1181" spans="3:11">
      <c r="C1181" s="1" t="s">
        <v>1011</v>
      </c>
      <c r="D1181" s="1" t="s">
        <v>822</v>
      </c>
      <c r="F1181" s="1">
        <v>10201161180</v>
      </c>
      <c r="G1181" s="1">
        <v>2455</v>
      </c>
      <c r="H1181" s="1">
        <v>2455</v>
      </c>
      <c r="I1181" s="1" t="s">
        <v>758</v>
      </c>
      <c r="J1181" s="1">
        <v>2024</v>
      </c>
      <c r="K1181" s="550">
        <v>45566</v>
      </c>
    </row>
    <row r="1182" spans="3:11">
      <c r="C1182" s="1" t="s">
        <v>1012</v>
      </c>
      <c r="D1182" s="1" t="s">
        <v>808</v>
      </c>
      <c r="F1182" s="1" t="s">
        <v>761</v>
      </c>
      <c r="G1182" s="1">
        <v>2583</v>
      </c>
      <c r="H1182" s="1">
        <v>2583</v>
      </c>
      <c r="I1182" s="1" t="s">
        <v>758</v>
      </c>
      <c r="J1182" s="1">
        <v>2024</v>
      </c>
      <c r="K1182" s="550">
        <v>45566</v>
      </c>
    </row>
    <row r="1183" spans="3:11" ht="25.5">
      <c r="C1183" s="69" t="s">
        <v>1366</v>
      </c>
      <c r="D1183" s="69" t="s">
        <v>804</v>
      </c>
      <c r="F1183" s="1" t="s">
        <v>761</v>
      </c>
      <c r="G1183" s="1">
        <v>282</v>
      </c>
      <c r="H1183" s="1">
        <v>282</v>
      </c>
      <c r="I1183" s="1" t="s">
        <v>758</v>
      </c>
      <c r="J1183" s="1">
        <v>2024</v>
      </c>
      <c r="K1183" s="550">
        <v>45566</v>
      </c>
    </row>
    <row r="1184" spans="3:11">
      <c r="C1184" s="1" t="s">
        <v>1014</v>
      </c>
      <c r="D1184" s="1" t="s">
        <v>806</v>
      </c>
      <c r="F1184" s="1">
        <v>10101801180</v>
      </c>
      <c r="G1184" s="1">
        <v>5212.5600000000004</v>
      </c>
      <c r="H1184" s="1">
        <v>5212.5600000000004</v>
      </c>
      <c r="I1184" s="1" t="s">
        <v>758</v>
      </c>
      <c r="J1184" s="1">
        <v>2024</v>
      </c>
      <c r="K1184" s="550">
        <v>45566</v>
      </c>
    </row>
    <row r="1185" spans="3:11">
      <c r="C1185" s="1" t="s">
        <v>1016</v>
      </c>
      <c r="D1185" s="1" t="s">
        <v>820</v>
      </c>
      <c r="F1185" s="1">
        <v>10201161180</v>
      </c>
      <c r="G1185" s="1">
        <v>15208.3</v>
      </c>
      <c r="H1185" s="1">
        <v>15208.3</v>
      </c>
      <c r="I1185" s="1" t="s">
        <v>758</v>
      </c>
      <c r="J1185" s="1">
        <v>2024</v>
      </c>
      <c r="K1185" s="550">
        <v>45566</v>
      </c>
    </row>
    <row r="1186" spans="3:11">
      <c r="C1186" s="1" t="s">
        <v>1017</v>
      </c>
      <c r="D1186" s="1" t="s">
        <v>820</v>
      </c>
      <c r="F1186" s="1">
        <v>10201161180</v>
      </c>
      <c r="G1186" s="1">
        <v>14173.4</v>
      </c>
      <c r="H1186" s="1">
        <v>14173.4</v>
      </c>
      <c r="I1186" s="1" t="s">
        <v>758</v>
      </c>
      <c r="J1186" s="1">
        <v>2024</v>
      </c>
      <c r="K1186" s="550">
        <v>45566</v>
      </c>
    </row>
    <row r="1187" spans="3:11">
      <c r="C1187" s="1" t="s">
        <v>1018</v>
      </c>
      <c r="D1187" s="1" t="s">
        <v>804</v>
      </c>
      <c r="F1187" s="1">
        <v>10201161180</v>
      </c>
      <c r="G1187" s="1">
        <v>10989</v>
      </c>
      <c r="H1187" s="1">
        <v>10989</v>
      </c>
      <c r="I1187" s="1" t="s">
        <v>758</v>
      </c>
      <c r="J1187" s="1">
        <v>2024</v>
      </c>
      <c r="K1187" s="550">
        <v>45566</v>
      </c>
    </row>
    <row r="1188" spans="3:11">
      <c r="C1188" s="1" t="s">
        <v>1019</v>
      </c>
      <c r="D1188" s="1" t="s">
        <v>804</v>
      </c>
      <c r="F1188" s="1" t="s">
        <v>761</v>
      </c>
      <c r="G1188" s="1">
        <v>14000</v>
      </c>
      <c r="H1188" s="1">
        <v>14000</v>
      </c>
      <c r="I1188" s="1" t="s">
        <v>758</v>
      </c>
      <c r="J1188" s="1">
        <v>2024</v>
      </c>
      <c r="K1188" s="550">
        <v>45566</v>
      </c>
    </row>
    <row r="1189" spans="3:11">
      <c r="C1189" s="1" t="s">
        <v>1020</v>
      </c>
      <c r="D1189" s="1" t="s">
        <v>804</v>
      </c>
      <c r="F1189" s="1" t="s">
        <v>761</v>
      </c>
      <c r="G1189" s="1">
        <v>12580</v>
      </c>
      <c r="H1189" s="1">
        <v>12580</v>
      </c>
      <c r="I1189" s="1" t="s">
        <v>758</v>
      </c>
      <c r="J1189" s="1">
        <v>2024</v>
      </c>
      <c r="K1189" s="550">
        <v>45566</v>
      </c>
    </row>
    <row r="1190" spans="3:11">
      <c r="C1190" s="1" t="s">
        <v>1021</v>
      </c>
      <c r="D1190" s="1" t="s">
        <v>804</v>
      </c>
      <c r="F1190" s="1" t="s">
        <v>761</v>
      </c>
      <c r="G1190" s="1">
        <v>7083</v>
      </c>
      <c r="H1190" s="1">
        <v>7083</v>
      </c>
      <c r="I1190" s="1" t="s">
        <v>758</v>
      </c>
      <c r="J1190" s="1">
        <v>2024</v>
      </c>
      <c r="K1190" s="550">
        <v>45566</v>
      </c>
    </row>
    <row r="1191" spans="3:11">
      <c r="C1191" s="1" t="s">
        <v>1022</v>
      </c>
      <c r="D1191" s="1" t="s">
        <v>804</v>
      </c>
      <c r="F1191" s="1">
        <v>10202171180</v>
      </c>
      <c r="G1191" s="1">
        <v>-76819.8</v>
      </c>
      <c r="H1191" s="1">
        <v>-76819.8</v>
      </c>
      <c r="I1191" s="1" t="s">
        <v>758</v>
      </c>
      <c r="J1191" s="1">
        <v>2024</v>
      </c>
      <c r="K1191" s="550">
        <v>45566</v>
      </c>
    </row>
    <row r="1192" spans="3:11">
      <c r="C1192" s="1" t="s">
        <v>1024</v>
      </c>
      <c r="D1192" s="1" t="s">
        <v>804</v>
      </c>
      <c r="F1192" s="1">
        <v>10201161180</v>
      </c>
      <c r="G1192" s="1">
        <v>11103</v>
      </c>
      <c r="H1192" s="1">
        <v>11103</v>
      </c>
      <c r="I1192" s="1" t="s">
        <v>758</v>
      </c>
      <c r="J1192" s="1">
        <v>2024</v>
      </c>
      <c r="K1192" s="550">
        <v>45566</v>
      </c>
    </row>
    <row r="1193" spans="3:11">
      <c r="C1193" s="1" t="s">
        <v>1026</v>
      </c>
      <c r="D1193" s="1" t="s">
        <v>804</v>
      </c>
      <c r="F1193" s="1">
        <v>10201161180</v>
      </c>
      <c r="G1193" s="1">
        <v>10673</v>
      </c>
      <c r="H1193" s="1">
        <v>10673</v>
      </c>
      <c r="I1193" s="1" t="s">
        <v>758</v>
      </c>
      <c r="J1193" s="1">
        <v>2024</v>
      </c>
      <c r="K1193" s="550">
        <v>45566</v>
      </c>
    </row>
    <row r="1194" spans="3:11">
      <c r="C1194" s="1" t="s">
        <v>1027</v>
      </c>
      <c r="D1194" s="1" t="s">
        <v>804</v>
      </c>
      <c r="F1194" s="1">
        <v>10202171180</v>
      </c>
      <c r="G1194" s="1">
        <v>21472.1</v>
      </c>
      <c r="H1194" s="1">
        <v>21472.1</v>
      </c>
      <c r="I1194" s="1" t="s">
        <v>758</v>
      </c>
      <c r="J1194" s="1">
        <v>2024</v>
      </c>
      <c r="K1194" s="550">
        <v>45566</v>
      </c>
    </row>
    <row r="1195" spans="3:11">
      <c r="C1195" s="1" t="s">
        <v>1028</v>
      </c>
      <c r="D1195" s="1" t="s">
        <v>804</v>
      </c>
      <c r="F1195" s="1">
        <v>10202171180</v>
      </c>
      <c r="G1195" s="1">
        <v>16238.1</v>
      </c>
      <c r="H1195" s="1">
        <v>16238.1</v>
      </c>
      <c r="I1195" s="1" t="s">
        <v>758</v>
      </c>
      <c r="J1195" s="1">
        <v>2024</v>
      </c>
      <c r="K1195" s="550">
        <v>45566</v>
      </c>
    </row>
    <row r="1196" spans="3:11">
      <c r="C1196" s="1" t="s">
        <v>1367</v>
      </c>
      <c r="D1196" s="1" t="s">
        <v>804</v>
      </c>
      <c r="F1196" s="1">
        <v>10201161180</v>
      </c>
      <c r="G1196" s="1">
        <v>900</v>
      </c>
      <c r="H1196" s="1">
        <v>900</v>
      </c>
      <c r="I1196" s="1" t="s">
        <v>758</v>
      </c>
      <c r="J1196" s="1">
        <v>2024</v>
      </c>
      <c r="K1196" s="550">
        <v>45566</v>
      </c>
    </row>
    <row r="1197" spans="3:11">
      <c r="C1197" s="1" t="s">
        <v>1029</v>
      </c>
      <c r="D1197" s="1" t="s">
        <v>804</v>
      </c>
      <c r="F1197" s="1">
        <v>10202171180</v>
      </c>
      <c r="G1197" s="1">
        <v>22991.3</v>
      </c>
      <c r="H1197" s="1">
        <v>22991.3</v>
      </c>
      <c r="I1197" s="1" t="s">
        <v>758</v>
      </c>
      <c r="J1197" s="1">
        <v>2024</v>
      </c>
      <c r="K1197" s="550">
        <v>45566</v>
      </c>
    </row>
    <row r="1198" spans="3:11">
      <c r="C1198" s="1" t="s">
        <v>1290</v>
      </c>
      <c r="D1198" s="1" t="s">
        <v>806</v>
      </c>
      <c r="F1198" s="1">
        <v>10152261180</v>
      </c>
      <c r="G1198" s="1">
        <v>21089.15</v>
      </c>
      <c r="H1198" s="1">
        <v>21089.15</v>
      </c>
      <c r="I1198" s="1" t="s">
        <v>758</v>
      </c>
      <c r="J1198" s="1">
        <v>2024</v>
      </c>
      <c r="K1198" s="550">
        <v>45566</v>
      </c>
    </row>
    <row r="1199" spans="3:11">
      <c r="C1199" s="1" t="s">
        <v>1030</v>
      </c>
      <c r="D1199" s="1" t="s">
        <v>826</v>
      </c>
      <c r="F1199" s="1" t="s">
        <v>761</v>
      </c>
      <c r="G1199" s="1">
        <v>116.61</v>
      </c>
      <c r="H1199" s="1">
        <v>116.61</v>
      </c>
      <c r="I1199" s="1" t="s">
        <v>758</v>
      </c>
      <c r="J1199" s="1">
        <v>2024</v>
      </c>
      <c r="K1199" s="550">
        <v>45566</v>
      </c>
    </row>
    <row r="1200" spans="3:11">
      <c r="C1200" s="1" t="s">
        <v>1031</v>
      </c>
      <c r="D1200" s="1" t="s">
        <v>806</v>
      </c>
      <c r="F1200" s="1">
        <v>10152261180</v>
      </c>
      <c r="G1200" s="1">
        <v>348.86</v>
      </c>
      <c r="H1200" s="1">
        <v>348.86</v>
      </c>
      <c r="I1200" s="1" t="s">
        <v>758</v>
      </c>
      <c r="J1200" s="1">
        <v>2024</v>
      </c>
      <c r="K1200" s="550">
        <v>45566</v>
      </c>
    </row>
    <row r="1201" spans="3:11">
      <c r="C1201" s="1" t="s">
        <v>1033</v>
      </c>
      <c r="D1201" s="1" t="s">
        <v>808</v>
      </c>
      <c r="F1201" s="1">
        <v>10201161180</v>
      </c>
      <c r="G1201" s="1">
        <v>4636</v>
      </c>
      <c r="H1201" s="1">
        <v>4636</v>
      </c>
      <c r="I1201" s="1" t="s">
        <v>758</v>
      </c>
      <c r="J1201" s="1">
        <v>2024</v>
      </c>
      <c r="K1201" s="550">
        <v>45566</v>
      </c>
    </row>
    <row r="1202" spans="3:11">
      <c r="C1202" s="1" t="s">
        <v>1035</v>
      </c>
      <c r="D1202" s="1" t="s">
        <v>808</v>
      </c>
      <c r="F1202" s="1">
        <v>10201161180</v>
      </c>
      <c r="G1202" s="1">
        <v>970</v>
      </c>
      <c r="H1202" s="1">
        <v>970</v>
      </c>
      <c r="I1202" s="1" t="s">
        <v>758</v>
      </c>
      <c r="J1202" s="1">
        <v>2024</v>
      </c>
      <c r="K1202" s="550">
        <v>45566</v>
      </c>
    </row>
    <row r="1203" spans="3:11">
      <c r="C1203" s="1" t="s">
        <v>1368</v>
      </c>
      <c r="D1203" s="1" t="s">
        <v>808</v>
      </c>
      <c r="F1203" s="1">
        <v>10201161180</v>
      </c>
      <c r="G1203" s="1">
        <v>1120</v>
      </c>
      <c r="H1203" s="1">
        <v>1120</v>
      </c>
      <c r="I1203" s="1" t="s">
        <v>758</v>
      </c>
      <c r="J1203" s="1">
        <v>2024</v>
      </c>
      <c r="K1203" s="550">
        <v>45566</v>
      </c>
    </row>
    <row r="1204" spans="3:11">
      <c r="C1204" s="1" t="s">
        <v>1036</v>
      </c>
      <c r="D1204" s="1" t="s">
        <v>808</v>
      </c>
      <c r="F1204" s="1">
        <v>10201161180</v>
      </c>
      <c r="G1204" s="1">
        <v>1420</v>
      </c>
      <c r="H1204" s="1">
        <v>1420</v>
      </c>
      <c r="I1204" s="1" t="s">
        <v>758</v>
      </c>
      <c r="J1204" s="1">
        <v>2024</v>
      </c>
      <c r="K1204" s="550">
        <v>45566</v>
      </c>
    </row>
    <row r="1205" spans="3:11">
      <c r="C1205" s="1" t="s">
        <v>1369</v>
      </c>
      <c r="D1205" s="1" t="s">
        <v>808</v>
      </c>
      <c r="F1205" s="1">
        <v>10201161180</v>
      </c>
      <c r="G1205" s="1">
        <v>390</v>
      </c>
      <c r="H1205" s="1">
        <v>390</v>
      </c>
      <c r="I1205" s="1" t="s">
        <v>758</v>
      </c>
      <c r="J1205" s="1">
        <v>2024</v>
      </c>
      <c r="K1205" s="550">
        <v>45566</v>
      </c>
    </row>
    <row r="1206" spans="3:11">
      <c r="C1206" s="1" t="s">
        <v>1037</v>
      </c>
      <c r="D1206" s="1" t="s">
        <v>810</v>
      </c>
      <c r="F1206" s="1">
        <v>10202141180</v>
      </c>
      <c r="G1206" s="1">
        <v>82522.899999999994</v>
      </c>
      <c r="H1206" s="1">
        <v>82522.899999999994</v>
      </c>
      <c r="I1206" s="1" t="s">
        <v>758</v>
      </c>
      <c r="J1206" s="1">
        <v>2024</v>
      </c>
      <c r="K1206" s="550">
        <v>45566</v>
      </c>
    </row>
    <row r="1207" spans="3:11">
      <c r="C1207" s="1" t="s">
        <v>1038</v>
      </c>
      <c r="D1207" s="1" t="s">
        <v>810</v>
      </c>
      <c r="F1207" s="1">
        <v>10202141180</v>
      </c>
      <c r="G1207" s="1">
        <v>88987.8</v>
      </c>
      <c r="H1207" s="1">
        <v>88987.8</v>
      </c>
      <c r="I1207" s="1" t="s">
        <v>758</v>
      </c>
      <c r="J1207" s="1">
        <v>2024</v>
      </c>
      <c r="K1207" s="550">
        <v>45566</v>
      </c>
    </row>
    <row r="1208" spans="3:11">
      <c r="C1208" s="1" t="s">
        <v>1039</v>
      </c>
      <c r="D1208" s="1" t="s">
        <v>810</v>
      </c>
      <c r="F1208" s="1">
        <v>10202141180</v>
      </c>
      <c r="G1208" s="1">
        <v>41477.9</v>
      </c>
      <c r="H1208" s="1">
        <v>41477.9</v>
      </c>
      <c r="I1208" s="1" t="s">
        <v>758</v>
      </c>
      <c r="J1208" s="1">
        <v>2024</v>
      </c>
      <c r="K1208" s="550">
        <v>45566</v>
      </c>
    </row>
    <row r="1209" spans="3:11">
      <c r="C1209" s="1" t="s">
        <v>1040</v>
      </c>
      <c r="D1209" s="1" t="s">
        <v>810</v>
      </c>
      <c r="F1209" s="1">
        <v>10202141180</v>
      </c>
      <c r="G1209" s="1">
        <v>136677.6</v>
      </c>
      <c r="H1209" s="1">
        <v>136677.6</v>
      </c>
      <c r="I1209" s="1" t="s">
        <v>758</v>
      </c>
      <c r="J1209" s="1">
        <v>2024</v>
      </c>
      <c r="K1209" s="550">
        <v>45566</v>
      </c>
    </row>
    <row r="1210" spans="3:11">
      <c r="C1210" s="1" t="s">
        <v>1370</v>
      </c>
      <c r="D1210" s="1" t="s">
        <v>808</v>
      </c>
      <c r="F1210" s="1">
        <v>10201161180</v>
      </c>
      <c r="G1210" s="1">
        <v>950</v>
      </c>
      <c r="H1210" s="1">
        <v>950</v>
      </c>
      <c r="I1210" s="1" t="s">
        <v>758</v>
      </c>
      <c r="J1210" s="1">
        <v>2024</v>
      </c>
      <c r="K1210" s="550">
        <v>45566</v>
      </c>
    </row>
    <row r="1211" spans="3:11">
      <c r="C1211" s="1" t="s">
        <v>1042</v>
      </c>
      <c r="D1211" s="1" t="s">
        <v>808</v>
      </c>
      <c r="F1211" s="1">
        <v>10201161180</v>
      </c>
      <c r="G1211" s="1">
        <v>605</v>
      </c>
      <c r="H1211" s="1">
        <v>605</v>
      </c>
      <c r="I1211" s="1" t="s">
        <v>758</v>
      </c>
      <c r="J1211" s="1">
        <v>2024</v>
      </c>
      <c r="K1211" s="550">
        <v>45566</v>
      </c>
    </row>
    <row r="1212" spans="3:11">
      <c r="C1212" s="1" t="s">
        <v>1371</v>
      </c>
      <c r="D1212" s="1" t="s">
        <v>808</v>
      </c>
      <c r="F1212" s="1">
        <v>10201161180</v>
      </c>
      <c r="G1212" s="1">
        <v>900</v>
      </c>
      <c r="H1212" s="1">
        <v>900</v>
      </c>
      <c r="I1212" s="1" t="s">
        <v>758</v>
      </c>
      <c r="J1212" s="1">
        <v>2024</v>
      </c>
      <c r="K1212" s="550">
        <v>45566</v>
      </c>
    </row>
    <row r="1213" spans="3:11">
      <c r="C1213" s="1" t="s">
        <v>1043</v>
      </c>
      <c r="D1213" s="1" t="s">
        <v>808</v>
      </c>
      <c r="F1213" s="1">
        <v>10201161180</v>
      </c>
      <c r="G1213" s="1">
        <v>4697</v>
      </c>
      <c r="H1213" s="1">
        <v>4697</v>
      </c>
      <c r="I1213" s="1" t="s">
        <v>758</v>
      </c>
      <c r="J1213" s="1">
        <v>2024</v>
      </c>
      <c r="K1213" s="550">
        <v>45566</v>
      </c>
    </row>
    <row r="1214" spans="3:11">
      <c r="C1214" s="1" t="s">
        <v>1045</v>
      </c>
      <c r="D1214" s="1" t="s">
        <v>808</v>
      </c>
      <c r="F1214" s="1">
        <v>10201161180</v>
      </c>
      <c r="G1214" s="1">
        <v>12626</v>
      </c>
      <c r="H1214" s="1">
        <v>12626</v>
      </c>
      <c r="I1214" s="1" t="s">
        <v>758</v>
      </c>
      <c r="J1214" s="1">
        <v>2024</v>
      </c>
      <c r="K1214" s="550">
        <v>45566</v>
      </c>
    </row>
    <row r="1215" spans="3:11">
      <c r="C1215" s="1" t="s">
        <v>1046</v>
      </c>
      <c r="D1215" s="1" t="s">
        <v>808</v>
      </c>
      <c r="F1215" s="1">
        <v>10201161180</v>
      </c>
      <c r="G1215" s="1">
        <v>2883</v>
      </c>
      <c r="H1215" s="1">
        <v>2883</v>
      </c>
      <c r="I1215" s="1" t="s">
        <v>758</v>
      </c>
      <c r="J1215" s="1">
        <v>2024</v>
      </c>
      <c r="K1215" s="550">
        <v>45566</v>
      </c>
    </row>
    <row r="1216" spans="3:11">
      <c r="C1216" s="1" t="s">
        <v>1048</v>
      </c>
      <c r="D1216" s="1" t="s">
        <v>808</v>
      </c>
      <c r="F1216" s="1">
        <v>10201161180</v>
      </c>
      <c r="G1216" s="1">
        <v>758.1</v>
      </c>
      <c r="H1216" s="1">
        <v>758.1</v>
      </c>
      <c r="I1216" s="1" t="s">
        <v>758</v>
      </c>
      <c r="J1216" s="1">
        <v>2024</v>
      </c>
      <c r="K1216" s="550">
        <v>45566</v>
      </c>
    </row>
    <row r="1217" spans="3:11">
      <c r="C1217" s="1" t="s">
        <v>1049</v>
      </c>
      <c r="D1217" s="1" t="s">
        <v>810</v>
      </c>
      <c r="F1217" s="1">
        <v>10201161180</v>
      </c>
      <c r="G1217" s="1">
        <v>4029</v>
      </c>
      <c r="H1217" s="1">
        <v>4029</v>
      </c>
      <c r="I1217" s="1" t="s">
        <v>758</v>
      </c>
      <c r="J1217" s="1">
        <v>2024</v>
      </c>
      <c r="K1217" s="550">
        <v>45566</v>
      </c>
    </row>
    <row r="1218" spans="3:11">
      <c r="C1218" s="1" t="s">
        <v>1050</v>
      </c>
      <c r="D1218" s="1" t="s">
        <v>810</v>
      </c>
      <c r="F1218" s="1">
        <v>10201161180</v>
      </c>
      <c r="G1218" s="1">
        <v>195.4</v>
      </c>
      <c r="H1218" s="1">
        <v>195.4</v>
      </c>
      <c r="I1218" s="1" t="s">
        <v>758</v>
      </c>
      <c r="J1218" s="1">
        <v>2024</v>
      </c>
      <c r="K1218" s="550">
        <v>45566</v>
      </c>
    </row>
    <row r="1219" spans="3:11">
      <c r="C1219" s="1" t="s">
        <v>1051</v>
      </c>
      <c r="D1219" s="1" t="s">
        <v>810</v>
      </c>
      <c r="F1219" s="1">
        <v>10201161180</v>
      </c>
      <c r="G1219" s="1">
        <v>340</v>
      </c>
      <c r="H1219" s="1">
        <v>340</v>
      </c>
      <c r="I1219" s="1" t="s">
        <v>758</v>
      </c>
      <c r="J1219" s="1">
        <v>2024</v>
      </c>
      <c r="K1219" s="550">
        <v>45566</v>
      </c>
    </row>
    <row r="1220" spans="3:11">
      <c r="C1220" s="1" t="s">
        <v>1052</v>
      </c>
      <c r="D1220" s="1" t="s">
        <v>826</v>
      </c>
      <c r="F1220" s="1">
        <v>10601621180</v>
      </c>
      <c r="G1220" s="1">
        <v>418.4</v>
      </c>
      <c r="H1220" s="1">
        <v>418.4</v>
      </c>
      <c r="I1220" s="1" t="s">
        <v>758</v>
      </c>
      <c r="J1220" s="1">
        <v>2024</v>
      </c>
      <c r="K1220" s="550">
        <v>45566</v>
      </c>
    </row>
    <row r="1221" spans="3:11">
      <c r="C1221" s="1" t="s">
        <v>1054</v>
      </c>
      <c r="D1221" s="1" t="s">
        <v>822</v>
      </c>
      <c r="F1221" s="1">
        <v>10202131180</v>
      </c>
      <c r="G1221" s="1">
        <v>581.01</v>
      </c>
      <c r="H1221" s="1">
        <v>581.01</v>
      </c>
      <c r="I1221" s="1" t="s">
        <v>758</v>
      </c>
      <c r="J1221" s="1">
        <v>2024</v>
      </c>
      <c r="K1221" s="550">
        <v>45566</v>
      </c>
    </row>
    <row r="1222" spans="3:11" ht="25.5">
      <c r="C1222" s="69" t="s">
        <v>1292</v>
      </c>
      <c r="D1222" s="69" t="s">
        <v>826</v>
      </c>
      <c r="F1222" s="1" t="s">
        <v>761</v>
      </c>
      <c r="G1222" s="1">
        <v>104</v>
      </c>
      <c r="H1222" s="1">
        <v>104</v>
      </c>
      <c r="I1222" s="1" t="s">
        <v>758</v>
      </c>
      <c r="J1222" s="1">
        <v>2024</v>
      </c>
      <c r="K1222" s="550">
        <v>45566</v>
      </c>
    </row>
    <row r="1223" spans="3:11">
      <c r="C1223" s="1" t="s">
        <v>1060</v>
      </c>
      <c r="D1223" s="1" t="s">
        <v>826</v>
      </c>
      <c r="F1223" s="1">
        <v>10202131180</v>
      </c>
      <c r="G1223" s="1">
        <v>441.77</v>
      </c>
      <c r="H1223" s="1">
        <v>441.77</v>
      </c>
      <c r="I1223" s="1" t="s">
        <v>758</v>
      </c>
      <c r="J1223" s="1">
        <v>2024</v>
      </c>
      <c r="K1223" s="550">
        <v>45566</v>
      </c>
    </row>
    <row r="1224" spans="3:11">
      <c r="C1224" s="1" t="s">
        <v>1372</v>
      </c>
      <c r="D1224" s="1" t="s">
        <v>826</v>
      </c>
      <c r="F1224" s="1" t="s">
        <v>761</v>
      </c>
      <c r="G1224" s="1">
        <v>115.34</v>
      </c>
      <c r="H1224" s="1">
        <v>115.34</v>
      </c>
      <c r="I1224" s="1" t="s">
        <v>758</v>
      </c>
      <c r="J1224" s="1">
        <v>2024</v>
      </c>
      <c r="K1224" s="550">
        <v>45566</v>
      </c>
    </row>
    <row r="1225" spans="3:11">
      <c r="C1225" s="1" t="s">
        <v>1061</v>
      </c>
      <c r="D1225" s="1" t="s">
        <v>826</v>
      </c>
      <c r="F1225" s="1">
        <v>10601621180</v>
      </c>
      <c r="G1225" s="1">
        <v>189.62</v>
      </c>
      <c r="H1225" s="1">
        <v>189.62</v>
      </c>
      <c r="I1225" s="1" t="s">
        <v>758</v>
      </c>
      <c r="J1225" s="1">
        <v>2024</v>
      </c>
      <c r="K1225" s="550">
        <v>45566</v>
      </c>
    </row>
    <row r="1226" spans="3:11">
      <c r="C1226" s="1" t="s">
        <v>1062</v>
      </c>
      <c r="D1226" s="1" t="s">
        <v>812</v>
      </c>
      <c r="F1226" s="1">
        <v>10201161180</v>
      </c>
      <c r="G1226" s="1">
        <v>120</v>
      </c>
      <c r="H1226" s="1">
        <v>120</v>
      </c>
      <c r="I1226" s="1" t="s">
        <v>758</v>
      </c>
      <c r="J1226" s="1">
        <v>2024</v>
      </c>
      <c r="K1226" s="550">
        <v>45566</v>
      </c>
    </row>
    <row r="1227" spans="3:11">
      <c r="C1227" s="1" t="s">
        <v>1063</v>
      </c>
      <c r="D1227" s="1" t="s">
        <v>824</v>
      </c>
      <c r="F1227" s="1">
        <v>10601621180</v>
      </c>
      <c r="G1227" s="1">
        <v>84.41</v>
      </c>
      <c r="H1227" s="1">
        <v>84.41</v>
      </c>
      <c r="I1227" s="1" t="s">
        <v>758</v>
      </c>
      <c r="J1227" s="1">
        <v>2024</v>
      </c>
      <c r="K1227" s="550">
        <v>45566</v>
      </c>
    </row>
    <row r="1228" spans="3:11">
      <c r="C1228" s="1" t="s">
        <v>1064</v>
      </c>
      <c r="D1228" s="1" t="s">
        <v>814</v>
      </c>
      <c r="F1228" s="1">
        <v>10202221180</v>
      </c>
      <c r="G1228" s="1">
        <v>1408.7</v>
      </c>
      <c r="H1228" s="1">
        <v>1408.7</v>
      </c>
      <c r="I1228" s="1" t="s">
        <v>758</v>
      </c>
      <c r="J1228" s="1">
        <v>2024</v>
      </c>
      <c r="K1228" s="550">
        <v>45566</v>
      </c>
    </row>
    <row r="1229" spans="3:11">
      <c r="C1229" s="1" t="s">
        <v>1065</v>
      </c>
      <c r="D1229" s="1" t="s">
        <v>814</v>
      </c>
      <c r="F1229" s="1">
        <v>10201161180</v>
      </c>
      <c r="G1229" s="1">
        <v>210</v>
      </c>
      <c r="H1229" s="1">
        <v>210</v>
      </c>
      <c r="I1229" s="1" t="s">
        <v>758</v>
      </c>
      <c r="J1229" s="1">
        <v>2024</v>
      </c>
      <c r="K1229" s="550">
        <v>45566</v>
      </c>
    </row>
    <row r="1230" spans="3:11">
      <c r="C1230" s="1" t="s">
        <v>1373</v>
      </c>
      <c r="D1230" s="1" t="s">
        <v>814</v>
      </c>
      <c r="F1230" s="1" t="s">
        <v>750</v>
      </c>
      <c r="G1230" s="1">
        <v>3530</v>
      </c>
      <c r="H1230" s="1">
        <v>3530</v>
      </c>
      <c r="I1230" s="1" t="s">
        <v>758</v>
      </c>
      <c r="J1230" s="1">
        <v>2024</v>
      </c>
      <c r="K1230" s="550">
        <v>45566</v>
      </c>
    </row>
    <row r="1231" spans="3:11">
      <c r="C1231" s="1" t="s">
        <v>1067</v>
      </c>
      <c r="D1231" s="1" t="s">
        <v>814</v>
      </c>
      <c r="F1231" s="1" t="s">
        <v>750</v>
      </c>
      <c r="G1231" s="1">
        <v>1525</v>
      </c>
      <c r="H1231" s="1">
        <v>1525</v>
      </c>
      <c r="I1231" s="1" t="s">
        <v>758</v>
      </c>
      <c r="J1231" s="1">
        <v>2024</v>
      </c>
      <c r="K1231" s="550">
        <v>45566</v>
      </c>
    </row>
    <row r="1232" spans="3:11">
      <c r="C1232" s="1" t="s">
        <v>1068</v>
      </c>
      <c r="D1232" s="1" t="s">
        <v>844</v>
      </c>
      <c r="F1232" s="1">
        <v>10601521180</v>
      </c>
      <c r="G1232" s="1">
        <v>255.8</v>
      </c>
      <c r="H1232" s="1">
        <v>255.8</v>
      </c>
      <c r="I1232" s="1" t="s">
        <v>758</v>
      </c>
      <c r="J1232" s="1">
        <v>2024</v>
      </c>
      <c r="K1232" s="550">
        <v>45566</v>
      </c>
    </row>
    <row r="1233" spans="3:11">
      <c r="C1233" s="1" t="s">
        <v>1069</v>
      </c>
      <c r="D1233" s="1" t="s">
        <v>826</v>
      </c>
      <c r="F1233" s="1" t="s">
        <v>750</v>
      </c>
      <c r="G1233" s="1">
        <v>191.11</v>
      </c>
      <c r="H1233" s="1">
        <v>191.11</v>
      </c>
      <c r="I1233" s="1" t="s">
        <v>758</v>
      </c>
      <c r="J1233" s="1">
        <v>2024</v>
      </c>
      <c r="K1233" s="550">
        <v>45566</v>
      </c>
    </row>
    <row r="1234" spans="3:11">
      <c r="C1234" s="1" t="s">
        <v>1070</v>
      </c>
      <c r="D1234" s="1" t="s">
        <v>824</v>
      </c>
      <c r="F1234" s="1" t="s">
        <v>750</v>
      </c>
      <c r="G1234" s="1">
        <v>196.42</v>
      </c>
      <c r="H1234" s="1">
        <v>196.42</v>
      </c>
      <c r="I1234" s="1" t="s">
        <v>758</v>
      </c>
      <c r="J1234" s="1">
        <v>2024</v>
      </c>
      <c r="K1234" s="550">
        <v>45566</v>
      </c>
    </row>
    <row r="1235" spans="3:11">
      <c r="C1235" s="1" t="s">
        <v>1071</v>
      </c>
      <c r="D1235" s="1" t="s">
        <v>826</v>
      </c>
      <c r="F1235" s="1" t="s">
        <v>750</v>
      </c>
      <c r="G1235" s="1">
        <v>353.99</v>
      </c>
      <c r="H1235" s="1">
        <v>353.99</v>
      </c>
      <c r="I1235" s="1" t="s">
        <v>758</v>
      </c>
      <c r="J1235" s="1">
        <v>2024</v>
      </c>
      <c r="K1235" s="550">
        <v>45566</v>
      </c>
    </row>
    <row r="1236" spans="3:11">
      <c r="C1236" s="1" t="s">
        <v>1072</v>
      </c>
      <c r="D1236" s="1" t="s">
        <v>818</v>
      </c>
      <c r="F1236" s="1">
        <v>10202171180</v>
      </c>
      <c r="G1236" s="1">
        <v>9394.1</v>
      </c>
      <c r="H1236" s="1">
        <v>9394.1</v>
      </c>
      <c r="I1236" s="1" t="s">
        <v>758</v>
      </c>
      <c r="J1236" s="1">
        <v>2024</v>
      </c>
      <c r="K1236" s="550">
        <v>45566</v>
      </c>
    </row>
    <row r="1237" spans="3:11">
      <c r="C1237" s="1" t="s">
        <v>1073</v>
      </c>
      <c r="D1237" s="1" t="s">
        <v>818</v>
      </c>
      <c r="F1237" s="1">
        <v>10202171180</v>
      </c>
      <c r="G1237" s="1">
        <v>9624.2000000000007</v>
      </c>
      <c r="H1237" s="1">
        <v>9624.2000000000007</v>
      </c>
      <c r="I1237" s="1" t="s">
        <v>758</v>
      </c>
      <c r="J1237" s="1">
        <v>2024</v>
      </c>
      <c r="K1237" s="550">
        <v>45566</v>
      </c>
    </row>
    <row r="1238" spans="3:11">
      <c r="C1238" s="1" t="s">
        <v>1074</v>
      </c>
      <c r="D1238" s="1" t="s">
        <v>818</v>
      </c>
      <c r="F1238" s="1">
        <v>10201161180</v>
      </c>
      <c r="G1238" s="1">
        <v>140</v>
      </c>
      <c r="H1238" s="1">
        <v>140</v>
      </c>
      <c r="I1238" s="1" t="s">
        <v>758</v>
      </c>
      <c r="J1238" s="1">
        <v>2024</v>
      </c>
      <c r="K1238" s="550">
        <v>45566</v>
      </c>
    </row>
    <row r="1239" spans="3:11">
      <c r="C1239" s="1" t="s">
        <v>1075</v>
      </c>
      <c r="D1239" s="1" t="s">
        <v>818</v>
      </c>
      <c r="F1239" s="1">
        <v>10201161180</v>
      </c>
      <c r="G1239" s="1">
        <v>853</v>
      </c>
      <c r="H1239" s="1">
        <v>853</v>
      </c>
      <c r="I1239" s="1" t="s">
        <v>758</v>
      </c>
      <c r="J1239" s="1">
        <v>2024</v>
      </c>
      <c r="K1239" s="550">
        <v>45566</v>
      </c>
    </row>
    <row r="1240" spans="3:11">
      <c r="C1240" s="1" t="s">
        <v>1330</v>
      </c>
      <c r="D1240" s="1" t="s">
        <v>818</v>
      </c>
      <c r="F1240" s="1" t="s">
        <v>761</v>
      </c>
      <c r="G1240" s="1">
        <v>6916</v>
      </c>
      <c r="H1240" s="1">
        <v>6916</v>
      </c>
      <c r="I1240" s="1" t="s">
        <v>758</v>
      </c>
      <c r="J1240" s="1">
        <v>2024</v>
      </c>
      <c r="K1240" s="550">
        <v>45566</v>
      </c>
    </row>
    <row r="1241" spans="3:11">
      <c r="C1241" s="1" t="s">
        <v>1331</v>
      </c>
      <c r="D1241" s="1" t="s">
        <v>818</v>
      </c>
      <c r="F1241" s="1" t="s">
        <v>761</v>
      </c>
      <c r="G1241" s="1">
        <v>50</v>
      </c>
      <c r="H1241" s="1">
        <v>50</v>
      </c>
      <c r="I1241" s="1" t="s">
        <v>758</v>
      </c>
      <c r="J1241" s="1">
        <v>2024</v>
      </c>
      <c r="K1241" s="550">
        <v>45566</v>
      </c>
    </row>
    <row r="1242" spans="3:11">
      <c r="D1242" s="1" t="s">
        <v>826</v>
      </c>
      <c r="F1242" s="1">
        <v>10601621180</v>
      </c>
      <c r="G1242" s="1">
        <v>96.37</v>
      </c>
      <c r="H1242" s="1">
        <v>96.37</v>
      </c>
      <c r="I1242" s="1" t="s">
        <v>758</v>
      </c>
      <c r="J1242" s="1">
        <v>2024</v>
      </c>
      <c r="K1242" s="550">
        <v>45566</v>
      </c>
    </row>
    <row r="1243" spans="3:11">
      <c r="C1243" s="1" t="s">
        <v>1077</v>
      </c>
      <c r="D1243" s="1" t="s">
        <v>826</v>
      </c>
      <c r="F1243" s="1">
        <v>10601621180</v>
      </c>
      <c r="G1243" s="1">
        <v>446.11</v>
      </c>
      <c r="H1243" s="1">
        <v>446.11</v>
      </c>
      <c r="I1243" s="1" t="s">
        <v>758</v>
      </c>
      <c r="J1243" s="1">
        <v>2024</v>
      </c>
      <c r="K1243" s="550">
        <v>45566</v>
      </c>
    </row>
    <row r="1244" spans="3:11">
      <c r="C1244" s="1" t="s">
        <v>1078</v>
      </c>
      <c r="D1244" s="1" t="s">
        <v>826</v>
      </c>
      <c r="F1244" s="1">
        <v>10601621180</v>
      </c>
      <c r="G1244" s="1">
        <v>212.62</v>
      </c>
      <c r="H1244" s="1">
        <v>212.62</v>
      </c>
      <c r="I1244" s="1" t="s">
        <v>758</v>
      </c>
      <c r="J1244" s="1">
        <v>2024</v>
      </c>
      <c r="K1244" s="550">
        <v>45566</v>
      </c>
    </row>
    <row r="1245" spans="3:11">
      <c r="C1245" s="1" t="s">
        <v>1080</v>
      </c>
      <c r="D1245" s="1" t="s">
        <v>842</v>
      </c>
      <c r="F1245" s="1">
        <v>10401301180</v>
      </c>
      <c r="G1245" s="1">
        <v>609.9</v>
      </c>
      <c r="H1245" s="1">
        <v>609.9</v>
      </c>
      <c r="I1245" s="1" t="s">
        <v>758</v>
      </c>
      <c r="J1245" s="1">
        <v>2024</v>
      </c>
      <c r="K1245" s="550">
        <v>45566</v>
      </c>
    </row>
    <row r="1246" spans="3:11">
      <c r="C1246" s="1" t="s">
        <v>1081</v>
      </c>
      <c r="D1246" s="1" t="s">
        <v>830</v>
      </c>
      <c r="F1246" s="1">
        <v>10202111180</v>
      </c>
      <c r="G1246" s="1">
        <v>49.6</v>
      </c>
      <c r="H1246" s="1">
        <v>49.6</v>
      </c>
      <c r="I1246" s="1" t="s">
        <v>758</v>
      </c>
      <c r="J1246" s="1">
        <v>2024</v>
      </c>
      <c r="K1246" s="550">
        <v>45566</v>
      </c>
    </row>
    <row r="1247" spans="3:11">
      <c r="C1247" s="1" t="s">
        <v>1083</v>
      </c>
      <c r="D1247" s="1" t="s">
        <v>826</v>
      </c>
      <c r="F1247" s="1">
        <v>10601621180</v>
      </c>
      <c r="G1247" s="1">
        <v>263.49</v>
      </c>
      <c r="H1247" s="1">
        <v>263.49</v>
      </c>
      <c r="I1247" s="1" t="s">
        <v>758</v>
      </c>
      <c r="J1247" s="1">
        <v>2024</v>
      </c>
      <c r="K1247" s="550">
        <v>45566</v>
      </c>
    </row>
    <row r="1248" spans="3:11">
      <c r="C1248" s="1" t="s">
        <v>1084</v>
      </c>
      <c r="D1248" s="1" t="s">
        <v>826</v>
      </c>
      <c r="F1248" s="1">
        <v>10601621180</v>
      </c>
      <c r="G1248" s="1">
        <v>447.02</v>
      </c>
      <c r="H1248" s="1">
        <v>447.02</v>
      </c>
      <c r="I1248" s="1" t="s">
        <v>758</v>
      </c>
      <c r="J1248" s="1">
        <v>2024</v>
      </c>
      <c r="K1248" s="550">
        <v>45566</v>
      </c>
    </row>
    <row r="1249" spans="3:11" ht="25.5">
      <c r="C1249" s="69" t="s">
        <v>1374</v>
      </c>
      <c r="D1249" s="69" t="s">
        <v>808</v>
      </c>
      <c r="F1249" s="1" t="s">
        <v>761</v>
      </c>
      <c r="G1249" s="1">
        <v>2438</v>
      </c>
      <c r="H1249" s="1">
        <v>2438</v>
      </c>
      <c r="I1249" s="1" t="s">
        <v>758</v>
      </c>
      <c r="J1249" s="1">
        <v>2024</v>
      </c>
      <c r="K1249" s="550">
        <v>45566</v>
      </c>
    </row>
    <row r="1250" spans="3:11">
      <c r="C1250" s="1" t="s">
        <v>1086</v>
      </c>
      <c r="D1250" s="1" t="s">
        <v>820</v>
      </c>
      <c r="F1250" s="1">
        <v>10201161180</v>
      </c>
      <c r="G1250" s="1">
        <v>6595</v>
      </c>
      <c r="H1250" s="1">
        <v>6595</v>
      </c>
      <c r="I1250" s="1" t="s">
        <v>758</v>
      </c>
      <c r="J1250" s="1">
        <v>2024</v>
      </c>
      <c r="K1250" s="550">
        <v>45566</v>
      </c>
    </row>
    <row r="1251" spans="3:11">
      <c r="C1251" s="1" t="s">
        <v>1087</v>
      </c>
      <c r="D1251" s="1" t="s">
        <v>820</v>
      </c>
      <c r="F1251" s="1">
        <v>10201161180</v>
      </c>
      <c r="G1251" s="1">
        <v>5394</v>
      </c>
      <c r="H1251" s="1">
        <v>5394</v>
      </c>
      <c r="I1251" s="1" t="s">
        <v>758</v>
      </c>
      <c r="J1251" s="1">
        <v>2024</v>
      </c>
      <c r="K1251" s="550">
        <v>45566</v>
      </c>
    </row>
    <row r="1252" spans="3:11">
      <c r="C1252" s="1" t="s">
        <v>1088</v>
      </c>
      <c r="D1252" s="1" t="s">
        <v>820</v>
      </c>
      <c r="F1252" s="1">
        <v>10201161180</v>
      </c>
      <c r="G1252" s="1">
        <v>4872</v>
      </c>
      <c r="H1252" s="1">
        <v>4872</v>
      </c>
      <c r="I1252" s="1" t="s">
        <v>758</v>
      </c>
      <c r="J1252" s="1">
        <v>2024</v>
      </c>
      <c r="K1252" s="550">
        <v>45566</v>
      </c>
    </row>
    <row r="1253" spans="3:11">
      <c r="C1253" s="1" t="s">
        <v>1089</v>
      </c>
      <c r="D1253" s="1" t="s">
        <v>820</v>
      </c>
      <c r="F1253" s="1">
        <v>10201161180</v>
      </c>
      <c r="G1253" s="1">
        <v>3969</v>
      </c>
      <c r="H1253" s="1">
        <v>3969</v>
      </c>
      <c r="I1253" s="1" t="s">
        <v>758</v>
      </c>
      <c r="J1253" s="1">
        <v>2024</v>
      </c>
      <c r="K1253" s="550">
        <v>45566</v>
      </c>
    </row>
    <row r="1254" spans="3:11">
      <c r="C1254" s="1" t="s">
        <v>1091</v>
      </c>
      <c r="D1254" s="1" t="s">
        <v>826</v>
      </c>
      <c r="F1254" s="1">
        <v>10601621180</v>
      </c>
      <c r="G1254" s="1">
        <v>172.94</v>
      </c>
      <c r="H1254" s="1">
        <v>172.94</v>
      </c>
      <c r="I1254" s="1" t="s">
        <v>758</v>
      </c>
      <c r="J1254" s="1">
        <v>2024</v>
      </c>
      <c r="K1254" s="550">
        <v>45566</v>
      </c>
    </row>
    <row r="1255" spans="3:11">
      <c r="C1255" s="1" t="s">
        <v>1375</v>
      </c>
      <c r="D1255" s="1" t="s">
        <v>826</v>
      </c>
      <c r="F1255" s="1" t="s">
        <v>761</v>
      </c>
      <c r="G1255" s="1">
        <v>223.23</v>
      </c>
      <c r="H1255" s="1">
        <v>223.23</v>
      </c>
      <c r="I1255" s="1" t="s">
        <v>758</v>
      </c>
      <c r="J1255" s="1">
        <v>2024</v>
      </c>
      <c r="K1255" s="550">
        <v>45566</v>
      </c>
    </row>
    <row r="1256" spans="3:11">
      <c r="C1256" s="1" t="s">
        <v>1092</v>
      </c>
      <c r="D1256" s="1" t="s">
        <v>826</v>
      </c>
      <c r="F1256" s="1">
        <v>10601621180</v>
      </c>
      <c r="G1256" s="1">
        <v>691.95</v>
      </c>
      <c r="H1256" s="1">
        <v>691.95</v>
      </c>
      <c r="I1256" s="1" t="s">
        <v>758</v>
      </c>
      <c r="J1256" s="1">
        <v>2024</v>
      </c>
      <c r="K1256" s="550">
        <v>45566</v>
      </c>
    </row>
    <row r="1257" spans="3:11">
      <c r="C1257" s="1" t="s">
        <v>1093</v>
      </c>
      <c r="D1257" s="1" t="s">
        <v>830</v>
      </c>
      <c r="F1257" s="1">
        <v>10201161180</v>
      </c>
      <c r="G1257" s="1">
        <v>32065.200000000001</v>
      </c>
      <c r="H1257" s="1">
        <v>32065.200000000001</v>
      </c>
      <c r="I1257" s="1" t="s">
        <v>758</v>
      </c>
      <c r="J1257" s="1">
        <v>2024</v>
      </c>
      <c r="K1257" s="550">
        <v>45566</v>
      </c>
    </row>
    <row r="1258" spans="3:11">
      <c r="C1258" s="1" t="s">
        <v>1094</v>
      </c>
      <c r="D1258" s="1" t="s">
        <v>830</v>
      </c>
      <c r="F1258" s="1">
        <v>10201161180</v>
      </c>
      <c r="G1258" s="1">
        <v>10006</v>
      </c>
      <c r="H1258" s="1">
        <v>10006</v>
      </c>
      <c r="I1258" s="1" t="s">
        <v>758</v>
      </c>
      <c r="J1258" s="1">
        <v>2024</v>
      </c>
      <c r="K1258" s="550">
        <v>45566</v>
      </c>
    </row>
    <row r="1259" spans="3:11">
      <c r="C1259" s="1" t="s">
        <v>1332</v>
      </c>
      <c r="D1259" s="1" t="s">
        <v>826</v>
      </c>
      <c r="F1259" s="1" t="s">
        <v>761</v>
      </c>
      <c r="G1259" s="1">
        <v>366.79</v>
      </c>
      <c r="H1259" s="1">
        <v>366.79</v>
      </c>
      <c r="I1259" s="1" t="s">
        <v>758</v>
      </c>
      <c r="J1259" s="1">
        <v>2024</v>
      </c>
      <c r="K1259" s="550">
        <v>45566</v>
      </c>
    </row>
    <row r="1260" spans="3:11">
      <c r="C1260" s="1" t="s">
        <v>1334</v>
      </c>
      <c r="D1260" s="1" t="s">
        <v>826</v>
      </c>
      <c r="F1260" s="1" t="s">
        <v>761</v>
      </c>
      <c r="G1260" s="1">
        <v>325.11</v>
      </c>
      <c r="H1260" s="1">
        <v>325.11</v>
      </c>
      <c r="I1260" s="1" t="s">
        <v>758</v>
      </c>
      <c r="J1260" s="1">
        <v>2024</v>
      </c>
      <c r="K1260" s="550">
        <v>45566</v>
      </c>
    </row>
    <row r="1261" spans="3:11">
      <c r="C1261" s="1" t="s">
        <v>1335</v>
      </c>
      <c r="D1261" s="1" t="s">
        <v>826</v>
      </c>
      <c r="F1261" s="1" t="s">
        <v>761</v>
      </c>
      <c r="G1261" s="1">
        <v>2411.0100000000002</v>
      </c>
      <c r="H1261" s="1">
        <v>2411.0100000000002</v>
      </c>
      <c r="I1261" s="1" t="s">
        <v>758</v>
      </c>
      <c r="J1261" s="1">
        <v>2024</v>
      </c>
      <c r="K1261" s="550">
        <v>45566</v>
      </c>
    </row>
    <row r="1262" spans="3:11">
      <c r="C1262" s="1" t="s">
        <v>1336</v>
      </c>
      <c r="D1262" s="1" t="s">
        <v>826</v>
      </c>
      <c r="F1262" s="1" t="s">
        <v>761</v>
      </c>
      <c r="G1262" s="1">
        <v>336.04</v>
      </c>
      <c r="H1262" s="1">
        <v>336.04</v>
      </c>
      <c r="I1262" s="1" t="s">
        <v>758</v>
      </c>
      <c r="J1262" s="1">
        <v>2024</v>
      </c>
      <c r="K1262" s="550">
        <v>45566</v>
      </c>
    </row>
    <row r="1263" spans="3:11">
      <c r="C1263" s="1" t="s">
        <v>1095</v>
      </c>
      <c r="D1263" s="1" t="s">
        <v>828</v>
      </c>
      <c r="F1263" s="1">
        <v>10202111180</v>
      </c>
      <c r="G1263" s="1">
        <v>63.9</v>
      </c>
      <c r="H1263" s="1">
        <v>63.9</v>
      </c>
      <c r="I1263" s="1" t="s">
        <v>758</v>
      </c>
      <c r="J1263" s="1">
        <v>2024</v>
      </c>
      <c r="K1263" s="550">
        <v>45566</v>
      </c>
    </row>
    <row r="1264" spans="3:11">
      <c r="C1264" s="1" t="s">
        <v>1096</v>
      </c>
      <c r="D1264" s="1" t="s">
        <v>828</v>
      </c>
      <c r="F1264" s="1">
        <v>10202111180</v>
      </c>
      <c r="G1264" s="1">
        <v>6.9</v>
      </c>
      <c r="H1264" s="1">
        <v>6.9</v>
      </c>
      <c r="I1264" s="1" t="s">
        <v>758</v>
      </c>
      <c r="J1264" s="1">
        <v>2024</v>
      </c>
      <c r="K1264" s="550">
        <v>45566</v>
      </c>
    </row>
    <row r="1265" spans="3:11">
      <c r="C1265" s="1" t="s">
        <v>1097</v>
      </c>
      <c r="D1265" s="1" t="s">
        <v>828</v>
      </c>
      <c r="F1265" s="1">
        <v>10202171180</v>
      </c>
      <c r="G1265" s="1">
        <v>257.7</v>
      </c>
      <c r="H1265" s="1">
        <v>257.7</v>
      </c>
      <c r="I1265" s="1" t="s">
        <v>758</v>
      </c>
      <c r="J1265" s="1">
        <v>2024</v>
      </c>
      <c r="K1265" s="550">
        <v>45566</v>
      </c>
    </row>
    <row r="1266" spans="3:11">
      <c r="C1266" s="1" t="s">
        <v>1098</v>
      </c>
      <c r="D1266" s="1" t="s">
        <v>828</v>
      </c>
      <c r="F1266" s="1">
        <v>10202171180</v>
      </c>
      <c r="G1266" s="1">
        <v>206.4</v>
      </c>
      <c r="H1266" s="1">
        <v>206.4</v>
      </c>
      <c r="I1266" s="1" t="s">
        <v>758</v>
      </c>
      <c r="J1266" s="1">
        <v>2024</v>
      </c>
      <c r="K1266" s="550">
        <v>45566</v>
      </c>
    </row>
    <row r="1267" spans="3:11">
      <c r="C1267" s="1" t="s">
        <v>1099</v>
      </c>
      <c r="D1267" s="1" t="s">
        <v>828</v>
      </c>
      <c r="F1267" s="1">
        <v>10202171180</v>
      </c>
      <c r="G1267" s="1">
        <v>270.89999999999998</v>
      </c>
      <c r="H1267" s="1">
        <v>270.89999999999998</v>
      </c>
      <c r="I1267" s="1" t="s">
        <v>758</v>
      </c>
      <c r="J1267" s="1">
        <v>2024</v>
      </c>
      <c r="K1267" s="550">
        <v>45566</v>
      </c>
    </row>
    <row r="1268" spans="3:11">
      <c r="C1268" s="1" t="s">
        <v>1100</v>
      </c>
      <c r="D1268" s="1" t="s">
        <v>828</v>
      </c>
      <c r="F1268" s="1">
        <v>10202171180</v>
      </c>
      <c r="G1268" s="1">
        <v>291.39999999999998</v>
      </c>
      <c r="H1268" s="1">
        <v>291.39999999999998</v>
      </c>
      <c r="I1268" s="1" t="s">
        <v>758</v>
      </c>
      <c r="J1268" s="1">
        <v>2024</v>
      </c>
      <c r="K1268" s="550">
        <v>45566</v>
      </c>
    </row>
    <row r="1269" spans="3:11">
      <c r="C1269" s="1" t="s">
        <v>1101</v>
      </c>
      <c r="D1269" s="1" t="s">
        <v>828</v>
      </c>
      <c r="F1269" s="1">
        <v>10202171180</v>
      </c>
      <c r="G1269" s="1">
        <v>221.2</v>
      </c>
      <c r="H1269" s="1">
        <v>221.2</v>
      </c>
      <c r="I1269" s="1" t="s">
        <v>758</v>
      </c>
      <c r="J1269" s="1">
        <v>2024</v>
      </c>
      <c r="K1269" s="550">
        <v>45566</v>
      </c>
    </row>
    <row r="1270" spans="3:11">
      <c r="C1270" s="1" t="s">
        <v>1102</v>
      </c>
      <c r="D1270" s="1" t="s">
        <v>828</v>
      </c>
      <c r="F1270" s="1">
        <v>10202171180</v>
      </c>
      <c r="G1270" s="1">
        <v>197.6</v>
      </c>
      <c r="H1270" s="1">
        <v>197.6</v>
      </c>
      <c r="I1270" s="1" t="s">
        <v>758</v>
      </c>
      <c r="J1270" s="1">
        <v>2024</v>
      </c>
      <c r="K1270" s="550">
        <v>45566</v>
      </c>
    </row>
    <row r="1271" spans="3:11">
      <c r="C1271" s="1" t="s">
        <v>1103</v>
      </c>
      <c r="D1271" s="1" t="s">
        <v>828</v>
      </c>
      <c r="F1271" s="1">
        <v>10202171180</v>
      </c>
      <c r="G1271" s="1">
        <v>240.3</v>
      </c>
      <c r="H1271" s="1">
        <v>240.3</v>
      </c>
      <c r="I1271" s="1" t="s">
        <v>758</v>
      </c>
      <c r="J1271" s="1">
        <v>2024</v>
      </c>
      <c r="K1271" s="550">
        <v>45566</v>
      </c>
    </row>
    <row r="1272" spans="3:11">
      <c r="C1272" s="1" t="s">
        <v>1104</v>
      </c>
      <c r="D1272" s="1" t="s">
        <v>828</v>
      </c>
      <c r="F1272" s="1">
        <v>10202171180</v>
      </c>
      <c r="G1272" s="1">
        <v>365.9</v>
      </c>
      <c r="H1272" s="1">
        <v>365.9</v>
      </c>
      <c r="I1272" s="1" t="s">
        <v>758</v>
      </c>
      <c r="J1272" s="1">
        <v>2024</v>
      </c>
      <c r="K1272" s="550">
        <v>45566</v>
      </c>
    </row>
    <row r="1273" spans="3:11">
      <c r="C1273" s="1" t="s">
        <v>1105</v>
      </c>
      <c r="D1273" s="1" t="s">
        <v>828</v>
      </c>
      <c r="F1273" s="1">
        <v>10202171180</v>
      </c>
      <c r="G1273" s="1">
        <v>839.5</v>
      </c>
      <c r="H1273" s="1">
        <v>839.5</v>
      </c>
      <c r="I1273" s="1" t="s">
        <v>758</v>
      </c>
      <c r="J1273" s="1">
        <v>2024</v>
      </c>
      <c r="K1273" s="550">
        <v>45566</v>
      </c>
    </row>
    <row r="1274" spans="3:11">
      <c r="C1274" s="1" t="s">
        <v>1106</v>
      </c>
      <c r="D1274" s="1" t="s">
        <v>828</v>
      </c>
      <c r="F1274" s="1">
        <v>10202171180</v>
      </c>
      <c r="G1274" s="1">
        <v>97.3</v>
      </c>
      <c r="H1274" s="1">
        <v>97.3</v>
      </c>
      <c r="I1274" s="1" t="s">
        <v>758</v>
      </c>
      <c r="J1274" s="1">
        <v>2024</v>
      </c>
      <c r="K1274" s="550">
        <v>45566</v>
      </c>
    </row>
    <row r="1275" spans="3:11">
      <c r="C1275" s="1" t="s">
        <v>1108</v>
      </c>
      <c r="D1275" s="1" t="s">
        <v>828</v>
      </c>
      <c r="F1275" s="1">
        <v>10202171180</v>
      </c>
      <c r="G1275" s="1">
        <v>277.5</v>
      </c>
      <c r="H1275" s="1">
        <v>277.5</v>
      </c>
      <c r="I1275" s="1" t="s">
        <v>758</v>
      </c>
      <c r="J1275" s="1">
        <v>2024</v>
      </c>
      <c r="K1275" s="550">
        <v>45566</v>
      </c>
    </row>
    <row r="1276" spans="3:11">
      <c r="C1276" s="1" t="s">
        <v>1109</v>
      </c>
      <c r="D1276" s="1" t="s">
        <v>828</v>
      </c>
      <c r="F1276" s="1">
        <v>10202171180</v>
      </c>
      <c r="G1276" s="1">
        <v>216.6</v>
      </c>
      <c r="H1276" s="1">
        <v>216.6</v>
      </c>
      <c r="I1276" s="1" t="s">
        <v>758</v>
      </c>
      <c r="J1276" s="1">
        <v>2024</v>
      </c>
      <c r="K1276" s="550">
        <v>45566</v>
      </c>
    </row>
    <row r="1277" spans="3:11">
      <c r="C1277" s="1" t="s">
        <v>1295</v>
      </c>
      <c r="D1277" s="1" t="s">
        <v>828</v>
      </c>
      <c r="F1277" s="1">
        <v>10202171180</v>
      </c>
      <c r="G1277" s="1">
        <v>389.7</v>
      </c>
      <c r="H1277" s="1">
        <v>389.7</v>
      </c>
      <c r="I1277" s="1" t="s">
        <v>758</v>
      </c>
      <c r="J1277" s="1">
        <v>2024</v>
      </c>
      <c r="K1277" s="550">
        <v>45566</v>
      </c>
    </row>
    <row r="1278" spans="3:11">
      <c r="C1278" s="1" t="s">
        <v>1337</v>
      </c>
      <c r="D1278" s="1" t="s">
        <v>828</v>
      </c>
      <c r="F1278" s="1">
        <v>10401311180</v>
      </c>
      <c r="G1278" s="1">
        <v>76.3</v>
      </c>
      <c r="H1278" s="1">
        <v>76.3</v>
      </c>
      <c r="I1278" s="1" t="s">
        <v>758</v>
      </c>
      <c r="J1278" s="1">
        <v>2024</v>
      </c>
      <c r="K1278" s="550">
        <v>45566</v>
      </c>
    </row>
    <row r="1279" spans="3:11">
      <c r="C1279" s="1" t="s">
        <v>1338</v>
      </c>
      <c r="D1279" s="1" t="s">
        <v>828</v>
      </c>
      <c r="F1279" s="1">
        <v>10401631180</v>
      </c>
      <c r="G1279" s="1">
        <v>185.6</v>
      </c>
      <c r="H1279" s="1">
        <v>185.6</v>
      </c>
      <c r="I1279" s="1" t="s">
        <v>758</v>
      </c>
      <c r="J1279" s="1">
        <v>2024</v>
      </c>
      <c r="K1279" s="550">
        <v>45566</v>
      </c>
    </row>
    <row r="1280" spans="3:11">
      <c r="D1280" s="1" t="s">
        <v>826</v>
      </c>
      <c r="F1280" s="1">
        <v>10601621180</v>
      </c>
      <c r="G1280" s="1">
        <v>101.9</v>
      </c>
      <c r="H1280" s="1">
        <v>101.9</v>
      </c>
      <c r="I1280" s="1" t="s">
        <v>758</v>
      </c>
      <c r="J1280" s="1">
        <v>2024</v>
      </c>
      <c r="K1280" s="550">
        <v>45566</v>
      </c>
    </row>
    <row r="1281" spans="3:11">
      <c r="C1281" s="1" t="s">
        <v>1111</v>
      </c>
      <c r="D1281" s="1" t="s">
        <v>826</v>
      </c>
      <c r="F1281" s="1">
        <v>10601621180</v>
      </c>
      <c r="G1281" s="1">
        <v>122.6</v>
      </c>
      <c r="H1281" s="1">
        <v>122.6</v>
      </c>
      <c r="I1281" s="1" t="s">
        <v>758</v>
      </c>
      <c r="J1281" s="1">
        <v>2024</v>
      </c>
      <c r="K1281" s="550">
        <v>45566</v>
      </c>
    </row>
    <row r="1282" spans="3:11">
      <c r="C1282" s="1" t="s">
        <v>1339</v>
      </c>
      <c r="D1282" s="1" t="s">
        <v>826</v>
      </c>
      <c r="F1282" s="1" t="s">
        <v>761</v>
      </c>
      <c r="G1282" s="1">
        <v>153.80000000000001</v>
      </c>
      <c r="H1282" s="1">
        <v>153.80000000000001</v>
      </c>
      <c r="I1282" s="1" t="s">
        <v>758</v>
      </c>
      <c r="J1282" s="1">
        <v>2024</v>
      </c>
      <c r="K1282" s="550">
        <v>45566</v>
      </c>
    </row>
    <row r="1283" spans="3:11">
      <c r="C1283" s="1" t="s">
        <v>1112</v>
      </c>
      <c r="D1283" s="1" t="s">
        <v>826</v>
      </c>
      <c r="F1283" s="1">
        <v>10601621180</v>
      </c>
      <c r="G1283" s="1">
        <v>357.41</v>
      </c>
      <c r="H1283" s="1">
        <v>357.41</v>
      </c>
      <c r="I1283" s="1" t="s">
        <v>758</v>
      </c>
      <c r="J1283" s="1">
        <v>2024</v>
      </c>
      <c r="K1283" s="550">
        <v>45566</v>
      </c>
    </row>
    <row r="1284" spans="3:11">
      <c r="C1284" s="1" t="s">
        <v>1298</v>
      </c>
      <c r="D1284" s="1" t="s">
        <v>826</v>
      </c>
      <c r="F1284" s="1">
        <v>10101801180</v>
      </c>
      <c r="G1284" s="1">
        <v>222.11</v>
      </c>
      <c r="H1284" s="1">
        <v>222.11</v>
      </c>
      <c r="I1284" s="1" t="s">
        <v>758</v>
      </c>
      <c r="J1284" s="1">
        <v>2024</v>
      </c>
      <c r="K1284" s="550">
        <v>45566</v>
      </c>
    </row>
    <row r="1285" spans="3:11">
      <c r="C1285" s="1" t="s">
        <v>1113</v>
      </c>
      <c r="D1285" s="1" t="s">
        <v>826</v>
      </c>
      <c r="F1285" s="1">
        <v>10601621180</v>
      </c>
      <c r="G1285" s="1">
        <v>53.51</v>
      </c>
      <c r="H1285" s="1">
        <v>53.51</v>
      </c>
      <c r="I1285" s="1" t="s">
        <v>758</v>
      </c>
      <c r="J1285" s="1">
        <v>2024</v>
      </c>
      <c r="K1285" s="550">
        <v>45566</v>
      </c>
    </row>
    <row r="1286" spans="3:11">
      <c r="C1286" s="1" t="s">
        <v>1114</v>
      </c>
      <c r="D1286" s="1" t="s">
        <v>826</v>
      </c>
      <c r="F1286" s="1">
        <v>10601621180</v>
      </c>
      <c r="G1286" s="1">
        <v>347.02</v>
      </c>
      <c r="H1286" s="1">
        <v>347.02</v>
      </c>
      <c r="I1286" s="1" t="s">
        <v>758</v>
      </c>
      <c r="J1286" s="1">
        <v>2024</v>
      </c>
      <c r="K1286" s="550">
        <v>45566</v>
      </c>
    </row>
    <row r="1287" spans="3:11">
      <c r="D1287" s="1" t="s">
        <v>826</v>
      </c>
      <c r="F1287" s="1">
        <v>10601621180</v>
      </c>
      <c r="G1287" s="1">
        <v>193.42</v>
      </c>
      <c r="H1287" s="1">
        <v>193.42</v>
      </c>
      <c r="I1287" s="1" t="s">
        <v>758</v>
      </c>
      <c r="J1287" s="1">
        <v>2024</v>
      </c>
      <c r="K1287" s="550">
        <v>45566</v>
      </c>
    </row>
    <row r="1288" spans="3:11">
      <c r="C1288" s="1" t="s">
        <v>1116</v>
      </c>
      <c r="D1288" s="1" t="s">
        <v>826</v>
      </c>
      <c r="F1288" s="1">
        <v>10601621180</v>
      </c>
      <c r="G1288" s="1">
        <v>87.5</v>
      </c>
      <c r="H1288" s="1">
        <v>87.5</v>
      </c>
      <c r="I1288" s="1" t="s">
        <v>758</v>
      </c>
      <c r="J1288" s="1">
        <v>2024</v>
      </c>
      <c r="K1288" s="550">
        <v>45566</v>
      </c>
    </row>
    <row r="1289" spans="3:11">
      <c r="C1289" s="1" t="s">
        <v>1299</v>
      </c>
      <c r="D1289" s="1" t="s">
        <v>826</v>
      </c>
      <c r="F1289" s="1">
        <v>10601621180</v>
      </c>
      <c r="G1289" s="1">
        <v>419.31</v>
      </c>
      <c r="H1289" s="1">
        <v>419.31</v>
      </c>
      <c r="I1289" s="1" t="s">
        <v>758</v>
      </c>
      <c r="J1289" s="1">
        <v>2024</v>
      </c>
      <c r="K1289" s="550">
        <v>45566</v>
      </c>
    </row>
    <row r="1290" spans="3:11">
      <c r="C1290" s="1" t="s">
        <v>1117</v>
      </c>
      <c r="D1290" s="1" t="s">
        <v>826</v>
      </c>
      <c r="F1290" s="1">
        <v>10601621180</v>
      </c>
      <c r="G1290" s="1">
        <v>339.05</v>
      </c>
      <c r="H1290" s="1">
        <v>339.05</v>
      </c>
      <c r="I1290" s="1" t="s">
        <v>758</v>
      </c>
      <c r="J1290" s="1">
        <v>2024</v>
      </c>
      <c r="K1290" s="550">
        <v>45566</v>
      </c>
    </row>
    <row r="1291" spans="3:11">
      <c r="C1291" s="1" t="s">
        <v>1118</v>
      </c>
      <c r="D1291" s="1" t="s">
        <v>826</v>
      </c>
      <c r="F1291" s="1">
        <v>10601621180</v>
      </c>
      <c r="G1291" s="1">
        <v>208.35</v>
      </c>
      <c r="H1291" s="1">
        <v>208.35</v>
      </c>
      <c r="I1291" s="1" t="s">
        <v>758</v>
      </c>
      <c r="J1291" s="1">
        <v>2024</v>
      </c>
      <c r="K1291" s="550">
        <v>45566</v>
      </c>
    </row>
    <row r="1292" spans="3:11">
      <c r="C1292" s="1" t="s">
        <v>1120</v>
      </c>
      <c r="D1292" s="1" t="s">
        <v>826</v>
      </c>
      <c r="F1292" s="1">
        <v>10601621180</v>
      </c>
      <c r="G1292" s="1">
        <v>202.17</v>
      </c>
      <c r="H1292" s="1">
        <v>202.17</v>
      </c>
      <c r="I1292" s="1" t="s">
        <v>758</v>
      </c>
      <c r="J1292" s="1">
        <v>2024</v>
      </c>
      <c r="K1292" s="550">
        <v>45566</v>
      </c>
    </row>
    <row r="1293" spans="3:11">
      <c r="C1293" s="1" t="s">
        <v>1121</v>
      </c>
      <c r="D1293" s="1" t="s">
        <v>826</v>
      </c>
      <c r="F1293" s="1">
        <v>10601621180</v>
      </c>
      <c r="G1293" s="1">
        <v>254.07</v>
      </c>
      <c r="H1293" s="1">
        <v>0</v>
      </c>
      <c r="I1293" s="1" t="s">
        <v>758</v>
      </c>
      <c r="J1293" s="1">
        <v>2024</v>
      </c>
      <c r="K1293" s="550">
        <v>45566</v>
      </c>
    </row>
    <row r="1294" spans="3:11">
      <c r="C1294" s="1" t="s">
        <v>1122</v>
      </c>
      <c r="D1294" s="1" t="s">
        <v>826</v>
      </c>
      <c r="F1294" s="1">
        <v>10601621180</v>
      </c>
      <c r="G1294" s="1">
        <v>424.07</v>
      </c>
      <c r="H1294" s="1">
        <v>424.07</v>
      </c>
      <c r="I1294" s="1" t="s">
        <v>758</v>
      </c>
      <c r="J1294" s="1">
        <v>2024</v>
      </c>
      <c r="K1294" s="550">
        <v>45566</v>
      </c>
    </row>
    <row r="1295" spans="3:11">
      <c r="C1295" s="1" t="s">
        <v>1123</v>
      </c>
      <c r="D1295" s="1" t="s">
        <v>826</v>
      </c>
      <c r="F1295" s="1">
        <v>10601621180</v>
      </c>
      <c r="G1295" s="1">
        <v>193.93</v>
      </c>
      <c r="H1295" s="1">
        <v>193.93</v>
      </c>
      <c r="I1295" s="1" t="s">
        <v>758</v>
      </c>
      <c r="J1295" s="1">
        <v>2024</v>
      </c>
      <c r="K1295" s="550">
        <v>45566</v>
      </c>
    </row>
    <row r="1296" spans="3:11">
      <c r="C1296" s="1" t="s">
        <v>1124</v>
      </c>
      <c r="D1296" s="1" t="s">
        <v>826</v>
      </c>
      <c r="F1296" s="1">
        <v>10601621180</v>
      </c>
      <c r="G1296" s="1">
        <v>291.88</v>
      </c>
      <c r="H1296" s="1">
        <v>291.88</v>
      </c>
      <c r="I1296" s="1" t="s">
        <v>758</v>
      </c>
      <c r="J1296" s="1">
        <v>2024</v>
      </c>
      <c r="K1296" s="550">
        <v>45566</v>
      </c>
    </row>
    <row r="1297" spans="3:11">
      <c r="C1297" s="1" t="s">
        <v>1126</v>
      </c>
      <c r="D1297" s="1" t="s">
        <v>826</v>
      </c>
      <c r="F1297" s="1">
        <v>10601621180</v>
      </c>
      <c r="G1297" s="1">
        <v>256.61</v>
      </c>
      <c r="H1297" s="1">
        <v>256.61</v>
      </c>
      <c r="I1297" s="1" t="s">
        <v>758</v>
      </c>
      <c r="J1297" s="1">
        <v>2024</v>
      </c>
      <c r="K1297" s="550">
        <v>45566</v>
      </c>
    </row>
    <row r="1298" spans="3:11">
      <c r="C1298" s="1" t="s">
        <v>1127</v>
      </c>
      <c r="D1298" s="1" t="s">
        <v>826</v>
      </c>
      <c r="F1298" s="1">
        <v>10601621180</v>
      </c>
      <c r="G1298" s="1">
        <v>238.27</v>
      </c>
      <c r="H1298" s="1">
        <v>238.27</v>
      </c>
      <c r="I1298" s="1" t="s">
        <v>758</v>
      </c>
      <c r="J1298" s="1">
        <v>2024</v>
      </c>
      <c r="K1298" s="550">
        <v>45566</v>
      </c>
    </row>
    <row r="1299" spans="3:11">
      <c r="C1299" s="1" t="s">
        <v>1128</v>
      </c>
      <c r="D1299" s="1" t="s">
        <v>826</v>
      </c>
      <c r="F1299" s="1">
        <v>10601621180</v>
      </c>
      <c r="G1299" s="1">
        <v>208.01</v>
      </c>
      <c r="H1299" s="1">
        <v>0</v>
      </c>
      <c r="I1299" s="1" t="s">
        <v>758</v>
      </c>
      <c r="J1299" s="1">
        <v>2024</v>
      </c>
      <c r="K1299" s="550">
        <v>45566</v>
      </c>
    </row>
    <row r="1300" spans="3:11">
      <c r="C1300" s="1" t="s">
        <v>1129</v>
      </c>
      <c r="D1300" s="1" t="s">
        <v>826</v>
      </c>
      <c r="F1300" s="1">
        <v>10601621180</v>
      </c>
      <c r="G1300" s="1">
        <v>287.93</v>
      </c>
      <c r="H1300" s="1">
        <v>287.93</v>
      </c>
      <c r="I1300" s="1" t="s">
        <v>758</v>
      </c>
      <c r="J1300" s="1">
        <v>2024</v>
      </c>
      <c r="K1300" s="550">
        <v>45566</v>
      </c>
    </row>
    <row r="1301" spans="3:11">
      <c r="C1301" s="1" t="s">
        <v>1130</v>
      </c>
      <c r="D1301" s="1" t="s">
        <v>826</v>
      </c>
      <c r="F1301" s="1">
        <v>10601621180</v>
      </c>
      <c r="G1301" s="1">
        <v>288.57</v>
      </c>
      <c r="H1301" s="1">
        <v>288.57</v>
      </c>
      <c r="I1301" s="1" t="s">
        <v>758</v>
      </c>
      <c r="J1301" s="1">
        <v>2024</v>
      </c>
      <c r="K1301" s="550">
        <v>45566</v>
      </c>
    </row>
    <row r="1302" spans="3:11">
      <c r="C1302" s="1" t="s">
        <v>1132</v>
      </c>
      <c r="D1302" s="1" t="s">
        <v>826</v>
      </c>
      <c r="F1302" s="1">
        <v>10601621180</v>
      </c>
      <c r="G1302" s="1">
        <v>804.45</v>
      </c>
      <c r="H1302" s="1">
        <v>804.45</v>
      </c>
      <c r="I1302" s="1" t="s">
        <v>758</v>
      </c>
      <c r="J1302" s="1">
        <v>2024</v>
      </c>
      <c r="K1302" s="550">
        <v>45566</v>
      </c>
    </row>
    <row r="1303" spans="3:11">
      <c r="C1303" s="1" t="s">
        <v>1133</v>
      </c>
      <c r="D1303" s="1" t="s">
        <v>826</v>
      </c>
      <c r="F1303" s="1">
        <v>10601621180</v>
      </c>
      <c r="G1303" s="1">
        <v>16.2</v>
      </c>
      <c r="H1303" s="1">
        <v>16.2</v>
      </c>
      <c r="I1303" s="1" t="s">
        <v>758</v>
      </c>
      <c r="J1303" s="1">
        <v>2024</v>
      </c>
      <c r="K1303" s="550">
        <v>45566</v>
      </c>
    </row>
    <row r="1304" spans="3:11">
      <c r="C1304" s="1" t="s">
        <v>1135</v>
      </c>
      <c r="D1304" s="1" t="s">
        <v>826</v>
      </c>
      <c r="F1304" s="1">
        <v>10601621180</v>
      </c>
      <c r="G1304" s="1">
        <v>362.37</v>
      </c>
      <c r="H1304" s="1">
        <v>362.37</v>
      </c>
      <c r="I1304" s="1" t="s">
        <v>758</v>
      </c>
      <c r="J1304" s="1">
        <v>2024</v>
      </c>
      <c r="K1304" s="550">
        <v>45566</v>
      </c>
    </row>
    <row r="1305" spans="3:11">
      <c r="C1305" s="1" t="s">
        <v>1136</v>
      </c>
      <c r="D1305" s="1" t="s">
        <v>826</v>
      </c>
      <c r="F1305" s="1">
        <v>10601621180</v>
      </c>
      <c r="G1305" s="1">
        <v>285.60000000000002</v>
      </c>
      <c r="H1305" s="1">
        <v>285.60000000000002</v>
      </c>
      <c r="I1305" s="1" t="s">
        <v>758</v>
      </c>
      <c r="J1305" s="1">
        <v>2024</v>
      </c>
      <c r="K1305" s="550">
        <v>45566</v>
      </c>
    </row>
    <row r="1306" spans="3:11">
      <c r="C1306" s="1" t="s">
        <v>1376</v>
      </c>
      <c r="D1306" s="1" t="s">
        <v>826</v>
      </c>
      <c r="F1306" s="1">
        <v>10202131180</v>
      </c>
      <c r="G1306" s="1">
        <v>387.5</v>
      </c>
      <c r="H1306" s="1">
        <v>387.5</v>
      </c>
      <c r="I1306" s="1" t="s">
        <v>758</v>
      </c>
      <c r="J1306" s="1">
        <v>2024</v>
      </c>
      <c r="K1306" s="550">
        <v>45566</v>
      </c>
    </row>
    <row r="1307" spans="3:11">
      <c r="C1307" s="1" t="s">
        <v>1137</v>
      </c>
      <c r="D1307" s="1" t="s">
        <v>826</v>
      </c>
      <c r="F1307" s="1">
        <v>10601621180</v>
      </c>
      <c r="G1307" s="1">
        <v>138.32</v>
      </c>
      <c r="H1307" s="1">
        <v>138.32</v>
      </c>
      <c r="I1307" s="1" t="s">
        <v>758</v>
      </c>
      <c r="J1307" s="1">
        <v>2024</v>
      </c>
      <c r="K1307" s="550">
        <v>45566</v>
      </c>
    </row>
    <row r="1308" spans="3:11">
      <c r="C1308" s="1" t="s">
        <v>1138</v>
      </c>
      <c r="D1308" s="1" t="s">
        <v>826</v>
      </c>
      <c r="F1308" s="1">
        <v>10601621180</v>
      </c>
      <c r="G1308" s="1">
        <v>52.16</v>
      </c>
      <c r="H1308" s="1">
        <v>52.16</v>
      </c>
      <c r="I1308" s="1" t="s">
        <v>758</v>
      </c>
      <c r="J1308" s="1">
        <v>2024</v>
      </c>
      <c r="K1308" s="550">
        <v>45566</v>
      </c>
    </row>
    <row r="1309" spans="3:11">
      <c r="C1309" s="1" t="s">
        <v>1139</v>
      </c>
      <c r="D1309" s="1" t="s">
        <v>826</v>
      </c>
      <c r="F1309" s="1">
        <v>10601621180</v>
      </c>
      <c r="G1309" s="1">
        <v>100.57</v>
      </c>
      <c r="H1309" s="1">
        <v>100.57</v>
      </c>
      <c r="I1309" s="1" t="s">
        <v>758</v>
      </c>
      <c r="J1309" s="1">
        <v>2024</v>
      </c>
      <c r="K1309" s="550">
        <v>45566</v>
      </c>
    </row>
    <row r="1310" spans="3:11">
      <c r="C1310" s="1" t="s">
        <v>1140</v>
      </c>
      <c r="D1310" s="1" t="s">
        <v>826</v>
      </c>
      <c r="F1310" s="1">
        <v>10601621180</v>
      </c>
      <c r="G1310" s="1">
        <v>193.07</v>
      </c>
      <c r="H1310" s="1">
        <v>0</v>
      </c>
      <c r="I1310" s="1" t="s">
        <v>758</v>
      </c>
      <c r="J1310" s="1">
        <v>2024</v>
      </c>
      <c r="K1310" s="550">
        <v>45566</v>
      </c>
    </row>
    <row r="1311" spans="3:11">
      <c r="C1311" s="1" t="s">
        <v>1141</v>
      </c>
      <c r="D1311" s="1" t="s">
        <v>826</v>
      </c>
      <c r="F1311" s="1">
        <v>10601621180</v>
      </c>
      <c r="G1311" s="1">
        <v>312.76</v>
      </c>
      <c r="H1311" s="1">
        <v>0</v>
      </c>
      <c r="I1311" s="1" t="s">
        <v>758</v>
      </c>
      <c r="J1311" s="1">
        <v>2024</v>
      </c>
      <c r="K1311" s="550">
        <v>45566</v>
      </c>
    </row>
    <row r="1312" spans="3:11">
      <c r="C1312" s="1" t="s">
        <v>1301</v>
      </c>
      <c r="D1312" s="1" t="s">
        <v>826</v>
      </c>
      <c r="F1312" s="1">
        <v>10601621180</v>
      </c>
      <c r="G1312" s="1">
        <v>292.87</v>
      </c>
      <c r="H1312" s="1">
        <v>292.87</v>
      </c>
      <c r="I1312" s="1" t="s">
        <v>758</v>
      </c>
      <c r="J1312" s="1">
        <v>2024</v>
      </c>
      <c r="K1312" s="550">
        <v>45566</v>
      </c>
    </row>
    <row r="1313" spans="3:11">
      <c r="C1313" s="1" t="s">
        <v>1142</v>
      </c>
      <c r="D1313" s="1" t="s">
        <v>826</v>
      </c>
      <c r="F1313" s="1">
        <v>10601621180</v>
      </c>
      <c r="G1313" s="1">
        <v>185.35</v>
      </c>
      <c r="H1313" s="1">
        <v>185.35</v>
      </c>
      <c r="I1313" s="1" t="s">
        <v>758</v>
      </c>
      <c r="J1313" s="1">
        <v>2024</v>
      </c>
      <c r="K1313" s="550">
        <v>45566</v>
      </c>
    </row>
    <row r="1314" spans="3:11">
      <c r="C1314" s="1" t="s">
        <v>1340</v>
      </c>
      <c r="D1314" s="1" t="s">
        <v>826</v>
      </c>
      <c r="F1314" s="1">
        <v>10601621180</v>
      </c>
      <c r="G1314" s="1">
        <v>77.77</v>
      </c>
      <c r="H1314" s="1">
        <v>77.77</v>
      </c>
      <c r="I1314" s="1" t="s">
        <v>758</v>
      </c>
      <c r="J1314" s="1">
        <v>2024</v>
      </c>
      <c r="K1314" s="550">
        <v>45566</v>
      </c>
    </row>
    <row r="1315" spans="3:11">
      <c r="C1315" s="1" t="s">
        <v>1144</v>
      </c>
      <c r="D1315" s="1" t="s">
        <v>826</v>
      </c>
      <c r="F1315" s="1">
        <v>10601621180</v>
      </c>
      <c r="G1315" s="1">
        <v>635.20000000000005</v>
      </c>
      <c r="H1315" s="1">
        <v>635.20000000000005</v>
      </c>
      <c r="I1315" s="1" t="s">
        <v>758</v>
      </c>
      <c r="J1315" s="1">
        <v>2024</v>
      </c>
      <c r="K1315" s="550">
        <v>45566</v>
      </c>
    </row>
    <row r="1316" spans="3:11">
      <c r="C1316" s="1" t="s">
        <v>1145</v>
      </c>
      <c r="D1316" s="1" t="s">
        <v>826</v>
      </c>
      <c r="F1316" s="1">
        <v>10601621180</v>
      </c>
      <c r="G1316" s="1">
        <v>96.44</v>
      </c>
      <c r="H1316" s="1">
        <v>96.44</v>
      </c>
      <c r="I1316" s="1" t="s">
        <v>758</v>
      </c>
      <c r="J1316" s="1">
        <v>2024</v>
      </c>
      <c r="K1316" s="550">
        <v>45566</v>
      </c>
    </row>
    <row r="1317" spans="3:11">
      <c r="C1317" s="1" t="s">
        <v>1146</v>
      </c>
      <c r="D1317" s="1" t="s">
        <v>826</v>
      </c>
      <c r="F1317" s="1">
        <v>10601621180</v>
      </c>
      <c r="G1317" s="1">
        <v>121.16</v>
      </c>
      <c r="H1317" s="1">
        <v>121.16</v>
      </c>
      <c r="I1317" s="1" t="s">
        <v>758</v>
      </c>
      <c r="J1317" s="1">
        <v>2024</v>
      </c>
      <c r="K1317" s="550">
        <v>45566</v>
      </c>
    </row>
    <row r="1318" spans="3:11">
      <c r="C1318" s="1" t="s">
        <v>1147</v>
      </c>
      <c r="D1318" s="1" t="s">
        <v>826</v>
      </c>
      <c r="F1318" s="1">
        <v>10601621180</v>
      </c>
      <c r="G1318" s="1">
        <v>100.18</v>
      </c>
      <c r="H1318" s="1">
        <v>100.18</v>
      </c>
      <c r="I1318" s="1" t="s">
        <v>758</v>
      </c>
      <c r="J1318" s="1">
        <v>2024</v>
      </c>
      <c r="K1318" s="550">
        <v>45566</v>
      </c>
    </row>
    <row r="1319" spans="3:11">
      <c r="C1319" s="1" t="s">
        <v>1148</v>
      </c>
      <c r="D1319" s="1" t="s">
        <v>826</v>
      </c>
      <c r="F1319" s="1">
        <v>10601621180</v>
      </c>
      <c r="G1319" s="1">
        <v>622.41</v>
      </c>
      <c r="H1319" s="1">
        <v>622.41</v>
      </c>
      <c r="I1319" s="1" t="s">
        <v>758</v>
      </c>
      <c r="J1319" s="1">
        <v>2024</v>
      </c>
      <c r="K1319" s="550">
        <v>45566</v>
      </c>
    </row>
    <row r="1320" spans="3:11">
      <c r="C1320" s="1" t="s">
        <v>1149</v>
      </c>
      <c r="D1320" s="1" t="s">
        <v>826</v>
      </c>
      <c r="F1320" s="1">
        <v>10601621180</v>
      </c>
      <c r="G1320" s="1">
        <v>724.7</v>
      </c>
      <c r="H1320" s="1">
        <v>724.7</v>
      </c>
      <c r="I1320" s="1" t="s">
        <v>758</v>
      </c>
      <c r="J1320" s="1">
        <v>2024</v>
      </c>
      <c r="K1320" s="550">
        <v>45566</v>
      </c>
    </row>
    <row r="1321" spans="3:11">
      <c r="C1321" s="1" t="s">
        <v>1150</v>
      </c>
      <c r="D1321" s="1" t="s">
        <v>826</v>
      </c>
      <c r="F1321" s="1">
        <v>10601621180</v>
      </c>
      <c r="G1321" s="1">
        <v>618.9</v>
      </c>
      <c r="H1321" s="1">
        <v>618.9</v>
      </c>
      <c r="I1321" s="1" t="s">
        <v>758</v>
      </c>
      <c r="J1321" s="1">
        <v>2024</v>
      </c>
      <c r="K1321" s="550">
        <v>45566</v>
      </c>
    </row>
    <row r="1322" spans="3:11">
      <c r="C1322" s="1" t="s">
        <v>1341</v>
      </c>
      <c r="D1322" s="1" t="s">
        <v>826</v>
      </c>
      <c r="F1322" s="1">
        <v>10601621180</v>
      </c>
      <c r="G1322" s="1">
        <v>169.17</v>
      </c>
      <c r="H1322" s="1">
        <v>169.17</v>
      </c>
      <c r="I1322" s="1" t="s">
        <v>758</v>
      </c>
      <c r="J1322" s="1">
        <v>2024</v>
      </c>
      <c r="K1322" s="550">
        <v>45566</v>
      </c>
    </row>
    <row r="1323" spans="3:11">
      <c r="C1323" s="1" t="s">
        <v>1151</v>
      </c>
      <c r="D1323" s="1" t="s">
        <v>826</v>
      </c>
      <c r="F1323" s="1">
        <v>10601621180</v>
      </c>
      <c r="G1323" s="1">
        <v>264.2</v>
      </c>
      <c r="H1323" s="1">
        <v>264.2</v>
      </c>
      <c r="I1323" s="1" t="s">
        <v>758</v>
      </c>
      <c r="J1323" s="1">
        <v>2024</v>
      </c>
      <c r="K1323" s="550">
        <v>45566</v>
      </c>
    </row>
    <row r="1324" spans="3:11">
      <c r="C1324" s="1" t="s">
        <v>1153</v>
      </c>
      <c r="D1324" s="1" t="s">
        <v>826</v>
      </c>
      <c r="F1324" s="1">
        <v>10601621180</v>
      </c>
      <c r="G1324" s="1">
        <v>356.12</v>
      </c>
      <c r="H1324" s="1">
        <v>356.12</v>
      </c>
      <c r="I1324" s="1" t="s">
        <v>758</v>
      </c>
      <c r="J1324" s="1">
        <v>2024</v>
      </c>
      <c r="K1324" s="550">
        <v>45566</v>
      </c>
    </row>
    <row r="1325" spans="3:11">
      <c r="C1325" s="1" t="s">
        <v>1154</v>
      </c>
      <c r="D1325" s="1" t="s">
        <v>826</v>
      </c>
      <c r="F1325" s="1">
        <v>10601621180</v>
      </c>
      <c r="G1325" s="1">
        <v>225.33</v>
      </c>
      <c r="H1325" s="1">
        <v>225.33</v>
      </c>
      <c r="I1325" s="1" t="s">
        <v>758</v>
      </c>
      <c r="J1325" s="1">
        <v>2024</v>
      </c>
      <c r="K1325" s="550">
        <v>45566</v>
      </c>
    </row>
    <row r="1326" spans="3:11">
      <c r="C1326" s="1" t="s">
        <v>1155</v>
      </c>
      <c r="D1326" s="1" t="s">
        <v>826</v>
      </c>
      <c r="F1326" s="1">
        <v>10601621180</v>
      </c>
      <c r="G1326" s="1">
        <v>226.75</v>
      </c>
      <c r="H1326" s="1">
        <v>226.75</v>
      </c>
      <c r="I1326" s="1" t="s">
        <v>758</v>
      </c>
      <c r="J1326" s="1">
        <v>2024</v>
      </c>
      <c r="K1326" s="550">
        <v>45566</v>
      </c>
    </row>
    <row r="1327" spans="3:11">
      <c r="C1327" s="1" t="s">
        <v>1156</v>
      </c>
      <c r="D1327" s="1" t="s">
        <v>826</v>
      </c>
      <c r="F1327" s="1">
        <v>10601621180</v>
      </c>
      <c r="G1327" s="1">
        <v>502.46</v>
      </c>
      <c r="H1327" s="1">
        <v>502.46</v>
      </c>
      <c r="I1327" s="1" t="s">
        <v>758</v>
      </c>
      <c r="J1327" s="1">
        <v>2024</v>
      </c>
      <c r="K1327" s="550">
        <v>45566</v>
      </c>
    </row>
    <row r="1328" spans="3:11">
      <c r="C1328" s="1" t="s">
        <v>1157</v>
      </c>
      <c r="D1328" s="1" t="s">
        <v>826</v>
      </c>
      <c r="F1328" s="1">
        <v>10601621180</v>
      </c>
      <c r="G1328" s="1">
        <v>96.82</v>
      </c>
      <c r="H1328" s="1">
        <v>96.82</v>
      </c>
      <c r="I1328" s="1" t="s">
        <v>758</v>
      </c>
      <c r="J1328" s="1">
        <v>2024</v>
      </c>
      <c r="K1328" s="550">
        <v>45566</v>
      </c>
    </row>
    <row r="1329" spans="3:11">
      <c r="C1329" s="1" t="s">
        <v>1158</v>
      </c>
      <c r="D1329" s="1" t="s">
        <v>826</v>
      </c>
      <c r="F1329" s="1">
        <v>10601621180</v>
      </c>
      <c r="G1329" s="1">
        <v>38.17</v>
      </c>
      <c r="H1329" s="1">
        <v>38.17</v>
      </c>
      <c r="I1329" s="1" t="s">
        <v>758</v>
      </c>
      <c r="J1329" s="1">
        <v>2024</v>
      </c>
      <c r="K1329" s="550">
        <v>45566</v>
      </c>
    </row>
    <row r="1330" spans="3:11">
      <c r="C1330" s="1" t="s">
        <v>1159</v>
      </c>
      <c r="D1330" s="1" t="s">
        <v>826</v>
      </c>
      <c r="F1330" s="1">
        <v>10601621180</v>
      </c>
      <c r="G1330" s="1">
        <v>81.819999999999993</v>
      </c>
      <c r="H1330" s="1">
        <v>81.819999999999993</v>
      </c>
      <c r="I1330" s="1" t="s">
        <v>758</v>
      </c>
      <c r="J1330" s="1">
        <v>2024</v>
      </c>
      <c r="K1330" s="550">
        <v>45566</v>
      </c>
    </row>
    <row r="1331" spans="3:11">
      <c r="C1331" s="1" t="s">
        <v>1160</v>
      </c>
      <c r="D1331" s="1" t="s">
        <v>826</v>
      </c>
      <c r="F1331" s="1">
        <v>10101801180</v>
      </c>
      <c r="G1331" s="1">
        <v>299.35000000000002</v>
      </c>
      <c r="H1331" s="1">
        <v>299.35000000000002</v>
      </c>
      <c r="I1331" s="1" t="s">
        <v>758</v>
      </c>
      <c r="J1331" s="1">
        <v>2024</v>
      </c>
      <c r="K1331" s="550">
        <v>45566</v>
      </c>
    </row>
    <row r="1332" spans="3:11">
      <c r="C1332" s="1" t="s">
        <v>1161</v>
      </c>
      <c r="D1332" s="1" t="s">
        <v>826</v>
      </c>
      <c r="F1332" s="1">
        <v>10601621180</v>
      </c>
      <c r="G1332" s="1">
        <v>78.39</v>
      </c>
      <c r="H1332" s="1">
        <v>78.39</v>
      </c>
      <c r="I1332" s="1" t="s">
        <v>758</v>
      </c>
      <c r="J1332" s="1">
        <v>2024</v>
      </c>
      <c r="K1332" s="550">
        <v>45566</v>
      </c>
    </row>
    <row r="1333" spans="3:11">
      <c r="C1333" s="1" t="s">
        <v>1162</v>
      </c>
      <c r="D1333" s="1" t="s">
        <v>826</v>
      </c>
      <c r="F1333" s="1">
        <v>10601621180</v>
      </c>
      <c r="G1333" s="1">
        <v>62.72</v>
      </c>
      <c r="H1333" s="1">
        <v>62.72</v>
      </c>
      <c r="I1333" s="1" t="s">
        <v>758</v>
      </c>
      <c r="J1333" s="1">
        <v>2024</v>
      </c>
      <c r="K1333" s="550">
        <v>45566</v>
      </c>
    </row>
    <row r="1334" spans="3:11">
      <c r="C1334" s="1" t="s">
        <v>1163</v>
      </c>
      <c r="D1334" s="1" t="s">
        <v>826</v>
      </c>
      <c r="F1334" s="1">
        <v>10601621180</v>
      </c>
      <c r="G1334" s="1">
        <v>259.12</v>
      </c>
      <c r="H1334" s="1">
        <v>259.12</v>
      </c>
      <c r="I1334" s="1" t="s">
        <v>758</v>
      </c>
      <c r="J1334" s="1">
        <v>2024</v>
      </c>
      <c r="K1334" s="550">
        <v>45566</v>
      </c>
    </row>
    <row r="1335" spans="3:11">
      <c r="C1335" s="1" t="s">
        <v>1302</v>
      </c>
      <c r="D1335" s="1" t="s">
        <v>826</v>
      </c>
      <c r="F1335" s="1">
        <v>10601621180</v>
      </c>
      <c r="G1335" s="1">
        <v>70.3</v>
      </c>
      <c r="H1335" s="1">
        <v>70.3</v>
      </c>
      <c r="I1335" s="1" t="s">
        <v>758</v>
      </c>
      <c r="J1335" s="1">
        <v>2024</v>
      </c>
      <c r="K1335" s="550">
        <v>45566</v>
      </c>
    </row>
    <row r="1336" spans="3:11">
      <c r="C1336" s="1" t="s">
        <v>1164</v>
      </c>
      <c r="D1336" s="1" t="s">
        <v>826</v>
      </c>
      <c r="F1336" s="1">
        <v>10601621180</v>
      </c>
      <c r="G1336" s="1">
        <v>137.22</v>
      </c>
      <c r="H1336" s="1">
        <v>137.22</v>
      </c>
      <c r="I1336" s="1" t="s">
        <v>758</v>
      </c>
      <c r="J1336" s="1">
        <v>2024</v>
      </c>
      <c r="K1336" s="550">
        <v>45566</v>
      </c>
    </row>
    <row r="1337" spans="3:11" ht="25.5">
      <c r="C1337" s="69" t="s">
        <v>1377</v>
      </c>
      <c r="D1337" s="69" t="s">
        <v>826</v>
      </c>
      <c r="F1337" s="1">
        <v>10201161180</v>
      </c>
      <c r="G1337" s="1">
        <v>70</v>
      </c>
      <c r="H1337" s="1">
        <v>70</v>
      </c>
      <c r="I1337" s="1" t="s">
        <v>758</v>
      </c>
      <c r="J1337" s="1">
        <v>2024</v>
      </c>
      <c r="K1337" s="550">
        <v>45566</v>
      </c>
    </row>
    <row r="1338" spans="3:11">
      <c r="C1338" s="1" t="s">
        <v>1166</v>
      </c>
      <c r="D1338" s="1" t="s">
        <v>826</v>
      </c>
      <c r="F1338" s="1">
        <v>10201161180</v>
      </c>
      <c r="G1338" s="1">
        <v>65</v>
      </c>
      <c r="H1338" s="1">
        <v>65</v>
      </c>
      <c r="I1338" s="1" t="s">
        <v>758</v>
      </c>
      <c r="J1338" s="1">
        <v>2024</v>
      </c>
      <c r="K1338" s="550">
        <v>45566</v>
      </c>
    </row>
    <row r="1339" spans="3:11">
      <c r="C1339" s="1" t="s">
        <v>1343</v>
      </c>
      <c r="D1339" s="1" t="s">
        <v>826</v>
      </c>
      <c r="F1339" s="1">
        <v>10201161180</v>
      </c>
      <c r="G1339" s="1">
        <v>140</v>
      </c>
      <c r="H1339" s="1">
        <v>140</v>
      </c>
      <c r="I1339" s="1" t="s">
        <v>758</v>
      </c>
      <c r="J1339" s="1">
        <v>2024</v>
      </c>
      <c r="K1339" s="550">
        <v>45566</v>
      </c>
    </row>
    <row r="1340" spans="3:11">
      <c r="C1340" s="1" t="s">
        <v>1303</v>
      </c>
      <c r="D1340" s="1" t="s">
        <v>826</v>
      </c>
      <c r="F1340" s="1">
        <v>10201161180</v>
      </c>
      <c r="G1340" s="1">
        <v>60</v>
      </c>
      <c r="H1340" s="1">
        <v>60</v>
      </c>
      <c r="I1340" s="1" t="s">
        <v>758</v>
      </c>
      <c r="J1340" s="1">
        <v>2024</v>
      </c>
      <c r="K1340" s="550">
        <v>45566</v>
      </c>
    </row>
    <row r="1341" spans="3:11">
      <c r="C1341" s="1" t="s">
        <v>1168</v>
      </c>
      <c r="D1341" s="1" t="s">
        <v>826</v>
      </c>
      <c r="F1341" s="1">
        <v>10201161180</v>
      </c>
      <c r="G1341" s="1">
        <v>90</v>
      </c>
      <c r="H1341" s="1">
        <v>90</v>
      </c>
      <c r="I1341" s="1" t="s">
        <v>758</v>
      </c>
      <c r="J1341" s="1">
        <v>2024</v>
      </c>
      <c r="K1341" s="550">
        <v>45566</v>
      </c>
    </row>
    <row r="1342" spans="3:11">
      <c r="C1342" s="1" t="s">
        <v>1170</v>
      </c>
      <c r="D1342" s="1" t="s">
        <v>826</v>
      </c>
      <c r="F1342" s="1">
        <v>10201161180</v>
      </c>
      <c r="G1342" s="1">
        <v>70</v>
      </c>
      <c r="H1342" s="1">
        <v>70</v>
      </c>
      <c r="I1342" s="1" t="s">
        <v>758</v>
      </c>
      <c r="J1342" s="1">
        <v>2024</v>
      </c>
      <c r="K1342" s="550">
        <v>45566</v>
      </c>
    </row>
    <row r="1343" spans="3:11">
      <c r="C1343" s="1" t="s">
        <v>1171</v>
      </c>
      <c r="D1343" s="1" t="s">
        <v>826</v>
      </c>
      <c r="F1343" s="1">
        <v>10201161180</v>
      </c>
      <c r="G1343" s="1">
        <v>90</v>
      </c>
      <c r="H1343" s="1">
        <v>90</v>
      </c>
      <c r="I1343" s="1" t="s">
        <v>758</v>
      </c>
      <c r="J1343" s="1">
        <v>2024</v>
      </c>
      <c r="K1343" s="550">
        <v>45566</v>
      </c>
    </row>
    <row r="1344" spans="3:11">
      <c r="C1344" s="1" t="s">
        <v>1172</v>
      </c>
      <c r="D1344" s="1" t="s">
        <v>826</v>
      </c>
      <c r="F1344" s="1">
        <v>10201161180</v>
      </c>
      <c r="G1344" s="1">
        <v>186</v>
      </c>
      <c r="H1344" s="1">
        <v>186</v>
      </c>
      <c r="I1344" s="1" t="s">
        <v>758</v>
      </c>
      <c r="J1344" s="1">
        <v>2024</v>
      </c>
      <c r="K1344" s="550">
        <v>45566</v>
      </c>
    </row>
    <row r="1345" spans="3:11">
      <c r="C1345" s="1" t="s">
        <v>1173</v>
      </c>
      <c r="D1345" s="1" t="s">
        <v>826</v>
      </c>
      <c r="F1345" s="1">
        <v>10201161180</v>
      </c>
      <c r="G1345" s="1">
        <v>151</v>
      </c>
      <c r="H1345" s="1">
        <v>151</v>
      </c>
      <c r="I1345" s="1" t="s">
        <v>758</v>
      </c>
      <c r="J1345" s="1">
        <v>2024</v>
      </c>
      <c r="K1345" s="550">
        <v>45566</v>
      </c>
    </row>
    <row r="1346" spans="3:11">
      <c r="C1346" s="1" t="s">
        <v>1174</v>
      </c>
      <c r="D1346" s="1" t="s">
        <v>826</v>
      </c>
      <c r="F1346" s="1">
        <v>10201161180</v>
      </c>
      <c r="G1346" s="1">
        <v>60</v>
      </c>
      <c r="H1346" s="1">
        <v>60</v>
      </c>
      <c r="I1346" s="1" t="s">
        <v>758</v>
      </c>
      <c r="J1346" s="1">
        <v>2024</v>
      </c>
      <c r="K1346" s="550">
        <v>45566</v>
      </c>
    </row>
    <row r="1347" spans="3:11">
      <c r="C1347" s="1" t="s">
        <v>1378</v>
      </c>
      <c r="D1347" s="1" t="s">
        <v>826</v>
      </c>
      <c r="F1347" s="1">
        <v>10201161180</v>
      </c>
      <c r="G1347" s="1">
        <v>110</v>
      </c>
      <c r="H1347" s="1">
        <v>110</v>
      </c>
      <c r="I1347" s="1" t="s">
        <v>758</v>
      </c>
      <c r="J1347" s="1">
        <v>2024</v>
      </c>
      <c r="K1347" s="550">
        <v>45566</v>
      </c>
    </row>
    <row r="1348" spans="3:11">
      <c r="C1348" s="1" t="s">
        <v>1175</v>
      </c>
      <c r="D1348" s="1" t="s">
        <v>826</v>
      </c>
      <c r="F1348" s="1">
        <v>10201161180</v>
      </c>
      <c r="G1348" s="1">
        <v>40</v>
      </c>
      <c r="H1348" s="1">
        <v>40</v>
      </c>
      <c r="I1348" s="1" t="s">
        <v>758</v>
      </c>
      <c r="J1348" s="1">
        <v>2024</v>
      </c>
      <c r="K1348" s="550">
        <v>45566</v>
      </c>
    </row>
    <row r="1349" spans="3:11">
      <c r="C1349" s="1" t="s">
        <v>1304</v>
      </c>
      <c r="D1349" s="1" t="s">
        <v>826</v>
      </c>
      <c r="F1349" s="1">
        <v>10201161180</v>
      </c>
      <c r="G1349" s="1">
        <v>330</v>
      </c>
      <c r="H1349" s="1">
        <v>330</v>
      </c>
      <c r="I1349" s="1" t="s">
        <v>758</v>
      </c>
      <c r="J1349" s="1">
        <v>2024</v>
      </c>
      <c r="K1349" s="550">
        <v>45566</v>
      </c>
    </row>
    <row r="1350" spans="3:11">
      <c r="C1350" s="1" t="s">
        <v>1177</v>
      </c>
      <c r="D1350" s="1" t="s">
        <v>826</v>
      </c>
      <c r="F1350" s="1">
        <v>10201161180</v>
      </c>
      <c r="G1350" s="1">
        <v>60</v>
      </c>
      <c r="H1350" s="1">
        <v>60</v>
      </c>
      <c r="I1350" s="1" t="s">
        <v>758</v>
      </c>
      <c r="J1350" s="1">
        <v>2024</v>
      </c>
      <c r="K1350" s="550">
        <v>45566</v>
      </c>
    </row>
    <row r="1351" spans="3:11" ht="25.5">
      <c r="C1351" s="69" t="s">
        <v>1178</v>
      </c>
      <c r="D1351" s="69" t="s">
        <v>826</v>
      </c>
      <c r="F1351" s="1">
        <v>10201161180</v>
      </c>
      <c r="G1351" s="1">
        <v>160</v>
      </c>
      <c r="H1351" s="1">
        <v>160</v>
      </c>
      <c r="I1351" s="1" t="s">
        <v>758</v>
      </c>
      <c r="J1351" s="1">
        <v>2024</v>
      </c>
      <c r="K1351" s="550">
        <v>45566</v>
      </c>
    </row>
    <row r="1352" spans="3:11">
      <c r="C1352" s="1" t="s">
        <v>1180</v>
      </c>
      <c r="D1352" s="1" t="s">
        <v>826</v>
      </c>
      <c r="F1352" s="1">
        <v>10201161180</v>
      </c>
      <c r="G1352" s="1">
        <v>40</v>
      </c>
      <c r="H1352" s="1">
        <v>40</v>
      </c>
      <c r="I1352" s="1" t="s">
        <v>758</v>
      </c>
      <c r="J1352" s="1">
        <v>2024</v>
      </c>
      <c r="K1352" s="550">
        <v>45566</v>
      </c>
    </row>
    <row r="1353" spans="3:11">
      <c r="C1353" s="1" t="s">
        <v>1181</v>
      </c>
      <c r="D1353" s="1" t="s">
        <v>826</v>
      </c>
      <c r="F1353" s="1">
        <v>10201161180</v>
      </c>
      <c r="G1353" s="1">
        <v>110</v>
      </c>
      <c r="H1353" s="1">
        <v>110</v>
      </c>
      <c r="I1353" s="1" t="s">
        <v>758</v>
      </c>
      <c r="J1353" s="1">
        <v>2024</v>
      </c>
      <c r="K1353" s="550">
        <v>45566</v>
      </c>
    </row>
    <row r="1354" spans="3:11">
      <c r="C1354" s="1" t="s">
        <v>1182</v>
      </c>
      <c r="D1354" s="1" t="s">
        <v>826</v>
      </c>
      <c r="F1354" s="1">
        <v>10601621180</v>
      </c>
      <c r="G1354" s="1">
        <v>255.86</v>
      </c>
      <c r="H1354" s="1">
        <v>255.86</v>
      </c>
      <c r="I1354" s="1" t="s">
        <v>758</v>
      </c>
      <c r="J1354" s="1">
        <v>2024</v>
      </c>
      <c r="K1354" s="550">
        <v>45566</v>
      </c>
    </row>
    <row r="1355" spans="3:11">
      <c r="C1355" s="1" t="s">
        <v>1306</v>
      </c>
      <c r="D1355" s="1" t="s">
        <v>826</v>
      </c>
      <c r="F1355" s="1">
        <v>10601621180</v>
      </c>
      <c r="G1355" s="1">
        <v>28.02</v>
      </c>
      <c r="H1355" s="1">
        <v>28.02</v>
      </c>
      <c r="I1355" s="1" t="s">
        <v>758</v>
      </c>
      <c r="J1355" s="1">
        <v>2024</v>
      </c>
      <c r="K1355" s="550">
        <v>45566</v>
      </c>
    </row>
    <row r="1356" spans="3:11">
      <c r="C1356" s="1" t="s">
        <v>1183</v>
      </c>
      <c r="D1356" s="1" t="s">
        <v>826</v>
      </c>
      <c r="F1356" s="1">
        <v>10601621180</v>
      </c>
      <c r="G1356" s="1">
        <v>141.47999999999999</v>
      </c>
      <c r="H1356" s="1">
        <v>141.47999999999999</v>
      </c>
      <c r="I1356" s="1" t="s">
        <v>758</v>
      </c>
      <c r="J1356" s="1">
        <v>2024</v>
      </c>
      <c r="K1356" s="550">
        <v>45566</v>
      </c>
    </row>
    <row r="1357" spans="3:11">
      <c r="C1357" s="1" t="s">
        <v>747</v>
      </c>
      <c r="D1357" s="1" t="s">
        <v>749</v>
      </c>
      <c r="E1357" s="1" t="s">
        <v>711</v>
      </c>
      <c r="F1357" s="1" t="s">
        <v>750</v>
      </c>
      <c r="G1357" s="1">
        <v>6313.64</v>
      </c>
      <c r="H1357" s="1">
        <v>6313.64</v>
      </c>
      <c r="I1357" s="1" t="s">
        <v>758</v>
      </c>
      <c r="J1357" s="1">
        <v>2024</v>
      </c>
      <c r="K1357" s="550">
        <v>45566</v>
      </c>
    </row>
    <row r="1358" spans="3:11">
      <c r="C1358" s="1" t="s">
        <v>730</v>
      </c>
      <c r="D1358" s="1" t="s">
        <v>749</v>
      </c>
      <c r="E1358" s="1" t="s">
        <v>711</v>
      </c>
      <c r="F1358" s="1" t="s">
        <v>750</v>
      </c>
      <c r="G1358" s="1">
        <v>800</v>
      </c>
      <c r="H1358" s="1">
        <v>800</v>
      </c>
      <c r="I1358" s="1" t="s">
        <v>758</v>
      </c>
      <c r="J1358" s="1">
        <v>2024</v>
      </c>
      <c r="K1358" s="550">
        <v>45566</v>
      </c>
    </row>
    <row r="1359" spans="3:11">
      <c r="C1359" s="1" t="s">
        <v>1379</v>
      </c>
      <c r="D1359" s="1" t="s">
        <v>834</v>
      </c>
      <c r="F1359" s="1" t="s">
        <v>750</v>
      </c>
      <c r="G1359" s="1">
        <v>19645</v>
      </c>
      <c r="H1359" s="1">
        <v>19645</v>
      </c>
      <c r="I1359" s="1" t="s">
        <v>758</v>
      </c>
      <c r="J1359" s="1">
        <v>2024</v>
      </c>
      <c r="K1359" s="550">
        <v>45566</v>
      </c>
    </row>
    <row r="1360" spans="3:11">
      <c r="C1360" s="1" t="s">
        <v>751</v>
      </c>
      <c r="D1360" s="1" t="s">
        <v>749</v>
      </c>
      <c r="E1360" s="1" t="s">
        <v>713</v>
      </c>
      <c r="F1360" s="1" t="s">
        <v>750</v>
      </c>
      <c r="G1360" s="1">
        <v>52416</v>
      </c>
      <c r="H1360" s="1">
        <v>52416</v>
      </c>
      <c r="I1360" s="1" t="s">
        <v>758</v>
      </c>
      <c r="J1360" s="1">
        <v>2024</v>
      </c>
      <c r="K1360" s="550">
        <v>45566</v>
      </c>
    </row>
    <row r="1361" spans="3:11">
      <c r="C1361" s="1" t="s">
        <v>752</v>
      </c>
      <c r="D1361" s="1" t="s">
        <v>749</v>
      </c>
      <c r="E1361" s="1" t="s">
        <v>714</v>
      </c>
      <c r="F1361" s="1" t="s">
        <v>750</v>
      </c>
      <c r="G1361" s="1">
        <v>72597</v>
      </c>
      <c r="H1361" s="1">
        <v>72597</v>
      </c>
      <c r="I1361" s="1" t="s">
        <v>758</v>
      </c>
      <c r="J1361" s="1">
        <v>2024</v>
      </c>
      <c r="K1361" s="550">
        <v>45566</v>
      </c>
    </row>
    <row r="1362" spans="3:11">
      <c r="C1362" s="1" t="s">
        <v>753</v>
      </c>
      <c r="D1362" s="1" t="s">
        <v>749</v>
      </c>
      <c r="E1362" s="1" t="s">
        <v>712</v>
      </c>
      <c r="F1362" s="1" t="s">
        <v>750</v>
      </c>
      <c r="G1362" s="1">
        <v>47893</v>
      </c>
      <c r="H1362" s="1">
        <v>47893</v>
      </c>
      <c r="I1362" s="1" t="s">
        <v>758</v>
      </c>
      <c r="J1362" s="1">
        <v>2024</v>
      </c>
      <c r="K1362" s="550">
        <v>45566</v>
      </c>
    </row>
    <row r="1363" spans="3:11">
      <c r="C1363" s="1" t="s">
        <v>1307</v>
      </c>
      <c r="D1363" s="1" t="s">
        <v>824</v>
      </c>
      <c r="F1363" s="1">
        <v>10401301180</v>
      </c>
      <c r="G1363" s="1">
        <v>118.46</v>
      </c>
      <c r="H1363" s="1">
        <v>118.46</v>
      </c>
      <c r="I1363" s="1" t="s">
        <v>758</v>
      </c>
      <c r="J1363" s="1">
        <v>2024</v>
      </c>
      <c r="K1363" s="550">
        <v>45566</v>
      </c>
    </row>
    <row r="1364" spans="3:11">
      <c r="C1364" s="1" t="s">
        <v>1188</v>
      </c>
      <c r="D1364" s="1" t="s">
        <v>826</v>
      </c>
      <c r="F1364" s="1">
        <v>10202131180</v>
      </c>
      <c r="G1364" s="1">
        <v>67.19</v>
      </c>
      <c r="H1364" s="1">
        <v>67.19</v>
      </c>
      <c r="I1364" s="1" t="s">
        <v>758</v>
      </c>
      <c r="J1364" s="1">
        <v>2024</v>
      </c>
      <c r="K1364" s="550">
        <v>45566</v>
      </c>
    </row>
    <row r="1365" spans="3:11">
      <c r="C1365" s="1" t="s">
        <v>1189</v>
      </c>
      <c r="D1365" s="1" t="s">
        <v>826</v>
      </c>
      <c r="F1365" s="1">
        <v>10601621180</v>
      </c>
      <c r="G1365" s="1">
        <v>435.19</v>
      </c>
      <c r="H1365" s="1">
        <v>435.19</v>
      </c>
      <c r="I1365" s="1" t="s">
        <v>758</v>
      </c>
      <c r="J1365" s="1">
        <v>2024</v>
      </c>
      <c r="K1365" s="550">
        <v>45566</v>
      </c>
    </row>
    <row r="1366" spans="3:11">
      <c r="C1366" s="1" t="s">
        <v>1190</v>
      </c>
      <c r="D1366" s="1" t="s">
        <v>826</v>
      </c>
      <c r="F1366" s="1">
        <v>10202131180</v>
      </c>
      <c r="G1366" s="1">
        <v>352.38</v>
      </c>
      <c r="H1366" s="1">
        <v>352.38</v>
      </c>
      <c r="I1366" s="1" t="s">
        <v>758</v>
      </c>
      <c r="J1366" s="1">
        <v>2024</v>
      </c>
      <c r="K1366" s="550">
        <v>45566</v>
      </c>
    </row>
    <row r="1367" spans="3:11">
      <c r="C1367" s="1" t="s">
        <v>1308</v>
      </c>
      <c r="D1367" s="1" t="s">
        <v>824</v>
      </c>
      <c r="F1367" s="1">
        <v>10401301180</v>
      </c>
      <c r="G1367" s="1">
        <v>778.84</v>
      </c>
      <c r="H1367" s="1">
        <v>778.84</v>
      </c>
      <c r="I1367" s="1" t="s">
        <v>758</v>
      </c>
      <c r="J1367" s="1">
        <v>2024</v>
      </c>
      <c r="K1367" s="550">
        <v>45566</v>
      </c>
    </row>
    <row r="1368" spans="3:11">
      <c r="C1368" s="1" t="s">
        <v>1191</v>
      </c>
      <c r="D1368" s="1" t="s">
        <v>818</v>
      </c>
      <c r="F1368" s="1" t="s">
        <v>761</v>
      </c>
      <c r="G1368" s="1">
        <v>2050</v>
      </c>
      <c r="H1368" s="1">
        <v>2050</v>
      </c>
      <c r="I1368" s="1" t="s">
        <v>758</v>
      </c>
      <c r="J1368" s="1">
        <v>2024</v>
      </c>
      <c r="K1368" s="550">
        <v>45566</v>
      </c>
    </row>
    <row r="1369" spans="3:11">
      <c r="C1369" s="1" t="s">
        <v>1192</v>
      </c>
      <c r="D1369" s="1" t="s">
        <v>808</v>
      </c>
      <c r="F1369" s="1" t="s">
        <v>761</v>
      </c>
      <c r="G1369" s="1">
        <v>4377</v>
      </c>
      <c r="H1369" s="1">
        <v>4377</v>
      </c>
      <c r="I1369" s="1" t="s">
        <v>758</v>
      </c>
      <c r="J1369" s="1">
        <v>2024</v>
      </c>
      <c r="K1369" s="550">
        <v>45566</v>
      </c>
    </row>
    <row r="1370" spans="3:11" ht="25.5">
      <c r="C1370" s="69" t="s">
        <v>1194</v>
      </c>
      <c r="D1370" s="69" t="s">
        <v>818</v>
      </c>
      <c r="F1370" s="1" t="s">
        <v>761</v>
      </c>
      <c r="G1370" s="1">
        <v>1911</v>
      </c>
      <c r="H1370" s="1">
        <v>1911</v>
      </c>
      <c r="I1370" s="1" t="s">
        <v>758</v>
      </c>
      <c r="J1370" s="1">
        <v>2024</v>
      </c>
      <c r="K1370" s="550">
        <v>45566</v>
      </c>
    </row>
    <row r="1371" spans="3:11" ht="25.5">
      <c r="C1371" s="69" t="s">
        <v>1195</v>
      </c>
      <c r="D1371" s="69" t="s">
        <v>808</v>
      </c>
      <c r="F1371" s="1" t="s">
        <v>761</v>
      </c>
      <c r="G1371" s="1">
        <v>5393</v>
      </c>
      <c r="H1371" s="1">
        <v>5393</v>
      </c>
      <c r="I1371" s="1" t="s">
        <v>758</v>
      </c>
      <c r="J1371" s="1">
        <v>2024</v>
      </c>
      <c r="K1371" s="550">
        <v>45566</v>
      </c>
    </row>
    <row r="1372" spans="3:11">
      <c r="C1372" s="1" t="s">
        <v>1197</v>
      </c>
      <c r="D1372" s="1" t="s">
        <v>814</v>
      </c>
      <c r="F1372" s="1" t="s">
        <v>761</v>
      </c>
      <c r="G1372" s="1">
        <v>1964</v>
      </c>
      <c r="H1372" s="1">
        <v>1964</v>
      </c>
      <c r="I1372" s="1" t="s">
        <v>758</v>
      </c>
      <c r="J1372" s="1">
        <v>2024</v>
      </c>
      <c r="K1372" s="550">
        <v>45566</v>
      </c>
    </row>
    <row r="1373" spans="3:11" ht="25.5">
      <c r="C1373" s="69" t="s">
        <v>1198</v>
      </c>
      <c r="D1373" s="69" t="s">
        <v>814</v>
      </c>
      <c r="F1373" s="1" t="s">
        <v>761</v>
      </c>
      <c r="G1373" s="1">
        <v>315</v>
      </c>
      <c r="H1373" s="1">
        <v>315</v>
      </c>
      <c r="I1373" s="1" t="s">
        <v>758</v>
      </c>
      <c r="J1373" s="1">
        <v>2024</v>
      </c>
      <c r="K1373" s="550">
        <v>45566</v>
      </c>
    </row>
    <row r="1374" spans="3:11">
      <c r="C1374" s="1" t="s">
        <v>1380</v>
      </c>
      <c r="D1374" s="1" t="s">
        <v>834</v>
      </c>
      <c r="F1374" s="1" t="s">
        <v>750</v>
      </c>
      <c r="G1374" s="1">
        <v>196</v>
      </c>
      <c r="H1374" s="1">
        <v>196</v>
      </c>
      <c r="I1374" s="1" t="s">
        <v>758</v>
      </c>
      <c r="J1374" s="1">
        <v>2024</v>
      </c>
      <c r="K1374" s="550">
        <v>45566</v>
      </c>
    </row>
    <row r="1375" spans="3:11">
      <c r="C1375" s="1" t="s">
        <v>1381</v>
      </c>
      <c r="D1375" s="1" t="s">
        <v>828</v>
      </c>
      <c r="F1375" s="1">
        <v>10202131180</v>
      </c>
      <c r="G1375" s="1">
        <v>142</v>
      </c>
      <c r="H1375" s="1">
        <v>142</v>
      </c>
      <c r="I1375" s="1" t="s">
        <v>758</v>
      </c>
      <c r="J1375" s="1">
        <v>2024</v>
      </c>
      <c r="K1375" s="550">
        <v>45566</v>
      </c>
    </row>
    <row r="1376" spans="3:11">
      <c r="C1376" s="1" t="s">
        <v>723</v>
      </c>
      <c r="D1376" s="1" t="s">
        <v>834</v>
      </c>
      <c r="F1376" s="1" t="s">
        <v>750</v>
      </c>
      <c r="G1376" s="1">
        <v>25598</v>
      </c>
      <c r="H1376" s="1">
        <v>25598</v>
      </c>
      <c r="I1376" s="1" t="s">
        <v>758</v>
      </c>
      <c r="J1376" s="1">
        <v>2024</v>
      </c>
      <c r="K1376" s="550">
        <v>45566</v>
      </c>
    </row>
    <row r="1377" spans="3:11">
      <c r="C1377" s="1" t="s">
        <v>715</v>
      </c>
      <c r="D1377" s="1" t="s">
        <v>834</v>
      </c>
      <c r="F1377" s="1" t="s">
        <v>750</v>
      </c>
      <c r="G1377" s="1">
        <v>245</v>
      </c>
      <c r="H1377" s="1">
        <v>245</v>
      </c>
      <c r="I1377" s="1" t="s">
        <v>758</v>
      </c>
      <c r="J1377" s="1">
        <v>2024</v>
      </c>
      <c r="K1377" s="550">
        <v>45566</v>
      </c>
    </row>
    <row r="1378" spans="3:11">
      <c r="C1378" s="1" t="s">
        <v>1309</v>
      </c>
      <c r="D1378" s="1" t="s">
        <v>816</v>
      </c>
      <c r="F1378" s="1">
        <v>10401631180</v>
      </c>
      <c r="G1378" s="1">
        <v>2454835</v>
      </c>
      <c r="H1378" s="1">
        <v>2454835</v>
      </c>
      <c r="I1378" s="1" t="s">
        <v>758</v>
      </c>
      <c r="J1378" s="1">
        <v>2024</v>
      </c>
      <c r="K1378" s="550">
        <v>45566</v>
      </c>
    </row>
    <row r="1379" spans="3:11">
      <c r="C1379" s="1" t="s">
        <v>1199</v>
      </c>
      <c r="D1379" s="1" t="s">
        <v>797</v>
      </c>
      <c r="F1379" s="1" t="s">
        <v>761</v>
      </c>
      <c r="G1379" s="1">
        <v>192.68</v>
      </c>
      <c r="H1379" s="1">
        <v>192.68</v>
      </c>
      <c r="I1379" s="1" t="s">
        <v>758</v>
      </c>
      <c r="J1379" s="1">
        <v>2024</v>
      </c>
      <c r="K1379" s="550">
        <v>45566</v>
      </c>
    </row>
    <row r="1380" spans="3:11">
      <c r="C1380" s="1" t="s">
        <v>1200</v>
      </c>
      <c r="D1380" s="1" t="s">
        <v>826</v>
      </c>
      <c r="F1380" s="1" t="s">
        <v>761</v>
      </c>
      <c r="G1380" s="1">
        <v>288.44</v>
      </c>
      <c r="H1380" s="1">
        <v>288.44</v>
      </c>
      <c r="I1380" s="1" t="s">
        <v>758</v>
      </c>
      <c r="J1380" s="1">
        <v>2024</v>
      </c>
      <c r="K1380" s="550">
        <v>45566</v>
      </c>
    </row>
    <row r="1381" spans="3:11">
      <c r="C1381" s="1" t="s">
        <v>1202</v>
      </c>
      <c r="D1381" s="1" t="s">
        <v>826</v>
      </c>
      <c r="F1381" s="1" t="s">
        <v>761</v>
      </c>
      <c r="G1381" s="1">
        <v>345.33</v>
      </c>
      <c r="H1381" s="1">
        <v>345.33</v>
      </c>
      <c r="I1381" s="1" t="s">
        <v>758</v>
      </c>
      <c r="J1381" s="1">
        <v>2024</v>
      </c>
      <c r="K1381" s="550">
        <v>45566</v>
      </c>
    </row>
    <row r="1382" spans="3:11">
      <c r="C1382" s="1" t="s">
        <v>1203</v>
      </c>
      <c r="D1382" s="1" t="s">
        <v>826</v>
      </c>
      <c r="F1382" s="1" t="s">
        <v>761</v>
      </c>
      <c r="G1382" s="1">
        <v>64.98</v>
      </c>
      <c r="H1382" s="1">
        <v>64.98</v>
      </c>
      <c r="I1382" s="1" t="s">
        <v>758</v>
      </c>
      <c r="J1382" s="1">
        <v>2024</v>
      </c>
      <c r="K1382" s="550">
        <v>45566</v>
      </c>
    </row>
    <row r="1383" spans="3:11">
      <c r="C1383" s="1" t="s">
        <v>1382</v>
      </c>
      <c r="D1383" s="1" t="s">
        <v>826</v>
      </c>
      <c r="F1383" s="1" t="s">
        <v>761</v>
      </c>
      <c r="G1383" s="1">
        <v>140</v>
      </c>
      <c r="H1383" s="1">
        <v>140</v>
      </c>
      <c r="I1383" s="1" t="s">
        <v>758</v>
      </c>
      <c r="J1383" s="1">
        <v>2024</v>
      </c>
      <c r="K1383" s="550">
        <v>45566</v>
      </c>
    </row>
    <row r="1384" spans="3:11">
      <c r="C1384" s="1" t="s">
        <v>1311</v>
      </c>
      <c r="D1384" s="1" t="s">
        <v>826</v>
      </c>
      <c r="F1384" s="1" t="s">
        <v>761</v>
      </c>
      <c r="G1384" s="1">
        <v>6737.55</v>
      </c>
      <c r="H1384" s="1">
        <v>6737.55</v>
      </c>
      <c r="I1384" s="1" t="s">
        <v>758</v>
      </c>
      <c r="J1384" s="1">
        <v>2024</v>
      </c>
      <c r="K1384" s="550">
        <v>45566</v>
      </c>
    </row>
    <row r="1385" spans="3:11">
      <c r="C1385" s="1" t="s">
        <v>1348</v>
      </c>
      <c r="D1385" s="1" t="s">
        <v>808</v>
      </c>
      <c r="F1385" s="1" t="s">
        <v>761</v>
      </c>
      <c r="G1385" s="1">
        <v>520</v>
      </c>
      <c r="H1385" s="1">
        <v>520</v>
      </c>
      <c r="I1385" s="1" t="s">
        <v>758</v>
      </c>
      <c r="J1385" s="1">
        <v>2024</v>
      </c>
      <c r="K1385" s="550">
        <v>45566</v>
      </c>
    </row>
    <row r="1386" spans="3:11">
      <c r="C1386" s="1" t="s">
        <v>1207</v>
      </c>
      <c r="D1386" s="1" t="s">
        <v>808</v>
      </c>
      <c r="F1386" s="1" t="s">
        <v>761</v>
      </c>
      <c r="G1386" s="1">
        <v>125</v>
      </c>
      <c r="H1386" s="1">
        <v>125</v>
      </c>
      <c r="I1386" s="1" t="s">
        <v>758</v>
      </c>
      <c r="J1386" s="1">
        <v>2024</v>
      </c>
      <c r="K1386" s="550">
        <v>45566</v>
      </c>
    </row>
    <row r="1387" spans="3:11">
      <c r="C1387" s="1" t="s">
        <v>1208</v>
      </c>
      <c r="D1387" s="1" t="s">
        <v>812</v>
      </c>
      <c r="F1387" s="1" t="s">
        <v>761</v>
      </c>
      <c r="G1387" s="1">
        <v>9105</v>
      </c>
      <c r="H1387" s="1">
        <v>9105</v>
      </c>
      <c r="I1387" s="1" t="s">
        <v>758</v>
      </c>
      <c r="J1387" s="1">
        <v>2024</v>
      </c>
      <c r="K1387" s="550">
        <v>45566</v>
      </c>
    </row>
    <row r="1388" spans="3:11">
      <c r="C1388" s="1" t="s">
        <v>1313</v>
      </c>
      <c r="D1388" s="1" t="s">
        <v>794</v>
      </c>
      <c r="F1388" s="1" t="s">
        <v>761</v>
      </c>
      <c r="G1388" s="1">
        <v>647</v>
      </c>
      <c r="H1388" s="1">
        <v>647</v>
      </c>
      <c r="I1388" s="1" t="s">
        <v>758</v>
      </c>
      <c r="J1388" s="1">
        <v>2024</v>
      </c>
      <c r="K1388" s="550">
        <v>45566</v>
      </c>
    </row>
    <row r="1389" spans="3:11">
      <c r="C1389" s="1" t="s">
        <v>1383</v>
      </c>
      <c r="D1389" s="1" t="s">
        <v>846</v>
      </c>
      <c r="F1389" s="1">
        <v>10201161180</v>
      </c>
      <c r="G1389" s="1">
        <v>470</v>
      </c>
      <c r="H1389" s="1">
        <v>470</v>
      </c>
      <c r="I1389" s="1" t="s">
        <v>758</v>
      </c>
      <c r="J1389" s="1">
        <v>2024</v>
      </c>
      <c r="K1389" s="550">
        <v>45566</v>
      </c>
    </row>
    <row r="1390" spans="3:11">
      <c r="C1390" s="1" t="s">
        <v>1211</v>
      </c>
      <c r="D1390" s="1" t="s">
        <v>826</v>
      </c>
      <c r="F1390" s="1" t="s">
        <v>1210</v>
      </c>
      <c r="G1390" s="1">
        <v>109.96</v>
      </c>
      <c r="H1390" s="1">
        <v>109.96</v>
      </c>
      <c r="I1390" s="1" t="s">
        <v>758</v>
      </c>
      <c r="J1390" s="1">
        <v>2024</v>
      </c>
      <c r="K1390" s="550">
        <v>45566</v>
      </c>
    </row>
    <row r="1391" spans="3:11">
      <c r="C1391" s="1" t="s">
        <v>1384</v>
      </c>
      <c r="D1391" s="1" t="s">
        <v>834</v>
      </c>
      <c r="F1391" s="1" t="s">
        <v>750</v>
      </c>
      <c r="G1391" s="1">
        <v>20240</v>
      </c>
      <c r="H1391" s="1">
        <v>20240</v>
      </c>
      <c r="I1391" s="1" t="s">
        <v>758</v>
      </c>
      <c r="J1391" s="1">
        <v>2024</v>
      </c>
      <c r="K1391" s="550">
        <v>45566</v>
      </c>
    </row>
    <row r="1392" spans="3:11">
      <c r="C1392" s="1" t="s">
        <v>1214</v>
      </c>
      <c r="D1392" s="1" t="s">
        <v>838</v>
      </c>
      <c r="F1392" s="1" t="s">
        <v>761</v>
      </c>
      <c r="G1392" s="1">
        <v>2412</v>
      </c>
      <c r="H1392" s="1">
        <v>2412</v>
      </c>
      <c r="I1392" s="1" t="s">
        <v>758</v>
      </c>
      <c r="J1392" s="1">
        <v>2024</v>
      </c>
      <c r="K1392" s="550">
        <v>45566</v>
      </c>
    </row>
    <row r="1393" spans="3:11" ht="25.5">
      <c r="C1393" s="69" t="s">
        <v>1315</v>
      </c>
      <c r="D1393" s="69" t="s">
        <v>838</v>
      </c>
      <c r="F1393" s="1" t="s">
        <v>761</v>
      </c>
      <c r="G1393" s="1">
        <v>1385</v>
      </c>
      <c r="H1393" s="1">
        <v>1385</v>
      </c>
      <c r="I1393" s="1" t="s">
        <v>758</v>
      </c>
      <c r="J1393" s="1">
        <v>2024</v>
      </c>
      <c r="K1393" s="550">
        <v>45566</v>
      </c>
    </row>
    <row r="1394" spans="3:11">
      <c r="C1394" s="1" t="s">
        <v>1316</v>
      </c>
      <c r="D1394" s="1" t="s">
        <v>826</v>
      </c>
      <c r="F1394" s="1">
        <v>10202111180</v>
      </c>
      <c r="G1394" s="1">
        <v>249.38</v>
      </c>
      <c r="H1394" s="1">
        <v>249.38</v>
      </c>
      <c r="I1394" s="1" t="s">
        <v>758</v>
      </c>
      <c r="J1394" s="1">
        <v>2024</v>
      </c>
      <c r="K1394" s="550">
        <v>45566</v>
      </c>
    </row>
    <row r="1395" spans="3:11">
      <c r="C1395" s="1" t="s">
        <v>1217</v>
      </c>
      <c r="D1395" s="1" t="s">
        <v>848</v>
      </c>
      <c r="F1395" s="1">
        <v>10202111180</v>
      </c>
      <c r="G1395" s="1">
        <v>1347.12</v>
      </c>
      <c r="H1395" s="1">
        <v>1347.12</v>
      </c>
      <c r="I1395" s="1" t="s">
        <v>758</v>
      </c>
      <c r="J1395" s="1">
        <v>2024</v>
      </c>
      <c r="K1395" s="550">
        <v>45566</v>
      </c>
    </row>
    <row r="1396" spans="3:11">
      <c r="C1396" s="1" t="s">
        <v>1218</v>
      </c>
      <c r="D1396" s="1" t="s">
        <v>826</v>
      </c>
      <c r="F1396" s="1">
        <v>10202111180</v>
      </c>
      <c r="G1396" s="1">
        <v>233.21</v>
      </c>
      <c r="H1396" s="1">
        <v>233.21</v>
      </c>
      <c r="I1396" s="1" t="s">
        <v>758</v>
      </c>
      <c r="J1396" s="1">
        <v>2024</v>
      </c>
      <c r="K1396" s="550">
        <v>45566</v>
      </c>
    </row>
    <row r="1397" spans="3:11">
      <c r="C1397" s="1" t="s">
        <v>1220</v>
      </c>
      <c r="D1397" s="1" t="s">
        <v>826</v>
      </c>
      <c r="F1397" s="1">
        <v>10202111180</v>
      </c>
      <c r="G1397" s="1">
        <v>1832.75</v>
      </c>
      <c r="H1397" s="1">
        <v>1832.75</v>
      </c>
      <c r="I1397" s="1" t="s">
        <v>758</v>
      </c>
      <c r="J1397" s="1">
        <v>2024</v>
      </c>
      <c r="K1397" s="550">
        <v>45566</v>
      </c>
    </row>
    <row r="1398" spans="3:11">
      <c r="D1398" s="1" t="s">
        <v>797</v>
      </c>
      <c r="F1398" s="1">
        <v>10202111180</v>
      </c>
      <c r="G1398" s="1">
        <v>221</v>
      </c>
      <c r="H1398" s="1">
        <v>221</v>
      </c>
      <c r="I1398" s="1" t="s">
        <v>758</v>
      </c>
      <c r="J1398" s="1">
        <v>2024</v>
      </c>
      <c r="K1398" s="550">
        <v>45566</v>
      </c>
    </row>
    <row r="1399" spans="3:11" ht="25.5">
      <c r="C1399" s="69" t="s">
        <v>1385</v>
      </c>
      <c r="D1399" s="69" t="s">
        <v>840</v>
      </c>
      <c r="F1399" s="1" t="s">
        <v>761</v>
      </c>
      <c r="G1399" s="1">
        <v>2710</v>
      </c>
      <c r="H1399" s="1">
        <v>2710</v>
      </c>
      <c r="I1399" s="1" t="s">
        <v>758</v>
      </c>
      <c r="J1399" s="1">
        <v>2024</v>
      </c>
      <c r="K1399" s="550">
        <v>45566</v>
      </c>
    </row>
    <row r="1400" spans="3:11">
      <c r="C1400" s="1" t="s">
        <v>1386</v>
      </c>
      <c r="D1400" s="1" t="s">
        <v>840</v>
      </c>
      <c r="F1400" s="1" t="s">
        <v>761</v>
      </c>
      <c r="G1400" s="1">
        <v>13448.19</v>
      </c>
      <c r="H1400" s="1">
        <v>13448.19</v>
      </c>
      <c r="I1400" s="1" t="s">
        <v>758</v>
      </c>
      <c r="J1400" s="1">
        <v>2024</v>
      </c>
      <c r="K1400" s="550">
        <v>45566</v>
      </c>
    </row>
    <row r="1401" spans="3:11">
      <c r="C1401" s="1" t="s">
        <v>1387</v>
      </c>
      <c r="D1401" s="1" t="s">
        <v>840</v>
      </c>
      <c r="F1401" s="1" t="s">
        <v>761</v>
      </c>
      <c r="G1401" s="1">
        <v>7527.69</v>
      </c>
      <c r="H1401" s="1">
        <v>7527.69</v>
      </c>
      <c r="I1401" s="1" t="s">
        <v>758</v>
      </c>
      <c r="J1401" s="1">
        <v>2024</v>
      </c>
      <c r="K1401" s="550">
        <v>45566</v>
      </c>
    </row>
    <row r="1402" spans="3:11">
      <c r="C1402" s="1" t="s">
        <v>1222</v>
      </c>
      <c r="D1402" s="1" t="s">
        <v>824</v>
      </c>
      <c r="F1402" s="1">
        <v>10401101180</v>
      </c>
      <c r="G1402" s="1">
        <v>1498.23</v>
      </c>
      <c r="H1402" s="1">
        <v>1498.23</v>
      </c>
      <c r="I1402" s="1" t="s">
        <v>758</v>
      </c>
      <c r="J1402" s="1">
        <v>2024</v>
      </c>
      <c r="K1402" s="550">
        <v>45566</v>
      </c>
    </row>
    <row r="1403" spans="3:11">
      <c r="C1403" s="1" t="s">
        <v>1224</v>
      </c>
      <c r="D1403" s="1" t="s">
        <v>842</v>
      </c>
      <c r="F1403" s="1">
        <v>10202111180</v>
      </c>
      <c r="G1403" s="1">
        <v>170487.19</v>
      </c>
      <c r="H1403" s="1">
        <v>170487.19</v>
      </c>
      <c r="I1403" s="1" t="s">
        <v>758</v>
      </c>
      <c r="J1403" s="1">
        <v>2024</v>
      </c>
      <c r="K1403" s="550">
        <v>45566</v>
      </c>
    </row>
    <row r="1404" spans="3:11">
      <c r="C1404" s="1" t="s">
        <v>1225</v>
      </c>
      <c r="D1404" s="1" t="s">
        <v>842</v>
      </c>
      <c r="F1404" s="1">
        <v>10202171180</v>
      </c>
      <c r="G1404" s="1">
        <v>118005.1</v>
      </c>
      <c r="H1404" s="1">
        <v>118005.1</v>
      </c>
      <c r="I1404" s="1" t="s">
        <v>758</v>
      </c>
      <c r="J1404" s="1">
        <v>2024</v>
      </c>
      <c r="K1404" s="550">
        <v>45566</v>
      </c>
    </row>
    <row r="1405" spans="3:11">
      <c r="C1405" s="1" t="s">
        <v>1226</v>
      </c>
      <c r="D1405" s="1" t="s">
        <v>826</v>
      </c>
      <c r="F1405" s="1">
        <v>10601621180</v>
      </c>
      <c r="G1405" s="1">
        <v>107.48</v>
      </c>
      <c r="H1405" s="1">
        <v>107.48</v>
      </c>
      <c r="I1405" s="1" t="s">
        <v>758</v>
      </c>
      <c r="J1405" s="1">
        <v>2024</v>
      </c>
      <c r="K1405" s="550">
        <v>45566</v>
      </c>
    </row>
    <row r="1406" spans="3:11">
      <c r="C1406" s="1" t="s">
        <v>1351</v>
      </c>
      <c r="D1406" s="1" t="s">
        <v>749</v>
      </c>
      <c r="F1406" s="1">
        <v>10201161180</v>
      </c>
      <c r="G1406" s="1">
        <v>12682.55</v>
      </c>
      <c r="H1406" s="1">
        <v>12682.55</v>
      </c>
      <c r="I1406" s="1" t="s">
        <v>758</v>
      </c>
      <c r="J1406" s="1">
        <v>2024</v>
      </c>
      <c r="K1406" s="550">
        <v>45566</v>
      </c>
    </row>
    <row r="1407" spans="3:11">
      <c r="C1407" s="1" t="s">
        <v>754</v>
      </c>
      <c r="E1407" s="1" t="s">
        <v>719</v>
      </c>
      <c r="F1407" s="1">
        <v>10401301180</v>
      </c>
      <c r="G1407" s="1">
        <v>10609.96</v>
      </c>
      <c r="H1407" s="1">
        <v>10609.96</v>
      </c>
      <c r="I1407" s="1" t="s">
        <v>758</v>
      </c>
      <c r="J1407" s="1">
        <v>2024</v>
      </c>
      <c r="K1407" s="550">
        <v>45566</v>
      </c>
    </row>
    <row r="1408" spans="3:11">
      <c r="C1408" s="1" t="s">
        <v>1227</v>
      </c>
      <c r="D1408" s="1" t="s">
        <v>826</v>
      </c>
      <c r="F1408" s="1" t="s">
        <v>761</v>
      </c>
      <c r="G1408" s="1">
        <v>204.29</v>
      </c>
      <c r="H1408" s="1">
        <v>204.29</v>
      </c>
      <c r="I1408" s="1" t="s">
        <v>758</v>
      </c>
      <c r="J1408" s="1">
        <v>2024</v>
      </c>
      <c r="K1408" s="550">
        <v>45566</v>
      </c>
    </row>
    <row r="1409" spans="3:11">
      <c r="C1409" s="1" t="s">
        <v>1228</v>
      </c>
      <c r="D1409" s="1" t="s">
        <v>826</v>
      </c>
      <c r="F1409" s="1" t="s">
        <v>761</v>
      </c>
      <c r="G1409" s="1">
        <v>148.72999999999999</v>
      </c>
      <c r="H1409" s="1">
        <v>148.72999999999999</v>
      </c>
      <c r="I1409" s="1" t="s">
        <v>758</v>
      </c>
      <c r="J1409" s="1">
        <v>2024</v>
      </c>
      <c r="K1409" s="550">
        <v>45566</v>
      </c>
    </row>
    <row r="1410" spans="3:11">
      <c r="C1410" s="1" t="s">
        <v>1229</v>
      </c>
      <c r="D1410" s="1" t="s">
        <v>826</v>
      </c>
      <c r="F1410" s="1" t="s">
        <v>761</v>
      </c>
      <c r="G1410" s="1">
        <v>244.77</v>
      </c>
      <c r="H1410" s="1">
        <v>244.77</v>
      </c>
      <c r="I1410" s="1" t="s">
        <v>758</v>
      </c>
      <c r="J1410" s="1">
        <v>2024</v>
      </c>
      <c r="K1410" s="550">
        <v>45566</v>
      </c>
    </row>
    <row r="1411" spans="3:11">
      <c r="C1411" s="1" t="s">
        <v>1230</v>
      </c>
      <c r="D1411" s="1" t="s">
        <v>826</v>
      </c>
      <c r="F1411" s="1" t="s">
        <v>761</v>
      </c>
      <c r="G1411" s="1">
        <v>294.74</v>
      </c>
      <c r="H1411" s="1">
        <v>294.74</v>
      </c>
      <c r="I1411" s="1" t="s">
        <v>758</v>
      </c>
      <c r="J1411" s="1">
        <v>2024</v>
      </c>
      <c r="K1411" s="550">
        <v>45566</v>
      </c>
    </row>
    <row r="1412" spans="3:11">
      <c r="C1412" s="1" t="s">
        <v>1231</v>
      </c>
      <c r="D1412" s="1" t="s">
        <v>826</v>
      </c>
      <c r="F1412" s="1">
        <v>10601621180</v>
      </c>
      <c r="G1412" s="1">
        <v>946.15</v>
      </c>
      <c r="H1412" s="1">
        <v>946.15</v>
      </c>
      <c r="I1412" s="1" t="s">
        <v>758</v>
      </c>
      <c r="J1412" s="1">
        <v>2024</v>
      </c>
      <c r="K1412" s="550">
        <v>45566</v>
      </c>
    </row>
    <row r="1413" spans="3:11">
      <c r="C1413" s="1" t="s">
        <v>1232</v>
      </c>
      <c r="D1413" s="1" t="s">
        <v>820</v>
      </c>
      <c r="F1413" s="1">
        <v>10202151180</v>
      </c>
      <c r="G1413" s="1">
        <v>42954.95</v>
      </c>
      <c r="H1413" s="1">
        <v>42954.95</v>
      </c>
      <c r="I1413" s="1" t="s">
        <v>758</v>
      </c>
      <c r="J1413" s="1">
        <v>2024</v>
      </c>
      <c r="K1413" s="550">
        <v>45566</v>
      </c>
    </row>
    <row r="1414" spans="3:11">
      <c r="C1414" s="1" t="s">
        <v>1233</v>
      </c>
      <c r="D1414" s="1" t="s">
        <v>820</v>
      </c>
      <c r="F1414" s="1">
        <v>10202151180</v>
      </c>
      <c r="G1414" s="1">
        <v>38485.300000000003</v>
      </c>
      <c r="H1414" s="1">
        <v>38485.300000000003</v>
      </c>
      <c r="I1414" s="1" t="s">
        <v>758</v>
      </c>
      <c r="J1414" s="1">
        <v>2024</v>
      </c>
      <c r="K1414" s="550">
        <v>45566</v>
      </c>
    </row>
    <row r="1415" spans="3:11">
      <c r="C1415" s="1" t="s">
        <v>1234</v>
      </c>
      <c r="D1415" s="1" t="s">
        <v>820</v>
      </c>
      <c r="F1415" s="1">
        <v>10202151180</v>
      </c>
      <c r="G1415" s="1">
        <v>39865.9</v>
      </c>
      <c r="H1415" s="1">
        <v>39865.9</v>
      </c>
      <c r="I1415" s="1" t="s">
        <v>758</v>
      </c>
      <c r="J1415" s="1">
        <v>2024</v>
      </c>
      <c r="K1415" s="550">
        <v>45566</v>
      </c>
    </row>
    <row r="1416" spans="3:11">
      <c r="C1416" s="1" t="s">
        <v>1235</v>
      </c>
      <c r="D1416" s="1" t="s">
        <v>820</v>
      </c>
      <c r="F1416" s="1">
        <v>10202151180</v>
      </c>
      <c r="G1416" s="1">
        <v>36352</v>
      </c>
      <c r="H1416" s="1">
        <v>36352</v>
      </c>
      <c r="I1416" s="1" t="s">
        <v>758</v>
      </c>
      <c r="J1416" s="1">
        <v>2024</v>
      </c>
      <c r="K1416" s="550">
        <v>45566</v>
      </c>
    </row>
    <row r="1417" spans="3:11">
      <c r="C1417" s="1" t="s">
        <v>1236</v>
      </c>
      <c r="D1417" s="1" t="s">
        <v>820</v>
      </c>
      <c r="F1417" s="1">
        <v>10202151180</v>
      </c>
      <c r="G1417" s="1">
        <v>36920.36</v>
      </c>
      <c r="H1417" s="1">
        <v>36920.36</v>
      </c>
      <c r="I1417" s="1" t="s">
        <v>758</v>
      </c>
      <c r="J1417" s="1">
        <v>2024</v>
      </c>
      <c r="K1417" s="550">
        <v>45566</v>
      </c>
    </row>
    <row r="1418" spans="3:11">
      <c r="C1418" s="1" t="s">
        <v>1237</v>
      </c>
      <c r="D1418" s="1" t="s">
        <v>820</v>
      </c>
      <c r="F1418" s="1">
        <v>10202151180</v>
      </c>
      <c r="G1418" s="1">
        <v>44725.3</v>
      </c>
      <c r="H1418" s="1">
        <v>44725.3</v>
      </c>
      <c r="I1418" s="1" t="s">
        <v>758</v>
      </c>
      <c r="J1418" s="1">
        <v>2024</v>
      </c>
      <c r="K1418" s="550">
        <v>45566</v>
      </c>
    </row>
    <row r="1419" spans="3:11">
      <c r="C1419" s="1" t="s">
        <v>1238</v>
      </c>
      <c r="D1419" s="1" t="s">
        <v>820</v>
      </c>
      <c r="F1419" s="1">
        <v>10202151180</v>
      </c>
      <c r="G1419" s="1">
        <v>48540.1</v>
      </c>
      <c r="H1419" s="1">
        <v>48540.1</v>
      </c>
      <c r="I1419" s="1" t="s">
        <v>758</v>
      </c>
      <c r="J1419" s="1">
        <v>2024</v>
      </c>
      <c r="K1419" s="550">
        <v>45566</v>
      </c>
    </row>
    <row r="1420" spans="3:11">
      <c r="C1420" s="1" t="s">
        <v>1239</v>
      </c>
      <c r="D1420" s="1" t="s">
        <v>820</v>
      </c>
      <c r="F1420" s="1">
        <v>10202151180</v>
      </c>
      <c r="G1420" s="1">
        <v>2423.8000000000002</v>
      </c>
      <c r="H1420" s="1">
        <v>2423.8000000000002</v>
      </c>
      <c r="I1420" s="1" t="s">
        <v>758</v>
      </c>
      <c r="J1420" s="1">
        <v>2024</v>
      </c>
      <c r="K1420" s="550">
        <v>45566</v>
      </c>
    </row>
    <row r="1421" spans="3:11">
      <c r="C1421" s="1" t="s">
        <v>1240</v>
      </c>
      <c r="D1421" s="1" t="s">
        <v>820</v>
      </c>
      <c r="F1421" s="1">
        <v>10202151180</v>
      </c>
      <c r="G1421" s="1">
        <v>41880.400000000001</v>
      </c>
      <c r="H1421" s="1">
        <v>41880.400000000001</v>
      </c>
      <c r="I1421" s="1" t="s">
        <v>758</v>
      </c>
      <c r="J1421" s="1">
        <v>2024</v>
      </c>
      <c r="K1421" s="550">
        <v>45566</v>
      </c>
    </row>
    <row r="1422" spans="3:11">
      <c r="C1422" s="1" t="s">
        <v>1241</v>
      </c>
      <c r="D1422" s="1" t="s">
        <v>820</v>
      </c>
      <c r="F1422" s="1">
        <v>10202151180</v>
      </c>
      <c r="G1422" s="1">
        <v>47137.9</v>
      </c>
      <c r="H1422" s="1">
        <v>47137.9</v>
      </c>
      <c r="I1422" s="1" t="s">
        <v>758</v>
      </c>
      <c r="J1422" s="1">
        <v>2024</v>
      </c>
      <c r="K1422" s="550">
        <v>45566</v>
      </c>
    </row>
    <row r="1423" spans="3:11">
      <c r="C1423" s="1" t="s">
        <v>1242</v>
      </c>
      <c r="D1423" s="1" t="s">
        <v>820</v>
      </c>
      <c r="F1423" s="1">
        <v>10202151180</v>
      </c>
      <c r="G1423" s="1">
        <v>57238.8</v>
      </c>
      <c r="H1423" s="1">
        <v>57238.8</v>
      </c>
      <c r="I1423" s="1" t="s">
        <v>758</v>
      </c>
      <c r="J1423" s="1">
        <v>2024</v>
      </c>
      <c r="K1423" s="550">
        <v>45566</v>
      </c>
    </row>
    <row r="1424" spans="3:11">
      <c r="C1424" s="1" t="s">
        <v>1243</v>
      </c>
      <c r="D1424" s="1" t="s">
        <v>820</v>
      </c>
      <c r="F1424" s="1">
        <v>10202151180</v>
      </c>
      <c r="G1424" s="1">
        <v>50664.2</v>
      </c>
      <c r="H1424" s="1">
        <v>50664.2</v>
      </c>
      <c r="I1424" s="1" t="s">
        <v>758</v>
      </c>
      <c r="J1424" s="1">
        <v>2024</v>
      </c>
      <c r="K1424" s="550">
        <v>45566</v>
      </c>
    </row>
    <row r="1425" spans="3:11">
      <c r="C1425" s="1" t="s">
        <v>1244</v>
      </c>
      <c r="D1425" s="1" t="s">
        <v>820</v>
      </c>
      <c r="F1425" s="1">
        <v>10202151180</v>
      </c>
      <c r="G1425" s="1">
        <v>40369.9</v>
      </c>
      <c r="H1425" s="1">
        <v>40369.9</v>
      </c>
      <c r="I1425" s="1" t="s">
        <v>758</v>
      </c>
      <c r="J1425" s="1">
        <v>2024</v>
      </c>
      <c r="K1425" s="550">
        <v>45566</v>
      </c>
    </row>
    <row r="1426" spans="3:11">
      <c r="C1426" s="1" t="s">
        <v>1245</v>
      </c>
      <c r="D1426" s="1" t="s">
        <v>820</v>
      </c>
      <c r="F1426" s="1">
        <v>10202151180</v>
      </c>
      <c r="G1426" s="1">
        <v>56842.6</v>
      </c>
      <c r="H1426" s="1">
        <v>56842.6</v>
      </c>
      <c r="I1426" s="1" t="s">
        <v>758</v>
      </c>
      <c r="J1426" s="1">
        <v>2024</v>
      </c>
      <c r="K1426" s="550">
        <v>45566</v>
      </c>
    </row>
    <row r="1427" spans="3:11">
      <c r="C1427" s="1" t="s">
        <v>1246</v>
      </c>
      <c r="D1427" s="1" t="s">
        <v>820</v>
      </c>
      <c r="F1427" s="1">
        <v>10202151180</v>
      </c>
      <c r="G1427" s="1">
        <v>44101.8</v>
      </c>
      <c r="H1427" s="1">
        <v>44101.8</v>
      </c>
      <c r="I1427" s="1" t="s">
        <v>758</v>
      </c>
      <c r="J1427" s="1">
        <v>2024</v>
      </c>
      <c r="K1427" s="550">
        <v>45566</v>
      </c>
    </row>
    <row r="1428" spans="3:11">
      <c r="C1428" s="1" t="s">
        <v>1247</v>
      </c>
      <c r="D1428" s="1" t="s">
        <v>820</v>
      </c>
      <c r="F1428" s="1">
        <v>10202151180</v>
      </c>
      <c r="G1428" s="1">
        <v>40659.599999999999</v>
      </c>
      <c r="H1428" s="1">
        <v>40659.599999999999</v>
      </c>
      <c r="I1428" s="1" t="s">
        <v>758</v>
      </c>
      <c r="J1428" s="1">
        <v>2024</v>
      </c>
      <c r="K1428" s="550">
        <v>45566</v>
      </c>
    </row>
    <row r="1429" spans="3:11">
      <c r="C1429" s="1" t="s">
        <v>1248</v>
      </c>
      <c r="D1429" s="1" t="s">
        <v>820</v>
      </c>
      <c r="F1429" s="1">
        <v>10202151180</v>
      </c>
      <c r="G1429" s="1">
        <v>47330.6</v>
      </c>
      <c r="H1429" s="1">
        <v>47330.6</v>
      </c>
      <c r="I1429" s="1" t="s">
        <v>758</v>
      </c>
      <c r="J1429" s="1">
        <v>2024</v>
      </c>
      <c r="K1429" s="550">
        <v>45566</v>
      </c>
    </row>
    <row r="1430" spans="3:11">
      <c r="C1430" s="1" t="s">
        <v>1249</v>
      </c>
      <c r="D1430" s="1" t="s">
        <v>820</v>
      </c>
      <c r="F1430" s="1">
        <v>10202151180</v>
      </c>
      <c r="G1430" s="1">
        <v>55695.5</v>
      </c>
      <c r="H1430" s="1">
        <v>55695.5</v>
      </c>
      <c r="I1430" s="1" t="s">
        <v>758</v>
      </c>
      <c r="J1430" s="1">
        <v>2024</v>
      </c>
      <c r="K1430" s="550">
        <v>45566</v>
      </c>
    </row>
    <row r="1431" spans="3:11">
      <c r="C1431" s="1" t="s">
        <v>1250</v>
      </c>
      <c r="D1431" s="1" t="s">
        <v>820</v>
      </c>
      <c r="F1431" s="1">
        <v>10202151180</v>
      </c>
      <c r="G1431" s="1">
        <v>59224.7</v>
      </c>
      <c r="H1431" s="1">
        <v>59224.7</v>
      </c>
      <c r="I1431" s="1" t="s">
        <v>758</v>
      </c>
      <c r="J1431" s="1">
        <v>2024</v>
      </c>
      <c r="K1431" s="550">
        <v>45566</v>
      </c>
    </row>
    <row r="1432" spans="3:11" ht="25.5">
      <c r="C1432" s="69" t="s">
        <v>1252</v>
      </c>
      <c r="D1432" s="69" t="s">
        <v>749</v>
      </c>
      <c r="F1432" s="1">
        <v>10201161180</v>
      </c>
      <c r="G1432" s="1">
        <v>101</v>
      </c>
      <c r="H1432" s="1">
        <v>101</v>
      </c>
      <c r="I1432" s="1" t="s">
        <v>758</v>
      </c>
      <c r="J1432" s="1">
        <v>2024</v>
      </c>
      <c r="K1432" s="550">
        <v>45566</v>
      </c>
    </row>
    <row r="1433" spans="3:11">
      <c r="C1433" s="1" t="s">
        <v>1254</v>
      </c>
      <c r="D1433" s="1" t="s">
        <v>846</v>
      </c>
      <c r="F1433" s="1">
        <v>10401101180</v>
      </c>
      <c r="G1433" s="1">
        <v>896.2</v>
      </c>
      <c r="H1433" s="1">
        <v>896.2</v>
      </c>
      <c r="I1433" s="1" t="s">
        <v>758</v>
      </c>
      <c r="J1433" s="1">
        <v>2024</v>
      </c>
      <c r="K1433" s="550">
        <v>45566</v>
      </c>
    </row>
    <row r="1434" spans="3:11">
      <c r="C1434" s="1" t="s">
        <v>1255</v>
      </c>
      <c r="D1434" s="1" t="s">
        <v>846</v>
      </c>
      <c r="F1434" s="1">
        <v>10601621180</v>
      </c>
      <c r="G1434" s="1">
        <v>920.81</v>
      </c>
      <c r="H1434" s="1">
        <v>920.81</v>
      </c>
      <c r="I1434" s="1" t="s">
        <v>758</v>
      </c>
      <c r="J1434" s="1">
        <v>2024</v>
      </c>
      <c r="K1434" s="550">
        <v>45566</v>
      </c>
    </row>
    <row r="1435" spans="3:11">
      <c r="C1435" s="1" t="s">
        <v>1256</v>
      </c>
      <c r="D1435" s="1" t="s">
        <v>846</v>
      </c>
      <c r="F1435" s="1" t="s">
        <v>761</v>
      </c>
      <c r="G1435" s="1">
        <v>-5489</v>
      </c>
      <c r="H1435" s="1">
        <v>-5489</v>
      </c>
      <c r="I1435" s="1" t="s">
        <v>758</v>
      </c>
      <c r="J1435" s="1">
        <v>2024</v>
      </c>
      <c r="K1435" s="550">
        <v>45566</v>
      </c>
    </row>
    <row r="1436" spans="3:11">
      <c r="C1436" s="1" t="s">
        <v>1260</v>
      </c>
      <c r="D1436" s="1" t="s">
        <v>848</v>
      </c>
      <c r="F1436" s="1">
        <v>10201161180</v>
      </c>
      <c r="G1436" s="1">
        <v>166</v>
      </c>
      <c r="H1436" s="1">
        <v>166</v>
      </c>
      <c r="I1436" s="1" t="s">
        <v>758</v>
      </c>
      <c r="J1436" s="1">
        <v>2024</v>
      </c>
      <c r="K1436" s="550">
        <v>45566</v>
      </c>
    </row>
    <row r="1437" spans="3:11">
      <c r="C1437" s="1" t="s">
        <v>1261</v>
      </c>
      <c r="D1437" s="1" t="s">
        <v>846</v>
      </c>
      <c r="F1437" s="1">
        <v>10201161180</v>
      </c>
      <c r="G1437" s="1">
        <v>560</v>
      </c>
      <c r="H1437" s="1">
        <v>560</v>
      </c>
      <c r="I1437" s="1" t="s">
        <v>758</v>
      </c>
      <c r="J1437" s="1">
        <v>2024</v>
      </c>
      <c r="K1437" s="550">
        <v>45566</v>
      </c>
    </row>
    <row r="1438" spans="3:11">
      <c r="C1438" s="1" t="s">
        <v>1262</v>
      </c>
      <c r="D1438" s="1" t="s">
        <v>846</v>
      </c>
      <c r="F1438" s="1">
        <v>10201161180</v>
      </c>
      <c r="G1438" s="1">
        <v>210</v>
      </c>
      <c r="H1438" s="1">
        <v>210</v>
      </c>
      <c r="I1438" s="1" t="s">
        <v>758</v>
      </c>
      <c r="J1438" s="1">
        <v>2024</v>
      </c>
      <c r="K1438" s="550">
        <v>45566</v>
      </c>
    </row>
    <row r="1439" spans="3:11">
      <c r="C1439" s="1" t="s">
        <v>1263</v>
      </c>
      <c r="D1439" s="1" t="s">
        <v>846</v>
      </c>
      <c r="F1439" s="1">
        <v>10201161180</v>
      </c>
      <c r="G1439" s="1">
        <v>1040</v>
      </c>
      <c r="H1439" s="1">
        <v>1040</v>
      </c>
      <c r="I1439" s="1" t="s">
        <v>758</v>
      </c>
      <c r="J1439" s="1">
        <v>2024</v>
      </c>
      <c r="K1439" s="550">
        <v>45566</v>
      </c>
    </row>
    <row r="1440" spans="3:11">
      <c r="C1440" s="1" t="s">
        <v>1264</v>
      </c>
      <c r="D1440" s="1" t="s">
        <v>822</v>
      </c>
      <c r="F1440" s="1">
        <v>10401381180</v>
      </c>
      <c r="G1440" s="1">
        <v>131</v>
      </c>
      <c r="H1440" s="1">
        <v>131</v>
      </c>
      <c r="I1440" s="1" t="s">
        <v>758</v>
      </c>
      <c r="J1440" s="1">
        <v>2024</v>
      </c>
      <c r="K1440" s="550">
        <v>45566</v>
      </c>
    </row>
    <row r="1441" spans="3:11">
      <c r="C1441" s="1" t="s">
        <v>1265</v>
      </c>
      <c r="D1441" s="1" t="s">
        <v>822</v>
      </c>
      <c r="F1441" s="1">
        <v>10401381180</v>
      </c>
      <c r="G1441" s="1">
        <v>1618</v>
      </c>
      <c r="H1441" s="1">
        <v>1618</v>
      </c>
      <c r="I1441" s="1" t="s">
        <v>758</v>
      </c>
      <c r="J1441" s="1">
        <v>2024</v>
      </c>
      <c r="K1441" s="550">
        <v>45566</v>
      </c>
    </row>
    <row r="1442" spans="3:11">
      <c r="C1442" s="1" t="s">
        <v>1266</v>
      </c>
      <c r="D1442" s="1" t="s">
        <v>822</v>
      </c>
      <c r="F1442" s="1">
        <v>10401381180</v>
      </c>
      <c r="G1442" s="1">
        <v>3803</v>
      </c>
      <c r="H1442" s="1">
        <v>3803</v>
      </c>
      <c r="I1442" s="1" t="s">
        <v>758</v>
      </c>
      <c r="J1442" s="1">
        <v>2024</v>
      </c>
      <c r="K1442" s="550">
        <v>45566</v>
      </c>
    </row>
    <row r="1443" spans="3:11">
      <c r="C1443" s="1" t="s">
        <v>1267</v>
      </c>
      <c r="D1443" s="1" t="s">
        <v>822</v>
      </c>
      <c r="F1443" s="1">
        <v>10401381180</v>
      </c>
      <c r="G1443" s="1">
        <v>5508</v>
      </c>
      <c r="H1443" s="1">
        <v>5508</v>
      </c>
      <c r="I1443" s="1" t="s">
        <v>758</v>
      </c>
      <c r="J1443" s="1">
        <v>2024</v>
      </c>
      <c r="K1443" s="550">
        <v>45566</v>
      </c>
    </row>
    <row r="1444" spans="3:11">
      <c r="C1444" s="1" t="s">
        <v>1268</v>
      </c>
      <c r="D1444" s="1" t="s">
        <v>822</v>
      </c>
      <c r="F1444" s="1">
        <v>10401381180</v>
      </c>
      <c r="G1444" s="1">
        <v>780</v>
      </c>
      <c r="H1444" s="1">
        <v>780</v>
      </c>
      <c r="I1444" s="1" t="s">
        <v>758</v>
      </c>
      <c r="J1444" s="1">
        <v>2024</v>
      </c>
      <c r="K1444" s="550">
        <v>45566</v>
      </c>
    </row>
    <row r="1445" spans="3:11">
      <c r="C1445" s="1" t="s">
        <v>1269</v>
      </c>
      <c r="D1445" s="1" t="s">
        <v>822</v>
      </c>
      <c r="F1445" s="1">
        <v>10201161180</v>
      </c>
      <c r="G1445" s="1">
        <v>5317</v>
      </c>
      <c r="H1445" s="1">
        <v>5317</v>
      </c>
      <c r="I1445" s="1" t="s">
        <v>758</v>
      </c>
      <c r="J1445" s="1">
        <v>2024</v>
      </c>
      <c r="K1445" s="550">
        <v>45566</v>
      </c>
    </row>
    <row r="1446" spans="3:11">
      <c r="C1446" s="1" t="s">
        <v>1270</v>
      </c>
      <c r="D1446" s="1" t="s">
        <v>830</v>
      </c>
      <c r="F1446" s="1">
        <v>10201161180</v>
      </c>
      <c r="G1446" s="1">
        <v>2686</v>
      </c>
      <c r="H1446" s="1">
        <v>2686</v>
      </c>
      <c r="I1446" s="1" t="s">
        <v>758</v>
      </c>
      <c r="J1446" s="1">
        <v>2024</v>
      </c>
      <c r="K1446" s="550">
        <v>45566</v>
      </c>
    </row>
    <row r="1447" spans="3:11">
      <c r="C1447" s="1" t="s">
        <v>1271</v>
      </c>
      <c r="D1447" s="1" t="s">
        <v>830</v>
      </c>
      <c r="F1447" s="1">
        <v>10401381180</v>
      </c>
      <c r="G1447" s="1">
        <v>6688</v>
      </c>
      <c r="H1447" s="1">
        <v>6688</v>
      </c>
      <c r="I1447" s="1" t="s">
        <v>758</v>
      </c>
      <c r="J1447" s="1">
        <v>2024</v>
      </c>
      <c r="K1447" s="550">
        <v>45566</v>
      </c>
    </row>
    <row r="1448" spans="3:11">
      <c r="C1448" s="1" t="s">
        <v>1272</v>
      </c>
      <c r="D1448" s="1" t="s">
        <v>830</v>
      </c>
      <c r="F1448" s="1">
        <v>10401381180</v>
      </c>
      <c r="G1448" s="1">
        <v>1490</v>
      </c>
      <c r="H1448" s="1">
        <v>1490</v>
      </c>
      <c r="I1448" s="1" t="s">
        <v>758</v>
      </c>
      <c r="J1448" s="1">
        <v>2024</v>
      </c>
      <c r="K1448" s="550">
        <v>45566</v>
      </c>
    </row>
    <row r="1449" spans="3:11">
      <c r="C1449" s="1" t="s">
        <v>1319</v>
      </c>
      <c r="D1449" s="1" t="s">
        <v>830</v>
      </c>
      <c r="F1449" s="1">
        <v>10401381180</v>
      </c>
      <c r="G1449" s="1">
        <v>6469</v>
      </c>
      <c r="H1449" s="1">
        <v>6469</v>
      </c>
      <c r="I1449" s="1" t="s">
        <v>758</v>
      </c>
      <c r="J1449" s="1">
        <v>2024</v>
      </c>
      <c r="K1449" s="550">
        <v>45566</v>
      </c>
    </row>
    <row r="1450" spans="3:11">
      <c r="C1450" s="1" t="s">
        <v>1354</v>
      </c>
      <c r="D1450" s="1" t="s">
        <v>830</v>
      </c>
      <c r="F1450" s="1">
        <v>10401381180</v>
      </c>
      <c r="G1450" s="1">
        <v>1138</v>
      </c>
      <c r="H1450" s="1">
        <v>1138</v>
      </c>
      <c r="I1450" s="1" t="s">
        <v>758</v>
      </c>
      <c r="J1450" s="1">
        <v>2024</v>
      </c>
      <c r="K1450" s="550">
        <v>45566</v>
      </c>
    </row>
    <row r="1451" spans="3:11">
      <c r="C1451" s="1" t="s">
        <v>1320</v>
      </c>
      <c r="D1451" s="1" t="s">
        <v>830</v>
      </c>
      <c r="F1451" s="1">
        <v>10201161180</v>
      </c>
      <c r="G1451" s="1">
        <v>1760</v>
      </c>
      <c r="H1451" s="1">
        <v>1760</v>
      </c>
      <c r="I1451" s="1" t="s">
        <v>758</v>
      </c>
      <c r="J1451" s="1">
        <v>2024</v>
      </c>
      <c r="K1451" s="550">
        <v>45566</v>
      </c>
    </row>
    <row r="1452" spans="3:11">
      <c r="C1452" s="1" t="s">
        <v>1355</v>
      </c>
      <c r="D1452" s="1" t="s">
        <v>830</v>
      </c>
      <c r="F1452" s="1">
        <v>10201161180</v>
      </c>
      <c r="G1452" s="1">
        <v>2160</v>
      </c>
      <c r="H1452" s="1">
        <v>2160</v>
      </c>
      <c r="I1452" s="1" t="s">
        <v>758</v>
      </c>
      <c r="J1452" s="1">
        <v>2024</v>
      </c>
      <c r="K1452" s="550">
        <v>45566</v>
      </c>
    </row>
    <row r="1453" spans="3:11">
      <c r="C1453" s="1" t="s">
        <v>1356</v>
      </c>
      <c r="D1453" s="1" t="s">
        <v>830</v>
      </c>
      <c r="F1453" s="1">
        <v>10201161180</v>
      </c>
      <c r="G1453" s="1">
        <v>3772</v>
      </c>
      <c r="H1453" s="1">
        <v>3772</v>
      </c>
      <c r="I1453" s="1" t="s">
        <v>758</v>
      </c>
      <c r="J1453" s="1">
        <v>2024</v>
      </c>
      <c r="K1453" s="550">
        <v>45566</v>
      </c>
    </row>
    <row r="1454" spans="3:11">
      <c r="C1454" s="1" t="s">
        <v>1357</v>
      </c>
      <c r="D1454" s="1" t="s">
        <v>848</v>
      </c>
      <c r="F1454" s="1" t="s">
        <v>761</v>
      </c>
      <c r="G1454" s="1">
        <v>2064.59</v>
      </c>
      <c r="H1454" s="1">
        <v>2064.59</v>
      </c>
      <c r="I1454" s="1" t="s">
        <v>758</v>
      </c>
      <c r="J1454" s="1">
        <v>2024</v>
      </c>
      <c r="K1454" s="550">
        <v>45566</v>
      </c>
    </row>
    <row r="1455" spans="3:11">
      <c r="C1455" s="1" t="s">
        <v>1358</v>
      </c>
      <c r="D1455" s="1" t="s">
        <v>848</v>
      </c>
      <c r="F1455" s="1" t="s">
        <v>761</v>
      </c>
      <c r="G1455" s="1">
        <v>1824.78</v>
      </c>
      <c r="H1455" s="1">
        <v>1824.78</v>
      </c>
      <c r="I1455" s="1" t="s">
        <v>758</v>
      </c>
      <c r="J1455" s="1">
        <v>2024</v>
      </c>
      <c r="K1455" s="550">
        <v>45566</v>
      </c>
    </row>
    <row r="1456" spans="3:11">
      <c r="C1456" s="1" t="s">
        <v>1359</v>
      </c>
      <c r="D1456" s="1" t="s">
        <v>848</v>
      </c>
      <c r="F1456" s="1" t="s">
        <v>761</v>
      </c>
      <c r="G1456" s="1">
        <v>6566.32</v>
      </c>
      <c r="H1456" s="1">
        <v>6566.32</v>
      </c>
      <c r="I1456" s="1" t="s">
        <v>758</v>
      </c>
      <c r="J1456" s="1">
        <v>2024</v>
      </c>
      <c r="K1456" s="550">
        <v>45566</v>
      </c>
    </row>
    <row r="1457" spans="3:11">
      <c r="C1457" s="1" t="s">
        <v>1273</v>
      </c>
      <c r="D1457" s="1" t="s">
        <v>848</v>
      </c>
      <c r="F1457" s="1">
        <v>10201161180</v>
      </c>
      <c r="G1457" s="1">
        <v>2895</v>
      </c>
      <c r="H1457" s="1">
        <v>2895</v>
      </c>
      <c r="I1457" s="1" t="s">
        <v>758</v>
      </c>
      <c r="J1457" s="1">
        <v>2024</v>
      </c>
      <c r="K1457" s="550">
        <v>45566</v>
      </c>
    </row>
    <row r="1458" spans="3:11">
      <c r="C1458" s="1" t="s">
        <v>1274</v>
      </c>
      <c r="D1458" s="1" t="s">
        <v>826</v>
      </c>
      <c r="F1458" s="1">
        <v>10401301180</v>
      </c>
      <c r="G1458" s="1">
        <v>88.71</v>
      </c>
      <c r="H1458" s="1">
        <v>88.71</v>
      </c>
      <c r="I1458" s="1" t="s">
        <v>758</v>
      </c>
      <c r="J1458" s="1">
        <v>2024</v>
      </c>
      <c r="K1458" s="550">
        <v>45566</v>
      </c>
    </row>
    <row r="1459" spans="3:11">
      <c r="C1459" s="1" t="s">
        <v>1276</v>
      </c>
      <c r="D1459" s="1" t="s">
        <v>830</v>
      </c>
      <c r="F1459" s="1">
        <v>10201161180</v>
      </c>
      <c r="G1459" s="1">
        <v>849.9</v>
      </c>
      <c r="H1459" s="1">
        <v>849.9</v>
      </c>
      <c r="I1459" s="1" t="s">
        <v>758</v>
      </c>
      <c r="J1459" s="1">
        <v>2024</v>
      </c>
      <c r="K1459" s="550">
        <v>45566</v>
      </c>
    </row>
    <row r="1460" spans="3:11">
      <c r="C1460" s="1" t="s">
        <v>1277</v>
      </c>
      <c r="D1460" s="1" t="s">
        <v>830</v>
      </c>
      <c r="F1460" s="1">
        <v>10401381180</v>
      </c>
      <c r="G1460" s="1">
        <v>3512.9</v>
      </c>
      <c r="H1460" s="1">
        <v>3512.9</v>
      </c>
      <c r="I1460" s="1" t="s">
        <v>758</v>
      </c>
      <c r="J1460" s="1">
        <v>2024</v>
      </c>
      <c r="K1460" s="550">
        <v>45566</v>
      </c>
    </row>
    <row r="1461" spans="3:11">
      <c r="C1461" s="1" t="s">
        <v>1324</v>
      </c>
      <c r="D1461" s="1" t="s">
        <v>830</v>
      </c>
      <c r="F1461" s="1">
        <v>10201161180</v>
      </c>
      <c r="G1461" s="1">
        <v>386.3</v>
      </c>
      <c r="H1461" s="1">
        <v>386.3</v>
      </c>
      <c r="I1461" s="1" t="s">
        <v>758</v>
      </c>
      <c r="J1461" s="1">
        <v>2024</v>
      </c>
      <c r="K1461" s="550">
        <v>45566</v>
      </c>
    </row>
    <row r="1462" spans="3:11">
      <c r="C1462" s="1" t="s">
        <v>1278</v>
      </c>
      <c r="D1462" s="1" t="s">
        <v>830</v>
      </c>
      <c r="F1462" s="1">
        <v>10201161180</v>
      </c>
      <c r="G1462" s="1">
        <v>36594.699999999997</v>
      </c>
      <c r="H1462" s="1">
        <v>36594.699999999997</v>
      </c>
      <c r="I1462" s="1" t="s">
        <v>758</v>
      </c>
      <c r="J1462" s="1">
        <v>2024</v>
      </c>
      <c r="K1462" s="550">
        <v>45566</v>
      </c>
    </row>
    <row r="1463" spans="3:11">
      <c r="C1463" s="1" t="s">
        <v>1279</v>
      </c>
      <c r="D1463" s="1" t="s">
        <v>830</v>
      </c>
      <c r="F1463" s="1">
        <v>10201161180</v>
      </c>
      <c r="G1463" s="1">
        <v>28774.400000000001</v>
      </c>
      <c r="H1463" s="1">
        <v>28774.400000000001</v>
      </c>
      <c r="I1463" s="1" t="s">
        <v>758</v>
      </c>
      <c r="J1463" s="1">
        <v>2024</v>
      </c>
      <c r="K1463" s="550">
        <v>45566</v>
      </c>
    </row>
    <row r="1464" spans="3:11">
      <c r="C1464" s="1" t="s">
        <v>1280</v>
      </c>
      <c r="D1464" s="1" t="s">
        <v>830</v>
      </c>
      <c r="F1464" s="1">
        <v>10201161180</v>
      </c>
      <c r="G1464" s="1">
        <v>32040.9</v>
      </c>
      <c r="H1464" s="1">
        <v>32040.9</v>
      </c>
      <c r="I1464" s="1" t="s">
        <v>758</v>
      </c>
      <c r="J1464" s="1">
        <v>2024</v>
      </c>
      <c r="K1464" s="550">
        <v>45566</v>
      </c>
    </row>
    <row r="1465" spans="3:11">
      <c r="C1465" s="1" t="s">
        <v>1281</v>
      </c>
      <c r="D1465" s="1" t="s">
        <v>848</v>
      </c>
      <c r="F1465" s="1">
        <v>10202171180</v>
      </c>
      <c r="G1465" s="1">
        <v>26090.799999999999</v>
      </c>
      <c r="H1465" s="1">
        <v>26090.799999999999</v>
      </c>
      <c r="I1465" s="1" t="s">
        <v>758</v>
      </c>
      <c r="J1465" s="1">
        <v>2024</v>
      </c>
      <c r="K1465" s="550">
        <v>45566</v>
      </c>
    </row>
    <row r="1466" spans="3:11">
      <c r="C1466" s="1" t="s">
        <v>1282</v>
      </c>
      <c r="D1466" s="1" t="s">
        <v>848</v>
      </c>
      <c r="F1466" s="1">
        <v>10202171180</v>
      </c>
      <c r="G1466" s="1">
        <v>24806.9</v>
      </c>
      <c r="H1466" s="1">
        <v>24806.9</v>
      </c>
      <c r="I1466" s="1" t="s">
        <v>758</v>
      </c>
      <c r="J1466" s="1">
        <v>2024</v>
      </c>
      <c r="K1466" s="550">
        <v>45566</v>
      </c>
    </row>
    <row r="1467" spans="3:11">
      <c r="C1467" s="1">
        <v>5</v>
      </c>
      <c r="D1467" s="1" t="s">
        <v>846</v>
      </c>
      <c r="F1467" s="1">
        <v>10201161180</v>
      </c>
      <c r="G1467" s="1">
        <v>1401.6</v>
      </c>
      <c r="H1467" s="1">
        <v>1401.6</v>
      </c>
      <c r="I1467" s="1" t="s">
        <v>759</v>
      </c>
      <c r="J1467" s="1">
        <v>2024</v>
      </c>
      <c r="K1467" s="550">
        <v>45597</v>
      </c>
    </row>
    <row r="1468" spans="3:11">
      <c r="C1468" s="1" t="s">
        <v>726</v>
      </c>
      <c r="D1468" s="1" t="s">
        <v>749</v>
      </c>
      <c r="E1468" s="1" t="s">
        <v>726</v>
      </c>
      <c r="F1468" s="1" t="s">
        <v>750</v>
      </c>
      <c r="G1468" s="1">
        <v>3380</v>
      </c>
      <c r="H1468" s="1">
        <v>3380</v>
      </c>
      <c r="I1468" s="1" t="s">
        <v>759</v>
      </c>
      <c r="J1468" s="1">
        <v>2024</v>
      </c>
      <c r="K1468" s="550">
        <v>45597</v>
      </c>
    </row>
    <row r="1469" spans="3:11" ht="25.5">
      <c r="C1469" s="69" t="s">
        <v>760</v>
      </c>
      <c r="D1469" s="69" t="s">
        <v>749</v>
      </c>
      <c r="E1469" s="1" t="s">
        <v>727</v>
      </c>
      <c r="F1469" s="1" t="s">
        <v>761</v>
      </c>
      <c r="G1469" s="1">
        <v>25770</v>
      </c>
      <c r="H1469" s="1">
        <v>25770</v>
      </c>
      <c r="I1469" s="1" t="s">
        <v>759</v>
      </c>
      <c r="J1469" s="1">
        <v>2024</v>
      </c>
      <c r="K1469" s="550">
        <v>45597</v>
      </c>
    </row>
    <row r="1470" spans="3:11">
      <c r="C1470" s="1" t="s">
        <v>968</v>
      </c>
      <c r="D1470" s="1" t="s">
        <v>812</v>
      </c>
      <c r="F1470" s="1">
        <v>10601621180</v>
      </c>
      <c r="G1470" s="1">
        <v>151.19</v>
      </c>
      <c r="H1470" s="1">
        <v>151.19</v>
      </c>
      <c r="I1470" s="1" t="s">
        <v>759</v>
      </c>
      <c r="J1470" s="1">
        <v>2024</v>
      </c>
      <c r="K1470" s="550">
        <v>45597</v>
      </c>
    </row>
    <row r="1471" spans="3:11">
      <c r="C1471" s="1" t="s">
        <v>969</v>
      </c>
      <c r="D1471" s="1" t="s">
        <v>749</v>
      </c>
      <c r="F1471" s="1">
        <v>10601521180</v>
      </c>
      <c r="G1471" s="1">
        <v>231.23</v>
      </c>
      <c r="H1471" s="1">
        <v>231.23</v>
      </c>
      <c r="I1471" s="1" t="s">
        <v>759</v>
      </c>
      <c r="J1471" s="1">
        <v>2024</v>
      </c>
      <c r="K1471" s="550">
        <v>45597</v>
      </c>
    </row>
    <row r="1472" spans="3:11">
      <c r="C1472" s="1" t="s">
        <v>970</v>
      </c>
      <c r="D1472" s="1" t="s">
        <v>824</v>
      </c>
      <c r="F1472" s="1">
        <v>10601621180</v>
      </c>
      <c r="G1472" s="1">
        <v>106.61</v>
      </c>
      <c r="H1472" s="1">
        <v>106.61</v>
      </c>
      <c r="I1472" s="1" t="s">
        <v>759</v>
      </c>
      <c r="J1472" s="1">
        <v>2024</v>
      </c>
      <c r="K1472" s="550">
        <v>45597</v>
      </c>
    </row>
    <row r="1473" spans="3:11">
      <c r="C1473" s="1" t="s">
        <v>971</v>
      </c>
      <c r="D1473" s="1" t="s">
        <v>824</v>
      </c>
      <c r="F1473" s="1">
        <v>10601621180</v>
      </c>
      <c r="G1473" s="1">
        <v>739.99</v>
      </c>
      <c r="H1473" s="1">
        <v>739.99</v>
      </c>
      <c r="I1473" s="1" t="s">
        <v>759</v>
      </c>
      <c r="J1473" s="1">
        <v>2024</v>
      </c>
      <c r="K1473" s="550">
        <v>45597</v>
      </c>
    </row>
    <row r="1474" spans="3:11">
      <c r="C1474" s="1" t="s">
        <v>1325</v>
      </c>
      <c r="D1474" s="1" t="s">
        <v>814</v>
      </c>
      <c r="F1474" s="1" t="s">
        <v>750</v>
      </c>
      <c r="G1474" s="1">
        <v>1860</v>
      </c>
      <c r="H1474" s="1">
        <v>1860</v>
      </c>
      <c r="I1474" s="1" t="s">
        <v>759</v>
      </c>
      <c r="J1474" s="1">
        <v>2024</v>
      </c>
      <c r="K1474" s="550">
        <v>45597</v>
      </c>
    </row>
    <row r="1475" spans="3:11">
      <c r="C1475" s="1" t="s">
        <v>1388</v>
      </c>
      <c r="D1475" s="1" t="s">
        <v>814</v>
      </c>
      <c r="F1475" s="1" t="s">
        <v>750</v>
      </c>
      <c r="G1475" s="1">
        <v>1210</v>
      </c>
      <c r="H1475" s="1">
        <v>1210</v>
      </c>
      <c r="I1475" s="1" t="s">
        <v>759</v>
      </c>
      <c r="J1475" s="1">
        <v>2024</v>
      </c>
      <c r="K1475" s="550">
        <v>45597</v>
      </c>
    </row>
    <row r="1476" spans="3:11">
      <c r="C1476" s="1" t="s">
        <v>973</v>
      </c>
      <c r="D1476" s="1" t="s">
        <v>814</v>
      </c>
      <c r="F1476" s="1">
        <v>10202171180</v>
      </c>
      <c r="G1476" s="1">
        <v>1408.6</v>
      </c>
      <c r="H1476" s="1">
        <v>1408.6</v>
      </c>
      <c r="I1476" s="1" t="s">
        <v>759</v>
      </c>
      <c r="J1476" s="1">
        <v>2024</v>
      </c>
      <c r="K1476" s="550">
        <v>45597</v>
      </c>
    </row>
    <row r="1477" spans="3:11">
      <c r="C1477" s="1" t="s">
        <v>974</v>
      </c>
      <c r="D1477" s="1" t="s">
        <v>846</v>
      </c>
      <c r="F1477" s="1" t="s">
        <v>750</v>
      </c>
      <c r="G1477" s="1">
        <v>4280</v>
      </c>
      <c r="H1477" s="1">
        <v>4280</v>
      </c>
      <c r="I1477" s="1" t="s">
        <v>759</v>
      </c>
      <c r="J1477" s="1">
        <v>2024</v>
      </c>
      <c r="K1477" s="550">
        <v>45597</v>
      </c>
    </row>
    <row r="1478" spans="3:11">
      <c r="C1478" s="1" t="s">
        <v>975</v>
      </c>
      <c r="D1478" s="1" t="s">
        <v>846</v>
      </c>
      <c r="F1478" s="1">
        <v>10601621180</v>
      </c>
      <c r="G1478" s="1">
        <v>902.27</v>
      </c>
      <c r="H1478" s="1">
        <v>902.27</v>
      </c>
      <c r="I1478" s="1" t="s">
        <v>759</v>
      </c>
      <c r="J1478" s="1">
        <v>2024</v>
      </c>
      <c r="K1478" s="550">
        <v>45597</v>
      </c>
    </row>
    <row r="1479" spans="3:11">
      <c r="C1479" s="1" t="s">
        <v>976</v>
      </c>
      <c r="D1479" s="1" t="s">
        <v>826</v>
      </c>
      <c r="F1479" s="1" t="s">
        <v>750</v>
      </c>
      <c r="G1479" s="1">
        <v>209.18</v>
      </c>
      <c r="H1479" s="1">
        <v>209.18</v>
      </c>
      <c r="I1479" s="1" t="s">
        <v>759</v>
      </c>
      <c r="J1479" s="1">
        <v>2024</v>
      </c>
      <c r="K1479" s="550">
        <v>45597</v>
      </c>
    </row>
    <row r="1480" spans="3:11">
      <c r="C1480" s="1" t="s">
        <v>977</v>
      </c>
      <c r="D1480" s="1" t="s">
        <v>826</v>
      </c>
      <c r="F1480" s="1">
        <v>10601621180</v>
      </c>
      <c r="G1480" s="1">
        <v>189.67</v>
      </c>
      <c r="H1480" s="1">
        <v>189.67</v>
      </c>
      <c r="I1480" s="1" t="s">
        <v>759</v>
      </c>
      <c r="J1480" s="1">
        <v>2024</v>
      </c>
      <c r="K1480" s="550">
        <v>45597</v>
      </c>
    </row>
    <row r="1481" spans="3:11">
      <c r="C1481" s="1" t="s">
        <v>978</v>
      </c>
      <c r="D1481" s="1" t="s">
        <v>826</v>
      </c>
      <c r="F1481" s="1" t="s">
        <v>750</v>
      </c>
      <c r="G1481" s="1">
        <v>286.19</v>
      </c>
      <c r="H1481" s="1">
        <v>286.19</v>
      </c>
      <c r="I1481" s="1" t="s">
        <v>759</v>
      </c>
      <c r="J1481" s="1">
        <v>2024</v>
      </c>
      <c r="K1481" s="550">
        <v>45597</v>
      </c>
    </row>
    <row r="1482" spans="3:11">
      <c r="C1482" s="1" t="s">
        <v>979</v>
      </c>
      <c r="D1482" s="1" t="s">
        <v>824</v>
      </c>
      <c r="F1482" s="1">
        <v>10202131180</v>
      </c>
      <c r="G1482" s="1">
        <v>3967.58</v>
      </c>
      <c r="H1482" s="1">
        <v>3967.58</v>
      </c>
      <c r="I1482" s="1" t="s">
        <v>759</v>
      </c>
      <c r="J1482" s="1">
        <v>2024</v>
      </c>
      <c r="K1482" s="550">
        <v>45597</v>
      </c>
    </row>
    <row r="1483" spans="3:11">
      <c r="C1483" s="1" t="s">
        <v>981</v>
      </c>
      <c r="D1483" s="1" t="s">
        <v>824</v>
      </c>
      <c r="F1483" s="1">
        <v>10202131180</v>
      </c>
      <c r="G1483" s="1">
        <v>4025.51</v>
      </c>
      <c r="H1483" s="1">
        <v>4025.51</v>
      </c>
      <c r="I1483" s="1" t="s">
        <v>759</v>
      </c>
      <c r="J1483" s="1">
        <v>2024</v>
      </c>
      <c r="K1483" s="550">
        <v>45597</v>
      </c>
    </row>
    <row r="1484" spans="3:11">
      <c r="C1484" s="1" t="s">
        <v>1389</v>
      </c>
      <c r="D1484" s="1" t="s">
        <v>797</v>
      </c>
      <c r="F1484" s="1">
        <v>10601621180</v>
      </c>
      <c r="G1484" s="1">
        <v>515.38</v>
      </c>
      <c r="H1484" s="1">
        <v>515.38</v>
      </c>
      <c r="I1484" s="1" t="s">
        <v>759</v>
      </c>
      <c r="J1484" s="1">
        <v>2024</v>
      </c>
      <c r="K1484" s="550">
        <v>45597</v>
      </c>
    </row>
    <row r="1485" spans="3:11">
      <c r="C1485" s="1" t="s">
        <v>983</v>
      </c>
      <c r="D1485" s="1" t="s">
        <v>797</v>
      </c>
      <c r="F1485" s="1">
        <v>10601621180</v>
      </c>
      <c r="G1485" s="1">
        <v>569.08000000000004</v>
      </c>
      <c r="H1485" s="1">
        <v>569.08000000000004</v>
      </c>
      <c r="I1485" s="1" t="s">
        <v>759</v>
      </c>
      <c r="J1485" s="1">
        <v>2024</v>
      </c>
      <c r="K1485" s="550">
        <v>45597</v>
      </c>
    </row>
    <row r="1486" spans="3:11">
      <c r="C1486" s="1" t="s">
        <v>984</v>
      </c>
      <c r="D1486" s="1" t="s">
        <v>838</v>
      </c>
      <c r="F1486" s="1" t="s">
        <v>761</v>
      </c>
      <c r="G1486" s="1">
        <v>1524</v>
      </c>
      <c r="H1486" s="1">
        <v>1524</v>
      </c>
      <c r="I1486" s="1" t="s">
        <v>759</v>
      </c>
      <c r="J1486" s="1">
        <v>2024</v>
      </c>
      <c r="K1486" s="550">
        <v>45597</v>
      </c>
    </row>
    <row r="1487" spans="3:11">
      <c r="C1487" s="1" t="s">
        <v>986</v>
      </c>
      <c r="D1487" s="1" t="s">
        <v>838</v>
      </c>
      <c r="F1487" s="1" t="s">
        <v>761</v>
      </c>
      <c r="G1487" s="1">
        <v>1501</v>
      </c>
      <c r="H1487" s="1">
        <v>1501</v>
      </c>
      <c r="I1487" s="1" t="s">
        <v>759</v>
      </c>
      <c r="J1487" s="1">
        <v>2024</v>
      </c>
      <c r="K1487" s="550">
        <v>45597</v>
      </c>
    </row>
    <row r="1488" spans="3:11">
      <c r="C1488" s="1" t="s">
        <v>988</v>
      </c>
      <c r="D1488" s="1" t="s">
        <v>840</v>
      </c>
      <c r="F1488" s="1" t="s">
        <v>761</v>
      </c>
      <c r="G1488" s="1">
        <v>-4953.42</v>
      </c>
      <c r="H1488" s="1">
        <v>-4953.42</v>
      </c>
      <c r="I1488" s="1" t="s">
        <v>759</v>
      </c>
      <c r="J1488" s="1">
        <v>2024</v>
      </c>
      <c r="K1488" s="550">
        <v>45597</v>
      </c>
    </row>
    <row r="1489" spans="3:11">
      <c r="C1489" s="1" t="s">
        <v>989</v>
      </c>
      <c r="D1489" s="1" t="s">
        <v>840</v>
      </c>
      <c r="F1489" s="1" t="s">
        <v>761</v>
      </c>
      <c r="G1489" s="1">
        <v>10113</v>
      </c>
      <c r="H1489" s="1">
        <v>10113</v>
      </c>
      <c r="I1489" s="1" t="s">
        <v>759</v>
      </c>
      <c r="J1489" s="1">
        <v>2024</v>
      </c>
      <c r="K1489" s="550">
        <v>45597</v>
      </c>
    </row>
    <row r="1490" spans="3:11">
      <c r="C1490" s="1" t="s">
        <v>990</v>
      </c>
      <c r="D1490" s="1" t="s">
        <v>840</v>
      </c>
      <c r="F1490" s="1" t="s">
        <v>761</v>
      </c>
      <c r="G1490" s="1">
        <v>7070</v>
      </c>
      <c r="H1490" s="1">
        <v>7070</v>
      </c>
      <c r="I1490" s="1" t="s">
        <v>759</v>
      </c>
      <c r="J1490" s="1">
        <v>2024</v>
      </c>
      <c r="K1490" s="550">
        <v>45597</v>
      </c>
    </row>
    <row r="1491" spans="3:11">
      <c r="C1491" s="1" t="s">
        <v>991</v>
      </c>
      <c r="D1491" s="1" t="s">
        <v>840</v>
      </c>
      <c r="F1491" s="1" t="s">
        <v>761</v>
      </c>
      <c r="G1491" s="1">
        <v>8123.28</v>
      </c>
      <c r="H1491" s="1">
        <v>8123.28</v>
      </c>
      <c r="I1491" s="1" t="s">
        <v>759</v>
      </c>
      <c r="J1491" s="1">
        <v>2024</v>
      </c>
      <c r="K1491" s="550">
        <v>45597</v>
      </c>
    </row>
    <row r="1492" spans="3:11">
      <c r="C1492" s="1" t="s">
        <v>992</v>
      </c>
      <c r="D1492" s="1" t="s">
        <v>840</v>
      </c>
      <c r="F1492" s="1" t="s">
        <v>761</v>
      </c>
      <c r="G1492" s="1">
        <v>9309.9500000000007</v>
      </c>
      <c r="H1492" s="1">
        <v>9309.9500000000007</v>
      </c>
      <c r="I1492" s="1" t="s">
        <v>759</v>
      </c>
      <c r="J1492" s="1">
        <v>2024</v>
      </c>
      <c r="K1492" s="550">
        <v>45597</v>
      </c>
    </row>
    <row r="1493" spans="3:11">
      <c r="C1493" s="1" t="s">
        <v>995</v>
      </c>
      <c r="D1493" s="1" t="s">
        <v>840</v>
      </c>
      <c r="F1493" s="1" t="s">
        <v>761</v>
      </c>
      <c r="G1493" s="1">
        <v>9004.02</v>
      </c>
      <c r="H1493" s="1">
        <v>9004.02</v>
      </c>
      <c r="I1493" s="1" t="s">
        <v>759</v>
      </c>
      <c r="J1493" s="1">
        <v>2024</v>
      </c>
      <c r="K1493" s="550">
        <v>45597</v>
      </c>
    </row>
    <row r="1494" spans="3:11">
      <c r="C1494" s="1" t="s">
        <v>996</v>
      </c>
      <c r="D1494" s="1" t="s">
        <v>840</v>
      </c>
      <c r="F1494" s="1" t="s">
        <v>761</v>
      </c>
      <c r="G1494" s="1">
        <v>762</v>
      </c>
      <c r="H1494" s="1">
        <v>762</v>
      </c>
      <c r="I1494" s="1" t="s">
        <v>759</v>
      </c>
      <c r="J1494" s="1">
        <v>2024</v>
      </c>
      <c r="K1494" s="550">
        <v>45597</v>
      </c>
    </row>
    <row r="1495" spans="3:11" ht="25.5">
      <c r="C1495" s="69" t="s">
        <v>1364</v>
      </c>
      <c r="D1495" s="69" t="s">
        <v>840</v>
      </c>
      <c r="F1495" s="1" t="s">
        <v>761</v>
      </c>
      <c r="G1495" s="1">
        <v>1975</v>
      </c>
      <c r="H1495" s="1">
        <v>1975</v>
      </c>
      <c r="I1495" s="1" t="s">
        <v>759</v>
      </c>
      <c r="J1495" s="1">
        <v>2024</v>
      </c>
      <c r="K1495" s="550">
        <v>45597</v>
      </c>
    </row>
    <row r="1496" spans="3:11">
      <c r="C1496" s="1" t="s">
        <v>997</v>
      </c>
      <c r="D1496" s="1" t="s">
        <v>830</v>
      </c>
      <c r="F1496" s="1">
        <v>10201161180</v>
      </c>
      <c r="G1496" s="1">
        <v>260</v>
      </c>
      <c r="H1496" s="1">
        <v>260</v>
      </c>
      <c r="I1496" s="1" t="s">
        <v>759</v>
      </c>
      <c r="J1496" s="1">
        <v>2024</v>
      </c>
      <c r="K1496" s="550">
        <v>45597</v>
      </c>
    </row>
    <row r="1497" spans="3:11">
      <c r="C1497" s="1" t="s">
        <v>998</v>
      </c>
      <c r="D1497" s="1" t="s">
        <v>820</v>
      </c>
      <c r="F1497" s="1">
        <v>10201161180</v>
      </c>
      <c r="G1497" s="1">
        <v>3126</v>
      </c>
      <c r="H1497" s="1">
        <v>3126</v>
      </c>
      <c r="I1497" s="1" t="s">
        <v>759</v>
      </c>
      <c r="J1497" s="1">
        <v>2024</v>
      </c>
      <c r="K1497" s="550">
        <v>45597</v>
      </c>
    </row>
    <row r="1498" spans="3:11">
      <c r="C1498" s="1" t="s">
        <v>999</v>
      </c>
      <c r="D1498" s="1" t="s">
        <v>820</v>
      </c>
      <c r="F1498" s="1">
        <v>10201161180</v>
      </c>
      <c r="G1498" s="1">
        <v>988</v>
      </c>
      <c r="H1498" s="1">
        <v>988</v>
      </c>
      <c r="I1498" s="1" t="s">
        <v>759</v>
      </c>
      <c r="J1498" s="1">
        <v>2024</v>
      </c>
      <c r="K1498" s="550">
        <v>45597</v>
      </c>
    </row>
    <row r="1499" spans="3:11">
      <c r="C1499" s="1" t="s">
        <v>1000</v>
      </c>
      <c r="D1499" s="1" t="s">
        <v>820</v>
      </c>
      <c r="F1499" s="1">
        <v>10201161180</v>
      </c>
      <c r="G1499" s="1">
        <v>1203</v>
      </c>
      <c r="H1499" s="1">
        <v>1203</v>
      </c>
      <c r="I1499" s="1" t="s">
        <v>759</v>
      </c>
      <c r="J1499" s="1">
        <v>2024</v>
      </c>
      <c r="K1499" s="550">
        <v>45597</v>
      </c>
    </row>
    <row r="1500" spans="3:11">
      <c r="C1500" s="1" t="s">
        <v>1001</v>
      </c>
      <c r="D1500" s="1" t="s">
        <v>820</v>
      </c>
      <c r="F1500" s="1">
        <v>10201161180</v>
      </c>
      <c r="G1500" s="1">
        <v>3185</v>
      </c>
      <c r="H1500" s="1">
        <v>3185</v>
      </c>
      <c r="I1500" s="1" t="s">
        <v>759</v>
      </c>
      <c r="J1500" s="1">
        <v>2024</v>
      </c>
      <c r="K1500" s="550">
        <v>45597</v>
      </c>
    </row>
    <row r="1501" spans="3:11">
      <c r="C1501" s="1" t="s">
        <v>1002</v>
      </c>
      <c r="D1501" s="1" t="s">
        <v>820</v>
      </c>
      <c r="F1501" s="1">
        <v>10201161180</v>
      </c>
      <c r="G1501" s="1">
        <v>420</v>
      </c>
      <c r="H1501" s="1">
        <v>420</v>
      </c>
      <c r="I1501" s="1" t="s">
        <v>759</v>
      </c>
      <c r="J1501" s="1">
        <v>2024</v>
      </c>
      <c r="K1501" s="550">
        <v>45597</v>
      </c>
    </row>
    <row r="1502" spans="3:11">
      <c r="C1502" s="1" t="s">
        <v>1003</v>
      </c>
      <c r="D1502" s="1" t="s">
        <v>826</v>
      </c>
      <c r="F1502" s="1">
        <v>10601621180</v>
      </c>
      <c r="G1502" s="1">
        <v>321.45999999999998</v>
      </c>
      <c r="H1502" s="1">
        <v>321.45999999999998</v>
      </c>
      <c r="I1502" s="1" t="s">
        <v>759</v>
      </c>
      <c r="J1502" s="1">
        <v>2024</v>
      </c>
      <c r="K1502" s="550">
        <v>45597</v>
      </c>
    </row>
    <row r="1503" spans="3:11">
      <c r="C1503" s="1" t="s">
        <v>1004</v>
      </c>
      <c r="D1503" s="1" t="s">
        <v>826</v>
      </c>
      <c r="F1503" s="1">
        <v>10601621180</v>
      </c>
      <c r="G1503" s="1">
        <v>442.04</v>
      </c>
      <c r="H1503" s="1">
        <v>442.04</v>
      </c>
      <c r="I1503" s="1" t="s">
        <v>759</v>
      </c>
      <c r="J1503" s="1">
        <v>2024</v>
      </c>
      <c r="K1503" s="550">
        <v>45597</v>
      </c>
    </row>
    <row r="1504" spans="3:11" ht="25.5">
      <c r="C1504" s="69" t="s">
        <v>1390</v>
      </c>
      <c r="D1504" s="69" t="s">
        <v>840</v>
      </c>
      <c r="F1504" s="1" t="s">
        <v>761</v>
      </c>
      <c r="G1504" s="1">
        <v>6905</v>
      </c>
      <c r="H1504" s="1">
        <v>6905</v>
      </c>
      <c r="I1504" s="1" t="s">
        <v>759</v>
      </c>
      <c r="J1504" s="1">
        <v>2024</v>
      </c>
      <c r="K1504" s="550">
        <v>45597</v>
      </c>
    </row>
    <row r="1505" spans="3:11">
      <c r="C1505" s="1" t="s">
        <v>1008</v>
      </c>
      <c r="D1505" s="1" t="s">
        <v>797</v>
      </c>
      <c r="F1505" s="1">
        <v>10202131180</v>
      </c>
      <c r="G1505" s="1">
        <v>579.15</v>
      </c>
      <c r="H1505" s="1">
        <v>579.15</v>
      </c>
      <c r="I1505" s="1" t="s">
        <v>759</v>
      </c>
      <c r="J1505" s="1">
        <v>2024</v>
      </c>
      <c r="K1505" s="550">
        <v>45597</v>
      </c>
    </row>
    <row r="1506" spans="3:11">
      <c r="C1506" s="1" t="s">
        <v>1285</v>
      </c>
      <c r="D1506" s="1" t="s">
        <v>797</v>
      </c>
      <c r="F1506" s="1">
        <v>10202131180</v>
      </c>
      <c r="G1506" s="1">
        <v>315.8</v>
      </c>
      <c r="H1506" s="1">
        <v>315.8</v>
      </c>
      <c r="I1506" s="1" t="s">
        <v>759</v>
      </c>
      <c r="J1506" s="1">
        <v>2024</v>
      </c>
      <c r="K1506" s="550">
        <v>45597</v>
      </c>
    </row>
    <row r="1507" spans="3:11">
      <c r="C1507" s="1" t="s">
        <v>1286</v>
      </c>
      <c r="D1507" s="1" t="s">
        <v>801</v>
      </c>
      <c r="F1507" s="1">
        <v>10401301180</v>
      </c>
      <c r="G1507" s="1">
        <v>1039.55</v>
      </c>
      <c r="H1507" s="1">
        <v>1039.55</v>
      </c>
      <c r="I1507" s="1" t="s">
        <v>759</v>
      </c>
      <c r="J1507" s="1">
        <v>2024</v>
      </c>
      <c r="K1507" s="550">
        <v>45597</v>
      </c>
    </row>
    <row r="1508" spans="3:11">
      <c r="C1508" s="1" t="s">
        <v>1009</v>
      </c>
      <c r="D1508" s="1" t="s">
        <v>797</v>
      </c>
      <c r="F1508" s="1">
        <v>10202171180</v>
      </c>
      <c r="G1508" s="1">
        <v>111.25</v>
      </c>
      <c r="H1508" s="1">
        <v>111.25</v>
      </c>
      <c r="I1508" s="1" t="s">
        <v>759</v>
      </c>
      <c r="J1508" s="1">
        <v>2024</v>
      </c>
      <c r="K1508" s="550">
        <v>45597</v>
      </c>
    </row>
    <row r="1509" spans="3:11" ht="25.5">
      <c r="C1509" s="69" t="s">
        <v>1365</v>
      </c>
      <c r="D1509" s="69" t="s">
        <v>799</v>
      </c>
      <c r="F1509" s="1" t="s">
        <v>761</v>
      </c>
      <c r="G1509" s="1">
        <v>241</v>
      </c>
      <c r="H1509" s="1">
        <v>241</v>
      </c>
      <c r="I1509" s="1" t="s">
        <v>759</v>
      </c>
      <c r="J1509" s="1">
        <v>2024</v>
      </c>
      <c r="K1509" s="550">
        <v>45597</v>
      </c>
    </row>
    <row r="1510" spans="3:11">
      <c r="C1510" s="1" t="s">
        <v>1010</v>
      </c>
      <c r="D1510" s="1" t="s">
        <v>799</v>
      </c>
      <c r="F1510" s="1">
        <v>10201161180</v>
      </c>
      <c r="G1510" s="1">
        <v>30</v>
      </c>
      <c r="H1510" s="1">
        <v>30</v>
      </c>
      <c r="I1510" s="1" t="s">
        <v>759</v>
      </c>
      <c r="J1510" s="1">
        <v>2024</v>
      </c>
      <c r="K1510" s="550">
        <v>45597</v>
      </c>
    </row>
    <row r="1511" spans="3:11">
      <c r="C1511" s="1" t="s">
        <v>1010</v>
      </c>
      <c r="D1511" s="1" t="s">
        <v>799</v>
      </c>
      <c r="F1511" s="1" t="s">
        <v>761</v>
      </c>
      <c r="G1511" s="1">
        <v>60</v>
      </c>
      <c r="H1511" s="1">
        <v>60</v>
      </c>
      <c r="I1511" s="1" t="s">
        <v>759</v>
      </c>
      <c r="J1511" s="1">
        <v>2024</v>
      </c>
      <c r="K1511" s="550">
        <v>45597</v>
      </c>
    </row>
    <row r="1512" spans="3:11">
      <c r="C1512" s="1" t="s">
        <v>1011</v>
      </c>
      <c r="D1512" s="1" t="s">
        <v>822</v>
      </c>
      <c r="F1512" s="1">
        <v>10201161180</v>
      </c>
      <c r="G1512" s="1">
        <v>3235</v>
      </c>
      <c r="H1512" s="1">
        <v>3235</v>
      </c>
      <c r="I1512" s="1" t="s">
        <v>759</v>
      </c>
      <c r="J1512" s="1">
        <v>2024</v>
      </c>
      <c r="K1512" s="550">
        <v>45597</v>
      </c>
    </row>
    <row r="1513" spans="3:11" ht="25.5">
      <c r="C1513" s="69" t="s">
        <v>1366</v>
      </c>
      <c r="D1513" s="69" t="s">
        <v>804</v>
      </c>
      <c r="F1513" s="1" t="s">
        <v>761</v>
      </c>
      <c r="G1513" s="1">
        <v>278</v>
      </c>
      <c r="H1513" s="1">
        <v>278</v>
      </c>
      <c r="I1513" s="1" t="s">
        <v>759</v>
      </c>
      <c r="J1513" s="1">
        <v>2024</v>
      </c>
      <c r="K1513" s="550">
        <v>45597</v>
      </c>
    </row>
    <row r="1514" spans="3:11">
      <c r="C1514" s="1" t="s">
        <v>1014</v>
      </c>
      <c r="D1514" s="1" t="s">
        <v>806</v>
      </c>
      <c r="F1514" s="1">
        <v>10101801180</v>
      </c>
      <c r="G1514" s="1">
        <v>2115.17</v>
      </c>
      <c r="H1514" s="1">
        <v>2115.17</v>
      </c>
      <c r="I1514" s="1" t="s">
        <v>759</v>
      </c>
      <c r="J1514" s="1">
        <v>2024</v>
      </c>
      <c r="K1514" s="550">
        <v>45597</v>
      </c>
    </row>
    <row r="1515" spans="3:11">
      <c r="C1515" s="1" t="s">
        <v>1015</v>
      </c>
      <c r="D1515" s="1" t="s">
        <v>820</v>
      </c>
      <c r="F1515" s="1">
        <v>10201161180</v>
      </c>
      <c r="G1515" s="1">
        <v>570</v>
      </c>
      <c r="H1515" s="1">
        <v>570</v>
      </c>
      <c r="I1515" s="1" t="s">
        <v>759</v>
      </c>
      <c r="J1515" s="1">
        <v>2024</v>
      </c>
      <c r="K1515" s="550">
        <v>45597</v>
      </c>
    </row>
    <row r="1516" spans="3:11">
      <c r="C1516" s="1" t="s">
        <v>1016</v>
      </c>
      <c r="D1516" s="1" t="s">
        <v>820</v>
      </c>
      <c r="F1516" s="1">
        <v>10201161180</v>
      </c>
      <c r="G1516" s="1">
        <v>8981.5</v>
      </c>
      <c r="H1516" s="1">
        <v>8981.5</v>
      </c>
      <c r="I1516" s="1" t="s">
        <v>759</v>
      </c>
      <c r="J1516" s="1">
        <v>2024</v>
      </c>
      <c r="K1516" s="550">
        <v>45597</v>
      </c>
    </row>
    <row r="1517" spans="3:11">
      <c r="C1517" s="1" t="s">
        <v>1329</v>
      </c>
      <c r="D1517" s="1" t="s">
        <v>820</v>
      </c>
      <c r="F1517" s="1">
        <v>10201161180</v>
      </c>
      <c r="G1517" s="1">
        <v>580</v>
      </c>
      <c r="H1517" s="1">
        <v>580</v>
      </c>
      <c r="I1517" s="1" t="s">
        <v>759</v>
      </c>
      <c r="J1517" s="1">
        <v>2024</v>
      </c>
      <c r="K1517" s="550">
        <v>45597</v>
      </c>
    </row>
    <row r="1518" spans="3:11">
      <c r="C1518" s="1" t="s">
        <v>1017</v>
      </c>
      <c r="D1518" s="1" t="s">
        <v>820</v>
      </c>
      <c r="F1518" s="1">
        <v>10201161180</v>
      </c>
      <c r="G1518" s="1">
        <v>9518.6</v>
      </c>
      <c r="H1518" s="1">
        <v>9518.6</v>
      </c>
      <c r="I1518" s="1" t="s">
        <v>759</v>
      </c>
      <c r="J1518" s="1">
        <v>2024</v>
      </c>
      <c r="K1518" s="550">
        <v>45597</v>
      </c>
    </row>
    <row r="1519" spans="3:11">
      <c r="C1519" s="1" t="s">
        <v>1289</v>
      </c>
      <c r="D1519" s="1" t="s">
        <v>804</v>
      </c>
      <c r="F1519" s="1">
        <v>10201161180</v>
      </c>
      <c r="G1519" s="1">
        <v>10</v>
      </c>
      <c r="H1519" s="1">
        <v>10</v>
      </c>
      <c r="I1519" s="1" t="s">
        <v>759</v>
      </c>
      <c r="J1519" s="1">
        <v>2024</v>
      </c>
      <c r="K1519" s="550">
        <v>45597</v>
      </c>
    </row>
    <row r="1520" spans="3:11">
      <c r="C1520" s="1" t="s">
        <v>1018</v>
      </c>
      <c r="D1520" s="1" t="s">
        <v>804</v>
      </c>
      <c r="F1520" s="1">
        <v>10201161180</v>
      </c>
      <c r="G1520" s="1">
        <v>9423</v>
      </c>
      <c r="H1520" s="1">
        <v>9423</v>
      </c>
      <c r="I1520" s="1" t="s">
        <v>759</v>
      </c>
      <c r="J1520" s="1">
        <v>2024</v>
      </c>
      <c r="K1520" s="550">
        <v>45597</v>
      </c>
    </row>
    <row r="1521" spans="3:11">
      <c r="C1521" s="1" t="s">
        <v>1019</v>
      </c>
      <c r="D1521" s="1" t="s">
        <v>804</v>
      </c>
      <c r="F1521" s="1" t="s">
        <v>761</v>
      </c>
      <c r="G1521" s="1">
        <v>8219</v>
      </c>
      <c r="H1521" s="1">
        <v>8219</v>
      </c>
      <c r="I1521" s="1" t="s">
        <v>759</v>
      </c>
      <c r="J1521" s="1">
        <v>2024</v>
      </c>
      <c r="K1521" s="550">
        <v>45597</v>
      </c>
    </row>
    <row r="1522" spans="3:11">
      <c r="C1522" s="1" t="s">
        <v>1020</v>
      </c>
      <c r="D1522" s="1" t="s">
        <v>804</v>
      </c>
      <c r="F1522" s="1" t="s">
        <v>761</v>
      </c>
      <c r="G1522" s="1">
        <v>6580</v>
      </c>
      <c r="H1522" s="1">
        <v>6580</v>
      </c>
      <c r="I1522" s="1" t="s">
        <v>759</v>
      </c>
      <c r="J1522" s="1">
        <v>2024</v>
      </c>
      <c r="K1522" s="550">
        <v>45597</v>
      </c>
    </row>
    <row r="1523" spans="3:11">
      <c r="C1523" s="1" t="s">
        <v>1021</v>
      </c>
      <c r="D1523" s="1" t="s">
        <v>804</v>
      </c>
      <c r="F1523" s="1" t="s">
        <v>761</v>
      </c>
      <c r="G1523" s="1">
        <v>5785</v>
      </c>
      <c r="H1523" s="1">
        <v>5785</v>
      </c>
      <c r="I1523" s="1" t="s">
        <v>759</v>
      </c>
      <c r="J1523" s="1">
        <v>2024</v>
      </c>
      <c r="K1523" s="550">
        <v>45597</v>
      </c>
    </row>
    <row r="1524" spans="3:11">
      <c r="C1524" s="1" t="s">
        <v>1022</v>
      </c>
      <c r="D1524" s="1" t="s">
        <v>804</v>
      </c>
      <c r="F1524" s="1">
        <v>10202171180</v>
      </c>
      <c r="G1524" s="1">
        <v>19987.3</v>
      </c>
      <c r="H1524" s="1">
        <v>19987.3</v>
      </c>
      <c r="I1524" s="1" t="s">
        <v>759</v>
      </c>
      <c r="J1524" s="1">
        <v>2024</v>
      </c>
      <c r="K1524" s="550">
        <v>45597</v>
      </c>
    </row>
    <row r="1525" spans="3:11">
      <c r="C1525" s="1" t="s">
        <v>1023</v>
      </c>
      <c r="D1525" s="1" t="s">
        <v>804</v>
      </c>
      <c r="F1525" s="1" t="s">
        <v>761</v>
      </c>
      <c r="G1525" s="1">
        <v>12299</v>
      </c>
      <c r="H1525" s="1">
        <v>12299</v>
      </c>
      <c r="I1525" s="1" t="s">
        <v>759</v>
      </c>
      <c r="J1525" s="1">
        <v>2024</v>
      </c>
      <c r="K1525" s="550">
        <v>45597</v>
      </c>
    </row>
    <row r="1526" spans="3:11">
      <c r="C1526" s="1" t="s">
        <v>1024</v>
      </c>
      <c r="D1526" s="1" t="s">
        <v>804</v>
      </c>
      <c r="F1526" s="1">
        <v>10201161180</v>
      </c>
      <c r="G1526" s="1">
        <v>9992</v>
      </c>
      <c r="H1526" s="1">
        <v>9992</v>
      </c>
      <c r="I1526" s="1" t="s">
        <v>759</v>
      </c>
      <c r="J1526" s="1">
        <v>2024</v>
      </c>
      <c r="K1526" s="550">
        <v>45597</v>
      </c>
    </row>
    <row r="1527" spans="3:11">
      <c r="C1527" s="1" t="s">
        <v>1026</v>
      </c>
      <c r="D1527" s="1" t="s">
        <v>804</v>
      </c>
      <c r="F1527" s="1">
        <v>10201161180</v>
      </c>
      <c r="G1527" s="1">
        <v>18998</v>
      </c>
      <c r="H1527" s="1">
        <v>18998</v>
      </c>
      <c r="I1527" s="1" t="s">
        <v>759</v>
      </c>
      <c r="J1527" s="1">
        <v>2024</v>
      </c>
      <c r="K1527" s="550">
        <v>45597</v>
      </c>
    </row>
    <row r="1528" spans="3:11">
      <c r="C1528" s="1" t="s">
        <v>1027</v>
      </c>
      <c r="D1528" s="1" t="s">
        <v>804</v>
      </c>
      <c r="F1528" s="1">
        <v>10202171180</v>
      </c>
      <c r="G1528" s="1">
        <v>19293.3</v>
      </c>
      <c r="H1528" s="1">
        <v>19293.3</v>
      </c>
      <c r="I1528" s="1" t="s">
        <v>759</v>
      </c>
      <c r="J1528" s="1">
        <v>2024</v>
      </c>
      <c r="K1528" s="550">
        <v>45597</v>
      </c>
    </row>
    <row r="1529" spans="3:11">
      <c r="C1529" s="1" t="s">
        <v>1028</v>
      </c>
      <c r="D1529" s="1" t="s">
        <v>804</v>
      </c>
      <c r="F1529" s="1">
        <v>10202171180</v>
      </c>
      <c r="G1529" s="1">
        <v>16667.3</v>
      </c>
      <c r="H1529" s="1">
        <v>16667.3</v>
      </c>
      <c r="I1529" s="1" t="s">
        <v>759</v>
      </c>
      <c r="J1529" s="1">
        <v>2024</v>
      </c>
      <c r="K1529" s="550">
        <v>45597</v>
      </c>
    </row>
    <row r="1530" spans="3:11">
      <c r="C1530" s="1" t="s">
        <v>1367</v>
      </c>
      <c r="D1530" s="1" t="s">
        <v>804</v>
      </c>
      <c r="F1530" s="1">
        <v>10201161180</v>
      </c>
      <c r="G1530" s="1">
        <v>280</v>
      </c>
      <c r="H1530" s="1">
        <v>280</v>
      </c>
      <c r="I1530" s="1" t="s">
        <v>759</v>
      </c>
      <c r="J1530" s="1">
        <v>2024</v>
      </c>
      <c r="K1530" s="550">
        <v>45597</v>
      </c>
    </row>
    <row r="1531" spans="3:11">
      <c r="C1531" s="1" t="s">
        <v>1029</v>
      </c>
      <c r="D1531" s="1" t="s">
        <v>804</v>
      </c>
      <c r="F1531" s="1">
        <v>10202171180</v>
      </c>
      <c r="G1531" s="1">
        <v>24546.9</v>
      </c>
      <c r="H1531" s="1">
        <v>24546.9</v>
      </c>
      <c r="I1531" s="1" t="s">
        <v>759</v>
      </c>
      <c r="J1531" s="1">
        <v>2024</v>
      </c>
      <c r="K1531" s="550">
        <v>45597</v>
      </c>
    </row>
    <row r="1532" spans="3:11">
      <c r="C1532" s="1" t="s">
        <v>1290</v>
      </c>
      <c r="D1532" s="1" t="s">
        <v>806</v>
      </c>
      <c r="F1532" s="1">
        <v>10152261180</v>
      </c>
      <c r="G1532" s="1">
        <v>7985.53</v>
      </c>
      <c r="H1532" s="1">
        <v>7985.53</v>
      </c>
      <c r="I1532" s="1" t="s">
        <v>759</v>
      </c>
      <c r="J1532" s="1">
        <v>2024</v>
      </c>
      <c r="K1532" s="550">
        <v>45597</v>
      </c>
    </row>
    <row r="1533" spans="3:11">
      <c r="C1533" s="1" t="s">
        <v>1031</v>
      </c>
      <c r="D1533" s="1" t="s">
        <v>806</v>
      </c>
      <c r="F1533" s="1">
        <v>10152261180</v>
      </c>
      <c r="G1533" s="1">
        <v>392.43</v>
      </c>
      <c r="H1533" s="1">
        <v>392.43</v>
      </c>
      <c r="I1533" s="1" t="s">
        <v>759</v>
      </c>
      <c r="J1533" s="1">
        <v>2024</v>
      </c>
      <c r="K1533" s="550">
        <v>45597</v>
      </c>
    </row>
    <row r="1534" spans="3:11">
      <c r="C1534" s="1" t="s">
        <v>1032</v>
      </c>
      <c r="D1534" s="1" t="s">
        <v>826</v>
      </c>
      <c r="F1534" s="1">
        <v>10601621180</v>
      </c>
      <c r="G1534" s="1">
        <v>274.23</v>
      </c>
      <c r="H1534" s="1">
        <v>274.23</v>
      </c>
      <c r="I1534" s="1" t="s">
        <v>759</v>
      </c>
      <c r="J1534" s="1">
        <v>2024</v>
      </c>
      <c r="K1534" s="550">
        <v>45597</v>
      </c>
    </row>
    <row r="1535" spans="3:11">
      <c r="C1535" s="1" t="s">
        <v>1033</v>
      </c>
      <c r="D1535" s="1" t="s">
        <v>808</v>
      </c>
      <c r="F1535" s="1">
        <v>10201161180</v>
      </c>
      <c r="G1535" s="1">
        <v>4460</v>
      </c>
      <c r="H1535" s="1">
        <v>4460</v>
      </c>
      <c r="I1535" s="1" t="s">
        <v>759</v>
      </c>
      <c r="J1535" s="1">
        <v>2024</v>
      </c>
      <c r="K1535" s="550">
        <v>45597</v>
      </c>
    </row>
    <row r="1536" spans="3:11">
      <c r="C1536" s="1" t="s">
        <v>1035</v>
      </c>
      <c r="D1536" s="1" t="s">
        <v>808</v>
      </c>
      <c r="F1536" s="1">
        <v>10201161180</v>
      </c>
      <c r="G1536" s="1">
        <v>280</v>
      </c>
      <c r="H1536" s="1">
        <v>280</v>
      </c>
      <c r="I1536" s="1" t="s">
        <v>759</v>
      </c>
      <c r="J1536" s="1">
        <v>2024</v>
      </c>
      <c r="K1536" s="550">
        <v>45597</v>
      </c>
    </row>
    <row r="1537" spans="3:11">
      <c r="C1537" s="1" t="s">
        <v>1036</v>
      </c>
      <c r="D1537" s="1" t="s">
        <v>808</v>
      </c>
      <c r="F1537" s="1">
        <v>10201161180</v>
      </c>
      <c r="G1537" s="1">
        <v>920</v>
      </c>
      <c r="H1537" s="1">
        <v>920</v>
      </c>
      <c r="I1537" s="1" t="s">
        <v>759</v>
      </c>
      <c r="J1537" s="1">
        <v>2024</v>
      </c>
      <c r="K1537" s="550">
        <v>45597</v>
      </c>
    </row>
    <row r="1538" spans="3:11">
      <c r="C1538" s="1" t="s">
        <v>1037</v>
      </c>
      <c r="D1538" s="1" t="s">
        <v>810</v>
      </c>
      <c r="F1538" s="1">
        <v>10202141180</v>
      </c>
      <c r="G1538" s="1">
        <v>106598.8</v>
      </c>
      <c r="H1538" s="1">
        <v>106598.8</v>
      </c>
      <c r="I1538" s="1" t="s">
        <v>759</v>
      </c>
      <c r="J1538" s="1">
        <v>2024</v>
      </c>
      <c r="K1538" s="550">
        <v>45597</v>
      </c>
    </row>
    <row r="1539" spans="3:11">
      <c r="C1539" s="1" t="s">
        <v>1038</v>
      </c>
      <c r="D1539" s="1" t="s">
        <v>810</v>
      </c>
      <c r="F1539" s="1">
        <v>10202141180</v>
      </c>
      <c r="G1539" s="1">
        <v>98413.3</v>
      </c>
      <c r="H1539" s="1">
        <v>98413.3</v>
      </c>
      <c r="I1539" s="1" t="s">
        <v>759</v>
      </c>
      <c r="J1539" s="1">
        <v>2024</v>
      </c>
      <c r="K1539" s="550">
        <v>45597</v>
      </c>
    </row>
    <row r="1540" spans="3:11">
      <c r="C1540" s="1" t="s">
        <v>1039</v>
      </c>
      <c r="D1540" s="1" t="s">
        <v>810</v>
      </c>
      <c r="F1540" s="1">
        <v>10202141180</v>
      </c>
      <c r="G1540" s="1">
        <v>30563.7</v>
      </c>
      <c r="H1540" s="1">
        <v>30563.7</v>
      </c>
      <c r="I1540" s="1" t="s">
        <v>759</v>
      </c>
      <c r="J1540" s="1">
        <v>2024</v>
      </c>
      <c r="K1540" s="550">
        <v>45597</v>
      </c>
    </row>
    <row r="1541" spans="3:11">
      <c r="C1541" s="1" t="s">
        <v>1040</v>
      </c>
      <c r="D1541" s="1" t="s">
        <v>810</v>
      </c>
      <c r="F1541" s="1">
        <v>10202141180</v>
      </c>
      <c r="G1541" s="1">
        <v>93707.7</v>
      </c>
      <c r="H1541" s="1">
        <v>93707.7</v>
      </c>
      <c r="I1541" s="1" t="s">
        <v>759</v>
      </c>
      <c r="J1541" s="1">
        <v>2024</v>
      </c>
      <c r="K1541" s="550">
        <v>45597</v>
      </c>
    </row>
    <row r="1542" spans="3:11">
      <c r="C1542" s="1" t="s">
        <v>1041</v>
      </c>
      <c r="D1542" s="1" t="s">
        <v>808</v>
      </c>
      <c r="F1542" s="1">
        <v>10201161180</v>
      </c>
      <c r="G1542" s="1">
        <v>70</v>
      </c>
      <c r="H1542" s="1">
        <v>70</v>
      </c>
      <c r="I1542" s="1" t="s">
        <v>759</v>
      </c>
      <c r="J1542" s="1">
        <v>2024</v>
      </c>
      <c r="K1542" s="550">
        <v>45597</v>
      </c>
    </row>
    <row r="1543" spans="3:11">
      <c r="C1543" s="1" t="s">
        <v>1042</v>
      </c>
      <c r="D1543" s="1" t="s">
        <v>808</v>
      </c>
      <c r="F1543" s="1">
        <v>10201161180</v>
      </c>
      <c r="G1543" s="1">
        <v>1680</v>
      </c>
      <c r="H1543" s="1">
        <v>1680</v>
      </c>
      <c r="I1543" s="1" t="s">
        <v>759</v>
      </c>
      <c r="J1543" s="1">
        <v>2024</v>
      </c>
      <c r="K1543" s="550">
        <v>45597</v>
      </c>
    </row>
    <row r="1544" spans="3:11">
      <c r="C1544" s="1" t="s">
        <v>1371</v>
      </c>
      <c r="D1544" s="1" t="s">
        <v>808</v>
      </c>
      <c r="F1544" s="1">
        <v>10201161180</v>
      </c>
      <c r="G1544" s="1">
        <v>810</v>
      </c>
      <c r="H1544" s="1">
        <v>810</v>
      </c>
      <c r="I1544" s="1" t="s">
        <v>759</v>
      </c>
      <c r="J1544" s="1">
        <v>2024</v>
      </c>
      <c r="K1544" s="550">
        <v>45597</v>
      </c>
    </row>
    <row r="1545" spans="3:11">
      <c r="C1545" s="1" t="s">
        <v>1043</v>
      </c>
      <c r="D1545" s="1" t="s">
        <v>808</v>
      </c>
      <c r="F1545" s="1">
        <v>10201161180</v>
      </c>
      <c r="G1545" s="1">
        <v>5278</v>
      </c>
      <c r="H1545" s="1">
        <v>5278</v>
      </c>
      <c r="I1545" s="1" t="s">
        <v>759</v>
      </c>
      <c r="J1545" s="1">
        <v>2024</v>
      </c>
      <c r="K1545" s="550">
        <v>45597</v>
      </c>
    </row>
    <row r="1546" spans="3:11">
      <c r="C1546" s="1" t="s">
        <v>1045</v>
      </c>
      <c r="D1546" s="1" t="s">
        <v>808</v>
      </c>
      <c r="F1546" s="1">
        <v>10201161180</v>
      </c>
      <c r="G1546" s="1">
        <v>1934</v>
      </c>
      <c r="H1546" s="1">
        <v>1934</v>
      </c>
      <c r="I1546" s="1" t="s">
        <v>759</v>
      </c>
      <c r="J1546" s="1">
        <v>2024</v>
      </c>
      <c r="K1546" s="550">
        <v>45597</v>
      </c>
    </row>
    <row r="1547" spans="3:11">
      <c r="C1547" s="1" t="s">
        <v>1044</v>
      </c>
      <c r="D1547" s="1" t="s">
        <v>808</v>
      </c>
      <c r="F1547" s="1" t="s">
        <v>761</v>
      </c>
      <c r="G1547" s="1">
        <v>1668</v>
      </c>
      <c r="H1547" s="1">
        <v>1668</v>
      </c>
      <c r="I1547" s="1" t="s">
        <v>759</v>
      </c>
      <c r="J1547" s="1">
        <v>2024</v>
      </c>
      <c r="K1547" s="550">
        <v>45597</v>
      </c>
    </row>
    <row r="1548" spans="3:11">
      <c r="C1548" s="1" t="s">
        <v>1046</v>
      </c>
      <c r="D1548" s="1" t="s">
        <v>808</v>
      </c>
      <c r="F1548" s="1">
        <v>10201161180</v>
      </c>
      <c r="G1548" s="1">
        <v>5212</v>
      </c>
      <c r="H1548" s="1">
        <v>5212</v>
      </c>
      <c r="I1548" s="1" t="s">
        <v>759</v>
      </c>
      <c r="J1548" s="1">
        <v>2024</v>
      </c>
      <c r="K1548" s="550">
        <v>45597</v>
      </c>
    </row>
    <row r="1549" spans="3:11">
      <c r="C1549" s="1" t="s">
        <v>1048</v>
      </c>
      <c r="D1549" s="1" t="s">
        <v>808</v>
      </c>
      <c r="F1549" s="1">
        <v>10201161180</v>
      </c>
      <c r="G1549" s="1">
        <v>813.9</v>
      </c>
      <c r="H1549" s="1">
        <v>813.9</v>
      </c>
      <c r="I1549" s="1" t="s">
        <v>759</v>
      </c>
      <c r="J1549" s="1">
        <v>2024</v>
      </c>
      <c r="K1549" s="550">
        <v>45597</v>
      </c>
    </row>
    <row r="1550" spans="3:11">
      <c r="C1550" s="1" t="s">
        <v>1049</v>
      </c>
      <c r="D1550" s="1" t="s">
        <v>810</v>
      </c>
      <c r="F1550" s="1">
        <v>10201161180</v>
      </c>
      <c r="G1550" s="1">
        <v>3010</v>
      </c>
      <c r="H1550" s="1">
        <v>3010</v>
      </c>
      <c r="I1550" s="1" t="s">
        <v>759</v>
      </c>
      <c r="J1550" s="1">
        <v>2024</v>
      </c>
      <c r="K1550" s="550">
        <v>45597</v>
      </c>
    </row>
    <row r="1551" spans="3:11">
      <c r="C1551" s="1" t="s">
        <v>1050</v>
      </c>
      <c r="D1551" s="1" t="s">
        <v>810</v>
      </c>
      <c r="F1551" s="1">
        <v>10201161180</v>
      </c>
      <c r="G1551" s="1">
        <v>791.1</v>
      </c>
      <c r="H1551" s="1">
        <v>791.1</v>
      </c>
      <c r="I1551" s="1" t="s">
        <v>759</v>
      </c>
      <c r="J1551" s="1">
        <v>2024</v>
      </c>
      <c r="K1551" s="550">
        <v>45597</v>
      </c>
    </row>
    <row r="1552" spans="3:11">
      <c r="C1552" s="1" t="s">
        <v>1051</v>
      </c>
      <c r="D1552" s="1" t="s">
        <v>810</v>
      </c>
      <c r="F1552" s="1">
        <v>10201161180</v>
      </c>
      <c r="G1552" s="1">
        <v>2624</v>
      </c>
      <c r="H1552" s="1">
        <v>2624</v>
      </c>
      <c r="I1552" s="1" t="s">
        <v>759</v>
      </c>
      <c r="J1552" s="1">
        <v>2024</v>
      </c>
      <c r="K1552" s="550">
        <v>45597</v>
      </c>
    </row>
    <row r="1553" spans="3:11">
      <c r="C1553" s="1" t="s">
        <v>1054</v>
      </c>
      <c r="D1553" s="1" t="s">
        <v>822</v>
      </c>
      <c r="F1553" s="1">
        <v>10202131180</v>
      </c>
      <c r="G1553" s="1">
        <v>354.05</v>
      </c>
      <c r="H1553" s="1">
        <v>354.05</v>
      </c>
      <c r="I1553" s="1" t="s">
        <v>759</v>
      </c>
      <c r="J1553" s="1">
        <v>2024</v>
      </c>
      <c r="K1553" s="550">
        <v>45597</v>
      </c>
    </row>
    <row r="1554" spans="3:11">
      <c r="C1554" s="1" t="s">
        <v>1056</v>
      </c>
      <c r="D1554" s="1" t="s">
        <v>828</v>
      </c>
      <c r="F1554" s="1">
        <v>10202111180</v>
      </c>
      <c r="G1554" s="1">
        <v>53</v>
      </c>
      <c r="H1554" s="1">
        <v>53</v>
      </c>
      <c r="I1554" s="1" t="s">
        <v>759</v>
      </c>
      <c r="J1554" s="1">
        <v>2024</v>
      </c>
      <c r="K1554" s="550">
        <v>45597</v>
      </c>
    </row>
    <row r="1555" spans="3:11">
      <c r="C1555" s="1" t="s">
        <v>1058</v>
      </c>
      <c r="D1555" s="1" t="s">
        <v>828</v>
      </c>
      <c r="F1555" s="1">
        <v>10202111180</v>
      </c>
      <c r="G1555" s="1">
        <v>56</v>
      </c>
      <c r="H1555" s="1">
        <v>56</v>
      </c>
      <c r="I1555" s="1" t="s">
        <v>759</v>
      </c>
      <c r="J1555" s="1">
        <v>2024</v>
      </c>
      <c r="K1555" s="550">
        <v>45597</v>
      </c>
    </row>
    <row r="1556" spans="3:11">
      <c r="C1556" s="1" t="s">
        <v>1060</v>
      </c>
      <c r="D1556" s="1" t="s">
        <v>826</v>
      </c>
      <c r="F1556" s="1">
        <v>10202131180</v>
      </c>
      <c r="G1556" s="1">
        <v>316.06</v>
      </c>
      <c r="H1556" s="1">
        <v>316.06</v>
      </c>
      <c r="I1556" s="1" t="s">
        <v>759</v>
      </c>
      <c r="J1556" s="1">
        <v>2024</v>
      </c>
      <c r="K1556" s="550">
        <v>45597</v>
      </c>
    </row>
    <row r="1557" spans="3:11">
      <c r="C1557" s="1" t="s">
        <v>1372</v>
      </c>
      <c r="D1557" s="1" t="s">
        <v>826</v>
      </c>
      <c r="F1557" s="1" t="s">
        <v>761</v>
      </c>
      <c r="G1557" s="1">
        <v>104.42</v>
      </c>
      <c r="H1557" s="1">
        <v>104.42</v>
      </c>
      <c r="I1557" s="1" t="s">
        <v>759</v>
      </c>
      <c r="J1557" s="1">
        <v>2024</v>
      </c>
      <c r="K1557" s="550">
        <v>45597</v>
      </c>
    </row>
    <row r="1558" spans="3:11">
      <c r="C1558" s="1" t="s">
        <v>1061</v>
      </c>
      <c r="D1558" s="1" t="s">
        <v>826</v>
      </c>
      <c r="F1558" s="1">
        <v>10601621180</v>
      </c>
      <c r="G1558" s="1">
        <v>150.05000000000001</v>
      </c>
      <c r="H1558" s="1">
        <v>150.05000000000001</v>
      </c>
      <c r="I1558" s="1" t="s">
        <v>759</v>
      </c>
      <c r="J1558" s="1">
        <v>2024</v>
      </c>
      <c r="K1558" s="550">
        <v>45597</v>
      </c>
    </row>
    <row r="1559" spans="3:11">
      <c r="C1559" s="1" t="s">
        <v>1062</v>
      </c>
      <c r="D1559" s="1" t="s">
        <v>812</v>
      </c>
      <c r="F1559" s="1">
        <v>10201161180</v>
      </c>
      <c r="G1559" s="1">
        <v>60</v>
      </c>
      <c r="H1559" s="1">
        <v>60</v>
      </c>
      <c r="I1559" s="1" t="s">
        <v>759</v>
      </c>
      <c r="J1559" s="1">
        <v>2024</v>
      </c>
      <c r="K1559" s="550">
        <v>45597</v>
      </c>
    </row>
    <row r="1560" spans="3:11">
      <c r="C1560" s="1" t="s">
        <v>1063</v>
      </c>
      <c r="D1560" s="1" t="s">
        <v>824</v>
      </c>
      <c r="F1560" s="1">
        <v>10601621180</v>
      </c>
      <c r="G1560" s="1">
        <v>52.78</v>
      </c>
      <c r="H1560" s="1">
        <v>52.78</v>
      </c>
      <c r="I1560" s="1" t="s">
        <v>759</v>
      </c>
      <c r="J1560" s="1">
        <v>2024</v>
      </c>
      <c r="K1560" s="550">
        <v>45597</v>
      </c>
    </row>
    <row r="1561" spans="3:11">
      <c r="C1561" s="1" t="s">
        <v>1064</v>
      </c>
      <c r="D1561" s="1" t="s">
        <v>814</v>
      </c>
      <c r="F1561" s="1">
        <v>10202221180</v>
      </c>
      <c r="G1561" s="1">
        <v>1301</v>
      </c>
      <c r="H1561" s="1">
        <v>1301</v>
      </c>
      <c r="I1561" s="1" t="s">
        <v>759</v>
      </c>
      <c r="J1561" s="1">
        <v>2024</v>
      </c>
      <c r="K1561" s="550">
        <v>45597</v>
      </c>
    </row>
    <row r="1562" spans="3:11">
      <c r="C1562" s="1" t="s">
        <v>1065</v>
      </c>
      <c r="D1562" s="1" t="s">
        <v>814</v>
      </c>
      <c r="F1562" s="1">
        <v>10201161180</v>
      </c>
      <c r="G1562" s="1">
        <v>461</v>
      </c>
      <c r="H1562" s="1">
        <v>461</v>
      </c>
      <c r="I1562" s="1" t="s">
        <v>759</v>
      </c>
      <c r="J1562" s="1">
        <v>2024</v>
      </c>
      <c r="K1562" s="550">
        <v>45597</v>
      </c>
    </row>
    <row r="1563" spans="3:11">
      <c r="C1563" s="1" t="s">
        <v>1068</v>
      </c>
      <c r="D1563" s="1" t="s">
        <v>844</v>
      </c>
      <c r="F1563" s="1">
        <v>10601521180</v>
      </c>
      <c r="G1563" s="1">
        <v>211.55</v>
      </c>
      <c r="H1563" s="1">
        <v>211.55</v>
      </c>
      <c r="I1563" s="1" t="s">
        <v>759</v>
      </c>
      <c r="J1563" s="1">
        <v>2024</v>
      </c>
      <c r="K1563" s="550">
        <v>45597</v>
      </c>
    </row>
    <row r="1564" spans="3:11">
      <c r="C1564" s="1" t="s">
        <v>1069</v>
      </c>
      <c r="D1564" s="1" t="s">
        <v>826</v>
      </c>
      <c r="F1564" s="1" t="s">
        <v>750</v>
      </c>
      <c r="G1564" s="1">
        <v>205.34</v>
      </c>
      <c r="H1564" s="1">
        <v>205.34</v>
      </c>
      <c r="I1564" s="1" t="s">
        <v>759</v>
      </c>
      <c r="J1564" s="1">
        <v>2024</v>
      </c>
      <c r="K1564" s="550">
        <v>45597</v>
      </c>
    </row>
    <row r="1565" spans="3:11">
      <c r="C1565" s="1" t="s">
        <v>1070</v>
      </c>
      <c r="D1565" s="1" t="s">
        <v>824</v>
      </c>
      <c r="F1565" s="1" t="s">
        <v>750</v>
      </c>
      <c r="G1565" s="1">
        <v>455.3</v>
      </c>
      <c r="H1565" s="1">
        <v>455.3</v>
      </c>
      <c r="I1565" s="1" t="s">
        <v>759</v>
      </c>
      <c r="J1565" s="1">
        <v>2024</v>
      </c>
      <c r="K1565" s="550">
        <v>45597</v>
      </c>
    </row>
    <row r="1566" spans="3:11">
      <c r="C1566" s="1" t="s">
        <v>1071</v>
      </c>
      <c r="D1566" s="1" t="s">
        <v>826</v>
      </c>
      <c r="F1566" s="1" t="s">
        <v>750</v>
      </c>
      <c r="G1566" s="1">
        <v>313.73</v>
      </c>
      <c r="H1566" s="1">
        <v>313.73</v>
      </c>
      <c r="I1566" s="1" t="s">
        <v>759</v>
      </c>
      <c r="J1566" s="1">
        <v>2024</v>
      </c>
      <c r="K1566" s="550">
        <v>45597</v>
      </c>
    </row>
    <row r="1567" spans="3:11">
      <c r="C1567" s="1" t="s">
        <v>1072</v>
      </c>
      <c r="D1567" s="1" t="s">
        <v>818</v>
      </c>
      <c r="F1567" s="1">
        <v>10202171180</v>
      </c>
      <c r="G1567" s="1">
        <v>6040</v>
      </c>
      <c r="H1567" s="1">
        <v>6040</v>
      </c>
      <c r="I1567" s="1" t="s">
        <v>759</v>
      </c>
      <c r="J1567" s="1">
        <v>2024</v>
      </c>
      <c r="K1567" s="550">
        <v>45597</v>
      </c>
    </row>
    <row r="1568" spans="3:11">
      <c r="C1568" s="1" t="s">
        <v>1073</v>
      </c>
      <c r="D1568" s="1" t="s">
        <v>818</v>
      </c>
      <c r="F1568" s="1">
        <v>10202171180</v>
      </c>
      <c r="G1568" s="1">
        <v>9708.7000000000007</v>
      </c>
      <c r="H1568" s="1">
        <v>9708.7000000000007</v>
      </c>
      <c r="I1568" s="1" t="s">
        <v>759</v>
      </c>
      <c r="J1568" s="1">
        <v>2024</v>
      </c>
      <c r="K1568" s="550">
        <v>45597</v>
      </c>
    </row>
    <row r="1569" spans="3:11">
      <c r="C1569" s="1" t="s">
        <v>1074</v>
      </c>
      <c r="D1569" s="1" t="s">
        <v>818</v>
      </c>
      <c r="F1569" s="1">
        <v>10201161180</v>
      </c>
      <c r="G1569" s="1">
        <v>140</v>
      </c>
      <c r="H1569" s="1">
        <v>140</v>
      </c>
      <c r="I1569" s="1" t="s">
        <v>759</v>
      </c>
      <c r="J1569" s="1">
        <v>2024</v>
      </c>
      <c r="K1569" s="550">
        <v>45597</v>
      </c>
    </row>
    <row r="1570" spans="3:11">
      <c r="C1570" s="1" t="s">
        <v>1075</v>
      </c>
      <c r="D1570" s="1" t="s">
        <v>818</v>
      </c>
      <c r="F1570" s="1">
        <v>10201161180</v>
      </c>
      <c r="G1570" s="1">
        <v>857</v>
      </c>
      <c r="H1570" s="1">
        <v>857</v>
      </c>
      <c r="I1570" s="1" t="s">
        <v>759</v>
      </c>
      <c r="J1570" s="1">
        <v>2024</v>
      </c>
      <c r="K1570" s="550">
        <v>45597</v>
      </c>
    </row>
    <row r="1571" spans="3:11">
      <c r="C1571" s="1" t="s">
        <v>1330</v>
      </c>
      <c r="D1571" s="1" t="s">
        <v>818</v>
      </c>
      <c r="F1571" s="1" t="s">
        <v>761</v>
      </c>
      <c r="G1571" s="1">
        <v>328.54</v>
      </c>
      <c r="H1571" s="1">
        <v>328.54</v>
      </c>
      <c r="I1571" s="1" t="s">
        <v>759</v>
      </c>
      <c r="J1571" s="1">
        <v>2024</v>
      </c>
      <c r="K1571" s="550">
        <v>45597</v>
      </c>
    </row>
    <row r="1572" spans="3:11">
      <c r="D1572" s="1" t="s">
        <v>826</v>
      </c>
      <c r="F1572" s="1">
        <v>10601621180</v>
      </c>
      <c r="G1572" s="1">
        <v>95.16</v>
      </c>
      <c r="H1572" s="1">
        <v>95.16</v>
      </c>
      <c r="I1572" s="1" t="s">
        <v>759</v>
      </c>
      <c r="J1572" s="1">
        <v>2024</v>
      </c>
      <c r="K1572" s="550">
        <v>45597</v>
      </c>
    </row>
    <row r="1573" spans="3:11">
      <c r="C1573" s="1" t="s">
        <v>1077</v>
      </c>
      <c r="D1573" s="1" t="s">
        <v>826</v>
      </c>
      <c r="F1573" s="1">
        <v>10601621180</v>
      </c>
      <c r="G1573" s="1">
        <v>155.24</v>
      </c>
      <c r="H1573" s="1">
        <v>155.24</v>
      </c>
      <c r="I1573" s="1" t="s">
        <v>759</v>
      </c>
      <c r="J1573" s="1">
        <v>2024</v>
      </c>
      <c r="K1573" s="550">
        <v>45597</v>
      </c>
    </row>
    <row r="1574" spans="3:11">
      <c r="C1574" s="1" t="s">
        <v>1078</v>
      </c>
      <c r="D1574" s="1" t="s">
        <v>826</v>
      </c>
      <c r="F1574" s="1">
        <v>10601621180</v>
      </c>
      <c r="G1574" s="1">
        <v>92.76</v>
      </c>
      <c r="H1574" s="1">
        <v>92.76</v>
      </c>
      <c r="I1574" s="1" t="s">
        <v>759</v>
      </c>
      <c r="J1574" s="1">
        <v>2024</v>
      </c>
      <c r="K1574" s="550">
        <v>45597</v>
      </c>
    </row>
    <row r="1575" spans="3:11">
      <c r="C1575" s="1" t="s">
        <v>1079</v>
      </c>
      <c r="D1575" s="1" t="s">
        <v>824</v>
      </c>
      <c r="F1575" s="1">
        <v>10201161180</v>
      </c>
      <c r="G1575" s="1">
        <v>190</v>
      </c>
      <c r="H1575" s="1">
        <v>190</v>
      </c>
      <c r="I1575" s="1" t="s">
        <v>759</v>
      </c>
      <c r="J1575" s="1">
        <v>2024</v>
      </c>
      <c r="K1575" s="550">
        <v>45597</v>
      </c>
    </row>
    <row r="1576" spans="3:11">
      <c r="C1576" s="1" t="s">
        <v>1080</v>
      </c>
      <c r="D1576" s="1" t="s">
        <v>842</v>
      </c>
      <c r="F1576" s="1">
        <v>10401301180</v>
      </c>
      <c r="G1576" s="1">
        <v>156.91999999999999</v>
      </c>
      <c r="H1576" s="1">
        <v>156.91999999999999</v>
      </c>
      <c r="I1576" s="1" t="s">
        <v>759</v>
      </c>
      <c r="J1576" s="1">
        <v>2024</v>
      </c>
      <c r="K1576" s="550">
        <v>45597</v>
      </c>
    </row>
    <row r="1577" spans="3:11">
      <c r="C1577" s="1" t="s">
        <v>1082</v>
      </c>
      <c r="D1577" s="1" t="s">
        <v>830</v>
      </c>
      <c r="F1577" s="1">
        <v>10401301180</v>
      </c>
      <c r="G1577" s="1">
        <v>183.8</v>
      </c>
      <c r="H1577" s="1">
        <v>183.8</v>
      </c>
      <c r="I1577" s="1" t="s">
        <v>759</v>
      </c>
      <c r="J1577" s="1">
        <v>2024</v>
      </c>
      <c r="K1577" s="550">
        <v>45597</v>
      </c>
    </row>
    <row r="1578" spans="3:11">
      <c r="C1578" s="1" t="s">
        <v>1083</v>
      </c>
      <c r="D1578" s="1" t="s">
        <v>826</v>
      </c>
      <c r="F1578" s="1">
        <v>10601621180</v>
      </c>
      <c r="G1578" s="1">
        <v>356.53</v>
      </c>
      <c r="H1578" s="1">
        <v>356.53</v>
      </c>
      <c r="I1578" s="1" t="s">
        <v>759</v>
      </c>
      <c r="J1578" s="1">
        <v>2024</v>
      </c>
      <c r="K1578" s="550">
        <v>45597</v>
      </c>
    </row>
    <row r="1579" spans="3:11">
      <c r="C1579" s="1" t="s">
        <v>1084</v>
      </c>
      <c r="D1579" s="1" t="s">
        <v>826</v>
      </c>
      <c r="F1579" s="1">
        <v>10601621180</v>
      </c>
      <c r="G1579" s="1">
        <v>456.25</v>
      </c>
      <c r="H1579" s="1">
        <v>456.25</v>
      </c>
      <c r="I1579" s="1" t="s">
        <v>759</v>
      </c>
      <c r="J1579" s="1">
        <v>2024</v>
      </c>
      <c r="K1579" s="550">
        <v>45597</v>
      </c>
    </row>
    <row r="1580" spans="3:11" ht="25.5">
      <c r="C1580" s="69" t="s">
        <v>1374</v>
      </c>
      <c r="D1580" s="69" t="s">
        <v>808</v>
      </c>
      <c r="F1580" s="1" t="s">
        <v>761</v>
      </c>
      <c r="G1580" s="1">
        <v>4040</v>
      </c>
      <c r="H1580" s="1">
        <v>4040</v>
      </c>
      <c r="I1580" s="1" t="s">
        <v>759</v>
      </c>
      <c r="J1580" s="1">
        <v>2024</v>
      </c>
      <c r="K1580" s="550">
        <v>45597</v>
      </c>
    </row>
    <row r="1581" spans="3:11">
      <c r="C1581" s="1" t="s">
        <v>1086</v>
      </c>
      <c r="D1581" s="1" t="s">
        <v>820</v>
      </c>
      <c r="F1581" s="1">
        <v>10201161180</v>
      </c>
      <c r="G1581" s="1">
        <v>5100</v>
      </c>
      <c r="H1581" s="1">
        <v>5100</v>
      </c>
      <c r="I1581" s="1" t="s">
        <v>759</v>
      </c>
      <c r="J1581" s="1">
        <v>2024</v>
      </c>
      <c r="K1581" s="550">
        <v>45597</v>
      </c>
    </row>
    <row r="1582" spans="3:11">
      <c r="C1582" s="1" t="s">
        <v>1087</v>
      </c>
      <c r="D1582" s="1" t="s">
        <v>820</v>
      </c>
      <c r="F1582" s="1">
        <v>10201161180</v>
      </c>
      <c r="G1582" s="1">
        <v>5122</v>
      </c>
      <c r="H1582" s="1">
        <v>5122</v>
      </c>
      <c r="I1582" s="1" t="s">
        <v>759</v>
      </c>
      <c r="J1582" s="1">
        <v>2024</v>
      </c>
      <c r="K1582" s="550">
        <v>45597</v>
      </c>
    </row>
    <row r="1583" spans="3:11">
      <c r="C1583" s="1" t="s">
        <v>1088</v>
      </c>
      <c r="D1583" s="1" t="s">
        <v>820</v>
      </c>
      <c r="F1583" s="1">
        <v>10201161180</v>
      </c>
      <c r="G1583" s="1">
        <v>5190</v>
      </c>
      <c r="H1583" s="1">
        <v>5190</v>
      </c>
      <c r="I1583" s="1" t="s">
        <v>759</v>
      </c>
      <c r="J1583" s="1">
        <v>2024</v>
      </c>
      <c r="K1583" s="550">
        <v>45597</v>
      </c>
    </row>
    <row r="1584" spans="3:11">
      <c r="C1584" s="1" t="s">
        <v>1089</v>
      </c>
      <c r="D1584" s="1" t="s">
        <v>820</v>
      </c>
      <c r="F1584" s="1">
        <v>10201161180</v>
      </c>
      <c r="G1584" s="1">
        <v>4735</v>
      </c>
      <c r="H1584" s="1">
        <v>4735</v>
      </c>
      <c r="I1584" s="1" t="s">
        <v>759</v>
      </c>
      <c r="J1584" s="1">
        <v>2024</v>
      </c>
      <c r="K1584" s="550">
        <v>45597</v>
      </c>
    </row>
    <row r="1585" spans="3:11">
      <c r="C1585" s="1" t="s">
        <v>1091</v>
      </c>
      <c r="D1585" s="1" t="s">
        <v>826</v>
      </c>
      <c r="F1585" s="1">
        <v>10601621180</v>
      </c>
      <c r="G1585" s="1">
        <v>157.22999999999999</v>
      </c>
      <c r="H1585" s="1">
        <v>157.22999999999999</v>
      </c>
      <c r="I1585" s="1" t="s">
        <v>759</v>
      </c>
      <c r="J1585" s="1">
        <v>2024</v>
      </c>
      <c r="K1585" s="550">
        <v>45597</v>
      </c>
    </row>
    <row r="1586" spans="3:11">
      <c r="C1586" s="1" t="s">
        <v>1375</v>
      </c>
      <c r="D1586" s="1" t="s">
        <v>826</v>
      </c>
      <c r="F1586" s="1" t="s">
        <v>761</v>
      </c>
      <c r="G1586" s="1">
        <v>264.93</v>
      </c>
      <c r="H1586" s="1">
        <v>264.93</v>
      </c>
      <c r="I1586" s="1" t="s">
        <v>759</v>
      </c>
      <c r="J1586" s="1">
        <v>2024</v>
      </c>
      <c r="K1586" s="550">
        <v>45597</v>
      </c>
    </row>
    <row r="1587" spans="3:11">
      <c r="C1587" s="1" t="s">
        <v>1092</v>
      </c>
      <c r="D1587" s="1" t="s">
        <v>826</v>
      </c>
      <c r="F1587" s="1">
        <v>10601621180</v>
      </c>
      <c r="G1587" s="1">
        <v>1286.42</v>
      </c>
      <c r="H1587" s="1">
        <v>1286.42</v>
      </c>
      <c r="I1587" s="1" t="s">
        <v>759</v>
      </c>
      <c r="J1587" s="1">
        <v>2024</v>
      </c>
      <c r="K1587" s="550">
        <v>45597</v>
      </c>
    </row>
    <row r="1588" spans="3:11">
      <c r="C1588" s="1" t="s">
        <v>1093</v>
      </c>
      <c r="D1588" s="1" t="s">
        <v>830</v>
      </c>
      <c r="F1588" s="1">
        <v>10201161180</v>
      </c>
      <c r="G1588" s="1">
        <v>32886.199999999997</v>
      </c>
      <c r="H1588" s="1">
        <v>32886.199999999997</v>
      </c>
      <c r="I1588" s="1" t="s">
        <v>759</v>
      </c>
      <c r="J1588" s="1">
        <v>2024</v>
      </c>
      <c r="K1588" s="550">
        <v>45597</v>
      </c>
    </row>
    <row r="1589" spans="3:11">
      <c r="C1589" s="1" t="s">
        <v>1094</v>
      </c>
      <c r="D1589" s="1" t="s">
        <v>830</v>
      </c>
      <c r="F1589" s="1">
        <v>10201161180</v>
      </c>
      <c r="G1589" s="1">
        <v>13578.6</v>
      </c>
      <c r="H1589" s="1">
        <v>13578.6</v>
      </c>
      <c r="I1589" s="1" t="s">
        <v>759</v>
      </c>
      <c r="J1589" s="1">
        <v>2024</v>
      </c>
      <c r="K1589" s="550">
        <v>45597</v>
      </c>
    </row>
    <row r="1590" spans="3:11">
      <c r="C1590" s="1" t="s">
        <v>1332</v>
      </c>
      <c r="D1590" s="1" t="s">
        <v>826</v>
      </c>
      <c r="F1590" s="1" t="s">
        <v>761</v>
      </c>
      <c r="G1590" s="1">
        <v>173.82</v>
      </c>
      <c r="H1590" s="1">
        <v>173.82</v>
      </c>
      <c r="I1590" s="1" t="s">
        <v>759</v>
      </c>
      <c r="J1590" s="1">
        <v>2024</v>
      </c>
      <c r="K1590" s="550">
        <v>45597</v>
      </c>
    </row>
    <row r="1591" spans="3:11">
      <c r="C1591" s="1" t="s">
        <v>1333</v>
      </c>
      <c r="D1591" s="1" t="s">
        <v>826</v>
      </c>
      <c r="F1591" s="1" t="s">
        <v>761</v>
      </c>
      <c r="G1591" s="1">
        <v>72.260000000000005</v>
      </c>
      <c r="H1591" s="1">
        <v>72.260000000000005</v>
      </c>
      <c r="I1591" s="1" t="s">
        <v>759</v>
      </c>
      <c r="J1591" s="1">
        <v>2024</v>
      </c>
      <c r="K1591" s="550">
        <v>45597</v>
      </c>
    </row>
    <row r="1592" spans="3:11">
      <c r="C1592" s="1" t="s">
        <v>1391</v>
      </c>
      <c r="D1592" s="1" t="s">
        <v>826</v>
      </c>
      <c r="F1592" s="1" t="s">
        <v>761</v>
      </c>
      <c r="G1592" s="1">
        <v>479.86</v>
      </c>
      <c r="H1592" s="1">
        <v>479.86</v>
      </c>
      <c r="I1592" s="1" t="s">
        <v>759</v>
      </c>
      <c r="J1592" s="1">
        <v>2024</v>
      </c>
      <c r="K1592" s="550">
        <v>45597</v>
      </c>
    </row>
    <row r="1593" spans="3:11">
      <c r="C1593" s="1" t="s">
        <v>1334</v>
      </c>
      <c r="D1593" s="1" t="s">
        <v>826</v>
      </c>
      <c r="F1593" s="1" t="s">
        <v>761</v>
      </c>
      <c r="G1593" s="1">
        <v>612.9</v>
      </c>
      <c r="H1593" s="1">
        <v>612.9</v>
      </c>
      <c r="I1593" s="1" t="s">
        <v>759</v>
      </c>
      <c r="J1593" s="1">
        <v>2024</v>
      </c>
      <c r="K1593" s="550">
        <v>45597</v>
      </c>
    </row>
    <row r="1594" spans="3:11">
      <c r="C1594" s="1" t="s">
        <v>1336</v>
      </c>
      <c r="D1594" s="1" t="s">
        <v>826</v>
      </c>
      <c r="F1594" s="1" t="s">
        <v>761</v>
      </c>
      <c r="G1594" s="1">
        <v>714</v>
      </c>
      <c r="H1594" s="1">
        <v>714</v>
      </c>
      <c r="I1594" s="1" t="s">
        <v>759</v>
      </c>
      <c r="J1594" s="1">
        <v>2024</v>
      </c>
      <c r="K1594" s="550">
        <v>45597</v>
      </c>
    </row>
    <row r="1595" spans="3:11">
      <c r="C1595" s="1" t="s">
        <v>1096</v>
      </c>
      <c r="D1595" s="1" t="s">
        <v>828</v>
      </c>
      <c r="F1595" s="1">
        <v>10202111180</v>
      </c>
      <c r="G1595" s="1">
        <v>50.1</v>
      </c>
      <c r="H1595" s="1">
        <v>50.1</v>
      </c>
      <c r="I1595" s="1" t="s">
        <v>759</v>
      </c>
      <c r="J1595" s="1">
        <v>2024</v>
      </c>
      <c r="K1595" s="550">
        <v>45597</v>
      </c>
    </row>
    <row r="1596" spans="3:11">
      <c r="C1596" s="1" t="s">
        <v>1097</v>
      </c>
      <c r="D1596" s="1" t="s">
        <v>828</v>
      </c>
      <c r="F1596" s="1">
        <v>10202171180</v>
      </c>
      <c r="G1596" s="1">
        <v>848.9</v>
      </c>
      <c r="H1596" s="1">
        <v>848.9</v>
      </c>
      <c r="I1596" s="1" t="s">
        <v>759</v>
      </c>
      <c r="J1596" s="1">
        <v>2024</v>
      </c>
      <c r="K1596" s="550">
        <v>45597</v>
      </c>
    </row>
    <row r="1597" spans="3:11">
      <c r="C1597" s="1" t="s">
        <v>1098</v>
      </c>
      <c r="D1597" s="1" t="s">
        <v>828</v>
      </c>
      <c r="F1597" s="1">
        <v>10202171180</v>
      </c>
      <c r="G1597" s="1">
        <v>244</v>
      </c>
      <c r="H1597" s="1">
        <v>244</v>
      </c>
      <c r="I1597" s="1" t="s">
        <v>759</v>
      </c>
      <c r="J1597" s="1">
        <v>2024</v>
      </c>
      <c r="K1597" s="550">
        <v>45597</v>
      </c>
    </row>
    <row r="1598" spans="3:11">
      <c r="C1598" s="1" t="s">
        <v>1099</v>
      </c>
      <c r="D1598" s="1" t="s">
        <v>828</v>
      </c>
      <c r="F1598" s="1">
        <v>10202171180</v>
      </c>
      <c r="G1598" s="1">
        <v>390.9</v>
      </c>
      <c r="H1598" s="1">
        <v>390.9</v>
      </c>
      <c r="I1598" s="1" t="s">
        <v>759</v>
      </c>
      <c r="J1598" s="1">
        <v>2024</v>
      </c>
      <c r="K1598" s="550">
        <v>45597</v>
      </c>
    </row>
    <row r="1599" spans="3:11">
      <c r="C1599" s="1" t="s">
        <v>1100</v>
      </c>
      <c r="D1599" s="1" t="s">
        <v>828</v>
      </c>
      <c r="F1599" s="1">
        <v>10202171180</v>
      </c>
      <c r="G1599" s="1">
        <v>248.1</v>
      </c>
      <c r="H1599" s="1">
        <v>248.1</v>
      </c>
      <c r="I1599" s="1" t="s">
        <v>759</v>
      </c>
      <c r="J1599" s="1">
        <v>2024</v>
      </c>
      <c r="K1599" s="550">
        <v>45597</v>
      </c>
    </row>
    <row r="1600" spans="3:11">
      <c r="C1600" s="1" t="s">
        <v>1101</v>
      </c>
      <c r="D1600" s="1" t="s">
        <v>828</v>
      </c>
      <c r="F1600" s="1">
        <v>10202171180</v>
      </c>
      <c r="G1600" s="1">
        <v>329.7</v>
      </c>
      <c r="H1600" s="1">
        <v>329.7</v>
      </c>
      <c r="I1600" s="1" t="s">
        <v>759</v>
      </c>
      <c r="J1600" s="1">
        <v>2024</v>
      </c>
      <c r="K1600" s="550">
        <v>45597</v>
      </c>
    </row>
    <row r="1601" spans="3:11">
      <c r="C1601" s="1" t="s">
        <v>1102</v>
      </c>
      <c r="D1601" s="1" t="s">
        <v>828</v>
      </c>
      <c r="F1601" s="1">
        <v>10202171180</v>
      </c>
      <c r="G1601" s="1">
        <v>373.1</v>
      </c>
      <c r="H1601" s="1">
        <v>373.1</v>
      </c>
      <c r="I1601" s="1" t="s">
        <v>759</v>
      </c>
      <c r="J1601" s="1">
        <v>2024</v>
      </c>
      <c r="K1601" s="550">
        <v>45597</v>
      </c>
    </row>
    <row r="1602" spans="3:11">
      <c r="C1602" s="1" t="s">
        <v>1103</v>
      </c>
      <c r="D1602" s="1" t="s">
        <v>828</v>
      </c>
      <c r="F1602" s="1">
        <v>10202171180</v>
      </c>
      <c r="G1602" s="1">
        <v>491.1</v>
      </c>
      <c r="H1602" s="1">
        <v>491.1</v>
      </c>
      <c r="I1602" s="1" t="s">
        <v>759</v>
      </c>
      <c r="J1602" s="1">
        <v>2024</v>
      </c>
      <c r="K1602" s="550">
        <v>45597</v>
      </c>
    </row>
    <row r="1603" spans="3:11">
      <c r="C1603" s="1" t="s">
        <v>1104</v>
      </c>
      <c r="D1603" s="1" t="s">
        <v>828</v>
      </c>
      <c r="F1603" s="1">
        <v>10202171180</v>
      </c>
      <c r="G1603" s="1">
        <v>1115.9000000000001</v>
      </c>
      <c r="H1603" s="1">
        <v>1115.9000000000001</v>
      </c>
      <c r="I1603" s="1" t="s">
        <v>759</v>
      </c>
      <c r="J1603" s="1">
        <v>2024</v>
      </c>
      <c r="K1603" s="550">
        <v>45597</v>
      </c>
    </row>
    <row r="1604" spans="3:11">
      <c r="C1604" s="1" t="s">
        <v>1105</v>
      </c>
      <c r="D1604" s="1" t="s">
        <v>828</v>
      </c>
      <c r="F1604" s="1">
        <v>10202171180</v>
      </c>
      <c r="G1604" s="1">
        <v>506.6</v>
      </c>
      <c r="H1604" s="1">
        <v>506.6</v>
      </c>
      <c r="I1604" s="1" t="s">
        <v>759</v>
      </c>
      <c r="J1604" s="1">
        <v>2024</v>
      </c>
      <c r="K1604" s="550">
        <v>45597</v>
      </c>
    </row>
    <row r="1605" spans="3:11">
      <c r="C1605" s="1" t="s">
        <v>1106</v>
      </c>
      <c r="D1605" s="1" t="s">
        <v>828</v>
      </c>
      <c r="F1605" s="1">
        <v>10202171180</v>
      </c>
      <c r="G1605" s="1">
        <v>493.4</v>
      </c>
      <c r="H1605" s="1">
        <v>493.4</v>
      </c>
      <c r="I1605" s="1" t="s">
        <v>759</v>
      </c>
      <c r="J1605" s="1">
        <v>2024</v>
      </c>
      <c r="K1605" s="550">
        <v>45597</v>
      </c>
    </row>
    <row r="1606" spans="3:11">
      <c r="C1606" s="1" t="s">
        <v>1108</v>
      </c>
      <c r="D1606" s="1" t="s">
        <v>828</v>
      </c>
      <c r="F1606" s="1">
        <v>10202171180</v>
      </c>
      <c r="G1606" s="1">
        <v>451.1</v>
      </c>
      <c r="H1606" s="1">
        <v>451.1</v>
      </c>
      <c r="I1606" s="1" t="s">
        <v>759</v>
      </c>
      <c r="J1606" s="1">
        <v>2024</v>
      </c>
      <c r="K1606" s="550">
        <v>45597</v>
      </c>
    </row>
    <row r="1607" spans="3:11">
      <c r="C1607" s="1" t="s">
        <v>1109</v>
      </c>
      <c r="D1607" s="1" t="s">
        <v>828</v>
      </c>
      <c r="F1607" s="1">
        <v>10202171180</v>
      </c>
      <c r="G1607" s="1">
        <v>407</v>
      </c>
      <c r="H1607" s="1">
        <v>407</v>
      </c>
      <c r="I1607" s="1" t="s">
        <v>759</v>
      </c>
      <c r="J1607" s="1">
        <v>2024</v>
      </c>
      <c r="K1607" s="550">
        <v>45597</v>
      </c>
    </row>
    <row r="1608" spans="3:11">
      <c r="C1608" s="1" t="s">
        <v>1295</v>
      </c>
      <c r="D1608" s="1" t="s">
        <v>828</v>
      </c>
      <c r="F1608" s="1">
        <v>10202171180</v>
      </c>
      <c r="G1608" s="1">
        <v>470.6</v>
      </c>
      <c r="H1608" s="1">
        <v>470.6</v>
      </c>
      <c r="I1608" s="1" t="s">
        <v>759</v>
      </c>
      <c r="J1608" s="1">
        <v>2024</v>
      </c>
      <c r="K1608" s="550">
        <v>45597</v>
      </c>
    </row>
    <row r="1609" spans="3:11">
      <c r="C1609" s="1" t="s">
        <v>1337</v>
      </c>
      <c r="D1609" s="1" t="s">
        <v>828</v>
      </c>
      <c r="F1609" s="1">
        <v>10401311180</v>
      </c>
      <c r="G1609" s="1">
        <v>181.9</v>
      </c>
      <c r="H1609" s="1">
        <v>181.9</v>
      </c>
      <c r="I1609" s="1" t="s">
        <v>759</v>
      </c>
      <c r="J1609" s="1">
        <v>2024</v>
      </c>
      <c r="K1609" s="550">
        <v>45597</v>
      </c>
    </row>
    <row r="1610" spans="3:11">
      <c r="C1610" s="1" t="s">
        <v>1338</v>
      </c>
      <c r="D1610" s="1" t="s">
        <v>828</v>
      </c>
      <c r="F1610" s="1">
        <v>10401631180</v>
      </c>
      <c r="G1610" s="1">
        <v>193.4</v>
      </c>
      <c r="H1610" s="1">
        <v>193.4</v>
      </c>
      <c r="I1610" s="1" t="s">
        <v>759</v>
      </c>
      <c r="J1610" s="1">
        <v>2024</v>
      </c>
      <c r="K1610" s="550">
        <v>45597</v>
      </c>
    </row>
    <row r="1611" spans="3:11">
      <c r="D1611" s="1" t="s">
        <v>826</v>
      </c>
      <c r="F1611" s="1">
        <v>10601621180</v>
      </c>
      <c r="G1611" s="1">
        <v>135.41999999999999</v>
      </c>
      <c r="H1611" s="1">
        <v>135.41999999999999</v>
      </c>
      <c r="I1611" s="1" t="s">
        <v>759</v>
      </c>
      <c r="J1611" s="1">
        <v>2024</v>
      </c>
      <c r="K1611" s="550">
        <v>45597</v>
      </c>
    </row>
    <row r="1612" spans="3:11">
      <c r="C1612" s="1" t="s">
        <v>1112</v>
      </c>
      <c r="D1612" s="1" t="s">
        <v>826</v>
      </c>
      <c r="F1612" s="1">
        <v>10601621180</v>
      </c>
      <c r="G1612" s="1">
        <v>255.17</v>
      </c>
      <c r="H1612" s="1">
        <v>255.17</v>
      </c>
      <c r="I1612" s="1" t="s">
        <v>759</v>
      </c>
      <c r="J1612" s="1">
        <v>2024</v>
      </c>
      <c r="K1612" s="550">
        <v>45597</v>
      </c>
    </row>
    <row r="1613" spans="3:11">
      <c r="C1613" s="1" t="s">
        <v>1298</v>
      </c>
      <c r="D1613" s="1" t="s">
        <v>826</v>
      </c>
      <c r="F1613" s="1">
        <v>10101801180</v>
      </c>
      <c r="G1613" s="1">
        <v>154.99</v>
      </c>
      <c r="H1613" s="1">
        <v>154.99</v>
      </c>
      <c r="I1613" s="1" t="s">
        <v>759</v>
      </c>
      <c r="J1613" s="1">
        <v>2024</v>
      </c>
      <c r="K1613" s="550">
        <v>45597</v>
      </c>
    </row>
    <row r="1614" spans="3:11">
      <c r="C1614" s="1" t="s">
        <v>1113</v>
      </c>
      <c r="D1614" s="1" t="s">
        <v>826</v>
      </c>
      <c r="F1614" s="1">
        <v>10601621180</v>
      </c>
      <c r="G1614" s="1">
        <v>40.119999999999997</v>
      </c>
      <c r="H1614" s="1">
        <v>40.119999999999997</v>
      </c>
      <c r="I1614" s="1" t="s">
        <v>759</v>
      </c>
      <c r="J1614" s="1">
        <v>2024</v>
      </c>
      <c r="K1614" s="550">
        <v>45597</v>
      </c>
    </row>
    <row r="1615" spans="3:11">
      <c r="C1615" s="1" t="s">
        <v>1114</v>
      </c>
      <c r="D1615" s="1" t="s">
        <v>826</v>
      </c>
      <c r="F1615" s="1">
        <v>10601621180</v>
      </c>
      <c r="G1615" s="1">
        <v>522.70000000000005</v>
      </c>
      <c r="H1615" s="1">
        <v>522.70000000000005</v>
      </c>
      <c r="I1615" s="1" t="s">
        <v>759</v>
      </c>
      <c r="J1615" s="1">
        <v>2024</v>
      </c>
      <c r="K1615" s="550">
        <v>45597</v>
      </c>
    </row>
    <row r="1616" spans="3:11">
      <c r="C1616" s="1" t="s">
        <v>1116</v>
      </c>
      <c r="D1616" s="1" t="s">
        <v>826</v>
      </c>
      <c r="F1616" s="1">
        <v>10601621180</v>
      </c>
      <c r="G1616" s="1">
        <v>107.53</v>
      </c>
      <c r="H1616" s="1">
        <v>107.53</v>
      </c>
      <c r="I1616" s="1" t="s">
        <v>759</v>
      </c>
      <c r="J1616" s="1">
        <v>2024</v>
      </c>
      <c r="K1616" s="550">
        <v>45597</v>
      </c>
    </row>
    <row r="1617" spans="3:11">
      <c r="C1617" s="1" t="s">
        <v>1299</v>
      </c>
      <c r="D1617" s="1" t="s">
        <v>826</v>
      </c>
      <c r="F1617" s="1">
        <v>10601621180</v>
      </c>
      <c r="G1617" s="1">
        <v>95.09</v>
      </c>
      <c r="H1617" s="1">
        <v>95.09</v>
      </c>
      <c r="I1617" s="1" t="s">
        <v>759</v>
      </c>
      <c r="J1617" s="1">
        <v>2024</v>
      </c>
      <c r="K1617" s="550">
        <v>45597</v>
      </c>
    </row>
    <row r="1618" spans="3:11">
      <c r="C1618" s="1" t="s">
        <v>1117</v>
      </c>
      <c r="D1618" s="1" t="s">
        <v>826</v>
      </c>
      <c r="F1618" s="1">
        <v>10601621180</v>
      </c>
      <c r="G1618" s="1">
        <v>172.35</v>
      </c>
      <c r="H1618" s="1">
        <v>172.35</v>
      </c>
      <c r="I1618" s="1" t="s">
        <v>759</v>
      </c>
      <c r="J1618" s="1">
        <v>2024</v>
      </c>
      <c r="K1618" s="550">
        <v>45597</v>
      </c>
    </row>
    <row r="1619" spans="3:11">
      <c r="C1619" s="1" t="s">
        <v>1118</v>
      </c>
      <c r="D1619" s="1" t="s">
        <v>826</v>
      </c>
      <c r="F1619" s="1">
        <v>10601621180</v>
      </c>
      <c r="G1619" s="1">
        <v>174.55</v>
      </c>
      <c r="H1619" s="1">
        <v>174.55</v>
      </c>
      <c r="I1619" s="1" t="s">
        <v>759</v>
      </c>
      <c r="J1619" s="1">
        <v>2024</v>
      </c>
      <c r="K1619" s="550">
        <v>45597</v>
      </c>
    </row>
    <row r="1620" spans="3:11">
      <c r="C1620" s="1" t="s">
        <v>1120</v>
      </c>
      <c r="D1620" s="1" t="s">
        <v>826</v>
      </c>
      <c r="F1620" s="1">
        <v>10601621180</v>
      </c>
      <c r="G1620" s="1">
        <v>256.10000000000002</v>
      </c>
      <c r="H1620" s="1">
        <v>256.10000000000002</v>
      </c>
      <c r="I1620" s="1" t="s">
        <v>759</v>
      </c>
      <c r="J1620" s="1">
        <v>2024</v>
      </c>
      <c r="K1620" s="550">
        <v>45597</v>
      </c>
    </row>
    <row r="1621" spans="3:11">
      <c r="C1621" s="1" t="s">
        <v>1121</v>
      </c>
      <c r="D1621" s="1" t="s">
        <v>826</v>
      </c>
      <c r="F1621" s="1">
        <v>10601621180</v>
      </c>
      <c r="G1621" s="1">
        <v>300.89</v>
      </c>
      <c r="H1621" s="1">
        <v>0</v>
      </c>
      <c r="I1621" s="1" t="s">
        <v>759</v>
      </c>
      <c r="J1621" s="1">
        <v>2024</v>
      </c>
      <c r="K1621" s="550">
        <v>45597</v>
      </c>
    </row>
    <row r="1622" spans="3:11">
      <c r="C1622" s="1" t="s">
        <v>1122</v>
      </c>
      <c r="D1622" s="1" t="s">
        <v>826</v>
      </c>
      <c r="F1622" s="1">
        <v>10601621180</v>
      </c>
      <c r="G1622" s="1">
        <v>311.98</v>
      </c>
      <c r="H1622" s="1">
        <v>311.98</v>
      </c>
      <c r="I1622" s="1" t="s">
        <v>759</v>
      </c>
      <c r="J1622" s="1">
        <v>2024</v>
      </c>
      <c r="K1622" s="550">
        <v>45597</v>
      </c>
    </row>
    <row r="1623" spans="3:11">
      <c r="C1623" s="1" t="s">
        <v>1123</v>
      </c>
      <c r="D1623" s="1" t="s">
        <v>826</v>
      </c>
      <c r="F1623" s="1">
        <v>10601621180</v>
      </c>
      <c r="G1623" s="1">
        <v>216.33</v>
      </c>
      <c r="H1623" s="1">
        <v>216.33</v>
      </c>
      <c r="I1623" s="1" t="s">
        <v>759</v>
      </c>
      <c r="J1623" s="1">
        <v>2024</v>
      </c>
      <c r="K1623" s="550">
        <v>45597</v>
      </c>
    </row>
    <row r="1624" spans="3:11">
      <c r="C1624" s="1" t="s">
        <v>1124</v>
      </c>
      <c r="D1624" s="1" t="s">
        <v>826</v>
      </c>
      <c r="F1624" s="1">
        <v>10601621180</v>
      </c>
      <c r="G1624" s="1">
        <v>280.83999999999997</v>
      </c>
      <c r="H1624" s="1">
        <v>280.83999999999997</v>
      </c>
      <c r="I1624" s="1" t="s">
        <v>759</v>
      </c>
      <c r="J1624" s="1">
        <v>2024</v>
      </c>
      <c r="K1624" s="550">
        <v>45597</v>
      </c>
    </row>
    <row r="1625" spans="3:11">
      <c r="C1625" s="1" t="s">
        <v>1126</v>
      </c>
      <c r="D1625" s="1" t="s">
        <v>826</v>
      </c>
      <c r="F1625" s="1">
        <v>10601621180</v>
      </c>
      <c r="G1625" s="1">
        <v>385.8</v>
      </c>
      <c r="H1625" s="1">
        <v>385.8</v>
      </c>
      <c r="I1625" s="1" t="s">
        <v>759</v>
      </c>
      <c r="J1625" s="1">
        <v>2024</v>
      </c>
      <c r="K1625" s="550">
        <v>45597</v>
      </c>
    </row>
    <row r="1626" spans="3:11">
      <c r="C1626" s="1" t="s">
        <v>1127</v>
      </c>
      <c r="D1626" s="1" t="s">
        <v>826</v>
      </c>
      <c r="F1626" s="1">
        <v>10601621180</v>
      </c>
      <c r="G1626" s="1">
        <v>65.8</v>
      </c>
      <c r="H1626" s="1">
        <v>65.8</v>
      </c>
      <c r="I1626" s="1" t="s">
        <v>759</v>
      </c>
      <c r="J1626" s="1">
        <v>2024</v>
      </c>
      <c r="K1626" s="550">
        <v>45597</v>
      </c>
    </row>
    <row r="1627" spans="3:11">
      <c r="C1627" s="1" t="s">
        <v>1128</v>
      </c>
      <c r="D1627" s="1" t="s">
        <v>826</v>
      </c>
      <c r="F1627" s="1">
        <v>10601621180</v>
      </c>
      <c r="G1627" s="1">
        <v>110.18</v>
      </c>
      <c r="H1627" s="1">
        <v>0</v>
      </c>
      <c r="I1627" s="1" t="s">
        <v>759</v>
      </c>
      <c r="J1627" s="1">
        <v>2024</v>
      </c>
      <c r="K1627" s="550">
        <v>45597</v>
      </c>
    </row>
    <row r="1628" spans="3:11">
      <c r="C1628" s="1" t="s">
        <v>1129</v>
      </c>
      <c r="D1628" s="1" t="s">
        <v>826</v>
      </c>
      <c r="F1628" s="1">
        <v>10601621180</v>
      </c>
      <c r="G1628" s="1">
        <v>430.51</v>
      </c>
      <c r="H1628" s="1">
        <v>430.51</v>
      </c>
      <c r="I1628" s="1" t="s">
        <v>759</v>
      </c>
      <c r="J1628" s="1">
        <v>2024</v>
      </c>
      <c r="K1628" s="550">
        <v>45597</v>
      </c>
    </row>
    <row r="1629" spans="3:11">
      <c r="C1629" s="1" t="s">
        <v>1300</v>
      </c>
      <c r="D1629" s="1" t="s">
        <v>826</v>
      </c>
      <c r="F1629" s="1">
        <v>10601621180</v>
      </c>
      <c r="G1629" s="1">
        <v>94.21</v>
      </c>
      <c r="H1629" s="1">
        <v>94.21</v>
      </c>
      <c r="I1629" s="1" t="s">
        <v>759</v>
      </c>
      <c r="J1629" s="1">
        <v>2024</v>
      </c>
      <c r="K1629" s="550">
        <v>45597</v>
      </c>
    </row>
    <row r="1630" spans="3:11">
      <c r="C1630" s="1" t="s">
        <v>1130</v>
      </c>
      <c r="D1630" s="1" t="s">
        <v>826</v>
      </c>
      <c r="F1630" s="1">
        <v>10601621180</v>
      </c>
      <c r="G1630" s="1">
        <v>263.48</v>
      </c>
      <c r="H1630" s="1">
        <v>263.48</v>
      </c>
      <c r="I1630" s="1" t="s">
        <v>759</v>
      </c>
      <c r="J1630" s="1">
        <v>2024</v>
      </c>
      <c r="K1630" s="550">
        <v>45597</v>
      </c>
    </row>
    <row r="1631" spans="3:11">
      <c r="C1631" s="1" t="s">
        <v>1135</v>
      </c>
      <c r="D1631" s="1" t="s">
        <v>826</v>
      </c>
      <c r="F1631" s="1">
        <v>10601621180</v>
      </c>
      <c r="G1631" s="1">
        <v>479.29</v>
      </c>
      <c r="H1631" s="1">
        <v>479.29</v>
      </c>
      <c r="I1631" s="1" t="s">
        <v>759</v>
      </c>
      <c r="J1631" s="1">
        <v>2024</v>
      </c>
      <c r="K1631" s="550">
        <v>45597</v>
      </c>
    </row>
    <row r="1632" spans="3:11">
      <c r="C1632" s="1" t="s">
        <v>1136</v>
      </c>
      <c r="D1632" s="1" t="s">
        <v>826</v>
      </c>
      <c r="F1632" s="1">
        <v>10601621180</v>
      </c>
      <c r="G1632" s="1">
        <v>144.04</v>
      </c>
      <c r="H1632" s="1">
        <v>144.04</v>
      </c>
      <c r="I1632" s="1" t="s">
        <v>759</v>
      </c>
      <c r="J1632" s="1">
        <v>2024</v>
      </c>
      <c r="K1632" s="550">
        <v>45597</v>
      </c>
    </row>
    <row r="1633" spans="3:11">
      <c r="C1633" s="1" t="s">
        <v>1376</v>
      </c>
      <c r="D1633" s="1" t="s">
        <v>826</v>
      </c>
      <c r="F1633" s="1">
        <v>10202131180</v>
      </c>
      <c r="G1633" s="1">
        <v>429.12</v>
      </c>
      <c r="H1633" s="1">
        <v>429.12</v>
      </c>
      <c r="I1633" s="1" t="s">
        <v>759</v>
      </c>
      <c r="J1633" s="1">
        <v>2024</v>
      </c>
      <c r="K1633" s="550">
        <v>45597</v>
      </c>
    </row>
    <row r="1634" spans="3:11">
      <c r="C1634" s="1" t="s">
        <v>1137</v>
      </c>
      <c r="D1634" s="1" t="s">
        <v>826</v>
      </c>
      <c r="F1634" s="1">
        <v>10601621180</v>
      </c>
      <c r="G1634" s="1">
        <v>85.83</v>
      </c>
      <c r="H1634" s="1">
        <v>85.83</v>
      </c>
      <c r="I1634" s="1" t="s">
        <v>759</v>
      </c>
      <c r="J1634" s="1">
        <v>2024</v>
      </c>
      <c r="K1634" s="550">
        <v>45597</v>
      </c>
    </row>
    <row r="1635" spans="3:11">
      <c r="C1635" s="1" t="s">
        <v>1138</v>
      </c>
      <c r="D1635" s="1" t="s">
        <v>826</v>
      </c>
      <c r="F1635" s="1">
        <v>10601621180</v>
      </c>
      <c r="G1635" s="1">
        <v>427.7</v>
      </c>
      <c r="H1635" s="1">
        <v>427.7</v>
      </c>
      <c r="I1635" s="1" t="s">
        <v>759</v>
      </c>
      <c r="J1635" s="1">
        <v>2024</v>
      </c>
      <c r="K1635" s="550">
        <v>45597</v>
      </c>
    </row>
    <row r="1636" spans="3:11">
      <c r="C1636" s="1" t="s">
        <v>1139</v>
      </c>
      <c r="D1636" s="1" t="s">
        <v>826</v>
      </c>
      <c r="F1636" s="1">
        <v>10601621180</v>
      </c>
      <c r="G1636" s="1">
        <v>156.46</v>
      </c>
      <c r="H1636" s="1">
        <v>156.46</v>
      </c>
      <c r="I1636" s="1" t="s">
        <v>759</v>
      </c>
      <c r="J1636" s="1">
        <v>2024</v>
      </c>
      <c r="K1636" s="550">
        <v>45597</v>
      </c>
    </row>
    <row r="1637" spans="3:11">
      <c r="C1637" s="1" t="s">
        <v>1140</v>
      </c>
      <c r="D1637" s="1" t="s">
        <v>826</v>
      </c>
      <c r="F1637" s="1">
        <v>10601621180</v>
      </c>
      <c r="G1637" s="1">
        <v>342.03</v>
      </c>
      <c r="H1637" s="1">
        <v>0</v>
      </c>
      <c r="I1637" s="1" t="s">
        <v>759</v>
      </c>
      <c r="J1637" s="1">
        <v>2024</v>
      </c>
      <c r="K1637" s="550">
        <v>45597</v>
      </c>
    </row>
    <row r="1638" spans="3:11">
      <c r="C1638" s="1" t="s">
        <v>1141</v>
      </c>
      <c r="D1638" s="1" t="s">
        <v>826</v>
      </c>
      <c r="F1638" s="1">
        <v>10601621180</v>
      </c>
      <c r="G1638" s="1">
        <v>178.64</v>
      </c>
      <c r="H1638" s="1">
        <v>0</v>
      </c>
      <c r="I1638" s="1" t="s">
        <v>759</v>
      </c>
      <c r="J1638" s="1">
        <v>2024</v>
      </c>
      <c r="K1638" s="550">
        <v>45597</v>
      </c>
    </row>
    <row r="1639" spans="3:11">
      <c r="C1639" s="1" t="s">
        <v>1301</v>
      </c>
      <c r="D1639" s="1" t="s">
        <v>826</v>
      </c>
      <c r="F1639" s="1">
        <v>10601621180</v>
      </c>
      <c r="G1639" s="1">
        <v>290.38</v>
      </c>
      <c r="H1639" s="1">
        <v>290.38</v>
      </c>
      <c r="I1639" s="1" t="s">
        <v>759</v>
      </c>
      <c r="J1639" s="1">
        <v>2024</v>
      </c>
      <c r="K1639" s="550">
        <v>45597</v>
      </c>
    </row>
    <row r="1640" spans="3:11">
      <c r="C1640" s="1" t="s">
        <v>1142</v>
      </c>
      <c r="D1640" s="1" t="s">
        <v>826</v>
      </c>
      <c r="F1640" s="1">
        <v>10601621180</v>
      </c>
      <c r="G1640" s="1">
        <v>121.47</v>
      </c>
      <c r="H1640" s="1">
        <v>121.47</v>
      </c>
      <c r="I1640" s="1" t="s">
        <v>759</v>
      </c>
      <c r="J1640" s="1">
        <v>2024</v>
      </c>
      <c r="K1640" s="550">
        <v>45597</v>
      </c>
    </row>
    <row r="1641" spans="3:11">
      <c r="C1641" s="1" t="s">
        <v>1144</v>
      </c>
      <c r="D1641" s="1" t="s">
        <v>826</v>
      </c>
      <c r="F1641" s="1">
        <v>10601621180</v>
      </c>
      <c r="G1641" s="1">
        <v>296.81</v>
      </c>
      <c r="H1641" s="1">
        <v>296.81</v>
      </c>
      <c r="I1641" s="1" t="s">
        <v>759</v>
      </c>
      <c r="J1641" s="1">
        <v>2024</v>
      </c>
      <c r="K1641" s="550">
        <v>45597</v>
      </c>
    </row>
    <row r="1642" spans="3:11">
      <c r="C1642" s="1" t="s">
        <v>1145</v>
      </c>
      <c r="D1642" s="1" t="s">
        <v>826</v>
      </c>
      <c r="F1642" s="1">
        <v>10601621180</v>
      </c>
      <c r="G1642" s="1">
        <v>302.98</v>
      </c>
      <c r="H1642" s="1">
        <v>302.98</v>
      </c>
      <c r="I1642" s="1" t="s">
        <v>759</v>
      </c>
      <c r="J1642" s="1">
        <v>2024</v>
      </c>
      <c r="K1642" s="550">
        <v>45597</v>
      </c>
    </row>
    <row r="1643" spans="3:11">
      <c r="C1643" s="1" t="s">
        <v>1146</v>
      </c>
      <c r="D1643" s="1" t="s">
        <v>826</v>
      </c>
      <c r="F1643" s="1">
        <v>10601621180</v>
      </c>
      <c r="G1643" s="1">
        <v>160.69999999999999</v>
      </c>
      <c r="H1643" s="1">
        <v>160.69999999999999</v>
      </c>
      <c r="I1643" s="1" t="s">
        <v>759</v>
      </c>
      <c r="J1643" s="1">
        <v>2024</v>
      </c>
      <c r="K1643" s="550">
        <v>45597</v>
      </c>
    </row>
    <row r="1644" spans="3:11">
      <c r="C1644" s="1" t="s">
        <v>1147</v>
      </c>
      <c r="D1644" s="1" t="s">
        <v>826</v>
      </c>
      <c r="F1644" s="1">
        <v>10601621180</v>
      </c>
      <c r="G1644" s="1">
        <v>199.68</v>
      </c>
      <c r="H1644" s="1">
        <v>199.68</v>
      </c>
      <c r="I1644" s="1" t="s">
        <v>759</v>
      </c>
      <c r="J1644" s="1">
        <v>2024</v>
      </c>
      <c r="K1644" s="550">
        <v>45597</v>
      </c>
    </row>
    <row r="1645" spans="3:11">
      <c r="C1645" s="1" t="s">
        <v>1148</v>
      </c>
      <c r="D1645" s="1" t="s">
        <v>826</v>
      </c>
      <c r="F1645" s="1">
        <v>10601621180</v>
      </c>
      <c r="G1645" s="1">
        <v>853.06</v>
      </c>
      <c r="H1645" s="1">
        <v>853.06</v>
      </c>
      <c r="I1645" s="1" t="s">
        <v>759</v>
      </c>
      <c r="J1645" s="1">
        <v>2024</v>
      </c>
      <c r="K1645" s="550">
        <v>45597</v>
      </c>
    </row>
    <row r="1646" spans="3:11">
      <c r="C1646" s="1" t="s">
        <v>1149</v>
      </c>
      <c r="D1646" s="1" t="s">
        <v>826</v>
      </c>
      <c r="F1646" s="1">
        <v>10601621180</v>
      </c>
      <c r="G1646" s="1">
        <v>718.61</v>
      </c>
      <c r="H1646" s="1">
        <v>718.61</v>
      </c>
      <c r="I1646" s="1" t="s">
        <v>759</v>
      </c>
      <c r="J1646" s="1">
        <v>2024</v>
      </c>
      <c r="K1646" s="550">
        <v>45597</v>
      </c>
    </row>
    <row r="1647" spans="3:11">
      <c r="C1647" s="1" t="s">
        <v>1150</v>
      </c>
      <c r="D1647" s="1" t="s">
        <v>826</v>
      </c>
      <c r="F1647" s="1">
        <v>10601621180</v>
      </c>
      <c r="G1647" s="1">
        <v>682.09</v>
      </c>
      <c r="H1647" s="1">
        <v>682.09</v>
      </c>
      <c r="I1647" s="1" t="s">
        <v>759</v>
      </c>
      <c r="J1647" s="1">
        <v>2024</v>
      </c>
      <c r="K1647" s="550">
        <v>45597</v>
      </c>
    </row>
    <row r="1648" spans="3:11">
      <c r="C1648" s="1" t="s">
        <v>1341</v>
      </c>
      <c r="D1648" s="1" t="s">
        <v>826</v>
      </c>
      <c r="F1648" s="1">
        <v>10601621180</v>
      </c>
      <c r="G1648" s="1">
        <v>146.32</v>
      </c>
      <c r="H1648" s="1">
        <v>146.32</v>
      </c>
      <c r="I1648" s="1" t="s">
        <v>759</v>
      </c>
      <c r="J1648" s="1">
        <v>2024</v>
      </c>
      <c r="K1648" s="550">
        <v>45597</v>
      </c>
    </row>
    <row r="1649" spans="3:11">
      <c r="C1649" s="1" t="s">
        <v>1151</v>
      </c>
      <c r="D1649" s="1" t="s">
        <v>826</v>
      </c>
      <c r="F1649" s="1">
        <v>10601621180</v>
      </c>
      <c r="G1649" s="1">
        <v>129.41999999999999</v>
      </c>
      <c r="H1649" s="1">
        <v>129.41999999999999</v>
      </c>
      <c r="I1649" s="1" t="s">
        <v>759</v>
      </c>
      <c r="J1649" s="1">
        <v>2024</v>
      </c>
      <c r="K1649" s="550">
        <v>45597</v>
      </c>
    </row>
    <row r="1650" spans="3:11">
      <c r="C1650" s="1" t="s">
        <v>1153</v>
      </c>
      <c r="D1650" s="1" t="s">
        <v>826</v>
      </c>
      <c r="F1650" s="1">
        <v>10601621180</v>
      </c>
      <c r="G1650" s="1">
        <v>221.47</v>
      </c>
      <c r="H1650" s="1">
        <v>221.47</v>
      </c>
      <c r="I1650" s="1" t="s">
        <v>759</v>
      </c>
      <c r="J1650" s="1">
        <v>2024</v>
      </c>
      <c r="K1650" s="550">
        <v>45597</v>
      </c>
    </row>
    <row r="1651" spans="3:11">
      <c r="C1651" s="1" t="s">
        <v>1154</v>
      </c>
      <c r="D1651" s="1" t="s">
        <v>826</v>
      </c>
      <c r="F1651" s="1">
        <v>10601621180</v>
      </c>
      <c r="G1651" s="1">
        <v>111.98</v>
      </c>
      <c r="H1651" s="1">
        <v>111.98</v>
      </c>
      <c r="I1651" s="1" t="s">
        <v>759</v>
      </c>
      <c r="J1651" s="1">
        <v>2024</v>
      </c>
      <c r="K1651" s="550">
        <v>45597</v>
      </c>
    </row>
    <row r="1652" spans="3:11">
      <c r="C1652" s="1" t="s">
        <v>1155</v>
      </c>
      <c r="D1652" s="1" t="s">
        <v>826</v>
      </c>
      <c r="F1652" s="1">
        <v>10601621180</v>
      </c>
      <c r="G1652" s="1">
        <v>217.32</v>
      </c>
      <c r="H1652" s="1">
        <v>217.32</v>
      </c>
      <c r="I1652" s="1" t="s">
        <v>759</v>
      </c>
      <c r="J1652" s="1">
        <v>2024</v>
      </c>
      <c r="K1652" s="550">
        <v>45597</v>
      </c>
    </row>
    <row r="1653" spans="3:11">
      <c r="C1653" s="1" t="s">
        <v>1156</v>
      </c>
      <c r="D1653" s="1" t="s">
        <v>826</v>
      </c>
      <c r="F1653" s="1">
        <v>10601621180</v>
      </c>
      <c r="G1653" s="1">
        <v>462.05</v>
      </c>
      <c r="H1653" s="1">
        <v>462.05</v>
      </c>
      <c r="I1653" s="1" t="s">
        <v>759</v>
      </c>
      <c r="J1653" s="1">
        <v>2024</v>
      </c>
      <c r="K1653" s="550">
        <v>45597</v>
      </c>
    </row>
    <row r="1654" spans="3:11">
      <c r="C1654" s="1" t="s">
        <v>1157</v>
      </c>
      <c r="D1654" s="1" t="s">
        <v>826</v>
      </c>
      <c r="F1654" s="1">
        <v>10601621180</v>
      </c>
      <c r="G1654" s="1">
        <v>133.5</v>
      </c>
      <c r="H1654" s="1">
        <v>133.5</v>
      </c>
      <c r="I1654" s="1" t="s">
        <v>759</v>
      </c>
      <c r="J1654" s="1">
        <v>2024</v>
      </c>
      <c r="K1654" s="550">
        <v>45597</v>
      </c>
    </row>
    <row r="1655" spans="3:11">
      <c r="C1655" s="1" t="s">
        <v>1158</v>
      </c>
      <c r="D1655" s="1" t="s">
        <v>826</v>
      </c>
      <c r="F1655" s="1">
        <v>10601621180</v>
      </c>
      <c r="G1655" s="1">
        <v>40.47</v>
      </c>
      <c r="H1655" s="1">
        <v>40.47</v>
      </c>
      <c r="I1655" s="1" t="s">
        <v>759</v>
      </c>
      <c r="J1655" s="1">
        <v>2024</v>
      </c>
      <c r="K1655" s="550">
        <v>45597</v>
      </c>
    </row>
    <row r="1656" spans="3:11">
      <c r="C1656" s="1" t="s">
        <v>1159</v>
      </c>
      <c r="D1656" s="1" t="s">
        <v>826</v>
      </c>
      <c r="F1656" s="1">
        <v>10601621180</v>
      </c>
      <c r="G1656" s="1">
        <v>191.57</v>
      </c>
      <c r="H1656" s="1">
        <v>191.57</v>
      </c>
      <c r="I1656" s="1" t="s">
        <v>759</v>
      </c>
      <c r="J1656" s="1">
        <v>2024</v>
      </c>
      <c r="K1656" s="550">
        <v>45597</v>
      </c>
    </row>
    <row r="1657" spans="3:11">
      <c r="C1657" s="1" t="s">
        <v>1160</v>
      </c>
      <c r="D1657" s="1" t="s">
        <v>826</v>
      </c>
      <c r="F1657" s="1">
        <v>10101801180</v>
      </c>
      <c r="G1657" s="1">
        <v>219.69</v>
      </c>
      <c r="H1657" s="1">
        <v>219.69</v>
      </c>
      <c r="I1657" s="1" t="s">
        <v>759</v>
      </c>
      <c r="J1657" s="1">
        <v>2024</v>
      </c>
      <c r="K1657" s="550">
        <v>45597</v>
      </c>
    </row>
    <row r="1658" spans="3:11">
      <c r="C1658" s="1" t="s">
        <v>1161</v>
      </c>
      <c r="D1658" s="1" t="s">
        <v>826</v>
      </c>
      <c r="F1658" s="1">
        <v>10601621180</v>
      </c>
      <c r="G1658" s="1">
        <v>132.5</v>
      </c>
      <c r="H1658" s="1">
        <v>132.5</v>
      </c>
      <c r="I1658" s="1" t="s">
        <v>759</v>
      </c>
      <c r="J1658" s="1">
        <v>2024</v>
      </c>
      <c r="K1658" s="550">
        <v>45597</v>
      </c>
    </row>
    <row r="1659" spans="3:11">
      <c r="C1659" s="1" t="s">
        <v>1162</v>
      </c>
      <c r="D1659" s="1" t="s">
        <v>826</v>
      </c>
      <c r="F1659" s="1">
        <v>10601621180</v>
      </c>
      <c r="G1659" s="1">
        <v>218.67</v>
      </c>
      <c r="H1659" s="1">
        <v>218.67</v>
      </c>
      <c r="I1659" s="1" t="s">
        <v>759</v>
      </c>
      <c r="J1659" s="1">
        <v>2024</v>
      </c>
      <c r="K1659" s="550">
        <v>45597</v>
      </c>
    </row>
    <row r="1660" spans="3:11">
      <c r="C1660" s="1" t="s">
        <v>1163</v>
      </c>
      <c r="D1660" s="1" t="s">
        <v>826</v>
      </c>
      <c r="F1660" s="1">
        <v>10601621180</v>
      </c>
      <c r="G1660" s="1">
        <v>220.47</v>
      </c>
      <c r="H1660" s="1">
        <v>220.47</v>
      </c>
      <c r="I1660" s="1" t="s">
        <v>759</v>
      </c>
      <c r="J1660" s="1">
        <v>2024</v>
      </c>
      <c r="K1660" s="550">
        <v>45597</v>
      </c>
    </row>
    <row r="1661" spans="3:11">
      <c r="C1661" s="1" t="s">
        <v>1342</v>
      </c>
      <c r="D1661" s="1" t="s">
        <v>826</v>
      </c>
      <c r="F1661" s="1">
        <v>10601621180</v>
      </c>
      <c r="G1661" s="1">
        <v>127.17</v>
      </c>
      <c r="H1661" s="1">
        <v>127.17</v>
      </c>
      <c r="I1661" s="1" t="s">
        <v>759</v>
      </c>
      <c r="J1661" s="1">
        <v>2024</v>
      </c>
      <c r="K1661" s="550">
        <v>45597</v>
      </c>
    </row>
    <row r="1662" spans="3:11">
      <c r="C1662" s="1" t="s">
        <v>1302</v>
      </c>
      <c r="D1662" s="1" t="s">
        <v>826</v>
      </c>
      <c r="F1662" s="1">
        <v>10601621180</v>
      </c>
      <c r="G1662" s="1">
        <v>58.51</v>
      </c>
      <c r="H1662" s="1">
        <v>58.51</v>
      </c>
      <c r="I1662" s="1" t="s">
        <v>759</v>
      </c>
      <c r="J1662" s="1">
        <v>2024</v>
      </c>
      <c r="K1662" s="550">
        <v>45597</v>
      </c>
    </row>
    <row r="1663" spans="3:11">
      <c r="C1663" s="1" t="s">
        <v>1392</v>
      </c>
      <c r="D1663" s="1" t="s">
        <v>826</v>
      </c>
      <c r="F1663" s="1">
        <v>10601621180</v>
      </c>
      <c r="G1663" s="1">
        <v>40.22</v>
      </c>
      <c r="H1663" s="1">
        <v>40.22</v>
      </c>
      <c r="I1663" s="1" t="s">
        <v>759</v>
      </c>
      <c r="J1663" s="1">
        <v>2024</v>
      </c>
      <c r="K1663" s="550">
        <v>45597</v>
      </c>
    </row>
    <row r="1664" spans="3:11">
      <c r="C1664" s="1" t="s">
        <v>1164</v>
      </c>
      <c r="D1664" s="1" t="s">
        <v>826</v>
      </c>
      <c r="F1664" s="1">
        <v>10601621180</v>
      </c>
      <c r="G1664" s="1">
        <v>122.17</v>
      </c>
      <c r="H1664" s="1">
        <v>122.17</v>
      </c>
      <c r="I1664" s="1" t="s">
        <v>759</v>
      </c>
      <c r="J1664" s="1">
        <v>2024</v>
      </c>
      <c r="K1664" s="550">
        <v>45597</v>
      </c>
    </row>
    <row r="1665" spans="3:11" ht="25.5">
      <c r="C1665" s="69" t="s">
        <v>1377</v>
      </c>
      <c r="D1665" s="69" t="s">
        <v>826</v>
      </c>
      <c r="F1665" s="1">
        <v>10201161180</v>
      </c>
      <c r="G1665" s="1">
        <v>40</v>
      </c>
      <c r="H1665" s="1">
        <v>40</v>
      </c>
      <c r="I1665" s="1" t="s">
        <v>759</v>
      </c>
      <c r="J1665" s="1">
        <v>2024</v>
      </c>
      <c r="K1665" s="550">
        <v>45597</v>
      </c>
    </row>
    <row r="1666" spans="3:11">
      <c r="C1666" s="1" t="s">
        <v>1165</v>
      </c>
      <c r="D1666" s="1" t="s">
        <v>826</v>
      </c>
      <c r="F1666" s="1">
        <v>10201161180</v>
      </c>
      <c r="G1666" s="1">
        <v>180</v>
      </c>
      <c r="H1666" s="1">
        <v>180</v>
      </c>
      <c r="I1666" s="1" t="s">
        <v>759</v>
      </c>
      <c r="J1666" s="1">
        <v>2024</v>
      </c>
      <c r="K1666" s="550">
        <v>45597</v>
      </c>
    </row>
    <row r="1667" spans="3:11">
      <c r="C1667" s="1" t="s">
        <v>1393</v>
      </c>
      <c r="D1667" s="1" t="s">
        <v>826</v>
      </c>
      <c r="F1667" s="1">
        <v>10201161180</v>
      </c>
      <c r="G1667" s="1">
        <v>40</v>
      </c>
      <c r="H1667" s="1">
        <v>40</v>
      </c>
      <c r="I1667" s="1" t="s">
        <v>759</v>
      </c>
      <c r="J1667" s="1">
        <v>2024</v>
      </c>
      <c r="K1667" s="550">
        <v>45597</v>
      </c>
    </row>
    <row r="1668" spans="3:11">
      <c r="C1668" s="1" t="s">
        <v>1166</v>
      </c>
      <c r="D1668" s="1" t="s">
        <v>826</v>
      </c>
      <c r="F1668" s="1">
        <v>10201161180</v>
      </c>
      <c r="G1668" s="1">
        <v>97</v>
      </c>
      <c r="H1668" s="1">
        <v>97</v>
      </c>
      <c r="I1668" s="1" t="s">
        <v>759</v>
      </c>
      <c r="J1668" s="1">
        <v>2024</v>
      </c>
      <c r="K1668" s="550">
        <v>45597</v>
      </c>
    </row>
    <row r="1669" spans="3:11">
      <c r="C1669" s="1" t="s">
        <v>1343</v>
      </c>
      <c r="D1669" s="1" t="s">
        <v>826</v>
      </c>
      <c r="F1669" s="1">
        <v>10201161180</v>
      </c>
      <c r="G1669" s="1">
        <v>110</v>
      </c>
      <c r="H1669" s="1">
        <v>110</v>
      </c>
      <c r="I1669" s="1" t="s">
        <v>759</v>
      </c>
      <c r="J1669" s="1">
        <v>2024</v>
      </c>
      <c r="K1669" s="550">
        <v>45597</v>
      </c>
    </row>
    <row r="1670" spans="3:11">
      <c r="C1670" s="1" t="s">
        <v>1303</v>
      </c>
      <c r="D1670" s="1" t="s">
        <v>826</v>
      </c>
      <c r="F1670" s="1">
        <v>10201161180</v>
      </c>
      <c r="G1670" s="1">
        <v>121</v>
      </c>
      <c r="H1670" s="1">
        <v>121</v>
      </c>
      <c r="I1670" s="1" t="s">
        <v>759</v>
      </c>
      <c r="J1670" s="1">
        <v>2024</v>
      </c>
      <c r="K1670" s="550">
        <v>45597</v>
      </c>
    </row>
    <row r="1671" spans="3:11">
      <c r="C1671" s="1" t="s">
        <v>1168</v>
      </c>
      <c r="D1671" s="1" t="s">
        <v>826</v>
      </c>
      <c r="F1671" s="1">
        <v>10201161180</v>
      </c>
      <c r="G1671" s="1">
        <v>50</v>
      </c>
      <c r="H1671" s="1">
        <v>50</v>
      </c>
      <c r="I1671" s="1" t="s">
        <v>759</v>
      </c>
      <c r="J1671" s="1">
        <v>2024</v>
      </c>
      <c r="K1671" s="550">
        <v>45597</v>
      </c>
    </row>
    <row r="1672" spans="3:11">
      <c r="C1672" s="1" t="s">
        <v>1169</v>
      </c>
      <c r="D1672" s="1" t="s">
        <v>826</v>
      </c>
      <c r="F1672" s="1">
        <v>10201161180</v>
      </c>
      <c r="G1672" s="1">
        <v>50</v>
      </c>
      <c r="H1672" s="1">
        <v>50</v>
      </c>
      <c r="I1672" s="1" t="s">
        <v>759</v>
      </c>
      <c r="J1672" s="1">
        <v>2024</v>
      </c>
      <c r="K1672" s="550">
        <v>45597</v>
      </c>
    </row>
    <row r="1673" spans="3:11">
      <c r="C1673" s="1" t="s">
        <v>1170</v>
      </c>
      <c r="D1673" s="1" t="s">
        <v>826</v>
      </c>
      <c r="F1673" s="1">
        <v>10201161180</v>
      </c>
      <c r="G1673" s="1">
        <v>70</v>
      </c>
      <c r="H1673" s="1">
        <v>70</v>
      </c>
      <c r="I1673" s="1" t="s">
        <v>759</v>
      </c>
      <c r="J1673" s="1">
        <v>2024</v>
      </c>
      <c r="K1673" s="550">
        <v>45597</v>
      </c>
    </row>
    <row r="1674" spans="3:11">
      <c r="C1674" s="1" t="s">
        <v>1171</v>
      </c>
      <c r="D1674" s="1" t="s">
        <v>826</v>
      </c>
      <c r="F1674" s="1">
        <v>10201161180</v>
      </c>
      <c r="G1674" s="1">
        <v>167</v>
      </c>
      <c r="H1674" s="1">
        <v>167</v>
      </c>
      <c r="I1674" s="1" t="s">
        <v>759</v>
      </c>
      <c r="J1674" s="1">
        <v>2024</v>
      </c>
      <c r="K1674" s="550">
        <v>45597</v>
      </c>
    </row>
    <row r="1675" spans="3:11">
      <c r="C1675" s="1" t="s">
        <v>1172</v>
      </c>
      <c r="D1675" s="1" t="s">
        <v>826</v>
      </c>
      <c r="F1675" s="1">
        <v>10201161180</v>
      </c>
      <c r="G1675" s="1">
        <v>80</v>
      </c>
      <c r="H1675" s="1">
        <v>80</v>
      </c>
      <c r="I1675" s="1" t="s">
        <v>759</v>
      </c>
      <c r="J1675" s="1">
        <v>2024</v>
      </c>
      <c r="K1675" s="550">
        <v>45597</v>
      </c>
    </row>
    <row r="1676" spans="3:11">
      <c r="C1676" s="1" t="s">
        <v>1173</v>
      </c>
      <c r="D1676" s="1" t="s">
        <v>826</v>
      </c>
      <c r="F1676" s="1">
        <v>10201161180</v>
      </c>
      <c r="G1676" s="1">
        <v>110</v>
      </c>
      <c r="H1676" s="1">
        <v>110</v>
      </c>
      <c r="I1676" s="1" t="s">
        <v>759</v>
      </c>
      <c r="J1676" s="1">
        <v>2024</v>
      </c>
      <c r="K1676" s="550">
        <v>45597</v>
      </c>
    </row>
    <row r="1677" spans="3:11">
      <c r="C1677" s="1" t="s">
        <v>1174</v>
      </c>
      <c r="D1677" s="1" t="s">
        <v>826</v>
      </c>
      <c r="F1677" s="1">
        <v>10201161180</v>
      </c>
      <c r="G1677" s="1">
        <v>70</v>
      </c>
      <c r="H1677" s="1">
        <v>70</v>
      </c>
      <c r="I1677" s="1" t="s">
        <v>759</v>
      </c>
      <c r="J1677" s="1">
        <v>2024</v>
      </c>
      <c r="K1677" s="550">
        <v>45597</v>
      </c>
    </row>
    <row r="1678" spans="3:11">
      <c r="C1678" s="1" t="s">
        <v>1345</v>
      </c>
      <c r="D1678" s="1" t="s">
        <v>826</v>
      </c>
      <c r="F1678" s="1">
        <v>10201161180</v>
      </c>
      <c r="G1678" s="1">
        <v>60</v>
      </c>
      <c r="H1678" s="1">
        <v>60</v>
      </c>
      <c r="I1678" s="1" t="s">
        <v>759</v>
      </c>
      <c r="J1678" s="1">
        <v>2024</v>
      </c>
      <c r="K1678" s="550">
        <v>45597</v>
      </c>
    </row>
    <row r="1679" spans="3:11">
      <c r="C1679" s="1" t="s">
        <v>1394</v>
      </c>
      <c r="D1679" s="1" t="s">
        <v>826</v>
      </c>
      <c r="F1679" s="1">
        <v>10201161180</v>
      </c>
      <c r="G1679" s="1">
        <v>80</v>
      </c>
      <c r="H1679" s="1">
        <v>80</v>
      </c>
      <c r="I1679" s="1" t="s">
        <v>759</v>
      </c>
      <c r="J1679" s="1">
        <v>2024</v>
      </c>
      <c r="K1679" s="550">
        <v>45597</v>
      </c>
    </row>
    <row r="1680" spans="3:11">
      <c r="C1680" s="1" t="s">
        <v>1175</v>
      </c>
      <c r="D1680" s="1" t="s">
        <v>826</v>
      </c>
      <c r="F1680" s="1">
        <v>10201161180</v>
      </c>
      <c r="G1680" s="1">
        <v>60</v>
      </c>
      <c r="H1680" s="1">
        <v>60</v>
      </c>
      <c r="I1680" s="1" t="s">
        <v>759</v>
      </c>
      <c r="J1680" s="1">
        <v>2024</v>
      </c>
      <c r="K1680" s="550">
        <v>45597</v>
      </c>
    </row>
    <row r="1681" spans="3:11">
      <c r="C1681" s="1" t="s">
        <v>1176</v>
      </c>
      <c r="D1681" s="1" t="s">
        <v>826</v>
      </c>
      <c r="F1681" s="1">
        <v>10201161180</v>
      </c>
      <c r="G1681" s="1">
        <v>60</v>
      </c>
      <c r="H1681" s="1">
        <v>60</v>
      </c>
      <c r="I1681" s="1" t="s">
        <v>759</v>
      </c>
      <c r="J1681" s="1">
        <v>2024</v>
      </c>
      <c r="K1681" s="550">
        <v>45597</v>
      </c>
    </row>
    <row r="1682" spans="3:11">
      <c r="C1682" s="1" t="s">
        <v>1304</v>
      </c>
      <c r="D1682" s="1" t="s">
        <v>826</v>
      </c>
      <c r="F1682" s="1">
        <v>10201161180</v>
      </c>
      <c r="G1682" s="1">
        <v>140</v>
      </c>
      <c r="H1682" s="1">
        <v>140</v>
      </c>
      <c r="I1682" s="1" t="s">
        <v>759</v>
      </c>
      <c r="J1682" s="1">
        <v>2024</v>
      </c>
      <c r="K1682" s="550">
        <v>45597</v>
      </c>
    </row>
    <row r="1683" spans="3:11">
      <c r="C1683" s="1" t="s">
        <v>1177</v>
      </c>
      <c r="D1683" s="1" t="s">
        <v>826</v>
      </c>
      <c r="F1683" s="1">
        <v>10201161180</v>
      </c>
      <c r="G1683" s="1">
        <v>60</v>
      </c>
      <c r="H1683" s="1">
        <v>60</v>
      </c>
      <c r="I1683" s="1" t="s">
        <v>759</v>
      </c>
      <c r="J1683" s="1">
        <v>2024</v>
      </c>
      <c r="K1683" s="550">
        <v>45597</v>
      </c>
    </row>
    <row r="1684" spans="3:11" ht="25.5">
      <c r="C1684" s="69" t="s">
        <v>1178</v>
      </c>
      <c r="D1684" s="69" t="s">
        <v>826</v>
      </c>
      <c r="F1684" s="1">
        <v>10201161180</v>
      </c>
      <c r="G1684" s="1">
        <v>80</v>
      </c>
      <c r="H1684" s="1">
        <v>80</v>
      </c>
      <c r="I1684" s="1" t="s">
        <v>759</v>
      </c>
      <c r="J1684" s="1">
        <v>2024</v>
      </c>
      <c r="K1684" s="550">
        <v>45597</v>
      </c>
    </row>
    <row r="1685" spans="3:11">
      <c r="C1685" s="1" t="s">
        <v>1179</v>
      </c>
      <c r="D1685" s="1" t="s">
        <v>826</v>
      </c>
      <c r="F1685" s="1">
        <v>10201161180</v>
      </c>
      <c r="G1685" s="1">
        <v>70</v>
      </c>
      <c r="H1685" s="1">
        <v>70</v>
      </c>
      <c r="I1685" s="1" t="s">
        <v>759</v>
      </c>
      <c r="J1685" s="1">
        <v>2024</v>
      </c>
      <c r="K1685" s="550">
        <v>45597</v>
      </c>
    </row>
    <row r="1686" spans="3:11">
      <c r="C1686" s="1" t="s">
        <v>1181</v>
      </c>
      <c r="D1686" s="1" t="s">
        <v>826</v>
      </c>
      <c r="F1686" s="1">
        <v>10201161180</v>
      </c>
      <c r="G1686" s="1">
        <v>135</v>
      </c>
      <c r="H1686" s="1">
        <v>135</v>
      </c>
      <c r="I1686" s="1" t="s">
        <v>759</v>
      </c>
      <c r="J1686" s="1">
        <v>2024</v>
      </c>
      <c r="K1686" s="550">
        <v>45597</v>
      </c>
    </row>
    <row r="1687" spans="3:11">
      <c r="C1687" s="1" t="s">
        <v>1182</v>
      </c>
      <c r="D1687" s="1" t="s">
        <v>826</v>
      </c>
      <c r="F1687" s="1">
        <v>10601621180</v>
      </c>
      <c r="G1687" s="1">
        <v>321.79000000000002</v>
      </c>
      <c r="H1687" s="1">
        <v>321.79000000000002</v>
      </c>
      <c r="I1687" s="1" t="s">
        <v>759</v>
      </c>
      <c r="J1687" s="1">
        <v>2024</v>
      </c>
      <c r="K1687" s="550">
        <v>45597</v>
      </c>
    </row>
    <row r="1688" spans="3:11">
      <c r="C1688" s="1" t="s">
        <v>1306</v>
      </c>
      <c r="D1688" s="1" t="s">
        <v>826</v>
      </c>
      <c r="F1688" s="1">
        <v>10601621180</v>
      </c>
      <c r="G1688" s="1">
        <v>21.3</v>
      </c>
      <c r="H1688" s="1">
        <v>21.3</v>
      </c>
      <c r="I1688" s="1" t="s">
        <v>759</v>
      </c>
      <c r="J1688" s="1">
        <v>2024</v>
      </c>
      <c r="K1688" s="550">
        <v>45597</v>
      </c>
    </row>
    <row r="1689" spans="3:11">
      <c r="C1689" s="1" t="s">
        <v>1183</v>
      </c>
      <c r="D1689" s="1" t="s">
        <v>826</v>
      </c>
      <c r="F1689" s="1">
        <v>10601621180</v>
      </c>
      <c r="G1689" s="1">
        <v>60.36</v>
      </c>
      <c r="H1689" s="1">
        <v>60.36</v>
      </c>
      <c r="I1689" s="1" t="s">
        <v>759</v>
      </c>
      <c r="J1689" s="1">
        <v>2024</v>
      </c>
      <c r="K1689" s="550">
        <v>45597</v>
      </c>
    </row>
    <row r="1690" spans="3:11">
      <c r="C1690" s="1" t="s">
        <v>1395</v>
      </c>
      <c r="D1690" s="1" t="s">
        <v>814</v>
      </c>
      <c r="F1690" s="1" t="s">
        <v>750</v>
      </c>
      <c r="G1690" s="1">
        <v>14887</v>
      </c>
      <c r="H1690" s="1">
        <v>14887</v>
      </c>
      <c r="I1690" s="1" t="s">
        <v>759</v>
      </c>
      <c r="J1690" s="1">
        <v>2024</v>
      </c>
      <c r="K1690" s="550">
        <v>45597</v>
      </c>
    </row>
    <row r="1691" spans="3:11">
      <c r="C1691" s="1" t="s">
        <v>747</v>
      </c>
      <c r="D1691" s="1" t="s">
        <v>749</v>
      </c>
      <c r="E1691" s="1" t="s">
        <v>711</v>
      </c>
      <c r="F1691" s="1" t="s">
        <v>750</v>
      </c>
      <c r="G1691" s="1">
        <v>208.8</v>
      </c>
      <c r="H1691" s="1">
        <v>208.8</v>
      </c>
      <c r="I1691" s="1" t="s">
        <v>759</v>
      </c>
      <c r="J1691" s="1">
        <v>2024</v>
      </c>
      <c r="K1691" s="550">
        <v>45597</v>
      </c>
    </row>
    <row r="1692" spans="3:11">
      <c r="C1692" s="1" t="s">
        <v>1396</v>
      </c>
      <c r="D1692" s="1" t="s">
        <v>834</v>
      </c>
      <c r="F1692" s="1" t="s">
        <v>750</v>
      </c>
      <c r="G1692" s="1">
        <v>830</v>
      </c>
      <c r="H1692" s="1">
        <v>830</v>
      </c>
      <c r="I1692" s="1" t="s">
        <v>759</v>
      </c>
      <c r="J1692" s="1">
        <v>2024</v>
      </c>
      <c r="K1692" s="550">
        <v>45597</v>
      </c>
    </row>
    <row r="1693" spans="3:11">
      <c r="C1693" s="1" t="s">
        <v>1379</v>
      </c>
      <c r="D1693" s="1" t="s">
        <v>834</v>
      </c>
      <c r="F1693" s="1" t="s">
        <v>750</v>
      </c>
      <c r="G1693" s="1">
        <v>15237</v>
      </c>
      <c r="H1693" s="1">
        <v>15237</v>
      </c>
      <c r="I1693" s="1" t="s">
        <v>759</v>
      </c>
      <c r="J1693" s="1">
        <v>2024</v>
      </c>
      <c r="K1693" s="550">
        <v>45597</v>
      </c>
    </row>
    <row r="1694" spans="3:11">
      <c r="C1694" s="1" t="s">
        <v>751</v>
      </c>
      <c r="D1694" s="1" t="s">
        <v>749</v>
      </c>
      <c r="E1694" s="1" t="s">
        <v>713</v>
      </c>
      <c r="F1694" s="1" t="s">
        <v>750</v>
      </c>
      <c r="G1694" s="1">
        <v>12620</v>
      </c>
      <c r="H1694" s="1">
        <v>12620</v>
      </c>
      <c r="I1694" s="1" t="s">
        <v>759</v>
      </c>
      <c r="J1694" s="1">
        <v>2024</v>
      </c>
      <c r="K1694" s="550">
        <v>45597</v>
      </c>
    </row>
    <row r="1695" spans="3:11">
      <c r="C1695" s="1" t="s">
        <v>752</v>
      </c>
      <c r="D1695" s="1" t="s">
        <v>749</v>
      </c>
      <c r="E1695" s="1" t="s">
        <v>714</v>
      </c>
      <c r="F1695" s="1" t="s">
        <v>750</v>
      </c>
      <c r="G1695" s="1">
        <v>8640</v>
      </c>
      <c r="H1695" s="1">
        <v>8640</v>
      </c>
      <c r="I1695" s="1" t="s">
        <v>759</v>
      </c>
      <c r="J1695" s="1">
        <v>2024</v>
      </c>
      <c r="K1695" s="550">
        <v>45597</v>
      </c>
    </row>
    <row r="1696" spans="3:11">
      <c r="C1696" s="1" t="s">
        <v>753</v>
      </c>
      <c r="D1696" s="1" t="s">
        <v>749</v>
      </c>
      <c r="E1696" s="1" t="s">
        <v>712</v>
      </c>
      <c r="F1696" s="1" t="s">
        <v>750</v>
      </c>
      <c r="G1696" s="1">
        <v>11120</v>
      </c>
      <c r="H1696" s="1">
        <v>11120</v>
      </c>
      <c r="I1696" s="1" t="s">
        <v>759</v>
      </c>
      <c r="J1696" s="1">
        <v>2024</v>
      </c>
      <c r="K1696" s="550">
        <v>45597</v>
      </c>
    </row>
    <row r="1697" spans="3:11">
      <c r="C1697" s="1" t="s">
        <v>1307</v>
      </c>
      <c r="D1697" s="1" t="s">
        <v>824</v>
      </c>
      <c r="F1697" s="1">
        <v>10401301180</v>
      </c>
      <c r="G1697" s="1">
        <v>197.25</v>
      </c>
      <c r="H1697" s="1">
        <v>197.25</v>
      </c>
      <c r="I1697" s="1" t="s">
        <v>759</v>
      </c>
      <c r="J1697" s="1">
        <v>2024</v>
      </c>
      <c r="K1697" s="550">
        <v>45597</v>
      </c>
    </row>
    <row r="1698" spans="3:11">
      <c r="C1698" s="1" t="s">
        <v>1189</v>
      </c>
      <c r="D1698" s="1" t="s">
        <v>826</v>
      </c>
      <c r="F1698" s="1">
        <v>10601621180</v>
      </c>
      <c r="G1698" s="1">
        <v>439.99</v>
      </c>
      <c r="H1698" s="1">
        <v>439.99</v>
      </c>
      <c r="I1698" s="1" t="s">
        <v>759</v>
      </c>
      <c r="J1698" s="1">
        <v>2024</v>
      </c>
      <c r="K1698" s="550">
        <v>45597</v>
      </c>
    </row>
    <row r="1699" spans="3:11">
      <c r="C1699" s="1" t="s">
        <v>1190</v>
      </c>
      <c r="D1699" s="1" t="s">
        <v>826</v>
      </c>
      <c r="F1699" s="1">
        <v>10202131180</v>
      </c>
      <c r="G1699" s="1">
        <v>578.71</v>
      </c>
      <c r="H1699" s="1">
        <v>578.71</v>
      </c>
      <c r="I1699" s="1" t="s">
        <v>759</v>
      </c>
      <c r="J1699" s="1">
        <v>2024</v>
      </c>
      <c r="K1699" s="550">
        <v>45597</v>
      </c>
    </row>
    <row r="1700" spans="3:11" ht="25.5">
      <c r="C1700" s="69" t="s">
        <v>1397</v>
      </c>
      <c r="D1700" s="69" t="s">
        <v>808</v>
      </c>
      <c r="F1700" s="1" t="s">
        <v>761</v>
      </c>
      <c r="G1700" s="1">
        <v>4838</v>
      </c>
      <c r="H1700" s="1">
        <v>4838</v>
      </c>
      <c r="I1700" s="1" t="s">
        <v>759</v>
      </c>
      <c r="J1700" s="1">
        <v>2024</v>
      </c>
      <c r="K1700" s="550">
        <v>45597</v>
      </c>
    </row>
    <row r="1701" spans="3:11">
      <c r="C1701" s="1" t="s">
        <v>1308</v>
      </c>
      <c r="D1701" s="1" t="s">
        <v>824</v>
      </c>
      <c r="F1701" s="1">
        <v>10401301180</v>
      </c>
      <c r="G1701" s="1">
        <v>656.26</v>
      </c>
      <c r="H1701" s="1">
        <v>656.26</v>
      </c>
      <c r="I1701" s="1" t="s">
        <v>759</v>
      </c>
      <c r="J1701" s="1">
        <v>2024</v>
      </c>
      <c r="K1701" s="550">
        <v>45597</v>
      </c>
    </row>
    <row r="1702" spans="3:11">
      <c r="C1702" s="1" t="s">
        <v>1191</v>
      </c>
      <c r="D1702" s="1" t="s">
        <v>818</v>
      </c>
      <c r="F1702" s="1" t="s">
        <v>761</v>
      </c>
      <c r="G1702" s="1">
        <v>1953</v>
      </c>
      <c r="H1702" s="1">
        <v>1953</v>
      </c>
      <c r="I1702" s="1" t="s">
        <v>759</v>
      </c>
      <c r="J1702" s="1">
        <v>2024</v>
      </c>
      <c r="K1702" s="550">
        <v>45597</v>
      </c>
    </row>
    <row r="1703" spans="3:11">
      <c r="C1703" s="1" t="s">
        <v>1192</v>
      </c>
      <c r="D1703" s="1" t="s">
        <v>808</v>
      </c>
      <c r="F1703" s="1" t="s">
        <v>761</v>
      </c>
      <c r="G1703" s="1">
        <v>3918</v>
      </c>
      <c r="H1703" s="1">
        <v>3918</v>
      </c>
      <c r="I1703" s="1" t="s">
        <v>759</v>
      </c>
      <c r="J1703" s="1">
        <v>2024</v>
      </c>
      <c r="K1703" s="550">
        <v>45597</v>
      </c>
    </row>
    <row r="1704" spans="3:11" ht="25.5">
      <c r="C1704" s="69" t="s">
        <v>1194</v>
      </c>
      <c r="D1704" s="69" t="s">
        <v>818</v>
      </c>
      <c r="F1704" s="1" t="s">
        <v>761</v>
      </c>
      <c r="G1704" s="1">
        <v>592</v>
      </c>
      <c r="H1704" s="1">
        <v>592</v>
      </c>
      <c r="I1704" s="1" t="s">
        <v>759</v>
      </c>
      <c r="J1704" s="1">
        <v>2024</v>
      </c>
      <c r="K1704" s="550">
        <v>45597</v>
      </c>
    </row>
    <row r="1705" spans="3:11" ht="25.5">
      <c r="C1705" s="69" t="s">
        <v>1195</v>
      </c>
      <c r="D1705" s="69" t="s">
        <v>808</v>
      </c>
      <c r="F1705" s="1" t="s">
        <v>761</v>
      </c>
      <c r="G1705" s="1">
        <v>4503</v>
      </c>
      <c r="H1705" s="1">
        <v>4503</v>
      </c>
      <c r="I1705" s="1" t="s">
        <v>759</v>
      </c>
      <c r="J1705" s="1">
        <v>2024</v>
      </c>
      <c r="K1705" s="550">
        <v>45597</v>
      </c>
    </row>
    <row r="1706" spans="3:11">
      <c r="C1706" s="1" t="s">
        <v>1197</v>
      </c>
      <c r="D1706" s="1" t="s">
        <v>814</v>
      </c>
      <c r="F1706" s="1" t="s">
        <v>761</v>
      </c>
      <c r="G1706" s="1">
        <v>1844</v>
      </c>
      <c r="H1706" s="1">
        <v>1844</v>
      </c>
      <c r="I1706" s="1" t="s">
        <v>759</v>
      </c>
      <c r="J1706" s="1">
        <v>2024</v>
      </c>
      <c r="K1706" s="550">
        <v>45597</v>
      </c>
    </row>
    <row r="1707" spans="3:11" ht="25.5">
      <c r="C1707" s="69" t="s">
        <v>1198</v>
      </c>
      <c r="D1707" s="69" t="s">
        <v>814</v>
      </c>
      <c r="F1707" s="1" t="s">
        <v>761</v>
      </c>
      <c r="G1707" s="1">
        <v>425</v>
      </c>
      <c r="H1707" s="1">
        <v>425</v>
      </c>
      <c r="I1707" s="1" t="s">
        <v>759</v>
      </c>
      <c r="J1707" s="1">
        <v>2024</v>
      </c>
      <c r="K1707" s="550">
        <v>45597</v>
      </c>
    </row>
    <row r="1708" spans="3:11">
      <c r="C1708" s="1" t="s">
        <v>1398</v>
      </c>
      <c r="D1708" s="1" t="s">
        <v>834</v>
      </c>
      <c r="F1708" s="1" t="s">
        <v>750</v>
      </c>
      <c r="G1708" s="1">
        <v>20207</v>
      </c>
      <c r="H1708" s="1">
        <v>20207</v>
      </c>
      <c r="I1708" s="1" t="s">
        <v>759</v>
      </c>
      <c r="J1708" s="1">
        <v>2024</v>
      </c>
      <c r="K1708" s="550">
        <v>45597</v>
      </c>
    </row>
    <row r="1709" spans="3:11">
      <c r="C1709" s="1" t="s">
        <v>1381</v>
      </c>
      <c r="D1709" s="1" t="s">
        <v>828</v>
      </c>
      <c r="F1709" s="1">
        <v>10202131180</v>
      </c>
      <c r="G1709" s="1">
        <v>65</v>
      </c>
      <c r="H1709" s="1">
        <v>65</v>
      </c>
      <c r="I1709" s="1" t="s">
        <v>759</v>
      </c>
      <c r="J1709" s="1">
        <v>2024</v>
      </c>
      <c r="K1709" s="550">
        <v>45597</v>
      </c>
    </row>
    <row r="1710" spans="3:11">
      <c r="C1710" s="1" t="s">
        <v>723</v>
      </c>
      <c r="D1710" s="1" t="s">
        <v>834</v>
      </c>
      <c r="F1710" s="1" t="s">
        <v>750</v>
      </c>
      <c r="G1710" s="1">
        <v>610</v>
      </c>
      <c r="H1710" s="1">
        <v>610</v>
      </c>
      <c r="I1710" s="1" t="s">
        <v>759</v>
      </c>
      <c r="J1710" s="1">
        <v>2024</v>
      </c>
      <c r="K1710" s="550">
        <v>45597</v>
      </c>
    </row>
    <row r="1711" spans="3:11">
      <c r="C1711" s="1" t="s">
        <v>1199</v>
      </c>
      <c r="D1711" s="1" t="s">
        <v>797</v>
      </c>
      <c r="F1711" s="1" t="s">
        <v>761</v>
      </c>
      <c r="G1711" s="1">
        <v>102.32</v>
      </c>
      <c r="H1711" s="1">
        <v>102.32</v>
      </c>
      <c r="I1711" s="1" t="s">
        <v>759</v>
      </c>
      <c r="J1711" s="1">
        <v>2024</v>
      </c>
      <c r="K1711" s="550">
        <v>45597</v>
      </c>
    </row>
    <row r="1712" spans="3:11">
      <c r="C1712" s="1" t="s">
        <v>1200</v>
      </c>
      <c r="D1712" s="1" t="s">
        <v>826</v>
      </c>
      <c r="F1712" s="1" t="s">
        <v>761</v>
      </c>
      <c r="G1712" s="1">
        <v>173.84</v>
      </c>
      <c r="H1712" s="1">
        <v>173.84</v>
      </c>
      <c r="I1712" s="1" t="s">
        <v>759</v>
      </c>
      <c r="J1712" s="1">
        <v>2024</v>
      </c>
      <c r="K1712" s="550">
        <v>45597</v>
      </c>
    </row>
    <row r="1713" spans="3:11">
      <c r="C1713" s="1" t="s">
        <v>1202</v>
      </c>
      <c r="D1713" s="1" t="s">
        <v>826</v>
      </c>
      <c r="F1713" s="1" t="s">
        <v>761</v>
      </c>
      <c r="G1713" s="1">
        <v>476.04</v>
      </c>
      <c r="H1713" s="1">
        <v>476.04</v>
      </c>
      <c r="I1713" s="1" t="s">
        <v>759</v>
      </c>
      <c r="J1713" s="1">
        <v>2024</v>
      </c>
      <c r="K1713" s="550">
        <v>45597</v>
      </c>
    </row>
    <row r="1714" spans="3:11">
      <c r="C1714" s="1" t="s">
        <v>1203</v>
      </c>
      <c r="D1714" s="1" t="s">
        <v>826</v>
      </c>
      <c r="F1714" s="1" t="s">
        <v>761</v>
      </c>
      <c r="G1714" s="1">
        <v>497.25</v>
      </c>
      <c r="H1714" s="1">
        <v>497.25</v>
      </c>
      <c r="I1714" s="1" t="s">
        <v>759</v>
      </c>
      <c r="J1714" s="1">
        <v>2024</v>
      </c>
      <c r="K1714" s="550">
        <v>45597</v>
      </c>
    </row>
    <row r="1715" spans="3:11">
      <c r="C1715" s="1" t="s">
        <v>1311</v>
      </c>
      <c r="D1715" s="1" t="s">
        <v>826</v>
      </c>
      <c r="F1715" s="1" t="s">
        <v>761</v>
      </c>
      <c r="G1715" s="1">
        <v>16910.849999999999</v>
      </c>
      <c r="H1715" s="1">
        <v>16910.849999999999</v>
      </c>
      <c r="I1715" s="1" t="s">
        <v>759</v>
      </c>
      <c r="J1715" s="1">
        <v>2024</v>
      </c>
      <c r="K1715" s="550">
        <v>45597</v>
      </c>
    </row>
    <row r="1716" spans="3:11">
      <c r="C1716" s="1" t="s">
        <v>1312</v>
      </c>
      <c r="D1716" s="1" t="s">
        <v>826</v>
      </c>
      <c r="F1716" s="1" t="s">
        <v>761</v>
      </c>
      <c r="G1716" s="1">
        <v>56.57</v>
      </c>
      <c r="H1716" s="1">
        <v>56.57</v>
      </c>
      <c r="I1716" s="1" t="s">
        <v>759</v>
      </c>
      <c r="J1716" s="1">
        <v>2024</v>
      </c>
      <c r="K1716" s="550">
        <v>45597</v>
      </c>
    </row>
    <row r="1717" spans="3:11">
      <c r="C1717" s="1" t="s">
        <v>1207</v>
      </c>
      <c r="D1717" s="1" t="s">
        <v>808</v>
      </c>
      <c r="F1717" s="1" t="s">
        <v>761</v>
      </c>
      <c r="G1717" s="1">
        <v>448</v>
      </c>
      <c r="H1717" s="1">
        <v>448</v>
      </c>
      <c r="I1717" s="1" t="s">
        <v>759</v>
      </c>
      <c r="J1717" s="1">
        <v>2024</v>
      </c>
      <c r="K1717" s="550">
        <v>45597</v>
      </c>
    </row>
    <row r="1718" spans="3:11">
      <c r="C1718" s="1" t="s">
        <v>1208</v>
      </c>
      <c r="D1718" s="1" t="s">
        <v>812</v>
      </c>
      <c r="F1718" s="1" t="s">
        <v>761</v>
      </c>
      <c r="G1718" s="1">
        <v>51</v>
      </c>
      <c r="H1718" s="1">
        <v>51</v>
      </c>
      <c r="I1718" s="1" t="s">
        <v>759</v>
      </c>
      <c r="J1718" s="1">
        <v>2024</v>
      </c>
      <c r="K1718" s="550">
        <v>45597</v>
      </c>
    </row>
    <row r="1719" spans="3:11">
      <c r="C1719" s="1" t="s">
        <v>1211</v>
      </c>
      <c r="D1719" s="1" t="s">
        <v>826</v>
      </c>
      <c r="F1719" s="1" t="s">
        <v>1210</v>
      </c>
      <c r="G1719" s="1">
        <v>64.510000000000005</v>
      </c>
      <c r="H1719" s="1">
        <v>64.510000000000005</v>
      </c>
      <c r="I1719" s="1" t="s">
        <v>759</v>
      </c>
      <c r="J1719" s="1">
        <v>2024</v>
      </c>
      <c r="K1719" s="550">
        <v>45597</v>
      </c>
    </row>
    <row r="1720" spans="3:11">
      <c r="C1720" s="1" t="s">
        <v>1384</v>
      </c>
      <c r="D1720" s="1" t="s">
        <v>834</v>
      </c>
      <c r="F1720" s="1" t="s">
        <v>750</v>
      </c>
      <c r="G1720" s="1">
        <v>900</v>
      </c>
      <c r="H1720" s="1">
        <v>900</v>
      </c>
      <c r="I1720" s="1" t="s">
        <v>759</v>
      </c>
      <c r="J1720" s="1">
        <v>2024</v>
      </c>
      <c r="K1720" s="550">
        <v>45597</v>
      </c>
    </row>
    <row r="1721" spans="3:11">
      <c r="C1721" s="1" t="s">
        <v>1214</v>
      </c>
      <c r="D1721" s="1" t="s">
        <v>838</v>
      </c>
      <c r="F1721" s="1" t="s">
        <v>761</v>
      </c>
      <c r="G1721" s="1">
        <v>1101</v>
      </c>
      <c r="H1721" s="1">
        <v>1101</v>
      </c>
      <c r="I1721" s="1" t="s">
        <v>759</v>
      </c>
      <c r="J1721" s="1">
        <v>2024</v>
      </c>
      <c r="K1721" s="550">
        <v>45597</v>
      </c>
    </row>
    <row r="1722" spans="3:11" ht="25.5">
      <c r="C1722" s="69" t="s">
        <v>1315</v>
      </c>
      <c r="D1722" s="69" t="s">
        <v>838</v>
      </c>
      <c r="F1722" s="1" t="s">
        <v>761</v>
      </c>
      <c r="G1722" s="1">
        <v>988</v>
      </c>
      <c r="H1722" s="1">
        <v>988</v>
      </c>
      <c r="I1722" s="1" t="s">
        <v>759</v>
      </c>
      <c r="J1722" s="1">
        <v>2024</v>
      </c>
      <c r="K1722" s="550">
        <v>45597</v>
      </c>
    </row>
    <row r="1723" spans="3:11">
      <c r="C1723" s="1" t="s">
        <v>1316</v>
      </c>
      <c r="D1723" s="1" t="s">
        <v>826</v>
      </c>
      <c r="F1723" s="1">
        <v>10202111180</v>
      </c>
      <c r="G1723" s="1">
        <v>186.57</v>
      </c>
      <c r="H1723" s="1">
        <v>186.57</v>
      </c>
      <c r="I1723" s="1" t="s">
        <v>759</v>
      </c>
      <c r="J1723" s="1">
        <v>2024</v>
      </c>
      <c r="K1723" s="550">
        <v>45597</v>
      </c>
    </row>
    <row r="1724" spans="3:11">
      <c r="C1724" s="1" t="s">
        <v>1217</v>
      </c>
      <c r="D1724" s="1" t="s">
        <v>848</v>
      </c>
      <c r="F1724" s="1">
        <v>10202111180</v>
      </c>
      <c r="G1724" s="1">
        <v>173.82</v>
      </c>
      <c r="H1724" s="1">
        <v>173.82</v>
      </c>
      <c r="I1724" s="1" t="s">
        <v>759</v>
      </c>
      <c r="J1724" s="1">
        <v>2024</v>
      </c>
      <c r="K1724" s="550">
        <v>45597</v>
      </c>
    </row>
    <row r="1725" spans="3:11">
      <c r="C1725" s="1" t="s">
        <v>1218</v>
      </c>
      <c r="D1725" s="1" t="s">
        <v>826</v>
      </c>
      <c r="F1725" s="1">
        <v>10202111180</v>
      </c>
      <c r="G1725" s="1">
        <v>363.89</v>
      </c>
      <c r="H1725" s="1">
        <v>363.89</v>
      </c>
      <c r="I1725" s="1" t="s">
        <v>759</v>
      </c>
      <c r="J1725" s="1">
        <v>2024</v>
      </c>
      <c r="K1725" s="550">
        <v>45597</v>
      </c>
    </row>
    <row r="1726" spans="3:11">
      <c r="C1726" s="1" t="s">
        <v>1219</v>
      </c>
      <c r="D1726" s="1" t="s">
        <v>848</v>
      </c>
      <c r="F1726" s="1">
        <v>10202111180</v>
      </c>
      <c r="G1726" s="1">
        <v>553.13</v>
      </c>
      <c r="H1726" s="1">
        <v>553.13</v>
      </c>
      <c r="I1726" s="1" t="s">
        <v>759</v>
      </c>
      <c r="J1726" s="1">
        <v>2024</v>
      </c>
      <c r="K1726" s="550">
        <v>45597</v>
      </c>
    </row>
    <row r="1727" spans="3:11">
      <c r="C1727" s="1" t="s">
        <v>1220</v>
      </c>
      <c r="D1727" s="1" t="s">
        <v>826</v>
      </c>
      <c r="F1727" s="1">
        <v>10202111180</v>
      </c>
      <c r="G1727" s="1">
        <v>1749.89</v>
      </c>
      <c r="H1727" s="1">
        <v>1749.89</v>
      </c>
      <c r="I1727" s="1" t="s">
        <v>759</v>
      </c>
      <c r="J1727" s="1">
        <v>2024</v>
      </c>
      <c r="K1727" s="550">
        <v>45597</v>
      </c>
    </row>
    <row r="1728" spans="3:11">
      <c r="D1728" s="1" t="s">
        <v>797</v>
      </c>
      <c r="F1728" s="1">
        <v>10202111180</v>
      </c>
      <c r="G1728" s="1">
        <v>627.95000000000005</v>
      </c>
      <c r="H1728" s="1">
        <v>627.95000000000005</v>
      </c>
      <c r="I1728" s="1" t="s">
        <v>759</v>
      </c>
      <c r="J1728" s="1">
        <v>2024</v>
      </c>
      <c r="K1728" s="550">
        <v>45597</v>
      </c>
    </row>
    <row r="1729" spans="3:11">
      <c r="C1729" s="1" t="s">
        <v>1221</v>
      </c>
      <c r="D1729" s="1" t="s">
        <v>838</v>
      </c>
      <c r="F1729" s="1">
        <v>10201161180</v>
      </c>
      <c r="G1729" s="1">
        <v>110</v>
      </c>
      <c r="H1729" s="1">
        <v>110</v>
      </c>
      <c r="I1729" s="1" t="s">
        <v>759</v>
      </c>
      <c r="J1729" s="1">
        <v>2024</v>
      </c>
      <c r="K1729" s="550">
        <v>45597</v>
      </c>
    </row>
    <row r="1730" spans="3:11">
      <c r="C1730" s="1" t="s">
        <v>1386</v>
      </c>
      <c r="D1730" s="1" t="s">
        <v>840</v>
      </c>
      <c r="F1730" s="1" t="s">
        <v>761</v>
      </c>
      <c r="G1730" s="1">
        <v>3718.51</v>
      </c>
      <c r="H1730" s="1">
        <v>3718.51</v>
      </c>
      <c r="I1730" s="1" t="s">
        <v>759</v>
      </c>
      <c r="J1730" s="1">
        <v>2024</v>
      </c>
      <c r="K1730" s="550">
        <v>45597</v>
      </c>
    </row>
    <row r="1731" spans="3:11">
      <c r="C1731" s="1" t="s">
        <v>1387</v>
      </c>
      <c r="D1731" s="1" t="s">
        <v>840</v>
      </c>
      <c r="F1731" s="1" t="s">
        <v>761</v>
      </c>
      <c r="G1731" s="1">
        <v>7105.36</v>
      </c>
      <c r="H1731" s="1">
        <v>7105.36</v>
      </c>
      <c r="I1731" s="1" t="s">
        <v>759</v>
      </c>
      <c r="J1731" s="1">
        <v>2024</v>
      </c>
      <c r="K1731" s="550">
        <v>45597</v>
      </c>
    </row>
    <row r="1732" spans="3:11">
      <c r="C1732" s="1" t="s">
        <v>1222</v>
      </c>
      <c r="D1732" s="1" t="s">
        <v>824</v>
      </c>
      <c r="F1732" s="1">
        <v>10401101180</v>
      </c>
      <c r="G1732" s="1">
        <v>1938.3</v>
      </c>
      <c r="H1732" s="1">
        <v>1938.3</v>
      </c>
      <c r="I1732" s="1" t="s">
        <v>759</v>
      </c>
      <c r="J1732" s="1">
        <v>2024</v>
      </c>
      <c r="K1732" s="550">
        <v>45597</v>
      </c>
    </row>
    <row r="1733" spans="3:11">
      <c r="C1733" s="1" t="s">
        <v>1223</v>
      </c>
      <c r="D1733" s="1" t="s">
        <v>826</v>
      </c>
      <c r="F1733" s="1">
        <v>10202111180</v>
      </c>
      <c r="G1733" s="1">
        <v>250.56</v>
      </c>
      <c r="H1733" s="1">
        <v>250.56</v>
      </c>
      <c r="I1733" s="1" t="s">
        <v>759</v>
      </c>
      <c r="J1733" s="1">
        <v>2024</v>
      </c>
      <c r="K1733" s="550">
        <v>45597</v>
      </c>
    </row>
    <row r="1734" spans="3:11">
      <c r="C1734" s="1" t="s">
        <v>1224</v>
      </c>
      <c r="D1734" s="1" t="s">
        <v>842</v>
      </c>
      <c r="F1734" s="1">
        <v>10202111180</v>
      </c>
      <c r="G1734" s="1">
        <v>169424.63</v>
      </c>
      <c r="H1734" s="1">
        <v>169424.63</v>
      </c>
      <c r="I1734" s="1" t="s">
        <v>759</v>
      </c>
      <c r="J1734" s="1">
        <v>2024</v>
      </c>
      <c r="K1734" s="550">
        <v>45597</v>
      </c>
    </row>
    <row r="1735" spans="3:11">
      <c r="C1735" s="1" t="s">
        <v>1225</v>
      </c>
      <c r="D1735" s="1" t="s">
        <v>842</v>
      </c>
      <c r="F1735" s="1">
        <v>10202171180</v>
      </c>
      <c r="G1735" s="1">
        <v>4690.2</v>
      </c>
      <c r="H1735" s="1">
        <v>4690.2</v>
      </c>
      <c r="I1735" s="1" t="s">
        <v>759</v>
      </c>
      <c r="J1735" s="1">
        <v>2024</v>
      </c>
      <c r="K1735" s="550">
        <v>45597</v>
      </c>
    </row>
    <row r="1736" spans="3:11">
      <c r="C1736" s="1" t="s">
        <v>1226</v>
      </c>
      <c r="D1736" s="1" t="s">
        <v>826</v>
      </c>
      <c r="F1736" s="1">
        <v>10601621180</v>
      </c>
      <c r="G1736" s="1">
        <v>175.68</v>
      </c>
      <c r="H1736" s="1">
        <v>175.68</v>
      </c>
      <c r="I1736" s="1" t="s">
        <v>759</v>
      </c>
      <c r="J1736" s="1">
        <v>2024</v>
      </c>
      <c r="K1736" s="550">
        <v>45597</v>
      </c>
    </row>
    <row r="1737" spans="3:11">
      <c r="C1737" s="1" t="s">
        <v>1351</v>
      </c>
      <c r="D1737" s="1" t="s">
        <v>749</v>
      </c>
      <c r="F1737" s="1">
        <v>10201161180</v>
      </c>
      <c r="G1737" s="1">
        <v>11360.43</v>
      </c>
      <c r="H1737" s="1">
        <v>11360.43</v>
      </c>
      <c r="I1737" s="1" t="s">
        <v>759</v>
      </c>
      <c r="J1737" s="1">
        <v>2024</v>
      </c>
      <c r="K1737" s="550">
        <v>45597</v>
      </c>
    </row>
    <row r="1738" spans="3:11">
      <c r="C1738" s="1" t="s">
        <v>754</v>
      </c>
      <c r="D1738" s="1" t="s">
        <v>749</v>
      </c>
      <c r="E1738" s="1" t="s">
        <v>719</v>
      </c>
      <c r="F1738" s="1">
        <v>10401301180</v>
      </c>
      <c r="G1738" s="1">
        <v>12815.36</v>
      </c>
      <c r="H1738" s="1">
        <v>12815.36</v>
      </c>
      <c r="I1738" s="1" t="s">
        <v>759</v>
      </c>
      <c r="J1738" s="1">
        <v>2024</v>
      </c>
      <c r="K1738" s="550">
        <v>45597</v>
      </c>
    </row>
    <row r="1739" spans="3:11">
      <c r="C1739" s="1" t="s">
        <v>1227</v>
      </c>
      <c r="D1739" s="1" t="s">
        <v>826</v>
      </c>
      <c r="F1739" s="1" t="s">
        <v>761</v>
      </c>
      <c r="G1739" s="1">
        <v>123.78</v>
      </c>
      <c r="H1739" s="1">
        <v>123.78</v>
      </c>
      <c r="I1739" s="1" t="s">
        <v>759</v>
      </c>
      <c r="J1739" s="1">
        <v>2024</v>
      </c>
      <c r="K1739" s="550">
        <v>45597</v>
      </c>
    </row>
    <row r="1740" spans="3:11">
      <c r="C1740" s="1" t="s">
        <v>1229</v>
      </c>
      <c r="D1740" s="1" t="s">
        <v>826</v>
      </c>
      <c r="F1740" s="1" t="s">
        <v>761</v>
      </c>
      <c r="G1740" s="1">
        <v>117.33</v>
      </c>
      <c r="H1740" s="1">
        <v>117.33</v>
      </c>
      <c r="I1740" s="1" t="s">
        <v>759</v>
      </c>
      <c r="J1740" s="1">
        <v>2024</v>
      </c>
      <c r="K1740" s="550">
        <v>45597</v>
      </c>
    </row>
    <row r="1741" spans="3:11">
      <c r="C1741" s="1" t="s">
        <v>1230</v>
      </c>
      <c r="D1741" s="1" t="s">
        <v>826</v>
      </c>
      <c r="F1741" s="1" t="s">
        <v>761</v>
      </c>
      <c r="G1741" s="1">
        <v>266.70999999999998</v>
      </c>
      <c r="H1741" s="1">
        <v>266.70999999999998</v>
      </c>
      <c r="I1741" s="1" t="s">
        <v>759</v>
      </c>
      <c r="J1741" s="1">
        <v>2024</v>
      </c>
      <c r="K1741" s="550">
        <v>45597</v>
      </c>
    </row>
    <row r="1742" spans="3:11">
      <c r="C1742" s="1" t="s">
        <v>1231</v>
      </c>
      <c r="D1742" s="1" t="s">
        <v>826</v>
      </c>
      <c r="F1742" s="1">
        <v>10601621180</v>
      </c>
      <c r="G1742" s="1">
        <v>745.12</v>
      </c>
      <c r="H1742" s="1">
        <v>745.12</v>
      </c>
      <c r="I1742" s="1" t="s">
        <v>759</v>
      </c>
      <c r="J1742" s="1">
        <v>2024</v>
      </c>
      <c r="K1742" s="550">
        <v>45597</v>
      </c>
    </row>
    <row r="1743" spans="3:11">
      <c r="C1743" s="1" t="s">
        <v>1232</v>
      </c>
      <c r="D1743" s="1" t="s">
        <v>820</v>
      </c>
      <c r="F1743" s="1">
        <v>10202151180</v>
      </c>
      <c r="G1743" s="1">
        <v>33550.300000000003</v>
      </c>
      <c r="H1743" s="1">
        <v>33550.300000000003</v>
      </c>
      <c r="I1743" s="1" t="s">
        <v>759</v>
      </c>
      <c r="J1743" s="1">
        <v>2024</v>
      </c>
      <c r="K1743" s="550">
        <v>45597</v>
      </c>
    </row>
    <row r="1744" spans="3:11">
      <c r="C1744" s="1" t="s">
        <v>1233</v>
      </c>
      <c r="D1744" s="1" t="s">
        <v>820</v>
      </c>
      <c r="F1744" s="1">
        <v>10202151180</v>
      </c>
      <c r="G1744" s="1">
        <v>31945.1</v>
      </c>
      <c r="H1744" s="1">
        <v>31945.1</v>
      </c>
      <c r="I1744" s="1" t="s">
        <v>759</v>
      </c>
      <c r="J1744" s="1">
        <v>2024</v>
      </c>
      <c r="K1744" s="550">
        <v>45597</v>
      </c>
    </row>
    <row r="1745" spans="3:11">
      <c r="C1745" s="1" t="s">
        <v>1234</v>
      </c>
      <c r="D1745" s="1" t="s">
        <v>820</v>
      </c>
      <c r="F1745" s="1">
        <v>10202151180</v>
      </c>
      <c r="G1745" s="1">
        <v>31535.3</v>
      </c>
      <c r="H1745" s="1">
        <v>31535.3</v>
      </c>
      <c r="I1745" s="1" t="s">
        <v>759</v>
      </c>
      <c r="J1745" s="1">
        <v>2024</v>
      </c>
      <c r="K1745" s="550">
        <v>45597</v>
      </c>
    </row>
    <row r="1746" spans="3:11">
      <c r="C1746" s="1" t="s">
        <v>1235</v>
      </c>
      <c r="D1746" s="1" t="s">
        <v>820</v>
      </c>
      <c r="F1746" s="1">
        <v>10202151180</v>
      </c>
      <c r="G1746" s="1">
        <v>29136.1</v>
      </c>
      <c r="H1746" s="1">
        <v>29136.1</v>
      </c>
      <c r="I1746" s="1" t="s">
        <v>759</v>
      </c>
      <c r="J1746" s="1">
        <v>2024</v>
      </c>
      <c r="K1746" s="550">
        <v>45597</v>
      </c>
    </row>
    <row r="1747" spans="3:11">
      <c r="C1747" s="1" t="s">
        <v>1236</v>
      </c>
      <c r="D1747" s="1" t="s">
        <v>820</v>
      </c>
      <c r="F1747" s="1">
        <v>10202151180</v>
      </c>
      <c r="G1747" s="1">
        <v>52413.2</v>
      </c>
      <c r="H1747" s="1">
        <v>52413.2</v>
      </c>
      <c r="I1747" s="1" t="s">
        <v>759</v>
      </c>
      <c r="J1747" s="1">
        <v>2024</v>
      </c>
      <c r="K1747" s="550">
        <v>45597</v>
      </c>
    </row>
    <row r="1748" spans="3:11">
      <c r="C1748" s="1" t="s">
        <v>1237</v>
      </c>
      <c r="D1748" s="1" t="s">
        <v>820</v>
      </c>
      <c r="F1748" s="1">
        <v>10202151180</v>
      </c>
      <c r="G1748" s="1">
        <v>52706.5</v>
      </c>
      <c r="H1748" s="1">
        <v>52706.5</v>
      </c>
      <c r="I1748" s="1" t="s">
        <v>759</v>
      </c>
      <c r="J1748" s="1">
        <v>2024</v>
      </c>
      <c r="K1748" s="550">
        <v>45597</v>
      </c>
    </row>
    <row r="1749" spans="3:11">
      <c r="C1749" s="1" t="s">
        <v>1238</v>
      </c>
      <c r="D1749" s="1" t="s">
        <v>820</v>
      </c>
      <c r="F1749" s="1">
        <v>10202151180</v>
      </c>
      <c r="G1749" s="1">
        <v>58182.8</v>
      </c>
      <c r="H1749" s="1">
        <v>58182.8</v>
      </c>
      <c r="I1749" s="1" t="s">
        <v>759</v>
      </c>
      <c r="J1749" s="1">
        <v>2024</v>
      </c>
      <c r="K1749" s="550">
        <v>45597</v>
      </c>
    </row>
    <row r="1750" spans="3:11">
      <c r="C1750" s="1" t="s">
        <v>1239</v>
      </c>
      <c r="D1750" s="1" t="s">
        <v>820</v>
      </c>
      <c r="F1750" s="1">
        <v>10202151180</v>
      </c>
      <c r="G1750" s="1">
        <v>23581.9</v>
      </c>
      <c r="H1750" s="1">
        <v>23581.9</v>
      </c>
      <c r="I1750" s="1" t="s">
        <v>759</v>
      </c>
      <c r="J1750" s="1">
        <v>2024</v>
      </c>
      <c r="K1750" s="550">
        <v>45597</v>
      </c>
    </row>
    <row r="1751" spans="3:11">
      <c r="C1751" s="1" t="s">
        <v>1240</v>
      </c>
      <c r="D1751" s="1" t="s">
        <v>820</v>
      </c>
      <c r="F1751" s="1">
        <v>10202151180</v>
      </c>
      <c r="G1751" s="1">
        <v>47747.7</v>
      </c>
      <c r="H1751" s="1">
        <v>47747.7</v>
      </c>
      <c r="I1751" s="1" t="s">
        <v>759</v>
      </c>
      <c r="J1751" s="1">
        <v>2024</v>
      </c>
      <c r="K1751" s="550">
        <v>45597</v>
      </c>
    </row>
    <row r="1752" spans="3:11">
      <c r="C1752" s="1" t="s">
        <v>1241</v>
      </c>
      <c r="D1752" s="1" t="s">
        <v>820</v>
      </c>
      <c r="F1752" s="1">
        <v>10202151180</v>
      </c>
      <c r="G1752" s="1">
        <v>588.9</v>
      </c>
      <c r="H1752" s="1">
        <v>588.9</v>
      </c>
      <c r="I1752" s="1" t="s">
        <v>759</v>
      </c>
      <c r="J1752" s="1">
        <v>2024</v>
      </c>
      <c r="K1752" s="550">
        <v>45597</v>
      </c>
    </row>
    <row r="1753" spans="3:11">
      <c r="C1753" s="1" t="s">
        <v>1242</v>
      </c>
      <c r="D1753" s="1" t="s">
        <v>820</v>
      </c>
      <c r="F1753" s="1">
        <v>10202151180</v>
      </c>
      <c r="G1753" s="1">
        <v>58619.1</v>
      </c>
      <c r="H1753" s="1">
        <v>58619.1</v>
      </c>
      <c r="I1753" s="1" t="s">
        <v>759</v>
      </c>
      <c r="J1753" s="1">
        <v>2024</v>
      </c>
      <c r="K1753" s="550">
        <v>45597</v>
      </c>
    </row>
    <row r="1754" spans="3:11">
      <c r="C1754" s="1" t="s">
        <v>1243</v>
      </c>
      <c r="D1754" s="1" t="s">
        <v>820</v>
      </c>
      <c r="F1754" s="1">
        <v>10202151180</v>
      </c>
      <c r="G1754" s="1">
        <v>60308.5</v>
      </c>
      <c r="H1754" s="1">
        <v>60308.5</v>
      </c>
      <c r="I1754" s="1" t="s">
        <v>759</v>
      </c>
      <c r="J1754" s="1">
        <v>2024</v>
      </c>
      <c r="K1754" s="550">
        <v>45597</v>
      </c>
    </row>
    <row r="1755" spans="3:11">
      <c r="C1755" s="1" t="s">
        <v>1244</v>
      </c>
      <c r="D1755" s="1" t="s">
        <v>820</v>
      </c>
      <c r="F1755" s="1">
        <v>10202151180</v>
      </c>
      <c r="G1755" s="1">
        <v>56201.8</v>
      </c>
      <c r="H1755" s="1">
        <v>56201.8</v>
      </c>
      <c r="I1755" s="1" t="s">
        <v>759</v>
      </c>
      <c r="J1755" s="1">
        <v>2024</v>
      </c>
      <c r="K1755" s="550">
        <v>45597</v>
      </c>
    </row>
    <row r="1756" spans="3:11">
      <c r="C1756" s="1" t="s">
        <v>1245</v>
      </c>
      <c r="D1756" s="1" t="s">
        <v>820</v>
      </c>
      <c r="F1756" s="1">
        <v>10202151180</v>
      </c>
      <c r="G1756" s="1">
        <v>51455.7</v>
      </c>
      <c r="H1756" s="1">
        <v>51455.7</v>
      </c>
      <c r="I1756" s="1" t="s">
        <v>759</v>
      </c>
      <c r="J1756" s="1">
        <v>2024</v>
      </c>
      <c r="K1756" s="550">
        <v>45597</v>
      </c>
    </row>
    <row r="1757" spans="3:11">
      <c r="C1757" s="1" t="s">
        <v>1246</v>
      </c>
      <c r="D1757" s="1" t="s">
        <v>820</v>
      </c>
      <c r="F1757" s="1">
        <v>10202151180</v>
      </c>
      <c r="G1757" s="1">
        <v>51332.1</v>
      </c>
      <c r="H1757" s="1">
        <v>51332.1</v>
      </c>
      <c r="I1757" s="1" t="s">
        <v>759</v>
      </c>
      <c r="J1757" s="1">
        <v>2024</v>
      </c>
      <c r="K1757" s="550">
        <v>45597</v>
      </c>
    </row>
    <row r="1758" spans="3:11">
      <c r="C1758" s="1" t="s">
        <v>1247</v>
      </c>
      <c r="D1758" s="1" t="s">
        <v>820</v>
      </c>
      <c r="F1758" s="1">
        <v>10202151180</v>
      </c>
      <c r="G1758" s="1">
        <v>47270.7</v>
      </c>
      <c r="H1758" s="1">
        <v>47270.7</v>
      </c>
      <c r="I1758" s="1" t="s">
        <v>759</v>
      </c>
      <c r="J1758" s="1">
        <v>2024</v>
      </c>
      <c r="K1758" s="550">
        <v>45597</v>
      </c>
    </row>
    <row r="1759" spans="3:11">
      <c r="C1759" s="1" t="s">
        <v>1248</v>
      </c>
      <c r="D1759" s="1" t="s">
        <v>820</v>
      </c>
      <c r="F1759" s="1">
        <v>10202151180</v>
      </c>
      <c r="G1759" s="1">
        <v>57065.4</v>
      </c>
      <c r="H1759" s="1">
        <v>57065.4</v>
      </c>
      <c r="I1759" s="1" t="s">
        <v>759</v>
      </c>
      <c r="J1759" s="1">
        <v>2024</v>
      </c>
      <c r="K1759" s="550">
        <v>45597</v>
      </c>
    </row>
    <row r="1760" spans="3:11">
      <c r="C1760" s="1" t="s">
        <v>1249</v>
      </c>
      <c r="D1760" s="1" t="s">
        <v>820</v>
      </c>
      <c r="F1760" s="1">
        <v>10202151180</v>
      </c>
      <c r="G1760" s="1">
        <v>53153.9</v>
      </c>
      <c r="H1760" s="1">
        <v>53153.9</v>
      </c>
      <c r="I1760" s="1" t="s">
        <v>759</v>
      </c>
      <c r="J1760" s="1">
        <v>2024</v>
      </c>
      <c r="K1760" s="550">
        <v>45597</v>
      </c>
    </row>
    <row r="1761" spans="3:11">
      <c r="C1761" s="1" t="s">
        <v>1250</v>
      </c>
      <c r="D1761" s="1" t="s">
        <v>820</v>
      </c>
      <c r="F1761" s="1">
        <v>10202151180</v>
      </c>
      <c r="G1761" s="1">
        <v>52325.3</v>
      </c>
      <c r="H1761" s="1">
        <v>52325.3</v>
      </c>
      <c r="I1761" s="1" t="s">
        <v>759</v>
      </c>
      <c r="J1761" s="1">
        <v>2024</v>
      </c>
      <c r="K1761" s="550">
        <v>45597</v>
      </c>
    </row>
    <row r="1762" spans="3:11">
      <c r="C1762" s="1" t="s">
        <v>1253</v>
      </c>
      <c r="D1762" s="1" t="s">
        <v>846</v>
      </c>
      <c r="F1762" s="1">
        <v>10401101180</v>
      </c>
      <c r="G1762" s="1">
        <v>147.30000000000001</v>
      </c>
      <c r="H1762" s="1">
        <v>147.30000000000001</v>
      </c>
      <c r="I1762" s="1" t="s">
        <v>759</v>
      </c>
      <c r="J1762" s="1">
        <v>2024</v>
      </c>
      <c r="K1762" s="550">
        <v>45597</v>
      </c>
    </row>
    <row r="1763" spans="3:11">
      <c r="C1763" s="1" t="s">
        <v>1254</v>
      </c>
      <c r="D1763" s="1" t="s">
        <v>846</v>
      </c>
      <c r="F1763" s="1">
        <v>10401101180</v>
      </c>
      <c r="G1763" s="1">
        <v>1499.8</v>
      </c>
      <c r="H1763" s="1">
        <v>1499.8</v>
      </c>
      <c r="I1763" s="1" t="s">
        <v>759</v>
      </c>
      <c r="J1763" s="1">
        <v>2024</v>
      </c>
      <c r="K1763" s="550">
        <v>45597</v>
      </c>
    </row>
    <row r="1764" spans="3:11">
      <c r="C1764" s="1" t="s">
        <v>1255</v>
      </c>
      <c r="D1764" s="1" t="s">
        <v>846</v>
      </c>
      <c r="F1764" s="1">
        <v>10601621180</v>
      </c>
      <c r="G1764" s="1">
        <v>220.13</v>
      </c>
      <c r="H1764" s="1">
        <v>220.13</v>
      </c>
      <c r="I1764" s="1" t="s">
        <v>759</v>
      </c>
      <c r="J1764" s="1">
        <v>2024</v>
      </c>
      <c r="K1764" s="550">
        <v>45597</v>
      </c>
    </row>
    <row r="1765" spans="3:11">
      <c r="C1765" s="1" t="s">
        <v>1256</v>
      </c>
      <c r="D1765" s="1" t="s">
        <v>846</v>
      </c>
      <c r="F1765" s="1" t="s">
        <v>761</v>
      </c>
      <c r="G1765" s="1">
        <v>60</v>
      </c>
      <c r="H1765" s="1">
        <v>60</v>
      </c>
      <c r="I1765" s="1" t="s">
        <v>759</v>
      </c>
      <c r="J1765" s="1">
        <v>2024</v>
      </c>
      <c r="K1765" s="550">
        <v>45597</v>
      </c>
    </row>
    <row r="1766" spans="3:11">
      <c r="C1766" s="1" t="s">
        <v>1257</v>
      </c>
      <c r="D1766" s="1" t="s">
        <v>846</v>
      </c>
      <c r="F1766" s="1">
        <v>10401631180</v>
      </c>
      <c r="G1766" s="1">
        <v>2270376</v>
      </c>
      <c r="H1766" s="1">
        <v>2270376</v>
      </c>
      <c r="I1766" s="1" t="s">
        <v>759</v>
      </c>
      <c r="J1766" s="1">
        <v>2024</v>
      </c>
      <c r="K1766" s="550">
        <v>45597</v>
      </c>
    </row>
    <row r="1767" spans="3:11">
      <c r="C1767" s="1" t="s">
        <v>1258</v>
      </c>
      <c r="D1767" s="1" t="s">
        <v>846</v>
      </c>
      <c r="F1767" s="1">
        <v>10201161180</v>
      </c>
      <c r="G1767" s="1">
        <v>77804.320000000007</v>
      </c>
      <c r="H1767" s="1">
        <v>77804.320000000007</v>
      </c>
      <c r="I1767" s="1" t="s">
        <v>759</v>
      </c>
      <c r="J1767" s="1">
        <v>2024</v>
      </c>
      <c r="K1767" s="550">
        <v>45597</v>
      </c>
    </row>
    <row r="1768" spans="3:11">
      <c r="C1768" s="1" t="s">
        <v>1260</v>
      </c>
      <c r="D1768" s="1" t="s">
        <v>848</v>
      </c>
      <c r="F1768" s="1">
        <v>10201161180</v>
      </c>
      <c r="G1768" s="1">
        <v>690</v>
      </c>
      <c r="H1768" s="1">
        <v>690</v>
      </c>
      <c r="I1768" s="1" t="s">
        <v>759</v>
      </c>
      <c r="J1768" s="1">
        <v>2024</v>
      </c>
      <c r="K1768" s="550">
        <v>45597</v>
      </c>
    </row>
    <row r="1769" spans="3:11">
      <c r="C1769" s="1" t="s">
        <v>1399</v>
      </c>
      <c r="D1769" s="1" t="s">
        <v>846</v>
      </c>
      <c r="F1769" s="1">
        <v>10201161180</v>
      </c>
      <c r="G1769" s="1">
        <v>40</v>
      </c>
      <c r="H1769" s="1">
        <v>40</v>
      </c>
      <c r="I1769" s="1" t="s">
        <v>759</v>
      </c>
      <c r="J1769" s="1">
        <v>2024</v>
      </c>
      <c r="K1769" s="550">
        <v>45597</v>
      </c>
    </row>
    <row r="1770" spans="3:11">
      <c r="C1770" s="1" t="s">
        <v>1263</v>
      </c>
      <c r="D1770" s="1" t="s">
        <v>846</v>
      </c>
      <c r="F1770" s="1">
        <v>10201161180</v>
      </c>
      <c r="G1770" s="1">
        <v>1050</v>
      </c>
      <c r="H1770" s="1">
        <v>1050</v>
      </c>
      <c r="I1770" s="1" t="s">
        <v>759</v>
      </c>
      <c r="J1770" s="1">
        <v>2024</v>
      </c>
      <c r="K1770" s="550">
        <v>45597</v>
      </c>
    </row>
    <row r="1771" spans="3:11">
      <c r="C1771" s="1" t="s">
        <v>1265</v>
      </c>
      <c r="D1771" s="1" t="s">
        <v>822</v>
      </c>
      <c r="F1771" s="1">
        <v>10401381180</v>
      </c>
      <c r="G1771" s="1">
        <v>508</v>
      </c>
      <c r="H1771" s="1">
        <v>508</v>
      </c>
      <c r="I1771" s="1" t="s">
        <v>759</v>
      </c>
      <c r="J1771" s="1">
        <v>2024</v>
      </c>
      <c r="K1771" s="550">
        <v>45597</v>
      </c>
    </row>
    <row r="1772" spans="3:11">
      <c r="C1772" s="1" t="s">
        <v>1266</v>
      </c>
      <c r="D1772" s="1" t="s">
        <v>822</v>
      </c>
      <c r="F1772" s="1">
        <v>10401381180</v>
      </c>
      <c r="G1772" s="1">
        <v>2444</v>
      </c>
      <c r="H1772" s="1">
        <v>2444</v>
      </c>
      <c r="I1772" s="1" t="s">
        <v>759</v>
      </c>
      <c r="J1772" s="1">
        <v>2024</v>
      </c>
      <c r="K1772" s="550">
        <v>45597</v>
      </c>
    </row>
    <row r="1773" spans="3:11">
      <c r="C1773" s="1" t="s">
        <v>1267</v>
      </c>
      <c r="D1773" s="1" t="s">
        <v>822</v>
      </c>
      <c r="F1773" s="1">
        <v>10401381180</v>
      </c>
      <c r="G1773" s="1">
        <v>5567</v>
      </c>
      <c r="H1773" s="1">
        <v>5567</v>
      </c>
      <c r="I1773" s="1" t="s">
        <v>759</v>
      </c>
      <c r="J1773" s="1">
        <v>2024</v>
      </c>
      <c r="K1773" s="550">
        <v>45597</v>
      </c>
    </row>
    <row r="1774" spans="3:11">
      <c r="C1774" s="1" t="s">
        <v>1269</v>
      </c>
      <c r="D1774" s="1" t="s">
        <v>822</v>
      </c>
      <c r="F1774" s="1">
        <v>10201161180</v>
      </c>
      <c r="G1774" s="1">
        <v>8936</v>
      </c>
      <c r="H1774" s="1">
        <v>8936</v>
      </c>
      <c r="I1774" s="1" t="s">
        <v>759</v>
      </c>
      <c r="J1774" s="1">
        <v>2024</v>
      </c>
      <c r="K1774" s="550">
        <v>45597</v>
      </c>
    </row>
    <row r="1775" spans="3:11">
      <c r="C1775" s="1" t="s">
        <v>1271</v>
      </c>
      <c r="D1775" s="1" t="s">
        <v>830</v>
      </c>
      <c r="F1775" s="1">
        <v>10401381180</v>
      </c>
      <c r="G1775" s="1">
        <v>15713</v>
      </c>
      <c r="H1775" s="1">
        <v>15713</v>
      </c>
      <c r="I1775" s="1" t="s">
        <v>759</v>
      </c>
      <c r="J1775" s="1">
        <v>2024</v>
      </c>
      <c r="K1775" s="550">
        <v>45597</v>
      </c>
    </row>
    <row r="1776" spans="3:11">
      <c r="C1776" s="1" t="s">
        <v>1272</v>
      </c>
      <c r="D1776" s="1" t="s">
        <v>830</v>
      </c>
      <c r="F1776" s="1">
        <v>10401381180</v>
      </c>
      <c r="G1776" s="1">
        <v>1080</v>
      </c>
      <c r="H1776" s="1">
        <v>1080</v>
      </c>
      <c r="I1776" s="1" t="s">
        <v>759</v>
      </c>
      <c r="J1776" s="1">
        <v>2024</v>
      </c>
      <c r="K1776" s="550">
        <v>45597</v>
      </c>
    </row>
    <row r="1777" spans="3:11">
      <c r="C1777" s="1" t="s">
        <v>1319</v>
      </c>
      <c r="D1777" s="1" t="s">
        <v>830</v>
      </c>
      <c r="F1777" s="1">
        <v>10401381180</v>
      </c>
      <c r="G1777" s="1">
        <v>14597</v>
      </c>
      <c r="H1777" s="1">
        <v>14597</v>
      </c>
      <c r="I1777" s="1" t="s">
        <v>759</v>
      </c>
      <c r="J1777" s="1">
        <v>2024</v>
      </c>
      <c r="K1777" s="550">
        <v>45597</v>
      </c>
    </row>
    <row r="1778" spans="3:11">
      <c r="C1778" s="1" t="s">
        <v>1354</v>
      </c>
      <c r="D1778" s="1" t="s">
        <v>830</v>
      </c>
      <c r="F1778" s="1">
        <v>10401381180</v>
      </c>
      <c r="G1778" s="1">
        <v>8240</v>
      </c>
      <c r="H1778" s="1">
        <v>8240</v>
      </c>
      <c r="I1778" s="1" t="s">
        <v>759</v>
      </c>
      <c r="J1778" s="1">
        <v>2024</v>
      </c>
      <c r="K1778" s="550">
        <v>45597</v>
      </c>
    </row>
    <row r="1779" spans="3:11">
      <c r="C1779" s="1" t="s">
        <v>1320</v>
      </c>
      <c r="D1779" s="1" t="s">
        <v>830</v>
      </c>
      <c r="F1779" s="1">
        <v>10201161180</v>
      </c>
      <c r="G1779" s="1">
        <v>120</v>
      </c>
      <c r="H1779" s="1">
        <v>120</v>
      </c>
      <c r="I1779" s="1" t="s">
        <v>759</v>
      </c>
      <c r="J1779" s="1">
        <v>2024</v>
      </c>
      <c r="K1779" s="550">
        <v>45597</v>
      </c>
    </row>
    <row r="1780" spans="3:11">
      <c r="C1780" s="1" t="s">
        <v>1355</v>
      </c>
      <c r="D1780" s="1" t="s">
        <v>830</v>
      </c>
      <c r="F1780" s="1">
        <v>10201161180</v>
      </c>
      <c r="G1780" s="1">
        <v>290</v>
      </c>
      <c r="H1780" s="1">
        <v>290</v>
      </c>
      <c r="I1780" s="1" t="s">
        <v>759</v>
      </c>
      <c r="J1780" s="1">
        <v>2024</v>
      </c>
      <c r="K1780" s="550">
        <v>45597</v>
      </c>
    </row>
    <row r="1781" spans="3:11">
      <c r="C1781" s="1" t="s">
        <v>1357</v>
      </c>
      <c r="D1781" s="1" t="s">
        <v>848</v>
      </c>
      <c r="F1781" s="1" t="s">
        <v>761</v>
      </c>
      <c r="G1781" s="1">
        <v>4625.79</v>
      </c>
      <c r="H1781" s="1">
        <v>4625.79</v>
      </c>
      <c r="I1781" s="1" t="s">
        <v>759</v>
      </c>
      <c r="J1781" s="1">
        <v>2024</v>
      </c>
      <c r="K1781" s="550">
        <v>45597</v>
      </c>
    </row>
    <row r="1782" spans="3:11">
      <c r="C1782" s="1" t="s">
        <v>1358</v>
      </c>
      <c r="D1782" s="1" t="s">
        <v>848</v>
      </c>
      <c r="F1782" s="1" t="s">
        <v>761</v>
      </c>
      <c r="G1782" s="1">
        <v>3588.52</v>
      </c>
      <c r="H1782" s="1">
        <v>3588.52</v>
      </c>
      <c r="I1782" s="1" t="s">
        <v>759</v>
      </c>
      <c r="J1782" s="1">
        <v>2024</v>
      </c>
      <c r="K1782" s="550">
        <v>45597</v>
      </c>
    </row>
    <row r="1783" spans="3:11">
      <c r="C1783" s="1" t="s">
        <v>1359</v>
      </c>
      <c r="D1783" s="1" t="s">
        <v>848</v>
      </c>
      <c r="F1783" s="1" t="s">
        <v>761</v>
      </c>
      <c r="G1783" s="1">
        <v>4767.63</v>
      </c>
      <c r="H1783" s="1">
        <v>4767.63</v>
      </c>
      <c r="I1783" s="1" t="s">
        <v>759</v>
      </c>
      <c r="J1783" s="1">
        <v>2024</v>
      </c>
      <c r="K1783" s="550">
        <v>45597</v>
      </c>
    </row>
    <row r="1784" spans="3:11">
      <c r="C1784" s="1" t="s">
        <v>1273</v>
      </c>
      <c r="D1784" s="1" t="s">
        <v>848</v>
      </c>
      <c r="F1784" s="1">
        <v>10201161180</v>
      </c>
      <c r="G1784" s="1">
        <v>1688</v>
      </c>
      <c r="H1784" s="1">
        <v>1688</v>
      </c>
      <c r="I1784" s="1" t="s">
        <v>759</v>
      </c>
      <c r="J1784" s="1">
        <v>2024</v>
      </c>
      <c r="K1784" s="550">
        <v>45597</v>
      </c>
    </row>
    <row r="1785" spans="3:11">
      <c r="C1785" s="1" t="s">
        <v>1400</v>
      </c>
      <c r="D1785" s="1" t="s">
        <v>848</v>
      </c>
      <c r="F1785" s="1">
        <v>10201161180</v>
      </c>
      <c r="G1785" s="1">
        <v>3313</v>
      </c>
      <c r="H1785" s="1">
        <v>3313</v>
      </c>
      <c r="I1785" s="1" t="s">
        <v>759</v>
      </c>
      <c r="J1785" s="1">
        <v>2024</v>
      </c>
      <c r="K1785" s="550">
        <v>45597</v>
      </c>
    </row>
    <row r="1786" spans="3:11">
      <c r="C1786" s="1" t="s">
        <v>1360</v>
      </c>
      <c r="D1786" s="1" t="s">
        <v>850</v>
      </c>
      <c r="F1786" s="1">
        <v>10201161180</v>
      </c>
      <c r="G1786" s="1">
        <v>97</v>
      </c>
      <c r="H1786" s="1">
        <v>97</v>
      </c>
      <c r="I1786" s="1" t="s">
        <v>759</v>
      </c>
      <c r="J1786" s="1">
        <v>2024</v>
      </c>
      <c r="K1786" s="550">
        <v>45597</v>
      </c>
    </row>
    <row r="1787" spans="3:11" ht="25.5">
      <c r="C1787" s="69" t="s">
        <v>1275</v>
      </c>
      <c r="D1787" s="69" t="s">
        <v>850</v>
      </c>
      <c r="F1787" s="1">
        <v>10201161180</v>
      </c>
      <c r="G1787" s="1">
        <v>30</v>
      </c>
      <c r="H1787" s="1">
        <v>30</v>
      </c>
      <c r="I1787" s="1" t="s">
        <v>759</v>
      </c>
      <c r="J1787" s="1">
        <v>2024</v>
      </c>
      <c r="K1787" s="550">
        <v>45597</v>
      </c>
    </row>
    <row r="1788" spans="3:11">
      <c r="C1788" s="1" t="s">
        <v>1276</v>
      </c>
      <c r="D1788" s="1" t="s">
        <v>830</v>
      </c>
      <c r="F1788" s="1">
        <v>10201161180</v>
      </c>
      <c r="G1788" s="1">
        <v>444.6</v>
      </c>
      <c r="H1788" s="1">
        <v>444.6</v>
      </c>
      <c r="I1788" s="1" t="s">
        <v>759</v>
      </c>
      <c r="J1788" s="1">
        <v>2024</v>
      </c>
      <c r="K1788" s="550">
        <v>45597</v>
      </c>
    </row>
    <row r="1789" spans="3:11">
      <c r="C1789" s="1" t="s">
        <v>1277</v>
      </c>
      <c r="D1789" s="1" t="s">
        <v>830</v>
      </c>
      <c r="F1789" s="1">
        <v>10401381180</v>
      </c>
      <c r="G1789" s="1">
        <v>1065.5</v>
      </c>
      <c r="H1789" s="1">
        <v>1065.5</v>
      </c>
      <c r="I1789" s="1" t="s">
        <v>759</v>
      </c>
      <c r="J1789" s="1">
        <v>2024</v>
      </c>
      <c r="K1789" s="550">
        <v>45597</v>
      </c>
    </row>
    <row r="1790" spans="3:11">
      <c r="C1790" s="1" t="s">
        <v>1322</v>
      </c>
      <c r="D1790" s="1" t="s">
        <v>830</v>
      </c>
      <c r="F1790" s="1">
        <v>10201161180</v>
      </c>
      <c r="G1790" s="1">
        <v>514.20000000000005</v>
      </c>
      <c r="H1790" s="1">
        <v>514.20000000000005</v>
      </c>
      <c r="I1790" s="1" t="s">
        <v>759</v>
      </c>
      <c r="J1790" s="1">
        <v>2024</v>
      </c>
      <c r="K1790" s="550">
        <v>45597</v>
      </c>
    </row>
    <row r="1791" spans="3:11">
      <c r="C1791" s="1" t="s">
        <v>1278</v>
      </c>
      <c r="D1791" s="1" t="s">
        <v>830</v>
      </c>
      <c r="F1791" s="1">
        <v>10201161180</v>
      </c>
      <c r="G1791" s="1">
        <v>26613.200000000001</v>
      </c>
      <c r="H1791" s="1">
        <v>26613.200000000001</v>
      </c>
      <c r="I1791" s="1" t="s">
        <v>759</v>
      </c>
      <c r="J1791" s="1">
        <v>2024</v>
      </c>
      <c r="K1791" s="550">
        <v>45597</v>
      </c>
    </row>
    <row r="1792" spans="3:11">
      <c r="C1792" s="1" t="s">
        <v>1279</v>
      </c>
      <c r="D1792" s="1" t="s">
        <v>830</v>
      </c>
      <c r="F1792" s="1">
        <v>10201161180</v>
      </c>
      <c r="G1792" s="1">
        <v>29095</v>
      </c>
      <c r="H1792" s="1">
        <v>29095</v>
      </c>
      <c r="I1792" s="1" t="s">
        <v>759</v>
      </c>
      <c r="J1792" s="1">
        <v>2024</v>
      </c>
      <c r="K1792" s="550">
        <v>45597</v>
      </c>
    </row>
    <row r="1793" spans="3:11">
      <c r="C1793" s="1" t="s">
        <v>1280</v>
      </c>
      <c r="D1793" s="1" t="s">
        <v>830</v>
      </c>
      <c r="F1793" s="1">
        <v>10201161180</v>
      </c>
      <c r="G1793" s="1">
        <v>20616.5</v>
      </c>
      <c r="H1793" s="1">
        <v>20616.5</v>
      </c>
      <c r="I1793" s="1" t="s">
        <v>759</v>
      </c>
      <c r="J1793" s="1">
        <v>2024</v>
      </c>
      <c r="K1793" s="550">
        <v>45597</v>
      </c>
    </row>
    <row r="1794" spans="3:11">
      <c r="C1794" s="1" t="s">
        <v>1281</v>
      </c>
      <c r="D1794" s="1" t="s">
        <v>848</v>
      </c>
      <c r="F1794" s="1">
        <v>10202171180</v>
      </c>
      <c r="G1794" s="1">
        <v>20903.5</v>
      </c>
      <c r="H1794" s="1">
        <v>20903.5</v>
      </c>
      <c r="I1794" s="1" t="s">
        <v>759</v>
      </c>
      <c r="J1794" s="1">
        <v>2024</v>
      </c>
      <c r="K1794" s="550">
        <v>45597</v>
      </c>
    </row>
    <row r="1795" spans="3:11">
      <c r="C1795" s="1" t="s">
        <v>1282</v>
      </c>
      <c r="D1795" s="1" t="s">
        <v>848</v>
      </c>
      <c r="F1795" s="1">
        <v>10202171180</v>
      </c>
      <c r="G1795" s="1">
        <v>24567.1</v>
      </c>
      <c r="H1795" s="1">
        <v>24567.1</v>
      </c>
      <c r="I1795" s="1" t="s">
        <v>759</v>
      </c>
      <c r="J1795" s="1">
        <v>2024</v>
      </c>
      <c r="K1795" s="550">
        <v>45597</v>
      </c>
    </row>
    <row r="1796" spans="3:11">
      <c r="C1796" s="1" t="s">
        <v>725</v>
      </c>
      <c r="D1796" s="1" t="s">
        <v>814</v>
      </c>
      <c r="F1796" s="1" t="s">
        <v>750</v>
      </c>
      <c r="G1796" s="1">
        <v>2255</v>
      </c>
      <c r="H1796" s="1">
        <v>2255</v>
      </c>
      <c r="I1796" s="1" t="s">
        <v>762</v>
      </c>
      <c r="J1796" s="1">
        <v>2025</v>
      </c>
      <c r="K1796" s="550">
        <v>45748</v>
      </c>
    </row>
    <row r="1797" spans="3:11">
      <c r="C1797" s="1" t="s">
        <v>1401</v>
      </c>
      <c r="D1797" s="1" t="s">
        <v>834</v>
      </c>
      <c r="F1797" s="1">
        <v>10202221180</v>
      </c>
      <c r="G1797" s="1">
        <v>1467.3</v>
      </c>
      <c r="H1797" s="1">
        <v>1467.3</v>
      </c>
      <c r="I1797" s="1" t="s">
        <v>762</v>
      </c>
      <c r="J1797" s="1">
        <v>2025</v>
      </c>
      <c r="K1797" s="550">
        <v>45748</v>
      </c>
    </row>
    <row r="1798" spans="3:11">
      <c r="C1798" s="1" t="s">
        <v>968</v>
      </c>
      <c r="D1798" s="1" t="s">
        <v>812</v>
      </c>
      <c r="F1798" s="1">
        <v>10601621180</v>
      </c>
      <c r="G1798" s="1">
        <v>114.94</v>
      </c>
      <c r="H1798" s="1">
        <v>114.94</v>
      </c>
      <c r="I1798" s="1" t="s">
        <v>762</v>
      </c>
      <c r="J1798" s="1">
        <v>2025</v>
      </c>
      <c r="K1798" s="550">
        <v>45748</v>
      </c>
    </row>
    <row r="1799" spans="3:11">
      <c r="C1799" s="1" t="s">
        <v>969</v>
      </c>
      <c r="D1799" s="1" t="s">
        <v>749</v>
      </c>
      <c r="F1799" s="1">
        <v>10601521180</v>
      </c>
      <c r="G1799" s="1">
        <v>211.06</v>
      </c>
      <c r="H1799" s="1">
        <v>211.06</v>
      </c>
      <c r="I1799" s="1" t="s">
        <v>762</v>
      </c>
      <c r="J1799" s="1">
        <v>2025</v>
      </c>
      <c r="K1799" s="550">
        <v>45748</v>
      </c>
    </row>
    <row r="1800" spans="3:11">
      <c r="C1800" s="1" t="s">
        <v>971</v>
      </c>
      <c r="D1800" s="1" t="s">
        <v>824</v>
      </c>
      <c r="F1800" s="1">
        <v>10601621180</v>
      </c>
      <c r="G1800" s="1">
        <v>426.37</v>
      </c>
      <c r="H1800" s="1">
        <v>426.37</v>
      </c>
      <c r="I1800" s="1" t="s">
        <v>762</v>
      </c>
      <c r="J1800" s="1">
        <v>2025</v>
      </c>
      <c r="K1800" s="550">
        <v>45748</v>
      </c>
    </row>
    <row r="1801" spans="3:11">
      <c r="C1801" s="1" t="s">
        <v>972</v>
      </c>
      <c r="D1801" s="1" t="s">
        <v>814</v>
      </c>
      <c r="F1801" s="1" t="s">
        <v>750</v>
      </c>
      <c r="G1801" s="1">
        <v>390</v>
      </c>
      <c r="H1801" s="1">
        <v>390</v>
      </c>
      <c r="I1801" s="1" t="s">
        <v>762</v>
      </c>
      <c r="J1801" s="1">
        <v>2025</v>
      </c>
      <c r="K1801" s="550">
        <v>45748</v>
      </c>
    </row>
    <row r="1802" spans="3:11">
      <c r="C1802" s="1" t="s">
        <v>973</v>
      </c>
      <c r="D1802" s="1" t="s">
        <v>814</v>
      </c>
      <c r="F1802" s="1">
        <v>10202171180</v>
      </c>
      <c r="G1802" s="1">
        <v>1389.4</v>
      </c>
      <c r="H1802" s="1">
        <v>1389.4</v>
      </c>
      <c r="I1802" s="1" t="s">
        <v>762</v>
      </c>
      <c r="J1802" s="1">
        <v>2025</v>
      </c>
      <c r="K1802" s="550">
        <v>45748</v>
      </c>
    </row>
    <row r="1803" spans="3:11">
      <c r="C1803" s="1" t="s">
        <v>1402</v>
      </c>
      <c r="D1803" s="1" t="s">
        <v>808</v>
      </c>
      <c r="F1803" s="1" t="s">
        <v>761</v>
      </c>
      <c r="G1803" s="1">
        <v>2149</v>
      </c>
      <c r="H1803" s="1">
        <v>2149</v>
      </c>
      <c r="I1803" s="1" t="s">
        <v>762</v>
      </c>
      <c r="J1803" s="1">
        <v>2025</v>
      </c>
      <c r="K1803" s="550">
        <v>45748</v>
      </c>
    </row>
    <row r="1804" spans="3:11">
      <c r="C1804" s="1" t="s">
        <v>1403</v>
      </c>
      <c r="D1804" s="1" t="s">
        <v>808</v>
      </c>
      <c r="F1804" s="1" t="s">
        <v>761</v>
      </c>
      <c r="G1804" s="1">
        <v>141</v>
      </c>
      <c r="H1804" s="1">
        <v>141</v>
      </c>
      <c r="I1804" s="1" t="s">
        <v>762</v>
      </c>
      <c r="J1804" s="1">
        <v>2025</v>
      </c>
      <c r="K1804" s="550">
        <v>45748</v>
      </c>
    </row>
    <row r="1805" spans="3:11">
      <c r="C1805" s="1" t="s">
        <v>975</v>
      </c>
      <c r="D1805" s="1" t="s">
        <v>846</v>
      </c>
      <c r="F1805" s="1">
        <v>10601621180</v>
      </c>
      <c r="G1805" s="1">
        <v>830.76</v>
      </c>
      <c r="H1805" s="1">
        <v>830.76</v>
      </c>
      <c r="I1805" s="1" t="s">
        <v>762</v>
      </c>
      <c r="J1805" s="1">
        <v>2025</v>
      </c>
      <c r="K1805" s="550">
        <v>45748</v>
      </c>
    </row>
    <row r="1806" spans="3:11">
      <c r="C1806" s="1" t="s">
        <v>976</v>
      </c>
      <c r="D1806" s="1" t="s">
        <v>826</v>
      </c>
      <c r="F1806" s="1" t="s">
        <v>750</v>
      </c>
      <c r="G1806" s="1">
        <v>212.31</v>
      </c>
      <c r="H1806" s="1">
        <v>212.31</v>
      </c>
      <c r="I1806" s="1" t="s">
        <v>762</v>
      </c>
      <c r="J1806" s="1">
        <v>2025</v>
      </c>
      <c r="K1806" s="550">
        <v>45748</v>
      </c>
    </row>
    <row r="1807" spans="3:11">
      <c r="C1807" s="1" t="s">
        <v>977</v>
      </c>
      <c r="D1807" s="1" t="s">
        <v>826</v>
      </c>
      <c r="F1807" s="1">
        <v>10601621180</v>
      </c>
      <c r="G1807" s="1">
        <v>359.84</v>
      </c>
      <c r="H1807" s="1">
        <v>359.84</v>
      </c>
      <c r="I1807" s="1" t="s">
        <v>762</v>
      </c>
      <c r="J1807" s="1">
        <v>2025</v>
      </c>
      <c r="K1807" s="550">
        <v>45748</v>
      </c>
    </row>
    <row r="1808" spans="3:11">
      <c r="C1808" s="1" t="s">
        <v>978</v>
      </c>
      <c r="D1808" s="1" t="s">
        <v>826</v>
      </c>
      <c r="F1808" s="1" t="s">
        <v>750</v>
      </c>
      <c r="G1808" s="1">
        <v>87.64</v>
      </c>
      <c r="H1808" s="1">
        <v>87.64</v>
      </c>
      <c r="I1808" s="1" t="s">
        <v>762</v>
      </c>
      <c r="J1808" s="1">
        <v>2025</v>
      </c>
      <c r="K1808" s="550">
        <v>45748</v>
      </c>
    </row>
    <row r="1809" spans="3:11">
      <c r="C1809" s="1" t="s">
        <v>979</v>
      </c>
      <c r="D1809" s="1" t="s">
        <v>824</v>
      </c>
      <c r="F1809" s="1">
        <v>10202131180</v>
      </c>
      <c r="G1809" s="1">
        <v>3312.41</v>
      </c>
      <c r="H1809" s="1">
        <v>3312.41</v>
      </c>
      <c r="I1809" s="1" t="s">
        <v>762</v>
      </c>
      <c r="J1809" s="1">
        <v>2025</v>
      </c>
      <c r="K1809" s="550">
        <v>45748</v>
      </c>
    </row>
    <row r="1810" spans="3:11">
      <c r="C1810" s="1" t="s">
        <v>981</v>
      </c>
      <c r="D1810" s="1" t="s">
        <v>824</v>
      </c>
      <c r="F1810" s="1">
        <v>10202131180</v>
      </c>
      <c r="G1810" s="1">
        <v>2905.5</v>
      </c>
      <c r="H1810" s="1">
        <v>2905.5</v>
      </c>
      <c r="I1810" s="1" t="s">
        <v>762</v>
      </c>
      <c r="J1810" s="1">
        <v>2025</v>
      </c>
      <c r="K1810" s="550">
        <v>45748</v>
      </c>
    </row>
    <row r="1811" spans="3:11">
      <c r="C1811" s="1" t="s">
        <v>1389</v>
      </c>
      <c r="D1811" s="1" t="s">
        <v>797</v>
      </c>
      <c r="F1811" s="1">
        <v>10601621180</v>
      </c>
      <c r="G1811" s="1">
        <v>352.37</v>
      </c>
      <c r="H1811" s="1">
        <v>352.37</v>
      </c>
      <c r="I1811" s="1" t="s">
        <v>762</v>
      </c>
      <c r="J1811" s="1">
        <v>2025</v>
      </c>
      <c r="K1811" s="550">
        <v>45748</v>
      </c>
    </row>
    <row r="1812" spans="3:11">
      <c r="C1812" s="1" t="s">
        <v>983</v>
      </c>
      <c r="D1812" s="1" t="s">
        <v>797</v>
      </c>
      <c r="F1812" s="1">
        <v>10601621180</v>
      </c>
      <c r="G1812" s="1">
        <v>658.93</v>
      </c>
      <c r="H1812" s="1">
        <v>658.93</v>
      </c>
      <c r="I1812" s="1" t="s">
        <v>762</v>
      </c>
      <c r="J1812" s="1">
        <v>2025</v>
      </c>
      <c r="K1812" s="550">
        <v>45748</v>
      </c>
    </row>
    <row r="1813" spans="3:11">
      <c r="C1813" s="1" t="s">
        <v>984</v>
      </c>
      <c r="D1813" s="1" t="s">
        <v>838</v>
      </c>
      <c r="F1813" s="1" t="s">
        <v>761</v>
      </c>
      <c r="G1813" s="1">
        <v>525</v>
      </c>
      <c r="H1813" s="1">
        <v>525</v>
      </c>
      <c r="I1813" s="1" t="s">
        <v>762</v>
      </c>
      <c r="J1813" s="1">
        <v>2025</v>
      </c>
      <c r="K1813" s="550">
        <v>45748</v>
      </c>
    </row>
    <row r="1814" spans="3:11">
      <c r="C1814" s="1" t="s">
        <v>986</v>
      </c>
      <c r="D1814" s="1" t="s">
        <v>838</v>
      </c>
      <c r="F1814" s="1" t="s">
        <v>761</v>
      </c>
      <c r="G1814" s="1">
        <v>912</v>
      </c>
      <c r="H1814" s="1">
        <v>912</v>
      </c>
      <c r="I1814" s="1" t="s">
        <v>762</v>
      </c>
      <c r="J1814" s="1">
        <v>2025</v>
      </c>
      <c r="K1814" s="550">
        <v>45748</v>
      </c>
    </row>
    <row r="1815" spans="3:11">
      <c r="C1815" s="1" t="s">
        <v>988</v>
      </c>
      <c r="D1815" s="1" t="s">
        <v>840</v>
      </c>
      <c r="F1815" s="1" t="s">
        <v>761</v>
      </c>
      <c r="G1815" s="1">
        <v>5897.28</v>
      </c>
      <c r="H1815" s="1">
        <v>5897.28</v>
      </c>
      <c r="I1815" s="1" t="s">
        <v>762</v>
      </c>
      <c r="J1815" s="1">
        <v>2025</v>
      </c>
      <c r="K1815" s="550">
        <v>45748</v>
      </c>
    </row>
    <row r="1816" spans="3:11">
      <c r="C1816" s="1" t="s">
        <v>990</v>
      </c>
      <c r="D1816" s="1" t="s">
        <v>840</v>
      </c>
      <c r="F1816" s="1" t="s">
        <v>761</v>
      </c>
      <c r="G1816" s="1">
        <v>1745</v>
      </c>
      <c r="H1816" s="1">
        <v>1745</v>
      </c>
      <c r="I1816" s="1" t="s">
        <v>762</v>
      </c>
      <c r="J1816" s="1">
        <v>2025</v>
      </c>
      <c r="K1816" s="550">
        <v>45748</v>
      </c>
    </row>
    <row r="1817" spans="3:11">
      <c r="C1817" s="1" t="s">
        <v>991</v>
      </c>
      <c r="D1817" s="1" t="s">
        <v>840</v>
      </c>
      <c r="F1817" s="1" t="s">
        <v>761</v>
      </c>
      <c r="G1817" s="1">
        <v>6044.89</v>
      </c>
      <c r="H1817" s="1">
        <v>6044.89</v>
      </c>
      <c r="I1817" s="1" t="s">
        <v>762</v>
      </c>
      <c r="J1817" s="1">
        <v>2025</v>
      </c>
      <c r="K1817" s="550">
        <v>45748</v>
      </c>
    </row>
    <row r="1818" spans="3:11">
      <c r="C1818" s="1" t="s">
        <v>992</v>
      </c>
      <c r="D1818" s="1" t="s">
        <v>840</v>
      </c>
      <c r="F1818" s="1" t="s">
        <v>761</v>
      </c>
      <c r="G1818" s="1">
        <v>11609.16</v>
      </c>
      <c r="H1818" s="1">
        <v>11609.16</v>
      </c>
      <c r="I1818" s="1" t="s">
        <v>762</v>
      </c>
      <c r="J1818" s="1">
        <v>2025</v>
      </c>
      <c r="K1818" s="550">
        <v>45748</v>
      </c>
    </row>
    <row r="1819" spans="3:11">
      <c r="C1819" s="1" t="s">
        <v>993</v>
      </c>
      <c r="D1819" s="1" t="s">
        <v>840</v>
      </c>
      <c r="F1819" s="1" t="s">
        <v>761</v>
      </c>
      <c r="G1819" s="1">
        <v>912.24</v>
      </c>
      <c r="H1819" s="1">
        <v>912.24</v>
      </c>
      <c r="I1819" s="1" t="s">
        <v>762</v>
      </c>
      <c r="J1819" s="1">
        <v>2025</v>
      </c>
      <c r="K1819" s="550">
        <v>45748</v>
      </c>
    </row>
    <row r="1820" spans="3:11">
      <c r="C1820" s="1" t="s">
        <v>995</v>
      </c>
      <c r="D1820" s="1" t="s">
        <v>840</v>
      </c>
      <c r="F1820" s="1" t="s">
        <v>761</v>
      </c>
      <c r="G1820" s="1">
        <v>7193.08</v>
      </c>
      <c r="H1820" s="1">
        <v>7193.08</v>
      </c>
      <c r="I1820" s="1" t="s">
        <v>762</v>
      </c>
      <c r="J1820" s="1">
        <v>2025</v>
      </c>
      <c r="K1820" s="550">
        <v>45748</v>
      </c>
    </row>
    <row r="1821" spans="3:11">
      <c r="C1821" s="1" t="s">
        <v>996</v>
      </c>
      <c r="D1821" s="1" t="s">
        <v>840</v>
      </c>
      <c r="F1821" s="1" t="s">
        <v>761</v>
      </c>
      <c r="G1821" s="1">
        <v>1965</v>
      </c>
      <c r="H1821" s="1">
        <v>1965</v>
      </c>
      <c r="I1821" s="1" t="s">
        <v>762</v>
      </c>
      <c r="J1821" s="1">
        <v>2025</v>
      </c>
      <c r="K1821" s="550">
        <v>45748</v>
      </c>
    </row>
    <row r="1822" spans="3:11">
      <c r="C1822" s="1" t="s">
        <v>997</v>
      </c>
      <c r="D1822" s="1" t="s">
        <v>830</v>
      </c>
      <c r="F1822" s="1">
        <v>10201161180</v>
      </c>
      <c r="G1822" s="1">
        <v>815</v>
      </c>
      <c r="H1822" s="1">
        <v>815</v>
      </c>
      <c r="I1822" s="1" t="s">
        <v>762</v>
      </c>
      <c r="J1822" s="1">
        <v>2025</v>
      </c>
      <c r="K1822" s="550">
        <v>45748</v>
      </c>
    </row>
    <row r="1823" spans="3:11">
      <c r="C1823" s="1" t="s">
        <v>998</v>
      </c>
      <c r="D1823" s="1" t="s">
        <v>820</v>
      </c>
      <c r="F1823" s="1">
        <v>10201161180</v>
      </c>
      <c r="G1823" s="1">
        <v>2300</v>
      </c>
      <c r="H1823" s="1">
        <v>2300</v>
      </c>
      <c r="I1823" s="1" t="s">
        <v>762</v>
      </c>
      <c r="J1823" s="1">
        <v>2025</v>
      </c>
      <c r="K1823" s="550">
        <v>45748</v>
      </c>
    </row>
    <row r="1824" spans="3:11">
      <c r="C1824" s="1" t="s">
        <v>999</v>
      </c>
      <c r="D1824" s="1" t="s">
        <v>820</v>
      </c>
      <c r="F1824" s="1">
        <v>10201161180</v>
      </c>
      <c r="G1824" s="1">
        <v>3420</v>
      </c>
      <c r="H1824" s="1">
        <v>3420</v>
      </c>
      <c r="I1824" s="1" t="s">
        <v>762</v>
      </c>
      <c r="J1824" s="1">
        <v>2025</v>
      </c>
      <c r="K1824" s="550">
        <v>45748</v>
      </c>
    </row>
    <row r="1825" spans="3:11">
      <c r="C1825" s="1" t="s">
        <v>1000</v>
      </c>
      <c r="D1825" s="1" t="s">
        <v>820</v>
      </c>
      <c r="F1825" s="1">
        <v>10201161180</v>
      </c>
      <c r="G1825" s="1">
        <v>1120</v>
      </c>
      <c r="H1825" s="1">
        <v>1120</v>
      </c>
      <c r="I1825" s="1" t="s">
        <v>762</v>
      </c>
      <c r="J1825" s="1">
        <v>2025</v>
      </c>
      <c r="K1825" s="550">
        <v>45748</v>
      </c>
    </row>
    <row r="1826" spans="3:11">
      <c r="C1826" s="1" t="s">
        <v>1001</v>
      </c>
      <c r="D1826" s="1" t="s">
        <v>820</v>
      </c>
      <c r="F1826" s="1">
        <v>10201161180</v>
      </c>
      <c r="G1826" s="1">
        <v>2175</v>
      </c>
      <c r="H1826" s="1">
        <v>2175</v>
      </c>
      <c r="I1826" s="1" t="s">
        <v>762</v>
      </c>
      <c r="J1826" s="1">
        <v>2025</v>
      </c>
      <c r="K1826" s="550">
        <v>45748</v>
      </c>
    </row>
    <row r="1827" spans="3:11">
      <c r="C1827" s="1" t="s">
        <v>1002</v>
      </c>
      <c r="D1827" s="1" t="s">
        <v>820</v>
      </c>
      <c r="F1827" s="1">
        <v>10201161180</v>
      </c>
      <c r="G1827" s="1">
        <v>2210</v>
      </c>
      <c r="H1827" s="1">
        <v>2210</v>
      </c>
      <c r="I1827" s="1" t="s">
        <v>762</v>
      </c>
      <c r="J1827" s="1">
        <v>2025</v>
      </c>
      <c r="K1827" s="550">
        <v>45748</v>
      </c>
    </row>
    <row r="1828" spans="3:11">
      <c r="C1828" s="1" t="s">
        <v>1003</v>
      </c>
      <c r="D1828" s="1" t="s">
        <v>826</v>
      </c>
      <c r="F1828" s="1">
        <v>10601621180</v>
      </c>
      <c r="G1828" s="1">
        <v>373.53</v>
      </c>
      <c r="H1828" s="1">
        <v>373.53</v>
      </c>
      <c r="I1828" s="1" t="s">
        <v>762</v>
      </c>
      <c r="J1828" s="1">
        <v>2025</v>
      </c>
      <c r="K1828" s="550">
        <v>45748</v>
      </c>
    </row>
    <row r="1829" spans="3:11">
      <c r="C1829" s="1" t="s">
        <v>1004</v>
      </c>
      <c r="D1829" s="1" t="s">
        <v>826</v>
      </c>
      <c r="F1829" s="1">
        <v>10601621180</v>
      </c>
      <c r="G1829" s="1">
        <v>553.44000000000005</v>
      </c>
      <c r="H1829" s="1">
        <v>553.44000000000005</v>
      </c>
      <c r="I1829" s="1" t="s">
        <v>762</v>
      </c>
      <c r="J1829" s="1">
        <v>2025</v>
      </c>
      <c r="K1829" s="550">
        <v>45748</v>
      </c>
    </row>
    <row r="1830" spans="3:11" ht="25.5">
      <c r="C1830" s="69" t="s">
        <v>1390</v>
      </c>
      <c r="D1830" s="69" t="s">
        <v>840</v>
      </c>
      <c r="F1830" s="1" t="s">
        <v>761</v>
      </c>
      <c r="G1830" s="1">
        <v>2807</v>
      </c>
      <c r="H1830" s="1">
        <v>2807</v>
      </c>
      <c r="I1830" s="1" t="s">
        <v>762</v>
      </c>
      <c r="J1830" s="1">
        <v>2025</v>
      </c>
      <c r="K1830" s="550">
        <v>45748</v>
      </c>
    </row>
    <row r="1831" spans="3:11">
      <c r="C1831" s="1" t="s">
        <v>1404</v>
      </c>
      <c r="D1831" s="1" t="s">
        <v>826</v>
      </c>
      <c r="F1831" s="1" t="s">
        <v>750</v>
      </c>
      <c r="G1831" s="1">
        <v>164.52</v>
      </c>
      <c r="H1831" s="1">
        <v>164.52</v>
      </c>
      <c r="I1831" s="1" t="s">
        <v>762</v>
      </c>
      <c r="J1831" s="1">
        <v>2025</v>
      </c>
      <c r="K1831" s="550">
        <v>45748</v>
      </c>
    </row>
    <row r="1832" spans="3:11">
      <c r="C1832" s="1" t="s">
        <v>1405</v>
      </c>
      <c r="D1832" s="1" t="s">
        <v>797</v>
      </c>
      <c r="F1832" s="1">
        <v>10202131180</v>
      </c>
      <c r="G1832" s="1">
        <v>243.62</v>
      </c>
      <c r="H1832" s="1">
        <v>243.62</v>
      </c>
      <c r="I1832" s="1" t="s">
        <v>762</v>
      </c>
      <c r="J1832" s="1">
        <v>2025</v>
      </c>
      <c r="K1832" s="550">
        <v>45748</v>
      </c>
    </row>
    <row r="1833" spans="3:11">
      <c r="C1833" s="1" t="s">
        <v>1285</v>
      </c>
      <c r="D1833" s="1" t="s">
        <v>797</v>
      </c>
      <c r="F1833" s="1">
        <v>10202131180</v>
      </c>
      <c r="G1833" s="1">
        <v>393.92</v>
      </c>
      <c r="H1833" s="1">
        <v>393.92</v>
      </c>
      <c r="I1833" s="1" t="s">
        <v>762</v>
      </c>
      <c r="J1833" s="1">
        <v>2025</v>
      </c>
      <c r="K1833" s="550">
        <v>45748</v>
      </c>
    </row>
    <row r="1834" spans="3:11">
      <c r="C1834" s="1" t="s">
        <v>1286</v>
      </c>
      <c r="D1834" s="1" t="s">
        <v>801</v>
      </c>
      <c r="F1834" s="1">
        <v>10401301180</v>
      </c>
      <c r="G1834" s="1">
        <v>616.44000000000005</v>
      </c>
      <c r="H1834" s="1">
        <v>616.44000000000005</v>
      </c>
      <c r="I1834" s="1" t="s">
        <v>762</v>
      </c>
      <c r="J1834" s="1">
        <v>2025</v>
      </c>
      <c r="K1834" s="550">
        <v>45748</v>
      </c>
    </row>
    <row r="1835" spans="3:11">
      <c r="C1835" s="1" t="s">
        <v>1009</v>
      </c>
      <c r="D1835" s="1" t="s">
        <v>797</v>
      </c>
      <c r="F1835" s="1">
        <v>10202171180</v>
      </c>
      <c r="G1835" s="1">
        <v>109.32</v>
      </c>
      <c r="H1835" s="1">
        <v>109.32</v>
      </c>
      <c r="I1835" s="1" t="s">
        <v>762</v>
      </c>
      <c r="J1835" s="1">
        <v>2025</v>
      </c>
      <c r="K1835" s="550">
        <v>45748</v>
      </c>
    </row>
    <row r="1836" spans="3:11" ht="25.5">
      <c r="C1836" s="69" t="s">
        <v>1365</v>
      </c>
      <c r="D1836" s="69" t="s">
        <v>799</v>
      </c>
      <c r="F1836" s="1" t="s">
        <v>761</v>
      </c>
      <c r="G1836" s="1">
        <v>65</v>
      </c>
      <c r="H1836" s="1">
        <v>65</v>
      </c>
      <c r="I1836" s="1" t="s">
        <v>762</v>
      </c>
      <c r="J1836" s="1">
        <v>2025</v>
      </c>
      <c r="K1836" s="550">
        <v>45748</v>
      </c>
    </row>
    <row r="1837" spans="3:11">
      <c r="C1837" s="1" t="s">
        <v>1011</v>
      </c>
      <c r="D1837" s="1" t="s">
        <v>822</v>
      </c>
      <c r="F1837" s="1">
        <v>10201161180</v>
      </c>
      <c r="G1837" s="1">
        <v>1096</v>
      </c>
      <c r="H1837" s="1">
        <v>1096</v>
      </c>
      <c r="I1837" s="1" t="s">
        <v>762</v>
      </c>
      <c r="J1837" s="1">
        <v>2025</v>
      </c>
      <c r="K1837" s="550">
        <v>45748</v>
      </c>
    </row>
    <row r="1838" spans="3:11" ht="25.5">
      <c r="C1838" s="69" t="s">
        <v>1366</v>
      </c>
      <c r="D1838" s="69" t="s">
        <v>804</v>
      </c>
      <c r="F1838" s="1" t="s">
        <v>761</v>
      </c>
      <c r="G1838" s="1">
        <v>123</v>
      </c>
      <c r="H1838" s="1">
        <v>123</v>
      </c>
      <c r="I1838" s="1" t="s">
        <v>762</v>
      </c>
      <c r="J1838" s="1">
        <v>2025</v>
      </c>
      <c r="K1838" s="550">
        <v>45748</v>
      </c>
    </row>
    <row r="1839" spans="3:11">
      <c r="C1839" s="1" t="s">
        <v>1016</v>
      </c>
      <c r="D1839" s="1" t="s">
        <v>820</v>
      </c>
      <c r="F1839" s="1">
        <v>10201161180</v>
      </c>
      <c r="G1839" s="1">
        <v>13303.5</v>
      </c>
      <c r="H1839" s="1">
        <v>13303.5</v>
      </c>
      <c r="I1839" s="1" t="s">
        <v>762</v>
      </c>
      <c r="J1839" s="1">
        <v>2025</v>
      </c>
      <c r="K1839" s="550">
        <v>45748</v>
      </c>
    </row>
    <row r="1840" spans="3:11">
      <c r="C1840" s="1" t="s">
        <v>1017</v>
      </c>
      <c r="D1840" s="1" t="s">
        <v>820</v>
      </c>
      <c r="F1840" s="1">
        <v>10201161180</v>
      </c>
      <c r="G1840" s="1">
        <v>12868.6</v>
      </c>
      <c r="H1840" s="1">
        <v>12868.6</v>
      </c>
      <c r="I1840" s="1" t="s">
        <v>762</v>
      </c>
      <c r="J1840" s="1">
        <v>2025</v>
      </c>
      <c r="K1840" s="550">
        <v>45748</v>
      </c>
    </row>
    <row r="1841" spans="3:11">
      <c r="C1841" s="1" t="s">
        <v>1018</v>
      </c>
      <c r="D1841" s="1" t="s">
        <v>804</v>
      </c>
      <c r="F1841" s="1">
        <v>10201161180</v>
      </c>
      <c r="G1841" s="1">
        <v>4225</v>
      </c>
      <c r="H1841" s="1">
        <v>4225</v>
      </c>
      <c r="I1841" s="1" t="s">
        <v>762</v>
      </c>
      <c r="J1841" s="1">
        <v>2025</v>
      </c>
      <c r="K1841" s="550">
        <v>45748</v>
      </c>
    </row>
    <row r="1842" spans="3:11">
      <c r="C1842" s="1" t="s">
        <v>1019</v>
      </c>
      <c r="D1842" s="1" t="s">
        <v>804</v>
      </c>
      <c r="F1842" s="1" t="s">
        <v>761</v>
      </c>
      <c r="G1842" s="1">
        <v>4367</v>
      </c>
      <c r="H1842" s="1">
        <v>4367</v>
      </c>
      <c r="I1842" s="1" t="s">
        <v>762</v>
      </c>
      <c r="J1842" s="1">
        <v>2025</v>
      </c>
      <c r="K1842" s="550">
        <v>45748</v>
      </c>
    </row>
    <row r="1843" spans="3:11">
      <c r="C1843" s="1" t="s">
        <v>1020</v>
      </c>
      <c r="D1843" s="1" t="s">
        <v>804</v>
      </c>
      <c r="F1843" s="1" t="s">
        <v>761</v>
      </c>
      <c r="G1843" s="1">
        <v>13255</v>
      </c>
      <c r="H1843" s="1">
        <v>13255</v>
      </c>
      <c r="I1843" s="1" t="s">
        <v>762</v>
      </c>
      <c r="J1843" s="1">
        <v>2025</v>
      </c>
      <c r="K1843" s="550">
        <v>45748</v>
      </c>
    </row>
    <row r="1844" spans="3:11">
      <c r="C1844" s="1" t="s">
        <v>1021</v>
      </c>
      <c r="D1844" s="1" t="s">
        <v>804</v>
      </c>
      <c r="F1844" s="1" t="s">
        <v>761</v>
      </c>
      <c r="G1844" s="1">
        <v>2298</v>
      </c>
      <c r="H1844" s="1">
        <v>2298</v>
      </c>
      <c r="I1844" s="1" t="s">
        <v>762</v>
      </c>
      <c r="J1844" s="1">
        <v>2025</v>
      </c>
      <c r="K1844" s="550">
        <v>45748</v>
      </c>
    </row>
    <row r="1845" spans="3:11">
      <c r="C1845" s="1" t="s">
        <v>1022</v>
      </c>
      <c r="D1845" s="1" t="s">
        <v>804</v>
      </c>
      <c r="F1845" s="1">
        <v>10202171180</v>
      </c>
      <c r="G1845" s="1">
        <v>19234.8</v>
      </c>
      <c r="H1845" s="1">
        <v>19234.8</v>
      </c>
      <c r="I1845" s="1" t="s">
        <v>762</v>
      </c>
      <c r="J1845" s="1">
        <v>2025</v>
      </c>
      <c r="K1845" s="550">
        <v>45748</v>
      </c>
    </row>
    <row r="1846" spans="3:11">
      <c r="C1846" s="1" t="s">
        <v>1023</v>
      </c>
      <c r="D1846" s="1" t="s">
        <v>804</v>
      </c>
      <c r="F1846" s="1" t="s">
        <v>761</v>
      </c>
      <c r="G1846" s="1">
        <v>13851</v>
      </c>
      <c r="H1846" s="1">
        <v>13851</v>
      </c>
      <c r="I1846" s="1" t="s">
        <v>762</v>
      </c>
      <c r="J1846" s="1">
        <v>2025</v>
      </c>
      <c r="K1846" s="550">
        <v>45748</v>
      </c>
    </row>
    <row r="1847" spans="3:11">
      <c r="C1847" s="1" t="s">
        <v>1024</v>
      </c>
      <c r="D1847" s="1" t="s">
        <v>804</v>
      </c>
      <c r="F1847" s="1">
        <v>10201161180</v>
      </c>
      <c r="G1847" s="1">
        <v>9578</v>
      </c>
      <c r="H1847" s="1">
        <v>9578</v>
      </c>
      <c r="I1847" s="1" t="s">
        <v>762</v>
      </c>
      <c r="J1847" s="1">
        <v>2025</v>
      </c>
      <c r="K1847" s="550">
        <v>45748</v>
      </c>
    </row>
    <row r="1848" spans="3:11">
      <c r="C1848" s="1" t="s">
        <v>1025</v>
      </c>
      <c r="D1848" s="1" t="s">
        <v>804</v>
      </c>
      <c r="F1848" s="1">
        <v>10201161180</v>
      </c>
      <c r="G1848" s="1">
        <v>520.6</v>
      </c>
      <c r="H1848" s="1">
        <v>520.6</v>
      </c>
      <c r="I1848" s="1" t="s">
        <v>762</v>
      </c>
      <c r="J1848" s="1">
        <v>2025</v>
      </c>
      <c r="K1848" s="550">
        <v>45748</v>
      </c>
    </row>
    <row r="1849" spans="3:11">
      <c r="C1849" s="1" t="s">
        <v>1026</v>
      </c>
      <c r="D1849" s="1" t="s">
        <v>804</v>
      </c>
      <c r="F1849" s="1">
        <v>10201161180</v>
      </c>
      <c r="G1849" s="1">
        <v>9450</v>
      </c>
      <c r="H1849" s="1">
        <v>9450</v>
      </c>
      <c r="I1849" s="1" t="s">
        <v>762</v>
      </c>
      <c r="J1849" s="1">
        <v>2025</v>
      </c>
      <c r="K1849" s="550">
        <v>45748</v>
      </c>
    </row>
    <row r="1850" spans="3:11">
      <c r="C1850" s="1" t="s">
        <v>1027</v>
      </c>
      <c r="D1850" s="1" t="s">
        <v>804</v>
      </c>
      <c r="F1850" s="1">
        <v>10202171180</v>
      </c>
      <c r="G1850" s="1">
        <v>16646.599999999999</v>
      </c>
      <c r="H1850" s="1">
        <v>16646.599999999999</v>
      </c>
      <c r="I1850" s="1" t="s">
        <v>762</v>
      </c>
      <c r="J1850" s="1">
        <v>2025</v>
      </c>
      <c r="K1850" s="550">
        <v>45748</v>
      </c>
    </row>
    <row r="1851" spans="3:11">
      <c r="C1851" s="1" t="s">
        <v>1028</v>
      </c>
      <c r="D1851" s="1" t="s">
        <v>804</v>
      </c>
      <c r="F1851" s="1">
        <v>10202171180</v>
      </c>
      <c r="G1851" s="1">
        <v>16774.8</v>
      </c>
      <c r="H1851" s="1">
        <v>16774.8</v>
      </c>
      <c r="I1851" s="1" t="s">
        <v>762</v>
      </c>
      <c r="J1851" s="1">
        <v>2025</v>
      </c>
      <c r="K1851" s="550">
        <v>45748</v>
      </c>
    </row>
    <row r="1852" spans="3:11">
      <c r="C1852" s="1" t="s">
        <v>1029</v>
      </c>
      <c r="D1852" s="1" t="s">
        <v>804</v>
      </c>
      <c r="F1852" s="1">
        <v>10202171180</v>
      </c>
      <c r="G1852" s="1">
        <v>22656.5</v>
      </c>
      <c r="H1852" s="1">
        <v>22656.5</v>
      </c>
      <c r="I1852" s="1" t="s">
        <v>762</v>
      </c>
      <c r="J1852" s="1">
        <v>2025</v>
      </c>
      <c r="K1852" s="550">
        <v>45748</v>
      </c>
    </row>
    <row r="1853" spans="3:11">
      <c r="C1853" s="1" t="s">
        <v>1031</v>
      </c>
      <c r="D1853" s="1" t="s">
        <v>806</v>
      </c>
      <c r="F1853" s="1">
        <v>10152261180</v>
      </c>
      <c r="G1853" s="1">
        <v>165.78</v>
      </c>
      <c r="H1853" s="1">
        <v>165.78</v>
      </c>
      <c r="I1853" s="1" t="s">
        <v>762</v>
      </c>
      <c r="J1853" s="1">
        <v>2025</v>
      </c>
      <c r="K1853" s="550">
        <v>45748</v>
      </c>
    </row>
    <row r="1854" spans="3:11">
      <c r="C1854" s="1" t="s">
        <v>1035</v>
      </c>
      <c r="D1854" s="1" t="s">
        <v>808</v>
      </c>
      <c r="F1854" s="1">
        <v>10201161180</v>
      </c>
      <c r="G1854" s="1">
        <v>220</v>
      </c>
      <c r="H1854" s="1">
        <v>220</v>
      </c>
      <c r="I1854" s="1" t="s">
        <v>762</v>
      </c>
      <c r="J1854" s="1">
        <v>2025</v>
      </c>
      <c r="K1854" s="550">
        <v>45748</v>
      </c>
    </row>
    <row r="1855" spans="3:11">
      <c r="C1855" s="1" t="s">
        <v>1406</v>
      </c>
      <c r="D1855" s="1" t="s">
        <v>808</v>
      </c>
      <c r="F1855" s="1">
        <v>10201161180</v>
      </c>
      <c r="G1855" s="1">
        <v>711.6</v>
      </c>
      <c r="H1855" s="1">
        <v>711.6</v>
      </c>
      <c r="I1855" s="1" t="s">
        <v>762</v>
      </c>
      <c r="J1855" s="1">
        <v>2025</v>
      </c>
      <c r="K1855" s="550">
        <v>45748</v>
      </c>
    </row>
    <row r="1856" spans="3:11">
      <c r="C1856" s="1" t="s">
        <v>1037</v>
      </c>
      <c r="D1856" s="1" t="s">
        <v>810</v>
      </c>
      <c r="F1856" s="1">
        <v>10202141180</v>
      </c>
      <c r="G1856" s="1">
        <v>86223.2</v>
      </c>
      <c r="H1856" s="1">
        <v>86223.2</v>
      </c>
      <c r="I1856" s="1" t="s">
        <v>762</v>
      </c>
      <c r="J1856" s="1">
        <v>2025</v>
      </c>
      <c r="K1856" s="550">
        <v>45748</v>
      </c>
    </row>
    <row r="1857" spans="3:11">
      <c r="C1857" s="1" t="s">
        <v>1038</v>
      </c>
      <c r="D1857" s="1" t="s">
        <v>810</v>
      </c>
      <c r="F1857" s="1">
        <v>10202141180</v>
      </c>
      <c r="G1857" s="1">
        <v>60901.3</v>
      </c>
      <c r="H1857" s="1">
        <v>60901.3</v>
      </c>
      <c r="I1857" s="1" t="s">
        <v>762</v>
      </c>
      <c r="J1857" s="1">
        <v>2025</v>
      </c>
      <c r="K1857" s="550">
        <v>45748</v>
      </c>
    </row>
    <row r="1858" spans="3:11">
      <c r="C1858" s="1" t="s">
        <v>1039</v>
      </c>
      <c r="D1858" s="1" t="s">
        <v>810</v>
      </c>
      <c r="F1858" s="1">
        <v>10202141180</v>
      </c>
      <c r="G1858" s="1">
        <v>25399</v>
      </c>
      <c r="H1858" s="1">
        <v>25399</v>
      </c>
      <c r="I1858" s="1" t="s">
        <v>762</v>
      </c>
      <c r="J1858" s="1">
        <v>2025</v>
      </c>
      <c r="K1858" s="550">
        <v>45748</v>
      </c>
    </row>
    <row r="1859" spans="3:11">
      <c r="C1859" s="1" t="s">
        <v>1040</v>
      </c>
      <c r="D1859" s="1" t="s">
        <v>810</v>
      </c>
      <c r="F1859" s="1">
        <v>10202141180</v>
      </c>
      <c r="G1859" s="1">
        <v>109891.4</v>
      </c>
      <c r="H1859" s="1">
        <v>109891.4</v>
      </c>
      <c r="I1859" s="1" t="s">
        <v>762</v>
      </c>
      <c r="J1859" s="1">
        <v>2025</v>
      </c>
      <c r="K1859" s="550">
        <v>45748</v>
      </c>
    </row>
    <row r="1860" spans="3:11">
      <c r="C1860" s="1" t="s">
        <v>1041</v>
      </c>
      <c r="D1860" s="1" t="s">
        <v>808</v>
      </c>
      <c r="F1860" s="1">
        <v>10201161180</v>
      </c>
      <c r="G1860" s="1">
        <v>10</v>
      </c>
      <c r="H1860" s="1">
        <v>10</v>
      </c>
      <c r="I1860" s="1" t="s">
        <v>762</v>
      </c>
      <c r="J1860" s="1">
        <v>2025</v>
      </c>
      <c r="K1860" s="550">
        <v>45748</v>
      </c>
    </row>
    <row r="1861" spans="3:11">
      <c r="C1861" s="1" t="s">
        <v>1042</v>
      </c>
      <c r="D1861" s="1" t="s">
        <v>808</v>
      </c>
      <c r="F1861" s="1">
        <v>10201161180</v>
      </c>
      <c r="G1861" s="1">
        <v>250</v>
      </c>
      <c r="H1861" s="1">
        <v>250</v>
      </c>
      <c r="I1861" s="1" t="s">
        <v>762</v>
      </c>
      <c r="J1861" s="1">
        <v>2025</v>
      </c>
      <c r="K1861" s="550">
        <v>45748</v>
      </c>
    </row>
    <row r="1862" spans="3:11">
      <c r="C1862" s="1" t="s">
        <v>1043</v>
      </c>
      <c r="D1862" s="1" t="s">
        <v>808</v>
      </c>
      <c r="F1862" s="1">
        <v>10201161180</v>
      </c>
      <c r="G1862" s="1">
        <v>4750</v>
      </c>
      <c r="H1862" s="1">
        <v>4750</v>
      </c>
      <c r="I1862" s="1" t="s">
        <v>762</v>
      </c>
      <c r="J1862" s="1">
        <v>2025</v>
      </c>
      <c r="K1862" s="550">
        <v>45748</v>
      </c>
    </row>
    <row r="1863" spans="3:11">
      <c r="C1863" s="1" t="s">
        <v>1045</v>
      </c>
      <c r="D1863" s="1" t="s">
        <v>808</v>
      </c>
      <c r="F1863" s="1">
        <v>10201161180</v>
      </c>
      <c r="G1863" s="1">
        <v>10</v>
      </c>
      <c r="H1863" s="1">
        <v>10</v>
      </c>
      <c r="I1863" s="1" t="s">
        <v>762</v>
      </c>
      <c r="J1863" s="1">
        <v>2025</v>
      </c>
      <c r="K1863" s="550">
        <v>45748</v>
      </c>
    </row>
    <row r="1864" spans="3:11">
      <c r="C1864" s="1" t="s">
        <v>1046</v>
      </c>
      <c r="D1864" s="1" t="s">
        <v>808</v>
      </c>
      <c r="F1864" s="1">
        <v>10201161180</v>
      </c>
      <c r="G1864" s="1">
        <v>5010</v>
      </c>
      <c r="H1864" s="1">
        <v>5010</v>
      </c>
      <c r="I1864" s="1" t="s">
        <v>762</v>
      </c>
      <c r="J1864" s="1">
        <v>2025</v>
      </c>
      <c r="K1864" s="550">
        <v>45748</v>
      </c>
    </row>
    <row r="1865" spans="3:11">
      <c r="C1865" s="1" t="s">
        <v>1048</v>
      </c>
      <c r="D1865" s="1" t="s">
        <v>808</v>
      </c>
      <c r="F1865" s="1">
        <v>10201161180</v>
      </c>
      <c r="G1865" s="1">
        <v>622.1</v>
      </c>
      <c r="H1865" s="1">
        <v>622.1</v>
      </c>
      <c r="I1865" s="1" t="s">
        <v>762</v>
      </c>
      <c r="J1865" s="1">
        <v>2025</v>
      </c>
      <c r="K1865" s="550">
        <v>45748</v>
      </c>
    </row>
    <row r="1866" spans="3:11">
      <c r="C1866" s="1" t="s">
        <v>1049</v>
      </c>
      <c r="D1866" s="1" t="s">
        <v>810</v>
      </c>
      <c r="F1866" s="1">
        <v>10201161180</v>
      </c>
      <c r="G1866" s="1">
        <v>1720</v>
      </c>
      <c r="H1866" s="1">
        <v>1720</v>
      </c>
      <c r="I1866" s="1" t="s">
        <v>762</v>
      </c>
      <c r="J1866" s="1">
        <v>2025</v>
      </c>
      <c r="K1866" s="550">
        <v>45748</v>
      </c>
    </row>
    <row r="1867" spans="3:11">
      <c r="C1867" s="1" t="s">
        <v>1051</v>
      </c>
      <c r="D1867" s="1" t="s">
        <v>810</v>
      </c>
      <c r="F1867" s="1">
        <v>10201161180</v>
      </c>
      <c r="G1867" s="1">
        <v>2705</v>
      </c>
      <c r="H1867" s="1">
        <v>2705</v>
      </c>
      <c r="I1867" s="1" t="s">
        <v>762</v>
      </c>
      <c r="J1867" s="1">
        <v>2025</v>
      </c>
      <c r="K1867" s="550">
        <v>45748</v>
      </c>
    </row>
    <row r="1868" spans="3:11">
      <c r="C1868" s="1" t="s">
        <v>1054</v>
      </c>
      <c r="D1868" s="1" t="s">
        <v>822</v>
      </c>
      <c r="F1868" s="1">
        <v>10202131180</v>
      </c>
      <c r="G1868" s="1">
        <v>44.3</v>
      </c>
      <c r="H1868" s="1">
        <v>44.3</v>
      </c>
      <c r="I1868" s="1" t="s">
        <v>762</v>
      </c>
      <c r="J1868" s="1">
        <v>2025</v>
      </c>
      <c r="K1868" s="550">
        <v>45748</v>
      </c>
    </row>
    <row r="1869" spans="3:11">
      <c r="C1869" s="1" t="s">
        <v>1055</v>
      </c>
      <c r="D1869" s="1" t="s">
        <v>822</v>
      </c>
      <c r="F1869" s="1">
        <v>10202131180</v>
      </c>
      <c r="G1869" s="1">
        <v>313.54000000000002</v>
      </c>
      <c r="H1869" s="1">
        <v>313.54000000000002</v>
      </c>
      <c r="I1869" s="1" t="s">
        <v>762</v>
      </c>
      <c r="J1869" s="1">
        <v>2025</v>
      </c>
      <c r="K1869" s="550">
        <v>45748</v>
      </c>
    </row>
    <row r="1870" spans="3:11">
      <c r="C1870" s="1" t="s">
        <v>1056</v>
      </c>
      <c r="D1870" s="1" t="s">
        <v>828</v>
      </c>
      <c r="F1870" s="1">
        <v>10202111180</v>
      </c>
      <c r="G1870" s="1">
        <v>66.599999999999994</v>
      </c>
      <c r="H1870" s="1">
        <v>66.599999999999994</v>
      </c>
      <c r="I1870" s="1" t="s">
        <v>762</v>
      </c>
      <c r="J1870" s="1">
        <v>2025</v>
      </c>
      <c r="K1870" s="550">
        <v>45748</v>
      </c>
    </row>
    <row r="1871" spans="3:11">
      <c r="C1871" s="1" t="s">
        <v>1057</v>
      </c>
      <c r="D1871" s="1" t="s">
        <v>828</v>
      </c>
      <c r="F1871" s="1">
        <v>10202171180</v>
      </c>
      <c r="G1871" s="1">
        <v>63.4</v>
      </c>
      <c r="H1871" s="1">
        <v>63.4</v>
      </c>
      <c r="I1871" s="1" t="s">
        <v>762</v>
      </c>
      <c r="J1871" s="1">
        <v>2025</v>
      </c>
      <c r="K1871" s="550">
        <v>45748</v>
      </c>
    </row>
    <row r="1872" spans="3:11">
      <c r="C1872" s="1" t="s">
        <v>1059</v>
      </c>
      <c r="D1872" s="1" t="s">
        <v>828</v>
      </c>
      <c r="F1872" s="1">
        <v>10202171180</v>
      </c>
      <c r="G1872" s="1">
        <v>65.5</v>
      </c>
      <c r="H1872" s="1">
        <v>65.5</v>
      </c>
      <c r="I1872" s="1" t="s">
        <v>762</v>
      </c>
      <c r="J1872" s="1">
        <v>2025</v>
      </c>
      <c r="K1872" s="550">
        <v>45748</v>
      </c>
    </row>
    <row r="1873" spans="3:11">
      <c r="C1873" s="1" t="s">
        <v>1060</v>
      </c>
      <c r="D1873" s="1" t="s">
        <v>826</v>
      </c>
      <c r="F1873" s="1">
        <v>10202131180</v>
      </c>
      <c r="G1873" s="1">
        <v>309.31</v>
      </c>
      <c r="H1873" s="1">
        <v>309.31</v>
      </c>
      <c r="I1873" s="1" t="s">
        <v>762</v>
      </c>
      <c r="J1873" s="1">
        <v>2025</v>
      </c>
      <c r="K1873" s="550">
        <v>45748</v>
      </c>
    </row>
    <row r="1874" spans="3:11">
      <c r="C1874" s="1" t="s">
        <v>1372</v>
      </c>
      <c r="D1874" s="1" t="s">
        <v>826</v>
      </c>
      <c r="F1874" s="1" t="s">
        <v>761</v>
      </c>
      <c r="G1874" s="1">
        <v>170.51</v>
      </c>
      <c r="H1874" s="1">
        <v>170.51</v>
      </c>
      <c r="I1874" s="1" t="s">
        <v>762</v>
      </c>
      <c r="J1874" s="1">
        <v>2025</v>
      </c>
      <c r="K1874" s="550">
        <v>45748</v>
      </c>
    </row>
    <row r="1875" spans="3:11">
      <c r="C1875" s="1" t="s">
        <v>1061</v>
      </c>
      <c r="D1875" s="1" t="s">
        <v>826</v>
      </c>
      <c r="F1875" s="1">
        <v>10601621180</v>
      </c>
      <c r="G1875" s="1">
        <v>112.57</v>
      </c>
      <c r="H1875" s="1">
        <v>112.57</v>
      </c>
      <c r="I1875" s="1" t="s">
        <v>762</v>
      </c>
      <c r="J1875" s="1">
        <v>2025</v>
      </c>
      <c r="K1875" s="550">
        <v>45748</v>
      </c>
    </row>
    <row r="1876" spans="3:11">
      <c r="C1876" s="1" t="s">
        <v>1062</v>
      </c>
      <c r="D1876" s="1" t="s">
        <v>812</v>
      </c>
      <c r="F1876" s="1">
        <v>10201161180</v>
      </c>
      <c r="G1876" s="1">
        <v>75</v>
      </c>
      <c r="H1876" s="1">
        <v>75</v>
      </c>
      <c r="I1876" s="1" t="s">
        <v>762</v>
      </c>
      <c r="J1876" s="1">
        <v>2025</v>
      </c>
      <c r="K1876" s="550">
        <v>45748</v>
      </c>
    </row>
    <row r="1877" spans="3:11">
      <c r="C1877" s="1" t="s">
        <v>1063</v>
      </c>
      <c r="D1877" s="1" t="s">
        <v>824</v>
      </c>
      <c r="F1877" s="1">
        <v>10601621180</v>
      </c>
      <c r="G1877" s="1">
        <v>87.7</v>
      </c>
      <c r="H1877" s="1">
        <v>87.7</v>
      </c>
      <c r="I1877" s="1" t="s">
        <v>762</v>
      </c>
      <c r="J1877" s="1">
        <v>2025</v>
      </c>
      <c r="K1877" s="550">
        <v>45748</v>
      </c>
    </row>
    <row r="1878" spans="3:11">
      <c r="C1878" s="1" t="s">
        <v>1407</v>
      </c>
      <c r="D1878" s="1" t="s">
        <v>826</v>
      </c>
      <c r="F1878" s="1" t="s">
        <v>761</v>
      </c>
      <c r="G1878" s="1">
        <v>42958.400000000001</v>
      </c>
      <c r="H1878" s="1">
        <v>42958.400000000001</v>
      </c>
      <c r="I1878" s="1" t="s">
        <v>762</v>
      </c>
      <c r="J1878" s="1">
        <v>2025</v>
      </c>
      <c r="K1878" s="550">
        <v>45748</v>
      </c>
    </row>
    <row r="1879" spans="3:11">
      <c r="C1879" s="1" t="s">
        <v>1064</v>
      </c>
      <c r="D1879" s="1" t="s">
        <v>814</v>
      </c>
      <c r="F1879" s="1">
        <v>10202221180</v>
      </c>
      <c r="G1879" s="1">
        <v>764</v>
      </c>
      <c r="H1879" s="1">
        <v>764</v>
      </c>
      <c r="I1879" s="1" t="s">
        <v>762</v>
      </c>
      <c r="J1879" s="1">
        <v>2025</v>
      </c>
      <c r="K1879" s="550">
        <v>45748</v>
      </c>
    </row>
    <row r="1880" spans="3:11">
      <c r="C1880" s="1" t="s">
        <v>1065</v>
      </c>
      <c r="D1880" s="1" t="s">
        <v>814</v>
      </c>
      <c r="F1880" s="1">
        <v>10201161180</v>
      </c>
      <c r="G1880" s="1">
        <v>420</v>
      </c>
      <c r="H1880" s="1">
        <v>420</v>
      </c>
      <c r="I1880" s="1" t="s">
        <v>762</v>
      </c>
      <c r="J1880" s="1">
        <v>2025</v>
      </c>
      <c r="K1880" s="550">
        <v>45748</v>
      </c>
    </row>
    <row r="1881" spans="3:11">
      <c r="C1881" s="1" t="s">
        <v>1373</v>
      </c>
      <c r="D1881" s="1" t="s">
        <v>814</v>
      </c>
      <c r="F1881" s="1" t="s">
        <v>750</v>
      </c>
      <c r="G1881" s="1">
        <v>1020</v>
      </c>
      <c r="H1881" s="1">
        <v>1020</v>
      </c>
      <c r="I1881" s="1" t="s">
        <v>762</v>
      </c>
      <c r="J1881" s="1">
        <v>2025</v>
      </c>
      <c r="K1881" s="550">
        <v>45748</v>
      </c>
    </row>
    <row r="1882" spans="3:11">
      <c r="C1882" s="1" t="s">
        <v>1068</v>
      </c>
      <c r="D1882" s="1" t="s">
        <v>844</v>
      </c>
      <c r="F1882" s="1">
        <v>10601521180</v>
      </c>
      <c r="G1882" s="1">
        <v>97.51</v>
      </c>
      <c r="H1882" s="1">
        <v>97.51</v>
      </c>
      <c r="I1882" s="1" t="s">
        <v>762</v>
      </c>
      <c r="J1882" s="1">
        <v>2025</v>
      </c>
      <c r="K1882" s="550">
        <v>45748</v>
      </c>
    </row>
    <row r="1883" spans="3:11">
      <c r="C1883" s="1" t="s">
        <v>1069</v>
      </c>
      <c r="D1883" s="1" t="s">
        <v>826</v>
      </c>
      <c r="F1883" s="1" t="s">
        <v>750</v>
      </c>
      <c r="G1883" s="1">
        <v>56.79</v>
      </c>
      <c r="H1883" s="1">
        <v>56.79</v>
      </c>
      <c r="I1883" s="1" t="s">
        <v>762</v>
      </c>
      <c r="J1883" s="1">
        <v>2025</v>
      </c>
      <c r="K1883" s="550">
        <v>45748</v>
      </c>
    </row>
    <row r="1884" spans="3:11">
      <c r="C1884" s="1" t="s">
        <v>1070</v>
      </c>
      <c r="D1884" s="1" t="s">
        <v>824</v>
      </c>
      <c r="F1884" s="1" t="s">
        <v>750</v>
      </c>
      <c r="G1884" s="1">
        <v>174.72</v>
      </c>
      <c r="H1884" s="1">
        <v>174.72</v>
      </c>
      <c r="I1884" s="1" t="s">
        <v>762</v>
      </c>
      <c r="J1884" s="1">
        <v>2025</v>
      </c>
      <c r="K1884" s="550">
        <v>45748</v>
      </c>
    </row>
    <row r="1885" spans="3:11">
      <c r="C1885" s="1" t="s">
        <v>1071</v>
      </c>
      <c r="D1885" s="1" t="s">
        <v>826</v>
      </c>
      <c r="F1885" s="1" t="s">
        <v>750</v>
      </c>
      <c r="G1885" s="1">
        <v>401.74</v>
      </c>
      <c r="H1885" s="1">
        <v>401.74</v>
      </c>
      <c r="I1885" s="1" t="s">
        <v>762</v>
      </c>
      <c r="J1885" s="1">
        <v>2025</v>
      </c>
      <c r="K1885" s="550">
        <v>45748</v>
      </c>
    </row>
    <row r="1886" spans="3:11">
      <c r="C1886" s="1" t="s">
        <v>1072</v>
      </c>
      <c r="D1886" s="1" t="s">
        <v>818</v>
      </c>
      <c r="F1886" s="1">
        <v>10202171180</v>
      </c>
      <c r="G1886" s="1">
        <v>11634.7</v>
      </c>
      <c r="H1886" s="1">
        <v>11634.7</v>
      </c>
      <c r="I1886" s="1" t="s">
        <v>762</v>
      </c>
      <c r="J1886" s="1">
        <v>2025</v>
      </c>
      <c r="K1886" s="550">
        <v>45748</v>
      </c>
    </row>
    <row r="1887" spans="3:11">
      <c r="C1887" s="1" t="s">
        <v>1073</v>
      </c>
      <c r="D1887" s="1" t="s">
        <v>818</v>
      </c>
      <c r="F1887" s="1">
        <v>10202171180</v>
      </c>
      <c r="G1887" s="1">
        <v>10010.299999999999</v>
      </c>
      <c r="H1887" s="1">
        <v>10010.299999999999</v>
      </c>
      <c r="I1887" s="1" t="s">
        <v>762</v>
      </c>
      <c r="J1887" s="1">
        <v>2025</v>
      </c>
      <c r="K1887" s="550">
        <v>45748</v>
      </c>
    </row>
    <row r="1888" spans="3:11">
      <c r="C1888" s="1" t="s">
        <v>1074</v>
      </c>
      <c r="D1888" s="1" t="s">
        <v>818</v>
      </c>
      <c r="F1888" s="1">
        <v>10201161180</v>
      </c>
      <c r="G1888" s="1">
        <v>170</v>
      </c>
      <c r="H1888" s="1">
        <v>170</v>
      </c>
      <c r="I1888" s="1" t="s">
        <v>762</v>
      </c>
      <c r="J1888" s="1">
        <v>2025</v>
      </c>
      <c r="K1888" s="550">
        <v>45748</v>
      </c>
    </row>
    <row r="1889" spans="3:11">
      <c r="C1889" s="1" t="s">
        <v>1075</v>
      </c>
      <c r="D1889" s="1" t="s">
        <v>818</v>
      </c>
      <c r="F1889" s="1">
        <v>10201161180</v>
      </c>
      <c r="G1889" s="1">
        <v>520</v>
      </c>
      <c r="H1889" s="1">
        <v>520</v>
      </c>
      <c r="I1889" s="1" t="s">
        <v>762</v>
      </c>
      <c r="J1889" s="1">
        <v>2025</v>
      </c>
      <c r="K1889" s="550">
        <v>45748</v>
      </c>
    </row>
    <row r="1890" spans="3:11">
      <c r="C1890" s="1" t="s">
        <v>1331</v>
      </c>
      <c r="D1890" s="1" t="s">
        <v>818</v>
      </c>
      <c r="F1890" s="1" t="s">
        <v>761</v>
      </c>
      <c r="G1890" s="1">
        <v>1992</v>
      </c>
      <c r="H1890" s="1">
        <v>1992</v>
      </c>
      <c r="I1890" s="1" t="s">
        <v>762</v>
      </c>
      <c r="J1890" s="1">
        <v>2025</v>
      </c>
      <c r="K1890" s="550">
        <v>45748</v>
      </c>
    </row>
    <row r="1891" spans="3:11">
      <c r="D1891" s="1" t="s">
        <v>826</v>
      </c>
      <c r="F1891" s="1">
        <v>10601621180</v>
      </c>
      <c r="G1891" s="1">
        <v>90.64</v>
      </c>
      <c r="H1891" s="1">
        <v>90.64</v>
      </c>
      <c r="I1891" s="1" t="s">
        <v>762</v>
      </c>
      <c r="J1891" s="1">
        <v>2025</v>
      </c>
      <c r="K1891" s="550">
        <v>45748</v>
      </c>
    </row>
    <row r="1892" spans="3:11">
      <c r="C1892" s="1" t="s">
        <v>1077</v>
      </c>
      <c r="D1892" s="1" t="s">
        <v>826</v>
      </c>
      <c r="F1892" s="1">
        <v>10601621180</v>
      </c>
      <c r="G1892" s="1">
        <v>234.12</v>
      </c>
      <c r="H1892" s="1">
        <v>234.12</v>
      </c>
      <c r="I1892" s="1" t="s">
        <v>762</v>
      </c>
      <c r="J1892" s="1">
        <v>2025</v>
      </c>
      <c r="K1892" s="550">
        <v>45748</v>
      </c>
    </row>
    <row r="1893" spans="3:11">
      <c r="C1893" s="1" t="s">
        <v>1078</v>
      </c>
      <c r="D1893" s="1" t="s">
        <v>826</v>
      </c>
      <c r="F1893" s="1">
        <v>10401101180</v>
      </c>
      <c r="G1893" s="1">
        <v>1301.76</v>
      </c>
      <c r="H1893" s="1">
        <v>1301.76</v>
      </c>
      <c r="I1893" s="1" t="s">
        <v>762</v>
      </c>
      <c r="J1893" s="1">
        <v>2025</v>
      </c>
      <c r="K1893" s="550">
        <v>45748</v>
      </c>
    </row>
    <row r="1894" spans="3:11">
      <c r="C1894" s="1" t="s">
        <v>1079</v>
      </c>
      <c r="D1894" s="1" t="s">
        <v>824</v>
      </c>
      <c r="F1894" s="1">
        <v>10201161180</v>
      </c>
      <c r="G1894" s="1">
        <v>50</v>
      </c>
      <c r="H1894" s="1">
        <v>50</v>
      </c>
      <c r="I1894" s="1" t="s">
        <v>762</v>
      </c>
      <c r="J1894" s="1">
        <v>2025</v>
      </c>
      <c r="K1894" s="550">
        <v>45748</v>
      </c>
    </row>
    <row r="1895" spans="3:11">
      <c r="C1895" s="1" t="s">
        <v>1408</v>
      </c>
      <c r="D1895" s="1" t="s">
        <v>824</v>
      </c>
      <c r="F1895" s="1">
        <v>10401101180</v>
      </c>
      <c r="G1895" s="1">
        <v>755.71</v>
      </c>
      <c r="H1895" s="1">
        <v>755.71</v>
      </c>
      <c r="I1895" s="1" t="s">
        <v>762</v>
      </c>
      <c r="J1895" s="1">
        <v>2025</v>
      </c>
      <c r="K1895" s="550">
        <v>45748</v>
      </c>
    </row>
    <row r="1896" spans="3:11">
      <c r="C1896" s="1" t="s">
        <v>1081</v>
      </c>
      <c r="D1896" s="1" t="s">
        <v>830</v>
      </c>
      <c r="F1896" s="1">
        <v>10202111180</v>
      </c>
      <c r="G1896" s="1">
        <v>122.3</v>
      </c>
      <c r="H1896" s="1">
        <v>122.3</v>
      </c>
      <c r="I1896" s="1" t="s">
        <v>762</v>
      </c>
      <c r="J1896" s="1">
        <v>2025</v>
      </c>
      <c r="K1896" s="550">
        <v>45748</v>
      </c>
    </row>
    <row r="1897" spans="3:11">
      <c r="C1897" s="1" t="s">
        <v>1083</v>
      </c>
      <c r="D1897" s="1" t="s">
        <v>826</v>
      </c>
      <c r="F1897" s="1">
        <v>10601621180</v>
      </c>
      <c r="G1897" s="1">
        <v>158.02000000000001</v>
      </c>
      <c r="H1897" s="1">
        <v>158.02000000000001</v>
      </c>
      <c r="I1897" s="1" t="s">
        <v>762</v>
      </c>
      <c r="J1897" s="1">
        <v>2025</v>
      </c>
      <c r="K1897" s="550">
        <v>45748</v>
      </c>
    </row>
    <row r="1898" spans="3:11">
      <c r="C1898" s="1" t="s">
        <v>1084</v>
      </c>
      <c r="D1898" s="1" t="s">
        <v>826</v>
      </c>
      <c r="F1898" s="1">
        <v>10601621180</v>
      </c>
      <c r="G1898" s="1">
        <v>509.53</v>
      </c>
      <c r="H1898" s="1">
        <v>509.53</v>
      </c>
      <c r="I1898" s="1" t="s">
        <v>762</v>
      </c>
      <c r="J1898" s="1">
        <v>2025</v>
      </c>
      <c r="K1898" s="550">
        <v>45748</v>
      </c>
    </row>
    <row r="1899" spans="3:11" ht="25.5">
      <c r="C1899" s="69" t="s">
        <v>1374</v>
      </c>
      <c r="D1899" s="69" t="s">
        <v>808</v>
      </c>
      <c r="F1899" s="1" t="s">
        <v>761</v>
      </c>
      <c r="G1899" s="1">
        <v>1696</v>
      </c>
      <c r="H1899" s="1">
        <v>1696</v>
      </c>
      <c r="I1899" s="1" t="s">
        <v>762</v>
      </c>
      <c r="J1899" s="1">
        <v>2025</v>
      </c>
      <c r="K1899" s="550">
        <v>45748</v>
      </c>
    </row>
    <row r="1900" spans="3:11">
      <c r="C1900" s="1" t="s">
        <v>1086</v>
      </c>
      <c r="D1900" s="1" t="s">
        <v>820</v>
      </c>
      <c r="F1900" s="1">
        <v>10201161180</v>
      </c>
      <c r="G1900" s="1">
        <v>2125</v>
      </c>
      <c r="H1900" s="1">
        <v>2125</v>
      </c>
      <c r="I1900" s="1" t="s">
        <v>762</v>
      </c>
      <c r="J1900" s="1">
        <v>2025</v>
      </c>
      <c r="K1900" s="550">
        <v>45748</v>
      </c>
    </row>
    <row r="1901" spans="3:11">
      <c r="C1901" s="1" t="s">
        <v>1087</v>
      </c>
      <c r="D1901" s="1" t="s">
        <v>820</v>
      </c>
      <c r="F1901" s="1">
        <v>10201161180</v>
      </c>
      <c r="G1901" s="1">
        <v>2355</v>
      </c>
      <c r="H1901" s="1">
        <v>2355</v>
      </c>
      <c r="I1901" s="1" t="s">
        <v>762</v>
      </c>
      <c r="J1901" s="1">
        <v>2025</v>
      </c>
      <c r="K1901" s="550">
        <v>45748</v>
      </c>
    </row>
    <row r="1902" spans="3:11">
      <c r="C1902" s="1" t="s">
        <v>1088</v>
      </c>
      <c r="D1902" s="1" t="s">
        <v>820</v>
      </c>
      <c r="F1902" s="1">
        <v>10201161180</v>
      </c>
      <c r="G1902" s="1">
        <v>1825</v>
      </c>
      <c r="H1902" s="1">
        <v>1825</v>
      </c>
      <c r="I1902" s="1" t="s">
        <v>762</v>
      </c>
      <c r="J1902" s="1">
        <v>2025</v>
      </c>
      <c r="K1902" s="550">
        <v>45748</v>
      </c>
    </row>
    <row r="1903" spans="3:11">
      <c r="C1903" s="1" t="s">
        <v>1089</v>
      </c>
      <c r="D1903" s="1" t="s">
        <v>820</v>
      </c>
      <c r="F1903" s="1">
        <v>10201161180</v>
      </c>
      <c r="G1903" s="1">
        <v>1450</v>
      </c>
      <c r="H1903" s="1">
        <v>1450</v>
      </c>
      <c r="I1903" s="1" t="s">
        <v>762</v>
      </c>
      <c r="J1903" s="1">
        <v>2025</v>
      </c>
      <c r="K1903" s="550">
        <v>45748</v>
      </c>
    </row>
    <row r="1904" spans="3:11">
      <c r="C1904" s="1" t="s">
        <v>1375</v>
      </c>
      <c r="D1904" s="1" t="s">
        <v>826</v>
      </c>
      <c r="F1904" s="1" t="s">
        <v>761</v>
      </c>
      <c r="G1904" s="1">
        <v>180.01</v>
      </c>
      <c r="H1904" s="1">
        <v>180.01</v>
      </c>
      <c r="I1904" s="1" t="s">
        <v>762</v>
      </c>
      <c r="J1904" s="1">
        <v>2025</v>
      </c>
      <c r="K1904" s="550">
        <v>45748</v>
      </c>
    </row>
    <row r="1905" spans="3:11">
      <c r="C1905" s="1" t="s">
        <v>1092</v>
      </c>
      <c r="D1905" s="1" t="s">
        <v>826</v>
      </c>
      <c r="F1905" s="1">
        <v>10401101180</v>
      </c>
      <c r="G1905" s="1">
        <v>213.8</v>
      </c>
      <c r="H1905" s="1">
        <v>213.8</v>
      </c>
      <c r="I1905" s="1" t="s">
        <v>762</v>
      </c>
      <c r="J1905" s="1">
        <v>2025</v>
      </c>
      <c r="K1905" s="550">
        <v>45748</v>
      </c>
    </row>
    <row r="1906" spans="3:11">
      <c r="C1906" s="1" t="s">
        <v>1093</v>
      </c>
      <c r="D1906" s="1" t="s">
        <v>830</v>
      </c>
      <c r="F1906" s="1">
        <v>10201161180</v>
      </c>
      <c r="G1906" s="1">
        <v>36297.300000000003</v>
      </c>
      <c r="H1906" s="1">
        <v>36297.300000000003</v>
      </c>
      <c r="I1906" s="1" t="s">
        <v>762</v>
      </c>
      <c r="J1906" s="1">
        <v>2025</v>
      </c>
      <c r="K1906" s="550">
        <v>45748</v>
      </c>
    </row>
    <row r="1907" spans="3:11">
      <c r="C1907" s="1" t="s">
        <v>1094</v>
      </c>
      <c r="D1907" s="1" t="s">
        <v>830</v>
      </c>
      <c r="F1907" s="1">
        <v>10201161180</v>
      </c>
      <c r="G1907" s="1">
        <v>21127</v>
      </c>
      <c r="H1907" s="1">
        <v>21127</v>
      </c>
      <c r="I1907" s="1" t="s">
        <v>762</v>
      </c>
      <c r="J1907" s="1">
        <v>2025</v>
      </c>
      <c r="K1907" s="550">
        <v>45748</v>
      </c>
    </row>
    <row r="1908" spans="3:11">
      <c r="C1908" s="1" t="s">
        <v>1334</v>
      </c>
      <c r="D1908" s="1" t="s">
        <v>826</v>
      </c>
      <c r="F1908" s="1" t="s">
        <v>761</v>
      </c>
      <c r="G1908" s="1">
        <v>959.31</v>
      </c>
      <c r="H1908" s="1">
        <v>959.31</v>
      </c>
      <c r="I1908" s="1" t="s">
        <v>762</v>
      </c>
      <c r="J1908" s="1">
        <v>2025</v>
      </c>
      <c r="K1908" s="550">
        <v>45748</v>
      </c>
    </row>
    <row r="1909" spans="3:11">
      <c r="C1909" s="1" t="s">
        <v>1336</v>
      </c>
      <c r="D1909" s="1" t="s">
        <v>826</v>
      </c>
      <c r="F1909" s="1" t="s">
        <v>761</v>
      </c>
      <c r="G1909" s="1">
        <v>306.02</v>
      </c>
      <c r="H1909" s="1">
        <v>306.02</v>
      </c>
      <c r="I1909" s="1" t="s">
        <v>762</v>
      </c>
      <c r="J1909" s="1">
        <v>2025</v>
      </c>
      <c r="K1909" s="550">
        <v>45748</v>
      </c>
    </row>
    <row r="1910" spans="3:11">
      <c r="C1910" s="1" t="s">
        <v>1409</v>
      </c>
      <c r="D1910" s="1" t="s">
        <v>828</v>
      </c>
      <c r="F1910" s="1">
        <v>10201161180</v>
      </c>
      <c r="G1910" s="1">
        <v>10</v>
      </c>
      <c r="H1910" s="1">
        <v>10</v>
      </c>
      <c r="I1910" s="1" t="s">
        <v>762</v>
      </c>
      <c r="J1910" s="1">
        <v>2025</v>
      </c>
      <c r="K1910" s="550">
        <v>45748</v>
      </c>
    </row>
    <row r="1911" spans="3:11">
      <c r="C1911" s="1" t="s">
        <v>1410</v>
      </c>
      <c r="D1911" s="1" t="s">
        <v>828</v>
      </c>
      <c r="F1911" s="1">
        <v>10201161180</v>
      </c>
      <c r="G1911" s="1">
        <v>20</v>
      </c>
      <c r="H1911" s="1">
        <v>20</v>
      </c>
      <c r="I1911" s="1" t="s">
        <v>762</v>
      </c>
      <c r="J1911" s="1">
        <v>2025</v>
      </c>
      <c r="K1911" s="550">
        <v>45748</v>
      </c>
    </row>
    <row r="1912" spans="3:11">
      <c r="C1912" s="1" t="s">
        <v>1097</v>
      </c>
      <c r="D1912" s="1" t="s">
        <v>828</v>
      </c>
      <c r="F1912" s="1">
        <v>10202171180</v>
      </c>
      <c r="G1912" s="1">
        <v>330.4</v>
      </c>
      <c r="H1912" s="1">
        <v>330.4</v>
      </c>
      <c r="I1912" s="1" t="s">
        <v>762</v>
      </c>
      <c r="J1912" s="1">
        <v>2025</v>
      </c>
      <c r="K1912" s="550">
        <v>45748</v>
      </c>
    </row>
    <row r="1913" spans="3:11">
      <c r="C1913" s="1" t="s">
        <v>1098</v>
      </c>
      <c r="D1913" s="1" t="s">
        <v>828</v>
      </c>
      <c r="F1913" s="1">
        <v>10202171180</v>
      </c>
      <c r="G1913" s="1">
        <v>443.5</v>
      </c>
      <c r="H1913" s="1">
        <v>443.5</v>
      </c>
      <c r="I1913" s="1" t="s">
        <v>762</v>
      </c>
      <c r="J1913" s="1">
        <v>2025</v>
      </c>
      <c r="K1913" s="550">
        <v>45748</v>
      </c>
    </row>
    <row r="1914" spans="3:11">
      <c r="C1914" s="1" t="s">
        <v>1099</v>
      </c>
      <c r="D1914" s="1" t="s">
        <v>828</v>
      </c>
      <c r="F1914" s="1">
        <v>10202171180</v>
      </c>
      <c r="G1914" s="1">
        <v>243.4</v>
      </c>
      <c r="H1914" s="1">
        <v>243.4</v>
      </c>
      <c r="I1914" s="1" t="s">
        <v>762</v>
      </c>
      <c r="J1914" s="1">
        <v>2025</v>
      </c>
      <c r="K1914" s="550">
        <v>45748</v>
      </c>
    </row>
    <row r="1915" spans="3:11">
      <c r="C1915" s="1" t="s">
        <v>1100</v>
      </c>
      <c r="D1915" s="1" t="s">
        <v>828</v>
      </c>
      <c r="F1915" s="1">
        <v>10202171180</v>
      </c>
      <c r="G1915" s="1">
        <v>115.8</v>
      </c>
      <c r="H1915" s="1">
        <v>115.8</v>
      </c>
      <c r="I1915" s="1" t="s">
        <v>762</v>
      </c>
      <c r="J1915" s="1">
        <v>2025</v>
      </c>
      <c r="K1915" s="550">
        <v>45748</v>
      </c>
    </row>
    <row r="1916" spans="3:11">
      <c r="C1916" s="1" t="s">
        <v>1101</v>
      </c>
      <c r="D1916" s="1" t="s">
        <v>828</v>
      </c>
      <c r="F1916" s="1">
        <v>10202171180</v>
      </c>
      <c r="G1916" s="1">
        <v>263.89999999999998</v>
      </c>
      <c r="H1916" s="1">
        <v>263.89999999999998</v>
      </c>
      <c r="I1916" s="1" t="s">
        <v>762</v>
      </c>
      <c r="J1916" s="1">
        <v>2025</v>
      </c>
      <c r="K1916" s="550">
        <v>45748</v>
      </c>
    </row>
    <row r="1917" spans="3:11">
      <c r="C1917" s="1" t="s">
        <v>1102</v>
      </c>
      <c r="D1917" s="1" t="s">
        <v>828</v>
      </c>
      <c r="F1917" s="1">
        <v>10202171180</v>
      </c>
      <c r="G1917" s="1">
        <v>235.3</v>
      </c>
      <c r="H1917" s="1">
        <v>235.3</v>
      </c>
      <c r="I1917" s="1" t="s">
        <v>762</v>
      </c>
      <c r="J1917" s="1">
        <v>2025</v>
      </c>
      <c r="K1917" s="550">
        <v>45748</v>
      </c>
    </row>
    <row r="1918" spans="3:11">
      <c r="C1918" s="1" t="s">
        <v>1103</v>
      </c>
      <c r="D1918" s="1" t="s">
        <v>828</v>
      </c>
      <c r="F1918" s="1">
        <v>10202171180</v>
      </c>
      <c r="G1918" s="1">
        <v>234.6</v>
      </c>
      <c r="H1918" s="1">
        <v>234.6</v>
      </c>
      <c r="I1918" s="1" t="s">
        <v>762</v>
      </c>
      <c r="J1918" s="1">
        <v>2025</v>
      </c>
      <c r="K1918" s="550">
        <v>45748</v>
      </c>
    </row>
    <row r="1919" spans="3:11">
      <c r="C1919" s="1" t="s">
        <v>1104</v>
      </c>
      <c r="D1919" s="1" t="s">
        <v>828</v>
      </c>
      <c r="F1919" s="1">
        <v>10202171180</v>
      </c>
      <c r="G1919" s="1">
        <v>259.2</v>
      </c>
      <c r="H1919" s="1">
        <v>259.2</v>
      </c>
      <c r="I1919" s="1" t="s">
        <v>762</v>
      </c>
      <c r="J1919" s="1">
        <v>2025</v>
      </c>
      <c r="K1919" s="550">
        <v>45748</v>
      </c>
    </row>
    <row r="1920" spans="3:11">
      <c r="C1920" s="1" t="s">
        <v>1105</v>
      </c>
      <c r="D1920" s="1" t="s">
        <v>828</v>
      </c>
      <c r="F1920" s="1">
        <v>10202171180</v>
      </c>
      <c r="G1920" s="1">
        <v>381.9</v>
      </c>
      <c r="H1920" s="1">
        <v>381.9</v>
      </c>
      <c r="I1920" s="1" t="s">
        <v>762</v>
      </c>
      <c r="J1920" s="1">
        <v>2025</v>
      </c>
      <c r="K1920" s="550">
        <v>45748</v>
      </c>
    </row>
    <row r="1921" spans="3:11">
      <c r="C1921" s="1" t="s">
        <v>1106</v>
      </c>
      <c r="D1921" s="1" t="s">
        <v>828</v>
      </c>
      <c r="F1921" s="1">
        <v>10202171180</v>
      </c>
      <c r="G1921" s="1">
        <v>226.1</v>
      </c>
      <c r="H1921" s="1">
        <v>226.1</v>
      </c>
      <c r="I1921" s="1" t="s">
        <v>762</v>
      </c>
      <c r="J1921" s="1">
        <v>2025</v>
      </c>
      <c r="K1921" s="550">
        <v>45748</v>
      </c>
    </row>
    <row r="1922" spans="3:11">
      <c r="C1922" s="1" t="s">
        <v>1107</v>
      </c>
      <c r="D1922" s="1" t="s">
        <v>828</v>
      </c>
      <c r="F1922" s="1">
        <v>10202171180</v>
      </c>
      <c r="G1922" s="1">
        <v>414.7</v>
      </c>
      <c r="H1922" s="1">
        <v>414.7</v>
      </c>
      <c r="I1922" s="1" t="s">
        <v>762</v>
      </c>
      <c r="J1922" s="1">
        <v>2025</v>
      </c>
      <c r="K1922" s="550">
        <v>45748</v>
      </c>
    </row>
    <row r="1923" spans="3:11">
      <c r="C1923" s="1" t="s">
        <v>1108</v>
      </c>
      <c r="D1923" s="1" t="s">
        <v>828</v>
      </c>
      <c r="F1923" s="1">
        <v>10202171180</v>
      </c>
      <c r="G1923" s="1">
        <v>125.6</v>
      </c>
      <c r="H1923" s="1">
        <v>125.6</v>
      </c>
      <c r="I1923" s="1" t="s">
        <v>762</v>
      </c>
      <c r="J1923" s="1">
        <v>2025</v>
      </c>
      <c r="K1923" s="550">
        <v>45748</v>
      </c>
    </row>
    <row r="1924" spans="3:11">
      <c r="C1924" s="1" t="s">
        <v>1109</v>
      </c>
      <c r="D1924" s="1" t="s">
        <v>828</v>
      </c>
      <c r="F1924" s="1">
        <v>10202171180</v>
      </c>
      <c r="G1924" s="1">
        <v>378</v>
      </c>
      <c r="H1924" s="1">
        <v>378</v>
      </c>
      <c r="I1924" s="1" t="s">
        <v>762</v>
      </c>
      <c r="J1924" s="1">
        <v>2025</v>
      </c>
      <c r="K1924" s="550">
        <v>45748</v>
      </c>
    </row>
    <row r="1925" spans="3:11">
      <c r="C1925" s="1" t="s">
        <v>1295</v>
      </c>
      <c r="D1925" s="1" t="s">
        <v>828</v>
      </c>
      <c r="F1925" s="1">
        <v>10202171180</v>
      </c>
      <c r="G1925" s="1">
        <v>58.5</v>
      </c>
      <c r="H1925" s="1">
        <v>58.5</v>
      </c>
      <c r="I1925" s="1" t="s">
        <v>762</v>
      </c>
      <c r="J1925" s="1">
        <v>2025</v>
      </c>
      <c r="K1925" s="550">
        <v>45748</v>
      </c>
    </row>
    <row r="1926" spans="3:11">
      <c r="C1926" s="1" t="s">
        <v>1296</v>
      </c>
      <c r="D1926" s="1" t="s">
        <v>828</v>
      </c>
      <c r="F1926" s="1">
        <v>10201161180</v>
      </c>
      <c r="G1926" s="1">
        <v>40</v>
      </c>
      <c r="H1926" s="1">
        <v>40</v>
      </c>
      <c r="I1926" s="1" t="s">
        <v>762</v>
      </c>
      <c r="J1926" s="1">
        <v>2025</v>
      </c>
      <c r="K1926" s="550">
        <v>45748</v>
      </c>
    </row>
    <row r="1927" spans="3:11">
      <c r="C1927" s="1" t="s">
        <v>1110</v>
      </c>
      <c r="D1927" s="1" t="s">
        <v>828</v>
      </c>
      <c r="F1927" s="1">
        <v>10201161180</v>
      </c>
      <c r="G1927" s="1">
        <v>10</v>
      </c>
      <c r="H1927" s="1">
        <v>10</v>
      </c>
      <c r="I1927" s="1" t="s">
        <v>762</v>
      </c>
      <c r="J1927" s="1">
        <v>2025</v>
      </c>
      <c r="K1927" s="550">
        <v>45748</v>
      </c>
    </row>
    <row r="1928" spans="3:11">
      <c r="C1928" s="1" t="s">
        <v>1297</v>
      </c>
      <c r="D1928" s="1" t="s">
        <v>828</v>
      </c>
      <c r="F1928" s="1">
        <v>10201161180</v>
      </c>
      <c r="G1928" s="1">
        <v>10</v>
      </c>
      <c r="H1928" s="1">
        <v>10</v>
      </c>
      <c r="I1928" s="1" t="s">
        <v>762</v>
      </c>
      <c r="J1928" s="1">
        <v>2025</v>
      </c>
      <c r="K1928" s="550">
        <v>45748</v>
      </c>
    </row>
    <row r="1929" spans="3:11">
      <c r="D1929" s="1" t="s">
        <v>826</v>
      </c>
      <c r="F1929" s="1">
        <v>10601621180</v>
      </c>
      <c r="G1929" s="1">
        <v>73.45</v>
      </c>
      <c r="H1929" s="1">
        <v>73.45</v>
      </c>
      <c r="I1929" s="1" t="s">
        <v>762</v>
      </c>
      <c r="J1929" s="1">
        <v>2025</v>
      </c>
      <c r="K1929" s="550">
        <v>45748</v>
      </c>
    </row>
    <row r="1930" spans="3:11">
      <c r="C1930" s="1" t="s">
        <v>1339</v>
      </c>
      <c r="D1930" s="1" t="s">
        <v>826</v>
      </c>
      <c r="F1930" s="1" t="s">
        <v>761</v>
      </c>
      <c r="G1930" s="1">
        <v>263.04000000000002</v>
      </c>
      <c r="H1930" s="1">
        <v>263.04000000000002</v>
      </c>
      <c r="I1930" s="1" t="s">
        <v>762</v>
      </c>
      <c r="J1930" s="1">
        <v>2025</v>
      </c>
      <c r="K1930" s="550">
        <v>45748</v>
      </c>
    </row>
    <row r="1931" spans="3:11">
      <c r="C1931" s="1" t="s">
        <v>1411</v>
      </c>
      <c r="D1931" s="1" t="s">
        <v>826</v>
      </c>
      <c r="F1931" s="1">
        <v>10601621180</v>
      </c>
      <c r="G1931" s="1">
        <v>737.76</v>
      </c>
      <c r="H1931" s="1">
        <v>737.76</v>
      </c>
      <c r="I1931" s="1" t="s">
        <v>762</v>
      </c>
      <c r="J1931" s="1">
        <v>2025</v>
      </c>
      <c r="K1931" s="550">
        <v>45748</v>
      </c>
    </row>
    <row r="1932" spans="3:11">
      <c r="C1932" s="1" t="s">
        <v>1298</v>
      </c>
      <c r="D1932" s="1" t="s">
        <v>826</v>
      </c>
      <c r="F1932" s="1">
        <v>10101801180</v>
      </c>
      <c r="G1932" s="1">
        <v>35.25</v>
      </c>
      <c r="H1932" s="1">
        <v>35.25</v>
      </c>
      <c r="I1932" s="1" t="s">
        <v>762</v>
      </c>
      <c r="J1932" s="1">
        <v>2025</v>
      </c>
      <c r="K1932" s="550">
        <v>45748</v>
      </c>
    </row>
    <row r="1933" spans="3:11">
      <c r="C1933" s="1" t="s">
        <v>1113</v>
      </c>
      <c r="D1933" s="1" t="s">
        <v>826</v>
      </c>
      <c r="F1933" s="1">
        <v>10601621180</v>
      </c>
      <c r="G1933" s="1">
        <v>75.44</v>
      </c>
      <c r="H1933" s="1">
        <v>75.44</v>
      </c>
      <c r="I1933" s="1" t="s">
        <v>762</v>
      </c>
      <c r="J1933" s="1">
        <v>2025</v>
      </c>
      <c r="K1933" s="550">
        <v>45748</v>
      </c>
    </row>
    <row r="1934" spans="3:11">
      <c r="C1934" s="1" t="s">
        <v>1114</v>
      </c>
      <c r="D1934" s="1" t="s">
        <v>826</v>
      </c>
      <c r="F1934" s="1">
        <v>10601621180</v>
      </c>
      <c r="G1934" s="1">
        <v>385.67</v>
      </c>
      <c r="H1934" s="1">
        <v>385.67</v>
      </c>
      <c r="I1934" s="1" t="s">
        <v>762</v>
      </c>
      <c r="J1934" s="1">
        <v>2025</v>
      </c>
      <c r="K1934" s="550">
        <v>45748</v>
      </c>
    </row>
    <row r="1935" spans="3:11">
      <c r="C1935" s="1" t="s">
        <v>1116</v>
      </c>
      <c r="D1935" s="1" t="s">
        <v>826</v>
      </c>
      <c r="F1935" s="1">
        <v>10601621180</v>
      </c>
      <c r="G1935" s="1">
        <v>273.48</v>
      </c>
      <c r="H1935" s="1">
        <v>273.48</v>
      </c>
      <c r="I1935" s="1" t="s">
        <v>762</v>
      </c>
      <c r="J1935" s="1">
        <v>2025</v>
      </c>
      <c r="K1935" s="550">
        <v>45748</v>
      </c>
    </row>
    <row r="1936" spans="3:11">
      <c r="C1936" s="1" t="s">
        <v>1299</v>
      </c>
      <c r="D1936" s="1" t="s">
        <v>826</v>
      </c>
      <c r="F1936" s="1">
        <v>10601621180</v>
      </c>
      <c r="G1936" s="1">
        <v>116.14</v>
      </c>
      <c r="H1936" s="1">
        <v>116.14</v>
      </c>
      <c r="I1936" s="1" t="s">
        <v>762</v>
      </c>
      <c r="J1936" s="1">
        <v>2025</v>
      </c>
      <c r="K1936" s="550">
        <v>45748</v>
      </c>
    </row>
    <row r="1937" spans="3:11">
      <c r="C1937" s="1" t="s">
        <v>1117</v>
      </c>
      <c r="D1937" s="1" t="s">
        <v>826</v>
      </c>
      <c r="F1937" s="1">
        <v>10601621180</v>
      </c>
      <c r="G1937" s="1">
        <v>365.88</v>
      </c>
      <c r="H1937" s="1">
        <v>365.88</v>
      </c>
      <c r="I1937" s="1" t="s">
        <v>762</v>
      </c>
      <c r="J1937" s="1">
        <v>2025</v>
      </c>
      <c r="K1937" s="550">
        <v>45748</v>
      </c>
    </row>
    <row r="1938" spans="3:11">
      <c r="C1938" s="1" t="s">
        <v>1118</v>
      </c>
      <c r="D1938" s="1" t="s">
        <v>826</v>
      </c>
      <c r="F1938" s="1">
        <v>10601621180</v>
      </c>
      <c r="G1938" s="1">
        <v>177.26</v>
      </c>
      <c r="H1938" s="1">
        <v>177.26</v>
      </c>
      <c r="I1938" s="1" t="s">
        <v>762</v>
      </c>
      <c r="J1938" s="1">
        <v>2025</v>
      </c>
      <c r="K1938" s="550">
        <v>45748</v>
      </c>
    </row>
    <row r="1939" spans="3:11">
      <c r="C1939" s="1" t="s">
        <v>1120</v>
      </c>
      <c r="D1939" s="1" t="s">
        <v>826</v>
      </c>
      <c r="F1939" s="1">
        <v>10601621180</v>
      </c>
      <c r="G1939" s="1">
        <v>238.01</v>
      </c>
      <c r="H1939" s="1">
        <v>238.01</v>
      </c>
      <c r="I1939" s="1" t="s">
        <v>762</v>
      </c>
      <c r="J1939" s="1">
        <v>2025</v>
      </c>
      <c r="K1939" s="550">
        <v>45748</v>
      </c>
    </row>
    <row r="1940" spans="3:11">
      <c r="C1940" s="1" t="s">
        <v>1121</v>
      </c>
      <c r="D1940" s="1" t="s">
        <v>826</v>
      </c>
      <c r="F1940" s="1">
        <v>10601621180</v>
      </c>
      <c r="G1940" s="1">
        <v>415.07</v>
      </c>
      <c r="H1940" s="1">
        <v>0</v>
      </c>
      <c r="I1940" s="1" t="s">
        <v>762</v>
      </c>
      <c r="J1940" s="1">
        <v>2025</v>
      </c>
      <c r="K1940" s="550">
        <v>45748</v>
      </c>
    </row>
    <row r="1941" spans="3:11">
      <c r="C1941" s="1" t="s">
        <v>1122</v>
      </c>
      <c r="D1941" s="1" t="s">
        <v>826</v>
      </c>
      <c r="F1941" s="1">
        <v>10601621180</v>
      </c>
      <c r="G1941" s="1">
        <v>431.08</v>
      </c>
      <c r="H1941" s="1">
        <v>431.08</v>
      </c>
      <c r="I1941" s="1" t="s">
        <v>762</v>
      </c>
      <c r="J1941" s="1">
        <v>2025</v>
      </c>
      <c r="K1941" s="550">
        <v>45748</v>
      </c>
    </row>
    <row r="1942" spans="3:11">
      <c r="C1942" s="1" t="s">
        <v>1123</v>
      </c>
      <c r="D1942" s="1" t="s">
        <v>826</v>
      </c>
      <c r="F1942" s="1">
        <v>10601621180</v>
      </c>
      <c r="G1942" s="1">
        <v>228.92</v>
      </c>
      <c r="H1942" s="1">
        <v>228.92</v>
      </c>
      <c r="I1942" s="1" t="s">
        <v>762</v>
      </c>
      <c r="J1942" s="1">
        <v>2025</v>
      </c>
      <c r="K1942" s="550">
        <v>45748</v>
      </c>
    </row>
    <row r="1943" spans="3:11">
      <c r="C1943" s="1" t="s">
        <v>1412</v>
      </c>
      <c r="D1943" s="1" t="s">
        <v>826</v>
      </c>
      <c r="F1943" s="1">
        <v>10601621180</v>
      </c>
      <c r="G1943" s="1">
        <v>114.6</v>
      </c>
      <c r="H1943" s="1">
        <v>114.6</v>
      </c>
      <c r="I1943" s="1" t="s">
        <v>762</v>
      </c>
      <c r="J1943" s="1">
        <v>2025</v>
      </c>
      <c r="K1943" s="550">
        <v>45748</v>
      </c>
    </row>
    <row r="1944" spans="3:11">
      <c r="C1944" s="1" t="s">
        <v>1126</v>
      </c>
      <c r="D1944" s="1" t="s">
        <v>826</v>
      </c>
      <c r="F1944" s="1">
        <v>10601621180</v>
      </c>
      <c r="G1944" s="1">
        <v>306.74</v>
      </c>
      <c r="H1944" s="1">
        <v>306.74</v>
      </c>
      <c r="I1944" s="1" t="s">
        <v>762</v>
      </c>
      <c r="J1944" s="1">
        <v>2025</v>
      </c>
      <c r="K1944" s="550">
        <v>45748</v>
      </c>
    </row>
    <row r="1945" spans="3:11">
      <c r="C1945" s="1" t="s">
        <v>1128</v>
      </c>
      <c r="D1945" s="1" t="s">
        <v>826</v>
      </c>
      <c r="F1945" s="1">
        <v>10601621180</v>
      </c>
      <c r="G1945" s="1">
        <v>197.95</v>
      </c>
      <c r="H1945" s="1">
        <v>0</v>
      </c>
      <c r="I1945" s="1" t="s">
        <v>762</v>
      </c>
      <c r="J1945" s="1">
        <v>2025</v>
      </c>
      <c r="K1945" s="550">
        <v>45748</v>
      </c>
    </row>
    <row r="1946" spans="3:11">
      <c r="C1946" s="1" t="s">
        <v>1129</v>
      </c>
      <c r="D1946" s="1" t="s">
        <v>826</v>
      </c>
      <c r="F1946" s="1">
        <v>10601621180</v>
      </c>
      <c r="G1946" s="1">
        <v>289.04000000000002</v>
      </c>
      <c r="H1946" s="1">
        <v>289.04000000000002</v>
      </c>
      <c r="I1946" s="1" t="s">
        <v>762</v>
      </c>
      <c r="J1946" s="1">
        <v>2025</v>
      </c>
      <c r="K1946" s="550">
        <v>45748</v>
      </c>
    </row>
    <row r="1947" spans="3:11">
      <c r="C1947" s="1" t="s">
        <v>1300</v>
      </c>
      <c r="D1947" s="1" t="s">
        <v>826</v>
      </c>
      <c r="F1947" s="1">
        <v>10601621180</v>
      </c>
      <c r="G1947" s="1">
        <v>50.62</v>
      </c>
      <c r="H1947" s="1">
        <v>50.62</v>
      </c>
      <c r="I1947" s="1" t="s">
        <v>762</v>
      </c>
      <c r="J1947" s="1">
        <v>2025</v>
      </c>
      <c r="K1947" s="550">
        <v>45748</v>
      </c>
    </row>
    <row r="1948" spans="3:11">
      <c r="C1948" s="1" t="s">
        <v>1130</v>
      </c>
      <c r="D1948" s="1" t="s">
        <v>826</v>
      </c>
      <c r="F1948" s="1">
        <v>10601621180</v>
      </c>
      <c r="G1948" s="1">
        <v>247.57</v>
      </c>
      <c r="H1948" s="1">
        <v>247.57</v>
      </c>
      <c r="I1948" s="1" t="s">
        <v>762</v>
      </c>
      <c r="J1948" s="1">
        <v>2025</v>
      </c>
      <c r="K1948" s="550">
        <v>45748</v>
      </c>
    </row>
    <row r="1949" spans="3:11">
      <c r="C1949" s="1" t="s">
        <v>1413</v>
      </c>
      <c r="D1949" s="1" t="s">
        <v>826</v>
      </c>
      <c r="F1949" s="1">
        <v>10601621180</v>
      </c>
      <c r="G1949" s="1">
        <v>363.09</v>
      </c>
      <c r="H1949" s="1">
        <v>363.09</v>
      </c>
      <c r="I1949" s="1" t="s">
        <v>762</v>
      </c>
      <c r="J1949" s="1">
        <v>2025</v>
      </c>
      <c r="K1949" s="550">
        <v>45748</v>
      </c>
    </row>
    <row r="1950" spans="3:11">
      <c r="C1950" s="1" t="s">
        <v>1133</v>
      </c>
      <c r="D1950" s="1" t="s">
        <v>826</v>
      </c>
      <c r="F1950" s="1">
        <v>10601621180</v>
      </c>
      <c r="G1950" s="1">
        <v>137.97999999999999</v>
      </c>
      <c r="H1950" s="1">
        <v>137.97999999999999</v>
      </c>
      <c r="I1950" s="1" t="s">
        <v>762</v>
      </c>
      <c r="J1950" s="1">
        <v>2025</v>
      </c>
      <c r="K1950" s="550">
        <v>45748</v>
      </c>
    </row>
    <row r="1951" spans="3:11">
      <c r="C1951" s="1" t="s">
        <v>1135</v>
      </c>
      <c r="D1951" s="1" t="s">
        <v>826</v>
      </c>
      <c r="F1951" s="1">
        <v>10601621180</v>
      </c>
      <c r="G1951" s="1">
        <v>498.14</v>
      </c>
      <c r="H1951" s="1">
        <v>498.14</v>
      </c>
      <c r="I1951" s="1" t="s">
        <v>762</v>
      </c>
      <c r="J1951" s="1">
        <v>2025</v>
      </c>
      <c r="K1951" s="550">
        <v>45748</v>
      </c>
    </row>
    <row r="1952" spans="3:11">
      <c r="C1952" s="1" t="s">
        <v>1136</v>
      </c>
      <c r="D1952" s="1" t="s">
        <v>826</v>
      </c>
      <c r="F1952" s="1">
        <v>10601621180</v>
      </c>
      <c r="G1952" s="1">
        <v>108.06</v>
      </c>
      <c r="H1952" s="1">
        <v>108.06</v>
      </c>
      <c r="I1952" s="1" t="s">
        <v>762</v>
      </c>
      <c r="J1952" s="1">
        <v>2025</v>
      </c>
      <c r="K1952" s="550">
        <v>45748</v>
      </c>
    </row>
    <row r="1953" spans="3:11">
      <c r="C1953" s="1" t="s">
        <v>1376</v>
      </c>
      <c r="D1953" s="1" t="s">
        <v>826</v>
      </c>
      <c r="F1953" s="1">
        <v>10202131180</v>
      </c>
      <c r="G1953" s="1">
        <v>261.83</v>
      </c>
      <c r="H1953" s="1">
        <v>261.83</v>
      </c>
      <c r="I1953" s="1" t="s">
        <v>762</v>
      </c>
      <c r="J1953" s="1">
        <v>2025</v>
      </c>
      <c r="K1953" s="550">
        <v>45748</v>
      </c>
    </row>
    <row r="1954" spans="3:11">
      <c r="C1954" s="1" t="s">
        <v>1138</v>
      </c>
      <c r="D1954" s="1" t="s">
        <v>826</v>
      </c>
      <c r="F1954" s="1">
        <v>10601621180</v>
      </c>
      <c r="G1954" s="1">
        <v>291.29000000000002</v>
      </c>
      <c r="H1954" s="1">
        <v>291.29000000000002</v>
      </c>
      <c r="I1954" s="1" t="s">
        <v>762</v>
      </c>
      <c r="J1954" s="1">
        <v>2025</v>
      </c>
      <c r="K1954" s="550">
        <v>45748</v>
      </c>
    </row>
    <row r="1955" spans="3:11">
      <c r="C1955" s="1" t="s">
        <v>1139</v>
      </c>
      <c r="D1955" s="1" t="s">
        <v>826</v>
      </c>
      <c r="F1955" s="1">
        <v>10601621180</v>
      </c>
      <c r="G1955" s="1">
        <v>96.35</v>
      </c>
      <c r="H1955" s="1">
        <v>96.35</v>
      </c>
      <c r="I1955" s="1" t="s">
        <v>762</v>
      </c>
      <c r="J1955" s="1">
        <v>2025</v>
      </c>
      <c r="K1955" s="550">
        <v>45748</v>
      </c>
    </row>
    <row r="1956" spans="3:11">
      <c r="C1956" s="1" t="s">
        <v>1140</v>
      </c>
      <c r="D1956" s="1" t="s">
        <v>826</v>
      </c>
      <c r="F1956" s="1">
        <v>10601621180</v>
      </c>
      <c r="G1956" s="1">
        <v>411.41</v>
      </c>
      <c r="H1956" s="1">
        <v>0</v>
      </c>
      <c r="I1956" s="1" t="s">
        <v>762</v>
      </c>
      <c r="J1956" s="1">
        <v>2025</v>
      </c>
      <c r="K1956" s="550">
        <v>45748</v>
      </c>
    </row>
    <row r="1957" spans="3:11">
      <c r="C1957" s="1" t="s">
        <v>1141</v>
      </c>
      <c r="D1957" s="1" t="s">
        <v>826</v>
      </c>
      <c r="F1957" s="1">
        <v>10601621180</v>
      </c>
      <c r="G1957" s="1">
        <v>108.64</v>
      </c>
      <c r="H1957" s="1">
        <v>0</v>
      </c>
      <c r="I1957" s="1" t="s">
        <v>762</v>
      </c>
      <c r="J1957" s="1">
        <v>2025</v>
      </c>
      <c r="K1957" s="550">
        <v>45748</v>
      </c>
    </row>
    <row r="1958" spans="3:11">
      <c r="C1958" s="1" t="s">
        <v>1301</v>
      </c>
      <c r="D1958" s="1" t="s">
        <v>826</v>
      </c>
      <c r="F1958" s="1">
        <v>10601621180</v>
      </c>
      <c r="G1958" s="1">
        <v>297.05</v>
      </c>
      <c r="H1958" s="1">
        <v>297.05</v>
      </c>
      <c r="I1958" s="1" t="s">
        <v>762</v>
      </c>
      <c r="J1958" s="1">
        <v>2025</v>
      </c>
      <c r="K1958" s="550">
        <v>45748</v>
      </c>
    </row>
    <row r="1959" spans="3:11">
      <c r="C1959" s="1" t="s">
        <v>1142</v>
      </c>
      <c r="D1959" s="1" t="s">
        <v>826</v>
      </c>
      <c r="F1959" s="1">
        <v>10601621180</v>
      </c>
      <c r="G1959" s="1">
        <v>201.23</v>
      </c>
      <c r="H1959" s="1">
        <v>201.23</v>
      </c>
      <c r="I1959" s="1" t="s">
        <v>762</v>
      </c>
      <c r="J1959" s="1">
        <v>2025</v>
      </c>
      <c r="K1959" s="550">
        <v>45748</v>
      </c>
    </row>
    <row r="1960" spans="3:11">
      <c r="C1960" s="1" t="s">
        <v>1340</v>
      </c>
      <c r="D1960" s="1" t="s">
        <v>826</v>
      </c>
      <c r="F1960" s="1">
        <v>10601621180</v>
      </c>
      <c r="G1960" s="1">
        <v>80.47</v>
      </c>
      <c r="H1960" s="1">
        <v>80.47</v>
      </c>
      <c r="I1960" s="1" t="s">
        <v>762</v>
      </c>
      <c r="J1960" s="1">
        <v>2025</v>
      </c>
      <c r="K1960" s="550">
        <v>45748</v>
      </c>
    </row>
    <row r="1961" spans="3:11">
      <c r="C1961" s="1" t="s">
        <v>1145</v>
      </c>
      <c r="D1961" s="1" t="s">
        <v>826</v>
      </c>
      <c r="F1961" s="1">
        <v>10601621180</v>
      </c>
      <c r="G1961" s="1">
        <v>590.11</v>
      </c>
      <c r="H1961" s="1">
        <v>590.11</v>
      </c>
      <c r="I1961" s="1" t="s">
        <v>762</v>
      </c>
      <c r="J1961" s="1">
        <v>2025</v>
      </c>
      <c r="K1961" s="550">
        <v>45748</v>
      </c>
    </row>
    <row r="1962" spans="3:11">
      <c r="C1962" s="1" t="s">
        <v>1146</v>
      </c>
      <c r="D1962" s="1" t="s">
        <v>826</v>
      </c>
      <c r="F1962" s="1">
        <v>10601621180</v>
      </c>
      <c r="G1962" s="1">
        <v>129.53</v>
      </c>
      <c r="H1962" s="1">
        <v>129.53</v>
      </c>
      <c r="I1962" s="1" t="s">
        <v>762</v>
      </c>
      <c r="J1962" s="1">
        <v>2025</v>
      </c>
      <c r="K1962" s="550">
        <v>45748</v>
      </c>
    </row>
    <row r="1963" spans="3:11">
      <c r="C1963" s="1" t="s">
        <v>1147</v>
      </c>
      <c r="D1963" s="1" t="s">
        <v>826</v>
      </c>
      <c r="F1963" s="1">
        <v>10601621180</v>
      </c>
      <c r="G1963" s="1">
        <v>201.1</v>
      </c>
      <c r="H1963" s="1">
        <v>201.1</v>
      </c>
      <c r="I1963" s="1" t="s">
        <v>762</v>
      </c>
      <c r="J1963" s="1">
        <v>2025</v>
      </c>
      <c r="K1963" s="550">
        <v>45748</v>
      </c>
    </row>
    <row r="1964" spans="3:11">
      <c r="C1964" s="1" t="s">
        <v>1148</v>
      </c>
      <c r="D1964" s="1" t="s">
        <v>826</v>
      </c>
      <c r="F1964" s="1">
        <v>10601621180</v>
      </c>
      <c r="G1964" s="1">
        <v>781.22</v>
      </c>
      <c r="H1964" s="1">
        <v>781.22</v>
      </c>
      <c r="I1964" s="1" t="s">
        <v>762</v>
      </c>
      <c r="J1964" s="1">
        <v>2025</v>
      </c>
      <c r="K1964" s="550">
        <v>45748</v>
      </c>
    </row>
    <row r="1965" spans="3:11">
      <c r="C1965" s="1" t="s">
        <v>1149</v>
      </c>
      <c r="D1965" s="1" t="s">
        <v>826</v>
      </c>
      <c r="F1965" s="1">
        <v>10601621180</v>
      </c>
      <c r="G1965" s="1">
        <v>793.13</v>
      </c>
      <c r="H1965" s="1">
        <v>793.13</v>
      </c>
      <c r="I1965" s="1" t="s">
        <v>762</v>
      </c>
      <c r="J1965" s="1">
        <v>2025</v>
      </c>
      <c r="K1965" s="550">
        <v>45748</v>
      </c>
    </row>
    <row r="1966" spans="3:11">
      <c r="C1966" s="1" t="s">
        <v>1150</v>
      </c>
      <c r="D1966" s="1" t="s">
        <v>826</v>
      </c>
      <c r="F1966" s="1">
        <v>10601621180</v>
      </c>
      <c r="G1966" s="1">
        <v>457.73</v>
      </c>
      <c r="H1966" s="1">
        <v>457.73</v>
      </c>
      <c r="I1966" s="1" t="s">
        <v>762</v>
      </c>
      <c r="J1966" s="1">
        <v>2025</v>
      </c>
      <c r="K1966" s="550">
        <v>45748</v>
      </c>
    </row>
    <row r="1967" spans="3:11">
      <c r="C1967" s="1" t="s">
        <v>1341</v>
      </c>
      <c r="D1967" s="1" t="s">
        <v>826</v>
      </c>
      <c r="F1967" s="1">
        <v>10601621180</v>
      </c>
      <c r="G1967" s="1">
        <v>550.11</v>
      </c>
      <c r="H1967" s="1">
        <v>550.11</v>
      </c>
      <c r="I1967" s="1" t="s">
        <v>762</v>
      </c>
      <c r="J1967" s="1">
        <v>2025</v>
      </c>
      <c r="K1967" s="550">
        <v>45748</v>
      </c>
    </row>
    <row r="1968" spans="3:11">
      <c r="C1968" s="1" t="s">
        <v>1151</v>
      </c>
      <c r="D1968" s="1" t="s">
        <v>826</v>
      </c>
      <c r="F1968" s="1">
        <v>10601621180</v>
      </c>
      <c r="G1968" s="1">
        <v>466.71</v>
      </c>
      <c r="H1968" s="1">
        <v>466.71</v>
      </c>
      <c r="I1968" s="1" t="s">
        <v>762</v>
      </c>
      <c r="J1968" s="1">
        <v>2025</v>
      </c>
      <c r="K1968" s="550">
        <v>45748</v>
      </c>
    </row>
    <row r="1969" spans="3:11">
      <c r="C1969" s="1" t="s">
        <v>1153</v>
      </c>
      <c r="D1969" s="1" t="s">
        <v>826</v>
      </c>
      <c r="F1969" s="1">
        <v>10601621180</v>
      </c>
      <c r="G1969" s="1">
        <v>219.4</v>
      </c>
      <c r="H1969" s="1">
        <v>219.4</v>
      </c>
      <c r="I1969" s="1" t="s">
        <v>762</v>
      </c>
      <c r="J1969" s="1">
        <v>2025</v>
      </c>
      <c r="K1969" s="550">
        <v>45748</v>
      </c>
    </row>
    <row r="1970" spans="3:11">
      <c r="C1970" s="1" t="s">
        <v>1154</v>
      </c>
      <c r="D1970" s="1" t="s">
        <v>826</v>
      </c>
      <c r="F1970" s="1">
        <v>10601621180</v>
      </c>
      <c r="G1970" s="1">
        <v>330.92</v>
      </c>
      <c r="H1970" s="1">
        <v>330.92</v>
      </c>
      <c r="I1970" s="1" t="s">
        <v>762</v>
      </c>
      <c r="J1970" s="1">
        <v>2025</v>
      </c>
      <c r="K1970" s="550">
        <v>45748</v>
      </c>
    </row>
    <row r="1971" spans="3:11">
      <c r="C1971" s="1" t="s">
        <v>1155</v>
      </c>
      <c r="D1971" s="1" t="s">
        <v>826</v>
      </c>
      <c r="F1971" s="1">
        <v>10601621180</v>
      </c>
      <c r="G1971" s="1">
        <v>372.6</v>
      </c>
      <c r="H1971" s="1">
        <v>372.6</v>
      </c>
      <c r="I1971" s="1" t="s">
        <v>762</v>
      </c>
      <c r="J1971" s="1">
        <v>2025</v>
      </c>
      <c r="K1971" s="550">
        <v>45748</v>
      </c>
    </row>
    <row r="1972" spans="3:11">
      <c r="C1972" s="1" t="s">
        <v>1157</v>
      </c>
      <c r="D1972" s="1" t="s">
        <v>826</v>
      </c>
      <c r="F1972" s="1">
        <v>10601621180</v>
      </c>
      <c r="G1972" s="1">
        <v>454.8</v>
      </c>
      <c r="H1972" s="1">
        <v>454.8</v>
      </c>
      <c r="I1972" s="1" t="s">
        <v>762</v>
      </c>
      <c r="J1972" s="1">
        <v>2025</v>
      </c>
      <c r="K1972" s="550">
        <v>45748</v>
      </c>
    </row>
    <row r="1973" spans="3:11">
      <c r="C1973" s="1" t="s">
        <v>1158</v>
      </c>
      <c r="D1973" s="1" t="s">
        <v>826</v>
      </c>
      <c r="F1973" s="1">
        <v>10601621180</v>
      </c>
      <c r="G1973" s="1">
        <v>42.59</v>
      </c>
      <c r="H1973" s="1">
        <v>42.59</v>
      </c>
      <c r="I1973" s="1" t="s">
        <v>762</v>
      </c>
      <c r="J1973" s="1">
        <v>2025</v>
      </c>
      <c r="K1973" s="550">
        <v>45748</v>
      </c>
    </row>
    <row r="1974" spans="3:11">
      <c r="C1974" s="1" t="s">
        <v>1159</v>
      </c>
      <c r="D1974" s="1" t="s">
        <v>826</v>
      </c>
      <c r="F1974" s="1">
        <v>10601621180</v>
      </c>
      <c r="G1974" s="1">
        <v>45.95</v>
      </c>
      <c r="H1974" s="1">
        <v>45.95</v>
      </c>
      <c r="I1974" s="1" t="s">
        <v>762</v>
      </c>
      <c r="J1974" s="1">
        <v>2025</v>
      </c>
      <c r="K1974" s="550">
        <v>45748</v>
      </c>
    </row>
    <row r="1975" spans="3:11">
      <c r="C1975" s="1" t="s">
        <v>1160</v>
      </c>
      <c r="D1975" s="1" t="s">
        <v>826</v>
      </c>
      <c r="F1975" s="1">
        <v>10101801180</v>
      </c>
      <c r="G1975" s="1">
        <v>161.79</v>
      </c>
      <c r="H1975" s="1">
        <v>161.79</v>
      </c>
      <c r="I1975" s="1" t="s">
        <v>762</v>
      </c>
      <c r="J1975" s="1">
        <v>2025</v>
      </c>
      <c r="K1975" s="550">
        <v>45748</v>
      </c>
    </row>
    <row r="1976" spans="3:11">
      <c r="C1976" s="1" t="s">
        <v>1414</v>
      </c>
      <c r="D1976" s="1" t="s">
        <v>826</v>
      </c>
      <c r="F1976" s="1">
        <v>10601621180</v>
      </c>
      <c r="G1976" s="1">
        <v>576.80999999999995</v>
      </c>
      <c r="H1976" s="1">
        <v>576.80999999999995</v>
      </c>
      <c r="I1976" s="1" t="s">
        <v>762</v>
      </c>
      <c r="J1976" s="1">
        <v>2025</v>
      </c>
      <c r="K1976" s="550">
        <v>45748</v>
      </c>
    </row>
    <row r="1977" spans="3:11">
      <c r="C1977" s="1" t="s">
        <v>1161</v>
      </c>
      <c r="D1977" s="1" t="s">
        <v>826</v>
      </c>
      <c r="F1977" s="1">
        <v>10601621180</v>
      </c>
      <c r="G1977" s="1">
        <v>153.07</v>
      </c>
      <c r="H1977" s="1">
        <v>153.07</v>
      </c>
      <c r="I1977" s="1" t="s">
        <v>762</v>
      </c>
      <c r="J1977" s="1">
        <v>2025</v>
      </c>
      <c r="K1977" s="550">
        <v>45748</v>
      </c>
    </row>
    <row r="1978" spans="3:11">
      <c r="C1978" s="1" t="s">
        <v>1162</v>
      </c>
      <c r="D1978" s="1" t="s">
        <v>826</v>
      </c>
      <c r="F1978" s="1">
        <v>10601621180</v>
      </c>
      <c r="G1978" s="1">
        <v>85.85</v>
      </c>
      <c r="H1978" s="1">
        <v>85.85</v>
      </c>
      <c r="I1978" s="1" t="s">
        <v>762</v>
      </c>
      <c r="J1978" s="1">
        <v>2025</v>
      </c>
      <c r="K1978" s="550">
        <v>45748</v>
      </c>
    </row>
    <row r="1979" spans="3:11">
      <c r="C1979" s="1" t="s">
        <v>1163</v>
      </c>
      <c r="D1979" s="1" t="s">
        <v>826</v>
      </c>
      <c r="F1979" s="1">
        <v>10601621180</v>
      </c>
      <c r="G1979" s="1">
        <v>32.08</v>
      </c>
      <c r="H1979" s="1">
        <v>32.08</v>
      </c>
      <c r="I1979" s="1" t="s">
        <v>762</v>
      </c>
      <c r="J1979" s="1">
        <v>2025</v>
      </c>
      <c r="K1979" s="550">
        <v>45748</v>
      </c>
    </row>
    <row r="1980" spans="3:11">
      <c r="C1980" s="1" t="s">
        <v>1302</v>
      </c>
      <c r="D1980" s="1" t="s">
        <v>826</v>
      </c>
      <c r="F1980" s="1">
        <v>10601621180</v>
      </c>
      <c r="G1980" s="1">
        <v>41.49</v>
      </c>
      <c r="H1980" s="1">
        <v>41.49</v>
      </c>
      <c r="I1980" s="1" t="s">
        <v>762</v>
      </c>
      <c r="J1980" s="1">
        <v>2025</v>
      </c>
      <c r="K1980" s="550">
        <v>45748</v>
      </c>
    </row>
    <row r="1981" spans="3:11">
      <c r="C1981" s="1" t="s">
        <v>1392</v>
      </c>
      <c r="D1981" s="1" t="s">
        <v>826</v>
      </c>
      <c r="F1981" s="1">
        <v>10601621180</v>
      </c>
      <c r="G1981" s="1">
        <v>281.69</v>
      </c>
      <c r="H1981" s="1">
        <v>281.69</v>
      </c>
      <c r="I1981" s="1" t="s">
        <v>762</v>
      </c>
      <c r="J1981" s="1">
        <v>2025</v>
      </c>
      <c r="K1981" s="550">
        <v>45748</v>
      </c>
    </row>
    <row r="1982" spans="3:11">
      <c r="C1982" s="1" t="s">
        <v>1165</v>
      </c>
      <c r="D1982" s="1" t="s">
        <v>826</v>
      </c>
      <c r="F1982" s="1">
        <v>10201161180</v>
      </c>
      <c r="G1982" s="1">
        <v>100</v>
      </c>
      <c r="H1982" s="1">
        <v>100</v>
      </c>
      <c r="I1982" s="1" t="s">
        <v>762</v>
      </c>
      <c r="J1982" s="1">
        <v>2025</v>
      </c>
      <c r="K1982" s="550">
        <v>45748</v>
      </c>
    </row>
    <row r="1983" spans="3:11">
      <c r="C1983" s="1" t="s">
        <v>1166</v>
      </c>
      <c r="D1983" s="1" t="s">
        <v>826</v>
      </c>
      <c r="F1983" s="1">
        <v>10201161180</v>
      </c>
      <c r="G1983" s="1">
        <v>130</v>
      </c>
      <c r="H1983" s="1">
        <v>130</v>
      </c>
      <c r="I1983" s="1" t="s">
        <v>762</v>
      </c>
      <c r="J1983" s="1">
        <v>2025</v>
      </c>
      <c r="K1983" s="550">
        <v>45748</v>
      </c>
    </row>
    <row r="1984" spans="3:11">
      <c r="C1984" s="1" t="s">
        <v>1343</v>
      </c>
      <c r="D1984" s="1" t="s">
        <v>826</v>
      </c>
      <c r="F1984" s="1">
        <v>10201161180</v>
      </c>
      <c r="G1984" s="1">
        <v>40</v>
      </c>
      <c r="H1984" s="1">
        <v>40</v>
      </c>
      <c r="I1984" s="1" t="s">
        <v>762</v>
      </c>
      <c r="J1984" s="1">
        <v>2025</v>
      </c>
      <c r="K1984" s="550">
        <v>45748</v>
      </c>
    </row>
    <row r="1985" spans="3:11">
      <c r="C1985" s="1" t="s">
        <v>1303</v>
      </c>
      <c r="D1985" s="1" t="s">
        <v>826</v>
      </c>
      <c r="F1985" s="1">
        <v>10201161180</v>
      </c>
      <c r="G1985" s="1">
        <v>40</v>
      </c>
      <c r="H1985" s="1">
        <v>40</v>
      </c>
      <c r="I1985" s="1" t="s">
        <v>762</v>
      </c>
      <c r="J1985" s="1">
        <v>2025</v>
      </c>
      <c r="K1985" s="550">
        <v>45748</v>
      </c>
    </row>
    <row r="1986" spans="3:11">
      <c r="C1986" s="1" t="s">
        <v>1168</v>
      </c>
      <c r="D1986" s="1" t="s">
        <v>826</v>
      </c>
      <c r="F1986" s="1">
        <v>10201161180</v>
      </c>
      <c r="G1986" s="1">
        <v>50</v>
      </c>
      <c r="H1986" s="1">
        <v>50</v>
      </c>
      <c r="I1986" s="1" t="s">
        <v>762</v>
      </c>
      <c r="J1986" s="1">
        <v>2025</v>
      </c>
      <c r="K1986" s="550">
        <v>45748</v>
      </c>
    </row>
    <row r="1987" spans="3:11">
      <c r="C1987" s="1" t="s">
        <v>1169</v>
      </c>
      <c r="D1987" s="1" t="s">
        <v>826</v>
      </c>
      <c r="F1987" s="1">
        <v>10201161180</v>
      </c>
      <c r="G1987" s="1">
        <v>30</v>
      </c>
      <c r="H1987" s="1">
        <v>30</v>
      </c>
      <c r="I1987" s="1" t="s">
        <v>762</v>
      </c>
      <c r="J1987" s="1">
        <v>2025</v>
      </c>
      <c r="K1987" s="550">
        <v>45748</v>
      </c>
    </row>
    <row r="1988" spans="3:11">
      <c r="C1988" s="1" t="s">
        <v>1170</v>
      </c>
      <c r="D1988" s="1" t="s">
        <v>826</v>
      </c>
      <c r="F1988" s="1">
        <v>10201161180</v>
      </c>
      <c r="G1988" s="1">
        <v>20</v>
      </c>
      <c r="H1988" s="1">
        <v>20</v>
      </c>
      <c r="I1988" s="1" t="s">
        <v>762</v>
      </c>
      <c r="J1988" s="1">
        <v>2025</v>
      </c>
      <c r="K1988" s="550">
        <v>45748</v>
      </c>
    </row>
    <row r="1989" spans="3:11">
      <c r="C1989" s="1" t="s">
        <v>1173</v>
      </c>
      <c r="D1989" s="1" t="s">
        <v>826</v>
      </c>
      <c r="F1989" s="1">
        <v>10201161180</v>
      </c>
      <c r="G1989" s="1">
        <v>30</v>
      </c>
      <c r="H1989" s="1">
        <v>30</v>
      </c>
      <c r="I1989" s="1" t="s">
        <v>762</v>
      </c>
      <c r="J1989" s="1">
        <v>2025</v>
      </c>
      <c r="K1989" s="550">
        <v>45748</v>
      </c>
    </row>
    <row r="1990" spans="3:11">
      <c r="C1990" s="1" t="s">
        <v>1174</v>
      </c>
      <c r="D1990" s="1" t="s">
        <v>826</v>
      </c>
      <c r="F1990" s="1">
        <v>10201161180</v>
      </c>
      <c r="G1990" s="1">
        <v>20</v>
      </c>
      <c r="H1990" s="1">
        <v>20</v>
      </c>
      <c r="I1990" s="1" t="s">
        <v>762</v>
      </c>
      <c r="J1990" s="1">
        <v>2025</v>
      </c>
      <c r="K1990" s="550">
        <v>45748</v>
      </c>
    </row>
    <row r="1991" spans="3:11">
      <c r="C1991" s="1" t="s">
        <v>1345</v>
      </c>
      <c r="D1991" s="1" t="s">
        <v>826</v>
      </c>
      <c r="F1991" s="1">
        <v>10201161180</v>
      </c>
      <c r="G1991" s="1">
        <v>30</v>
      </c>
      <c r="H1991" s="1">
        <v>30</v>
      </c>
      <c r="I1991" s="1" t="s">
        <v>762</v>
      </c>
      <c r="J1991" s="1">
        <v>2025</v>
      </c>
      <c r="K1991" s="550">
        <v>45748</v>
      </c>
    </row>
    <row r="1992" spans="3:11">
      <c r="C1992" s="1" t="s">
        <v>1394</v>
      </c>
      <c r="D1992" s="1" t="s">
        <v>826</v>
      </c>
      <c r="F1992" s="1">
        <v>10201161180</v>
      </c>
      <c r="G1992" s="1">
        <v>90</v>
      </c>
      <c r="H1992" s="1">
        <v>90</v>
      </c>
      <c r="I1992" s="1" t="s">
        <v>762</v>
      </c>
      <c r="J1992" s="1">
        <v>2025</v>
      </c>
      <c r="K1992" s="550">
        <v>45748</v>
      </c>
    </row>
    <row r="1993" spans="3:11">
      <c r="C1993" s="1" t="s">
        <v>1175</v>
      </c>
      <c r="D1993" s="1" t="s">
        <v>826</v>
      </c>
      <c r="F1993" s="1">
        <v>10201161180</v>
      </c>
      <c r="G1993" s="1">
        <v>185</v>
      </c>
      <c r="H1993" s="1">
        <v>185</v>
      </c>
      <c r="I1993" s="1" t="s">
        <v>762</v>
      </c>
      <c r="J1993" s="1">
        <v>2025</v>
      </c>
      <c r="K1993" s="550">
        <v>45748</v>
      </c>
    </row>
    <row r="1994" spans="3:11">
      <c r="C1994" s="1" t="s">
        <v>1304</v>
      </c>
      <c r="D1994" s="1" t="s">
        <v>826</v>
      </c>
      <c r="F1994" s="1">
        <v>10201161180</v>
      </c>
      <c r="G1994" s="1">
        <v>60</v>
      </c>
      <c r="H1994" s="1">
        <v>60</v>
      </c>
      <c r="I1994" s="1" t="s">
        <v>762</v>
      </c>
      <c r="J1994" s="1">
        <v>2025</v>
      </c>
      <c r="K1994" s="550">
        <v>45748</v>
      </c>
    </row>
    <row r="1995" spans="3:11" ht="25.5">
      <c r="C1995" s="69" t="s">
        <v>1178</v>
      </c>
      <c r="D1995" s="69" t="s">
        <v>826</v>
      </c>
      <c r="F1995" s="1">
        <v>10601621180</v>
      </c>
      <c r="G1995" s="1">
        <v>80</v>
      </c>
      <c r="H1995" s="1">
        <v>80</v>
      </c>
      <c r="I1995" s="1" t="s">
        <v>762</v>
      </c>
      <c r="J1995" s="1">
        <v>2025</v>
      </c>
      <c r="K1995" s="550">
        <v>45748</v>
      </c>
    </row>
    <row r="1996" spans="3:11">
      <c r="C1996" s="1" t="s">
        <v>1180</v>
      </c>
      <c r="D1996" s="1" t="s">
        <v>826</v>
      </c>
      <c r="F1996" s="1">
        <v>10201161180</v>
      </c>
      <c r="G1996" s="1">
        <v>30</v>
      </c>
      <c r="H1996" s="1">
        <v>30</v>
      </c>
      <c r="I1996" s="1" t="s">
        <v>762</v>
      </c>
      <c r="J1996" s="1">
        <v>2025</v>
      </c>
      <c r="K1996" s="550">
        <v>45748</v>
      </c>
    </row>
    <row r="1997" spans="3:11">
      <c r="C1997" s="1" t="s">
        <v>1182</v>
      </c>
      <c r="D1997" s="1" t="s">
        <v>826</v>
      </c>
      <c r="F1997" s="1">
        <v>10601621180</v>
      </c>
      <c r="G1997" s="1">
        <v>561.15</v>
      </c>
      <c r="H1997" s="1">
        <v>561.15</v>
      </c>
      <c r="I1997" s="1" t="s">
        <v>762</v>
      </c>
      <c r="J1997" s="1">
        <v>2025</v>
      </c>
      <c r="K1997" s="550">
        <v>45748</v>
      </c>
    </row>
    <row r="1998" spans="3:11">
      <c r="C1998" s="1" t="s">
        <v>1306</v>
      </c>
      <c r="D1998" s="1" t="s">
        <v>826</v>
      </c>
      <c r="F1998" s="1">
        <v>10601621180</v>
      </c>
      <c r="G1998" s="1">
        <v>13.28</v>
      </c>
      <c r="H1998" s="1">
        <v>13.28</v>
      </c>
      <c r="I1998" s="1" t="s">
        <v>762</v>
      </c>
      <c r="J1998" s="1">
        <v>2025</v>
      </c>
      <c r="K1998" s="550">
        <v>45748</v>
      </c>
    </row>
    <row r="1999" spans="3:11">
      <c r="C1999" s="1" t="s">
        <v>1183</v>
      </c>
      <c r="D1999" s="1" t="s">
        <v>826</v>
      </c>
      <c r="F1999" s="1">
        <v>10601621180</v>
      </c>
      <c r="G1999" s="1">
        <v>59.59</v>
      </c>
      <c r="H1999" s="1">
        <v>59.59</v>
      </c>
      <c r="I1999" s="1" t="s">
        <v>762</v>
      </c>
      <c r="J1999" s="1">
        <v>2025</v>
      </c>
      <c r="K1999" s="550">
        <v>45748</v>
      </c>
    </row>
    <row r="2000" spans="3:11">
      <c r="C2000" s="1" t="s">
        <v>1186</v>
      </c>
      <c r="D2000" s="1" t="s">
        <v>848</v>
      </c>
      <c r="F2000" s="1" t="s">
        <v>761</v>
      </c>
      <c r="G2000" s="1">
        <v>1336.97</v>
      </c>
      <c r="H2000" s="1">
        <v>1336.97</v>
      </c>
      <c r="I2000" s="1" t="s">
        <v>762</v>
      </c>
      <c r="J2000" s="1">
        <v>2025</v>
      </c>
      <c r="K2000" s="550">
        <v>45748</v>
      </c>
    </row>
    <row r="2001" spans="3:11">
      <c r="C2001" s="1" t="s">
        <v>1415</v>
      </c>
      <c r="D2001" s="1" t="s">
        <v>826</v>
      </c>
      <c r="F2001" s="1">
        <v>10401101180</v>
      </c>
      <c r="G2001" s="1">
        <v>302.81</v>
      </c>
      <c r="H2001" s="1">
        <v>302.81</v>
      </c>
      <c r="I2001" s="1" t="s">
        <v>762</v>
      </c>
      <c r="J2001" s="1">
        <v>2025</v>
      </c>
      <c r="K2001" s="550">
        <v>45748</v>
      </c>
    </row>
    <row r="2002" spans="3:11">
      <c r="C2002" s="1" t="s">
        <v>747</v>
      </c>
      <c r="D2002" s="1" t="s">
        <v>749</v>
      </c>
      <c r="E2002" s="1" t="s">
        <v>711</v>
      </c>
      <c r="F2002" s="1" t="s">
        <v>750</v>
      </c>
      <c r="G2002" s="1">
        <v>2988.65</v>
      </c>
      <c r="H2002" s="1">
        <v>2988.65</v>
      </c>
      <c r="I2002" s="1" t="s">
        <v>762</v>
      </c>
      <c r="J2002" s="1">
        <v>2025</v>
      </c>
      <c r="K2002" s="550">
        <v>45748</v>
      </c>
    </row>
    <row r="2003" spans="3:11">
      <c r="C2003" s="1" t="s">
        <v>1416</v>
      </c>
      <c r="D2003" s="1" t="s">
        <v>814</v>
      </c>
      <c r="F2003" s="1" t="s">
        <v>750</v>
      </c>
      <c r="G2003" s="1">
        <v>288.3</v>
      </c>
      <c r="H2003" s="1">
        <v>288.3</v>
      </c>
      <c r="I2003" s="1" t="s">
        <v>762</v>
      </c>
      <c r="J2003" s="1">
        <v>2025</v>
      </c>
      <c r="K2003" s="550">
        <v>45748</v>
      </c>
    </row>
    <row r="2004" spans="3:11">
      <c r="C2004" s="1" t="s">
        <v>1417</v>
      </c>
      <c r="D2004" s="1" t="s">
        <v>814</v>
      </c>
      <c r="F2004" s="1" t="s">
        <v>750</v>
      </c>
      <c r="G2004" s="1">
        <v>40</v>
      </c>
      <c r="H2004" s="1">
        <v>40</v>
      </c>
      <c r="I2004" s="1" t="s">
        <v>762</v>
      </c>
      <c r="J2004" s="1">
        <v>2025</v>
      </c>
      <c r="K2004" s="550">
        <v>45748</v>
      </c>
    </row>
    <row r="2005" spans="3:11">
      <c r="C2005" s="1" t="s">
        <v>1418</v>
      </c>
      <c r="D2005" s="1" t="s">
        <v>814</v>
      </c>
      <c r="F2005" s="1" t="s">
        <v>750</v>
      </c>
      <c r="G2005" s="1">
        <v>5125</v>
      </c>
      <c r="H2005" s="1">
        <v>5125</v>
      </c>
      <c r="I2005" s="1" t="s">
        <v>762</v>
      </c>
      <c r="J2005" s="1">
        <v>2025</v>
      </c>
      <c r="K2005" s="550">
        <v>45748</v>
      </c>
    </row>
    <row r="2006" spans="3:11">
      <c r="C2006" s="1" t="s">
        <v>1419</v>
      </c>
      <c r="D2006" s="1" t="s">
        <v>814</v>
      </c>
      <c r="F2006" s="1" t="s">
        <v>761</v>
      </c>
      <c r="G2006" s="1">
        <v>148</v>
      </c>
      <c r="H2006" s="1">
        <v>148</v>
      </c>
      <c r="I2006" s="1" t="s">
        <v>762</v>
      </c>
      <c r="J2006" s="1">
        <v>2025</v>
      </c>
      <c r="K2006" s="550">
        <v>45748</v>
      </c>
    </row>
    <row r="2007" spans="3:11">
      <c r="C2007" s="1" t="s">
        <v>1187</v>
      </c>
      <c r="D2007" s="1" t="s">
        <v>834</v>
      </c>
      <c r="F2007" s="1" t="s">
        <v>750</v>
      </c>
      <c r="G2007" s="1">
        <v>50</v>
      </c>
      <c r="H2007" s="1">
        <v>50</v>
      </c>
      <c r="I2007" s="1" t="s">
        <v>762</v>
      </c>
      <c r="J2007" s="1">
        <v>2025</v>
      </c>
      <c r="K2007" s="550">
        <v>45748</v>
      </c>
    </row>
    <row r="2008" spans="3:11">
      <c r="C2008" s="1" t="s">
        <v>1379</v>
      </c>
      <c r="D2008" s="1" t="s">
        <v>834</v>
      </c>
      <c r="F2008" s="1" t="s">
        <v>750</v>
      </c>
      <c r="G2008" s="1">
        <v>10345</v>
      </c>
      <c r="H2008" s="1">
        <v>10345</v>
      </c>
      <c r="I2008" s="1" t="s">
        <v>762</v>
      </c>
      <c r="J2008" s="1">
        <v>2025</v>
      </c>
      <c r="K2008" s="550">
        <v>45748</v>
      </c>
    </row>
    <row r="2009" spans="3:11">
      <c r="C2009" s="1" t="s">
        <v>1189</v>
      </c>
      <c r="D2009" s="1" t="s">
        <v>826</v>
      </c>
      <c r="F2009" s="1">
        <v>10601621180</v>
      </c>
      <c r="G2009" s="1">
        <v>354.52</v>
      </c>
      <c r="H2009" s="1">
        <v>354.52</v>
      </c>
      <c r="I2009" s="1" t="s">
        <v>762</v>
      </c>
      <c r="J2009" s="1">
        <v>2025</v>
      </c>
      <c r="K2009" s="550">
        <v>45748</v>
      </c>
    </row>
    <row r="2010" spans="3:11">
      <c r="C2010" s="1" t="s">
        <v>1190</v>
      </c>
      <c r="D2010" s="1" t="s">
        <v>826</v>
      </c>
      <c r="F2010" s="1">
        <v>10202131180</v>
      </c>
      <c r="G2010" s="1">
        <v>443.61</v>
      </c>
      <c r="H2010" s="1">
        <v>443.61</v>
      </c>
      <c r="I2010" s="1" t="s">
        <v>762</v>
      </c>
      <c r="J2010" s="1">
        <v>2025</v>
      </c>
      <c r="K2010" s="550">
        <v>45748</v>
      </c>
    </row>
    <row r="2011" spans="3:11" ht="25.5">
      <c r="C2011" s="69" t="s">
        <v>1397</v>
      </c>
      <c r="D2011" s="69" t="s">
        <v>808</v>
      </c>
      <c r="F2011" s="1" t="s">
        <v>761</v>
      </c>
      <c r="G2011" s="1">
        <v>44</v>
      </c>
      <c r="H2011" s="1">
        <v>44</v>
      </c>
      <c r="I2011" s="1" t="s">
        <v>762</v>
      </c>
      <c r="J2011" s="1">
        <v>2025</v>
      </c>
      <c r="K2011" s="550">
        <v>45748</v>
      </c>
    </row>
    <row r="2012" spans="3:11">
      <c r="C2012" s="1" t="s">
        <v>1192</v>
      </c>
      <c r="D2012" s="1" t="s">
        <v>808</v>
      </c>
      <c r="F2012" s="1" t="s">
        <v>761</v>
      </c>
      <c r="G2012" s="1">
        <v>2871</v>
      </c>
      <c r="H2012" s="1">
        <v>2871</v>
      </c>
      <c r="I2012" s="1" t="s">
        <v>762</v>
      </c>
      <c r="J2012" s="1">
        <v>2025</v>
      </c>
      <c r="K2012" s="550">
        <v>45748</v>
      </c>
    </row>
    <row r="2013" spans="3:11" ht="25.5">
      <c r="C2013" s="69" t="s">
        <v>1195</v>
      </c>
      <c r="D2013" s="69" t="s">
        <v>808</v>
      </c>
      <c r="F2013" s="1" t="s">
        <v>761</v>
      </c>
      <c r="G2013" s="1">
        <v>1427</v>
      </c>
      <c r="H2013" s="1">
        <v>1427</v>
      </c>
      <c r="I2013" s="1" t="s">
        <v>762</v>
      </c>
      <c r="J2013" s="1">
        <v>2025</v>
      </c>
      <c r="K2013" s="550">
        <v>45748</v>
      </c>
    </row>
    <row r="2014" spans="3:11">
      <c r="C2014" s="1" t="s">
        <v>1197</v>
      </c>
      <c r="D2014" s="1" t="s">
        <v>814</v>
      </c>
      <c r="F2014" s="1" t="s">
        <v>761</v>
      </c>
      <c r="G2014" s="1">
        <v>2245</v>
      </c>
      <c r="H2014" s="1">
        <v>2245</v>
      </c>
      <c r="I2014" s="1" t="s">
        <v>762</v>
      </c>
      <c r="J2014" s="1">
        <v>2025</v>
      </c>
      <c r="K2014" s="550">
        <v>45748</v>
      </c>
    </row>
    <row r="2015" spans="3:11" ht="25.5">
      <c r="C2015" s="69" t="s">
        <v>1198</v>
      </c>
      <c r="D2015" s="69" t="s">
        <v>814</v>
      </c>
      <c r="F2015" s="1" t="s">
        <v>761</v>
      </c>
      <c r="G2015" s="1">
        <v>135</v>
      </c>
      <c r="H2015" s="1">
        <v>135</v>
      </c>
      <c r="I2015" s="1" t="s">
        <v>762</v>
      </c>
      <c r="J2015" s="1">
        <v>2025</v>
      </c>
      <c r="K2015" s="550">
        <v>45748</v>
      </c>
    </row>
    <row r="2016" spans="3:11">
      <c r="C2016" s="1" t="s">
        <v>1381</v>
      </c>
      <c r="D2016" s="1" t="s">
        <v>828</v>
      </c>
      <c r="F2016" s="1" t="s">
        <v>761</v>
      </c>
      <c r="G2016" s="1">
        <v>82</v>
      </c>
      <c r="H2016" s="1">
        <v>82</v>
      </c>
      <c r="I2016" s="1" t="s">
        <v>762</v>
      </c>
      <c r="J2016" s="1">
        <v>2025</v>
      </c>
      <c r="K2016" s="550">
        <v>45748</v>
      </c>
    </row>
    <row r="2017" spans="3:11">
      <c r="C2017" s="1" t="s">
        <v>723</v>
      </c>
      <c r="D2017" s="1" t="s">
        <v>834</v>
      </c>
      <c r="F2017" s="1" t="s">
        <v>750</v>
      </c>
      <c r="G2017" s="1">
        <v>1035</v>
      </c>
      <c r="H2017" s="1">
        <v>1035</v>
      </c>
      <c r="I2017" s="1" t="s">
        <v>762</v>
      </c>
      <c r="J2017" s="1">
        <v>2025</v>
      </c>
      <c r="K2017" s="550">
        <v>45748</v>
      </c>
    </row>
    <row r="2018" spans="3:11">
      <c r="C2018" s="1" t="s">
        <v>1309</v>
      </c>
      <c r="D2018" s="1" t="s">
        <v>816</v>
      </c>
      <c r="F2018" s="1">
        <v>10401631180</v>
      </c>
      <c r="G2018" s="1">
        <v>2350006</v>
      </c>
      <c r="H2018" s="1">
        <v>2350006</v>
      </c>
      <c r="I2018" s="1" t="s">
        <v>762</v>
      </c>
      <c r="J2018" s="1">
        <v>2025</v>
      </c>
      <c r="K2018" s="550">
        <v>45748</v>
      </c>
    </row>
    <row r="2019" spans="3:11">
      <c r="C2019" s="1" t="s">
        <v>1199</v>
      </c>
      <c r="D2019" s="1" t="s">
        <v>797</v>
      </c>
      <c r="F2019" s="1" t="s">
        <v>761</v>
      </c>
      <c r="G2019" s="1">
        <v>159.22</v>
      </c>
      <c r="H2019" s="1">
        <v>159.22</v>
      </c>
      <c r="I2019" s="1" t="s">
        <v>762</v>
      </c>
      <c r="J2019" s="1">
        <v>2025</v>
      </c>
      <c r="K2019" s="550">
        <v>45748</v>
      </c>
    </row>
    <row r="2020" spans="3:11">
      <c r="C2020" s="1" t="s">
        <v>1200</v>
      </c>
      <c r="D2020" s="1" t="s">
        <v>826</v>
      </c>
      <c r="F2020" s="1" t="s">
        <v>761</v>
      </c>
      <c r="G2020" s="1">
        <v>1268.96</v>
      </c>
      <c r="H2020" s="1">
        <v>1268.96</v>
      </c>
      <c r="I2020" s="1" t="s">
        <v>762</v>
      </c>
      <c r="J2020" s="1">
        <v>2025</v>
      </c>
      <c r="K2020" s="550">
        <v>45748</v>
      </c>
    </row>
    <row r="2021" spans="3:11">
      <c r="C2021" s="1" t="s">
        <v>1202</v>
      </c>
      <c r="D2021" s="1" t="s">
        <v>826</v>
      </c>
      <c r="F2021" s="1" t="s">
        <v>761</v>
      </c>
      <c r="G2021" s="1">
        <v>342.95</v>
      </c>
      <c r="H2021" s="1">
        <v>342.95</v>
      </c>
      <c r="I2021" s="1" t="s">
        <v>762</v>
      </c>
      <c r="J2021" s="1">
        <v>2025</v>
      </c>
      <c r="K2021" s="550">
        <v>45748</v>
      </c>
    </row>
    <row r="2022" spans="3:11">
      <c r="C2022" s="1" t="s">
        <v>1203</v>
      </c>
      <c r="D2022" s="1" t="s">
        <v>826</v>
      </c>
      <c r="F2022" s="1" t="s">
        <v>761</v>
      </c>
      <c r="G2022" s="1">
        <v>226.46</v>
      </c>
      <c r="H2022" s="1">
        <v>226.46</v>
      </c>
      <c r="I2022" s="1" t="s">
        <v>762</v>
      </c>
      <c r="J2022" s="1">
        <v>2025</v>
      </c>
      <c r="K2022" s="550">
        <v>45748</v>
      </c>
    </row>
    <row r="2023" spans="3:11">
      <c r="C2023" s="1" t="s">
        <v>1420</v>
      </c>
      <c r="D2023" s="1" t="s">
        <v>826</v>
      </c>
      <c r="F2023" s="1" t="s">
        <v>761</v>
      </c>
      <c r="G2023" s="1">
        <v>30911.79</v>
      </c>
      <c r="H2023" s="1">
        <v>30911.79</v>
      </c>
      <c r="I2023" s="1" t="s">
        <v>762</v>
      </c>
      <c r="J2023" s="1">
        <v>2025</v>
      </c>
      <c r="K2023" s="550">
        <v>45748</v>
      </c>
    </row>
    <row r="2024" spans="3:11">
      <c r="C2024" s="1" t="s">
        <v>1312</v>
      </c>
      <c r="D2024" s="1" t="s">
        <v>826</v>
      </c>
      <c r="F2024" s="1" t="s">
        <v>761</v>
      </c>
      <c r="G2024" s="1">
        <v>123.17</v>
      </c>
      <c r="H2024" s="1">
        <v>123.17</v>
      </c>
      <c r="I2024" s="1" t="s">
        <v>762</v>
      </c>
      <c r="J2024" s="1">
        <v>2025</v>
      </c>
      <c r="K2024" s="550">
        <v>45748</v>
      </c>
    </row>
    <row r="2025" spans="3:11">
      <c r="C2025" s="1" t="s">
        <v>1207</v>
      </c>
      <c r="D2025" s="1" t="s">
        <v>808</v>
      </c>
      <c r="F2025" s="1" t="s">
        <v>761</v>
      </c>
      <c r="G2025" s="1">
        <v>264</v>
      </c>
      <c r="H2025" s="1">
        <v>264</v>
      </c>
      <c r="I2025" s="1" t="s">
        <v>762</v>
      </c>
      <c r="J2025" s="1">
        <v>2025</v>
      </c>
      <c r="K2025" s="550">
        <v>45748</v>
      </c>
    </row>
    <row r="2026" spans="3:11">
      <c r="C2026" s="1" t="s">
        <v>1208</v>
      </c>
      <c r="D2026" s="1" t="s">
        <v>812</v>
      </c>
      <c r="F2026" s="1" t="s">
        <v>761</v>
      </c>
      <c r="G2026" s="1">
        <v>180</v>
      </c>
      <c r="H2026" s="1">
        <v>180</v>
      </c>
      <c r="I2026" s="1" t="s">
        <v>762</v>
      </c>
      <c r="J2026" s="1">
        <v>2025</v>
      </c>
      <c r="K2026" s="550">
        <v>45748</v>
      </c>
    </row>
    <row r="2027" spans="3:11">
      <c r="C2027" s="1" t="s">
        <v>1313</v>
      </c>
      <c r="D2027" s="1" t="s">
        <v>794</v>
      </c>
      <c r="F2027" s="1" t="s">
        <v>761</v>
      </c>
      <c r="G2027" s="1">
        <v>22</v>
      </c>
      <c r="H2027" s="1">
        <v>22</v>
      </c>
      <c r="I2027" s="1" t="s">
        <v>762</v>
      </c>
      <c r="J2027" s="1">
        <v>2025</v>
      </c>
      <c r="K2027" s="550">
        <v>45748</v>
      </c>
    </row>
    <row r="2028" spans="3:11">
      <c r="C2028" s="1" t="s">
        <v>1421</v>
      </c>
      <c r="D2028" s="1" t="s">
        <v>838</v>
      </c>
      <c r="F2028" s="1" t="s">
        <v>761</v>
      </c>
      <c r="G2028" s="1">
        <v>226.35</v>
      </c>
      <c r="H2028" s="1">
        <v>226.35</v>
      </c>
      <c r="I2028" s="1" t="s">
        <v>762</v>
      </c>
      <c r="J2028" s="1">
        <v>2025</v>
      </c>
      <c r="K2028" s="550">
        <v>45748</v>
      </c>
    </row>
    <row r="2029" spans="3:11">
      <c r="C2029" s="1" t="s">
        <v>1214</v>
      </c>
      <c r="D2029" s="1" t="s">
        <v>838</v>
      </c>
      <c r="F2029" s="1" t="s">
        <v>761</v>
      </c>
      <c r="G2029" s="1">
        <v>475</v>
      </c>
      <c r="H2029" s="1">
        <v>475</v>
      </c>
      <c r="I2029" s="1" t="s">
        <v>762</v>
      </c>
      <c r="J2029" s="1">
        <v>2025</v>
      </c>
      <c r="K2029" s="550">
        <v>45748</v>
      </c>
    </row>
    <row r="2030" spans="3:11" ht="25.5">
      <c r="C2030" s="69" t="s">
        <v>1315</v>
      </c>
      <c r="D2030" s="69" t="s">
        <v>838</v>
      </c>
      <c r="F2030" s="1" t="s">
        <v>761</v>
      </c>
      <c r="G2030" s="1">
        <v>721</v>
      </c>
      <c r="H2030" s="1">
        <v>721</v>
      </c>
      <c r="I2030" s="1" t="s">
        <v>762</v>
      </c>
      <c r="J2030" s="1">
        <v>2025</v>
      </c>
      <c r="K2030" s="550">
        <v>45748</v>
      </c>
    </row>
    <row r="2031" spans="3:11">
      <c r="C2031" s="1" t="s">
        <v>1422</v>
      </c>
      <c r="D2031" s="1" t="s">
        <v>797</v>
      </c>
      <c r="F2031" s="1">
        <v>10202111180</v>
      </c>
      <c r="G2031" s="1">
        <v>163.94</v>
      </c>
      <c r="H2031" s="1">
        <v>163.94</v>
      </c>
      <c r="I2031" s="1" t="s">
        <v>762</v>
      </c>
      <c r="J2031" s="1">
        <v>2025</v>
      </c>
      <c r="K2031" s="550">
        <v>45748</v>
      </c>
    </row>
    <row r="2032" spans="3:11">
      <c r="C2032" s="1" t="s">
        <v>1218</v>
      </c>
      <c r="D2032" s="1" t="s">
        <v>826</v>
      </c>
      <c r="F2032" s="1">
        <v>10202111180</v>
      </c>
      <c r="G2032" s="1">
        <v>161.68</v>
      </c>
      <c r="H2032" s="1">
        <v>161.68</v>
      </c>
      <c r="I2032" s="1" t="s">
        <v>762</v>
      </c>
      <c r="J2032" s="1">
        <v>2025</v>
      </c>
      <c r="K2032" s="550">
        <v>45748</v>
      </c>
    </row>
    <row r="2033" spans="3:11">
      <c r="C2033" s="1" t="s">
        <v>1423</v>
      </c>
      <c r="D2033" s="1" t="s">
        <v>826</v>
      </c>
      <c r="F2033" s="1">
        <v>10202111180</v>
      </c>
      <c r="G2033" s="1">
        <v>180.1</v>
      </c>
      <c r="H2033" s="1">
        <v>180.1</v>
      </c>
      <c r="I2033" s="1" t="s">
        <v>762</v>
      </c>
      <c r="J2033" s="1">
        <v>2025</v>
      </c>
      <c r="K2033" s="550">
        <v>45748</v>
      </c>
    </row>
    <row r="2034" spans="3:11">
      <c r="C2034" s="1" t="s">
        <v>1219</v>
      </c>
      <c r="D2034" s="1" t="s">
        <v>848</v>
      </c>
      <c r="F2034" s="1">
        <v>10202111180</v>
      </c>
      <c r="G2034" s="1">
        <v>809.31</v>
      </c>
      <c r="H2034" s="1">
        <v>809.31</v>
      </c>
      <c r="I2034" s="1" t="s">
        <v>762</v>
      </c>
      <c r="J2034" s="1">
        <v>2025</v>
      </c>
      <c r="K2034" s="550">
        <v>45748</v>
      </c>
    </row>
    <row r="2035" spans="3:11">
      <c r="C2035" s="1" t="s">
        <v>1220</v>
      </c>
      <c r="D2035" s="1" t="s">
        <v>826</v>
      </c>
      <c r="F2035" s="1">
        <v>10202111180</v>
      </c>
      <c r="G2035" s="1">
        <v>734.48</v>
      </c>
      <c r="H2035" s="1">
        <v>734.48</v>
      </c>
      <c r="I2035" s="1" t="s">
        <v>762</v>
      </c>
      <c r="J2035" s="1">
        <v>2025</v>
      </c>
      <c r="K2035" s="550">
        <v>45748</v>
      </c>
    </row>
    <row r="2036" spans="3:11">
      <c r="D2036" s="1" t="s">
        <v>797</v>
      </c>
      <c r="F2036" s="1">
        <v>10202111180</v>
      </c>
      <c r="G2036" s="1">
        <v>1441.92</v>
      </c>
      <c r="H2036" s="1">
        <v>1441.92</v>
      </c>
      <c r="I2036" s="1" t="s">
        <v>762</v>
      </c>
      <c r="J2036" s="1">
        <v>2025</v>
      </c>
      <c r="K2036" s="550">
        <v>45748</v>
      </c>
    </row>
    <row r="2037" spans="3:11">
      <c r="C2037" s="1" t="s">
        <v>1424</v>
      </c>
      <c r="D2037" s="1" t="s">
        <v>846</v>
      </c>
      <c r="F2037" s="1" t="s">
        <v>750</v>
      </c>
      <c r="G2037" s="1">
        <v>10</v>
      </c>
      <c r="H2037" s="1">
        <v>10</v>
      </c>
      <c r="I2037" s="1" t="s">
        <v>762</v>
      </c>
      <c r="J2037" s="1">
        <v>2025</v>
      </c>
      <c r="K2037" s="550">
        <v>45748</v>
      </c>
    </row>
    <row r="2038" spans="3:11">
      <c r="C2038" s="1" t="s">
        <v>1425</v>
      </c>
      <c r="D2038" s="1" t="s">
        <v>846</v>
      </c>
      <c r="F2038" s="1" t="s">
        <v>750</v>
      </c>
      <c r="G2038" s="1">
        <v>1010</v>
      </c>
      <c r="H2038" s="1">
        <v>1010</v>
      </c>
      <c r="I2038" s="1" t="s">
        <v>762</v>
      </c>
      <c r="J2038" s="1">
        <v>2025</v>
      </c>
      <c r="K2038" s="550">
        <v>45748</v>
      </c>
    </row>
    <row r="2039" spans="3:11">
      <c r="C2039" s="1" t="s">
        <v>1222</v>
      </c>
      <c r="D2039" s="1" t="s">
        <v>824</v>
      </c>
      <c r="F2039" s="1">
        <v>10401101180</v>
      </c>
      <c r="G2039" s="1">
        <v>438.24</v>
      </c>
      <c r="H2039" s="1">
        <v>438.24</v>
      </c>
      <c r="I2039" s="1" t="s">
        <v>762</v>
      </c>
      <c r="J2039" s="1">
        <v>2025</v>
      </c>
      <c r="K2039" s="550">
        <v>45748</v>
      </c>
    </row>
    <row r="2040" spans="3:11">
      <c r="C2040" s="1" t="s">
        <v>1223</v>
      </c>
      <c r="D2040" s="1" t="s">
        <v>826</v>
      </c>
      <c r="F2040" s="1">
        <v>10202111180</v>
      </c>
      <c r="G2040" s="1">
        <v>285.04000000000002</v>
      </c>
      <c r="H2040" s="1">
        <v>285.04000000000002</v>
      </c>
      <c r="I2040" s="1" t="s">
        <v>762</v>
      </c>
      <c r="J2040" s="1">
        <v>2025</v>
      </c>
      <c r="K2040" s="550">
        <v>45748</v>
      </c>
    </row>
    <row r="2041" spans="3:11">
      <c r="C2041" s="1" t="s">
        <v>1426</v>
      </c>
      <c r="D2041" s="1" t="s">
        <v>824</v>
      </c>
      <c r="F2041" s="1">
        <v>10202131180</v>
      </c>
      <c r="G2041" s="1">
        <v>386.88</v>
      </c>
      <c r="H2041" s="1">
        <v>386.88</v>
      </c>
      <c r="I2041" s="1" t="s">
        <v>762</v>
      </c>
      <c r="J2041" s="1">
        <v>2025</v>
      </c>
      <c r="K2041" s="550">
        <v>45748</v>
      </c>
    </row>
    <row r="2042" spans="3:11">
      <c r="C2042" s="1" t="s">
        <v>1224</v>
      </c>
      <c r="D2042" s="1" t="s">
        <v>842</v>
      </c>
      <c r="F2042" s="1">
        <v>10202111180</v>
      </c>
      <c r="G2042" s="1">
        <v>130182.6</v>
      </c>
      <c r="H2042" s="1">
        <v>130182.6</v>
      </c>
      <c r="I2042" s="1" t="s">
        <v>762</v>
      </c>
      <c r="J2042" s="1">
        <v>2025</v>
      </c>
      <c r="K2042" s="550">
        <v>45748</v>
      </c>
    </row>
    <row r="2043" spans="3:11">
      <c r="C2043" s="1" t="s">
        <v>1225</v>
      </c>
      <c r="D2043" s="1" t="s">
        <v>842</v>
      </c>
      <c r="F2043" s="1">
        <v>10202171180</v>
      </c>
      <c r="G2043" s="1">
        <v>636</v>
      </c>
      <c r="H2043" s="1">
        <v>636</v>
      </c>
      <c r="I2043" s="1" t="s">
        <v>762</v>
      </c>
      <c r="J2043" s="1">
        <v>2025</v>
      </c>
      <c r="K2043" s="550">
        <v>45748</v>
      </c>
    </row>
    <row r="2044" spans="3:11">
      <c r="C2044" s="1" t="s">
        <v>1226</v>
      </c>
      <c r="D2044" s="1" t="s">
        <v>826</v>
      </c>
      <c r="F2044" s="1">
        <v>10601621180</v>
      </c>
      <c r="G2044" s="1">
        <v>170.6</v>
      </c>
      <c r="H2044" s="1">
        <v>170.6</v>
      </c>
      <c r="I2044" s="1" t="s">
        <v>762</v>
      </c>
      <c r="J2044" s="1">
        <v>2025</v>
      </c>
      <c r="K2044" s="550">
        <v>45748</v>
      </c>
    </row>
    <row r="2045" spans="3:11">
      <c r="C2045" s="1" t="s">
        <v>1350</v>
      </c>
      <c r="D2045" s="1" t="s">
        <v>846</v>
      </c>
      <c r="F2045" s="1" t="s">
        <v>761</v>
      </c>
      <c r="G2045" s="1">
        <v>209.9</v>
      </c>
      <c r="H2045" s="1">
        <v>209.9</v>
      </c>
      <c r="I2045" s="1" t="s">
        <v>762</v>
      </c>
      <c r="J2045" s="1">
        <v>2025</v>
      </c>
      <c r="K2045" s="550">
        <v>45748</v>
      </c>
    </row>
    <row r="2046" spans="3:11">
      <c r="C2046" s="1" t="s">
        <v>1351</v>
      </c>
      <c r="D2046" s="1" t="s">
        <v>749</v>
      </c>
      <c r="F2046" s="1">
        <v>10201161180</v>
      </c>
      <c r="G2046" s="1">
        <v>8844.9</v>
      </c>
      <c r="H2046" s="1">
        <v>8844.9</v>
      </c>
      <c r="I2046" s="1" t="s">
        <v>762</v>
      </c>
      <c r="J2046" s="1">
        <v>2025</v>
      </c>
      <c r="K2046" s="550">
        <v>45748</v>
      </c>
    </row>
    <row r="2047" spans="3:11">
      <c r="C2047" s="1" t="s">
        <v>754</v>
      </c>
      <c r="D2047" s="1" t="s">
        <v>749</v>
      </c>
      <c r="E2047" s="1" t="s">
        <v>719</v>
      </c>
      <c r="F2047" s="1">
        <v>10401301180</v>
      </c>
      <c r="G2047" s="1">
        <v>17352.259999999998</v>
      </c>
      <c r="H2047" s="1">
        <v>17352.259999999998</v>
      </c>
      <c r="I2047" s="1" t="s">
        <v>762</v>
      </c>
      <c r="J2047" s="1">
        <v>2025</v>
      </c>
      <c r="K2047" s="550">
        <v>45748</v>
      </c>
    </row>
    <row r="2048" spans="3:11">
      <c r="C2048" s="1" t="s">
        <v>1227</v>
      </c>
      <c r="D2048" s="1" t="s">
        <v>826</v>
      </c>
      <c r="F2048" s="1" t="s">
        <v>761</v>
      </c>
      <c r="G2048" s="1">
        <v>200.37</v>
      </c>
      <c r="H2048" s="1">
        <v>200.37</v>
      </c>
      <c r="I2048" s="1" t="s">
        <v>762</v>
      </c>
      <c r="J2048" s="1">
        <v>2025</v>
      </c>
      <c r="K2048" s="550">
        <v>45748</v>
      </c>
    </row>
    <row r="2049" spans="3:11">
      <c r="C2049" s="1" t="s">
        <v>1228</v>
      </c>
      <c r="D2049" s="1" t="s">
        <v>826</v>
      </c>
      <c r="F2049" s="1" t="s">
        <v>761</v>
      </c>
      <c r="G2049" s="1">
        <v>45.88</v>
      </c>
      <c r="H2049" s="1">
        <v>45.88</v>
      </c>
      <c r="I2049" s="1" t="s">
        <v>762</v>
      </c>
      <c r="J2049" s="1">
        <v>2025</v>
      </c>
      <c r="K2049" s="550">
        <v>45748</v>
      </c>
    </row>
    <row r="2050" spans="3:11">
      <c r="C2050" s="1" t="s">
        <v>1229</v>
      </c>
      <c r="D2050" s="1" t="s">
        <v>826</v>
      </c>
      <c r="F2050" s="1" t="s">
        <v>761</v>
      </c>
      <c r="G2050" s="1">
        <v>178.53</v>
      </c>
      <c r="H2050" s="1">
        <v>178.53</v>
      </c>
      <c r="I2050" s="1" t="s">
        <v>762</v>
      </c>
      <c r="J2050" s="1">
        <v>2025</v>
      </c>
      <c r="K2050" s="550">
        <v>45748</v>
      </c>
    </row>
    <row r="2051" spans="3:11">
      <c r="C2051" s="1" t="s">
        <v>1232</v>
      </c>
      <c r="D2051" s="1" t="s">
        <v>820</v>
      </c>
      <c r="F2051" s="1">
        <v>10202151180</v>
      </c>
      <c r="G2051" s="1">
        <v>47983.6</v>
      </c>
      <c r="H2051" s="1">
        <v>47983.6</v>
      </c>
      <c r="I2051" s="1" t="s">
        <v>762</v>
      </c>
      <c r="J2051" s="1">
        <v>2025</v>
      </c>
      <c r="K2051" s="550">
        <v>45748</v>
      </c>
    </row>
    <row r="2052" spans="3:11">
      <c r="C2052" s="1" t="s">
        <v>1233</v>
      </c>
      <c r="D2052" s="1" t="s">
        <v>820</v>
      </c>
      <c r="F2052" s="1">
        <v>10202151180</v>
      </c>
      <c r="G2052" s="1">
        <v>21969.200000000001</v>
      </c>
      <c r="H2052" s="1">
        <v>21969.200000000001</v>
      </c>
      <c r="I2052" s="1" t="s">
        <v>762</v>
      </c>
      <c r="J2052" s="1">
        <v>2025</v>
      </c>
      <c r="K2052" s="550">
        <v>45748</v>
      </c>
    </row>
    <row r="2053" spans="3:11">
      <c r="C2053" s="1" t="s">
        <v>1234</v>
      </c>
      <c r="D2053" s="1" t="s">
        <v>820</v>
      </c>
      <c r="F2053" s="1">
        <v>10202151180</v>
      </c>
      <c r="G2053" s="1">
        <v>45893.5</v>
      </c>
      <c r="H2053" s="1">
        <v>45893.5</v>
      </c>
      <c r="I2053" s="1" t="s">
        <v>762</v>
      </c>
      <c r="J2053" s="1">
        <v>2025</v>
      </c>
      <c r="K2053" s="550">
        <v>45748</v>
      </c>
    </row>
    <row r="2054" spans="3:11">
      <c r="C2054" s="1" t="s">
        <v>1235</v>
      </c>
      <c r="D2054" s="1" t="s">
        <v>820</v>
      </c>
      <c r="F2054" s="1">
        <v>10202151180</v>
      </c>
      <c r="G2054" s="1">
        <v>42906.7</v>
      </c>
      <c r="H2054" s="1">
        <v>42906.7</v>
      </c>
      <c r="I2054" s="1" t="s">
        <v>762</v>
      </c>
      <c r="J2054" s="1">
        <v>2025</v>
      </c>
      <c r="K2054" s="550">
        <v>45748</v>
      </c>
    </row>
    <row r="2055" spans="3:11">
      <c r="C2055" s="1" t="s">
        <v>1236</v>
      </c>
      <c r="D2055" s="1" t="s">
        <v>820</v>
      </c>
      <c r="F2055" s="1">
        <v>10202151180</v>
      </c>
      <c r="G2055" s="1">
        <v>29534.799999999999</v>
      </c>
      <c r="H2055" s="1">
        <v>29534.799999999999</v>
      </c>
      <c r="I2055" s="1" t="s">
        <v>762</v>
      </c>
      <c r="J2055" s="1">
        <v>2025</v>
      </c>
      <c r="K2055" s="550">
        <v>45748</v>
      </c>
    </row>
    <row r="2056" spans="3:11">
      <c r="C2056" s="1" t="s">
        <v>1237</v>
      </c>
      <c r="D2056" s="1" t="s">
        <v>820</v>
      </c>
      <c r="F2056" s="1">
        <v>10202151180</v>
      </c>
      <c r="G2056" s="1">
        <v>9863.6</v>
      </c>
      <c r="H2056" s="1">
        <v>9863.6</v>
      </c>
      <c r="I2056" s="1" t="s">
        <v>762</v>
      </c>
      <c r="J2056" s="1">
        <v>2025</v>
      </c>
      <c r="K2056" s="550">
        <v>45748</v>
      </c>
    </row>
    <row r="2057" spans="3:11">
      <c r="C2057" s="1" t="s">
        <v>1238</v>
      </c>
      <c r="D2057" s="1" t="s">
        <v>820</v>
      </c>
      <c r="F2057" s="1">
        <v>10202151180</v>
      </c>
      <c r="G2057" s="1">
        <v>58151.6</v>
      </c>
      <c r="H2057" s="1">
        <v>58151.6</v>
      </c>
      <c r="I2057" s="1" t="s">
        <v>762</v>
      </c>
      <c r="J2057" s="1">
        <v>2025</v>
      </c>
      <c r="K2057" s="550">
        <v>45748</v>
      </c>
    </row>
    <row r="2058" spans="3:11">
      <c r="C2058" s="1" t="s">
        <v>1239</v>
      </c>
      <c r="D2058" s="1" t="s">
        <v>820</v>
      </c>
      <c r="F2058" s="1">
        <v>10202151180</v>
      </c>
      <c r="G2058" s="1">
        <v>60461.599999999999</v>
      </c>
      <c r="H2058" s="1">
        <v>60461.599999999999</v>
      </c>
      <c r="I2058" s="1" t="s">
        <v>762</v>
      </c>
      <c r="J2058" s="1">
        <v>2025</v>
      </c>
      <c r="K2058" s="550">
        <v>45748</v>
      </c>
    </row>
    <row r="2059" spans="3:11">
      <c r="C2059" s="1" t="s">
        <v>1240</v>
      </c>
      <c r="D2059" s="1" t="s">
        <v>820</v>
      </c>
      <c r="F2059" s="1">
        <v>10202151180</v>
      </c>
      <c r="G2059" s="1">
        <v>56440.4</v>
      </c>
      <c r="H2059" s="1">
        <v>56440.4</v>
      </c>
      <c r="I2059" s="1" t="s">
        <v>762</v>
      </c>
      <c r="J2059" s="1">
        <v>2025</v>
      </c>
      <c r="K2059" s="550">
        <v>45748</v>
      </c>
    </row>
    <row r="2060" spans="3:11">
      <c r="C2060" s="1" t="s">
        <v>1241</v>
      </c>
      <c r="D2060" s="1" t="s">
        <v>820</v>
      </c>
      <c r="F2060" s="1">
        <v>10202151180</v>
      </c>
      <c r="G2060" s="1">
        <v>58686.8</v>
      </c>
      <c r="H2060" s="1">
        <v>58686.8</v>
      </c>
      <c r="I2060" s="1" t="s">
        <v>762</v>
      </c>
      <c r="J2060" s="1">
        <v>2025</v>
      </c>
      <c r="K2060" s="550">
        <v>45748</v>
      </c>
    </row>
    <row r="2061" spans="3:11">
      <c r="C2061" s="1" t="s">
        <v>1242</v>
      </c>
      <c r="D2061" s="1" t="s">
        <v>820</v>
      </c>
      <c r="F2061" s="1">
        <v>10202151180</v>
      </c>
      <c r="G2061" s="1">
        <v>50637.599999999999</v>
      </c>
      <c r="H2061" s="1">
        <v>50637.599999999999</v>
      </c>
      <c r="I2061" s="1" t="s">
        <v>762</v>
      </c>
      <c r="J2061" s="1">
        <v>2025</v>
      </c>
      <c r="K2061" s="550">
        <v>45748</v>
      </c>
    </row>
    <row r="2062" spans="3:11">
      <c r="C2062" s="1" t="s">
        <v>1243</v>
      </c>
      <c r="D2062" s="1" t="s">
        <v>820</v>
      </c>
      <c r="F2062" s="1">
        <v>10202151180</v>
      </c>
      <c r="G2062" s="1">
        <v>35382.1</v>
      </c>
      <c r="H2062" s="1">
        <v>35382.1</v>
      </c>
      <c r="I2062" s="1" t="s">
        <v>762</v>
      </c>
      <c r="J2062" s="1">
        <v>2025</v>
      </c>
      <c r="K2062" s="550">
        <v>45748</v>
      </c>
    </row>
    <row r="2063" spans="3:11">
      <c r="C2063" s="1" t="s">
        <v>1244</v>
      </c>
      <c r="D2063" s="1" t="s">
        <v>820</v>
      </c>
      <c r="F2063" s="1">
        <v>10202151180</v>
      </c>
      <c r="G2063" s="1">
        <v>42253.7</v>
      </c>
      <c r="H2063" s="1">
        <v>42253.7</v>
      </c>
      <c r="I2063" s="1" t="s">
        <v>762</v>
      </c>
      <c r="J2063" s="1">
        <v>2025</v>
      </c>
      <c r="K2063" s="550">
        <v>45748</v>
      </c>
    </row>
    <row r="2064" spans="3:11">
      <c r="C2064" s="1" t="s">
        <v>1245</v>
      </c>
      <c r="D2064" s="1" t="s">
        <v>820</v>
      </c>
      <c r="F2064" s="1">
        <v>10202151180</v>
      </c>
      <c r="G2064" s="1">
        <v>53513</v>
      </c>
      <c r="H2064" s="1">
        <v>53513</v>
      </c>
      <c r="I2064" s="1" t="s">
        <v>762</v>
      </c>
      <c r="J2064" s="1">
        <v>2025</v>
      </c>
      <c r="K2064" s="550">
        <v>45748</v>
      </c>
    </row>
    <row r="2065" spans="3:11">
      <c r="C2065" s="1" t="s">
        <v>1246</v>
      </c>
      <c r="D2065" s="1" t="s">
        <v>820</v>
      </c>
      <c r="F2065" s="1">
        <v>10202151180</v>
      </c>
      <c r="G2065" s="1">
        <v>54414.7</v>
      </c>
      <c r="H2065" s="1">
        <v>54414.7</v>
      </c>
      <c r="I2065" s="1" t="s">
        <v>762</v>
      </c>
      <c r="J2065" s="1">
        <v>2025</v>
      </c>
      <c r="K2065" s="550">
        <v>45748</v>
      </c>
    </row>
    <row r="2066" spans="3:11">
      <c r="C2066" s="1" t="s">
        <v>1247</v>
      </c>
      <c r="D2066" s="1" t="s">
        <v>820</v>
      </c>
      <c r="F2066" s="1">
        <v>10202151180</v>
      </c>
      <c r="G2066" s="1">
        <v>53777.9</v>
      </c>
      <c r="H2066" s="1">
        <v>53777.9</v>
      </c>
      <c r="I2066" s="1" t="s">
        <v>762</v>
      </c>
      <c r="J2066" s="1">
        <v>2025</v>
      </c>
      <c r="K2066" s="550">
        <v>45748</v>
      </c>
    </row>
    <row r="2067" spans="3:11">
      <c r="C2067" s="1" t="s">
        <v>1248</v>
      </c>
      <c r="D2067" s="1" t="s">
        <v>820</v>
      </c>
      <c r="F2067" s="1">
        <v>10202151180</v>
      </c>
      <c r="G2067" s="1">
        <v>62590</v>
      </c>
      <c r="H2067" s="1">
        <v>62590</v>
      </c>
      <c r="I2067" s="1" t="s">
        <v>762</v>
      </c>
      <c r="J2067" s="1">
        <v>2025</v>
      </c>
      <c r="K2067" s="550">
        <v>45748</v>
      </c>
    </row>
    <row r="2068" spans="3:11">
      <c r="C2068" s="1" t="s">
        <v>1249</v>
      </c>
      <c r="D2068" s="1" t="s">
        <v>820</v>
      </c>
      <c r="F2068" s="1">
        <v>10202151180</v>
      </c>
      <c r="G2068" s="1">
        <v>54811.199999999997</v>
      </c>
      <c r="H2068" s="1">
        <v>54811.199999999997</v>
      </c>
      <c r="I2068" s="1" t="s">
        <v>762</v>
      </c>
      <c r="J2068" s="1">
        <v>2025</v>
      </c>
      <c r="K2068" s="550">
        <v>45748</v>
      </c>
    </row>
    <row r="2069" spans="3:11">
      <c r="C2069" s="1" t="s">
        <v>1250</v>
      </c>
      <c r="D2069" s="1" t="s">
        <v>820</v>
      </c>
      <c r="F2069" s="1">
        <v>10202151180</v>
      </c>
      <c r="G2069" s="1">
        <v>58153.8</v>
      </c>
      <c r="H2069" s="1">
        <v>58153.8</v>
      </c>
      <c r="I2069" s="1" t="s">
        <v>762</v>
      </c>
      <c r="J2069" s="1">
        <v>2025</v>
      </c>
      <c r="K2069" s="550">
        <v>45748</v>
      </c>
    </row>
    <row r="2070" spans="3:11">
      <c r="C2070" s="1" t="s">
        <v>1251</v>
      </c>
      <c r="D2070" s="1" t="s">
        <v>799</v>
      </c>
      <c r="F2070" s="1">
        <v>10601621180</v>
      </c>
      <c r="G2070" s="1">
        <v>474.1</v>
      </c>
      <c r="H2070" s="1">
        <v>474.1</v>
      </c>
      <c r="I2070" s="1" t="s">
        <v>762</v>
      </c>
      <c r="J2070" s="1">
        <v>2025</v>
      </c>
      <c r="K2070" s="550">
        <v>45748</v>
      </c>
    </row>
    <row r="2071" spans="3:11">
      <c r="C2071" s="1" t="s">
        <v>1318</v>
      </c>
      <c r="D2071" s="1" t="s">
        <v>846</v>
      </c>
      <c r="F2071" s="1">
        <v>10401101180</v>
      </c>
      <c r="G2071" s="1">
        <v>3524.5</v>
      </c>
      <c r="H2071" s="1">
        <v>3524.5</v>
      </c>
      <c r="I2071" s="1" t="s">
        <v>762</v>
      </c>
      <c r="J2071" s="1">
        <v>2025</v>
      </c>
      <c r="K2071" s="550">
        <v>45748</v>
      </c>
    </row>
    <row r="2072" spans="3:11">
      <c r="C2072" s="1" t="s">
        <v>1254</v>
      </c>
      <c r="D2072" s="1" t="s">
        <v>846</v>
      </c>
      <c r="F2072" s="1">
        <v>10401101180</v>
      </c>
      <c r="G2072" s="1">
        <v>25159.5</v>
      </c>
      <c r="H2072" s="1">
        <v>25159.5</v>
      </c>
      <c r="I2072" s="1" t="s">
        <v>762</v>
      </c>
      <c r="J2072" s="1">
        <v>2025</v>
      </c>
      <c r="K2072" s="550">
        <v>45748</v>
      </c>
    </row>
    <row r="2073" spans="3:11">
      <c r="C2073" s="1" t="s">
        <v>1255</v>
      </c>
      <c r="D2073" s="1" t="s">
        <v>846</v>
      </c>
      <c r="F2073" s="1">
        <v>10601621180</v>
      </c>
      <c r="G2073" s="1">
        <v>4076.44</v>
      </c>
      <c r="H2073" s="1">
        <v>4076.44</v>
      </c>
      <c r="I2073" s="1" t="s">
        <v>762</v>
      </c>
      <c r="J2073" s="1">
        <v>2025</v>
      </c>
      <c r="K2073" s="550">
        <v>45748</v>
      </c>
    </row>
    <row r="2074" spans="3:11">
      <c r="C2074" s="1" t="s">
        <v>1256</v>
      </c>
      <c r="D2074" s="1" t="s">
        <v>846</v>
      </c>
      <c r="F2074" s="1" t="s">
        <v>761</v>
      </c>
      <c r="G2074" s="1">
        <v>-60658.3</v>
      </c>
      <c r="H2074" s="1">
        <v>-60658.3</v>
      </c>
      <c r="I2074" s="1" t="s">
        <v>762</v>
      </c>
      <c r="J2074" s="1">
        <v>2025</v>
      </c>
      <c r="K2074" s="550">
        <v>45748</v>
      </c>
    </row>
    <row r="2075" spans="3:11">
      <c r="C2075" s="1" t="s">
        <v>1258</v>
      </c>
      <c r="D2075" s="1" t="s">
        <v>846</v>
      </c>
      <c r="F2075" s="1">
        <v>10201161180</v>
      </c>
      <c r="G2075" s="1">
        <v>180140.47</v>
      </c>
      <c r="H2075" s="1">
        <v>180140.47</v>
      </c>
      <c r="I2075" s="1" t="s">
        <v>762</v>
      </c>
      <c r="J2075" s="1">
        <v>2025</v>
      </c>
      <c r="K2075" s="550">
        <v>45748</v>
      </c>
    </row>
    <row r="2076" spans="3:11">
      <c r="C2076" s="1" t="s">
        <v>1264</v>
      </c>
      <c r="D2076" s="1" t="s">
        <v>822</v>
      </c>
      <c r="F2076" s="1">
        <v>10201161180</v>
      </c>
      <c r="G2076" s="1">
        <v>145</v>
      </c>
      <c r="H2076" s="1">
        <v>145</v>
      </c>
      <c r="I2076" s="1" t="s">
        <v>762</v>
      </c>
      <c r="J2076" s="1">
        <v>2025</v>
      </c>
      <c r="K2076" s="550">
        <v>45748</v>
      </c>
    </row>
    <row r="2077" spans="3:11">
      <c r="C2077" s="1" t="s">
        <v>1265</v>
      </c>
      <c r="D2077" s="1" t="s">
        <v>822</v>
      </c>
      <c r="F2077" s="1">
        <v>10201161180</v>
      </c>
      <c r="G2077" s="1">
        <v>10</v>
      </c>
      <c r="H2077" s="1">
        <v>10</v>
      </c>
      <c r="I2077" s="1" t="s">
        <v>762</v>
      </c>
      <c r="J2077" s="1">
        <v>2025</v>
      </c>
      <c r="K2077" s="550">
        <v>45748</v>
      </c>
    </row>
    <row r="2078" spans="3:11">
      <c r="C2078" s="1" t="s">
        <v>1266</v>
      </c>
      <c r="D2078" s="1" t="s">
        <v>822</v>
      </c>
      <c r="F2078" s="1">
        <v>10201161180</v>
      </c>
      <c r="G2078" s="1">
        <v>4125</v>
      </c>
      <c r="H2078" s="1">
        <v>4125</v>
      </c>
      <c r="I2078" s="1" t="s">
        <v>762</v>
      </c>
      <c r="J2078" s="1">
        <v>2025</v>
      </c>
      <c r="K2078" s="550">
        <v>45748</v>
      </c>
    </row>
    <row r="2079" spans="3:11">
      <c r="C2079" s="1" t="s">
        <v>1353</v>
      </c>
      <c r="D2079" s="1" t="s">
        <v>822</v>
      </c>
      <c r="F2079" s="1">
        <v>10201161180</v>
      </c>
      <c r="G2079" s="1">
        <v>370</v>
      </c>
      <c r="H2079" s="1">
        <v>370</v>
      </c>
      <c r="I2079" s="1" t="s">
        <v>762</v>
      </c>
      <c r="J2079" s="1">
        <v>2025</v>
      </c>
      <c r="K2079" s="550">
        <v>45748</v>
      </c>
    </row>
    <row r="2080" spans="3:11">
      <c r="C2080" s="1" t="s">
        <v>1269</v>
      </c>
      <c r="D2080" s="1" t="s">
        <v>822</v>
      </c>
      <c r="F2080" s="1">
        <v>10201161180</v>
      </c>
      <c r="G2080" s="1">
        <v>325</v>
      </c>
      <c r="H2080" s="1">
        <v>325</v>
      </c>
      <c r="I2080" s="1" t="s">
        <v>762</v>
      </c>
      <c r="J2080" s="1">
        <v>2025</v>
      </c>
      <c r="K2080" s="550">
        <v>45748</v>
      </c>
    </row>
    <row r="2081" spans="3:11">
      <c r="C2081" s="1" t="s">
        <v>1271</v>
      </c>
      <c r="D2081" s="1" t="s">
        <v>830</v>
      </c>
      <c r="F2081" s="1">
        <v>10201161180</v>
      </c>
      <c r="G2081" s="1">
        <v>200</v>
      </c>
      <c r="H2081" s="1">
        <v>200</v>
      </c>
      <c r="I2081" s="1" t="s">
        <v>762</v>
      </c>
      <c r="J2081" s="1">
        <v>2025</v>
      </c>
      <c r="K2081" s="550">
        <v>45748</v>
      </c>
    </row>
    <row r="2082" spans="3:11">
      <c r="C2082" s="1" t="s">
        <v>1272</v>
      </c>
      <c r="D2082" s="1" t="s">
        <v>830</v>
      </c>
      <c r="F2082" s="1">
        <v>10201161180</v>
      </c>
      <c r="G2082" s="1">
        <v>5737</v>
      </c>
      <c r="H2082" s="1">
        <v>5737</v>
      </c>
      <c r="I2082" s="1" t="s">
        <v>762</v>
      </c>
      <c r="J2082" s="1">
        <v>2025</v>
      </c>
      <c r="K2082" s="550">
        <v>45748</v>
      </c>
    </row>
    <row r="2083" spans="3:11">
      <c r="C2083" s="1" t="s">
        <v>1319</v>
      </c>
      <c r="D2083" s="1" t="s">
        <v>830</v>
      </c>
      <c r="F2083" s="1">
        <v>10201161180</v>
      </c>
      <c r="G2083" s="1">
        <v>6175</v>
      </c>
      <c r="H2083" s="1">
        <v>6175</v>
      </c>
      <c r="I2083" s="1" t="s">
        <v>762</v>
      </c>
      <c r="J2083" s="1">
        <v>2025</v>
      </c>
      <c r="K2083" s="550">
        <v>45748</v>
      </c>
    </row>
    <row r="2084" spans="3:11">
      <c r="C2084" s="1" t="s">
        <v>1354</v>
      </c>
      <c r="D2084" s="1" t="s">
        <v>830</v>
      </c>
      <c r="F2084" s="1">
        <v>10201161180</v>
      </c>
      <c r="G2084" s="1">
        <v>4928</v>
      </c>
      <c r="H2084" s="1">
        <v>4928</v>
      </c>
      <c r="I2084" s="1" t="s">
        <v>762</v>
      </c>
      <c r="J2084" s="1">
        <v>2025</v>
      </c>
      <c r="K2084" s="550">
        <v>45748</v>
      </c>
    </row>
    <row r="2085" spans="3:11">
      <c r="C2085" s="1" t="s">
        <v>1356</v>
      </c>
      <c r="D2085" s="1" t="s">
        <v>830</v>
      </c>
      <c r="F2085" s="1">
        <v>10201161180</v>
      </c>
      <c r="G2085" s="1">
        <v>630</v>
      </c>
      <c r="H2085" s="1">
        <v>630</v>
      </c>
      <c r="I2085" s="1" t="s">
        <v>762</v>
      </c>
      <c r="J2085" s="1">
        <v>2025</v>
      </c>
      <c r="K2085" s="550">
        <v>45748</v>
      </c>
    </row>
    <row r="2086" spans="3:11">
      <c r="C2086" s="1" t="s">
        <v>1358</v>
      </c>
      <c r="D2086" s="1" t="s">
        <v>848</v>
      </c>
      <c r="F2086" s="1" t="s">
        <v>761</v>
      </c>
      <c r="G2086" s="1">
        <v>358.05</v>
      </c>
      <c r="H2086" s="1">
        <v>358.05</v>
      </c>
      <c r="I2086" s="1" t="s">
        <v>762</v>
      </c>
      <c r="J2086" s="1">
        <v>2025</v>
      </c>
      <c r="K2086" s="550">
        <v>45748</v>
      </c>
    </row>
    <row r="2087" spans="3:11">
      <c r="C2087" s="1" t="s">
        <v>1359</v>
      </c>
      <c r="D2087" s="1" t="s">
        <v>848</v>
      </c>
      <c r="F2087" s="1" t="s">
        <v>761</v>
      </c>
      <c r="G2087" s="1">
        <v>5046.28</v>
      </c>
      <c r="H2087" s="1">
        <v>5046.28</v>
      </c>
      <c r="I2087" s="1" t="s">
        <v>762</v>
      </c>
      <c r="J2087" s="1">
        <v>2025</v>
      </c>
      <c r="K2087" s="550">
        <v>45748</v>
      </c>
    </row>
    <row r="2088" spans="3:11">
      <c r="C2088" s="1" t="s">
        <v>1273</v>
      </c>
      <c r="D2088" s="1" t="s">
        <v>848</v>
      </c>
      <c r="F2088" s="1">
        <v>10201161180</v>
      </c>
      <c r="G2088" s="1">
        <v>1415</v>
      </c>
      <c r="H2088" s="1">
        <v>1415</v>
      </c>
      <c r="I2088" s="1" t="s">
        <v>762</v>
      </c>
      <c r="J2088" s="1">
        <v>2025</v>
      </c>
      <c r="K2088" s="550">
        <v>45748</v>
      </c>
    </row>
    <row r="2089" spans="3:11">
      <c r="C2089" s="1" t="s">
        <v>1400</v>
      </c>
      <c r="D2089" s="1" t="s">
        <v>848</v>
      </c>
      <c r="F2089" s="1">
        <v>10201161180</v>
      </c>
      <c r="G2089" s="1">
        <v>3235</v>
      </c>
      <c r="H2089" s="1">
        <v>3235</v>
      </c>
      <c r="I2089" s="1" t="s">
        <v>762</v>
      </c>
      <c r="J2089" s="1">
        <v>2025</v>
      </c>
      <c r="K2089" s="550">
        <v>45748</v>
      </c>
    </row>
    <row r="2090" spans="3:11">
      <c r="C2090" s="1" t="s">
        <v>1360</v>
      </c>
      <c r="D2090" s="1" t="s">
        <v>850</v>
      </c>
      <c r="F2090" s="1">
        <v>10201161180</v>
      </c>
      <c r="G2090" s="1">
        <v>25</v>
      </c>
      <c r="H2090" s="1">
        <v>25</v>
      </c>
      <c r="I2090" s="1" t="s">
        <v>762</v>
      </c>
      <c r="J2090" s="1">
        <v>2025</v>
      </c>
      <c r="K2090" s="550">
        <v>45748</v>
      </c>
    </row>
    <row r="2091" spans="3:11" ht="25.5">
      <c r="C2091" s="69" t="s">
        <v>1275</v>
      </c>
      <c r="D2091" s="69" t="s">
        <v>850</v>
      </c>
      <c r="F2091" s="1">
        <v>10601621180</v>
      </c>
      <c r="G2091" s="1">
        <v>40</v>
      </c>
      <c r="H2091" s="1">
        <v>40</v>
      </c>
      <c r="I2091" s="1" t="s">
        <v>762</v>
      </c>
      <c r="J2091" s="1">
        <v>2025</v>
      </c>
      <c r="K2091" s="550">
        <v>45748</v>
      </c>
    </row>
    <row r="2092" spans="3:11">
      <c r="C2092" s="1" t="s">
        <v>1277</v>
      </c>
      <c r="D2092" s="1" t="s">
        <v>830</v>
      </c>
      <c r="F2092" s="1">
        <v>10201161180</v>
      </c>
      <c r="G2092" s="1">
        <v>4456.6000000000004</v>
      </c>
      <c r="H2092" s="1">
        <v>4456.6000000000004</v>
      </c>
      <c r="I2092" s="1" t="s">
        <v>762</v>
      </c>
      <c r="J2092" s="1">
        <v>2025</v>
      </c>
      <c r="K2092" s="550">
        <v>45748</v>
      </c>
    </row>
    <row r="2093" spans="3:11">
      <c r="C2093" s="1" t="s">
        <v>1321</v>
      </c>
      <c r="D2093" s="1" t="s">
        <v>830</v>
      </c>
      <c r="F2093" s="1">
        <v>10201161180</v>
      </c>
      <c r="G2093" s="1">
        <v>645.20000000000005</v>
      </c>
      <c r="H2093" s="1">
        <v>645.20000000000005</v>
      </c>
      <c r="I2093" s="1" t="s">
        <v>762</v>
      </c>
      <c r="J2093" s="1">
        <v>2025</v>
      </c>
      <c r="K2093" s="550">
        <v>45748</v>
      </c>
    </row>
    <row r="2094" spans="3:11">
      <c r="C2094" s="1" t="s">
        <v>1324</v>
      </c>
      <c r="D2094" s="1" t="s">
        <v>830</v>
      </c>
      <c r="F2094" s="1">
        <v>10201161180</v>
      </c>
      <c r="G2094" s="1">
        <v>344.5</v>
      </c>
      <c r="H2094" s="1">
        <v>344.5</v>
      </c>
      <c r="I2094" s="1" t="s">
        <v>762</v>
      </c>
      <c r="J2094" s="1">
        <v>2025</v>
      </c>
      <c r="K2094" s="550">
        <v>45748</v>
      </c>
    </row>
    <row r="2095" spans="3:11">
      <c r="C2095" s="1" t="s">
        <v>1278</v>
      </c>
      <c r="D2095" s="1" t="s">
        <v>830</v>
      </c>
      <c r="F2095" s="1">
        <v>10201161180</v>
      </c>
      <c r="G2095" s="1">
        <v>15477.7</v>
      </c>
      <c r="H2095" s="1">
        <v>15477.7</v>
      </c>
      <c r="I2095" s="1" t="s">
        <v>762</v>
      </c>
      <c r="J2095" s="1">
        <v>2025</v>
      </c>
      <c r="K2095" s="550">
        <v>45748</v>
      </c>
    </row>
    <row r="2096" spans="3:11">
      <c r="C2096" s="1" t="s">
        <v>1279</v>
      </c>
      <c r="D2096" s="1" t="s">
        <v>830</v>
      </c>
      <c r="F2096" s="1">
        <v>10201161180</v>
      </c>
      <c r="G2096" s="1">
        <v>38343.599999999999</v>
      </c>
      <c r="H2096" s="1">
        <v>38343.599999999999</v>
      </c>
      <c r="I2096" s="1" t="s">
        <v>762</v>
      </c>
      <c r="J2096" s="1">
        <v>2025</v>
      </c>
      <c r="K2096" s="550">
        <v>45748</v>
      </c>
    </row>
    <row r="2097" spans="3:11">
      <c r="C2097" s="1" t="s">
        <v>1280</v>
      </c>
      <c r="D2097" s="1" t="s">
        <v>830</v>
      </c>
      <c r="F2097" s="1">
        <v>10201161180</v>
      </c>
      <c r="G2097" s="1">
        <v>30231.4</v>
      </c>
      <c r="H2097" s="1">
        <v>30231.4</v>
      </c>
      <c r="I2097" s="1" t="s">
        <v>762</v>
      </c>
      <c r="J2097" s="1">
        <v>2025</v>
      </c>
      <c r="K2097" s="550">
        <v>45748</v>
      </c>
    </row>
    <row r="2098" spans="3:11">
      <c r="C2098" s="1" t="s">
        <v>1281</v>
      </c>
      <c r="D2098" s="1" t="s">
        <v>848</v>
      </c>
      <c r="F2098" s="1">
        <v>10202171180</v>
      </c>
      <c r="G2098" s="1">
        <v>25050.1</v>
      </c>
      <c r="H2098" s="1">
        <v>25050.1</v>
      </c>
      <c r="I2098" s="1" t="s">
        <v>762</v>
      </c>
      <c r="J2098" s="1">
        <v>2025</v>
      </c>
      <c r="K2098" s="550">
        <v>45748</v>
      </c>
    </row>
    <row r="2099" spans="3:11">
      <c r="C2099" s="1" t="s">
        <v>1282</v>
      </c>
      <c r="D2099" s="1" t="s">
        <v>848</v>
      </c>
      <c r="F2099" s="1">
        <v>10202171180</v>
      </c>
      <c r="G2099" s="1">
        <v>16860.400000000001</v>
      </c>
      <c r="H2099" s="1">
        <v>16860.400000000001</v>
      </c>
      <c r="I2099" s="1" t="s">
        <v>762</v>
      </c>
      <c r="J2099" s="1">
        <v>2025</v>
      </c>
      <c r="K2099" s="550">
        <v>45748</v>
      </c>
    </row>
    <row r="2100" spans="3:11">
      <c r="C2100" s="1" t="s">
        <v>1427</v>
      </c>
      <c r="D2100" s="1" t="s">
        <v>846</v>
      </c>
      <c r="F2100" s="1" t="s">
        <v>750</v>
      </c>
      <c r="G2100" s="1">
        <v>2145</v>
      </c>
      <c r="H2100" s="1">
        <v>2145</v>
      </c>
      <c r="I2100" s="1" t="s">
        <v>584</v>
      </c>
      <c r="J2100" s="1">
        <v>2025</v>
      </c>
      <c r="K2100" s="550">
        <v>45778</v>
      </c>
    </row>
    <row r="2101" spans="3:11">
      <c r="C2101" s="1" t="s">
        <v>968</v>
      </c>
      <c r="D2101" s="1" t="s">
        <v>812</v>
      </c>
      <c r="F2101" s="1">
        <v>10601621180</v>
      </c>
      <c r="G2101" s="1">
        <v>136.80000000000001</v>
      </c>
      <c r="H2101" s="1">
        <v>136.80000000000001</v>
      </c>
      <c r="I2101" s="1" t="s">
        <v>584</v>
      </c>
      <c r="J2101" s="1">
        <v>2025</v>
      </c>
      <c r="K2101" s="550">
        <v>45778</v>
      </c>
    </row>
    <row r="2102" spans="3:11">
      <c r="C2102" s="1" t="s">
        <v>969</v>
      </c>
      <c r="D2102" s="1" t="s">
        <v>749</v>
      </c>
      <c r="F2102" s="1">
        <v>10601521180</v>
      </c>
      <c r="G2102" s="1">
        <v>258.18</v>
      </c>
      <c r="H2102" s="1">
        <v>258.18</v>
      </c>
      <c r="I2102" s="1" t="s">
        <v>584</v>
      </c>
      <c r="J2102" s="1">
        <v>2025</v>
      </c>
      <c r="K2102" s="550">
        <v>45778</v>
      </c>
    </row>
    <row r="2103" spans="3:11">
      <c r="C2103" s="1" t="s">
        <v>970</v>
      </c>
      <c r="D2103" s="1" t="s">
        <v>824</v>
      </c>
      <c r="F2103" s="1">
        <v>10601621180</v>
      </c>
      <c r="G2103" s="1">
        <v>114.86</v>
      </c>
      <c r="H2103" s="1">
        <v>114.86</v>
      </c>
      <c r="I2103" s="1" t="s">
        <v>584</v>
      </c>
      <c r="J2103" s="1">
        <v>2025</v>
      </c>
      <c r="K2103" s="550">
        <v>45778</v>
      </c>
    </row>
    <row r="2104" spans="3:11">
      <c r="C2104" s="1" t="s">
        <v>971</v>
      </c>
      <c r="D2104" s="1" t="s">
        <v>824</v>
      </c>
      <c r="F2104" s="1">
        <v>10601621180</v>
      </c>
      <c r="G2104" s="1">
        <v>590.6</v>
      </c>
      <c r="H2104" s="1">
        <v>590.6</v>
      </c>
      <c r="I2104" s="1" t="s">
        <v>584</v>
      </c>
      <c r="J2104" s="1">
        <v>2025</v>
      </c>
      <c r="K2104" s="550">
        <v>45778</v>
      </c>
    </row>
    <row r="2105" spans="3:11">
      <c r="C2105" s="1" t="s">
        <v>972</v>
      </c>
      <c r="D2105" s="1" t="s">
        <v>814</v>
      </c>
      <c r="F2105" s="1" t="s">
        <v>750</v>
      </c>
      <c r="G2105" s="1">
        <v>15</v>
      </c>
      <c r="H2105" s="1">
        <v>15</v>
      </c>
      <c r="I2105" s="1" t="s">
        <v>584</v>
      </c>
      <c r="J2105" s="1">
        <v>2025</v>
      </c>
      <c r="K2105" s="550">
        <v>45778</v>
      </c>
    </row>
    <row r="2106" spans="3:11">
      <c r="C2106" s="1" t="s">
        <v>1428</v>
      </c>
      <c r="D2106" s="1" t="s">
        <v>814</v>
      </c>
      <c r="F2106" s="1">
        <v>10401301180</v>
      </c>
      <c r="G2106" s="1">
        <v>96.7</v>
      </c>
      <c r="H2106" s="1">
        <v>96.7</v>
      </c>
      <c r="I2106" s="1" t="s">
        <v>584</v>
      </c>
      <c r="J2106" s="1">
        <v>2025</v>
      </c>
      <c r="K2106" s="550">
        <v>45778</v>
      </c>
    </row>
    <row r="2107" spans="3:11">
      <c r="C2107" s="1" t="s">
        <v>973</v>
      </c>
      <c r="D2107" s="1" t="s">
        <v>814</v>
      </c>
      <c r="F2107" s="1">
        <v>10202171180</v>
      </c>
      <c r="G2107" s="1">
        <v>1676.8</v>
      </c>
      <c r="H2107" s="1">
        <v>1676.8</v>
      </c>
      <c r="I2107" s="1" t="s">
        <v>584</v>
      </c>
      <c r="J2107" s="1">
        <v>2025</v>
      </c>
      <c r="K2107" s="550">
        <v>45778</v>
      </c>
    </row>
    <row r="2108" spans="3:11">
      <c r="C2108" s="1" t="s">
        <v>1402</v>
      </c>
      <c r="D2108" s="1" t="s">
        <v>808</v>
      </c>
      <c r="F2108" s="1" t="s">
        <v>761</v>
      </c>
      <c r="G2108" s="1">
        <v>4511</v>
      </c>
      <c r="H2108" s="1">
        <v>4511</v>
      </c>
      <c r="I2108" s="1" t="s">
        <v>584</v>
      </c>
      <c r="J2108" s="1">
        <v>2025</v>
      </c>
      <c r="K2108" s="550">
        <v>45778</v>
      </c>
    </row>
    <row r="2109" spans="3:11">
      <c r="C2109" s="1" t="s">
        <v>1403</v>
      </c>
      <c r="D2109" s="1" t="s">
        <v>808</v>
      </c>
      <c r="F2109" s="1" t="s">
        <v>761</v>
      </c>
      <c r="G2109" s="1">
        <v>407</v>
      </c>
      <c r="H2109" s="1">
        <v>407</v>
      </c>
      <c r="I2109" s="1" t="s">
        <v>584</v>
      </c>
      <c r="J2109" s="1">
        <v>2025</v>
      </c>
      <c r="K2109" s="550">
        <v>45778</v>
      </c>
    </row>
    <row r="2110" spans="3:11">
      <c r="C2110" s="1" t="s">
        <v>975</v>
      </c>
      <c r="D2110" s="1" t="s">
        <v>846</v>
      </c>
      <c r="F2110" s="1">
        <v>10601621180</v>
      </c>
      <c r="G2110" s="1">
        <v>57.15</v>
      </c>
      <c r="H2110" s="1">
        <v>57.15</v>
      </c>
      <c r="I2110" s="1" t="s">
        <v>584</v>
      </c>
      <c r="J2110" s="1">
        <v>2025</v>
      </c>
      <c r="K2110" s="550">
        <v>45778</v>
      </c>
    </row>
    <row r="2111" spans="3:11">
      <c r="C2111" s="1" t="s">
        <v>1429</v>
      </c>
      <c r="D2111" s="1" t="s">
        <v>846</v>
      </c>
      <c r="F2111" s="1" t="s">
        <v>750</v>
      </c>
      <c r="G2111" s="1">
        <v>705</v>
      </c>
      <c r="H2111" s="1">
        <v>705</v>
      </c>
      <c r="I2111" s="1" t="s">
        <v>584</v>
      </c>
      <c r="J2111" s="1">
        <v>2025</v>
      </c>
      <c r="K2111" s="550">
        <v>45778</v>
      </c>
    </row>
    <row r="2112" spans="3:11">
      <c r="C2112" s="1" t="s">
        <v>976</v>
      </c>
      <c r="D2112" s="1" t="s">
        <v>826</v>
      </c>
      <c r="F2112" s="1" t="s">
        <v>750</v>
      </c>
      <c r="G2112" s="1">
        <v>133.4</v>
      </c>
      <c r="H2112" s="1">
        <v>133.4</v>
      </c>
      <c r="I2112" s="1" t="s">
        <v>584</v>
      </c>
      <c r="J2112" s="1">
        <v>2025</v>
      </c>
      <c r="K2112" s="550">
        <v>45778</v>
      </c>
    </row>
    <row r="2113" spans="3:11">
      <c r="C2113" s="1" t="s">
        <v>977</v>
      </c>
      <c r="D2113" s="1" t="s">
        <v>826</v>
      </c>
      <c r="F2113" s="1">
        <v>10601621180</v>
      </c>
      <c r="G2113" s="1">
        <v>747.36</v>
      </c>
      <c r="H2113" s="1">
        <v>747.36</v>
      </c>
      <c r="I2113" s="1" t="s">
        <v>584</v>
      </c>
      <c r="J2113" s="1">
        <v>2025</v>
      </c>
      <c r="K2113" s="550">
        <v>45778</v>
      </c>
    </row>
    <row r="2114" spans="3:11">
      <c r="C2114" s="1" t="s">
        <v>978</v>
      </c>
      <c r="D2114" s="1" t="s">
        <v>826</v>
      </c>
      <c r="F2114" s="1" t="s">
        <v>750</v>
      </c>
      <c r="G2114" s="1">
        <v>148.96</v>
      </c>
      <c r="H2114" s="1">
        <v>148.96</v>
      </c>
      <c r="I2114" s="1" t="s">
        <v>584</v>
      </c>
      <c r="J2114" s="1">
        <v>2025</v>
      </c>
      <c r="K2114" s="550">
        <v>45778</v>
      </c>
    </row>
    <row r="2115" spans="3:11">
      <c r="C2115" s="1" t="s">
        <v>979</v>
      </c>
      <c r="D2115" s="1" t="s">
        <v>824</v>
      </c>
      <c r="F2115" s="1">
        <v>10202131180</v>
      </c>
      <c r="G2115" s="1">
        <v>1174.69</v>
      </c>
      <c r="H2115" s="1">
        <v>1174.69</v>
      </c>
      <c r="I2115" s="1" t="s">
        <v>584</v>
      </c>
      <c r="J2115" s="1">
        <v>2025</v>
      </c>
      <c r="K2115" s="550">
        <v>45778</v>
      </c>
    </row>
    <row r="2116" spans="3:11">
      <c r="C2116" s="1" t="s">
        <v>981</v>
      </c>
      <c r="D2116" s="1" t="s">
        <v>824</v>
      </c>
      <c r="F2116" s="1">
        <v>10202131180</v>
      </c>
      <c r="G2116" s="1">
        <v>2779.78</v>
      </c>
      <c r="H2116" s="1">
        <v>2779.78</v>
      </c>
      <c r="I2116" s="1" t="s">
        <v>584</v>
      </c>
      <c r="J2116" s="1">
        <v>2025</v>
      </c>
      <c r="K2116" s="550">
        <v>45778</v>
      </c>
    </row>
    <row r="2117" spans="3:11">
      <c r="C2117" s="1" t="s">
        <v>1389</v>
      </c>
      <c r="D2117" s="1" t="s">
        <v>797</v>
      </c>
      <c r="F2117" s="1">
        <v>10601621180</v>
      </c>
      <c r="G2117" s="1">
        <v>384.96</v>
      </c>
      <c r="H2117" s="1">
        <v>384.96</v>
      </c>
      <c r="I2117" s="1" t="s">
        <v>584</v>
      </c>
      <c r="J2117" s="1">
        <v>2025</v>
      </c>
      <c r="K2117" s="550">
        <v>45778</v>
      </c>
    </row>
    <row r="2118" spans="3:11">
      <c r="C2118" s="1" t="s">
        <v>983</v>
      </c>
      <c r="D2118" s="1" t="s">
        <v>797</v>
      </c>
      <c r="F2118" s="1">
        <v>10601621180</v>
      </c>
      <c r="G2118" s="1">
        <v>1038.9100000000001</v>
      </c>
      <c r="H2118" s="1">
        <v>1038.9100000000001</v>
      </c>
      <c r="I2118" s="1" t="s">
        <v>584</v>
      </c>
      <c r="J2118" s="1">
        <v>2025</v>
      </c>
      <c r="K2118" s="550">
        <v>45778</v>
      </c>
    </row>
    <row r="2119" spans="3:11">
      <c r="C2119" s="1" t="s">
        <v>984</v>
      </c>
      <c r="D2119" s="1" t="s">
        <v>838</v>
      </c>
      <c r="F2119" s="1" t="s">
        <v>761</v>
      </c>
      <c r="G2119" s="1">
        <v>610</v>
      </c>
      <c r="H2119" s="1">
        <v>610</v>
      </c>
      <c r="I2119" s="1" t="s">
        <v>584</v>
      </c>
      <c r="J2119" s="1">
        <v>2025</v>
      </c>
      <c r="K2119" s="550">
        <v>45778</v>
      </c>
    </row>
    <row r="2120" spans="3:11">
      <c r="C2120" s="1" t="s">
        <v>986</v>
      </c>
      <c r="D2120" s="1" t="s">
        <v>838</v>
      </c>
      <c r="F2120" s="1" t="s">
        <v>761</v>
      </c>
      <c r="G2120" s="1">
        <v>339</v>
      </c>
      <c r="H2120" s="1">
        <v>339</v>
      </c>
      <c r="I2120" s="1" t="s">
        <v>584</v>
      </c>
      <c r="J2120" s="1">
        <v>2025</v>
      </c>
      <c r="K2120" s="550">
        <v>45778</v>
      </c>
    </row>
    <row r="2121" spans="3:11">
      <c r="C2121" s="1" t="s">
        <v>988</v>
      </c>
      <c r="D2121" s="1" t="s">
        <v>840</v>
      </c>
      <c r="F2121" s="1" t="s">
        <v>761</v>
      </c>
      <c r="G2121" s="1">
        <v>8454.84</v>
      </c>
      <c r="H2121" s="1">
        <v>8454.84</v>
      </c>
      <c r="I2121" s="1" t="s">
        <v>584</v>
      </c>
      <c r="J2121" s="1">
        <v>2025</v>
      </c>
      <c r="K2121" s="550">
        <v>45778</v>
      </c>
    </row>
    <row r="2122" spans="3:11">
      <c r="C2122" s="1" t="s">
        <v>989</v>
      </c>
      <c r="D2122" s="1" t="s">
        <v>840</v>
      </c>
      <c r="F2122" s="1" t="s">
        <v>761</v>
      </c>
      <c r="G2122" s="1">
        <v>1871</v>
      </c>
      <c r="H2122" s="1">
        <v>1871</v>
      </c>
      <c r="I2122" s="1" t="s">
        <v>584</v>
      </c>
      <c r="J2122" s="1">
        <v>2025</v>
      </c>
      <c r="K2122" s="550">
        <v>45778</v>
      </c>
    </row>
    <row r="2123" spans="3:11">
      <c r="C2123" s="1" t="s">
        <v>991</v>
      </c>
      <c r="D2123" s="1" t="s">
        <v>840</v>
      </c>
      <c r="F2123" s="1" t="s">
        <v>761</v>
      </c>
      <c r="G2123" s="1">
        <v>6423.15</v>
      </c>
      <c r="H2123" s="1">
        <v>6423.15</v>
      </c>
      <c r="I2123" s="1" t="s">
        <v>584</v>
      </c>
      <c r="J2123" s="1">
        <v>2025</v>
      </c>
      <c r="K2123" s="550">
        <v>45778</v>
      </c>
    </row>
    <row r="2124" spans="3:11">
      <c r="C2124" s="1" t="s">
        <v>992</v>
      </c>
      <c r="D2124" s="1" t="s">
        <v>840</v>
      </c>
      <c r="F2124" s="1" t="s">
        <v>761</v>
      </c>
      <c r="G2124" s="1">
        <v>7749.13</v>
      </c>
      <c r="H2124" s="1">
        <v>7749.13</v>
      </c>
      <c r="I2124" s="1" t="s">
        <v>584</v>
      </c>
      <c r="J2124" s="1">
        <v>2025</v>
      </c>
      <c r="K2124" s="550">
        <v>45778</v>
      </c>
    </row>
    <row r="2125" spans="3:11">
      <c r="C2125" s="1" t="s">
        <v>993</v>
      </c>
      <c r="D2125" s="1" t="s">
        <v>840</v>
      </c>
      <c r="F2125" s="1" t="s">
        <v>761</v>
      </c>
      <c r="G2125" s="1">
        <v>439.48</v>
      </c>
      <c r="H2125" s="1">
        <v>439.48</v>
      </c>
      <c r="I2125" s="1" t="s">
        <v>584</v>
      </c>
      <c r="J2125" s="1">
        <v>2025</v>
      </c>
      <c r="K2125" s="550">
        <v>45778</v>
      </c>
    </row>
    <row r="2126" spans="3:11">
      <c r="C2126" s="1" t="s">
        <v>995</v>
      </c>
      <c r="D2126" s="1" t="s">
        <v>840</v>
      </c>
      <c r="F2126" s="1" t="s">
        <v>761</v>
      </c>
      <c r="G2126" s="1">
        <v>7017.44</v>
      </c>
      <c r="H2126" s="1">
        <v>7017.44</v>
      </c>
      <c r="I2126" s="1" t="s">
        <v>584</v>
      </c>
      <c r="J2126" s="1">
        <v>2025</v>
      </c>
      <c r="K2126" s="550">
        <v>45778</v>
      </c>
    </row>
    <row r="2127" spans="3:11">
      <c r="C2127" s="1" t="s">
        <v>996</v>
      </c>
      <c r="D2127" s="1" t="s">
        <v>840</v>
      </c>
      <c r="F2127" s="1" t="s">
        <v>761</v>
      </c>
      <c r="G2127" s="1">
        <v>1998</v>
      </c>
      <c r="H2127" s="1">
        <v>1998</v>
      </c>
      <c r="I2127" s="1" t="s">
        <v>584</v>
      </c>
      <c r="J2127" s="1">
        <v>2025</v>
      </c>
      <c r="K2127" s="550">
        <v>45778</v>
      </c>
    </row>
    <row r="2128" spans="3:11" ht="25.5">
      <c r="C2128" s="69" t="s">
        <v>1364</v>
      </c>
      <c r="D2128" s="69" t="s">
        <v>840</v>
      </c>
      <c r="F2128" s="1" t="s">
        <v>761</v>
      </c>
      <c r="G2128" s="1">
        <v>134</v>
      </c>
      <c r="H2128" s="1">
        <v>134</v>
      </c>
      <c r="I2128" s="1" t="s">
        <v>584</v>
      </c>
      <c r="J2128" s="1">
        <v>2025</v>
      </c>
      <c r="K2128" s="550">
        <v>45778</v>
      </c>
    </row>
    <row r="2129" spans="3:11">
      <c r="C2129" s="1" t="s">
        <v>997</v>
      </c>
      <c r="D2129" s="1" t="s">
        <v>830</v>
      </c>
      <c r="F2129" s="1">
        <v>10201161180</v>
      </c>
      <c r="G2129" s="1">
        <v>2430</v>
      </c>
      <c r="H2129" s="1">
        <v>2430</v>
      </c>
      <c r="I2129" s="1" t="s">
        <v>584</v>
      </c>
      <c r="J2129" s="1">
        <v>2025</v>
      </c>
      <c r="K2129" s="550">
        <v>45778</v>
      </c>
    </row>
    <row r="2130" spans="3:11">
      <c r="C2130" s="1" t="s">
        <v>999</v>
      </c>
      <c r="D2130" s="1" t="s">
        <v>820</v>
      </c>
      <c r="F2130" s="1">
        <v>10201161180</v>
      </c>
      <c r="G2130" s="1">
        <v>3115</v>
      </c>
      <c r="H2130" s="1">
        <v>3115</v>
      </c>
      <c r="I2130" s="1" t="s">
        <v>584</v>
      </c>
      <c r="J2130" s="1">
        <v>2025</v>
      </c>
      <c r="K2130" s="550">
        <v>45778</v>
      </c>
    </row>
    <row r="2131" spans="3:11">
      <c r="C2131" s="1" t="s">
        <v>1000</v>
      </c>
      <c r="D2131" s="1" t="s">
        <v>820</v>
      </c>
      <c r="F2131" s="1">
        <v>10201161180</v>
      </c>
      <c r="G2131" s="1">
        <v>3105</v>
      </c>
      <c r="H2131" s="1">
        <v>3105</v>
      </c>
      <c r="I2131" s="1" t="s">
        <v>584</v>
      </c>
      <c r="J2131" s="1">
        <v>2025</v>
      </c>
      <c r="K2131" s="550">
        <v>45778</v>
      </c>
    </row>
    <row r="2132" spans="3:11">
      <c r="C2132" s="1" t="s">
        <v>1001</v>
      </c>
      <c r="D2132" s="1" t="s">
        <v>820</v>
      </c>
      <c r="F2132" s="1">
        <v>10201161180</v>
      </c>
      <c r="G2132" s="1">
        <v>5675</v>
      </c>
      <c r="H2132" s="1">
        <v>5675</v>
      </c>
      <c r="I2132" s="1" t="s">
        <v>584</v>
      </c>
      <c r="J2132" s="1">
        <v>2025</v>
      </c>
      <c r="K2132" s="550">
        <v>45778</v>
      </c>
    </row>
    <row r="2133" spans="3:11">
      <c r="C2133" s="1" t="s">
        <v>1002</v>
      </c>
      <c r="D2133" s="1" t="s">
        <v>820</v>
      </c>
      <c r="F2133" s="1">
        <v>10201161180</v>
      </c>
      <c r="G2133" s="1">
        <v>5590</v>
      </c>
      <c r="H2133" s="1">
        <v>5590</v>
      </c>
      <c r="I2133" s="1" t="s">
        <v>584</v>
      </c>
      <c r="J2133" s="1">
        <v>2025</v>
      </c>
      <c r="K2133" s="550">
        <v>45778</v>
      </c>
    </row>
    <row r="2134" spans="3:11">
      <c r="C2134" s="1" t="s">
        <v>1003</v>
      </c>
      <c r="D2134" s="1" t="s">
        <v>826</v>
      </c>
      <c r="F2134" s="1">
        <v>10601621180</v>
      </c>
      <c r="G2134" s="1">
        <v>407.47</v>
      </c>
      <c r="H2134" s="1">
        <v>407.47</v>
      </c>
      <c r="I2134" s="1" t="s">
        <v>584</v>
      </c>
      <c r="J2134" s="1">
        <v>2025</v>
      </c>
      <c r="K2134" s="550">
        <v>45778</v>
      </c>
    </row>
    <row r="2135" spans="3:11">
      <c r="C2135" s="1" t="s">
        <v>1004</v>
      </c>
      <c r="D2135" s="1" t="s">
        <v>826</v>
      </c>
      <c r="F2135" s="1">
        <v>10601621180</v>
      </c>
      <c r="G2135" s="1">
        <v>514.87</v>
      </c>
      <c r="H2135" s="1">
        <v>514.87</v>
      </c>
      <c r="I2135" s="1" t="s">
        <v>584</v>
      </c>
      <c r="J2135" s="1">
        <v>2025</v>
      </c>
      <c r="K2135" s="550">
        <v>45778</v>
      </c>
    </row>
    <row r="2136" spans="3:11" ht="25.5">
      <c r="C2136" s="69" t="s">
        <v>1390</v>
      </c>
      <c r="D2136" s="69" t="s">
        <v>840</v>
      </c>
      <c r="F2136" s="1" t="s">
        <v>761</v>
      </c>
      <c r="G2136" s="1">
        <v>1297</v>
      </c>
      <c r="H2136" s="1">
        <v>1297</v>
      </c>
      <c r="I2136" s="1" t="s">
        <v>584</v>
      </c>
      <c r="J2136" s="1">
        <v>2025</v>
      </c>
      <c r="K2136" s="550">
        <v>45778</v>
      </c>
    </row>
    <row r="2137" spans="3:11">
      <c r="C2137" s="1" t="s">
        <v>1404</v>
      </c>
      <c r="D2137" s="1" t="s">
        <v>826</v>
      </c>
      <c r="F2137" s="1" t="s">
        <v>750</v>
      </c>
      <c r="G2137" s="1">
        <v>486.52</v>
      </c>
      <c r="H2137" s="1">
        <v>486.52</v>
      </c>
      <c r="I2137" s="1" t="s">
        <v>584</v>
      </c>
      <c r="J2137" s="1">
        <v>2025</v>
      </c>
      <c r="K2137" s="550">
        <v>45778</v>
      </c>
    </row>
    <row r="2138" spans="3:11">
      <c r="C2138" s="1" t="s">
        <v>1430</v>
      </c>
      <c r="D2138" s="1" t="s">
        <v>826</v>
      </c>
      <c r="F2138" s="1">
        <v>10601621180</v>
      </c>
      <c r="G2138" s="1">
        <v>203.6</v>
      </c>
      <c r="H2138" s="1">
        <v>203.6</v>
      </c>
      <c r="I2138" s="1" t="s">
        <v>584</v>
      </c>
      <c r="J2138" s="1">
        <v>2025</v>
      </c>
      <c r="K2138" s="550">
        <v>45778</v>
      </c>
    </row>
    <row r="2139" spans="3:11">
      <c r="C2139" s="1" t="s">
        <v>1405</v>
      </c>
      <c r="D2139" s="1" t="s">
        <v>797</v>
      </c>
      <c r="F2139" s="1">
        <v>10202131180</v>
      </c>
      <c r="G2139" s="1">
        <v>253.75</v>
      </c>
      <c r="H2139" s="1">
        <v>253.75</v>
      </c>
      <c r="I2139" s="1" t="s">
        <v>584</v>
      </c>
      <c r="J2139" s="1">
        <v>2025</v>
      </c>
      <c r="K2139" s="550">
        <v>45778</v>
      </c>
    </row>
    <row r="2140" spans="3:11">
      <c r="C2140" s="1" t="s">
        <v>1285</v>
      </c>
      <c r="D2140" s="1" t="s">
        <v>797</v>
      </c>
      <c r="F2140" s="1">
        <v>10202131180</v>
      </c>
      <c r="G2140" s="1">
        <v>407.57</v>
      </c>
      <c r="H2140" s="1">
        <v>407.57</v>
      </c>
      <c r="I2140" s="1" t="s">
        <v>584</v>
      </c>
      <c r="J2140" s="1">
        <v>2025</v>
      </c>
      <c r="K2140" s="550">
        <v>45778</v>
      </c>
    </row>
    <row r="2141" spans="3:11">
      <c r="C2141" s="1" t="s">
        <v>1286</v>
      </c>
      <c r="D2141" s="1" t="s">
        <v>801</v>
      </c>
      <c r="F2141" s="1">
        <v>10401301180</v>
      </c>
      <c r="G2141" s="1">
        <v>1096.31</v>
      </c>
      <c r="H2141" s="1">
        <v>1096.31</v>
      </c>
      <c r="I2141" s="1" t="s">
        <v>584</v>
      </c>
      <c r="J2141" s="1">
        <v>2025</v>
      </c>
      <c r="K2141" s="550">
        <v>45778</v>
      </c>
    </row>
    <row r="2142" spans="3:11">
      <c r="C2142" s="1" t="s">
        <v>1009</v>
      </c>
      <c r="D2142" s="1" t="s">
        <v>797</v>
      </c>
      <c r="F2142" s="1">
        <v>10202171180</v>
      </c>
      <c r="G2142" s="1">
        <v>72.33</v>
      </c>
      <c r="H2142" s="1">
        <v>72.33</v>
      </c>
      <c r="I2142" s="1" t="s">
        <v>584</v>
      </c>
      <c r="J2142" s="1">
        <v>2025</v>
      </c>
      <c r="K2142" s="550">
        <v>45778</v>
      </c>
    </row>
    <row r="2143" spans="3:11" ht="25.5">
      <c r="C2143" s="69" t="s">
        <v>1365</v>
      </c>
      <c r="D2143" s="69" t="s">
        <v>799</v>
      </c>
      <c r="F2143" s="1" t="s">
        <v>761</v>
      </c>
      <c r="G2143" s="1">
        <v>294</v>
      </c>
      <c r="H2143" s="1">
        <v>294</v>
      </c>
      <c r="I2143" s="1" t="s">
        <v>584</v>
      </c>
      <c r="J2143" s="1">
        <v>2025</v>
      </c>
      <c r="K2143" s="550">
        <v>45778</v>
      </c>
    </row>
    <row r="2144" spans="3:11">
      <c r="C2144" s="1" t="s">
        <v>1010</v>
      </c>
      <c r="D2144" s="1" t="s">
        <v>799</v>
      </c>
      <c r="F2144" s="1">
        <v>10201161180</v>
      </c>
      <c r="G2144" s="1">
        <v>120</v>
      </c>
      <c r="H2144" s="1">
        <v>120</v>
      </c>
      <c r="I2144" s="1" t="s">
        <v>584</v>
      </c>
      <c r="J2144" s="1">
        <v>2025</v>
      </c>
      <c r="K2144" s="550">
        <v>45778</v>
      </c>
    </row>
    <row r="2145" spans="3:11">
      <c r="C2145" s="1" t="s">
        <v>1010</v>
      </c>
      <c r="D2145" s="1" t="s">
        <v>799</v>
      </c>
      <c r="F2145" s="1" t="s">
        <v>761</v>
      </c>
      <c r="G2145" s="1">
        <v>50</v>
      </c>
      <c r="H2145" s="1">
        <v>50</v>
      </c>
      <c r="I2145" s="1" t="s">
        <v>584</v>
      </c>
      <c r="J2145" s="1">
        <v>2025</v>
      </c>
      <c r="K2145" s="550">
        <v>45778</v>
      </c>
    </row>
    <row r="2146" spans="3:11">
      <c r="C2146" s="1" t="s">
        <v>1011</v>
      </c>
      <c r="D2146" s="1" t="s">
        <v>822</v>
      </c>
      <c r="F2146" s="1">
        <v>10201161180</v>
      </c>
      <c r="G2146" s="1">
        <v>2010</v>
      </c>
      <c r="H2146" s="1">
        <v>2010</v>
      </c>
      <c r="I2146" s="1" t="s">
        <v>584</v>
      </c>
      <c r="J2146" s="1">
        <v>2025</v>
      </c>
      <c r="K2146" s="550">
        <v>45778</v>
      </c>
    </row>
    <row r="2147" spans="3:11" ht="25.5">
      <c r="C2147" s="69" t="s">
        <v>1366</v>
      </c>
      <c r="D2147" s="69" t="s">
        <v>804</v>
      </c>
      <c r="F2147" s="1" t="s">
        <v>761</v>
      </c>
      <c r="G2147" s="1">
        <v>377</v>
      </c>
      <c r="H2147" s="1">
        <v>377</v>
      </c>
      <c r="I2147" s="1" t="s">
        <v>584</v>
      </c>
      <c r="J2147" s="1">
        <v>2025</v>
      </c>
      <c r="K2147" s="550">
        <v>45778</v>
      </c>
    </row>
    <row r="2148" spans="3:11">
      <c r="C2148" s="1" t="s">
        <v>1431</v>
      </c>
      <c r="D2148" s="1" t="s">
        <v>804</v>
      </c>
      <c r="F2148" s="1">
        <v>10201161180</v>
      </c>
      <c r="G2148" s="1">
        <v>240</v>
      </c>
      <c r="H2148" s="1">
        <v>240</v>
      </c>
      <c r="I2148" s="1" t="s">
        <v>584</v>
      </c>
      <c r="J2148" s="1">
        <v>2025</v>
      </c>
      <c r="K2148" s="550">
        <v>45778</v>
      </c>
    </row>
    <row r="2149" spans="3:11">
      <c r="C2149" s="1" t="s">
        <v>1015</v>
      </c>
      <c r="D2149" s="1" t="s">
        <v>820</v>
      </c>
      <c r="F2149" s="1">
        <v>10201161180</v>
      </c>
      <c r="G2149" s="1">
        <v>785</v>
      </c>
      <c r="H2149" s="1">
        <v>785</v>
      </c>
      <c r="I2149" s="1" t="s">
        <v>584</v>
      </c>
      <c r="J2149" s="1">
        <v>2025</v>
      </c>
      <c r="K2149" s="550">
        <v>45778</v>
      </c>
    </row>
    <row r="2150" spans="3:11">
      <c r="C2150" s="1" t="s">
        <v>1016</v>
      </c>
      <c r="D2150" s="1" t="s">
        <v>820</v>
      </c>
      <c r="F2150" s="1">
        <v>10201161180</v>
      </c>
      <c r="G2150" s="1">
        <v>15696.2</v>
      </c>
      <c r="H2150" s="1">
        <v>15696.2</v>
      </c>
      <c r="I2150" s="1" t="s">
        <v>584</v>
      </c>
      <c r="J2150" s="1">
        <v>2025</v>
      </c>
      <c r="K2150" s="550">
        <v>45778</v>
      </c>
    </row>
    <row r="2151" spans="3:11">
      <c r="C2151" s="1" t="s">
        <v>1329</v>
      </c>
      <c r="D2151" s="1" t="s">
        <v>820</v>
      </c>
      <c r="F2151" s="1">
        <v>10201161180</v>
      </c>
      <c r="G2151" s="1">
        <v>395</v>
      </c>
      <c r="H2151" s="1">
        <v>395</v>
      </c>
      <c r="I2151" s="1" t="s">
        <v>584</v>
      </c>
      <c r="J2151" s="1">
        <v>2025</v>
      </c>
      <c r="K2151" s="550">
        <v>45778</v>
      </c>
    </row>
    <row r="2152" spans="3:11">
      <c r="C2152" s="1" t="s">
        <v>1017</v>
      </c>
      <c r="D2152" s="1" t="s">
        <v>820</v>
      </c>
      <c r="F2152" s="1">
        <v>10201161180</v>
      </c>
      <c r="G2152" s="1">
        <v>14679.5</v>
      </c>
      <c r="H2152" s="1">
        <v>14679.5</v>
      </c>
      <c r="I2152" s="1" t="s">
        <v>584</v>
      </c>
      <c r="J2152" s="1">
        <v>2025</v>
      </c>
      <c r="K2152" s="550">
        <v>45778</v>
      </c>
    </row>
    <row r="2153" spans="3:11">
      <c r="C2153" s="1" t="s">
        <v>1018</v>
      </c>
      <c r="D2153" s="1" t="s">
        <v>804</v>
      </c>
      <c r="F2153" s="1">
        <v>10201161180</v>
      </c>
      <c r="G2153" s="1">
        <v>13575</v>
      </c>
      <c r="H2153" s="1">
        <v>13575</v>
      </c>
      <c r="I2153" s="1" t="s">
        <v>584</v>
      </c>
      <c r="J2153" s="1">
        <v>2025</v>
      </c>
      <c r="K2153" s="550">
        <v>45778</v>
      </c>
    </row>
    <row r="2154" spans="3:11">
      <c r="C2154" s="1" t="s">
        <v>1020</v>
      </c>
      <c r="D2154" s="1" t="s">
        <v>804</v>
      </c>
      <c r="F2154" s="1" t="s">
        <v>761</v>
      </c>
      <c r="G2154" s="1">
        <v>11336</v>
      </c>
      <c r="H2154" s="1">
        <v>11336</v>
      </c>
      <c r="I2154" s="1" t="s">
        <v>584</v>
      </c>
      <c r="J2154" s="1">
        <v>2025</v>
      </c>
      <c r="K2154" s="550">
        <v>45778</v>
      </c>
    </row>
    <row r="2155" spans="3:11">
      <c r="C2155" s="1" t="s">
        <v>1021</v>
      </c>
      <c r="D2155" s="1" t="s">
        <v>804</v>
      </c>
      <c r="F2155" s="1" t="s">
        <v>761</v>
      </c>
      <c r="G2155" s="1">
        <v>5242</v>
      </c>
      <c r="H2155" s="1">
        <v>5242</v>
      </c>
      <c r="I2155" s="1" t="s">
        <v>584</v>
      </c>
      <c r="J2155" s="1">
        <v>2025</v>
      </c>
      <c r="K2155" s="550">
        <v>45778</v>
      </c>
    </row>
    <row r="2156" spans="3:11">
      <c r="C2156" s="1" t="s">
        <v>1022</v>
      </c>
      <c r="D2156" s="1" t="s">
        <v>804</v>
      </c>
      <c r="F2156" s="1">
        <v>10202171180</v>
      </c>
      <c r="G2156" s="1">
        <v>19108.8</v>
      </c>
      <c r="H2156" s="1">
        <v>19108.8</v>
      </c>
      <c r="I2156" s="1" t="s">
        <v>584</v>
      </c>
      <c r="J2156" s="1">
        <v>2025</v>
      </c>
      <c r="K2156" s="550">
        <v>45778</v>
      </c>
    </row>
    <row r="2157" spans="3:11">
      <c r="C2157" s="1" t="s">
        <v>1432</v>
      </c>
      <c r="D2157" s="1" t="s">
        <v>804</v>
      </c>
      <c r="F2157" s="1">
        <v>10201161180</v>
      </c>
      <c r="G2157" s="1">
        <v>4319</v>
      </c>
      <c r="H2157" s="1">
        <v>4319</v>
      </c>
      <c r="I2157" s="1" t="s">
        <v>584</v>
      </c>
      <c r="J2157" s="1">
        <v>2025</v>
      </c>
      <c r="K2157" s="550">
        <v>45778</v>
      </c>
    </row>
    <row r="2158" spans="3:11">
      <c r="C2158" s="1" t="s">
        <v>1433</v>
      </c>
      <c r="D2158" s="1" t="s">
        <v>804</v>
      </c>
      <c r="F2158" s="1">
        <v>10201161180</v>
      </c>
      <c r="G2158" s="1">
        <v>295</v>
      </c>
      <c r="H2158" s="1">
        <v>295</v>
      </c>
      <c r="I2158" s="1" t="s">
        <v>584</v>
      </c>
      <c r="J2158" s="1">
        <v>2025</v>
      </c>
      <c r="K2158" s="550">
        <v>45778</v>
      </c>
    </row>
    <row r="2159" spans="3:11">
      <c r="C2159" s="1" t="s">
        <v>1434</v>
      </c>
      <c r="D2159" s="1" t="s">
        <v>804</v>
      </c>
      <c r="F2159" s="1" t="s">
        <v>761</v>
      </c>
      <c r="G2159" s="1">
        <v>3568</v>
      </c>
      <c r="H2159" s="1">
        <v>3568</v>
      </c>
      <c r="I2159" s="1" t="s">
        <v>584</v>
      </c>
      <c r="J2159" s="1">
        <v>2025</v>
      </c>
      <c r="K2159" s="550">
        <v>45778</v>
      </c>
    </row>
    <row r="2160" spans="3:11">
      <c r="C2160" s="1" t="s">
        <v>1023</v>
      </c>
      <c r="D2160" s="1" t="s">
        <v>804</v>
      </c>
      <c r="F2160" s="1" t="s">
        <v>761</v>
      </c>
      <c r="G2160" s="1">
        <v>11137</v>
      </c>
      <c r="H2160" s="1">
        <v>11137</v>
      </c>
      <c r="I2160" s="1" t="s">
        <v>584</v>
      </c>
      <c r="J2160" s="1">
        <v>2025</v>
      </c>
      <c r="K2160" s="550">
        <v>45778</v>
      </c>
    </row>
    <row r="2161" spans="3:11">
      <c r="C2161" s="1" t="s">
        <v>1024</v>
      </c>
      <c r="D2161" s="1" t="s">
        <v>804</v>
      </c>
      <c r="F2161" s="1">
        <v>10201161180</v>
      </c>
      <c r="G2161" s="1">
        <v>33697</v>
      </c>
      <c r="H2161" s="1">
        <v>33697</v>
      </c>
      <c r="I2161" s="1" t="s">
        <v>584</v>
      </c>
      <c r="J2161" s="1">
        <v>2025</v>
      </c>
      <c r="K2161" s="550">
        <v>45778</v>
      </c>
    </row>
    <row r="2162" spans="3:11">
      <c r="C2162" s="1" t="s">
        <v>1025</v>
      </c>
      <c r="D2162" s="1" t="s">
        <v>804</v>
      </c>
      <c r="F2162" s="1">
        <v>10201161180</v>
      </c>
      <c r="G2162" s="1">
        <v>581.70000000000005</v>
      </c>
      <c r="H2162" s="1">
        <v>581.70000000000005</v>
      </c>
      <c r="I2162" s="1" t="s">
        <v>584</v>
      </c>
      <c r="J2162" s="1">
        <v>2025</v>
      </c>
      <c r="K2162" s="550">
        <v>45778</v>
      </c>
    </row>
    <row r="2163" spans="3:11">
      <c r="C2163" s="1" t="s">
        <v>1026</v>
      </c>
      <c r="D2163" s="1" t="s">
        <v>804</v>
      </c>
      <c r="F2163" s="1">
        <v>10201161180</v>
      </c>
      <c r="G2163" s="1">
        <v>17425</v>
      </c>
      <c r="H2163" s="1">
        <v>17425</v>
      </c>
      <c r="I2163" s="1" t="s">
        <v>584</v>
      </c>
      <c r="J2163" s="1">
        <v>2025</v>
      </c>
      <c r="K2163" s="550">
        <v>45778</v>
      </c>
    </row>
    <row r="2164" spans="3:11">
      <c r="C2164" s="1" t="s">
        <v>1027</v>
      </c>
      <c r="D2164" s="1" t="s">
        <v>804</v>
      </c>
      <c r="F2164" s="1">
        <v>10202171180</v>
      </c>
      <c r="G2164" s="1">
        <v>16466.5</v>
      </c>
      <c r="H2164" s="1">
        <v>16466.5</v>
      </c>
      <c r="I2164" s="1" t="s">
        <v>584</v>
      </c>
      <c r="J2164" s="1">
        <v>2025</v>
      </c>
      <c r="K2164" s="550">
        <v>45778</v>
      </c>
    </row>
    <row r="2165" spans="3:11">
      <c r="C2165" s="1" t="s">
        <v>1028</v>
      </c>
      <c r="D2165" s="1" t="s">
        <v>804</v>
      </c>
      <c r="F2165" s="1">
        <v>10202171180</v>
      </c>
      <c r="G2165" s="1">
        <v>12817.7</v>
      </c>
      <c r="H2165" s="1">
        <v>12817.7</v>
      </c>
      <c r="I2165" s="1" t="s">
        <v>584</v>
      </c>
      <c r="J2165" s="1">
        <v>2025</v>
      </c>
      <c r="K2165" s="550">
        <v>45778</v>
      </c>
    </row>
    <row r="2166" spans="3:11">
      <c r="C2166" s="1" t="s">
        <v>1367</v>
      </c>
      <c r="D2166" s="1" t="s">
        <v>804</v>
      </c>
      <c r="F2166" s="1">
        <v>10201161180</v>
      </c>
      <c r="G2166" s="1">
        <v>250</v>
      </c>
      <c r="H2166" s="1">
        <v>250</v>
      </c>
      <c r="I2166" s="1" t="s">
        <v>584</v>
      </c>
      <c r="J2166" s="1">
        <v>2025</v>
      </c>
      <c r="K2166" s="550">
        <v>45778</v>
      </c>
    </row>
    <row r="2167" spans="3:11">
      <c r="C2167" s="1" t="s">
        <v>1029</v>
      </c>
      <c r="D2167" s="1" t="s">
        <v>804</v>
      </c>
      <c r="F2167" s="1">
        <v>10202171180</v>
      </c>
      <c r="G2167" s="1">
        <v>19874.099999999999</v>
      </c>
      <c r="H2167" s="1">
        <v>19874.099999999999</v>
      </c>
      <c r="I2167" s="1" t="s">
        <v>584</v>
      </c>
      <c r="J2167" s="1">
        <v>2025</v>
      </c>
      <c r="K2167" s="550">
        <v>45778</v>
      </c>
    </row>
    <row r="2168" spans="3:11">
      <c r="C2168" s="1" t="s">
        <v>1435</v>
      </c>
      <c r="D2168" s="1" t="s">
        <v>842</v>
      </c>
      <c r="F2168" s="1" t="s">
        <v>761</v>
      </c>
      <c r="G2168" s="1">
        <v>153</v>
      </c>
      <c r="H2168" s="1">
        <v>153</v>
      </c>
      <c r="I2168" s="1" t="s">
        <v>584</v>
      </c>
      <c r="J2168" s="1">
        <v>2025</v>
      </c>
      <c r="K2168" s="550">
        <v>45778</v>
      </c>
    </row>
    <row r="2169" spans="3:11">
      <c r="C2169" s="1" t="s">
        <v>1031</v>
      </c>
      <c r="D2169" s="1" t="s">
        <v>806</v>
      </c>
      <c r="F2169" s="1">
        <v>10152261180</v>
      </c>
      <c r="G2169" s="1">
        <v>248.57</v>
      </c>
      <c r="H2169" s="1">
        <v>248.57</v>
      </c>
      <c r="I2169" s="1" t="s">
        <v>584</v>
      </c>
      <c r="J2169" s="1">
        <v>2025</v>
      </c>
      <c r="K2169" s="550">
        <v>45778</v>
      </c>
    </row>
    <row r="2170" spans="3:11">
      <c r="C2170" s="1" t="s">
        <v>1033</v>
      </c>
      <c r="D2170" s="1" t="s">
        <v>808</v>
      </c>
      <c r="F2170" s="1">
        <v>10201161180</v>
      </c>
      <c r="G2170" s="1">
        <v>970</v>
      </c>
      <c r="H2170" s="1">
        <v>970</v>
      </c>
      <c r="I2170" s="1" t="s">
        <v>584</v>
      </c>
      <c r="J2170" s="1">
        <v>2025</v>
      </c>
      <c r="K2170" s="550">
        <v>45778</v>
      </c>
    </row>
    <row r="2171" spans="3:11">
      <c r="C2171" s="1" t="s">
        <v>1034</v>
      </c>
      <c r="D2171" s="1" t="s">
        <v>808</v>
      </c>
      <c r="F2171" s="1">
        <v>10401301180</v>
      </c>
      <c r="G2171" s="1">
        <v>403</v>
      </c>
      <c r="H2171" s="1">
        <v>403</v>
      </c>
      <c r="I2171" s="1" t="s">
        <v>584</v>
      </c>
      <c r="J2171" s="1">
        <v>2025</v>
      </c>
      <c r="K2171" s="550">
        <v>45778</v>
      </c>
    </row>
    <row r="2172" spans="3:11">
      <c r="C2172" s="1" t="s">
        <v>1035</v>
      </c>
      <c r="D2172" s="1" t="s">
        <v>808</v>
      </c>
      <c r="F2172" s="1">
        <v>10201161180</v>
      </c>
      <c r="G2172" s="1">
        <v>420</v>
      </c>
      <c r="H2172" s="1">
        <v>420</v>
      </c>
      <c r="I2172" s="1" t="s">
        <v>584</v>
      </c>
      <c r="J2172" s="1">
        <v>2025</v>
      </c>
      <c r="K2172" s="550">
        <v>45778</v>
      </c>
    </row>
    <row r="2173" spans="3:11">
      <c r="C2173" s="1" t="s">
        <v>1436</v>
      </c>
      <c r="D2173" s="1" t="s">
        <v>808</v>
      </c>
      <c r="F2173" s="1">
        <v>10201161180</v>
      </c>
      <c r="G2173" s="1">
        <v>580</v>
      </c>
      <c r="H2173" s="1">
        <v>580</v>
      </c>
      <c r="I2173" s="1" t="s">
        <v>584</v>
      </c>
      <c r="J2173" s="1">
        <v>2025</v>
      </c>
      <c r="K2173" s="550">
        <v>45778</v>
      </c>
    </row>
    <row r="2174" spans="3:11">
      <c r="C2174" s="1" t="s">
        <v>1037</v>
      </c>
      <c r="D2174" s="1" t="s">
        <v>810</v>
      </c>
      <c r="F2174" s="1">
        <v>10202141180</v>
      </c>
      <c r="G2174" s="1">
        <v>99367.3</v>
      </c>
      <c r="H2174" s="1">
        <v>99367.3</v>
      </c>
      <c r="I2174" s="1" t="s">
        <v>584</v>
      </c>
      <c r="J2174" s="1">
        <v>2025</v>
      </c>
      <c r="K2174" s="550">
        <v>45778</v>
      </c>
    </row>
    <row r="2175" spans="3:11">
      <c r="C2175" s="1" t="s">
        <v>1437</v>
      </c>
      <c r="D2175" s="1" t="s">
        <v>810</v>
      </c>
      <c r="F2175" s="1">
        <v>10201161180</v>
      </c>
      <c r="G2175" s="1">
        <v>4637</v>
      </c>
      <c r="H2175" s="1">
        <v>4637</v>
      </c>
      <c r="I2175" s="1" t="s">
        <v>584</v>
      </c>
      <c r="J2175" s="1">
        <v>2025</v>
      </c>
      <c r="K2175" s="550">
        <v>45778</v>
      </c>
    </row>
    <row r="2176" spans="3:11">
      <c r="C2176" s="1" t="s">
        <v>1038</v>
      </c>
      <c r="D2176" s="1" t="s">
        <v>810</v>
      </c>
      <c r="F2176" s="1">
        <v>10202141180</v>
      </c>
      <c r="G2176" s="1">
        <v>69649.5</v>
      </c>
      <c r="H2176" s="1">
        <v>69649.5</v>
      </c>
      <c r="I2176" s="1" t="s">
        <v>584</v>
      </c>
      <c r="J2176" s="1">
        <v>2025</v>
      </c>
      <c r="K2176" s="550">
        <v>45778</v>
      </c>
    </row>
    <row r="2177" spans="3:11">
      <c r="C2177" s="1" t="s">
        <v>1039</v>
      </c>
      <c r="D2177" s="1" t="s">
        <v>810</v>
      </c>
      <c r="F2177" s="1">
        <v>10202141180</v>
      </c>
      <c r="G2177" s="1">
        <v>21142.2</v>
      </c>
      <c r="H2177" s="1">
        <v>21142.2</v>
      </c>
      <c r="I2177" s="1" t="s">
        <v>584</v>
      </c>
      <c r="J2177" s="1">
        <v>2025</v>
      </c>
      <c r="K2177" s="550">
        <v>45778</v>
      </c>
    </row>
    <row r="2178" spans="3:11">
      <c r="C2178" s="1" t="s">
        <v>1040</v>
      </c>
      <c r="D2178" s="1" t="s">
        <v>810</v>
      </c>
      <c r="F2178" s="1">
        <v>10202141180</v>
      </c>
      <c r="G2178" s="1">
        <v>89099.4</v>
      </c>
      <c r="H2178" s="1">
        <v>89099.4</v>
      </c>
      <c r="I2178" s="1" t="s">
        <v>584</v>
      </c>
      <c r="J2178" s="1">
        <v>2025</v>
      </c>
      <c r="K2178" s="550">
        <v>45778</v>
      </c>
    </row>
    <row r="2179" spans="3:11">
      <c r="C2179" s="1" t="s">
        <v>1041</v>
      </c>
      <c r="D2179" s="1" t="s">
        <v>808</v>
      </c>
      <c r="F2179" s="1">
        <v>10201161180</v>
      </c>
      <c r="G2179" s="1">
        <v>40</v>
      </c>
      <c r="H2179" s="1">
        <v>40</v>
      </c>
      <c r="I2179" s="1" t="s">
        <v>584</v>
      </c>
      <c r="J2179" s="1">
        <v>2025</v>
      </c>
      <c r="K2179" s="550">
        <v>45778</v>
      </c>
    </row>
    <row r="2180" spans="3:11">
      <c r="C2180" s="1" t="s">
        <v>1370</v>
      </c>
      <c r="D2180" s="1" t="s">
        <v>808</v>
      </c>
      <c r="F2180" s="1">
        <v>10201161180</v>
      </c>
      <c r="G2180" s="1">
        <v>470</v>
      </c>
      <c r="H2180" s="1">
        <v>470</v>
      </c>
      <c r="I2180" s="1" t="s">
        <v>584</v>
      </c>
      <c r="J2180" s="1">
        <v>2025</v>
      </c>
      <c r="K2180" s="550">
        <v>45778</v>
      </c>
    </row>
    <row r="2181" spans="3:11">
      <c r="C2181" s="1" t="s">
        <v>1042</v>
      </c>
      <c r="D2181" s="1" t="s">
        <v>808</v>
      </c>
      <c r="F2181" s="1">
        <v>10201161180</v>
      </c>
      <c r="G2181" s="1">
        <v>130</v>
      </c>
      <c r="H2181" s="1">
        <v>130</v>
      </c>
      <c r="I2181" s="1" t="s">
        <v>584</v>
      </c>
      <c r="J2181" s="1">
        <v>2025</v>
      </c>
      <c r="K2181" s="550">
        <v>45778</v>
      </c>
    </row>
    <row r="2182" spans="3:11">
      <c r="C2182" s="1" t="s">
        <v>1438</v>
      </c>
      <c r="D2182" s="1" t="s">
        <v>808</v>
      </c>
      <c r="F2182" s="1">
        <v>10201161180</v>
      </c>
      <c r="G2182" s="1">
        <v>960</v>
      </c>
      <c r="H2182" s="1">
        <v>960</v>
      </c>
      <c r="I2182" s="1" t="s">
        <v>584</v>
      </c>
      <c r="J2182" s="1">
        <v>2025</v>
      </c>
      <c r="K2182" s="550">
        <v>45778</v>
      </c>
    </row>
    <row r="2183" spans="3:11">
      <c r="C2183" s="1" t="s">
        <v>1371</v>
      </c>
      <c r="D2183" s="1" t="s">
        <v>808</v>
      </c>
      <c r="F2183" s="1">
        <v>10201161180</v>
      </c>
      <c r="G2183" s="1">
        <v>680</v>
      </c>
      <c r="H2183" s="1">
        <v>680</v>
      </c>
      <c r="I2183" s="1" t="s">
        <v>584</v>
      </c>
      <c r="J2183" s="1">
        <v>2025</v>
      </c>
      <c r="K2183" s="550">
        <v>45778</v>
      </c>
    </row>
    <row r="2184" spans="3:11">
      <c r="C2184" s="1" t="s">
        <v>1043</v>
      </c>
      <c r="D2184" s="1" t="s">
        <v>808</v>
      </c>
      <c r="F2184" s="1">
        <v>10201161180</v>
      </c>
      <c r="G2184" s="1">
        <v>7490</v>
      </c>
      <c r="H2184" s="1">
        <v>7490</v>
      </c>
      <c r="I2184" s="1" t="s">
        <v>584</v>
      </c>
      <c r="J2184" s="1">
        <v>2025</v>
      </c>
      <c r="K2184" s="550">
        <v>45778</v>
      </c>
    </row>
    <row r="2185" spans="3:11">
      <c r="C2185" s="1" t="s">
        <v>1045</v>
      </c>
      <c r="D2185" s="1" t="s">
        <v>808</v>
      </c>
      <c r="F2185" s="1">
        <v>10201161180</v>
      </c>
      <c r="G2185" s="1">
        <v>1260</v>
      </c>
      <c r="H2185" s="1">
        <v>1260</v>
      </c>
      <c r="I2185" s="1" t="s">
        <v>584</v>
      </c>
      <c r="J2185" s="1">
        <v>2025</v>
      </c>
      <c r="K2185" s="550">
        <v>45778</v>
      </c>
    </row>
    <row r="2186" spans="3:11">
      <c r="C2186" s="1" t="s">
        <v>1046</v>
      </c>
      <c r="D2186" s="1" t="s">
        <v>808</v>
      </c>
      <c r="F2186" s="1">
        <v>10201161180</v>
      </c>
      <c r="G2186" s="1">
        <v>5600</v>
      </c>
      <c r="H2186" s="1">
        <v>5600</v>
      </c>
      <c r="I2186" s="1" t="s">
        <v>584</v>
      </c>
      <c r="J2186" s="1">
        <v>2025</v>
      </c>
      <c r="K2186" s="550">
        <v>45778</v>
      </c>
    </row>
    <row r="2187" spans="3:11">
      <c r="C2187" s="1" t="s">
        <v>1048</v>
      </c>
      <c r="D2187" s="1" t="s">
        <v>808</v>
      </c>
      <c r="F2187" s="1">
        <v>10201161180</v>
      </c>
      <c r="G2187" s="1">
        <v>1023.6</v>
      </c>
      <c r="H2187" s="1">
        <v>1023.6</v>
      </c>
      <c r="I2187" s="1" t="s">
        <v>584</v>
      </c>
      <c r="J2187" s="1">
        <v>2025</v>
      </c>
      <c r="K2187" s="550">
        <v>45778</v>
      </c>
    </row>
    <row r="2188" spans="3:11">
      <c r="C2188" s="1" t="s">
        <v>1049</v>
      </c>
      <c r="D2188" s="1" t="s">
        <v>810</v>
      </c>
      <c r="F2188" s="1">
        <v>10201161180</v>
      </c>
      <c r="G2188" s="1">
        <v>2895</v>
      </c>
      <c r="H2188" s="1">
        <v>2895</v>
      </c>
      <c r="I2188" s="1" t="s">
        <v>584</v>
      </c>
      <c r="J2188" s="1">
        <v>2025</v>
      </c>
      <c r="K2188" s="550">
        <v>45778</v>
      </c>
    </row>
    <row r="2189" spans="3:11">
      <c r="C2189" s="1" t="s">
        <v>1050</v>
      </c>
      <c r="D2189" s="1" t="s">
        <v>810</v>
      </c>
      <c r="F2189" s="1">
        <v>10201161180</v>
      </c>
      <c r="G2189" s="1">
        <v>395.5</v>
      </c>
      <c r="H2189" s="1">
        <v>395.5</v>
      </c>
      <c r="I2189" s="1" t="s">
        <v>584</v>
      </c>
      <c r="J2189" s="1">
        <v>2025</v>
      </c>
      <c r="K2189" s="550">
        <v>45778</v>
      </c>
    </row>
    <row r="2190" spans="3:11">
      <c r="C2190" s="1" t="s">
        <v>1051</v>
      </c>
      <c r="D2190" s="1" t="s">
        <v>810</v>
      </c>
      <c r="F2190" s="1">
        <v>10201161180</v>
      </c>
      <c r="G2190" s="1">
        <v>3385</v>
      </c>
      <c r="H2190" s="1">
        <v>3385</v>
      </c>
      <c r="I2190" s="1" t="s">
        <v>584</v>
      </c>
      <c r="J2190" s="1">
        <v>2025</v>
      </c>
      <c r="K2190" s="550">
        <v>45778</v>
      </c>
    </row>
    <row r="2191" spans="3:11">
      <c r="C2191" s="1" t="s">
        <v>1054</v>
      </c>
      <c r="D2191" s="1" t="s">
        <v>822</v>
      </c>
      <c r="F2191" s="1">
        <v>10202131180</v>
      </c>
      <c r="G2191" s="1">
        <v>102.34</v>
      </c>
      <c r="H2191" s="1">
        <v>102.34</v>
      </c>
      <c r="I2191" s="1" t="s">
        <v>584</v>
      </c>
      <c r="J2191" s="1">
        <v>2025</v>
      </c>
      <c r="K2191" s="550">
        <v>45778</v>
      </c>
    </row>
    <row r="2192" spans="3:11">
      <c r="C2192" s="1" t="s">
        <v>1055</v>
      </c>
      <c r="D2192" s="1" t="s">
        <v>822</v>
      </c>
      <c r="F2192" s="1">
        <v>10202131180</v>
      </c>
      <c r="G2192" s="1">
        <v>100.89</v>
      </c>
      <c r="H2192" s="1">
        <v>100.89</v>
      </c>
      <c r="I2192" s="1" t="s">
        <v>584</v>
      </c>
      <c r="J2192" s="1">
        <v>2025</v>
      </c>
      <c r="K2192" s="550">
        <v>45778</v>
      </c>
    </row>
    <row r="2193" spans="3:11">
      <c r="C2193" s="1" t="s">
        <v>1060</v>
      </c>
      <c r="D2193" s="1" t="s">
        <v>826</v>
      </c>
      <c r="F2193" s="1">
        <v>10202131180</v>
      </c>
      <c r="G2193" s="1">
        <v>255.2</v>
      </c>
      <c r="H2193" s="1">
        <v>255.2</v>
      </c>
      <c r="I2193" s="1" t="s">
        <v>584</v>
      </c>
      <c r="J2193" s="1">
        <v>2025</v>
      </c>
      <c r="K2193" s="550">
        <v>45778</v>
      </c>
    </row>
    <row r="2194" spans="3:11">
      <c r="C2194" s="1" t="s">
        <v>1372</v>
      </c>
      <c r="D2194" s="1" t="s">
        <v>826</v>
      </c>
      <c r="F2194" s="1" t="s">
        <v>761</v>
      </c>
      <c r="G2194" s="1">
        <v>47.69</v>
      </c>
      <c r="H2194" s="1">
        <v>47.69</v>
      </c>
      <c r="I2194" s="1" t="s">
        <v>584</v>
      </c>
      <c r="J2194" s="1">
        <v>2025</v>
      </c>
      <c r="K2194" s="550">
        <v>45778</v>
      </c>
    </row>
    <row r="2195" spans="3:11">
      <c r="C2195" s="1" t="s">
        <v>1061</v>
      </c>
      <c r="D2195" s="1" t="s">
        <v>826</v>
      </c>
      <c r="F2195" s="1">
        <v>10601621180</v>
      </c>
      <c r="G2195" s="1">
        <v>90.85</v>
      </c>
      <c r="H2195" s="1">
        <v>90.85</v>
      </c>
      <c r="I2195" s="1" t="s">
        <v>584</v>
      </c>
      <c r="J2195" s="1">
        <v>2025</v>
      </c>
      <c r="K2195" s="550">
        <v>45778</v>
      </c>
    </row>
    <row r="2196" spans="3:11">
      <c r="C2196" s="1" t="s">
        <v>1062</v>
      </c>
      <c r="D2196" s="1" t="s">
        <v>812</v>
      </c>
      <c r="F2196" s="1">
        <v>10201161180</v>
      </c>
      <c r="G2196" s="1">
        <v>160</v>
      </c>
      <c r="H2196" s="1">
        <v>160</v>
      </c>
      <c r="I2196" s="1" t="s">
        <v>584</v>
      </c>
      <c r="J2196" s="1">
        <v>2025</v>
      </c>
      <c r="K2196" s="550">
        <v>45778</v>
      </c>
    </row>
    <row r="2197" spans="3:11">
      <c r="C2197" s="1" t="s">
        <v>1063</v>
      </c>
      <c r="D2197" s="1" t="s">
        <v>824</v>
      </c>
      <c r="F2197" s="1">
        <v>10601621180</v>
      </c>
      <c r="G2197" s="1">
        <v>45.59</v>
      </c>
      <c r="H2197" s="1">
        <v>45.59</v>
      </c>
      <c r="I2197" s="1" t="s">
        <v>584</v>
      </c>
      <c r="J2197" s="1">
        <v>2025</v>
      </c>
      <c r="K2197" s="550">
        <v>45778</v>
      </c>
    </row>
    <row r="2198" spans="3:11">
      <c r="C2198" s="1" t="s">
        <v>1407</v>
      </c>
      <c r="D2198" s="1" t="s">
        <v>826</v>
      </c>
      <c r="F2198" s="1" t="s">
        <v>761</v>
      </c>
      <c r="G2198" s="1">
        <v>2484.2600000000002</v>
      </c>
      <c r="H2198" s="1">
        <v>2484.2600000000002</v>
      </c>
      <c r="I2198" s="1" t="s">
        <v>584</v>
      </c>
      <c r="J2198" s="1">
        <v>2025</v>
      </c>
      <c r="K2198" s="550">
        <v>45778</v>
      </c>
    </row>
    <row r="2199" spans="3:11">
      <c r="C2199" s="1" t="s">
        <v>1064</v>
      </c>
      <c r="D2199" s="1" t="s">
        <v>814</v>
      </c>
      <c r="F2199" s="1">
        <v>10202221180</v>
      </c>
      <c r="G2199" s="1">
        <v>1840.3</v>
      </c>
      <c r="H2199" s="1">
        <v>1840.3</v>
      </c>
      <c r="I2199" s="1" t="s">
        <v>584</v>
      </c>
      <c r="J2199" s="1">
        <v>2025</v>
      </c>
      <c r="K2199" s="550">
        <v>45778</v>
      </c>
    </row>
    <row r="2200" spans="3:11">
      <c r="C2200" s="1" t="s">
        <v>1065</v>
      </c>
      <c r="D2200" s="1" t="s">
        <v>814</v>
      </c>
      <c r="F2200" s="1">
        <v>10201161180</v>
      </c>
      <c r="G2200" s="1">
        <v>895</v>
      </c>
      <c r="H2200" s="1">
        <v>895</v>
      </c>
      <c r="I2200" s="1" t="s">
        <v>584</v>
      </c>
      <c r="J2200" s="1">
        <v>2025</v>
      </c>
      <c r="K2200" s="550">
        <v>45778</v>
      </c>
    </row>
    <row r="2201" spans="3:11">
      <c r="C2201" s="1" t="s">
        <v>1068</v>
      </c>
      <c r="D2201" s="1" t="s">
        <v>844</v>
      </c>
      <c r="F2201" s="1">
        <v>10601521180</v>
      </c>
      <c r="G2201" s="1">
        <v>88.58</v>
      </c>
      <c r="H2201" s="1">
        <v>88.58</v>
      </c>
      <c r="I2201" s="1" t="s">
        <v>584</v>
      </c>
      <c r="J2201" s="1">
        <v>2025</v>
      </c>
      <c r="K2201" s="550">
        <v>45778</v>
      </c>
    </row>
    <row r="2202" spans="3:11">
      <c r="C2202" s="1" t="s">
        <v>1069</v>
      </c>
      <c r="D2202" s="1" t="s">
        <v>826</v>
      </c>
      <c r="F2202" s="1" t="s">
        <v>750</v>
      </c>
      <c r="G2202" s="1">
        <v>127.42</v>
      </c>
      <c r="H2202" s="1">
        <v>127.42</v>
      </c>
      <c r="I2202" s="1" t="s">
        <v>584</v>
      </c>
      <c r="J2202" s="1">
        <v>2025</v>
      </c>
      <c r="K2202" s="550">
        <v>45778</v>
      </c>
    </row>
    <row r="2203" spans="3:11">
      <c r="C2203" s="1" t="s">
        <v>1070</v>
      </c>
      <c r="D2203" s="1" t="s">
        <v>824</v>
      </c>
      <c r="F2203" s="1" t="s">
        <v>750</v>
      </c>
      <c r="G2203" s="1">
        <v>144.66</v>
      </c>
      <c r="H2203" s="1">
        <v>144.66</v>
      </c>
      <c r="I2203" s="1" t="s">
        <v>584</v>
      </c>
      <c r="J2203" s="1">
        <v>2025</v>
      </c>
      <c r="K2203" s="550">
        <v>45778</v>
      </c>
    </row>
    <row r="2204" spans="3:11">
      <c r="C2204" s="1" t="s">
        <v>1071</v>
      </c>
      <c r="D2204" s="1" t="s">
        <v>826</v>
      </c>
      <c r="F2204" s="1" t="s">
        <v>750</v>
      </c>
      <c r="G2204" s="1">
        <v>323.58</v>
      </c>
      <c r="H2204" s="1">
        <v>323.58</v>
      </c>
      <c r="I2204" s="1" t="s">
        <v>584</v>
      </c>
      <c r="J2204" s="1">
        <v>2025</v>
      </c>
      <c r="K2204" s="550">
        <v>45778</v>
      </c>
    </row>
    <row r="2205" spans="3:11">
      <c r="C2205" s="1" t="s">
        <v>1072</v>
      </c>
      <c r="D2205" s="1" t="s">
        <v>818</v>
      </c>
      <c r="F2205" s="1">
        <v>10202171180</v>
      </c>
      <c r="G2205" s="1">
        <v>7904.6</v>
      </c>
      <c r="H2205" s="1">
        <v>7904.6</v>
      </c>
      <c r="I2205" s="1" t="s">
        <v>584</v>
      </c>
      <c r="J2205" s="1">
        <v>2025</v>
      </c>
      <c r="K2205" s="550">
        <v>45778</v>
      </c>
    </row>
    <row r="2206" spans="3:11">
      <c r="C2206" s="1" t="s">
        <v>1073</v>
      </c>
      <c r="D2206" s="1" t="s">
        <v>818</v>
      </c>
      <c r="F2206" s="1">
        <v>10202171180</v>
      </c>
      <c r="G2206" s="1">
        <v>10382.9</v>
      </c>
      <c r="H2206" s="1">
        <v>10382.9</v>
      </c>
      <c r="I2206" s="1" t="s">
        <v>584</v>
      </c>
      <c r="J2206" s="1">
        <v>2025</v>
      </c>
      <c r="K2206" s="550">
        <v>45778</v>
      </c>
    </row>
    <row r="2207" spans="3:11">
      <c r="C2207" s="1" t="s">
        <v>1074</v>
      </c>
      <c r="D2207" s="1" t="s">
        <v>818</v>
      </c>
      <c r="F2207" s="1">
        <v>10201161180</v>
      </c>
      <c r="G2207" s="1">
        <v>70</v>
      </c>
      <c r="H2207" s="1">
        <v>70</v>
      </c>
      <c r="I2207" s="1" t="s">
        <v>584</v>
      </c>
      <c r="J2207" s="1">
        <v>2025</v>
      </c>
      <c r="K2207" s="550">
        <v>45778</v>
      </c>
    </row>
    <row r="2208" spans="3:11">
      <c r="C2208" s="1" t="s">
        <v>1075</v>
      </c>
      <c r="D2208" s="1" t="s">
        <v>818</v>
      </c>
      <c r="F2208" s="1">
        <v>10201161180</v>
      </c>
      <c r="G2208" s="1">
        <v>900</v>
      </c>
      <c r="H2208" s="1">
        <v>900</v>
      </c>
      <c r="I2208" s="1" t="s">
        <v>584</v>
      </c>
      <c r="J2208" s="1">
        <v>2025</v>
      </c>
      <c r="K2208" s="550">
        <v>45778</v>
      </c>
    </row>
    <row r="2209" spans="3:11">
      <c r="C2209" s="1" t="s">
        <v>1331</v>
      </c>
      <c r="D2209" s="1" t="s">
        <v>818</v>
      </c>
      <c r="F2209" s="1" t="s">
        <v>761</v>
      </c>
      <c r="G2209" s="1">
        <v>2231</v>
      </c>
      <c r="H2209" s="1">
        <v>2231</v>
      </c>
      <c r="I2209" s="1" t="s">
        <v>584</v>
      </c>
      <c r="J2209" s="1">
        <v>2025</v>
      </c>
      <c r="K2209" s="550">
        <v>45778</v>
      </c>
    </row>
    <row r="2210" spans="3:11">
      <c r="D2210" s="1" t="s">
        <v>826</v>
      </c>
      <c r="F2210" s="1">
        <v>10601621180</v>
      </c>
      <c r="G2210" s="1">
        <v>82.15</v>
      </c>
      <c r="H2210" s="1">
        <v>82.15</v>
      </c>
      <c r="I2210" s="1" t="s">
        <v>584</v>
      </c>
      <c r="J2210" s="1">
        <v>2025</v>
      </c>
      <c r="K2210" s="550">
        <v>45778</v>
      </c>
    </row>
    <row r="2211" spans="3:11">
      <c r="C2211" s="1" t="s">
        <v>1077</v>
      </c>
      <c r="D2211" s="1" t="s">
        <v>826</v>
      </c>
      <c r="F2211" s="1">
        <v>10601621180</v>
      </c>
      <c r="G2211" s="1">
        <v>149.34</v>
      </c>
      <c r="H2211" s="1">
        <v>149.34</v>
      </c>
      <c r="I2211" s="1" t="s">
        <v>584</v>
      </c>
      <c r="J2211" s="1">
        <v>2025</v>
      </c>
      <c r="K2211" s="550">
        <v>45778</v>
      </c>
    </row>
    <row r="2212" spans="3:11">
      <c r="C2212" s="1" t="s">
        <v>1078</v>
      </c>
      <c r="D2212" s="1" t="s">
        <v>826</v>
      </c>
      <c r="F2212" s="1">
        <v>10401101180</v>
      </c>
      <c r="G2212" s="1">
        <v>816.38</v>
      </c>
      <c r="H2212" s="1">
        <v>816.38</v>
      </c>
      <c r="I2212" s="1" t="s">
        <v>584</v>
      </c>
      <c r="J2212" s="1">
        <v>2025</v>
      </c>
      <c r="K2212" s="550">
        <v>45778</v>
      </c>
    </row>
    <row r="2213" spans="3:11">
      <c r="C2213" s="1" t="s">
        <v>1079</v>
      </c>
      <c r="D2213" s="1" t="s">
        <v>824</v>
      </c>
      <c r="F2213" s="1">
        <v>10201161180</v>
      </c>
      <c r="G2213" s="1">
        <v>140</v>
      </c>
      <c r="H2213" s="1">
        <v>140</v>
      </c>
      <c r="I2213" s="1" t="s">
        <v>584</v>
      </c>
      <c r="J2213" s="1">
        <v>2025</v>
      </c>
      <c r="K2213" s="550">
        <v>45778</v>
      </c>
    </row>
    <row r="2214" spans="3:11">
      <c r="C2214" s="1" t="s">
        <v>1408</v>
      </c>
      <c r="D2214" s="1" t="s">
        <v>824</v>
      </c>
      <c r="F2214" s="1">
        <v>10401101180</v>
      </c>
      <c r="G2214" s="1">
        <v>552.71</v>
      </c>
      <c r="H2214" s="1">
        <v>552.71</v>
      </c>
      <c r="I2214" s="1" t="s">
        <v>584</v>
      </c>
      <c r="J2214" s="1">
        <v>2025</v>
      </c>
      <c r="K2214" s="550">
        <v>45778</v>
      </c>
    </row>
    <row r="2215" spans="3:11">
      <c r="C2215" s="1" t="s">
        <v>1081</v>
      </c>
      <c r="D2215" s="1" t="s">
        <v>830</v>
      </c>
      <c r="F2215" s="1">
        <v>10202111180</v>
      </c>
      <c r="G2215" s="1">
        <v>110.9</v>
      </c>
      <c r="H2215" s="1">
        <v>110.9</v>
      </c>
      <c r="I2215" s="1" t="s">
        <v>584</v>
      </c>
      <c r="J2215" s="1">
        <v>2025</v>
      </c>
      <c r="K2215" s="550">
        <v>45778</v>
      </c>
    </row>
    <row r="2216" spans="3:11">
      <c r="C2216" s="1" t="s">
        <v>1083</v>
      </c>
      <c r="D2216" s="1" t="s">
        <v>826</v>
      </c>
      <c r="F2216" s="1">
        <v>10601621180</v>
      </c>
      <c r="G2216" s="1">
        <v>324.5</v>
      </c>
      <c r="H2216" s="1">
        <v>324.5</v>
      </c>
      <c r="I2216" s="1" t="s">
        <v>584</v>
      </c>
      <c r="J2216" s="1">
        <v>2025</v>
      </c>
      <c r="K2216" s="550">
        <v>45778</v>
      </c>
    </row>
    <row r="2217" spans="3:11">
      <c r="C2217" s="1" t="s">
        <v>1084</v>
      </c>
      <c r="D2217" s="1" t="s">
        <v>826</v>
      </c>
      <c r="F2217" s="1">
        <v>10601621180</v>
      </c>
      <c r="G2217" s="1">
        <v>607.05999999999995</v>
      </c>
      <c r="H2217" s="1">
        <v>607.05999999999995</v>
      </c>
      <c r="I2217" s="1" t="s">
        <v>584</v>
      </c>
      <c r="J2217" s="1">
        <v>2025</v>
      </c>
      <c r="K2217" s="550">
        <v>45778</v>
      </c>
    </row>
    <row r="2218" spans="3:11" ht="25.5">
      <c r="C2218" s="69" t="s">
        <v>1374</v>
      </c>
      <c r="D2218" s="69" t="s">
        <v>808</v>
      </c>
      <c r="F2218" s="1" t="s">
        <v>761</v>
      </c>
      <c r="G2218" s="1">
        <v>1578</v>
      </c>
      <c r="H2218" s="1">
        <v>1578</v>
      </c>
      <c r="I2218" s="1" t="s">
        <v>584</v>
      </c>
      <c r="J2218" s="1">
        <v>2025</v>
      </c>
      <c r="K2218" s="550">
        <v>45778</v>
      </c>
    </row>
    <row r="2219" spans="3:11">
      <c r="C2219" s="1" t="s">
        <v>1086</v>
      </c>
      <c r="D2219" s="1" t="s">
        <v>820</v>
      </c>
      <c r="F2219" s="1">
        <v>10201161180</v>
      </c>
      <c r="G2219" s="1">
        <v>5539</v>
      </c>
      <c r="H2219" s="1">
        <v>5539</v>
      </c>
      <c r="I2219" s="1" t="s">
        <v>584</v>
      </c>
      <c r="J2219" s="1">
        <v>2025</v>
      </c>
      <c r="K2219" s="550">
        <v>45778</v>
      </c>
    </row>
    <row r="2220" spans="3:11">
      <c r="C2220" s="1" t="s">
        <v>1087</v>
      </c>
      <c r="D2220" s="1" t="s">
        <v>820</v>
      </c>
      <c r="F2220" s="1">
        <v>10201161180</v>
      </c>
      <c r="G2220" s="1">
        <v>6311</v>
      </c>
      <c r="H2220" s="1">
        <v>6311</v>
      </c>
      <c r="I2220" s="1" t="s">
        <v>584</v>
      </c>
      <c r="J2220" s="1">
        <v>2025</v>
      </c>
      <c r="K2220" s="550">
        <v>45778</v>
      </c>
    </row>
    <row r="2221" spans="3:11">
      <c r="C2221" s="1" t="s">
        <v>1088</v>
      </c>
      <c r="D2221" s="1" t="s">
        <v>820</v>
      </c>
      <c r="F2221" s="1">
        <v>10201161180</v>
      </c>
      <c r="G2221" s="1">
        <v>4860</v>
      </c>
      <c r="H2221" s="1">
        <v>4860</v>
      </c>
      <c r="I2221" s="1" t="s">
        <v>584</v>
      </c>
      <c r="J2221" s="1">
        <v>2025</v>
      </c>
      <c r="K2221" s="550">
        <v>45778</v>
      </c>
    </row>
    <row r="2222" spans="3:11">
      <c r="C2222" s="1" t="s">
        <v>1089</v>
      </c>
      <c r="D2222" s="1" t="s">
        <v>820</v>
      </c>
      <c r="F2222" s="1">
        <v>10201161180</v>
      </c>
      <c r="G2222" s="1">
        <v>5805</v>
      </c>
      <c r="H2222" s="1">
        <v>5805</v>
      </c>
      <c r="I2222" s="1" t="s">
        <v>584</v>
      </c>
      <c r="J2222" s="1">
        <v>2025</v>
      </c>
      <c r="K2222" s="550">
        <v>45778</v>
      </c>
    </row>
    <row r="2223" spans="3:11">
      <c r="C2223" s="1" t="s">
        <v>1375</v>
      </c>
      <c r="D2223" s="1" t="s">
        <v>826</v>
      </c>
      <c r="F2223" s="1" t="s">
        <v>761</v>
      </c>
      <c r="G2223" s="1">
        <v>254.85</v>
      </c>
      <c r="H2223" s="1">
        <v>254.85</v>
      </c>
      <c r="I2223" s="1" t="s">
        <v>584</v>
      </c>
      <c r="J2223" s="1">
        <v>2025</v>
      </c>
      <c r="K2223" s="550">
        <v>45778</v>
      </c>
    </row>
    <row r="2224" spans="3:11">
      <c r="C2224" s="1" t="s">
        <v>1092</v>
      </c>
      <c r="D2224" s="1" t="s">
        <v>826</v>
      </c>
      <c r="F2224" s="1">
        <v>10401101180</v>
      </c>
      <c r="G2224" s="1">
        <v>80.760000000000005</v>
      </c>
      <c r="H2224" s="1">
        <v>80.760000000000005</v>
      </c>
      <c r="I2224" s="1" t="s">
        <v>584</v>
      </c>
      <c r="J2224" s="1">
        <v>2025</v>
      </c>
      <c r="K2224" s="550">
        <v>45778</v>
      </c>
    </row>
    <row r="2225" spans="3:11">
      <c r="C2225" s="1" t="s">
        <v>1093</v>
      </c>
      <c r="D2225" s="1" t="s">
        <v>830</v>
      </c>
      <c r="F2225" s="1">
        <v>10201161180</v>
      </c>
      <c r="G2225" s="1">
        <v>29978.3</v>
      </c>
      <c r="H2225" s="1">
        <v>29978.3</v>
      </c>
      <c r="I2225" s="1" t="s">
        <v>584</v>
      </c>
      <c r="J2225" s="1">
        <v>2025</v>
      </c>
      <c r="K2225" s="550">
        <v>45778</v>
      </c>
    </row>
    <row r="2226" spans="3:11">
      <c r="C2226" s="1" t="s">
        <v>1094</v>
      </c>
      <c r="D2226" s="1" t="s">
        <v>830</v>
      </c>
      <c r="F2226" s="1">
        <v>10201161180</v>
      </c>
      <c r="G2226" s="1">
        <v>23122.2</v>
      </c>
      <c r="H2226" s="1">
        <v>23122.2</v>
      </c>
      <c r="I2226" s="1" t="s">
        <v>584</v>
      </c>
      <c r="J2226" s="1">
        <v>2025</v>
      </c>
      <c r="K2226" s="550">
        <v>45778</v>
      </c>
    </row>
    <row r="2227" spans="3:11">
      <c r="C2227" s="1" t="s">
        <v>1334</v>
      </c>
      <c r="D2227" s="1" t="s">
        <v>826</v>
      </c>
      <c r="F2227" s="1" t="s">
        <v>761</v>
      </c>
      <c r="G2227" s="1">
        <v>302.26</v>
      </c>
      <c r="H2227" s="1">
        <v>302.26</v>
      </c>
      <c r="I2227" s="1" t="s">
        <v>584</v>
      </c>
      <c r="J2227" s="1">
        <v>2025</v>
      </c>
      <c r="K2227" s="550">
        <v>45778</v>
      </c>
    </row>
    <row r="2228" spans="3:11">
      <c r="C2228" s="1" t="s">
        <v>1336</v>
      </c>
      <c r="D2228" s="1" t="s">
        <v>826</v>
      </c>
      <c r="F2228" s="1" t="s">
        <v>761</v>
      </c>
      <c r="G2228" s="1">
        <v>295.97000000000003</v>
      </c>
      <c r="H2228" s="1">
        <v>295.97000000000003</v>
      </c>
      <c r="I2228" s="1" t="s">
        <v>584</v>
      </c>
      <c r="J2228" s="1">
        <v>2025</v>
      </c>
      <c r="K2228" s="550">
        <v>45778</v>
      </c>
    </row>
    <row r="2229" spans="3:11">
      <c r="C2229" s="1" t="s">
        <v>1409</v>
      </c>
      <c r="D2229" s="1" t="s">
        <v>828</v>
      </c>
      <c r="F2229" s="1">
        <v>10201161180</v>
      </c>
      <c r="G2229" s="1">
        <v>30</v>
      </c>
      <c r="H2229" s="1">
        <v>30</v>
      </c>
      <c r="I2229" s="1" t="s">
        <v>584</v>
      </c>
      <c r="J2229" s="1">
        <v>2025</v>
      </c>
      <c r="K2229" s="550">
        <v>45778</v>
      </c>
    </row>
    <row r="2230" spans="3:11">
      <c r="C2230" s="1" t="s">
        <v>1410</v>
      </c>
      <c r="D2230" s="1" t="s">
        <v>828</v>
      </c>
      <c r="F2230" s="1">
        <v>10201161180</v>
      </c>
      <c r="G2230" s="1">
        <v>95</v>
      </c>
      <c r="H2230" s="1">
        <v>95</v>
      </c>
      <c r="I2230" s="1" t="s">
        <v>584</v>
      </c>
      <c r="J2230" s="1">
        <v>2025</v>
      </c>
      <c r="K2230" s="550">
        <v>45778</v>
      </c>
    </row>
    <row r="2231" spans="3:11">
      <c r="C2231" s="1" t="s">
        <v>1097</v>
      </c>
      <c r="D2231" s="1" t="s">
        <v>828</v>
      </c>
      <c r="F2231" s="1">
        <v>10202171180</v>
      </c>
      <c r="G2231" s="1">
        <v>97.1</v>
      </c>
      <c r="H2231" s="1">
        <v>97.1</v>
      </c>
      <c r="I2231" s="1" t="s">
        <v>584</v>
      </c>
      <c r="J2231" s="1">
        <v>2025</v>
      </c>
      <c r="K2231" s="550">
        <v>45778</v>
      </c>
    </row>
    <row r="2232" spans="3:11">
      <c r="C2232" s="1" t="s">
        <v>1098</v>
      </c>
      <c r="D2232" s="1" t="s">
        <v>828</v>
      </c>
      <c r="F2232" s="1">
        <v>10202171180</v>
      </c>
      <c r="G2232" s="1">
        <v>155.80000000000001</v>
      </c>
      <c r="H2232" s="1">
        <v>155.80000000000001</v>
      </c>
      <c r="I2232" s="1" t="s">
        <v>584</v>
      </c>
      <c r="J2232" s="1">
        <v>2025</v>
      </c>
      <c r="K2232" s="550">
        <v>45778</v>
      </c>
    </row>
    <row r="2233" spans="3:11">
      <c r="C2233" s="1" t="s">
        <v>1099</v>
      </c>
      <c r="D2233" s="1" t="s">
        <v>828</v>
      </c>
      <c r="F2233" s="1">
        <v>10202171180</v>
      </c>
      <c r="G2233" s="1">
        <v>59.8</v>
      </c>
      <c r="H2233" s="1">
        <v>59.8</v>
      </c>
      <c r="I2233" s="1" t="s">
        <v>584</v>
      </c>
      <c r="J2233" s="1">
        <v>2025</v>
      </c>
      <c r="K2233" s="550">
        <v>45778</v>
      </c>
    </row>
    <row r="2234" spans="3:11">
      <c r="C2234" s="1" t="s">
        <v>1100</v>
      </c>
      <c r="D2234" s="1" t="s">
        <v>828</v>
      </c>
      <c r="F2234" s="1">
        <v>10202171180</v>
      </c>
      <c r="G2234" s="1">
        <v>269.5</v>
      </c>
      <c r="H2234" s="1">
        <v>269.5</v>
      </c>
      <c r="I2234" s="1" t="s">
        <v>584</v>
      </c>
      <c r="J2234" s="1">
        <v>2025</v>
      </c>
      <c r="K2234" s="550">
        <v>45778</v>
      </c>
    </row>
    <row r="2235" spans="3:11">
      <c r="C2235" s="1" t="s">
        <v>1101</v>
      </c>
      <c r="D2235" s="1" t="s">
        <v>828</v>
      </c>
      <c r="F2235" s="1">
        <v>10202171180</v>
      </c>
      <c r="G2235" s="1">
        <v>335.9</v>
      </c>
      <c r="H2235" s="1">
        <v>335.9</v>
      </c>
      <c r="I2235" s="1" t="s">
        <v>584</v>
      </c>
      <c r="J2235" s="1">
        <v>2025</v>
      </c>
      <c r="K2235" s="550">
        <v>45778</v>
      </c>
    </row>
    <row r="2236" spans="3:11">
      <c r="C2236" s="1" t="s">
        <v>1102</v>
      </c>
      <c r="D2236" s="1" t="s">
        <v>828</v>
      </c>
      <c r="F2236" s="1">
        <v>10202171180</v>
      </c>
      <c r="G2236" s="1">
        <v>359.4</v>
      </c>
      <c r="H2236" s="1">
        <v>359.4</v>
      </c>
      <c r="I2236" s="1" t="s">
        <v>584</v>
      </c>
      <c r="J2236" s="1">
        <v>2025</v>
      </c>
      <c r="K2236" s="550">
        <v>45778</v>
      </c>
    </row>
    <row r="2237" spans="3:11">
      <c r="C2237" s="1" t="s">
        <v>1103</v>
      </c>
      <c r="D2237" s="1" t="s">
        <v>828</v>
      </c>
      <c r="F2237" s="1">
        <v>10202171180</v>
      </c>
      <c r="G2237" s="1">
        <v>424.8</v>
      </c>
      <c r="H2237" s="1">
        <v>424.8</v>
      </c>
      <c r="I2237" s="1" t="s">
        <v>584</v>
      </c>
      <c r="J2237" s="1">
        <v>2025</v>
      </c>
      <c r="K2237" s="550">
        <v>45778</v>
      </c>
    </row>
    <row r="2238" spans="3:11">
      <c r="C2238" s="1" t="s">
        <v>1104</v>
      </c>
      <c r="D2238" s="1" t="s">
        <v>828</v>
      </c>
      <c r="F2238" s="1">
        <v>10202171180</v>
      </c>
      <c r="G2238" s="1">
        <v>206.1</v>
      </c>
      <c r="H2238" s="1">
        <v>206.1</v>
      </c>
      <c r="I2238" s="1" t="s">
        <v>584</v>
      </c>
      <c r="J2238" s="1">
        <v>2025</v>
      </c>
      <c r="K2238" s="550">
        <v>45778</v>
      </c>
    </row>
    <row r="2239" spans="3:11">
      <c r="C2239" s="1" t="s">
        <v>1105</v>
      </c>
      <c r="D2239" s="1" t="s">
        <v>828</v>
      </c>
      <c r="F2239" s="1">
        <v>10202171180</v>
      </c>
      <c r="G2239" s="1">
        <v>350.4</v>
      </c>
      <c r="H2239" s="1">
        <v>350.4</v>
      </c>
      <c r="I2239" s="1" t="s">
        <v>584</v>
      </c>
      <c r="J2239" s="1">
        <v>2025</v>
      </c>
      <c r="K2239" s="550">
        <v>45778</v>
      </c>
    </row>
    <row r="2240" spans="3:11">
      <c r="C2240" s="1" t="s">
        <v>1106</v>
      </c>
      <c r="D2240" s="1" t="s">
        <v>828</v>
      </c>
      <c r="F2240" s="1">
        <v>10202171180</v>
      </c>
      <c r="G2240" s="1">
        <v>473.3</v>
      </c>
      <c r="H2240" s="1">
        <v>473.3</v>
      </c>
      <c r="I2240" s="1" t="s">
        <v>584</v>
      </c>
      <c r="J2240" s="1">
        <v>2025</v>
      </c>
      <c r="K2240" s="550">
        <v>45778</v>
      </c>
    </row>
    <row r="2241" spans="3:11">
      <c r="C2241" s="1" t="s">
        <v>1107</v>
      </c>
      <c r="D2241" s="1" t="s">
        <v>828</v>
      </c>
      <c r="F2241" s="1">
        <v>10202171180</v>
      </c>
      <c r="G2241" s="1">
        <v>325.8</v>
      </c>
      <c r="H2241" s="1">
        <v>325.8</v>
      </c>
      <c r="I2241" s="1" t="s">
        <v>584</v>
      </c>
      <c r="J2241" s="1">
        <v>2025</v>
      </c>
      <c r="K2241" s="550">
        <v>45778</v>
      </c>
    </row>
    <row r="2242" spans="3:11">
      <c r="C2242" s="1" t="s">
        <v>1108</v>
      </c>
      <c r="D2242" s="1" t="s">
        <v>828</v>
      </c>
      <c r="F2242" s="1">
        <v>10202171180</v>
      </c>
      <c r="G2242" s="1">
        <v>290.3</v>
      </c>
      <c r="H2242" s="1">
        <v>290.3</v>
      </c>
      <c r="I2242" s="1" t="s">
        <v>584</v>
      </c>
      <c r="J2242" s="1">
        <v>2025</v>
      </c>
      <c r="K2242" s="550">
        <v>45778</v>
      </c>
    </row>
    <row r="2243" spans="3:11">
      <c r="C2243" s="1" t="s">
        <v>1109</v>
      </c>
      <c r="D2243" s="1" t="s">
        <v>828</v>
      </c>
      <c r="F2243" s="1">
        <v>10202171180</v>
      </c>
      <c r="G2243" s="1">
        <v>364.5</v>
      </c>
      <c r="H2243" s="1">
        <v>364.5</v>
      </c>
      <c r="I2243" s="1" t="s">
        <v>584</v>
      </c>
      <c r="J2243" s="1">
        <v>2025</v>
      </c>
      <c r="K2243" s="550">
        <v>45778</v>
      </c>
    </row>
    <row r="2244" spans="3:11">
      <c r="C2244" s="1" t="s">
        <v>1295</v>
      </c>
      <c r="D2244" s="1" t="s">
        <v>828</v>
      </c>
      <c r="F2244" s="1">
        <v>10202171180</v>
      </c>
      <c r="G2244" s="1">
        <v>568.20000000000005</v>
      </c>
      <c r="H2244" s="1">
        <v>568.20000000000005</v>
      </c>
      <c r="I2244" s="1" t="s">
        <v>584</v>
      </c>
      <c r="J2244" s="1">
        <v>2025</v>
      </c>
      <c r="K2244" s="550">
        <v>45778</v>
      </c>
    </row>
    <row r="2245" spans="3:11">
      <c r="C2245" s="1" t="s">
        <v>1338</v>
      </c>
      <c r="D2245" s="1" t="s">
        <v>828</v>
      </c>
      <c r="F2245" s="1">
        <v>10401631180</v>
      </c>
      <c r="G2245" s="1">
        <v>111.3</v>
      </c>
      <c r="H2245" s="1">
        <v>111.3</v>
      </c>
      <c r="I2245" s="1" t="s">
        <v>584</v>
      </c>
      <c r="J2245" s="1">
        <v>2025</v>
      </c>
      <c r="K2245" s="550">
        <v>45778</v>
      </c>
    </row>
    <row r="2246" spans="3:11">
      <c r="C2246" s="1" t="s">
        <v>1296</v>
      </c>
      <c r="D2246" s="1" t="s">
        <v>828</v>
      </c>
      <c r="F2246" s="1">
        <v>10201161180</v>
      </c>
      <c r="G2246" s="1">
        <v>150</v>
      </c>
      <c r="H2246" s="1">
        <v>150</v>
      </c>
      <c r="I2246" s="1" t="s">
        <v>584</v>
      </c>
      <c r="J2246" s="1">
        <v>2025</v>
      </c>
      <c r="K2246" s="550">
        <v>45778</v>
      </c>
    </row>
    <row r="2247" spans="3:11">
      <c r="C2247" s="1" t="s">
        <v>1297</v>
      </c>
      <c r="D2247" s="1" t="s">
        <v>828</v>
      </c>
      <c r="F2247" s="1">
        <v>10201161180</v>
      </c>
      <c r="G2247" s="1">
        <v>40</v>
      </c>
      <c r="H2247" s="1">
        <v>40</v>
      </c>
      <c r="I2247" s="1" t="s">
        <v>584</v>
      </c>
      <c r="J2247" s="1">
        <v>2025</v>
      </c>
      <c r="K2247" s="550">
        <v>45778</v>
      </c>
    </row>
    <row r="2248" spans="3:11">
      <c r="D2248" s="1" t="s">
        <v>826</v>
      </c>
      <c r="F2248" s="1">
        <v>10601621180</v>
      </c>
      <c r="G2248" s="1">
        <v>105.74</v>
      </c>
      <c r="H2248" s="1">
        <v>105.74</v>
      </c>
      <c r="I2248" s="1" t="s">
        <v>584</v>
      </c>
      <c r="J2248" s="1">
        <v>2025</v>
      </c>
      <c r="K2248" s="550">
        <v>45778</v>
      </c>
    </row>
    <row r="2249" spans="3:11">
      <c r="C2249" s="1" t="s">
        <v>1439</v>
      </c>
      <c r="D2249" s="1" t="s">
        <v>826</v>
      </c>
      <c r="F2249" s="1">
        <v>10201161180</v>
      </c>
      <c r="G2249" s="1">
        <v>60</v>
      </c>
      <c r="H2249" s="1">
        <v>60</v>
      </c>
      <c r="I2249" s="1" t="s">
        <v>584</v>
      </c>
      <c r="J2249" s="1">
        <v>2025</v>
      </c>
      <c r="K2249" s="550">
        <v>45778</v>
      </c>
    </row>
    <row r="2250" spans="3:11">
      <c r="C2250" s="1" t="s">
        <v>1339</v>
      </c>
      <c r="D2250" s="1" t="s">
        <v>826</v>
      </c>
      <c r="F2250" s="1" t="s">
        <v>761</v>
      </c>
      <c r="G2250" s="1">
        <v>130.07</v>
      </c>
      <c r="H2250" s="1">
        <v>130.07</v>
      </c>
      <c r="I2250" s="1" t="s">
        <v>584</v>
      </c>
      <c r="J2250" s="1">
        <v>2025</v>
      </c>
      <c r="K2250" s="550">
        <v>45778</v>
      </c>
    </row>
    <row r="2251" spans="3:11">
      <c r="C2251" s="1" t="s">
        <v>1411</v>
      </c>
      <c r="D2251" s="1" t="s">
        <v>826</v>
      </c>
      <c r="F2251" s="1">
        <v>10601621180</v>
      </c>
      <c r="G2251" s="1">
        <v>970.37</v>
      </c>
      <c r="H2251" s="1">
        <v>970.37</v>
      </c>
      <c r="I2251" s="1" t="s">
        <v>584</v>
      </c>
      <c r="J2251" s="1">
        <v>2025</v>
      </c>
      <c r="K2251" s="550">
        <v>45778</v>
      </c>
    </row>
    <row r="2252" spans="3:11">
      <c r="C2252" s="1" t="s">
        <v>1113</v>
      </c>
      <c r="D2252" s="1" t="s">
        <v>826</v>
      </c>
      <c r="F2252" s="1">
        <v>10601621180</v>
      </c>
      <c r="G2252" s="1">
        <v>56.35</v>
      </c>
      <c r="H2252" s="1">
        <v>56.35</v>
      </c>
      <c r="I2252" s="1" t="s">
        <v>584</v>
      </c>
      <c r="J2252" s="1">
        <v>2025</v>
      </c>
      <c r="K2252" s="550">
        <v>45778</v>
      </c>
    </row>
    <row r="2253" spans="3:11">
      <c r="C2253" s="1" t="s">
        <v>1114</v>
      </c>
      <c r="D2253" s="1" t="s">
        <v>826</v>
      </c>
      <c r="F2253" s="1">
        <v>10601621180</v>
      </c>
      <c r="G2253" s="1">
        <v>169.39</v>
      </c>
      <c r="H2253" s="1">
        <v>169.39</v>
      </c>
      <c r="I2253" s="1" t="s">
        <v>584</v>
      </c>
      <c r="J2253" s="1">
        <v>2025</v>
      </c>
      <c r="K2253" s="550">
        <v>45778</v>
      </c>
    </row>
    <row r="2254" spans="3:11">
      <c r="C2254" s="1" t="s">
        <v>1116</v>
      </c>
      <c r="D2254" s="1" t="s">
        <v>826</v>
      </c>
      <c r="F2254" s="1">
        <v>10601621180</v>
      </c>
      <c r="G2254" s="1">
        <v>143.88999999999999</v>
      </c>
      <c r="H2254" s="1">
        <v>143.88999999999999</v>
      </c>
      <c r="I2254" s="1" t="s">
        <v>584</v>
      </c>
      <c r="J2254" s="1">
        <v>2025</v>
      </c>
      <c r="K2254" s="550">
        <v>45778</v>
      </c>
    </row>
    <row r="2255" spans="3:11">
      <c r="C2255" s="1" t="s">
        <v>1117</v>
      </c>
      <c r="D2255" s="1" t="s">
        <v>826</v>
      </c>
      <c r="F2255" s="1">
        <v>10601621180</v>
      </c>
      <c r="G2255" s="1">
        <v>196.51</v>
      </c>
      <c r="H2255" s="1">
        <v>196.51</v>
      </c>
      <c r="I2255" s="1" t="s">
        <v>584</v>
      </c>
      <c r="J2255" s="1">
        <v>2025</v>
      </c>
      <c r="K2255" s="550">
        <v>45778</v>
      </c>
    </row>
    <row r="2256" spans="3:11">
      <c r="C2256" s="1" t="s">
        <v>1118</v>
      </c>
      <c r="D2256" s="1" t="s">
        <v>826</v>
      </c>
      <c r="F2256" s="1">
        <v>10601621180</v>
      </c>
      <c r="G2256" s="1">
        <v>179.48</v>
      </c>
      <c r="H2256" s="1">
        <v>179.48</v>
      </c>
      <c r="I2256" s="1" t="s">
        <v>584</v>
      </c>
      <c r="J2256" s="1">
        <v>2025</v>
      </c>
      <c r="K2256" s="550">
        <v>45778</v>
      </c>
    </row>
    <row r="2257" spans="3:11">
      <c r="C2257" s="1" t="s">
        <v>1120</v>
      </c>
      <c r="D2257" s="1" t="s">
        <v>826</v>
      </c>
      <c r="F2257" s="1">
        <v>10601621180</v>
      </c>
      <c r="G2257" s="1">
        <v>184.96</v>
      </c>
      <c r="H2257" s="1">
        <v>184.96</v>
      </c>
      <c r="I2257" s="1" t="s">
        <v>584</v>
      </c>
      <c r="J2257" s="1">
        <v>2025</v>
      </c>
      <c r="K2257" s="550">
        <v>45778</v>
      </c>
    </row>
    <row r="2258" spans="3:11">
      <c r="C2258" s="1" t="s">
        <v>1121</v>
      </c>
      <c r="D2258" s="1" t="s">
        <v>826</v>
      </c>
      <c r="F2258" s="1">
        <v>10601621180</v>
      </c>
      <c r="G2258" s="1">
        <v>223.9</v>
      </c>
      <c r="H2258" s="1">
        <v>0</v>
      </c>
      <c r="I2258" s="1" t="s">
        <v>584</v>
      </c>
      <c r="J2258" s="1">
        <v>2025</v>
      </c>
      <c r="K2258" s="550">
        <v>45778</v>
      </c>
    </row>
    <row r="2259" spans="3:11">
      <c r="C2259" s="1" t="s">
        <v>1122</v>
      </c>
      <c r="D2259" s="1" t="s">
        <v>826</v>
      </c>
      <c r="F2259" s="1">
        <v>10601621180</v>
      </c>
      <c r="G2259" s="1">
        <v>365.35</v>
      </c>
      <c r="H2259" s="1">
        <v>365.35</v>
      </c>
      <c r="I2259" s="1" t="s">
        <v>584</v>
      </c>
      <c r="J2259" s="1">
        <v>2025</v>
      </c>
      <c r="K2259" s="550">
        <v>45778</v>
      </c>
    </row>
    <row r="2260" spans="3:11">
      <c r="C2260" s="1" t="s">
        <v>1123</v>
      </c>
      <c r="D2260" s="1" t="s">
        <v>826</v>
      </c>
      <c r="F2260" s="1">
        <v>10601621180</v>
      </c>
      <c r="G2260" s="1">
        <v>156.15</v>
      </c>
      <c r="H2260" s="1">
        <v>156.15</v>
      </c>
      <c r="I2260" s="1" t="s">
        <v>584</v>
      </c>
      <c r="J2260" s="1">
        <v>2025</v>
      </c>
      <c r="K2260" s="550">
        <v>45778</v>
      </c>
    </row>
    <row r="2261" spans="3:11">
      <c r="C2261" s="1" t="s">
        <v>1412</v>
      </c>
      <c r="D2261" s="1" t="s">
        <v>826</v>
      </c>
      <c r="F2261" s="1">
        <v>10601621180</v>
      </c>
      <c r="G2261" s="1">
        <v>48.69</v>
      </c>
      <c r="H2261" s="1">
        <v>48.69</v>
      </c>
      <c r="I2261" s="1" t="s">
        <v>584</v>
      </c>
      <c r="J2261" s="1">
        <v>2025</v>
      </c>
      <c r="K2261" s="550">
        <v>45778</v>
      </c>
    </row>
    <row r="2262" spans="3:11">
      <c r="C2262" s="1" t="s">
        <v>1126</v>
      </c>
      <c r="D2262" s="1" t="s">
        <v>826</v>
      </c>
      <c r="F2262" s="1">
        <v>10601621180</v>
      </c>
      <c r="G2262" s="1">
        <v>332.8</v>
      </c>
      <c r="H2262" s="1">
        <v>332.8</v>
      </c>
      <c r="I2262" s="1" t="s">
        <v>584</v>
      </c>
      <c r="J2262" s="1">
        <v>2025</v>
      </c>
      <c r="K2262" s="550">
        <v>45778</v>
      </c>
    </row>
    <row r="2263" spans="3:11">
      <c r="C2263" s="1" t="s">
        <v>1128</v>
      </c>
      <c r="D2263" s="1" t="s">
        <v>826</v>
      </c>
      <c r="F2263" s="1">
        <v>10601621180</v>
      </c>
      <c r="G2263" s="1">
        <v>222.09</v>
      </c>
      <c r="H2263" s="1">
        <v>0</v>
      </c>
      <c r="I2263" s="1" t="s">
        <v>584</v>
      </c>
      <c r="J2263" s="1">
        <v>2025</v>
      </c>
      <c r="K2263" s="550">
        <v>45778</v>
      </c>
    </row>
    <row r="2264" spans="3:11">
      <c r="C2264" s="1" t="s">
        <v>1129</v>
      </c>
      <c r="D2264" s="1" t="s">
        <v>826</v>
      </c>
      <c r="F2264" s="1">
        <v>10601621180</v>
      </c>
      <c r="G2264" s="1">
        <v>290.32</v>
      </c>
      <c r="H2264" s="1">
        <v>290.32</v>
      </c>
      <c r="I2264" s="1" t="s">
        <v>584</v>
      </c>
      <c r="J2264" s="1">
        <v>2025</v>
      </c>
      <c r="K2264" s="550">
        <v>45778</v>
      </c>
    </row>
    <row r="2265" spans="3:11">
      <c r="C2265" s="1" t="s">
        <v>1300</v>
      </c>
      <c r="D2265" s="1" t="s">
        <v>826</v>
      </c>
      <c r="F2265" s="1">
        <v>10601621180</v>
      </c>
      <c r="G2265" s="1">
        <v>195.71</v>
      </c>
      <c r="H2265" s="1">
        <v>195.71</v>
      </c>
      <c r="I2265" s="1" t="s">
        <v>584</v>
      </c>
      <c r="J2265" s="1">
        <v>2025</v>
      </c>
      <c r="K2265" s="550">
        <v>45778</v>
      </c>
    </row>
    <row r="2266" spans="3:11">
      <c r="C2266" s="1" t="s">
        <v>1130</v>
      </c>
      <c r="D2266" s="1" t="s">
        <v>826</v>
      </c>
      <c r="F2266" s="1">
        <v>10601621180</v>
      </c>
      <c r="G2266" s="1">
        <v>322</v>
      </c>
      <c r="H2266" s="1">
        <v>322</v>
      </c>
      <c r="I2266" s="1" t="s">
        <v>584</v>
      </c>
      <c r="J2266" s="1">
        <v>2025</v>
      </c>
      <c r="K2266" s="550">
        <v>45778</v>
      </c>
    </row>
    <row r="2267" spans="3:11">
      <c r="C2267" s="1" t="s">
        <v>1413</v>
      </c>
      <c r="D2267" s="1" t="s">
        <v>826</v>
      </c>
      <c r="F2267" s="1">
        <v>10601621180</v>
      </c>
      <c r="G2267" s="1">
        <v>169.77</v>
      </c>
      <c r="H2267" s="1">
        <v>169.77</v>
      </c>
      <c r="I2267" s="1" t="s">
        <v>584</v>
      </c>
      <c r="J2267" s="1">
        <v>2025</v>
      </c>
      <c r="K2267" s="550">
        <v>45778</v>
      </c>
    </row>
    <row r="2268" spans="3:11">
      <c r="C2268" s="1" t="s">
        <v>1440</v>
      </c>
      <c r="D2268" s="1" t="s">
        <v>826</v>
      </c>
      <c r="F2268" s="1">
        <v>10401311180</v>
      </c>
      <c r="G2268" s="1">
        <v>1276.92</v>
      </c>
      <c r="H2268" s="1">
        <v>1276.92</v>
      </c>
      <c r="I2268" s="1" t="s">
        <v>584</v>
      </c>
      <c r="J2268" s="1">
        <v>2025</v>
      </c>
      <c r="K2268" s="550">
        <v>45778</v>
      </c>
    </row>
    <row r="2269" spans="3:11">
      <c r="C2269" s="1" t="s">
        <v>1135</v>
      </c>
      <c r="D2269" s="1" t="s">
        <v>826</v>
      </c>
      <c r="F2269" s="1">
        <v>10601621180</v>
      </c>
      <c r="G2269" s="1">
        <v>306.36</v>
      </c>
      <c r="H2269" s="1">
        <v>306.36</v>
      </c>
      <c r="I2269" s="1" t="s">
        <v>584</v>
      </c>
      <c r="J2269" s="1">
        <v>2025</v>
      </c>
      <c r="K2269" s="550">
        <v>45778</v>
      </c>
    </row>
    <row r="2270" spans="3:11">
      <c r="C2270" s="1" t="s">
        <v>1136</v>
      </c>
      <c r="D2270" s="1" t="s">
        <v>826</v>
      </c>
      <c r="F2270" s="1">
        <v>10601621180</v>
      </c>
      <c r="G2270" s="1">
        <v>179.98</v>
      </c>
      <c r="H2270" s="1">
        <v>179.98</v>
      </c>
      <c r="I2270" s="1" t="s">
        <v>584</v>
      </c>
      <c r="J2270" s="1">
        <v>2025</v>
      </c>
      <c r="K2270" s="550">
        <v>45778</v>
      </c>
    </row>
    <row r="2271" spans="3:11">
      <c r="C2271" s="1" t="s">
        <v>1376</v>
      </c>
      <c r="D2271" s="1" t="s">
        <v>826</v>
      </c>
      <c r="F2271" s="1">
        <v>10202131180</v>
      </c>
      <c r="G2271" s="1">
        <v>446.34</v>
      </c>
      <c r="H2271" s="1">
        <v>446.34</v>
      </c>
      <c r="I2271" s="1" t="s">
        <v>584</v>
      </c>
      <c r="J2271" s="1">
        <v>2025</v>
      </c>
      <c r="K2271" s="550">
        <v>45778</v>
      </c>
    </row>
    <row r="2272" spans="3:11">
      <c r="C2272" s="1" t="s">
        <v>1441</v>
      </c>
      <c r="D2272" s="1" t="s">
        <v>826</v>
      </c>
      <c r="F2272" s="1">
        <v>10601621180</v>
      </c>
      <c r="G2272" s="1">
        <v>471.94</v>
      </c>
      <c r="H2272" s="1">
        <v>471.94</v>
      </c>
      <c r="I2272" s="1" t="s">
        <v>584</v>
      </c>
      <c r="J2272" s="1">
        <v>2025</v>
      </c>
      <c r="K2272" s="550">
        <v>45778</v>
      </c>
    </row>
    <row r="2273" spans="3:11">
      <c r="C2273" s="1" t="s">
        <v>1138</v>
      </c>
      <c r="D2273" s="1" t="s">
        <v>826</v>
      </c>
      <c r="F2273" s="1">
        <v>10601621180</v>
      </c>
      <c r="G2273" s="1">
        <v>422.31</v>
      </c>
      <c r="H2273" s="1">
        <v>422.31</v>
      </c>
      <c r="I2273" s="1" t="s">
        <v>584</v>
      </c>
      <c r="J2273" s="1">
        <v>2025</v>
      </c>
      <c r="K2273" s="550">
        <v>45778</v>
      </c>
    </row>
    <row r="2274" spans="3:11">
      <c r="C2274" s="1" t="s">
        <v>1139</v>
      </c>
      <c r="D2274" s="1" t="s">
        <v>826</v>
      </c>
      <c r="F2274" s="1">
        <v>10601621180</v>
      </c>
      <c r="G2274" s="1">
        <v>177.27</v>
      </c>
      <c r="H2274" s="1">
        <v>177.27</v>
      </c>
      <c r="I2274" s="1" t="s">
        <v>584</v>
      </c>
      <c r="J2274" s="1">
        <v>2025</v>
      </c>
      <c r="K2274" s="550">
        <v>45778</v>
      </c>
    </row>
    <row r="2275" spans="3:11">
      <c r="C2275" s="1" t="s">
        <v>1140</v>
      </c>
      <c r="D2275" s="1" t="s">
        <v>826</v>
      </c>
      <c r="F2275" s="1">
        <v>10601621180</v>
      </c>
      <c r="G2275" s="1">
        <v>87.38</v>
      </c>
      <c r="H2275" s="1">
        <v>0</v>
      </c>
      <c r="I2275" s="1" t="s">
        <v>584</v>
      </c>
      <c r="J2275" s="1">
        <v>2025</v>
      </c>
      <c r="K2275" s="550">
        <v>45778</v>
      </c>
    </row>
    <row r="2276" spans="3:11">
      <c r="C2276" s="1" t="s">
        <v>1141</v>
      </c>
      <c r="D2276" s="1" t="s">
        <v>826</v>
      </c>
      <c r="F2276" s="1">
        <v>10601621180</v>
      </c>
      <c r="G2276" s="1">
        <v>219.1</v>
      </c>
      <c r="H2276" s="1">
        <v>0</v>
      </c>
      <c r="I2276" s="1" t="s">
        <v>584</v>
      </c>
      <c r="J2276" s="1">
        <v>2025</v>
      </c>
      <c r="K2276" s="550">
        <v>45778</v>
      </c>
    </row>
    <row r="2277" spans="3:11">
      <c r="C2277" s="1" t="s">
        <v>1301</v>
      </c>
      <c r="D2277" s="1" t="s">
        <v>826</v>
      </c>
      <c r="F2277" s="1">
        <v>10601621180</v>
      </c>
      <c r="G2277" s="1">
        <v>280.81</v>
      </c>
      <c r="H2277" s="1">
        <v>280.81</v>
      </c>
      <c r="I2277" s="1" t="s">
        <v>584</v>
      </c>
      <c r="J2277" s="1">
        <v>2025</v>
      </c>
      <c r="K2277" s="550">
        <v>45778</v>
      </c>
    </row>
    <row r="2278" spans="3:11">
      <c r="C2278" s="1" t="s">
        <v>1142</v>
      </c>
      <c r="D2278" s="1" t="s">
        <v>826</v>
      </c>
      <c r="F2278" s="1">
        <v>10601621180</v>
      </c>
      <c r="G2278" s="1">
        <v>166.46</v>
      </c>
      <c r="H2278" s="1">
        <v>166.46</v>
      </c>
      <c r="I2278" s="1" t="s">
        <v>584</v>
      </c>
      <c r="J2278" s="1">
        <v>2025</v>
      </c>
      <c r="K2278" s="550">
        <v>45778</v>
      </c>
    </row>
    <row r="2279" spans="3:11">
      <c r="C2279" s="1" t="s">
        <v>1340</v>
      </c>
      <c r="D2279" s="1" t="s">
        <v>826</v>
      </c>
      <c r="F2279" s="1">
        <v>10601621180</v>
      </c>
      <c r="G2279" s="1">
        <v>129.41999999999999</v>
      </c>
      <c r="H2279" s="1">
        <v>129.41999999999999</v>
      </c>
      <c r="I2279" s="1" t="s">
        <v>584</v>
      </c>
      <c r="J2279" s="1">
        <v>2025</v>
      </c>
      <c r="K2279" s="550">
        <v>45778</v>
      </c>
    </row>
    <row r="2280" spans="3:11">
      <c r="C2280" s="1" t="s">
        <v>1145</v>
      </c>
      <c r="D2280" s="1" t="s">
        <v>826</v>
      </c>
      <c r="F2280" s="1">
        <v>10601621180</v>
      </c>
      <c r="G2280" s="1">
        <v>508.7</v>
      </c>
      <c r="H2280" s="1">
        <v>508.7</v>
      </c>
      <c r="I2280" s="1" t="s">
        <v>584</v>
      </c>
      <c r="J2280" s="1">
        <v>2025</v>
      </c>
      <c r="K2280" s="550">
        <v>45778</v>
      </c>
    </row>
    <row r="2281" spans="3:11">
      <c r="C2281" s="1" t="s">
        <v>1146</v>
      </c>
      <c r="D2281" s="1" t="s">
        <v>826</v>
      </c>
      <c r="F2281" s="1">
        <v>10601621180</v>
      </c>
      <c r="G2281" s="1">
        <v>178.67</v>
      </c>
      <c r="H2281" s="1">
        <v>178.67</v>
      </c>
      <c r="I2281" s="1" t="s">
        <v>584</v>
      </c>
      <c r="J2281" s="1">
        <v>2025</v>
      </c>
      <c r="K2281" s="550">
        <v>45778</v>
      </c>
    </row>
    <row r="2282" spans="3:11">
      <c r="C2282" s="1" t="s">
        <v>1147</v>
      </c>
      <c r="D2282" s="1" t="s">
        <v>826</v>
      </c>
      <c r="F2282" s="1">
        <v>10601621180</v>
      </c>
      <c r="G2282" s="1">
        <v>168.13</v>
      </c>
      <c r="H2282" s="1">
        <v>168.13</v>
      </c>
      <c r="I2282" s="1" t="s">
        <v>584</v>
      </c>
      <c r="J2282" s="1">
        <v>2025</v>
      </c>
      <c r="K2282" s="550">
        <v>45778</v>
      </c>
    </row>
    <row r="2283" spans="3:11">
      <c r="C2283" s="1" t="s">
        <v>1148</v>
      </c>
      <c r="D2283" s="1" t="s">
        <v>826</v>
      </c>
      <c r="F2283" s="1">
        <v>10601621180</v>
      </c>
      <c r="G2283" s="1">
        <v>1114.97</v>
      </c>
      <c r="H2283" s="1">
        <v>1114.97</v>
      </c>
      <c r="I2283" s="1" t="s">
        <v>584</v>
      </c>
      <c r="J2283" s="1">
        <v>2025</v>
      </c>
      <c r="K2283" s="550">
        <v>45778</v>
      </c>
    </row>
    <row r="2284" spans="3:11">
      <c r="C2284" s="1" t="s">
        <v>1149</v>
      </c>
      <c r="D2284" s="1" t="s">
        <v>826</v>
      </c>
      <c r="F2284" s="1">
        <v>10601621180</v>
      </c>
      <c r="G2284" s="1">
        <v>695.38</v>
      </c>
      <c r="H2284" s="1">
        <v>695.38</v>
      </c>
      <c r="I2284" s="1" t="s">
        <v>584</v>
      </c>
      <c r="J2284" s="1">
        <v>2025</v>
      </c>
      <c r="K2284" s="550">
        <v>45778</v>
      </c>
    </row>
    <row r="2285" spans="3:11">
      <c r="C2285" s="1" t="s">
        <v>1150</v>
      </c>
      <c r="D2285" s="1" t="s">
        <v>826</v>
      </c>
      <c r="F2285" s="1">
        <v>10601621180</v>
      </c>
      <c r="G2285" s="1">
        <v>700.84</v>
      </c>
      <c r="H2285" s="1">
        <v>700.84</v>
      </c>
      <c r="I2285" s="1" t="s">
        <v>584</v>
      </c>
      <c r="J2285" s="1">
        <v>2025</v>
      </c>
      <c r="K2285" s="550">
        <v>45778</v>
      </c>
    </row>
    <row r="2286" spans="3:11">
      <c r="C2286" s="1" t="s">
        <v>1341</v>
      </c>
      <c r="D2286" s="1" t="s">
        <v>826</v>
      </c>
      <c r="F2286" s="1">
        <v>10601621180</v>
      </c>
      <c r="G2286" s="1">
        <v>179.04</v>
      </c>
      <c r="H2286" s="1">
        <v>179.04</v>
      </c>
      <c r="I2286" s="1" t="s">
        <v>584</v>
      </c>
      <c r="J2286" s="1">
        <v>2025</v>
      </c>
      <c r="K2286" s="550">
        <v>45778</v>
      </c>
    </row>
    <row r="2287" spans="3:11">
      <c r="C2287" s="1" t="s">
        <v>1151</v>
      </c>
      <c r="D2287" s="1" t="s">
        <v>826</v>
      </c>
      <c r="F2287" s="1">
        <v>10601621180</v>
      </c>
      <c r="G2287" s="1">
        <v>201.29</v>
      </c>
      <c r="H2287" s="1">
        <v>201.29</v>
      </c>
      <c r="I2287" s="1" t="s">
        <v>584</v>
      </c>
      <c r="J2287" s="1">
        <v>2025</v>
      </c>
      <c r="K2287" s="550">
        <v>45778</v>
      </c>
    </row>
    <row r="2288" spans="3:11">
      <c r="C2288" s="1" t="s">
        <v>1153</v>
      </c>
      <c r="D2288" s="1" t="s">
        <v>826</v>
      </c>
      <c r="F2288" s="1">
        <v>10601621180</v>
      </c>
      <c r="G2288" s="1">
        <v>158.9</v>
      </c>
      <c r="H2288" s="1">
        <v>158.9</v>
      </c>
      <c r="I2288" s="1" t="s">
        <v>584</v>
      </c>
      <c r="J2288" s="1">
        <v>2025</v>
      </c>
      <c r="K2288" s="550">
        <v>45778</v>
      </c>
    </row>
    <row r="2289" spans="3:11">
      <c r="C2289" s="1" t="s">
        <v>1154</v>
      </c>
      <c r="D2289" s="1" t="s">
        <v>826</v>
      </c>
      <c r="F2289" s="1">
        <v>10601621180</v>
      </c>
      <c r="G2289" s="1">
        <v>206.61</v>
      </c>
      <c r="H2289" s="1">
        <v>206.61</v>
      </c>
      <c r="I2289" s="1" t="s">
        <v>584</v>
      </c>
      <c r="J2289" s="1">
        <v>2025</v>
      </c>
      <c r="K2289" s="550">
        <v>45778</v>
      </c>
    </row>
    <row r="2290" spans="3:11">
      <c r="C2290" s="1" t="s">
        <v>1155</v>
      </c>
      <c r="D2290" s="1" t="s">
        <v>826</v>
      </c>
      <c r="F2290" s="1">
        <v>10601621180</v>
      </c>
      <c r="G2290" s="1">
        <v>313.16000000000003</v>
      </c>
      <c r="H2290" s="1">
        <v>313.16000000000003</v>
      </c>
      <c r="I2290" s="1" t="s">
        <v>584</v>
      </c>
      <c r="J2290" s="1">
        <v>2025</v>
      </c>
      <c r="K2290" s="550">
        <v>45778</v>
      </c>
    </row>
    <row r="2291" spans="3:11">
      <c r="C2291" s="1" t="s">
        <v>1157</v>
      </c>
      <c r="D2291" s="1" t="s">
        <v>826</v>
      </c>
      <c r="F2291" s="1">
        <v>10601621180</v>
      </c>
      <c r="G2291" s="1">
        <v>78.010000000000005</v>
      </c>
      <c r="H2291" s="1">
        <v>78.010000000000005</v>
      </c>
      <c r="I2291" s="1" t="s">
        <v>584</v>
      </c>
      <c r="J2291" s="1">
        <v>2025</v>
      </c>
      <c r="K2291" s="550">
        <v>45778</v>
      </c>
    </row>
    <row r="2292" spans="3:11">
      <c r="C2292" s="1" t="s">
        <v>1158</v>
      </c>
      <c r="D2292" s="1" t="s">
        <v>826</v>
      </c>
      <c r="F2292" s="1">
        <v>10601621180</v>
      </c>
      <c r="G2292" s="1">
        <v>70.319999999999993</v>
      </c>
      <c r="H2292" s="1">
        <v>70.319999999999993</v>
      </c>
      <c r="I2292" s="1" t="s">
        <v>584</v>
      </c>
      <c r="J2292" s="1">
        <v>2025</v>
      </c>
      <c r="K2292" s="550">
        <v>45778</v>
      </c>
    </row>
    <row r="2293" spans="3:11">
      <c r="C2293" s="1" t="s">
        <v>1159</v>
      </c>
      <c r="D2293" s="1" t="s">
        <v>826</v>
      </c>
      <c r="F2293" s="1">
        <v>10601621180</v>
      </c>
      <c r="G2293" s="1">
        <v>119.62</v>
      </c>
      <c r="H2293" s="1">
        <v>119.62</v>
      </c>
      <c r="I2293" s="1" t="s">
        <v>584</v>
      </c>
      <c r="J2293" s="1">
        <v>2025</v>
      </c>
      <c r="K2293" s="550">
        <v>45778</v>
      </c>
    </row>
    <row r="2294" spans="3:11">
      <c r="C2294" s="1" t="s">
        <v>1160</v>
      </c>
      <c r="D2294" s="1" t="s">
        <v>826</v>
      </c>
      <c r="F2294" s="1">
        <v>10101801180</v>
      </c>
      <c r="G2294" s="1">
        <v>248.39</v>
      </c>
      <c r="H2294" s="1">
        <v>248.39</v>
      </c>
      <c r="I2294" s="1" t="s">
        <v>584</v>
      </c>
      <c r="J2294" s="1">
        <v>2025</v>
      </c>
      <c r="K2294" s="550">
        <v>45778</v>
      </c>
    </row>
    <row r="2295" spans="3:11">
      <c r="C2295" s="1" t="s">
        <v>1414</v>
      </c>
      <c r="D2295" s="1" t="s">
        <v>826</v>
      </c>
      <c r="F2295" s="1">
        <v>10601621180</v>
      </c>
      <c r="G2295" s="1">
        <v>1533.73</v>
      </c>
      <c r="H2295" s="1">
        <v>1533.73</v>
      </c>
      <c r="I2295" s="1" t="s">
        <v>584</v>
      </c>
      <c r="J2295" s="1">
        <v>2025</v>
      </c>
      <c r="K2295" s="550">
        <v>45778</v>
      </c>
    </row>
    <row r="2296" spans="3:11">
      <c r="C2296" s="1" t="s">
        <v>1161</v>
      </c>
      <c r="D2296" s="1" t="s">
        <v>826</v>
      </c>
      <c r="F2296" s="1">
        <v>10601621180</v>
      </c>
      <c r="G2296" s="1">
        <v>448.49</v>
      </c>
      <c r="H2296" s="1">
        <v>448.49</v>
      </c>
      <c r="I2296" s="1" t="s">
        <v>584</v>
      </c>
      <c r="J2296" s="1">
        <v>2025</v>
      </c>
      <c r="K2296" s="550">
        <v>45778</v>
      </c>
    </row>
    <row r="2297" spans="3:11">
      <c r="C2297" s="1" t="s">
        <v>1162</v>
      </c>
      <c r="D2297" s="1" t="s">
        <v>826</v>
      </c>
      <c r="F2297" s="1">
        <v>10601621180</v>
      </c>
      <c r="G2297" s="1">
        <v>272.58999999999997</v>
      </c>
      <c r="H2297" s="1">
        <v>272.58999999999997</v>
      </c>
      <c r="I2297" s="1" t="s">
        <v>584</v>
      </c>
      <c r="J2297" s="1">
        <v>2025</v>
      </c>
      <c r="K2297" s="550">
        <v>45778</v>
      </c>
    </row>
    <row r="2298" spans="3:11">
      <c r="C2298" s="1" t="s">
        <v>1163</v>
      </c>
      <c r="D2298" s="1" t="s">
        <v>826</v>
      </c>
      <c r="F2298" s="1">
        <v>10601621180</v>
      </c>
      <c r="G2298" s="1">
        <v>181.78</v>
      </c>
      <c r="H2298" s="1">
        <v>181.78</v>
      </c>
      <c r="I2298" s="1" t="s">
        <v>584</v>
      </c>
      <c r="J2298" s="1">
        <v>2025</v>
      </c>
      <c r="K2298" s="550">
        <v>45778</v>
      </c>
    </row>
    <row r="2299" spans="3:11">
      <c r="C2299" s="1" t="s">
        <v>1302</v>
      </c>
      <c r="D2299" s="1" t="s">
        <v>826</v>
      </c>
      <c r="F2299" s="1">
        <v>10601621180</v>
      </c>
      <c r="G2299" s="1">
        <v>64.709999999999994</v>
      </c>
      <c r="H2299" s="1">
        <v>64.709999999999994</v>
      </c>
      <c r="I2299" s="1" t="s">
        <v>584</v>
      </c>
      <c r="J2299" s="1">
        <v>2025</v>
      </c>
      <c r="K2299" s="550">
        <v>45778</v>
      </c>
    </row>
    <row r="2300" spans="3:11">
      <c r="C2300" s="1" t="s">
        <v>1392</v>
      </c>
      <c r="D2300" s="1" t="s">
        <v>826</v>
      </c>
      <c r="F2300" s="1">
        <v>10601621180</v>
      </c>
      <c r="G2300" s="1">
        <v>162.05000000000001</v>
      </c>
      <c r="H2300" s="1">
        <v>162.05000000000001</v>
      </c>
      <c r="I2300" s="1" t="s">
        <v>584</v>
      </c>
      <c r="J2300" s="1">
        <v>2025</v>
      </c>
      <c r="K2300" s="550">
        <v>45778</v>
      </c>
    </row>
    <row r="2301" spans="3:11" ht="25.5">
      <c r="C2301" s="69" t="s">
        <v>1377</v>
      </c>
      <c r="D2301" s="69" t="s">
        <v>826</v>
      </c>
      <c r="F2301" s="1">
        <v>10601621180</v>
      </c>
      <c r="G2301" s="1">
        <v>975</v>
      </c>
      <c r="H2301" s="1">
        <v>975</v>
      </c>
      <c r="I2301" s="1" t="s">
        <v>584</v>
      </c>
      <c r="J2301" s="1">
        <v>2025</v>
      </c>
      <c r="K2301" s="550">
        <v>45778</v>
      </c>
    </row>
    <row r="2302" spans="3:11">
      <c r="C2302" s="1" t="s">
        <v>1165</v>
      </c>
      <c r="D2302" s="1" t="s">
        <v>826</v>
      </c>
      <c r="F2302" s="1">
        <v>10201161180</v>
      </c>
      <c r="G2302" s="1">
        <v>190</v>
      </c>
      <c r="H2302" s="1">
        <v>190</v>
      </c>
      <c r="I2302" s="1" t="s">
        <v>584</v>
      </c>
      <c r="J2302" s="1">
        <v>2025</v>
      </c>
      <c r="K2302" s="550">
        <v>45778</v>
      </c>
    </row>
    <row r="2303" spans="3:11">
      <c r="C2303" s="1" t="s">
        <v>1166</v>
      </c>
      <c r="D2303" s="1" t="s">
        <v>826</v>
      </c>
      <c r="F2303" s="1">
        <v>10201161180</v>
      </c>
      <c r="G2303" s="1">
        <v>50</v>
      </c>
      <c r="H2303" s="1">
        <v>50</v>
      </c>
      <c r="I2303" s="1" t="s">
        <v>584</v>
      </c>
      <c r="J2303" s="1">
        <v>2025</v>
      </c>
      <c r="K2303" s="550">
        <v>45778</v>
      </c>
    </row>
    <row r="2304" spans="3:11">
      <c r="C2304" s="1" t="s">
        <v>1343</v>
      </c>
      <c r="D2304" s="1" t="s">
        <v>826</v>
      </c>
      <c r="F2304" s="1">
        <v>10201161180</v>
      </c>
      <c r="G2304" s="1">
        <v>215</v>
      </c>
      <c r="H2304" s="1">
        <v>215</v>
      </c>
      <c r="I2304" s="1" t="s">
        <v>584</v>
      </c>
      <c r="J2304" s="1">
        <v>2025</v>
      </c>
      <c r="K2304" s="550">
        <v>45778</v>
      </c>
    </row>
    <row r="2305" spans="3:11">
      <c r="C2305" s="1" t="s">
        <v>1303</v>
      </c>
      <c r="D2305" s="1" t="s">
        <v>826</v>
      </c>
      <c r="F2305" s="1">
        <v>10201161180</v>
      </c>
      <c r="G2305" s="1">
        <v>45</v>
      </c>
      <c r="H2305" s="1">
        <v>45</v>
      </c>
      <c r="I2305" s="1" t="s">
        <v>584</v>
      </c>
      <c r="J2305" s="1">
        <v>2025</v>
      </c>
      <c r="K2305" s="550">
        <v>45778</v>
      </c>
    </row>
    <row r="2306" spans="3:11">
      <c r="C2306" s="1" t="s">
        <v>1168</v>
      </c>
      <c r="D2306" s="1" t="s">
        <v>826</v>
      </c>
      <c r="F2306" s="1">
        <v>10201161180</v>
      </c>
      <c r="G2306" s="1">
        <v>108</v>
      </c>
      <c r="H2306" s="1">
        <v>108</v>
      </c>
      <c r="I2306" s="1" t="s">
        <v>584</v>
      </c>
      <c r="J2306" s="1">
        <v>2025</v>
      </c>
      <c r="K2306" s="550">
        <v>45778</v>
      </c>
    </row>
    <row r="2307" spans="3:11">
      <c r="C2307" s="1" t="s">
        <v>1169</v>
      </c>
      <c r="D2307" s="1" t="s">
        <v>826</v>
      </c>
      <c r="F2307" s="1">
        <v>10201161180</v>
      </c>
      <c r="G2307" s="1">
        <v>20</v>
      </c>
      <c r="H2307" s="1">
        <v>20</v>
      </c>
      <c r="I2307" s="1" t="s">
        <v>584</v>
      </c>
      <c r="J2307" s="1">
        <v>2025</v>
      </c>
      <c r="K2307" s="550">
        <v>45778</v>
      </c>
    </row>
    <row r="2308" spans="3:11">
      <c r="C2308" s="1" t="s">
        <v>1170</v>
      </c>
      <c r="D2308" s="1" t="s">
        <v>826</v>
      </c>
      <c r="F2308" s="1">
        <v>10201161180</v>
      </c>
      <c r="G2308" s="1">
        <v>70</v>
      </c>
      <c r="H2308" s="1">
        <v>70</v>
      </c>
      <c r="I2308" s="1" t="s">
        <v>584</v>
      </c>
      <c r="J2308" s="1">
        <v>2025</v>
      </c>
      <c r="K2308" s="550">
        <v>45778</v>
      </c>
    </row>
    <row r="2309" spans="3:11">
      <c r="C2309" s="1" t="s">
        <v>1171</v>
      </c>
      <c r="D2309" s="1" t="s">
        <v>826</v>
      </c>
      <c r="F2309" s="1">
        <v>10201161180</v>
      </c>
      <c r="G2309" s="1">
        <v>180</v>
      </c>
      <c r="H2309" s="1">
        <v>180</v>
      </c>
      <c r="I2309" s="1" t="s">
        <v>584</v>
      </c>
      <c r="J2309" s="1">
        <v>2025</v>
      </c>
      <c r="K2309" s="550">
        <v>45778</v>
      </c>
    </row>
    <row r="2310" spans="3:11">
      <c r="C2310" s="1" t="s">
        <v>1172</v>
      </c>
      <c r="D2310" s="1" t="s">
        <v>826</v>
      </c>
      <c r="F2310" s="1">
        <v>10201161180</v>
      </c>
      <c r="G2310" s="1">
        <v>100</v>
      </c>
      <c r="H2310" s="1">
        <v>100</v>
      </c>
      <c r="I2310" s="1" t="s">
        <v>584</v>
      </c>
      <c r="J2310" s="1">
        <v>2025</v>
      </c>
      <c r="K2310" s="550">
        <v>45778</v>
      </c>
    </row>
    <row r="2311" spans="3:11">
      <c r="C2311" s="1" t="s">
        <v>1173</v>
      </c>
      <c r="D2311" s="1" t="s">
        <v>826</v>
      </c>
      <c r="F2311" s="1">
        <v>10201161180</v>
      </c>
      <c r="G2311" s="1">
        <v>95</v>
      </c>
      <c r="H2311" s="1">
        <v>95</v>
      </c>
      <c r="I2311" s="1" t="s">
        <v>584</v>
      </c>
      <c r="J2311" s="1">
        <v>2025</v>
      </c>
      <c r="K2311" s="550">
        <v>45778</v>
      </c>
    </row>
    <row r="2312" spans="3:11">
      <c r="C2312" s="1" t="s">
        <v>1174</v>
      </c>
      <c r="D2312" s="1" t="s">
        <v>826</v>
      </c>
      <c r="F2312" s="1">
        <v>10201161180</v>
      </c>
      <c r="G2312" s="1">
        <v>55</v>
      </c>
      <c r="H2312" s="1">
        <v>55</v>
      </c>
      <c r="I2312" s="1" t="s">
        <v>584</v>
      </c>
      <c r="J2312" s="1">
        <v>2025</v>
      </c>
      <c r="K2312" s="550">
        <v>45778</v>
      </c>
    </row>
    <row r="2313" spans="3:11" ht="25.5">
      <c r="C2313" s="69" t="s">
        <v>1442</v>
      </c>
      <c r="D2313" s="69" t="s">
        <v>826</v>
      </c>
      <c r="F2313" s="1">
        <v>10601621180</v>
      </c>
      <c r="G2313" s="1">
        <v>90</v>
      </c>
      <c r="H2313" s="1">
        <v>90</v>
      </c>
      <c r="I2313" s="1" t="s">
        <v>584</v>
      </c>
      <c r="J2313" s="1">
        <v>2025</v>
      </c>
      <c r="K2313" s="550">
        <v>45778</v>
      </c>
    </row>
    <row r="2314" spans="3:11">
      <c r="C2314" s="1" t="s">
        <v>1378</v>
      </c>
      <c r="D2314" s="1" t="s">
        <v>826</v>
      </c>
      <c r="F2314" s="1">
        <v>10201161180</v>
      </c>
      <c r="G2314" s="1">
        <v>40</v>
      </c>
      <c r="H2314" s="1">
        <v>40</v>
      </c>
      <c r="I2314" s="1" t="s">
        <v>584</v>
      </c>
      <c r="J2314" s="1">
        <v>2025</v>
      </c>
      <c r="K2314" s="550">
        <v>45778</v>
      </c>
    </row>
    <row r="2315" spans="3:11">
      <c r="C2315" s="1" t="s">
        <v>1345</v>
      </c>
      <c r="D2315" s="1" t="s">
        <v>826</v>
      </c>
      <c r="F2315" s="1">
        <v>10201161180</v>
      </c>
      <c r="G2315" s="1">
        <v>185</v>
      </c>
      <c r="H2315" s="1">
        <v>185</v>
      </c>
      <c r="I2315" s="1" t="s">
        <v>584</v>
      </c>
      <c r="J2315" s="1">
        <v>2025</v>
      </c>
      <c r="K2315" s="550">
        <v>45778</v>
      </c>
    </row>
    <row r="2316" spans="3:11">
      <c r="C2316" s="1" t="s">
        <v>1394</v>
      </c>
      <c r="D2316" s="1" t="s">
        <v>826</v>
      </c>
      <c r="F2316" s="1">
        <v>10201161180</v>
      </c>
      <c r="G2316" s="1">
        <v>150</v>
      </c>
      <c r="H2316" s="1">
        <v>150</v>
      </c>
      <c r="I2316" s="1" t="s">
        <v>584</v>
      </c>
      <c r="J2316" s="1">
        <v>2025</v>
      </c>
      <c r="K2316" s="550">
        <v>45778</v>
      </c>
    </row>
    <row r="2317" spans="3:11">
      <c r="C2317" s="1" t="s">
        <v>1175</v>
      </c>
      <c r="D2317" s="1" t="s">
        <v>826</v>
      </c>
      <c r="F2317" s="1">
        <v>10201161180</v>
      </c>
      <c r="G2317" s="1">
        <v>205</v>
      </c>
      <c r="H2317" s="1">
        <v>205</v>
      </c>
      <c r="I2317" s="1" t="s">
        <v>584</v>
      </c>
      <c r="J2317" s="1">
        <v>2025</v>
      </c>
      <c r="K2317" s="550">
        <v>45778</v>
      </c>
    </row>
    <row r="2318" spans="3:11">
      <c r="C2318" s="1" t="s">
        <v>1176</v>
      </c>
      <c r="D2318" s="1" t="s">
        <v>826</v>
      </c>
      <c r="F2318" s="1">
        <v>10201161180</v>
      </c>
      <c r="G2318" s="1">
        <v>95</v>
      </c>
      <c r="H2318" s="1">
        <v>95</v>
      </c>
      <c r="I2318" s="1" t="s">
        <v>584</v>
      </c>
      <c r="J2318" s="1">
        <v>2025</v>
      </c>
      <c r="K2318" s="550">
        <v>45778</v>
      </c>
    </row>
    <row r="2319" spans="3:11">
      <c r="C2319" s="1" t="s">
        <v>1304</v>
      </c>
      <c r="D2319" s="1" t="s">
        <v>826</v>
      </c>
      <c r="F2319" s="1">
        <v>10201161180</v>
      </c>
      <c r="G2319" s="1">
        <v>80</v>
      </c>
      <c r="H2319" s="1">
        <v>80</v>
      </c>
      <c r="I2319" s="1" t="s">
        <v>584</v>
      </c>
      <c r="J2319" s="1">
        <v>2025</v>
      </c>
      <c r="K2319" s="550">
        <v>45778</v>
      </c>
    </row>
    <row r="2320" spans="3:11">
      <c r="C2320" s="1" t="s">
        <v>1177</v>
      </c>
      <c r="D2320" s="1" t="s">
        <v>826</v>
      </c>
      <c r="F2320" s="1">
        <v>10201161180</v>
      </c>
      <c r="G2320" s="1">
        <v>235</v>
      </c>
      <c r="H2320" s="1">
        <v>235</v>
      </c>
      <c r="I2320" s="1" t="s">
        <v>584</v>
      </c>
      <c r="J2320" s="1">
        <v>2025</v>
      </c>
      <c r="K2320" s="550">
        <v>45778</v>
      </c>
    </row>
    <row r="2321" spans="3:11">
      <c r="C2321" s="1" t="s">
        <v>1305</v>
      </c>
      <c r="D2321" s="1" t="s">
        <v>826</v>
      </c>
      <c r="F2321" s="1">
        <v>10201161180</v>
      </c>
      <c r="G2321" s="1">
        <v>40</v>
      </c>
      <c r="H2321" s="1">
        <v>40</v>
      </c>
      <c r="I2321" s="1" t="s">
        <v>584</v>
      </c>
      <c r="J2321" s="1">
        <v>2025</v>
      </c>
      <c r="K2321" s="550">
        <v>45778</v>
      </c>
    </row>
    <row r="2322" spans="3:11" ht="25.5">
      <c r="C2322" s="69" t="s">
        <v>1178</v>
      </c>
      <c r="D2322" s="69" t="s">
        <v>826</v>
      </c>
      <c r="F2322" s="1">
        <v>10601621180</v>
      </c>
      <c r="G2322" s="1">
        <v>80</v>
      </c>
      <c r="H2322" s="1">
        <v>80</v>
      </c>
      <c r="I2322" s="1" t="s">
        <v>584</v>
      </c>
      <c r="J2322" s="1">
        <v>2025</v>
      </c>
      <c r="K2322" s="550">
        <v>45778</v>
      </c>
    </row>
    <row r="2323" spans="3:11">
      <c r="C2323" s="1" t="s">
        <v>1180</v>
      </c>
      <c r="D2323" s="1" t="s">
        <v>826</v>
      </c>
      <c r="F2323" s="1">
        <v>10201161180</v>
      </c>
      <c r="G2323" s="1">
        <v>10</v>
      </c>
      <c r="H2323" s="1">
        <v>10</v>
      </c>
      <c r="I2323" s="1" t="s">
        <v>584</v>
      </c>
      <c r="J2323" s="1">
        <v>2025</v>
      </c>
      <c r="K2323" s="550">
        <v>45778</v>
      </c>
    </row>
    <row r="2324" spans="3:11">
      <c r="C2324" s="1" t="s">
        <v>1443</v>
      </c>
      <c r="D2324" s="1" t="s">
        <v>826</v>
      </c>
      <c r="F2324" s="1">
        <v>10201161180</v>
      </c>
      <c r="G2324" s="1">
        <v>60</v>
      </c>
      <c r="H2324" s="1">
        <v>60</v>
      </c>
      <c r="I2324" s="1" t="s">
        <v>584</v>
      </c>
      <c r="J2324" s="1">
        <v>2025</v>
      </c>
      <c r="K2324" s="550">
        <v>45778</v>
      </c>
    </row>
    <row r="2325" spans="3:11">
      <c r="C2325" s="1" t="s">
        <v>1182</v>
      </c>
      <c r="D2325" s="1" t="s">
        <v>826</v>
      </c>
      <c r="F2325" s="1">
        <v>10601621180</v>
      </c>
      <c r="G2325" s="1">
        <v>466.39</v>
      </c>
      <c r="H2325" s="1">
        <v>466.39</v>
      </c>
      <c r="I2325" s="1" t="s">
        <v>584</v>
      </c>
      <c r="J2325" s="1">
        <v>2025</v>
      </c>
      <c r="K2325" s="550">
        <v>45778</v>
      </c>
    </row>
    <row r="2326" spans="3:11">
      <c r="C2326" s="1" t="s">
        <v>1183</v>
      </c>
      <c r="D2326" s="1" t="s">
        <v>826</v>
      </c>
      <c r="F2326" s="1">
        <v>10601621180</v>
      </c>
      <c r="G2326" s="1">
        <v>58.5</v>
      </c>
      <c r="H2326" s="1">
        <v>58.5</v>
      </c>
      <c r="I2326" s="1" t="s">
        <v>584</v>
      </c>
      <c r="J2326" s="1">
        <v>2025</v>
      </c>
      <c r="K2326" s="550">
        <v>45778</v>
      </c>
    </row>
    <row r="2327" spans="3:11">
      <c r="C2327" s="1" t="s">
        <v>1186</v>
      </c>
      <c r="D2327" s="1" t="s">
        <v>848</v>
      </c>
      <c r="F2327" s="1" t="s">
        <v>761</v>
      </c>
      <c r="G2327" s="1">
        <v>1494.02</v>
      </c>
      <c r="H2327" s="1">
        <v>1494.02</v>
      </c>
      <c r="I2327" s="1" t="s">
        <v>584</v>
      </c>
      <c r="J2327" s="1">
        <v>2025</v>
      </c>
      <c r="K2327" s="550">
        <v>45778</v>
      </c>
    </row>
    <row r="2328" spans="3:11">
      <c r="C2328" s="1" t="s">
        <v>1417</v>
      </c>
      <c r="D2328" s="1" t="s">
        <v>814</v>
      </c>
      <c r="F2328" s="1" t="s">
        <v>750</v>
      </c>
      <c r="G2328" s="1">
        <v>5</v>
      </c>
      <c r="H2328" s="1">
        <v>5</v>
      </c>
      <c r="I2328" s="1" t="s">
        <v>584</v>
      </c>
      <c r="J2328" s="1">
        <v>2025</v>
      </c>
      <c r="K2328" s="550">
        <v>45778</v>
      </c>
    </row>
    <row r="2329" spans="3:11">
      <c r="C2329" s="1" t="s">
        <v>1418</v>
      </c>
      <c r="D2329" s="1" t="s">
        <v>814</v>
      </c>
      <c r="F2329" s="1" t="s">
        <v>750</v>
      </c>
      <c r="G2329" s="1">
        <v>1015</v>
      </c>
      <c r="H2329" s="1">
        <v>1015</v>
      </c>
      <c r="I2329" s="1" t="s">
        <v>584</v>
      </c>
      <c r="J2329" s="1">
        <v>2025</v>
      </c>
      <c r="K2329" s="550">
        <v>45778</v>
      </c>
    </row>
    <row r="2330" spans="3:11">
      <c r="C2330" s="1" t="s">
        <v>1444</v>
      </c>
      <c r="D2330" s="1" t="s">
        <v>814</v>
      </c>
      <c r="F2330" s="1" t="s">
        <v>750</v>
      </c>
      <c r="G2330" s="1">
        <v>120</v>
      </c>
      <c r="H2330" s="1">
        <v>120</v>
      </c>
      <c r="I2330" s="1" t="s">
        <v>584</v>
      </c>
      <c r="J2330" s="1">
        <v>2025</v>
      </c>
      <c r="K2330" s="550">
        <v>45778</v>
      </c>
    </row>
    <row r="2331" spans="3:11">
      <c r="C2331" s="1" t="s">
        <v>1379</v>
      </c>
      <c r="D2331" s="1" t="s">
        <v>834</v>
      </c>
      <c r="F2331" s="1" t="s">
        <v>750</v>
      </c>
      <c r="G2331" s="1">
        <v>19220</v>
      </c>
      <c r="H2331" s="1">
        <v>19220</v>
      </c>
      <c r="I2331" s="1" t="s">
        <v>584</v>
      </c>
      <c r="J2331" s="1">
        <v>2025</v>
      </c>
      <c r="K2331" s="550">
        <v>45778</v>
      </c>
    </row>
    <row r="2332" spans="3:11">
      <c r="C2332" s="1" t="s">
        <v>1189</v>
      </c>
      <c r="D2332" s="1" t="s">
        <v>826</v>
      </c>
      <c r="F2332" s="1">
        <v>10601621180</v>
      </c>
      <c r="G2332" s="1">
        <v>229.3</v>
      </c>
      <c r="H2332" s="1">
        <v>229.3</v>
      </c>
      <c r="I2332" s="1" t="s">
        <v>584</v>
      </c>
      <c r="J2332" s="1">
        <v>2025</v>
      </c>
      <c r="K2332" s="550">
        <v>45778</v>
      </c>
    </row>
    <row r="2333" spans="3:11">
      <c r="C2333" s="1" t="s">
        <v>1190</v>
      </c>
      <c r="D2333" s="1" t="s">
        <v>826</v>
      </c>
      <c r="F2333" s="1">
        <v>10202131180</v>
      </c>
      <c r="G2333" s="1">
        <v>305.45</v>
      </c>
      <c r="H2333" s="1">
        <v>305.45</v>
      </c>
      <c r="I2333" s="1" t="s">
        <v>584</v>
      </c>
      <c r="J2333" s="1">
        <v>2025</v>
      </c>
      <c r="K2333" s="550">
        <v>45778</v>
      </c>
    </row>
    <row r="2334" spans="3:11" ht="25.5">
      <c r="C2334" s="69" t="s">
        <v>1195</v>
      </c>
      <c r="D2334" s="69" t="s">
        <v>808</v>
      </c>
      <c r="F2334" s="1" t="s">
        <v>761</v>
      </c>
      <c r="G2334" s="1">
        <v>2326</v>
      </c>
      <c r="H2334" s="1">
        <v>2326</v>
      </c>
      <c r="I2334" s="1" t="s">
        <v>584</v>
      </c>
      <c r="J2334" s="1">
        <v>2025</v>
      </c>
      <c r="K2334" s="550">
        <v>45778</v>
      </c>
    </row>
    <row r="2335" spans="3:11">
      <c r="C2335" s="1" t="s">
        <v>1197</v>
      </c>
      <c r="D2335" s="1" t="s">
        <v>814</v>
      </c>
      <c r="F2335" s="1" t="s">
        <v>761</v>
      </c>
      <c r="G2335" s="1">
        <v>2741</v>
      </c>
      <c r="H2335" s="1">
        <v>2741</v>
      </c>
      <c r="I2335" s="1" t="s">
        <v>584</v>
      </c>
      <c r="J2335" s="1">
        <v>2025</v>
      </c>
      <c r="K2335" s="550">
        <v>45778</v>
      </c>
    </row>
    <row r="2336" spans="3:11" ht="25.5">
      <c r="C2336" s="69" t="s">
        <v>1198</v>
      </c>
      <c r="D2336" s="69" t="s">
        <v>814</v>
      </c>
      <c r="F2336" s="1" t="s">
        <v>761</v>
      </c>
      <c r="G2336" s="1">
        <v>620</v>
      </c>
      <c r="H2336" s="1">
        <v>620</v>
      </c>
      <c r="I2336" s="1" t="s">
        <v>584</v>
      </c>
      <c r="J2336" s="1">
        <v>2025</v>
      </c>
      <c r="K2336" s="550">
        <v>45778</v>
      </c>
    </row>
    <row r="2337" spans="3:11">
      <c r="C2337" s="1" t="s">
        <v>1380</v>
      </c>
      <c r="D2337" s="1" t="s">
        <v>834</v>
      </c>
      <c r="F2337" s="1" t="s">
        <v>750</v>
      </c>
      <c r="G2337" s="1">
        <v>1220</v>
      </c>
      <c r="H2337" s="1">
        <v>1220</v>
      </c>
      <c r="I2337" s="1" t="s">
        <v>584</v>
      </c>
      <c r="J2337" s="1">
        <v>2025</v>
      </c>
      <c r="K2337" s="550">
        <v>45778</v>
      </c>
    </row>
    <row r="2338" spans="3:11">
      <c r="C2338" s="1" t="s">
        <v>1309</v>
      </c>
      <c r="D2338" s="1" t="s">
        <v>816</v>
      </c>
      <c r="F2338" s="1">
        <v>10401631180</v>
      </c>
      <c r="G2338" s="1">
        <v>1480620</v>
      </c>
      <c r="H2338" s="1">
        <v>1480620</v>
      </c>
      <c r="I2338" s="1" t="s">
        <v>584</v>
      </c>
      <c r="J2338" s="1">
        <v>2025</v>
      </c>
      <c r="K2338" s="550">
        <v>45778</v>
      </c>
    </row>
    <row r="2339" spans="3:11">
      <c r="C2339" s="1" t="s">
        <v>1199</v>
      </c>
      <c r="D2339" s="1" t="s">
        <v>797</v>
      </c>
      <c r="F2339" s="1" t="s">
        <v>761</v>
      </c>
      <c r="G2339" s="1">
        <v>301.76</v>
      </c>
      <c r="H2339" s="1">
        <v>301.76</v>
      </c>
      <c r="I2339" s="1" t="s">
        <v>584</v>
      </c>
      <c r="J2339" s="1">
        <v>2025</v>
      </c>
      <c r="K2339" s="550">
        <v>45778</v>
      </c>
    </row>
    <row r="2340" spans="3:11">
      <c r="C2340" s="1" t="s">
        <v>1445</v>
      </c>
      <c r="D2340" s="1" t="s">
        <v>812</v>
      </c>
      <c r="F2340" s="1" t="s">
        <v>761</v>
      </c>
      <c r="G2340" s="1">
        <v>588</v>
      </c>
      <c r="H2340" s="1">
        <v>588</v>
      </c>
      <c r="I2340" s="1" t="s">
        <v>584</v>
      </c>
      <c r="J2340" s="1">
        <v>2025</v>
      </c>
      <c r="K2340" s="550">
        <v>45778</v>
      </c>
    </row>
    <row r="2341" spans="3:11">
      <c r="C2341" s="1" t="s">
        <v>1200</v>
      </c>
      <c r="D2341" s="1" t="s">
        <v>826</v>
      </c>
      <c r="F2341" s="1" t="s">
        <v>761</v>
      </c>
      <c r="G2341" s="1">
        <v>461.37</v>
      </c>
      <c r="H2341" s="1">
        <v>461.37</v>
      </c>
      <c r="I2341" s="1" t="s">
        <v>584</v>
      </c>
      <c r="J2341" s="1">
        <v>2025</v>
      </c>
      <c r="K2341" s="550">
        <v>45778</v>
      </c>
    </row>
    <row r="2342" spans="3:11">
      <c r="C2342" s="1" t="s">
        <v>1202</v>
      </c>
      <c r="D2342" s="1" t="s">
        <v>826</v>
      </c>
      <c r="F2342" s="1" t="s">
        <v>761</v>
      </c>
      <c r="G2342" s="1">
        <v>131.94</v>
      </c>
      <c r="H2342" s="1">
        <v>131.94</v>
      </c>
      <c r="I2342" s="1" t="s">
        <v>584</v>
      </c>
      <c r="J2342" s="1">
        <v>2025</v>
      </c>
      <c r="K2342" s="550">
        <v>45778</v>
      </c>
    </row>
    <row r="2343" spans="3:11">
      <c r="C2343" s="1" t="s">
        <v>1203</v>
      </c>
      <c r="D2343" s="1" t="s">
        <v>826</v>
      </c>
      <c r="F2343" s="1" t="s">
        <v>761</v>
      </c>
      <c r="G2343" s="1">
        <v>248.08</v>
      </c>
      <c r="H2343" s="1">
        <v>248.08</v>
      </c>
      <c r="I2343" s="1" t="s">
        <v>584</v>
      </c>
      <c r="J2343" s="1">
        <v>2025</v>
      </c>
      <c r="K2343" s="550">
        <v>45778</v>
      </c>
    </row>
    <row r="2344" spans="3:11">
      <c r="C2344" s="1" t="s">
        <v>1382</v>
      </c>
      <c r="D2344" s="1" t="s">
        <v>826</v>
      </c>
      <c r="F2344" s="1" t="s">
        <v>761</v>
      </c>
      <c r="G2344" s="1">
        <v>43</v>
      </c>
      <c r="H2344" s="1">
        <v>43</v>
      </c>
      <c r="I2344" s="1" t="s">
        <v>584</v>
      </c>
      <c r="J2344" s="1">
        <v>2025</v>
      </c>
      <c r="K2344" s="550">
        <v>45778</v>
      </c>
    </row>
    <row r="2345" spans="3:11">
      <c r="C2345" s="1" t="s">
        <v>1420</v>
      </c>
      <c r="D2345" s="1" t="s">
        <v>826</v>
      </c>
      <c r="F2345" s="1" t="s">
        <v>761</v>
      </c>
      <c r="G2345" s="1">
        <v>52470.9</v>
      </c>
      <c r="H2345" s="1">
        <v>52470.9</v>
      </c>
      <c r="I2345" s="1" t="s">
        <v>584</v>
      </c>
      <c r="J2345" s="1">
        <v>2025</v>
      </c>
      <c r="K2345" s="550">
        <v>45778</v>
      </c>
    </row>
    <row r="2346" spans="3:11">
      <c r="C2346" s="1" t="s">
        <v>1312</v>
      </c>
      <c r="D2346" s="1" t="s">
        <v>826</v>
      </c>
      <c r="F2346" s="1" t="s">
        <v>761</v>
      </c>
      <c r="G2346" s="1">
        <v>157.58000000000001</v>
      </c>
      <c r="H2346" s="1">
        <v>157.58000000000001</v>
      </c>
      <c r="I2346" s="1" t="s">
        <v>584</v>
      </c>
      <c r="J2346" s="1">
        <v>2025</v>
      </c>
      <c r="K2346" s="550">
        <v>45778</v>
      </c>
    </row>
    <row r="2347" spans="3:11">
      <c r="C2347" s="1" t="s">
        <v>1207</v>
      </c>
      <c r="D2347" s="1" t="s">
        <v>808</v>
      </c>
      <c r="F2347" s="1" t="s">
        <v>761</v>
      </c>
      <c r="G2347" s="1">
        <v>444</v>
      </c>
      <c r="H2347" s="1">
        <v>444</v>
      </c>
      <c r="I2347" s="1" t="s">
        <v>584</v>
      </c>
      <c r="J2347" s="1">
        <v>2025</v>
      </c>
      <c r="K2347" s="550">
        <v>45778</v>
      </c>
    </row>
    <row r="2348" spans="3:11">
      <c r="C2348" s="1" t="s">
        <v>1384</v>
      </c>
      <c r="D2348" s="1" t="s">
        <v>834</v>
      </c>
      <c r="F2348" s="1" t="s">
        <v>750</v>
      </c>
      <c r="G2348" s="1">
        <v>35</v>
      </c>
      <c r="H2348" s="1">
        <v>35</v>
      </c>
      <c r="I2348" s="1" t="s">
        <v>584</v>
      </c>
      <c r="J2348" s="1">
        <v>2025</v>
      </c>
      <c r="K2348" s="550">
        <v>45778</v>
      </c>
    </row>
    <row r="2349" spans="3:11">
      <c r="C2349" s="1" t="s">
        <v>1214</v>
      </c>
      <c r="D2349" s="1" t="s">
        <v>838</v>
      </c>
      <c r="F2349" s="1" t="s">
        <v>761</v>
      </c>
      <c r="G2349" s="1">
        <v>1016</v>
      </c>
      <c r="H2349" s="1">
        <v>1016</v>
      </c>
      <c r="I2349" s="1" t="s">
        <v>584</v>
      </c>
      <c r="J2349" s="1">
        <v>2025</v>
      </c>
      <c r="K2349" s="550">
        <v>45778</v>
      </c>
    </row>
    <row r="2350" spans="3:11" ht="25.5">
      <c r="C2350" s="69" t="s">
        <v>1315</v>
      </c>
      <c r="D2350" s="69" t="s">
        <v>838</v>
      </c>
      <c r="F2350" s="1" t="s">
        <v>761</v>
      </c>
      <c r="G2350" s="1">
        <v>474</v>
      </c>
      <c r="H2350" s="1">
        <v>474</v>
      </c>
      <c r="I2350" s="1" t="s">
        <v>584</v>
      </c>
      <c r="J2350" s="1">
        <v>2025</v>
      </c>
      <c r="K2350" s="550">
        <v>45778</v>
      </c>
    </row>
    <row r="2351" spans="3:11">
      <c r="C2351" s="1" t="s">
        <v>1422</v>
      </c>
      <c r="D2351" s="1" t="s">
        <v>797</v>
      </c>
      <c r="F2351" s="1">
        <v>10202111180</v>
      </c>
      <c r="G2351" s="1">
        <v>65.53</v>
      </c>
      <c r="H2351" s="1">
        <v>65.53</v>
      </c>
      <c r="I2351" s="1" t="s">
        <v>584</v>
      </c>
      <c r="J2351" s="1">
        <v>2025</v>
      </c>
      <c r="K2351" s="550">
        <v>45778</v>
      </c>
    </row>
    <row r="2352" spans="3:11">
      <c r="C2352" s="1" t="s">
        <v>1218</v>
      </c>
      <c r="D2352" s="1" t="s">
        <v>826</v>
      </c>
      <c r="F2352" s="1">
        <v>10202111180</v>
      </c>
      <c r="G2352" s="1">
        <v>230.11</v>
      </c>
      <c r="H2352" s="1">
        <v>230.11</v>
      </c>
      <c r="I2352" s="1" t="s">
        <v>584</v>
      </c>
      <c r="J2352" s="1">
        <v>2025</v>
      </c>
      <c r="K2352" s="550">
        <v>45778</v>
      </c>
    </row>
    <row r="2353" spans="3:11">
      <c r="C2353" s="1" t="s">
        <v>1423</v>
      </c>
      <c r="D2353" s="1" t="s">
        <v>826</v>
      </c>
      <c r="F2353" s="1">
        <v>10202111180</v>
      </c>
      <c r="G2353" s="1">
        <v>224.64</v>
      </c>
      <c r="H2353" s="1">
        <v>224.64</v>
      </c>
      <c r="I2353" s="1" t="s">
        <v>584</v>
      </c>
      <c r="J2353" s="1">
        <v>2025</v>
      </c>
      <c r="K2353" s="550">
        <v>45778</v>
      </c>
    </row>
    <row r="2354" spans="3:11">
      <c r="C2354" s="1" t="s">
        <v>1219</v>
      </c>
      <c r="D2354" s="1" t="s">
        <v>848</v>
      </c>
      <c r="F2354" s="1">
        <v>10202111180</v>
      </c>
      <c r="G2354" s="1">
        <v>808.78</v>
      </c>
      <c r="H2354" s="1">
        <v>808.78</v>
      </c>
      <c r="I2354" s="1" t="s">
        <v>584</v>
      </c>
      <c r="J2354" s="1">
        <v>2025</v>
      </c>
      <c r="K2354" s="550">
        <v>45778</v>
      </c>
    </row>
    <row r="2355" spans="3:11">
      <c r="C2355" s="1" t="s">
        <v>1220</v>
      </c>
      <c r="D2355" s="1" t="s">
        <v>826</v>
      </c>
      <c r="F2355" s="1">
        <v>10202111180</v>
      </c>
      <c r="G2355" s="1">
        <v>1145.97</v>
      </c>
      <c r="H2355" s="1">
        <v>1145.97</v>
      </c>
      <c r="I2355" s="1" t="s">
        <v>584</v>
      </c>
      <c r="J2355" s="1">
        <v>2025</v>
      </c>
      <c r="K2355" s="550">
        <v>45778</v>
      </c>
    </row>
    <row r="2356" spans="3:11">
      <c r="C2356" s="1" t="s">
        <v>1425</v>
      </c>
      <c r="D2356" s="1" t="s">
        <v>846</v>
      </c>
      <c r="F2356" s="1" t="s">
        <v>750</v>
      </c>
      <c r="G2356" s="1">
        <v>260</v>
      </c>
      <c r="H2356" s="1">
        <v>260</v>
      </c>
      <c r="I2356" s="1" t="s">
        <v>584</v>
      </c>
      <c r="J2356" s="1">
        <v>2025</v>
      </c>
      <c r="K2356" s="550">
        <v>45778</v>
      </c>
    </row>
    <row r="2357" spans="3:11">
      <c r="C2357" s="1" t="s">
        <v>1222</v>
      </c>
      <c r="D2357" s="1" t="s">
        <v>824</v>
      </c>
      <c r="F2357" s="1">
        <v>10401101180</v>
      </c>
      <c r="G2357" s="1">
        <v>392.03</v>
      </c>
      <c r="H2357" s="1">
        <v>392.03</v>
      </c>
      <c r="I2357" s="1" t="s">
        <v>584</v>
      </c>
      <c r="J2357" s="1">
        <v>2025</v>
      </c>
      <c r="K2357" s="550">
        <v>45778</v>
      </c>
    </row>
    <row r="2358" spans="3:11">
      <c r="C2358" s="1" t="s">
        <v>1223</v>
      </c>
      <c r="D2358" s="1" t="s">
        <v>826</v>
      </c>
      <c r="F2358" s="1">
        <v>10202111180</v>
      </c>
      <c r="G2358" s="1">
        <v>374.57</v>
      </c>
      <c r="H2358" s="1">
        <v>374.57</v>
      </c>
      <c r="I2358" s="1" t="s">
        <v>584</v>
      </c>
      <c r="J2358" s="1">
        <v>2025</v>
      </c>
      <c r="K2358" s="550">
        <v>45778</v>
      </c>
    </row>
    <row r="2359" spans="3:11">
      <c r="C2359" s="1" t="s">
        <v>1426</v>
      </c>
      <c r="D2359" s="1" t="s">
        <v>824</v>
      </c>
      <c r="F2359" s="1">
        <v>10202131180</v>
      </c>
      <c r="G2359" s="1">
        <v>243.61</v>
      </c>
      <c r="H2359" s="1">
        <v>243.61</v>
      </c>
      <c r="I2359" s="1" t="s">
        <v>584</v>
      </c>
      <c r="J2359" s="1">
        <v>2025</v>
      </c>
      <c r="K2359" s="550">
        <v>45778</v>
      </c>
    </row>
    <row r="2360" spans="3:11">
      <c r="C2360" s="1" t="s">
        <v>1224</v>
      </c>
      <c r="D2360" s="1" t="s">
        <v>842</v>
      </c>
      <c r="F2360" s="1">
        <v>10202111180</v>
      </c>
      <c r="G2360" s="1">
        <v>153926.56</v>
      </c>
      <c r="H2360" s="1">
        <v>153926.56</v>
      </c>
      <c r="I2360" s="1" t="s">
        <v>584</v>
      </c>
      <c r="J2360" s="1">
        <v>2025</v>
      </c>
      <c r="K2360" s="550">
        <v>45778</v>
      </c>
    </row>
    <row r="2361" spans="3:11">
      <c r="C2361" s="1" t="s">
        <v>1225</v>
      </c>
      <c r="D2361" s="1" t="s">
        <v>842</v>
      </c>
      <c r="F2361" s="1">
        <v>10202171180</v>
      </c>
      <c r="G2361" s="1">
        <v>27368</v>
      </c>
      <c r="H2361" s="1">
        <v>27368</v>
      </c>
      <c r="I2361" s="1" t="s">
        <v>584</v>
      </c>
      <c r="J2361" s="1">
        <v>2025</v>
      </c>
      <c r="K2361" s="550">
        <v>45778</v>
      </c>
    </row>
    <row r="2362" spans="3:11">
      <c r="C2362" s="1" t="s">
        <v>1446</v>
      </c>
      <c r="D2362" s="1" t="s">
        <v>826</v>
      </c>
      <c r="F2362" s="1">
        <v>10601621180</v>
      </c>
      <c r="G2362" s="1">
        <v>109.29</v>
      </c>
      <c r="H2362" s="1">
        <v>109.29</v>
      </c>
      <c r="I2362" s="1" t="s">
        <v>584</v>
      </c>
      <c r="J2362" s="1">
        <v>2025</v>
      </c>
      <c r="K2362" s="550">
        <v>45778</v>
      </c>
    </row>
    <row r="2363" spans="3:11">
      <c r="C2363" s="1" t="s">
        <v>1226</v>
      </c>
      <c r="D2363" s="1" t="s">
        <v>826</v>
      </c>
      <c r="F2363" s="1">
        <v>10601621180</v>
      </c>
      <c r="G2363" s="1">
        <v>91.31</v>
      </c>
      <c r="H2363" s="1">
        <v>91.31</v>
      </c>
      <c r="I2363" s="1" t="s">
        <v>584</v>
      </c>
      <c r="J2363" s="1">
        <v>2025</v>
      </c>
      <c r="K2363" s="550">
        <v>45778</v>
      </c>
    </row>
    <row r="2364" spans="3:11">
      <c r="C2364" s="1" t="s">
        <v>1447</v>
      </c>
      <c r="D2364" s="1" t="s">
        <v>826</v>
      </c>
      <c r="F2364" s="1" t="s">
        <v>761</v>
      </c>
      <c r="G2364" s="1">
        <v>57.26</v>
      </c>
      <c r="H2364" s="1">
        <v>57.26</v>
      </c>
      <c r="I2364" s="1" t="s">
        <v>584</v>
      </c>
      <c r="J2364" s="1">
        <v>2025</v>
      </c>
      <c r="K2364" s="550">
        <v>45778</v>
      </c>
    </row>
    <row r="2365" spans="3:11">
      <c r="C2365" s="1" t="s">
        <v>1351</v>
      </c>
      <c r="D2365" s="1" t="s">
        <v>749</v>
      </c>
      <c r="F2365" s="1">
        <v>10201161180</v>
      </c>
      <c r="G2365" s="1">
        <v>6908.21</v>
      </c>
      <c r="H2365" s="1">
        <v>6908.21</v>
      </c>
      <c r="I2365" s="1" t="s">
        <v>584</v>
      </c>
      <c r="J2365" s="1">
        <v>2025</v>
      </c>
      <c r="K2365" s="550">
        <v>45778</v>
      </c>
    </row>
    <row r="2366" spans="3:11">
      <c r="C2366" s="1" t="s">
        <v>754</v>
      </c>
      <c r="D2366" s="1" t="s">
        <v>749</v>
      </c>
      <c r="E2366" s="1" t="s">
        <v>719</v>
      </c>
      <c r="F2366" s="1">
        <v>10401301180</v>
      </c>
      <c r="G2366" s="1">
        <v>10494.42</v>
      </c>
      <c r="H2366" s="1">
        <v>10494.42</v>
      </c>
      <c r="I2366" s="1" t="s">
        <v>584</v>
      </c>
      <c r="J2366" s="1">
        <v>2025</v>
      </c>
      <c r="K2366" s="550">
        <v>45778</v>
      </c>
    </row>
    <row r="2367" spans="3:11">
      <c r="C2367" s="1" t="s">
        <v>1227</v>
      </c>
      <c r="D2367" s="1" t="s">
        <v>826</v>
      </c>
      <c r="F2367" s="1" t="s">
        <v>761</v>
      </c>
      <c r="G2367" s="1">
        <v>141.68</v>
      </c>
      <c r="H2367" s="1">
        <v>141.68</v>
      </c>
      <c r="I2367" s="1" t="s">
        <v>584</v>
      </c>
      <c r="J2367" s="1">
        <v>2025</v>
      </c>
      <c r="K2367" s="550">
        <v>45778</v>
      </c>
    </row>
    <row r="2368" spans="3:11">
      <c r="C2368" s="1" t="s">
        <v>1228</v>
      </c>
      <c r="D2368" s="1" t="s">
        <v>826</v>
      </c>
      <c r="F2368" s="1" t="s">
        <v>761</v>
      </c>
      <c r="G2368" s="1">
        <v>134.58000000000001</v>
      </c>
      <c r="H2368" s="1">
        <v>134.58000000000001</v>
      </c>
      <c r="I2368" s="1" t="s">
        <v>584</v>
      </c>
      <c r="J2368" s="1">
        <v>2025</v>
      </c>
      <c r="K2368" s="550">
        <v>45778</v>
      </c>
    </row>
    <row r="2369" spans="3:11">
      <c r="C2369" s="1" t="s">
        <v>1229</v>
      </c>
      <c r="D2369" s="1" t="s">
        <v>826</v>
      </c>
      <c r="F2369" s="1" t="s">
        <v>761</v>
      </c>
      <c r="G2369" s="1">
        <v>449.36</v>
      </c>
      <c r="H2369" s="1">
        <v>449.36</v>
      </c>
      <c r="I2369" s="1" t="s">
        <v>584</v>
      </c>
      <c r="J2369" s="1">
        <v>2025</v>
      </c>
      <c r="K2369" s="550">
        <v>45778</v>
      </c>
    </row>
    <row r="2370" spans="3:11">
      <c r="C2370" s="1" t="s">
        <v>1230</v>
      </c>
      <c r="D2370" s="1" t="s">
        <v>826</v>
      </c>
      <c r="F2370" s="1" t="s">
        <v>761</v>
      </c>
      <c r="G2370" s="1">
        <v>116.98</v>
      </c>
      <c r="H2370" s="1">
        <v>116.98</v>
      </c>
      <c r="I2370" s="1" t="s">
        <v>584</v>
      </c>
      <c r="J2370" s="1">
        <v>2025</v>
      </c>
      <c r="K2370" s="550">
        <v>45778</v>
      </c>
    </row>
    <row r="2371" spans="3:11">
      <c r="C2371" s="1" t="s">
        <v>1232</v>
      </c>
      <c r="D2371" s="1" t="s">
        <v>820</v>
      </c>
      <c r="F2371" s="1">
        <v>10202151180</v>
      </c>
      <c r="G2371" s="1">
        <v>45294.68</v>
      </c>
      <c r="H2371" s="1">
        <v>45294.68</v>
      </c>
      <c r="I2371" s="1" t="s">
        <v>584</v>
      </c>
      <c r="J2371" s="1">
        <v>2025</v>
      </c>
      <c r="K2371" s="550">
        <v>45778</v>
      </c>
    </row>
    <row r="2372" spans="3:11">
      <c r="C2372" s="1" t="s">
        <v>1233</v>
      </c>
      <c r="D2372" s="1" t="s">
        <v>820</v>
      </c>
      <c r="F2372" s="1">
        <v>10202151180</v>
      </c>
      <c r="G2372" s="1">
        <v>29412.05</v>
      </c>
      <c r="H2372" s="1">
        <v>29412.05</v>
      </c>
      <c r="I2372" s="1" t="s">
        <v>584</v>
      </c>
      <c r="J2372" s="1">
        <v>2025</v>
      </c>
      <c r="K2372" s="550">
        <v>45778</v>
      </c>
    </row>
    <row r="2373" spans="3:11">
      <c r="C2373" s="1" t="s">
        <v>1234</v>
      </c>
      <c r="D2373" s="1" t="s">
        <v>820</v>
      </c>
      <c r="F2373" s="1">
        <v>10202151180</v>
      </c>
      <c r="G2373" s="1">
        <v>39349.06</v>
      </c>
      <c r="H2373" s="1">
        <v>39349.06</v>
      </c>
      <c r="I2373" s="1" t="s">
        <v>584</v>
      </c>
      <c r="J2373" s="1">
        <v>2025</v>
      </c>
      <c r="K2373" s="550">
        <v>45778</v>
      </c>
    </row>
    <row r="2374" spans="3:11">
      <c r="C2374" s="1" t="s">
        <v>1235</v>
      </c>
      <c r="D2374" s="1" t="s">
        <v>820</v>
      </c>
      <c r="F2374" s="1">
        <v>10202151180</v>
      </c>
      <c r="G2374" s="1">
        <v>667.9</v>
      </c>
      <c r="H2374" s="1">
        <v>667.9</v>
      </c>
      <c r="I2374" s="1" t="s">
        <v>584</v>
      </c>
      <c r="J2374" s="1">
        <v>2025</v>
      </c>
      <c r="K2374" s="550">
        <v>45778</v>
      </c>
    </row>
    <row r="2375" spans="3:11">
      <c r="C2375" s="1" t="s">
        <v>1236</v>
      </c>
      <c r="D2375" s="1" t="s">
        <v>820</v>
      </c>
      <c r="F2375" s="1">
        <v>10202151180</v>
      </c>
      <c r="G2375" s="1">
        <v>35101.800000000003</v>
      </c>
      <c r="H2375" s="1">
        <v>35101.800000000003</v>
      </c>
      <c r="I2375" s="1" t="s">
        <v>584</v>
      </c>
      <c r="J2375" s="1">
        <v>2025</v>
      </c>
      <c r="K2375" s="550">
        <v>45778</v>
      </c>
    </row>
    <row r="2376" spans="3:11">
      <c r="C2376" s="1" t="s">
        <v>1237</v>
      </c>
      <c r="D2376" s="1" t="s">
        <v>820</v>
      </c>
      <c r="F2376" s="1">
        <v>10202151180</v>
      </c>
      <c r="G2376" s="1">
        <v>51414.400000000001</v>
      </c>
      <c r="H2376" s="1">
        <v>51414.400000000001</v>
      </c>
      <c r="I2376" s="1" t="s">
        <v>584</v>
      </c>
      <c r="J2376" s="1">
        <v>2025</v>
      </c>
      <c r="K2376" s="550">
        <v>45778</v>
      </c>
    </row>
    <row r="2377" spans="3:11">
      <c r="C2377" s="1" t="s">
        <v>1238</v>
      </c>
      <c r="D2377" s="1" t="s">
        <v>820</v>
      </c>
      <c r="F2377" s="1">
        <v>10202151180</v>
      </c>
      <c r="G2377" s="1">
        <v>28320.9</v>
      </c>
      <c r="H2377" s="1">
        <v>28320.9</v>
      </c>
      <c r="I2377" s="1" t="s">
        <v>584</v>
      </c>
      <c r="J2377" s="1">
        <v>2025</v>
      </c>
      <c r="K2377" s="550">
        <v>45778</v>
      </c>
    </row>
    <row r="2378" spans="3:11">
      <c r="C2378" s="1" t="s">
        <v>1239</v>
      </c>
      <c r="D2378" s="1" t="s">
        <v>820</v>
      </c>
      <c r="F2378" s="1">
        <v>10202151180</v>
      </c>
      <c r="G2378" s="1">
        <v>50364.4</v>
      </c>
      <c r="H2378" s="1">
        <v>50364.4</v>
      </c>
      <c r="I2378" s="1" t="s">
        <v>584</v>
      </c>
      <c r="J2378" s="1">
        <v>2025</v>
      </c>
      <c r="K2378" s="550">
        <v>45778</v>
      </c>
    </row>
    <row r="2379" spans="3:11">
      <c r="C2379" s="1" t="s">
        <v>1240</v>
      </c>
      <c r="D2379" s="1" t="s">
        <v>820</v>
      </c>
      <c r="F2379" s="1">
        <v>10202151180</v>
      </c>
      <c r="G2379" s="1">
        <v>47813.4</v>
      </c>
      <c r="H2379" s="1">
        <v>47813.4</v>
      </c>
      <c r="I2379" s="1" t="s">
        <v>584</v>
      </c>
      <c r="J2379" s="1">
        <v>2025</v>
      </c>
      <c r="K2379" s="550">
        <v>45778</v>
      </c>
    </row>
    <row r="2380" spans="3:11">
      <c r="C2380" s="1" t="s">
        <v>1241</v>
      </c>
      <c r="D2380" s="1" t="s">
        <v>820</v>
      </c>
      <c r="F2380" s="1">
        <v>10202151180</v>
      </c>
      <c r="G2380" s="1">
        <v>47575.6</v>
      </c>
      <c r="H2380" s="1">
        <v>47575.6</v>
      </c>
      <c r="I2380" s="1" t="s">
        <v>584</v>
      </c>
      <c r="J2380" s="1">
        <v>2025</v>
      </c>
      <c r="K2380" s="550">
        <v>45778</v>
      </c>
    </row>
    <row r="2381" spans="3:11">
      <c r="C2381" s="1" t="s">
        <v>1242</v>
      </c>
      <c r="D2381" s="1" t="s">
        <v>820</v>
      </c>
      <c r="F2381" s="1">
        <v>10202151180</v>
      </c>
      <c r="G2381" s="1">
        <v>52057.5</v>
      </c>
      <c r="H2381" s="1">
        <v>52057.5</v>
      </c>
      <c r="I2381" s="1" t="s">
        <v>584</v>
      </c>
      <c r="J2381" s="1">
        <v>2025</v>
      </c>
      <c r="K2381" s="550">
        <v>45778</v>
      </c>
    </row>
    <row r="2382" spans="3:11">
      <c r="C2382" s="1" t="s">
        <v>1243</v>
      </c>
      <c r="D2382" s="1" t="s">
        <v>820</v>
      </c>
      <c r="F2382" s="1">
        <v>10202151180</v>
      </c>
      <c r="G2382" s="1">
        <v>44150.400000000001</v>
      </c>
      <c r="H2382" s="1">
        <v>44150.400000000001</v>
      </c>
      <c r="I2382" s="1" t="s">
        <v>584</v>
      </c>
      <c r="J2382" s="1">
        <v>2025</v>
      </c>
      <c r="K2382" s="550">
        <v>45778</v>
      </c>
    </row>
    <row r="2383" spans="3:11">
      <c r="C2383" s="1" t="s">
        <v>1244</v>
      </c>
      <c r="D2383" s="1" t="s">
        <v>820</v>
      </c>
      <c r="F2383" s="1">
        <v>10202151180</v>
      </c>
      <c r="G2383" s="1">
        <v>46191.54</v>
      </c>
      <c r="H2383" s="1">
        <v>46191.54</v>
      </c>
      <c r="I2383" s="1" t="s">
        <v>584</v>
      </c>
      <c r="J2383" s="1">
        <v>2025</v>
      </c>
      <c r="K2383" s="550">
        <v>45778</v>
      </c>
    </row>
    <row r="2384" spans="3:11">
      <c r="C2384" s="1" t="s">
        <v>1245</v>
      </c>
      <c r="D2384" s="1" t="s">
        <v>820</v>
      </c>
      <c r="F2384" s="1">
        <v>10202151180</v>
      </c>
      <c r="G2384" s="1">
        <v>36454.699999999997</v>
      </c>
      <c r="H2384" s="1">
        <v>36454.699999999997</v>
      </c>
      <c r="I2384" s="1" t="s">
        <v>584</v>
      </c>
      <c r="J2384" s="1">
        <v>2025</v>
      </c>
      <c r="K2384" s="550">
        <v>45778</v>
      </c>
    </row>
    <row r="2385" spans="3:11">
      <c r="C2385" s="1" t="s">
        <v>1246</v>
      </c>
      <c r="D2385" s="1" t="s">
        <v>820</v>
      </c>
      <c r="F2385" s="1">
        <v>10202151180</v>
      </c>
      <c r="G2385" s="1">
        <v>22802.1</v>
      </c>
      <c r="H2385" s="1">
        <v>22802.1</v>
      </c>
      <c r="I2385" s="1" t="s">
        <v>584</v>
      </c>
      <c r="J2385" s="1">
        <v>2025</v>
      </c>
      <c r="K2385" s="550">
        <v>45778</v>
      </c>
    </row>
    <row r="2386" spans="3:11">
      <c r="C2386" s="1" t="s">
        <v>1247</v>
      </c>
      <c r="D2386" s="1" t="s">
        <v>820</v>
      </c>
      <c r="F2386" s="1">
        <v>10202151180</v>
      </c>
      <c r="G2386" s="1">
        <v>41884.519999999997</v>
      </c>
      <c r="H2386" s="1">
        <v>41884.519999999997</v>
      </c>
      <c r="I2386" s="1" t="s">
        <v>584</v>
      </c>
      <c r="J2386" s="1">
        <v>2025</v>
      </c>
      <c r="K2386" s="550">
        <v>45778</v>
      </c>
    </row>
    <row r="2387" spans="3:11">
      <c r="C2387" s="1" t="s">
        <v>1248</v>
      </c>
      <c r="D2387" s="1" t="s">
        <v>820</v>
      </c>
      <c r="F2387" s="1">
        <v>10202151180</v>
      </c>
      <c r="G2387" s="1">
        <v>37855.550000000003</v>
      </c>
      <c r="H2387" s="1">
        <v>37855.550000000003</v>
      </c>
      <c r="I2387" s="1" t="s">
        <v>584</v>
      </c>
      <c r="J2387" s="1">
        <v>2025</v>
      </c>
      <c r="K2387" s="550">
        <v>45778</v>
      </c>
    </row>
    <row r="2388" spans="3:11">
      <c r="C2388" s="1" t="s">
        <v>1249</v>
      </c>
      <c r="D2388" s="1" t="s">
        <v>820</v>
      </c>
      <c r="F2388" s="1">
        <v>10202151180</v>
      </c>
      <c r="G2388" s="1">
        <v>43695.49</v>
      </c>
      <c r="H2388" s="1">
        <v>43695.49</v>
      </c>
      <c r="I2388" s="1" t="s">
        <v>584</v>
      </c>
      <c r="J2388" s="1">
        <v>2025</v>
      </c>
      <c r="K2388" s="550">
        <v>45778</v>
      </c>
    </row>
    <row r="2389" spans="3:11">
      <c r="C2389" s="1" t="s">
        <v>1250</v>
      </c>
      <c r="D2389" s="1" t="s">
        <v>820</v>
      </c>
      <c r="F2389" s="1">
        <v>10202151180</v>
      </c>
      <c r="G2389" s="1">
        <v>45474.1</v>
      </c>
      <c r="H2389" s="1">
        <v>45474.1</v>
      </c>
      <c r="I2389" s="1" t="s">
        <v>584</v>
      </c>
      <c r="J2389" s="1">
        <v>2025</v>
      </c>
      <c r="K2389" s="550">
        <v>45778</v>
      </c>
    </row>
    <row r="2390" spans="3:11">
      <c r="C2390" s="1" t="s">
        <v>1251</v>
      </c>
      <c r="D2390" s="1" t="s">
        <v>799</v>
      </c>
      <c r="F2390" s="1">
        <v>10601621180</v>
      </c>
      <c r="G2390" s="1">
        <v>305.5</v>
      </c>
      <c r="H2390" s="1">
        <v>305.5</v>
      </c>
      <c r="I2390" s="1" t="s">
        <v>584</v>
      </c>
      <c r="J2390" s="1">
        <v>2025</v>
      </c>
      <c r="K2390" s="550">
        <v>45778</v>
      </c>
    </row>
    <row r="2391" spans="3:11" ht="25.5">
      <c r="C2391" s="69" t="s">
        <v>1252</v>
      </c>
      <c r="D2391" s="69" t="s">
        <v>749</v>
      </c>
      <c r="F2391" s="1">
        <v>10201161180</v>
      </c>
      <c r="G2391" s="1">
        <v>130</v>
      </c>
      <c r="H2391" s="1">
        <v>130</v>
      </c>
      <c r="I2391" s="1" t="s">
        <v>584</v>
      </c>
      <c r="J2391" s="1">
        <v>2025</v>
      </c>
      <c r="K2391" s="550">
        <v>45778</v>
      </c>
    </row>
    <row r="2392" spans="3:11">
      <c r="C2392" s="1" t="s">
        <v>1253</v>
      </c>
      <c r="D2392" s="1" t="s">
        <v>846</v>
      </c>
      <c r="F2392" s="1">
        <v>10401101180</v>
      </c>
      <c r="G2392" s="1">
        <v>1020.7</v>
      </c>
      <c r="H2392" s="1">
        <v>1020.7</v>
      </c>
      <c r="I2392" s="1" t="s">
        <v>584</v>
      </c>
      <c r="J2392" s="1">
        <v>2025</v>
      </c>
      <c r="K2392" s="550">
        <v>45778</v>
      </c>
    </row>
    <row r="2393" spans="3:11">
      <c r="C2393" s="1" t="s">
        <v>1318</v>
      </c>
      <c r="D2393" s="1" t="s">
        <v>846</v>
      </c>
      <c r="F2393" s="1">
        <v>10401101180</v>
      </c>
      <c r="G2393" s="1">
        <v>1254.8</v>
      </c>
      <c r="H2393" s="1">
        <v>1254.8</v>
      </c>
      <c r="I2393" s="1" t="s">
        <v>584</v>
      </c>
      <c r="J2393" s="1">
        <v>2025</v>
      </c>
      <c r="K2393" s="550">
        <v>45778</v>
      </c>
    </row>
    <row r="2394" spans="3:11">
      <c r="C2394" s="1" t="s">
        <v>1254</v>
      </c>
      <c r="D2394" s="1" t="s">
        <v>846</v>
      </c>
      <c r="F2394" s="1">
        <v>10401101180</v>
      </c>
      <c r="G2394" s="1">
        <v>5594.3</v>
      </c>
      <c r="H2394" s="1">
        <v>5594.3</v>
      </c>
      <c r="I2394" s="1" t="s">
        <v>584</v>
      </c>
      <c r="J2394" s="1">
        <v>2025</v>
      </c>
      <c r="K2394" s="550">
        <v>45778</v>
      </c>
    </row>
    <row r="2395" spans="3:11">
      <c r="C2395" s="1" t="s">
        <v>1255</v>
      </c>
      <c r="D2395" s="1" t="s">
        <v>846</v>
      </c>
      <c r="F2395" s="1">
        <v>10601621180</v>
      </c>
      <c r="G2395" s="1">
        <v>1563.38</v>
      </c>
      <c r="H2395" s="1">
        <v>1563.38</v>
      </c>
      <c r="I2395" s="1" t="s">
        <v>584</v>
      </c>
      <c r="J2395" s="1">
        <v>2025</v>
      </c>
      <c r="K2395" s="550">
        <v>45778</v>
      </c>
    </row>
    <row r="2396" spans="3:11">
      <c r="C2396" s="1" t="s">
        <v>1256</v>
      </c>
      <c r="D2396" s="1" t="s">
        <v>846</v>
      </c>
      <c r="F2396" s="1" t="s">
        <v>761</v>
      </c>
      <c r="G2396" s="1">
        <v>-51200.04</v>
      </c>
      <c r="H2396" s="1">
        <v>-51200.04</v>
      </c>
      <c r="I2396" s="1" t="s">
        <v>584</v>
      </c>
      <c r="J2396" s="1">
        <v>2025</v>
      </c>
      <c r="K2396" s="550">
        <v>45778</v>
      </c>
    </row>
    <row r="2397" spans="3:11">
      <c r="C2397" s="1" t="s">
        <v>1258</v>
      </c>
      <c r="D2397" s="1" t="s">
        <v>846</v>
      </c>
      <c r="F2397" s="1">
        <v>10201161180</v>
      </c>
      <c r="G2397" s="1">
        <v>94578.64</v>
      </c>
      <c r="H2397" s="1">
        <v>94578.64</v>
      </c>
      <c r="I2397" s="1" t="s">
        <v>584</v>
      </c>
      <c r="J2397" s="1">
        <v>2025</v>
      </c>
      <c r="K2397" s="550">
        <v>45778</v>
      </c>
    </row>
    <row r="2398" spans="3:11">
      <c r="C2398" s="1" t="s">
        <v>1260</v>
      </c>
      <c r="D2398" s="1" t="s">
        <v>848</v>
      </c>
      <c r="F2398" s="1">
        <v>10201161180</v>
      </c>
      <c r="G2398" s="1">
        <v>100</v>
      </c>
      <c r="H2398" s="1">
        <v>100</v>
      </c>
      <c r="I2398" s="1" t="s">
        <v>584</v>
      </c>
      <c r="J2398" s="1">
        <v>2025</v>
      </c>
      <c r="K2398" s="550">
        <v>45778</v>
      </c>
    </row>
    <row r="2399" spans="3:11">
      <c r="C2399" s="1" t="s">
        <v>1261</v>
      </c>
      <c r="D2399" s="1" t="s">
        <v>846</v>
      </c>
      <c r="F2399" s="1">
        <v>10201161180</v>
      </c>
      <c r="G2399" s="1">
        <v>80</v>
      </c>
      <c r="H2399" s="1">
        <v>80</v>
      </c>
      <c r="I2399" s="1" t="s">
        <v>584</v>
      </c>
      <c r="J2399" s="1">
        <v>2025</v>
      </c>
      <c r="K2399" s="550">
        <v>45778</v>
      </c>
    </row>
    <row r="2400" spans="3:11">
      <c r="C2400" s="1" t="s">
        <v>1448</v>
      </c>
      <c r="D2400" s="1" t="s">
        <v>846</v>
      </c>
      <c r="F2400" s="1">
        <v>10201161180</v>
      </c>
      <c r="G2400" s="1">
        <v>70</v>
      </c>
      <c r="H2400" s="1">
        <v>70</v>
      </c>
      <c r="I2400" s="1" t="s">
        <v>584</v>
      </c>
      <c r="J2400" s="1">
        <v>2025</v>
      </c>
      <c r="K2400" s="550">
        <v>45778</v>
      </c>
    </row>
    <row r="2401" spans="3:11">
      <c r="C2401" s="1" t="s">
        <v>1262</v>
      </c>
      <c r="D2401" s="1" t="s">
        <v>846</v>
      </c>
      <c r="F2401" s="1">
        <v>10201161180</v>
      </c>
      <c r="G2401" s="1">
        <v>260</v>
      </c>
      <c r="H2401" s="1">
        <v>260</v>
      </c>
      <c r="I2401" s="1" t="s">
        <v>584</v>
      </c>
      <c r="J2401" s="1">
        <v>2025</v>
      </c>
      <c r="K2401" s="550">
        <v>45778</v>
      </c>
    </row>
    <row r="2402" spans="3:11">
      <c r="C2402" s="1" t="s">
        <v>1265</v>
      </c>
      <c r="D2402" s="1" t="s">
        <v>822</v>
      </c>
      <c r="F2402" s="1">
        <v>10201161180</v>
      </c>
      <c r="G2402" s="1">
        <v>1090</v>
      </c>
      <c r="H2402" s="1">
        <v>1090</v>
      </c>
      <c r="I2402" s="1" t="s">
        <v>584</v>
      </c>
      <c r="J2402" s="1">
        <v>2025</v>
      </c>
      <c r="K2402" s="550">
        <v>45778</v>
      </c>
    </row>
    <row r="2403" spans="3:11">
      <c r="C2403" s="1" t="s">
        <v>1266</v>
      </c>
      <c r="D2403" s="1" t="s">
        <v>822</v>
      </c>
      <c r="F2403" s="1">
        <v>10201161180</v>
      </c>
      <c r="G2403" s="1">
        <v>2180</v>
      </c>
      <c r="H2403" s="1">
        <v>2180</v>
      </c>
      <c r="I2403" s="1" t="s">
        <v>584</v>
      </c>
      <c r="J2403" s="1">
        <v>2025</v>
      </c>
      <c r="K2403" s="550">
        <v>45778</v>
      </c>
    </row>
    <row r="2404" spans="3:11">
      <c r="C2404" s="1" t="s">
        <v>1268</v>
      </c>
      <c r="D2404" s="1" t="s">
        <v>822</v>
      </c>
      <c r="F2404" s="1">
        <v>10201161180</v>
      </c>
      <c r="G2404" s="1">
        <v>350</v>
      </c>
      <c r="H2404" s="1">
        <v>350</v>
      </c>
      <c r="I2404" s="1" t="s">
        <v>584</v>
      </c>
      <c r="J2404" s="1">
        <v>2025</v>
      </c>
      <c r="K2404" s="550">
        <v>45778</v>
      </c>
    </row>
    <row r="2405" spans="3:11">
      <c r="C2405" s="1" t="s">
        <v>1269</v>
      </c>
      <c r="D2405" s="1" t="s">
        <v>822</v>
      </c>
      <c r="F2405" s="1">
        <v>10201161180</v>
      </c>
      <c r="G2405" s="1">
        <v>5850</v>
      </c>
      <c r="H2405" s="1">
        <v>5850</v>
      </c>
      <c r="I2405" s="1" t="s">
        <v>584</v>
      </c>
      <c r="J2405" s="1">
        <v>2025</v>
      </c>
      <c r="K2405" s="550">
        <v>45778</v>
      </c>
    </row>
    <row r="2406" spans="3:11">
      <c r="C2406" s="1" t="s">
        <v>1271</v>
      </c>
      <c r="D2406" s="1" t="s">
        <v>830</v>
      </c>
      <c r="F2406" s="1">
        <v>10201161180</v>
      </c>
      <c r="G2406" s="1">
        <v>840</v>
      </c>
      <c r="H2406" s="1">
        <v>840</v>
      </c>
      <c r="I2406" s="1" t="s">
        <v>584</v>
      </c>
      <c r="J2406" s="1">
        <v>2025</v>
      </c>
      <c r="K2406" s="550">
        <v>45778</v>
      </c>
    </row>
    <row r="2407" spans="3:11">
      <c r="C2407" s="1" t="s">
        <v>1272</v>
      </c>
      <c r="D2407" s="1" t="s">
        <v>830</v>
      </c>
      <c r="F2407" s="1">
        <v>10201161180</v>
      </c>
      <c r="G2407" s="1">
        <v>13966</v>
      </c>
      <c r="H2407" s="1">
        <v>13966</v>
      </c>
      <c r="I2407" s="1" t="s">
        <v>584</v>
      </c>
      <c r="J2407" s="1">
        <v>2025</v>
      </c>
      <c r="K2407" s="550">
        <v>45778</v>
      </c>
    </row>
    <row r="2408" spans="3:11">
      <c r="C2408" s="1" t="s">
        <v>1319</v>
      </c>
      <c r="D2408" s="1" t="s">
        <v>830</v>
      </c>
      <c r="F2408" s="1">
        <v>10201161180</v>
      </c>
      <c r="G2408" s="1">
        <v>14507</v>
      </c>
      <c r="H2408" s="1">
        <v>14507</v>
      </c>
      <c r="I2408" s="1" t="s">
        <v>584</v>
      </c>
      <c r="J2408" s="1">
        <v>2025</v>
      </c>
      <c r="K2408" s="550">
        <v>45778</v>
      </c>
    </row>
    <row r="2409" spans="3:11">
      <c r="C2409" s="1" t="s">
        <v>1354</v>
      </c>
      <c r="D2409" s="1" t="s">
        <v>830</v>
      </c>
      <c r="F2409" s="1">
        <v>10201161180</v>
      </c>
      <c r="G2409" s="1">
        <v>12905</v>
      </c>
      <c r="H2409" s="1">
        <v>12905</v>
      </c>
      <c r="I2409" s="1" t="s">
        <v>584</v>
      </c>
      <c r="J2409" s="1">
        <v>2025</v>
      </c>
      <c r="K2409" s="550">
        <v>45778</v>
      </c>
    </row>
    <row r="2410" spans="3:11">
      <c r="C2410" s="1" t="s">
        <v>1355</v>
      </c>
      <c r="D2410" s="1" t="s">
        <v>830</v>
      </c>
      <c r="F2410" s="1">
        <v>10201161180</v>
      </c>
      <c r="G2410" s="1">
        <v>1145</v>
      </c>
      <c r="H2410" s="1">
        <v>1145</v>
      </c>
      <c r="I2410" s="1" t="s">
        <v>584</v>
      </c>
      <c r="J2410" s="1">
        <v>2025</v>
      </c>
      <c r="K2410" s="550">
        <v>45778</v>
      </c>
    </row>
    <row r="2411" spans="3:11">
      <c r="C2411" s="1" t="s">
        <v>1356</v>
      </c>
      <c r="D2411" s="1" t="s">
        <v>830</v>
      </c>
      <c r="F2411" s="1">
        <v>10201161180</v>
      </c>
      <c r="G2411" s="1">
        <v>760</v>
      </c>
      <c r="H2411" s="1">
        <v>760</v>
      </c>
      <c r="I2411" s="1" t="s">
        <v>584</v>
      </c>
      <c r="J2411" s="1">
        <v>2025</v>
      </c>
      <c r="K2411" s="550">
        <v>45778</v>
      </c>
    </row>
    <row r="2412" spans="3:11">
      <c r="C2412" s="1" t="s">
        <v>1359</v>
      </c>
      <c r="D2412" s="1" t="s">
        <v>848</v>
      </c>
      <c r="F2412" s="1" t="s">
        <v>761</v>
      </c>
      <c r="G2412" s="1">
        <v>4179.92</v>
      </c>
      <c r="H2412" s="1">
        <v>4179.92</v>
      </c>
      <c r="I2412" s="1" t="s">
        <v>584</v>
      </c>
      <c r="J2412" s="1">
        <v>2025</v>
      </c>
      <c r="K2412" s="550">
        <v>45778</v>
      </c>
    </row>
    <row r="2413" spans="3:11">
      <c r="C2413" s="1" t="s">
        <v>1273</v>
      </c>
      <c r="D2413" s="1" t="s">
        <v>848</v>
      </c>
      <c r="F2413" s="1">
        <v>10201161180</v>
      </c>
      <c r="G2413" s="1">
        <v>1200</v>
      </c>
      <c r="H2413" s="1">
        <v>1200</v>
      </c>
      <c r="I2413" s="1" t="s">
        <v>584</v>
      </c>
      <c r="J2413" s="1">
        <v>2025</v>
      </c>
      <c r="K2413" s="550">
        <v>45778</v>
      </c>
    </row>
    <row r="2414" spans="3:11">
      <c r="C2414" s="1" t="s">
        <v>1400</v>
      </c>
      <c r="D2414" s="1" t="s">
        <v>848</v>
      </c>
      <c r="F2414" s="1">
        <v>10201161180</v>
      </c>
      <c r="G2414" s="1">
        <v>4710</v>
      </c>
      <c r="H2414" s="1">
        <v>4710</v>
      </c>
      <c r="I2414" s="1" t="s">
        <v>584</v>
      </c>
      <c r="J2414" s="1">
        <v>2025</v>
      </c>
      <c r="K2414" s="550">
        <v>45778</v>
      </c>
    </row>
    <row r="2415" spans="3:11">
      <c r="C2415" s="1" t="s">
        <v>1449</v>
      </c>
      <c r="D2415" s="1" t="s">
        <v>850</v>
      </c>
      <c r="F2415" s="1">
        <v>10201161180</v>
      </c>
      <c r="G2415" s="1">
        <v>50</v>
      </c>
      <c r="H2415" s="1">
        <v>50</v>
      </c>
      <c r="I2415" s="1" t="s">
        <v>584</v>
      </c>
      <c r="J2415" s="1">
        <v>2025</v>
      </c>
      <c r="K2415" s="550">
        <v>45778</v>
      </c>
    </row>
    <row r="2416" spans="3:11" ht="25.5">
      <c r="C2416" s="69" t="s">
        <v>1275</v>
      </c>
      <c r="D2416" s="69" t="s">
        <v>850</v>
      </c>
      <c r="F2416" s="1">
        <v>10201161180</v>
      </c>
      <c r="G2416" s="1">
        <v>55</v>
      </c>
      <c r="H2416" s="1">
        <v>55</v>
      </c>
      <c r="I2416" s="1" t="s">
        <v>584</v>
      </c>
      <c r="J2416" s="1">
        <v>2025</v>
      </c>
      <c r="K2416" s="550">
        <v>45778</v>
      </c>
    </row>
    <row r="2417" spans="3:11">
      <c r="C2417" s="1" t="s">
        <v>1277</v>
      </c>
      <c r="D2417" s="1" t="s">
        <v>830</v>
      </c>
      <c r="F2417" s="1">
        <v>10201161180</v>
      </c>
      <c r="G2417" s="1">
        <v>5999.3</v>
      </c>
      <c r="H2417" s="1">
        <v>5999.3</v>
      </c>
      <c r="I2417" s="1" t="s">
        <v>584</v>
      </c>
      <c r="J2417" s="1">
        <v>2025</v>
      </c>
      <c r="K2417" s="550">
        <v>45778</v>
      </c>
    </row>
    <row r="2418" spans="3:11">
      <c r="C2418" s="1" t="s">
        <v>1323</v>
      </c>
      <c r="D2418" s="1" t="s">
        <v>830</v>
      </c>
      <c r="F2418" s="1">
        <v>10201161180</v>
      </c>
      <c r="G2418" s="1">
        <v>237</v>
      </c>
      <c r="H2418" s="1">
        <v>237</v>
      </c>
      <c r="I2418" s="1" t="s">
        <v>584</v>
      </c>
      <c r="J2418" s="1">
        <v>2025</v>
      </c>
      <c r="K2418" s="550">
        <v>45778</v>
      </c>
    </row>
    <row r="2419" spans="3:11">
      <c r="C2419" s="1" t="s">
        <v>1278</v>
      </c>
      <c r="D2419" s="1" t="s">
        <v>830</v>
      </c>
      <c r="F2419" s="1">
        <v>10201161180</v>
      </c>
      <c r="G2419" s="1">
        <v>30239</v>
      </c>
      <c r="H2419" s="1">
        <v>30239</v>
      </c>
      <c r="I2419" s="1" t="s">
        <v>584</v>
      </c>
      <c r="J2419" s="1">
        <v>2025</v>
      </c>
      <c r="K2419" s="550">
        <v>45778</v>
      </c>
    </row>
    <row r="2420" spans="3:11">
      <c r="C2420" s="1" t="s">
        <v>1279</v>
      </c>
      <c r="D2420" s="1" t="s">
        <v>830</v>
      </c>
      <c r="F2420" s="1">
        <v>10201161180</v>
      </c>
      <c r="G2420" s="1">
        <v>21844.5</v>
      </c>
      <c r="H2420" s="1">
        <v>21844.5</v>
      </c>
      <c r="I2420" s="1" t="s">
        <v>584</v>
      </c>
      <c r="J2420" s="1">
        <v>2025</v>
      </c>
      <c r="K2420" s="550">
        <v>45778</v>
      </c>
    </row>
    <row r="2421" spans="3:11">
      <c r="C2421" s="1" t="s">
        <v>1280</v>
      </c>
      <c r="D2421" s="1" t="s">
        <v>830</v>
      </c>
      <c r="F2421" s="1">
        <v>10201161180</v>
      </c>
      <c r="G2421" s="1">
        <v>28517.1</v>
      </c>
      <c r="H2421" s="1">
        <v>28517.1</v>
      </c>
      <c r="I2421" s="1" t="s">
        <v>584</v>
      </c>
      <c r="J2421" s="1">
        <v>2025</v>
      </c>
      <c r="K2421" s="550">
        <v>45778</v>
      </c>
    </row>
    <row r="2422" spans="3:11">
      <c r="C2422" s="1" t="s">
        <v>1281</v>
      </c>
      <c r="D2422" s="1" t="s">
        <v>848</v>
      </c>
      <c r="F2422" s="1">
        <v>10202171180</v>
      </c>
      <c r="G2422" s="1">
        <v>22716</v>
      </c>
      <c r="H2422" s="1">
        <v>22716</v>
      </c>
      <c r="I2422" s="1" t="s">
        <v>584</v>
      </c>
      <c r="J2422" s="1">
        <v>2025</v>
      </c>
      <c r="K2422" s="550">
        <v>45778</v>
      </c>
    </row>
    <row r="2423" spans="3:11">
      <c r="C2423" s="1" t="s">
        <v>1282</v>
      </c>
      <c r="D2423" s="1" t="s">
        <v>848</v>
      </c>
      <c r="F2423" s="1">
        <v>10202171180</v>
      </c>
      <c r="G2423" s="1">
        <v>17394.8</v>
      </c>
      <c r="H2423" s="1">
        <v>17394.8</v>
      </c>
      <c r="I2423" s="1" t="s">
        <v>584</v>
      </c>
      <c r="J2423" s="1">
        <v>2025</v>
      </c>
      <c r="K2423" s="550">
        <v>45778</v>
      </c>
    </row>
    <row r="2424" spans="3:11">
      <c r="C2424" s="1" t="s">
        <v>1450</v>
      </c>
      <c r="D2424" s="1" t="s">
        <v>838</v>
      </c>
      <c r="F2424" s="1" t="s">
        <v>761</v>
      </c>
      <c r="G2424" s="1">
        <v>100</v>
      </c>
      <c r="H2424" s="1">
        <v>100</v>
      </c>
      <c r="I2424" s="1" t="s">
        <v>763</v>
      </c>
      <c r="J2424" s="1">
        <v>2025</v>
      </c>
      <c r="K2424" s="550">
        <v>45809</v>
      </c>
    </row>
    <row r="2425" spans="3:11">
      <c r="C2425" s="1" t="s">
        <v>1427</v>
      </c>
      <c r="D2425" s="1" t="s">
        <v>846</v>
      </c>
      <c r="F2425" s="1" t="s">
        <v>1451</v>
      </c>
      <c r="G2425" s="1">
        <v>1225</v>
      </c>
      <c r="H2425" s="1">
        <v>1225</v>
      </c>
      <c r="I2425" s="1" t="s">
        <v>763</v>
      </c>
      <c r="J2425" s="1">
        <v>2025</v>
      </c>
      <c r="K2425" s="550">
        <v>45809</v>
      </c>
    </row>
    <row r="2426" spans="3:11">
      <c r="C2426" s="1" t="s">
        <v>1452</v>
      </c>
      <c r="D2426" s="1" t="s">
        <v>846</v>
      </c>
      <c r="F2426" s="1" t="s">
        <v>1451</v>
      </c>
      <c r="G2426" s="1">
        <v>14205</v>
      </c>
      <c r="H2426" s="1">
        <v>14205</v>
      </c>
      <c r="I2426" s="1" t="s">
        <v>763</v>
      </c>
      <c r="J2426" s="1">
        <v>2025</v>
      </c>
      <c r="K2426" s="550">
        <v>45809</v>
      </c>
    </row>
    <row r="2427" spans="3:11">
      <c r="C2427" s="1" t="s">
        <v>1453</v>
      </c>
      <c r="D2427" s="1" t="s">
        <v>834</v>
      </c>
      <c r="F2427" s="1" t="s">
        <v>761</v>
      </c>
      <c r="G2427" s="1">
        <v>723</v>
      </c>
      <c r="H2427" s="1">
        <v>723</v>
      </c>
      <c r="I2427" s="1" t="s">
        <v>763</v>
      </c>
      <c r="J2427" s="1">
        <v>2025</v>
      </c>
      <c r="K2427" s="550">
        <v>45809</v>
      </c>
    </row>
    <row r="2428" spans="3:11">
      <c r="C2428" s="1" t="s">
        <v>968</v>
      </c>
      <c r="D2428" s="1" t="s">
        <v>812</v>
      </c>
      <c r="F2428" s="1">
        <v>10601621180</v>
      </c>
      <c r="G2428" s="1">
        <v>111.34</v>
      </c>
      <c r="H2428" s="1">
        <v>111.34</v>
      </c>
      <c r="I2428" s="1" t="s">
        <v>763</v>
      </c>
      <c r="J2428" s="1">
        <v>2025</v>
      </c>
      <c r="K2428" s="550">
        <v>45809</v>
      </c>
    </row>
    <row r="2429" spans="3:11">
      <c r="C2429" s="1" t="s">
        <v>969</v>
      </c>
      <c r="D2429" s="1" t="s">
        <v>749</v>
      </c>
      <c r="F2429" s="1">
        <v>10601521180</v>
      </c>
      <c r="G2429" s="1">
        <v>183.75</v>
      </c>
      <c r="H2429" s="1">
        <v>183.75</v>
      </c>
      <c r="I2429" s="1" t="s">
        <v>763</v>
      </c>
      <c r="J2429" s="1">
        <v>2025</v>
      </c>
      <c r="K2429" s="550">
        <v>45809</v>
      </c>
    </row>
    <row r="2430" spans="3:11">
      <c r="C2430" s="1" t="s">
        <v>971</v>
      </c>
      <c r="D2430" s="1" t="s">
        <v>824</v>
      </c>
      <c r="F2430" s="1">
        <v>10601621180</v>
      </c>
      <c r="G2430" s="1">
        <v>663.9</v>
      </c>
      <c r="H2430" s="1">
        <v>663.9</v>
      </c>
      <c r="I2430" s="1" t="s">
        <v>763</v>
      </c>
      <c r="J2430" s="1">
        <v>2025</v>
      </c>
      <c r="K2430" s="550">
        <v>45809</v>
      </c>
    </row>
    <row r="2431" spans="3:11">
      <c r="C2431" s="1" t="s">
        <v>1428</v>
      </c>
      <c r="D2431" s="1" t="s">
        <v>814</v>
      </c>
      <c r="F2431" s="1">
        <v>10401301180</v>
      </c>
      <c r="G2431" s="1">
        <v>306.10000000000002</v>
      </c>
      <c r="H2431" s="1">
        <v>306.10000000000002</v>
      </c>
      <c r="I2431" s="1" t="s">
        <v>763</v>
      </c>
      <c r="J2431" s="1">
        <v>2025</v>
      </c>
      <c r="K2431" s="550">
        <v>45809</v>
      </c>
    </row>
    <row r="2432" spans="3:11">
      <c r="C2432" s="1" t="s">
        <v>973</v>
      </c>
      <c r="D2432" s="1" t="s">
        <v>814</v>
      </c>
      <c r="F2432" s="1">
        <v>10202171180</v>
      </c>
      <c r="G2432" s="1">
        <v>1557.8</v>
      </c>
      <c r="H2432" s="1">
        <v>1557.8</v>
      </c>
      <c r="I2432" s="1" t="s">
        <v>763</v>
      </c>
      <c r="J2432" s="1">
        <v>2025</v>
      </c>
      <c r="K2432" s="550">
        <v>45809</v>
      </c>
    </row>
    <row r="2433" spans="3:11">
      <c r="C2433" s="1" t="s">
        <v>1402</v>
      </c>
      <c r="D2433" s="1" t="s">
        <v>808</v>
      </c>
      <c r="F2433" s="1" t="s">
        <v>761</v>
      </c>
      <c r="G2433" s="1">
        <v>4755</v>
      </c>
      <c r="H2433" s="1">
        <v>4755</v>
      </c>
      <c r="I2433" s="1" t="s">
        <v>763</v>
      </c>
      <c r="J2433" s="1">
        <v>2025</v>
      </c>
      <c r="K2433" s="550">
        <v>45809</v>
      </c>
    </row>
    <row r="2434" spans="3:11">
      <c r="C2434" s="1" t="s">
        <v>1403</v>
      </c>
      <c r="D2434" s="1" t="s">
        <v>808</v>
      </c>
      <c r="F2434" s="1" t="s">
        <v>761</v>
      </c>
      <c r="G2434" s="1">
        <v>370</v>
      </c>
      <c r="H2434" s="1">
        <v>370</v>
      </c>
      <c r="I2434" s="1" t="s">
        <v>763</v>
      </c>
      <c r="J2434" s="1">
        <v>2025</v>
      </c>
      <c r="K2434" s="550">
        <v>45809</v>
      </c>
    </row>
    <row r="2435" spans="3:11">
      <c r="C2435" s="1" t="s">
        <v>975</v>
      </c>
      <c r="D2435" s="1" t="s">
        <v>846</v>
      </c>
      <c r="F2435" s="1">
        <v>10601621180</v>
      </c>
      <c r="G2435" s="1">
        <v>272.76</v>
      </c>
      <c r="H2435" s="1">
        <v>272.76</v>
      </c>
      <c r="I2435" s="1" t="s">
        <v>763</v>
      </c>
      <c r="J2435" s="1">
        <v>2025</v>
      </c>
      <c r="K2435" s="550">
        <v>45809</v>
      </c>
    </row>
    <row r="2436" spans="3:11">
      <c r="C2436" s="1" t="s">
        <v>1454</v>
      </c>
      <c r="D2436" s="1" t="s">
        <v>814</v>
      </c>
      <c r="F2436" s="1" t="s">
        <v>1451</v>
      </c>
      <c r="G2436" s="1">
        <v>4845</v>
      </c>
      <c r="H2436" s="1">
        <v>4845</v>
      </c>
      <c r="I2436" s="1" t="s">
        <v>763</v>
      </c>
      <c r="J2436" s="1">
        <v>2025</v>
      </c>
      <c r="K2436" s="550">
        <v>45809</v>
      </c>
    </row>
    <row r="2437" spans="3:11">
      <c r="C2437" s="1" t="s">
        <v>1429</v>
      </c>
      <c r="D2437" s="1" t="s">
        <v>846</v>
      </c>
      <c r="F2437" s="1" t="s">
        <v>1451</v>
      </c>
      <c r="G2437" s="1">
        <v>520</v>
      </c>
      <c r="H2437" s="1">
        <v>520</v>
      </c>
      <c r="I2437" s="1" t="s">
        <v>763</v>
      </c>
      <c r="J2437" s="1">
        <v>2025</v>
      </c>
      <c r="K2437" s="550">
        <v>45809</v>
      </c>
    </row>
    <row r="2438" spans="3:11">
      <c r="C2438" s="1" t="s">
        <v>1455</v>
      </c>
      <c r="D2438" s="1" t="s">
        <v>846</v>
      </c>
      <c r="F2438" s="1" t="s">
        <v>1451</v>
      </c>
      <c r="G2438" s="1">
        <v>495</v>
      </c>
      <c r="H2438" s="1">
        <v>495</v>
      </c>
      <c r="I2438" s="1" t="s">
        <v>763</v>
      </c>
      <c r="J2438" s="1">
        <v>2025</v>
      </c>
      <c r="K2438" s="550">
        <v>45809</v>
      </c>
    </row>
    <row r="2439" spans="3:11">
      <c r="C2439" s="1" t="s">
        <v>1456</v>
      </c>
      <c r="D2439" s="1" t="s">
        <v>846</v>
      </c>
      <c r="F2439" s="1" t="s">
        <v>1451</v>
      </c>
      <c r="G2439" s="1">
        <v>2685</v>
      </c>
      <c r="H2439" s="1">
        <v>2685</v>
      </c>
      <c r="I2439" s="1" t="s">
        <v>763</v>
      </c>
      <c r="J2439" s="1">
        <v>2025</v>
      </c>
      <c r="K2439" s="550">
        <v>45809</v>
      </c>
    </row>
    <row r="2440" spans="3:11">
      <c r="C2440" s="1" t="s">
        <v>976</v>
      </c>
      <c r="D2440" s="1" t="s">
        <v>826</v>
      </c>
      <c r="F2440" s="1" t="s">
        <v>1451</v>
      </c>
      <c r="G2440" s="1">
        <v>205.12</v>
      </c>
      <c r="H2440" s="1">
        <v>205.12</v>
      </c>
      <c r="I2440" s="1" t="s">
        <v>763</v>
      </c>
      <c r="J2440" s="1">
        <v>2025</v>
      </c>
      <c r="K2440" s="550">
        <v>45809</v>
      </c>
    </row>
    <row r="2441" spans="3:11">
      <c r="C2441" s="1" t="s">
        <v>977</v>
      </c>
      <c r="D2441" s="1" t="s">
        <v>826</v>
      </c>
      <c r="F2441" s="1">
        <v>10601621180</v>
      </c>
      <c r="G2441" s="1">
        <v>414.24</v>
      </c>
      <c r="H2441" s="1">
        <v>414.24</v>
      </c>
      <c r="I2441" s="1" t="s">
        <v>763</v>
      </c>
      <c r="J2441" s="1">
        <v>2025</v>
      </c>
      <c r="K2441" s="550">
        <v>45809</v>
      </c>
    </row>
    <row r="2442" spans="3:11">
      <c r="C2442" s="1" t="s">
        <v>978</v>
      </c>
      <c r="D2442" s="1" t="s">
        <v>826</v>
      </c>
      <c r="F2442" s="1" t="s">
        <v>1451</v>
      </c>
      <c r="G2442" s="1">
        <v>186.09</v>
      </c>
      <c r="H2442" s="1">
        <v>186.09</v>
      </c>
      <c r="I2442" s="1" t="s">
        <v>763</v>
      </c>
      <c r="J2442" s="1">
        <v>2025</v>
      </c>
      <c r="K2442" s="550">
        <v>45809</v>
      </c>
    </row>
    <row r="2443" spans="3:11">
      <c r="C2443" s="1" t="s">
        <v>979</v>
      </c>
      <c r="D2443" s="1" t="s">
        <v>824</v>
      </c>
      <c r="F2443" s="1">
        <v>10202131180</v>
      </c>
      <c r="G2443" s="1">
        <v>4064.24</v>
      </c>
      <c r="H2443" s="1">
        <v>4064.24</v>
      </c>
      <c r="I2443" s="1" t="s">
        <v>763</v>
      </c>
      <c r="J2443" s="1">
        <v>2025</v>
      </c>
      <c r="K2443" s="550">
        <v>45809</v>
      </c>
    </row>
    <row r="2444" spans="3:11">
      <c r="C2444" s="1" t="s">
        <v>981</v>
      </c>
      <c r="D2444" s="1" t="s">
        <v>824</v>
      </c>
      <c r="F2444" s="1">
        <v>10202131180</v>
      </c>
      <c r="G2444" s="1">
        <v>1858.88</v>
      </c>
      <c r="H2444" s="1">
        <v>1858.88</v>
      </c>
      <c r="I2444" s="1" t="s">
        <v>763</v>
      </c>
      <c r="J2444" s="1">
        <v>2025</v>
      </c>
      <c r="K2444" s="550">
        <v>45809</v>
      </c>
    </row>
    <row r="2445" spans="3:11">
      <c r="C2445" s="1" t="s">
        <v>1389</v>
      </c>
      <c r="D2445" s="1" t="s">
        <v>797</v>
      </c>
      <c r="F2445" s="1">
        <v>10601621180</v>
      </c>
      <c r="G2445" s="1">
        <v>418.38</v>
      </c>
      <c r="H2445" s="1">
        <v>418.38</v>
      </c>
      <c r="I2445" s="1" t="s">
        <v>763</v>
      </c>
      <c r="J2445" s="1">
        <v>2025</v>
      </c>
      <c r="K2445" s="550">
        <v>45809</v>
      </c>
    </row>
    <row r="2446" spans="3:11">
      <c r="C2446" s="1" t="s">
        <v>983</v>
      </c>
      <c r="D2446" s="1" t="s">
        <v>797</v>
      </c>
      <c r="F2446" s="1">
        <v>10601621180</v>
      </c>
      <c r="G2446" s="1">
        <v>358.16</v>
      </c>
      <c r="H2446" s="1">
        <v>358.16</v>
      </c>
      <c r="I2446" s="1" t="s">
        <v>763</v>
      </c>
      <c r="J2446" s="1">
        <v>2025</v>
      </c>
      <c r="K2446" s="550">
        <v>45809</v>
      </c>
    </row>
    <row r="2447" spans="3:11">
      <c r="C2447" s="1" t="s">
        <v>984</v>
      </c>
      <c r="D2447" s="1" t="s">
        <v>838</v>
      </c>
      <c r="F2447" s="1" t="s">
        <v>761</v>
      </c>
      <c r="G2447" s="1">
        <v>391</v>
      </c>
      <c r="H2447" s="1">
        <v>391</v>
      </c>
      <c r="I2447" s="1" t="s">
        <v>763</v>
      </c>
      <c r="J2447" s="1">
        <v>2025</v>
      </c>
      <c r="K2447" s="550">
        <v>45809</v>
      </c>
    </row>
    <row r="2448" spans="3:11">
      <c r="C2448" s="1" t="s">
        <v>986</v>
      </c>
      <c r="D2448" s="1" t="s">
        <v>838</v>
      </c>
      <c r="F2448" s="1" t="s">
        <v>761</v>
      </c>
      <c r="G2448" s="1">
        <v>395</v>
      </c>
      <c r="H2448" s="1">
        <v>395</v>
      </c>
      <c r="I2448" s="1" t="s">
        <v>763</v>
      </c>
      <c r="J2448" s="1">
        <v>2025</v>
      </c>
      <c r="K2448" s="550">
        <v>45809</v>
      </c>
    </row>
    <row r="2449" spans="3:11">
      <c r="C2449" s="1" t="s">
        <v>988</v>
      </c>
      <c r="D2449" s="1" t="s">
        <v>840</v>
      </c>
      <c r="F2449" s="1" t="s">
        <v>761</v>
      </c>
      <c r="G2449" s="1">
        <v>8504.0499999999993</v>
      </c>
      <c r="H2449" s="1">
        <v>8504.0499999999993</v>
      </c>
      <c r="I2449" s="1" t="s">
        <v>763</v>
      </c>
      <c r="J2449" s="1">
        <v>2025</v>
      </c>
      <c r="K2449" s="550">
        <v>45809</v>
      </c>
    </row>
    <row r="2450" spans="3:11">
      <c r="C2450" s="1" t="s">
        <v>991</v>
      </c>
      <c r="D2450" s="1" t="s">
        <v>840</v>
      </c>
      <c r="F2450" s="1" t="s">
        <v>761</v>
      </c>
      <c r="G2450" s="1">
        <v>8609.2800000000007</v>
      </c>
      <c r="H2450" s="1">
        <v>8609.2800000000007</v>
      </c>
      <c r="I2450" s="1" t="s">
        <v>763</v>
      </c>
      <c r="J2450" s="1">
        <v>2025</v>
      </c>
      <c r="K2450" s="550">
        <v>45809</v>
      </c>
    </row>
    <row r="2451" spans="3:11">
      <c r="C2451" s="1" t="s">
        <v>992</v>
      </c>
      <c r="D2451" s="1" t="s">
        <v>840</v>
      </c>
      <c r="F2451" s="1" t="s">
        <v>761</v>
      </c>
      <c r="G2451" s="1">
        <v>8707.0400000000009</v>
      </c>
      <c r="H2451" s="1">
        <v>8707.0400000000009</v>
      </c>
      <c r="I2451" s="1" t="s">
        <v>763</v>
      </c>
      <c r="J2451" s="1">
        <v>2025</v>
      </c>
      <c r="K2451" s="550">
        <v>45809</v>
      </c>
    </row>
    <row r="2452" spans="3:11">
      <c r="C2452" s="1" t="s">
        <v>993</v>
      </c>
      <c r="D2452" s="1" t="s">
        <v>840</v>
      </c>
      <c r="F2452" s="1" t="s">
        <v>761</v>
      </c>
      <c r="G2452" s="1">
        <v>6340.39</v>
      </c>
      <c r="H2452" s="1">
        <v>6340.39</v>
      </c>
      <c r="I2452" s="1" t="s">
        <v>763</v>
      </c>
      <c r="J2452" s="1">
        <v>2025</v>
      </c>
      <c r="K2452" s="550">
        <v>45809</v>
      </c>
    </row>
    <row r="2453" spans="3:11">
      <c r="C2453" s="1" t="s">
        <v>995</v>
      </c>
      <c r="D2453" s="1" t="s">
        <v>840</v>
      </c>
      <c r="F2453" s="1" t="s">
        <v>761</v>
      </c>
      <c r="G2453" s="1">
        <v>7320.26</v>
      </c>
      <c r="H2453" s="1">
        <v>7320.26</v>
      </c>
      <c r="I2453" s="1" t="s">
        <v>763</v>
      </c>
      <c r="J2453" s="1">
        <v>2025</v>
      </c>
      <c r="K2453" s="550">
        <v>45809</v>
      </c>
    </row>
    <row r="2454" spans="3:11" ht="25.5">
      <c r="C2454" s="69" t="s">
        <v>1364</v>
      </c>
      <c r="D2454" s="69" t="s">
        <v>840</v>
      </c>
      <c r="F2454" s="1" t="s">
        <v>761</v>
      </c>
      <c r="G2454" s="1">
        <v>369</v>
      </c>
      <c r="H2454" s="1">
        <v>369</v>
      </c>
      <c r="I2454" s="1" t="s">
        <v>763</v>
      </c>
      <c r="J2454" s="1">
        <v>2025</v>
      </c>
      <c r="K2454" s="550">
        <v>45809</v>
      </c>
    </row>
    <row r="2455" spans="3:11">
      <c r="C2455" s="1" t="s">
        <v>997</v>
      </c>
      <c r="D2455" s="1" t="s">
        <v>830</v>
      </c>
      <c r="F2455" s="1">
        <v>10201161180</v>
      </c>
      <c r="G2455" s="1">
        <v>1365</v>
      </c>
      <c r="H2455" s="1">
        <v>1365</v>
      </c>
      <c r="I2455" s="1" t="s">
        <v>763</v>
      </c>
      <c r="J2455" s="1">
        <v>2025</v>
      </c>
      <c r="K2455" s="550">
        <v>45809</v>
      </c>
    </row>
    <row r="2456" spans="3:11">
      <c r="C2456" s="1" t="s">
        <v>998</v>
      </c>
      <c r="D2456" s="1" t="s">
        <v>820</v>
      </c>
      <c r="F2456" s="1">
        <v>10201161180</v>
      </c>
      <c r="G2456" s="1">
        <v>3645</v>
      </c>
      <c r="H2456" s="1">
        <v>3645</v>
      </c>
      <c r="I2456" s="1" t="s">
        <v>763</v>
      </c>
      <c r="J2456" s="1">
        <v>2025</v>
      </c>
      <c r="K2456" s="550">
        <v>45809</v>
      </c>
    </row>
    <row r="2457" spans="3:11">
      <c r="C2457" s="1" t="s">
        <v>999</v>
      </c>
      <c r="D2457" s="1" t="s">
        <v>820</v>
      </c>
      <c r="F2457" s="1">
        <v>10201161180</v>
      </c>
      <c r="G2457" s="1">
        <v>4980</v>
      </c>
      <c r="H2457" s="1">
        <v>4980</v>
      </c>
      <c r="I2457" s="1" t="s">
        <v>763</v>
      </c>
      <c r="J2457" s="1">
        <v>2025</v>
      </c>
      <c r="K2457" s="550">
        <v>45809</v>
      </c>
    </row>
    <row r="2458" spans="3:11">
      <c r="C2458" s="1" t="s">
        <v>1000</v>
      </c>
      <c r="D2458" s="1" t="s">
        <v>820</v>
      </c>
      <c r="F2458" s="1">
        <v>10201161180</v>
      </c>
      <c r="G2458" s="1">
        <v>3445</v>
      </c>
      <c r="H2458" s="1">
        <v>3445</v>
      </c>
      <c r="I2458" s="1" t="s">
        <v>763</v>
      </c>
      <c r="J2458" s="1">
        <v>2025</v>
      </c>
      <c r="K2458" s="550">
        <v>45809</v>
      </c>
    </row>
    <row r="2459" spans="3:11">
      <c r="C2459" s="1" t="s">
        <v>1001</v>
      </c>
      <c r="D2459" s="1" t="s">
        <v>820</v>
      </c>
      <c r="F2459" s="1">
        <v>10201161180</v>
      </c>
      <c r="G2459" s="1">
        <v>5650</v>
      </c>
      <c r="H2459" s="1">
        <v>5650</v>
      </c>
      <c r="I2459" s="1" t="s">
        <v>763</v>
      </c>
      <c r="J2459" s="1">
        <v>2025</v>
      </c>
      <c r="K2459" s="550">
        <v>45809</v>
      </c>
    </row>
    <row r="2460" spans="3:11">
      <c r="C2460" s="1" t="s">
        <v>1002</v>
      </c>
      <c r="D2460" s="1" t="s">
        <v>820</v>
      </c>
      <c r="F2460" s="1">
        <v>10201161180</v>
      </c>
      <c r="G2460" s="1">
        <v>4200</v>
      </c>
      <c r="H2460" s="1">
        <v>4200</v>
      </c>
      <c r="I2460" s="1" t="s">
        <v>763</v>
      </c>
      <c r="J2460" s="1">
        <v>2025</v>
      </c>
      <c r="K2460" s="550">
        <v>45809</v>
      </c>
    </row>
    <row r="2461" spans="3:11">
      <c r="C2461" s="1" t="s">
        <v>1003</v>
      </c>
      <c r="D2461" s="1" t="s">
        <v>826</v>
      </c>
      <c r="F2461" s="1">
        <v>10601621180</v>
      </c>
      <c r="G2461" s="1">
        <v>294.11</v>
      </c>
      <c r="H2461" s="1">
        <v>294.11</v>
      </c>
      <c r="I2461" s="1" t="s">
        <v>763</v>
      </c>
      <c r="J2461" s="1">
        <v>2025</v>
      </c>
      <c r="K2461" s="550">
        <v>45809</v>
      </c>
    </row>
    <row r="2462" spans="3:11">
      <c r="C2462" s="1" t="s">
        <v>1004</v>
      </c>
      <c r="D2462" s="1" t="s">
        <v>826</v>
      </c>
      <c r="F2462" s="1">
        <v>10601621180</v>
      </c>
      <c r="G2462" s="1">
        <v>570.88</v>
      </c>
      <c r="H2462" s="1">
        <v>570.88</v>
      </c>
      <c r="I2462" s="1" t="s">
        <v>763</v>
      </c>
      <c r="J2462" s="1">
        <v>2025</v>
      </c>
      <c r="K2462" s="550">
        <v>45809</v>
      </c>
    </row>
    <row r="2463" spans="3:11">
      <c r="C2463" s="1" t="s">
        <v>1404</v>
      </c>
      <c r="D2463" s="1" t="s">
        <v>826</v>
      </c>
      <c r="F2463" s="1" t="s">
        <v>1451</v>
      </c>
      <c r="G2463" s="1">
        <v>426.3</v>
      </c>
      <c r="H2463" s="1">
        <v>426.3</v>
      </c>
      <c r="I2463" s="1" t="s">
        <v>763</v>
      </c>
      <c r="J2463" s="1">
        <v>2025</v>
      </c>
      <c r="K2463" s="550">
        <v>45809</v>
      </c>
    </row>
    <row r="2464" spans="3:11">
      <c r="C2464" s="1" t="s">
        <v>1430</v>
      </c>
      <c r="D2464" s="1" t="s">
        <v>826</v>
      </c>
      <c r="F2464" s="1">
        <v>10601621180</v>
      </c>
      <c r="G2464" s="1">
        <v>433.19</v>
      </c>
      <c r="H2464" s="1">
        <v>433.19</v>
      </c>
      <c r="I2464" s="1" t="s">
        <v>763</v>
      </c>
      <c r="J2464" s="1">
        <v>2025</v>
      </c>
      <c r="K2464" s="550">
        <v>45809</v>
      </c>
    </row>
    <row r="2465" spans="3:11">
      <c r="C2465" s="1" t="s">
        <v>1405</v>
      </c>
      <c r="D2465" s="1" t="s">
        <v>797</v>
      </c>
      <c r="F2465" s="1">
        <v>10202131180</v>
      </c>
      <c r="G2465" s="1">
        <v>332.87</v>
      </c>
      <c r="H2465" s="1">
        <v>332.87</v>
      </c>
      <c r="I2465" s="1" t="s">
        <v>763</v>
      </c>
      <c r="J2465" s="1">
        <v>2025</v>
      </c>
      <c r="K2465" s="550">
        <v>45809</v>
      </c>
    </row>
    <row r="2466" spans="3:11">
      <c r="C2466" s="1" t="s">
        <v>1285</v>
      </c>
      <c r="D2466" s="1" t="s">
        <v>797</v>
      </c>
      <c r="F2466" s="1">
        <v>10202131180</v>
      </c>
      <c r="G2466" s="1">
        <v>314.52</v>
      </c>
      <c r="H2466" s="1">
        <v>314.52</v>
      </c>
      <c r="I2466" s="1" t="s">
        <v>763</v>
      </c>
      <c r="J2466" s="1">
        <v>2025</v>
      </c>
      <c r="K2466" s="550">
        <v>45809</v>
      </c>
    </row>
    <row r="2467" spans="3:11">
      <c r="C2467" s="1" t="s">
        <v>1286</v>
      </c>
      <c r="D2467" s="1" t="s">
        <v>801</v>
      </c>
      <c r="F2467" s="1">
        <v>10401301180</v>
      </c>
      <c r="G2467" s="1">
        <v>955.15</v>
      </c>
      <c r="H2467" s="1">
        <v>955.15</v>
      </c>
      <c r="I2467" s="1" t="s">
        <v>763</v>
      </c>
      <c r="J2467" s="1">
        <v>2025</v>
      </c>
      <c r="K2467" s="550">
        <v>45809</v>
      </c>
    </row>
    <row r="2468" spans="3:11">
      <c r="C2468" s="1" t="s">
        <v>1009</v>
      </c>
      <c r="D2468" s="1" t="s">
        <v>797</v>
      </c>
      <c r="F2468" s="1">
        <v>10202171180</v>
      </c>
      <c r="G2468" s="1">
        <v>88.96</v>
      </c>
      <c r="H2468" s="1">
        <v>88.96</v>
      </c>
      <c r="I2468" s="1" t="s">
        <v>763</v>
      </c>
      <c r="J2468" s="1">
        <v>2025</v>
      </c>
      <c r="K2468" s="550">
        <v>45809</v>
      </c>
    </row>
    <row r="2469" spans="3:11" ht="25.5">
      <c r="C2469" s="69" t="s">
        <v>1365</v>
      </c>
      <c r="D2469" s="69" t="s">
        <v>799</v>
      </c>
      <c r="F2469" s="1" t="s">
        <v>761</v>
      </c>
      <c r="G2469" s="1">
        <v>70</v>
      </c>
      <c r="H2469" s="1">
        <v>70</v>
      </c>
      <c r="I2469" s="1" t="s">
        <v>763</v>
      </c>
      <c r="J2469" s="1">
        <v>2025</v>
      </c>
      <c r="K2469" s="550">
        <v>45809</v>
      </c>
    </row>
    <row r="2470" spans="3:11">
      <c r="C2470" s="1" t="s">
        <v>1011</v>
      </c>
      <c r="D2470" s="1" t="s">
        <v>822</v>
      </c>
      <c r="F2470" s="1">
        <v>10201161180</v>
      </c>
      <c r="G2470" s="1">
        <v>2545</v>
      </c>
      <c r="H2470" s="1">
        <v>2545</v>
      </c>
      <c r="I2470" s="1" t="s">
        <v>763</v>
      </c>
      <c r="J2470" s="1">
        <v>2025</v>
      </c>
      <c r="K2470" s="550">
        <v>45809</v>
      </c>
    </row>
    <row r="2471" spans="3:11" ht="25.5">
      <c r="C2471" s="69" t="s">
        <v>1366</v>
      </c>
      <c r="D2471" s="69" t="s">
        <v>804</v>
      </c>
      <c r="F2471" s="1" t="s">
        <v>761</v>
      </c>
      <c r="G2471" s="1">
        <v>195</v>
      </c>
      <c r="H2471" s="1">
        <v>195</v>
      </c>
      <c r="I2471" s="1" t="s">
        <v>763</v>
      </c>
      <c r="J2471" s="1">
        <v>2025</v>
      </c>
      <c r="K2471" s="550">
        <v>45809</v>
      </c>
    </row>
    <row r="2472" spans="3:11">
      <c r="C2472" s="1" t="s">
        <v>1431</v>
      </c>
      <c r="D2472" s="1" t="s">
        <v>804</v>
      </c>
      <c r="F2472" s="1">
        <v>10201161180</v>
      </c>
      <c r="G2472" s="1">
        <v>835</v>
      </c>
      <c r="H2472" s="1">
        <v>835</v>
      </c>
      <c r="I2472" s="1" t="s">
        <v>763</v>
      </c>
      <c r="J2472" s="1">
        <v>2025</v>
      </c>
      <c r="K2472" s="550">
        <v>45809</v>
      </c>
    </row>
    <row r="2473" spans="3:11">
      <c r="C2473" s="1" t="s">
        <v>1015</v>
      </c>
      <c r="D2473" s="1" t="s">
        <v>820</v>
      </c>
      <c r="F2473" s="1">
        <v>10201161180</v>
      </c>
      <c r="G2473" s="1">
        <v>240</v>
      </c>
      <c r="H2473" s="1">
        <v>240</v>
      </c>
      <c r="I2473" s="1" t="s">
        <v>763</v>
      </c>
      <c r="J2473" s="1">
        <v>2025</v>
      </c>
      <c r="K2473" s="550">
        <v>45809</v>
      </c>
    </row>
    <row r="2474" spans="3:11">
      <c r="C2474" s="1" t="s">
        <v>1016</v>
      </c>
      <c r="D2474" s="1" t="s">
        <v>820</v>
      </c>
      <c r="F2474" s="1">
        <v>10201161180</v>
      </c>
      <c r="G2474" s="1">
        <v>15115</v>
      </c>
      <c r="H2474" s="1">
        <v>15115</v>
      </c>
      <c r="I2474" s="1" t="s">
        <v>763</v>
      </c>
      <c r="J2474" s="1">
        <v>2025</v>
      </c>
      <c r="K2474" s="550">
        <v>45809</v>
      </c>
    </row>
    <row r="2475" spans="3:11">
      <c r="C2475" s="1" t="s">
        <v>1017</v>
      </c>
      <c r="D2475" s="1" t="s">
        <v>820</v>
      </c>
      <c r="F2475" s="1">
        <v>10201161180</v>
      </c>
      <c r="G2475" s="1">
        <v>14848.8</v>
      </c>
      <c r="H2475" s="1">
        <v>14848.8</v>
      </c>
      <c r="I2475" s="1" t="s">
        <v>763</v>
      </c>
      <c r="J2475" s="1">
        <v>2025</v>
      </c>
      <c r="K2475" s="550">
        <v>45809</v>
      </c>
    </row>
    <row r="2476" spans="3:11">
      <c r="C2476" s="1" t="s">
        <v>1018</v>
      </c>
      <c r="D2476" s="1" t="s">
        <v>804</v>
      </c>
      <c r="F2476" s="1">
        <v>10201161180</v>
      </c>
      <c r="G2476" s="1">
        <v>29956</v>
      </c>
      <c r="H2476" s="1">
        <v>29956</v>
      </c>
      <c r="I2476" s="1" t="s">
        <v>763</v>
      </c>
      <c r="J2476" s="1">
        <v>2025</v>
      </c>
      <c r="K2476" s="550">
        <v>45809</v>
      </c>
    </row>
    <row r="2477" spans="3:11">
      <c r="C2477" s="1" t="s">
        <v>1020</v>
      </c>
      <c r="D2477" s="1" t="s">
        <v>804</v>
      </c>
      <c r="F2477" s="1" t="s">
        <v>761</v>
      </c>
      <c r="G2477" s="1">
        <v>-36258.699999999997</v>
      </c>
      <c r="H2477" s="1">
        <v>-36258.699999999997</v>
      </c>
      <c r="I2477" s="1" t="s">
        <v>763</v>
      </c>
      <c r="J2477" s="1">
        <v>2025</v>
      </c>
      <c r="K2477" s="550">
        <v>45809</v>
      </c>
    </row>
    <row r="2478" spans="3:11">
      <c r="C2478" s="1" t="s">
        <v>1021</v>
      </c>
      <c r="D2478" s="1" t="s">
        <v>804</v>
      </c>
      <c r="F2478" s="1" t="s">
        <v>761</v>
      </c>
      <c r="G2478" s="1">
        <v>3274</v>
      </c>
      <c r="H2478" s="1">
        <v>3274</v>
      </c>
      <c r="I2478" s="1" t="s">
        <v>763</v>
      </c>
      <c r="J2478" s="1">
        <v>2025</v>
      </c>
      <c r="K2478" s="550">
        <v>45809</v>
      </c>
    </row>
    <row r="2479" spans="3:11">
      <c r="C2479" s="1" t="s">
        <v>1022</v>
      </c>
      <c r="D2479" s="1" t="s">
        <v>804</v>
      </c>
      <c r="F2479" s="1">
        <v>10202171180</v>
      </c>
      <c r="G2479" s="1">
        <v>13065.3</v>
      </c>
      <c r="H2479" s="1">
        <v>13065.3</v>
      </c>
      <c r="I2479" s="1" t="s">
        <v>763</v>
      </c>
      <c r="J2479" s="1">
        <v>2025</v>
      </c>
      <c r="K2479" s="550">
        <v>45809</v>
      </c>
    </row>
    <row r="2480" spans="3:11">
      <c r="C2480" s="1" t="s">
        <v>1434</v>
      </c>
      <c r="D2480" s="1" t="s">
        <v>804</v>
      </c>
      <c r="F2480" s="1" t="s">
        <v>761</v>
      </c>
      <c r="G2480" s="1">
        <v>5417</v>
      </c>
      <c r="H2480" s="1">
        <v>5417</v>
      </c>
      <c r="I2480" s="1" t="s">
        <v>763</v>
      </c>
      <c r="J2480" s="1">
        <v>2025</v>
      </c>
      <c r="K2480" s="550">
        <v>45809</v>
      </c>
    </row>
    <row r="2481" spans="3:11">
      <c r="C2481" s="1" t="s">
        <v>1023</v>
      </c>
      <c r="D2481" s="1" t="s">
        <v>804</v>
      </c>
      <c r="F2481" s="1" t="s">
        <v>761</v>
      </c>
      <c r="G2481" s="1">
        <v>14278</v>
      </c>
      <c r="H2481" s="1">
        <v>14278</v>
      </c>
      <c r="I2481" s="1" t="s">
        <v>763</v>
      </c>
      <c r="J2481" s="1">
        <v>2025</v>
      </c>
      <c r="K2481" s="550">
        <v>45809</v>
      </c>
    </row>
    <row r="2482" spans="3:11">
      <c r="C2482" s="1" t="s">
        <v>1024</v>
      </c>
      <c r="D2482" s="1" t="s">
        <v>804</v>
      </c>
      <c r="F2482" s="1">
        <v>10201161180</v>
      </c>
      <c r="G2482" s="1">
        <v>17195</v>
      </c>
      <c r="H2482" s="1">
        <v>17195</v>
      </c>
      <c r="I2482" s="1" t="s">
        <v>763</v>
      </c>
      <c r="J2482" s="1">
        <v>2025</v>
      </c>
      <c r="K2482" s="550">
        <v>45809</v>
      </c>
    </row>
    <row r="2483" spans="3:11">
      <c r="C2483" s="1" t="s">
        <v>1026</v>
      </c>
      <c r="D2483" s="1" t="s">
        <v>804</v>
      </c>
      <c r="F2483" s="1">
        <v>10201161180</v>
      </c>
      <c r="G2483" s="1">
        <v>12365</v>
      </c>
      <c r="H2483" s="1">
        <v>12365</v>
      </c>
      <c r="I2483" s="1" t="s">
        <v>763</v>
      </c>
      <c r="J2483" s="1">
        <v>2025</v>
      </c>
      <c r="K2483" s="550">
        <v>45809</v>
      </c>
    </row>
    <row r="2484" spans="3:11">
      <c r="C2484" s="1" t="s">
        <v>1027</v>
      </c>
      <c r="D2484" s="1" t="s">
        <v>804</v>
      </c>
      <c r="F2484" s="1">
        <v>10202171180</v>
      </c>
      <c r="G2484" s="1">
        <v>16928.400000000001</v>
      </c>
      <c r="H2484" s="1">
        <v>16928.400000000001</v>
      </c>
      <c r="I2484" s="1" t="s">
        <v>763</v>
      </c>
      <c r="J2484" s="1">
        <v>2025</v>
      </c>
      <c r="K2484" s="550">
        <v>45809</v>
      </c>
    </row>
    <row r="2485" spans="3:11">
      <c r="C2485" s="1" t="s">
        <v>1028</v>
      </c>
      <c r="D2485" s="1" t="s">
        <v>804</v>
      </c>
      <c r="F2485" s="1">
        <v>10202171180</v>
      </c>
      <c r="G2485" s="1">
        <v>10309.799999999999</v>
      </c>
      <c r="H2485" s="1">
        <v>10309.799999999999</v>
      </c>
      <c r="I2485" s="1" t="s">
        <v>763</v>
      </c>
      <c r="J2485" s="1">
        <v>2025</v>
      </c>
      <c r="K2485" s="550">
        <v>45809</v>
      </c>
    </row>
    <row r="2486" spans="3:11">
      <c r="C2486" s="1" t="s">
        <v>1029</v>
      </c>
      <c r="D2486" s="1" t="s">
        <v>804</v>
      </c>
      <c r="F2486" s="1">
        <v>10202171180</v>
      </c>
      <c r="G2486" s="1">
        <v>24457.4</v>
      </c>
      <c r="H2486" s="1">
        <v>24457.4</v>
      </c>
      <c r="I2486" s="1" t="s">
        <v>763</v>
      </c>
      <c r="J2486" s="1">
        <v>2025</v>
      </c>
      <c r="K2486" s="550">
        <v>45809</v>
      </c>
    </row>
    <row r="2487" spans="3:11">
      <c r="C2487" s="1" t="s">
        <v>1031</v>
      </c>
      <c r="D2487" s="1" t="s">
        <v>806</v>
      </c>
      <c r="F2487" s="1">
        <v>10152261180</v>
      </c>
      <c r="G2487" s="1">
        <v>228.32</v>
      </c>
      <c r="H2487" s="1">
        <v>228.32</v>
      </c>
      <c r="I2487" s="1" t="s">
        <v>763</v>
      </c>
      <c r="J2487" s="1">
        <v>2025</v>
      </c>
      <c r="K2487" s="550">
        <v>45809</v>
      </c>
    </row>
    <row r="2488" spans="3:11">
      <c r="C2488" s="1" t="s">
        <v>1033</v>
      </c>
      <c r="D2488" s="1" t="s">
        <v>808</v>
      </c>
      <c r="F2488" s="1">
        <v>10201161180</v>
      </c>
      <c r="G2488" s="1">
        <v>1330</v>
      </c>
      <c r="H2488" s="1">
        <v>1330</v>
      </c>
      <c r="I2488" s="1" t="s">
        <v>763</v>
      </c>
      <c r="J2488" s="1">
        <v>2025</v>
      </c>
      <c r="K2488" s="550">
        <v>45809</v>
      </c>
    </row>
    <row r="2489" spans="3:11">
      <c r="C2489" s="1" t="s">
        <v>1035</v>
      </c>
      <c r="D2489" s="1" t="s">
        <v>808</v>
      </c>
      <c r="F2489" s="1">
        <v>10201161180</v>
      </c>
      <c r="G2489" s="1">
        <v>360</v>
      </c>
      <c r="H2489" s="1">
        <v>360</v>
      </c>
      <c r="I2489" s="1" t="s">
        <v>763</v>
      </c>
      <c r="J2489" s="1">
        <v>2025</v>
      </c>
      <c r="K2489" s="550">
        <v>45809</v>
      </c>
    </row>
    <row r="2490" spans="3:11">
      <c r="C2490" s="1" t="s">
        <v>1036</v>
      </c>
      <c r="D2490" s="1" t="s">
        <v>808</v>
      </c>
      <c r="F2490" s="1">
        <v>10201161180</v>
      </c>
      <c r="G2490" s="1">
        <v>270</v>
      </c>
      <c r="H2490" s="1">
        <v>270</v>
      </c>
      <c r="I2490" s="1" t="s">
        <v>763</v>
      </c>
      <c r="J2490" s="1">
        <v>2025</v>
      </c>
      <c r="K2490" s="550">
        <v>45809</v>
      </c>
    </row>
    <row r="2491" spans="3:11">
      <c r="C2491" s="1" t="s">
        <v>1436</v>
      </c>
      <c r="D2491" s="1" t="s">
        <v>808</v>
      </c>
      <c r="F2491" s="1">
        <v>10201161180</v>
      </c>
      <c r="G2491" s="1">
        <v>665</v>
      </c>
      <c r="H2491" s="1">
        <v>665</v>
      </c>
      <c r="I2491" s="1" t="s">
        <v>763</v>
      </c>
      <c r="J2491" s="1">
        <v>2025</v>
      </c>
      <c r="K2491" s="550">
        <v>45809</v>
      </c>
    </row>
    <row r="2492" spans="3:11">
      <c r="C2492" s="1" t="s">
        <v>1406</v>
      </c>
      <c r="D2492" s="1" t="s">
        <v>808</v>
      </c>
      <c r="F2492" s="1">
        <v>10201161180</v>
      </c>
      <c r="G2492" s="1">
        <v>135.69999999999999</v>
      </c>
      <c r="H2492" s="1">
        <v>135.69999999999999</v>
      </c>
      <c r="I2492" s="1" t="s">
        <v>763</v>
      </c>
      <c r="J2492" s="1">
        <v>2025</v>
      </c>
      <c r="K2492" s="550">
        <v>45809</v>
      </c>
    </row>
    <row r="2493" spans="3:11">
      <c r="C2493" s="1" t="s">
        <v>1037</v>
      </c>
      <c r="D2493" s="1" t="s">
        <v>810</v>
      </c>
      <c r="F2493" s="1">
        <v>10202141180</v>
      </c>
      <c r="G2493" s="1">
        <v>63357.9</v>
      </c>
      <c r="H2493" s="1">
        <v>63357.9</v>
      </c>
      <c r="I2493" s="1" t="s">
        <v>763</v>
      </c>
      <c r="J2493" s="1">
        <v>2025</v>
      </c>
      <c r="K2493" s="550">
        <v>45809</v>
      </c>
    </row>
    <row r="2494" spans="3:11">
      <c r="C2494" s="1" t="s">
        <v>1038</v>
      </c>
      <c r="D2494" s="1" t="s">
        <v>810</v>
      </c>
      <c r="F2494" s="1">
        <v>10202141180</v>
      </c>
      <c r="G2494" s="1">
        <v>69676.100000000006</v>
      </c>
      <c r="H2494" s="1">
        <v>69676.100000000006</v>
      </c>
      <c r="I2494" s="1" t="s">
        <v>763</v>
      </c>
      <c r="J2494" s="1">
        <v>2025</v>
      </c>
      <c r="K2494" s="550">
        <v>45809</v>
      </c>
    </row>
    <row r="2495" spans="3:11">
      <c r="C2495" s="1" t="s">
        <v>1039</v>
      </c>
      <c r="D2495" s="1" t="s">
        <v>810</v>
      </c>
      <c r="F2495" s="1">
        <v>10202141180</v>
      </c>
      <c r="G2495" s="1">
        <v>35940.5</v>
      </c>
      <c r="H2495" s="1">
        <v>35940.5</v>
      </c>
      <c r="I2495" s="1" t="s">
        <v>763</v>
      </c>
      <c r="J2495" s="1">
        <v>2025</v>
      </c>
      <c r="K2495" s="550">
        <v>45809</v>
      </c>
    </row>
    <row r="2496" spans="3:11">
      <c r="C2496" s="1" t="s">
        <v>1040</v>
      </c>
      <c r="D2496" s="1" t="s">
        <v>810</v>
      </c>
      <c r="F2496" s="1">
        <v>10202141180</v>
      </c>
      <c r="G2496" s="1">
        <v>93654</v>
      </c>
      <c r="H2496" s="1">
        <v>93654</v>
      </c>
      <c r="I2496" s="1" t="s">
        <v>763</v>
      </c>
      <c r="J2496" s="1">
        <v>2025</v>
      </c>
      <c r="K2496" s="550">
        <v>45809</v>
      </c>
    </row>
    <row r="2497" spans="3:11">
      <c r="C2497" s="1" t="s">
        <v>1042</v>
      </c>
      <c r="D2497" s="1" t="s">
        <v>808</v>
      </c>
      <c r="F2497" s="1">
        <v>10201161180</v>
      </c>
      <c r="G2497" s="1">
        <v>1010</v>
      </c>
      <c r="H2497" s="1">
        <v>1010</v>
      </c>
      <c r="I2497" s="1" t="s">
        <v>763</v>
      </c>
      <c r="J2497" s="1">
        <v>2025</v>
      </c>
      <c r="K2497" s="550">
        <v>45809</v>
      </c>
    </row>
    <row r="2498" spans="3:11">
      <c r="C2498" s="1" t="s">
        <v>1438</v>
      </c>
      <c r="D2498" s="1" t="s">
        <v>808</v>
      </c>
      <c r="F2498" s="1">
        <v>10201161180</v>
      </c>
      <c r="G2498" s="1">
        <v>3960</v>
      </c>
      <c r="H2498" s="1">
        <v>3960</v>
      </c>
      <c r="I2498" s="1" t="s">
        <v>763</v>
      </c>
      <c r="J2498" s="1">
        <v>2025</v>
      </c>
      <c r="K2498" s="550">
        <v>45809</v>
      </c>
    </row>
    <row r="2499" spans="3:11">
      <c r="C2499" s="1" t="s">
        <v>1371</v>
      </c>
      <c r="D2499" s="1" t="s">
        <v>808</v>
      </c>
      <c r="F2499" s="1">
        <v>10201161180</v>
      </c>
      <c r="G2499" s="1">
        <v>80</v>
      </c>
      <c r="H2499" s="1">
        <v>80</v>
      </c>
      <c r="I2499" s="1" t="s">
        <v>763</v>
      </c>
      <c r="J2499" s="1">
        <v>2025</v>
      </c>
      <c r="K2499" s="550">
        <v>45809</v>
      </c>
    </row>
    <row r="2500" spans="3:11">
      <c r="C2500" s="1" t="s">
        <v>1043</v>
      </c>
      <c r="D2500" s="1" t="s">
        <v>808</v>
      </c>
      <c r="F2500" s="1">
        <v>10201161180</v>
      </c>
      <c r="G2500" s="1">
        <v>2030</v>
      </c>
      <c r="H2500" s="1">
        <v>2030</v>
      </c>
      <c r="I2500" s="1" t="s">
        <v>763</v>
      </c>
      <c r="J2500" s="1">
        <v>2025</v>
      </c>
      <c r="K2500" s="550">
        <v>45809</v>
      </c>
    </row>
    <row r="2501" spans="3:11">
      <c r="C2501" s="1" t="s">
        <v>1045</v>
      </c>
      <c r="D2501" s="1" t="s">
        <v>808</v>
      </c>
      <c r="F2501" s="1">
        <v>10201161180</v>
      </c>
      <c r="G2501" s="1">
        <v>3905</v>
      </c>
      <c r="H2501" s="1">
        <v>3905</v>
      </c>
      <c r="I2501" s="1" t="s">
        <v>763</v>
      </c>
      <c r="J2501" s="1">
        <v>2025</v>
      </c>
      <c r="K2501" s="550">
        <v>45809</v>
      </c>
    </row>
    <row r="2502" spans="3:11">
      <c r="C2502" s="1" t="s">
        <v>1044</v>
      </c>
      <c r="D2502" s="1" t="s">
        <v>808</v>
      </c>
      <c r="F2502" s="1" t="s">
        <v>761</v>
      </c>
      <c r="G2502" s="1">
        <v>3600</v>
      </c>
      <c r="H2502" s="1">
        <v>3600</v>
      </c>
      <c r="I2502" s="1" t="s">
        <v>763</v>
      </c>
      <c r="J2502" s="1">
        <v>2025</v>
      </c>
      <c r="K2502" s="550">
        <v>45809</v>
      </c>
    </row>
    <row r="2503" spans="3:11">
      <c r="C2503" s="1" t="s">
        <v>1046</v>
      </c>
      <c r="D2503" s="1" t="s">
        <v>808</v>
      </c>
      <c r="F2503" s="1">
        <v>10201161180</v>
      </c>
      <c r="G2503" s="1">
        <v>2575</v>
      </c>
      <c r="H2503" s="1">
        <v>2575</v>
      </c>
      <c r="I2503" s="1" t="s">
        <v>763</v>
      </c>
      <c r="J2503" s="1">
        <v>2025</v>
      </c>
      <c r="K2503" s="550">
        <v>45809</v>
      </c>
    </row>
    <row r="2504" spans="3:11">
      <c r="C2504" s="1" t="s">
        <v>1048</v>
      </c>
      <c r="D2504" s="1" t="s">
        <v>808</v>
      </c>
      <c r="F2504" s="1">
        <v>10201161180</v>
      </c>
      <c r="G2504" s="1">
        <v>423.5</v>
      </c>
      <c r="H2504" s="1">
        <v>423.5</v>
      </c>
      <c r="I2504" s="1" t="s">
        <v>763</v>
      </c>
      <c r="J2504" s="1">
        <v>2025</v>
      </c>
      <c r="K2504" s="550">
        <v>45809</v>
      </c>
    </row>
    <row r="2505" spans="3:11">
      <c r="C2505" s="1" t="s">
        <v>1049</v>
      </c>
      <c r="D2505" s="1" t="s">
        <v>810</v>
      </c>
      <c r="F2505" s="1">
        <v>10201161180</v>
      </c>
      <c r="G2505" s="1">
        <v>8245</v>
      </c>
      <c r="H2505" s="1">
        <v>8245</v>
      </c>
      <c r="I2505" s="1" t="s">
        <v>763</v>
      </c>
      <c r="J2505" s="1">
        <v>2025</v>
      </c>
      <c r="K2505" s="550">
        <v>45809</v>
      </c>
    </row>
    <row r="2506" spans="3:11">
      <c r="C2506" s="1" t="s">
        <v>1050</v>
      </c>
      <c r="D2506" s="1" t="s">
        <v>810</v>
      </c>
      <c r="F2506" s="1">
        <v>10201161180</v>
      </c>
      <c r="G2506" s="1">
        <v>1149.8</v>
      </c>
      <c r="H2506" s="1">
        <v>1149.8</v>
      </c>
      <c r="I2506" s="1" t="s">
        <v>763</v>
      </c>
      <c r="J2506" s="1">
        <v>2025</v>
      </c>
      <c r="K2506" s="550">
        <v>45809</v>
      </c>
    </row>
    <row r="2507" spans="3:11">
      <c r="C2507" s="1" t="s">
        <v>1051</v>
      </c>
      <c r="D2507" s="1" t="s">
        <v>810</v>
      </c>
      <c r="F2507" s="1">
        <v>10201161180</v>
      </c>
      <c r="G2507" s="1">
        <v>2415</v>
      </c>
      <c r="H2507" s="1">
        <v>2415</v>
      </c>
      <c r="I2507" s="1" t="s">
        <v>763</v>
      </c>
      <c r="J2507" s="1">
        <v>2025</v>
      </c>
      <c r="K2507" s="550">
        <v>45809</v>
      </c>
    </row>
    <row r="2508" spans="3:11">
      <c r="C2508" s="1" t="s">
        <v>1055</v>
      </c>
      <c r="D2508" s="1" t="s">
        <v>822</v>
      </c>
      <c r="F2508" s="1">
        <v>10202131180</v>
      </c>
      <c r="G2508" s="1">
        <v>413.66</v>
      </c>
      <c r="H2508" s="1">
        <v>413.66</v>
      </c>
      <c r="I2508" s="1" t="s">
        <v>763</v>
      </c>
      <c r="J2508" s="1">
        <v>2025</v>
      </c>
      <c r="K2508" s="550">
        <v>45809</v>
      </c>
    </row>
    <row r="2509" spans="3:11" ht="25.5">
      <c r="C2509" s="69" t="s">
        <v>1292</v>
      </c>
      <c r="D2509" s="69" t="s">
        <v>826</v>
      </c>
      <c r="F2509" s="1" t="s">
        <v>761</v>
      </c>
      <c r="G2509" s="1">
        <v>70</v>
      </c>
      <c r="H2509" s="1">
        <v>70</v>
      </c>
      <c r="I2509" s="1" t="s">
        <v>763</v>
      </c>
      <c r="J2509" s="1">
        <v>2025</v>
      </c>
      <c r="K2509" s="550">
        <v>45809</v>
      </c>
    </row>
    <row r="2510" spans="3:11">
      <c r="C2510" s="1" t="s">
        <v>1056</v>
      </c>
      <c r="D2510" s="1" t="s">
        <v>828</v>
      </c>
      <c r="F2510" s="1">
        <v>10202111180</v>
      </c>
      <c r="G2510" s="1">
        <v>79.2</v>
      </c>
      <c r="H2510" s="1">
        <v>79.2</v>
      </c>
      <c r="I2510" s="1" t="s">
        <v>763</v>
      </c>
      <c r="J2510" s="1">
        <v>2025</v>
      </c>
      <c r="K2510" s="550">
        <v>45809</v>
      </c>
    </row>
    <row r="2511" spans="3:11">
      <c r="C2511" s="1" t="s">
        <v>1058</v>
      </c>
      <c r="D2511" s="1" t="s">
        <v>828</v>
      </c>
      <c r="F2511" s="1">
        <v>10202111180</v>
      </c>
      <c r="G2511" s="1">
        <v>46.7</v>
      </c>
      <c r="H2511" s="1">
        <v>46.7</v>
      </c>
      <c r="I2511" s="1" t="s">
        <v>763</v>
      </c>
      <c r="J2511" s="1">
        <v>2025</v>
      </c>
      <c r="K2511" s="550">
        <v>45809</v>
      </c>
    </row>
    <row r="2512" spans="3:11">
      <c r="C2512" s="1" t="s">
        <v>1060</v>
      </c>
      <c r="D2512" s="1" t="s">
        <v>826</v>
      </c>
      <c r="F2512" s="1">
        <v>10202131180</v>
      </c>
      <c r="G2512" s="1">
        <v>409.11</v>
      </c>
      <c r="H2512" s="1">
        <v>409.11</v>
      </c>
      <c r="I2512" s="1" t="s">
        <v>763</v>
      </c>
      <c r="J2512" s="1">
        <v>2025</v>
      </c>
      <c r="K2512" s="550">
        <v>45809</v>
      </c>
    </row>
    <row r="2513" spans="3:11">
      <c r="C2513" s="1" t="s">
        <v>1062</v>
      </c>
      <c r="D2513" s="1" t="s">
        <v>812</v>
      </c>
      <c r="F2513" s="1">
        <v>10201161180</v>
      </c>
      <c r="G2513" s="1">
        <v>70</v>
      </c>
      <c r="H2513" s="1">
        <v>70</v>
      </c>
      <c r="I2513" s="1" t="s">
        <v>763</v>
      </c>
      <c r="J2513" s="1">
        <v>2025</v>
      </c>
      <c r="K2513" s="550">
        <v>45809</v>
      </c>
    </row>
    <row r="2514" spans="3:11">
      <c r="C2514" s="1" t="s">
        <v>1063</v>
      </c>
      <c r="D2514" s="1" t="s">
        <v>824</v>
      </c>
      <c r="F2514" s="1">
        <v>10601621180</v>
      </c>
      <c r="G2514" s="1">
        <v>76.03</v>
      </c>
      <c r="H2514" s="1">
        <v>76.03</v>
      </c>
      <c r="I2514" s="1" t="s">
        <v>763</v>
      </c>
      <c r="J2514" s="1">
        <v>2025</v>
      </c>
      <c r="K2514" s="550">
        <v>45809</v>
      </c>
    </row>
    <row r="2515" spans="3:11">
      <c r="C2515" s="1" t="s">
        <v>1407</v>
      </c>
      <c r="D2515" s="1" t="s">
        <v>826</v>
      </c>
      <c r="F2515" s="1" t="s">
        <v>761</v>
      </c>
      <c r="G2515" s="1">
        <v>284.5</v>
      </c>
      <c r="H2515" s="1">
        <v>284.5</v>
      </c>
      <c r="I2515" s="1" t="s">
        <v>763</v>
      </c>
      <c r="J2515" s="1">
        <v>2025</v>
      </c>
      <c r="K2515" s="550">
        <v>45809</v>
      </c>
    </row>
    <row r="2516" spans="3:11">
      <c r="C2516" s="1" t="s">
        <v>1065</v>
      </c>
      <c r="D2516" s="1" t="s">
        <v>814</v>
      </c>
      <c r="F2516" s="1">
        <v>10201161180</v>
      </c>
      <c r="G2516" s="1">
        <v>905</v>
      </c>
      <c r="H2516" s="1">
        <v>905</v>
      </c>
      <c r="I2516" s="1" t="s">
        <v>763</v>
      </c>
      <c r="J2516" s="1">
        <v>2025</v>
      </c>
      <c r="K2516" s="550">
        <v>45809</v>
      </c>
    </row>
    <row r="2517" spans="3:11">
      <c r="C2517" s="1" t="s">
        <v>1068</v>
      </c>
      <c r="D2517" s="1" t="s">
        <v>844</v>
      </c>
      <c r="F2517" s="1">
        <v>10601521180</v>
      </c>
      <c r="G2517" s="1">
        <v>110.14</v>
      </c>
      <c r="H2517" s="1">
        <v>110.14</v>
      </c>
      <c r="I2517" s="1" t="s">
        <v>763</v>
      </c>
      <c r="J2517" s="1">
        <v>2025</v>
      </c>
      <c r="K2517" s="550">
        <v>45809</v>
      </c>
    </row>
    <row r="2518" spans="3:11">
      <c r="C2518" s="1" t="s">
        <v>1069</v>
      </c>
      <c r="D2518" s="1" t="s">
        <v>826</v>
      </c>
      <c r="F2518" s="1" t="s">
        <v>1451</v>
      </c>
      <c r="G2518" s="1">
        <v>52.64</v>
      </c>
      <c r="H2518" s="1">
        <v>52.64</v>
      </c>
      <c r="I2518" s="1" t="s">
        <v>763</v>
      </c>
      <c r="J2518" s="1">
        <v>2025</v>
      </c>
      <c r="K2518" s="550">
        <v>45809</v>
      </c>
    </row>
    <row r="2519" spans="3:11">
      <c r="C2519" s="1" t="s">
        <v>1070</v>
      </c>
      <c r="D2519" s="1" t="s">
        <v>824</v>
      </c>
      <c r="F2519" s="1" t="s">
        <v>1451</v>
      </c>
      <c r="G2519" s="1">
        <v>82.86</v>
      </c>
      <c r="H2519" s="1">
        <v>82.86</v>
      </c>
      <c r="I2519" s="1" t="s">
        <v>763</v>
      </c>
      <c r="J2519" s="1">
        <v>2025</v>
      </c>
      <c r="K2519" s="550">
        <v>45809</v>
      </c>
    </row>
    <row r="2520" spans="3:11">
      <c r="C2520" s="1" t="s">
        <v>1071</v>
      </c>
      <c r="D2520" s="1" t="s">
        <v>826</v>
      </c>
      <c r="F2520" s="1" t="s">
        <v>1451</v>
      </c>
      <c r="G2520" s="1">
        <v>284.35000000000002</v>
      </c>
      <c r="H2520" s="1">
        <v>284.35000000000002</v>
      </c>
      <c r="I2520" s="1" t="s">
        <v>763</v>
      </c>
      <c r="J2520" s="1">
        <v>2025</v>
      </c>
      <c r="K2520" s="550">
        <v>45809</v>
      </c>
    </row>
    <row r="2521" spans="3:11">
      <c r="C2521" s="1" t="s">
        <v>1072</v>
      </c>
      <c r="D2521" s="1" t="s">
        <v>818</v>
      </c>
      <c r="F2521" s="1">
        <v>10202171180</v>
      </c>
      <c r="G2521" s="1">
        <v>8570</v>
      </c>
      <c r="H2521" s="1">
        <v>8570</v>
      </c>
      <c r="I2521" s="1" t="s">
        <v>763</v>
      </c>
      <c r="J2521" s="1">
        <v>2025</v>
      </c>
      <c r="K2521" s="550">
        <v>45809</v>
      </c>
    </row>
    <row r="2522" spans="3:11">
      <c r="C2522" s="1" t="s">
        <v>1073</v>
      </c>
      <c r="D2522" s="1" t="s">
        <v>818</v>
      </c>
      <c r="F2522" s="1">
        <v>10202171180</v>
      </c>
      <c r="G2522" s="1">
        <v>10070.700000000001</v>
      </c>
      <c r="H2522" s="1">
        <v>10070.700000000001</v>
      </c>
      <c r="I2522" s="1" t="s">
        <v>763</v>
      </c>
      <c r="J2522" s="1">
        <v>2025</v>
      </c>
      <c r="K2522" s="550">
        <v>45809</v>
      </c>
    </row>
    <row r="2523" spans="3:11">
      <c r="C2523" s="1" t="s">
        <v>1074</v>
      </c>
      <c r="D2523" s="1" t="s">
        <v>818</v>
      </c>
      <c r="F2523" s="1">
        <v>10201161180</v>
      </c>
      <c r="G2523" s="1">
        <v>190</v>
      </c>
      <c r="H2523" s="1">
        <v>190</v>
      </c>
      <c r="I2523" s="1" t="s">
        <v>763</v>
      </c>
      <c r="J2523" s="1">
        <v>2025</v>
      </c>
      <c r="K2523" s="550">
        <v>45809</v>
      </c>
    </row>
    <row r="2524" spans="3:11">
      <c r="C2524" s="1" t="s">
        <v>1075</v>
      </c>
      <c r="D2524" s="1" t="s">
        <v>818</v>
      </c>
      <c r="F2524" s="1">
        <v>10201161180</v>
      </c>
      <c r="G2524" s="1">
        <v>1955</v>
      </c>
      <c r="H2524" s="1">
        <v>1955</v>
      </c>
      <c r="I2524" s="1" t="s">
        <v>763</v>
      </c>
      <c r="J2524" s="1">
        <v>2025</v>
      </c>
      <c r="K2524" s="550">
        <v>45809</v>
      </c>
    </row>
    <row r="2525" spans="3:11">
      <c r="C2525" s="1" t="s">
        <v>1331</v>
      </c>
      <c r="D2525" s="1" t="s">
        <v>818</v>
      </c>
      <c r="F2525" s="1" t="s">
        <v>761</v>
      </c>
      <c r="G2525" s="1">
        <v>1333</v>
      </c>
      <c r="H2525" s="1">
        <v>1333</v>
      </c>
      <c r="I2525" s="1" t="s">
        <v>763</v>
      </c>
      <c r="J2525" s="1">
        <v>2025</v>
      </c>
      <c r="K2525" s="550">
        <v>45809</v>
      </c>
    </row>
    <row r="2526" spans="3:11">
      <c r="D2526" s="1" t="s">
        <v>826</v>
      </c>
      <c r="F2526" s="1">
        <v>10601621180</v>
      </c>
      <c r="G2526" s="1">
        <v>76.05</v>
      </c>
      <c r="H2526" s="1">
        <v>76.05</v>
      </c>
      <c r="I2526" s="1" t="s">
        <v>763</v>
      </c>
      <c r="J2526" s="1">
        <v>2025</v>
      </c>
      <c r="K2526" s="550">
        <v>45809</v>
      </c>
    </row>
    <row r="2527" spans="3:11">
      <c r="C2527" s="1" t="s">
        <v>1077</v>
      </c>
      <c r="D2527" s="1" t="s">
        <v>826</v>
      </c>
      <c r="F2527" s="1">
        <v>10601621180</v>
      </c>
      <c r="G2527" s="1">
        <v>113.13</v>
      </c>
      <c r="H2527" s="1">
        <v>113.13</v>
      </c>
      <c r="I2527" s="1" t="s">
        <v>763</v>
      </c>
      <c r="J2527" s="1">
        <v>2025</v>
      </c>
      <c r="K2527" s="550">
        <v>45809</v>
      </c>
    </row>
    <row r="2528" spans="3:11">
      <c r="C2528" s="1" t="s">
        <v>1078</v>
      </c>
      <c r="D2528" s="1" t="s">
        <v>826</v>
      </c>
      <c r="F2528" s="1">
        <v>10401101180</v>
      </c>
      <c r="G2528" s="1">
        <v>719.67</v>
      </c>
      <c r="H2528" s="1">
        <v>719.67</v>
      </c>
      <c r="I2528" s="1" t="s">
        <v>763</v>
      </c>
      <c r="J2528" s="1">
        <v>2025</v>
      </c>
      <c r="K2528" s="550">
        <v>45809</v>
      </c>
    </row>
    <row r="2529" spans="3:11">
      <c r="C2529" s="1" t="s">
        <v>1079</v>
      </c>
      <c r="D2529" s="1" t="s">
        <v>824</v>
      </c>
      <c r="F2529" s="1">
        <v>10201161180</v>
      </c>
      <c r="G2529" s="1">
        <v>140</v>
      </c>
      <c r="H2529" s="1">
        <v>140</v>
      </c>
      <c r="I2529" s="1" t="s">
        <v>763</v>
      </c>
      <c r="J2529" s="1">
        <v>2025</v>
      </c>
      <c r="K2529" s="550">
        <v>45809</v>
      </c>
    </row>
    <row r="2530" spans="3:11">
      <c r="C2530" s="1" t="s">
        <v>1408</v>
      </c>
      <c r="D2530" s="1" t="s">
        <v>824</v>
      </c>
      <c r="F2530" s="1">
        <v>10401101180</v>
      </c>
      <c r="G2530" s="1">
        <v>1176.43</v>
      </c>
      <c r="H2530" s="1">
        <v>1176.43</v>
      </c>
      <c r="I2530" s="1" t="s">
        <v>763</v>
      </c>
      <c r="J2530" s="1">
        <v>2025</v>
      </c>
      <c r="K2530" s="550">
        <v>45809</v>
      </c>
    </row>
    <row r="2531" spans="3:11">
      <c r="C2531" s="1" t="s">
        <v>1081</v>
      </c>
      <c r="D2531" s="1" t="s">
        <v>830</v>
      </c>
      <c r="F2531" s="1">
        <v>10202111180</v>
      </c>
      <c r="G2531" s="1">
        <v>1180.9000000000001</v>
      </c>
      <c r="H2531" s="1">
        <v>1180.9000000000001</v>
      </c>
      <c r="I2531" s="1" t="s">
        <v>763</v>
      </c>
      <c r="J2531" s="1">
        <v>2025</v>
      </c>
      <c r="K2531" s="550">
        <v>45809</v>
      </c>
    </row>
    <row r="2532" spans="3:11">
      <c r="C2532" s="1" t="s">
        <v>1083</v>
      </c>
      <c r="D2532" s="1" t="s">
        <v>826</v>
      </c>
      <c r="F2532" s="1">
        <v>10601621180</v>
      </c>
      <c r="G2532" s="1">
        <v>256.39999999999998</v>
      </c>
      <c r="H2532" s="1">
        <v>256.39999999999998</v>
      </c>
      <c r="I2532" s="1" t="s">
        <v>763</v>
      </c>
      <c r="J2532" s="1">
        <v>2025</v>
      </c>
      <c r="K2532" s="550">
        <v>45809</v>
      </c>
    </row>
    <row r="2533" spans="3:11">
      <c r="C2533" s="1" t="s">
        <v>1084</v>
      </c>
      <c r="D2533" s="1" t="s">
        <v>826</v>
      </c>
      <c r="F2533" s="1">
        <v>10601621180</v>
      </c>
      <c r="G2533" s="1">
        <v>645.33000000000004</v>
      </c>
      <c r="H2533" s="1">
        <v>645.33000000000004</v>
      </c>
      <c r="I2533" s="1" t="s">
        <v>763</v>
      </c>
      <c r="J2533" s="1">
        <v>2025</v>
      </c>
      <c r="K2533" s="550">
        <v>45809</v>
      </c>
    </row>
    <row r="2534" spans="3:11" ht="25.5">
      <c r="C2534" s="69" t="s">
        <v>1374</v>
      </c>
      <c r="D2534" s="69" t="s">
        <v>808</v>
      </c>
      <c r="F2534" s="1" t="s">
        <v>761</v>
      </c>
      <c r="G2534" s="1">
        <v>2155</v>
      </c>
      <c r="H2534" s="1">
        <v>2155</v>
      </c>
      <c r="I2534" s="1" t="s">
        <v>763</v>
      </c>
      <c r="J2534" s="1">
        <v>2025</v>
      </c>
      <c r="K2534" s="550">
        <v>45809</v>
      </c>
    </row>
    <row r="2535" spans="3:11">
      <c r="C2535" s="1" t="s">
        <v>1086</v>
      </c>
      <c r="D2535" s="1" t="s">
        <v>820</v>
      </c>
      <c r="F2535" s="1">
        <v>10201161180</v>
      </c>
      <c r="G2535" s="1">
        <v>4105</v>
      </c>
      <c r="H2535" s="1">
        <v>4105</v>
      </c>
      <c r="I2535" s="1" t="s">
        <v>763</v>
      </c>
      <c r="J2535" s="1">
        <v>2025</v>
      </c>
      <c r="K2535" s="550">
        <v>45809</v>
      </c>
    </row>
    <row r="2536" spans="3:11">
      <c r="C2536" s="1" t="s">
        <v>1087</v>
      </c>
      <c r="D2536" s="1" t="s">
        <v>820</v>
      </c>
      <c r="F2536" s="1">
        <v>10201161180</v>
      </c>
      <c r="G2536" s="1">
        <v>4065</v>
      </c>
      <c r="H2536" s="1">
        <v>4065</v>
      </c>
      <c r="I2536" s="1" t="s">
        <v>763</v>
      </c>
      <c r="J2536" s="1">
        <v>2025</v>
      </c>
      <c r="K2536" s="550">
        <v>45809</v>
      </c>
    </row>
    <row r="2537" spans="3:11">
      <c r="C2537" s="1" t="s">
        <v>1088</v>
      </c>
      <c r="D2537" s="1" t="s">
        <v>820</v>
      </c>
      <c r="F2537" s="1">
        <v>10201161180</v>
      </c>
      <c r="G2537" s="1">
        <v>4020</v>
      </c>
      <c r="H2537" s="1">
        <v>4020</v>
      </c>
      <c r="I2537" s="1" t="s">
        <v>763</v>
      </c>
      <c r="J2537" s="1">
        <v>2025</v>
      </c>
      <c r="K2537" s="550">
        <v>45809</v>
      </c>
    </row>
    <row r="2538" spans="3:11">
      <c r="C2538" s="1" t="s">
        <v>1089</v>
      </c>
      <c r="D2538" s="1" t="s">
        <v>820</v>
      </c>
      <c r="F2538" s="1">
        <v>10201161180</v>
      </c>
      <c r="G2538" s="1">
        <v>4145</v>
      </c>
      <c r="H2538" s="1">
        <v>4145</v>
      </c>
      <c r="I2538" s="1" t="s">
        <v>763</v>
      </c>
      <c r="J2538" s="1">
        <v>2025</v>
      </c>
      <c r="K2538" s="550">
        <v>45809</v>
      </c>
    </row>
    <row r="2539" spans="3:11">
      <c r="C2539" s="1" t="s">
        <v>1375</v>
      </c>
      <c r="D2539" s="1" t="s">
        <v>826</v>
      </c>
      <c r="F2539" s="1" t="s">
        <v>761</v>
      </c>
      <c r="G2539" s="1">
        <v>798.87</v>
      </c>
      <c r="H2539" s="1">
        <v>798.87</v>
      </c>
      <c r="I2539" s="1" t="s">
        <v>763</v>
      </c>
      <c r="J2539" s="1">
        <v>2025</v>
      </c>
      <c r="K2539" s="550">
        <v>45809</v>
      </c>
    </row>
    <row r="2540" spans="3:11">
      <c r="C2540" s="1" t="s">
        <v>1092</v>
      </c>
      <c r="D2540" s="1" t="s">
        <v>826</v>
      </c>
      <c r="F2540" s="1">
        <v>10401101180</v>
      </c>
      <c r="G2540" s="1">
        <v>226.42</v>
      </c>
      <c r="H2540" s="1">
        <v>226.42</v>
      </c>
      <c r="I2540" s="1" t="s">
        <v>763</v>
      </c>
      <c r="J2540" s="1">
        <v>2025</v>
      </c>
      <c r="K2540" s="550">
        <v>45809</v>
      </c>
    </row>
    <row r="2541" spans="3:11">
      <c r="C2541" s="1" t="s">
        <v>1093</v>
      </c>
      <c r="D2541" s="1" t="s">
        <v>830</v>
      </c>
      <c r="F2541" s="1">
        <v>10201161180</v>
      </c>
      <c r="G2541" s="1">
        <v>13413.2</v>
      </c>
      <c r="H2541" s="1">
        <v>13413.2</v>
      </c>
      <c r="I2541" s="1" t="s">
        <v>763</v>
      </c>
      <c r="J2541" s="1">
        <v>2025</v>
      </c>
      <c r="K2541" s="550">
        <v>45809</v>
      </c>
    </row>
    <row r="2542" spans="3:11">
      <c r="C2542" s="1" t="s">
        <v>1094</v>
      </c>
      <c r="D2542" s="1" t="s">
        <v>830</v>
      </c>
      <c r="F2542" s="1">
        <v>10201161180</v>
      </c>
      <c r="G2542" s="1">
        <v>28395.7</v>
      </c>
      <c r="H2542" s="1">
        <v>28395.7</v>
      </c>
      <c r="I2542" s="1" t="s">
        <v>763</v>
      </c>
      <c r="J2542" s="1">
        <v>2025</v>
      </c>
      <c r="K2542" s="550">
        <v>45809</v>
      </c>
    </row>
    <row r="2543" spans="3:11">
      <c r="C2543" s="1" t="s">
        <v>1334</v>
      </c>
      <c r="D2543" s="1" t="s">
        <v>826</v>
      </c>
      <c r="F2543" s="1" t="s">
        <v>761</v>
      </c>
      <c r="G2543" s="1">
        <v>179.95</v>
      </c>
      <c r="H2543" s="1">
        <v>179.95</v>
      </c>
      <c r="I2543" s="1" t="s">
        <v>763</v>
      </c>
      <c r="J2543" s="1">
        <v>2025</v>
      </c>
      <c r="K2543" s="550">
        <v>45809</v>
      </c>
    </row>
    <row r="2544" spans="3:11">
      <c r="C2544" s="1" t="s">
        <v>1336</v>
      </c>
      <c r="D2544" s="1" t="s">
        <v>826</v>
      </c>
      <c r="F2544" s="1" t="s">
        <v>761</v>
      </c>
      <c r="G2544" s="1">
        <v>260.49</v>
      </c>
      <c r="H2544" s="1">
        <v>260.49</v>
      </c>
      <c r="I2544" s="1" t="s">
        <v>763</v>
      </c>
      <c r="J2544" s="1">
        <v>2025</v>
      </c>
      <c r="K2544" s="550">
        <v>45809</v>
      </c>
    </row>
    <row r="2545" spans="3:11">
      <c r="C2545" s="1" t="s">
        <v>1409</v>
      </c>
      <c r="D2545" s="1" t="s">
        <v>828</v>
      </c>
      <c r="F2545" s="1">
        <v>10201161180</v>
      </c>
      <c r="G2545" s="1">
        <v>20</v>
      </c>
      <c r="H2545" s="1">
        <v>20</v>
      </c>
      <c r="I2545" s="1" t="s">
        <v>763</v>
      </c>
      <c r="J2545" s="1">
        <v>2025</v>
      </c>
      <c r="K2545" s="550">
        <v>45809</v>
      </c>
    </row>
    <row r="2546" spans="3:11">
      <c r="C2546" s="1" t="s">
        <v>1410</v>
      </c>
      <c r="D2546" s="1" t="s">
        <v>828</v>
      </c>
      <c r="F2546" s="1">
        <v>10201161180</v>
      </c>
      <c r="G2546" s="1">
        <v>60</v>
      </c>
      <c r="H2546" s="1">
        <v>60</v>
      </c>
      <c r="I2546" s="1" t="s">
        <v>763</v>
      </c>
      <c r="J2546" s="1">
        <v>2025</v>
      </c>
      <c r="K2546" s="550">
        <v>45809</v>
      </c>
    </row>
    <row r="2547" spans="3:11">
      <c r="C2547" s="1" t="s">
        <v>1097</v>
      </c>
      <c r="D2547" s="1" t="s">
        <v>828</v>
      </c>
      <c r="F2547" s="1">
        <v>10202171180</v>
      </c>
      <c r="G2547" s="1">
        <v>57.7</v>
      </c>
      <c r="H2547" s="1">
        <v>57.7</v>
      </c>
      <c r="I2547" s="1" t="s">
        <v>763</v>
      </c>
      <c r="J2547" s="1">
        <v>2025</v>
      </c>
      <c r="K2547" s="550">
        <v>45809</v>
      </c>
    </row>
    <row r="2548" spans="3:11">
      <c r="C2548" s="1" t="s">
        <v>1098</v>
      </c>
      <c r="D2548" s="1" t="s">
        <v>828</v>
      </c>
      <c r="F2548" s="1">
        <v>10202171180</v>
      </c>
      <c r="G2548" s="1">
        <v>88.5</v>
      </c>
      <c r="H2548" s="1">
        <v>88.5</v>
      </c>
      <c r="I2548" s="1" t="s">
        <v>763</v>
      </c>
      <c r="J2548" s="1">
        <v>2025</v>
      </c>
      <c r="K2548" s="550">
        <v>45809</v>
      </c>
    </row>
    <row r="2549" spans="3:11">
      <c r="C2549" s="1" t="s">
        <v>1099</v>
      </c>
      <c r="D2549" s="1" t="s">
        <v>828</v>
      </c>
      <c r="F2549" s="1">
        <v>10202171180</v>
      </c>
      <c r="G2549" s="1">
        <v>236.5</v>
      </c>
      <c r="H2549" s="1">
        <v>236.5</v>
      </c>
      <c r="I2549" s="1" t="s">
        <v>763</v>
      </c>
      <c r="J2549" s="1">
        <v>2025</v>
      </c>
      <c r="K2549" s="550">
        <v>45809</v>
      </c>
    </row>
    <row r="2550" spans="3:11">
      <c r="C2550" s="1" t="s">
        <v>1100</v>
      </c>
      <c r="D2550" s="1" t="s">
        <v>828</v>
      </c>
      <c r="F2550" s="1">
        <v>10202171180</v>
      </c>
      <c r="G2550" s="1">
        <v>422.6</v>
      </c>
      <c r="H2550" s="1">
        <v>422.6</v>
      </c>
      <c r="I2550" s="1" t="s">
        <v>763</v>
      </c>
      <c r="J2550" s="1">
        <v>2025</v>
      </c>
      <c r="K2550" s="550">
        <v>45809</v>
      </c>
    </row>
    <row r="2551" spans="3:11">
      <c r="C2551" s="1" t="s">
        <v>1101</v>
      </c>
      <c r="D2551" s="1" t="s">
        <v>828</v>
      </c>
      <c r="F2551" s="1">
        <v>10202171180</v>
      </c>
      <c r="G2551" s="1">
        <v>143.1</v>
      </c>
      <c r="H2551" s="1">
        <v>143.1</v>
      </c>
      <c r="I2551" s="1" t="s">
        <v>763</v>
      </c>
      <c r="J2551" s="1">
        <v>2025</v>
      </c>
      <c r="K2551" s="550">
        <v>45809</v>
      </c>
    </row>
    <row r="2552" spans="3:11">
      <c r="C2552" s="1" t="s">
        <v>1102</v>
      </c>
      <c r="D2552" s="1" t="s">
        <v>828</v>
      </c>
      <c r="F2552" s="1">
        <v>10202171180</v>
      </c>
      <c r="G2552" s="1">
        <v>274.8</v>
      </c>
      <c r="H2552" s="1">
        <v>274.8</v>
      </c>
      <c r="I2552" s="1" t="s">
        <v>763</v>
      </c>
      <c r="J2552" s="1">
        <v>2025</v>
      </c>
      <c r="K2552" s="550">
        <v>45809</v>
      </c>
    </row>
    <row r="2553" spans="3:11">
      <c r="C2553" s="1" t="s">
        <v>1103</v>
      </c>
      <c r="D2553" s="1" t="s">
        <v>828</v>
      </c>
      <c r="F2553" s="1">
        <v>10202171180</v>
      </c>
      <c r="G2553" s="1">
        <v>334.8</v>
      </c>
      <c r="H2553" s="1">
        <v>334.8</v>
      </c>
      <c r="I2553" s="1" t="s">
        <v>763</v>
      </c>
      <c r="J2553" s="1">
        <v>2025</v>
      </c>
      <c r="K2553" s="550">
        <v>45809</v>
      </c>
    </row>
    <row r="2554" spans="3:11">
      <c r="C2554" s="1" t="s">
        <v>1104</v>
      </c>
      <c r="D2554" s="1" t="s">
        <v>828</v>
      </c>
      <c r="F2554" s="1">
        <v>10202171180</v>
      </c>
      <c r="G2554" s="1">
        <v>397.7</v>
      </c>
      <c r="H2554" s="1">
        <v>397.7</v>
      </c>
      <c r="I2554" s="1" t="s">
        <v>763</v>
      </c>
      <c r="J2554" s="1">
        <v>2025</v>
      </c>
      <c r="K2554" s="550">
        <v>45809</v>
      </c>
    </row>
    <row r="2555" spans="3:11">
      <c r="C2555" s="1" t="s">
        <v>1105</v>
      </c>
      <c r="D2555" s="1" t="s">
        <v>828</v>
      </c>
      <c r="F2555" s="1">
        <v>10202171180</v>
      </c>
      <c r="G2555" s="1">
        <v>711.2</v>
      </c>
      <c r="H2555" s="1">
        <v>711.2</v>
      </c>
      <c r="I2555" s="1" t="s">
        <v>763</v>
      </c>
      <c r="J2555" s="1">
        <v>2025</v>
      </c>
      <c r="K2555" s="550">
        <v>45809</v>
      </c>
    </row>
    <row r="2556" spans="3:11">
      <c r="C2556" s="1" t="s">
        <v>1106</v>
      </c>
      <c r="D2556" s="1" t="s">
        <v>828</v>
      </c>
      <c r="F2556" s="1">
        <v>10202171180</v>
      </c>
      <c r="G2556" s="1">
        <v>365.5</v>
      </c>
      <c r="H2556" s="1">
        <v>365.5</v>
      </c>
      <c r="I2556" s="1" t="s">
        <v>763</v>
      </c>
      <c r="J2556" s="1">
        <v>2025</v>
      </c>
      <c r="K2556" s="550">
        <v>45809</v>
      </c>
    </row>
    <row r="2557" spans="3:11">
      <c r="C2557" s="1" t="s">
        <v>1107</v>
      </c>
      <c r="D2557" s="1" t="s">
        <v>828</v>
      </c>
      <c r="F2557" s="1">
        <v>10202171180</v>
      </c>
      <c r="G2557" s="1">
        <v>211.4</v>
      </c>
      <c r="H2557" s="1">
        <v>211.4</v>
      </c>
      <c r="I2557" s="1" t="s">
        <v>763</v>
      </c>
      <c r="J2557" s="1">
        <v>2025</v>
      </c>
      <c r="K2557" s="550">
        <v>45809</v>
      </c>
    </row>
    <row r="2558" spans="3:11">
      <c r="C2558" s="1" t="s">
        <v>1108</v>
      </c>
      <c r="D2558" s="1" t="s">
        <v>828</v>
      </c>
      <c r="F2558" s="1">
        <v>10202171180</v>
      </c>
      <c r="G2558" s="1">
        <v>127.3</v>
      </c>
      <c r="H2558" s="1">
        <v>127.3</v>
      </c>
      <c r="I2558" s="1" t="s">
        <v>763</v>
      </c>
      <c r="J2558" s="1">
        <v>2025</v>
      </c>
      <c r="K2558" s="550">
        <v>45809</v>
      </c>
    </row>
    <row r="2559" spans="3:11">
      <c r="C2559" s="1" t="s">
        <v>1109</v>
      </c>
      <c r="D2559" s="1" t="s">
        <v>828</v>
      </c>
      <c r="F2559" s="1">
        <v>10202171180</v>
      </c>
      <c r="G2559" s="1">
        <v>422.1</v>
      </c>
      <c r="H2559" s="1">
        <v>422.1</v>
      </c>
      <c r="I2559" s="1" t="s">
        <v>763</v>
      </c>
      <c r="J2559" s="1">
        <v>2025</v>
      </c>
      <c r="K2559" s="550">
        <v>45809</v>
      </c>
    </row>
    <row r="2560" spans="3:11">
      <c r="C2560" s="1" t="s">
        <v>1295</v>
      </c>
      <c r="D2560" s="1" t="s">
        <v>828</v>
      </c>
      <c r="F2560" s="1">
        <v>10202171180</v>
      </c>
      <c r="G2560" s="1">
        <v>426.2</v>
      </c>
      <c r="H2560" s="1">
        <v>426.2</v>
      </c>
      <c r="I2560" s="1" t="s">
        <v>763</v>
      </c>
      <c r="J2560" s="1">
        <v>2025</v>
      </c>
      <c r="K2560" s="550">
        <v>45809</v>
      </c>
    </row>
    <row r="2561" spans="3:11">
      <c r="C2561" s="1" t="s">
        <v>1338</v>
      </c>
      <c r="D2561" s="1" t="s">
        <v>828</v>
      </c>
      <c r="F2561" s="1">
        <v>10401631180</v>
      </c>
      <c r="G2561" s="1">
        <v>245.9</v>
      </c>
      <c r="H2561" s="1">
        <v>245.9</v>
      </c>
      <c r="I2561" s="1" t="s">
        <v>763</v>
      </c>
      <c r="J2561" s="1">
        <v>2025</v>
      </c>
      <c r="K2561" s="550">
        <v>45809</v>
      </c>
    </row>
    <row r="2562" spans="3:11">
      <c r="C2562" s="1" t="s">
        <v>1296</v>
      </c>
      <c r="D2562" s="1" t="s">
        <v>828</v>
      </c>
      <c r="F2562" s="1">
        <v>10201161180</v>
      </c>
      <c r="G2562" s="1">
        <v>70</v>
      </c>
      <c r="H2562" s="1">
        <v>70</v>
      </c>
      <c r="I2562" s="1" t="s">
        <v>763</v>
      </c>
      <c r="J2562" s="1">
        <v>2025</v>
      </c>
      <c r="K2562" s="550">
        <v>45809</v>
      </c>
    </row>
    <row r="2563" spans="3:11">
      <c r="C2563" s="1" t="s">
        <v>1110</v>
      </c>
      <c r="D2563" s="1" t="s">
        <v>828</v>
      </c>
      <c r="F2563" s="1">
        <v>10201161180</v>
      </c>
      <c r="G2563" s="1">
        <v>5</v>
      </c>
      <c r="H2563" s="1">
        <v>5</v>
      </c>
      <c r="I2563" s="1" t="s">
        <v>763</v>
      </c>
      <c r="J2563" s="1">
        <v>2025</v>
      </c>
      <c r="K2563" s="550">
        <v>45809</v>
      </c>
    </row>
    <row r="2564" spans="3:11">
      <c r="C2564" s="1" t="s">
        <v>1297</v>
      </c>
      <c r="D2564" s="1" t="s">
        <v>828</v>
      </c>
      <c r="F2564" s="1">
        <v>10201161180</v>
      </c>
      <c r="G2564" s="1">
        <v>125</v>
      </c>
      <c r="H2564" s="1">
        <v>125</v>
      </c>
      <c r="I2564" s="1" t="s">
        <v>763</v>
      </c>
      <c r="J2564" s="1">
        <v>2025</v>
      </c>
      <c r="K2564" s="550">
        <v>45809</v>
      </c>
    </row>
    <row r="2565" spans="3:11">
      <c r="C2565" s="1" t="s">
        <v>1439</v>
      </c>
      <c r="D2565" s="1" t="s">
        <v>826</v>
      </c>
      <c r="F2565" s="1">
        <v>10201161180</v>
      </c>
      <c r="G2565" s="1">
        <v>95</v>
      </c>
      <c r="H2565" s="1">
        <v>95</v>
      </c>
      <c r="I2565" s="1" t="s">
        <v>763</v>
      </c>
      <c r="J2565" s="1">
        <v>2025</v>
      </c>
      <c r="K2565" s="550">
        <v>45809</v>
      </c>
    </row>
    <row r="2566" spans="3:11">
      <c r="C2566" s="1" t="s">
        <v>1339</v>
      </c>
      <c r="D2566" s="1" t="s">
        <v>826</v>
      </c>
      <c r="F2566" s="1" t="s">
        <v>761</v>
      </c>
      <c r="G2566" s="1">
        <v>406.91</v>
      </c>
      <c r="H2566" s="1">
        <v>406.91</v>
      </c>
      <c r="I2566" s="1" t="s">
        <v>763</v>
      </c>
      <c r="J2566" s="1">
        <v>2025</v>
      </c>
      <c r="K2566" s="550">
        <v>45809</v>
      </c>
    </row>
    <row r="2567" spans="3:11">
      <c r="C2567" s="1" t="s">
        <v>1411</v>
      </c>
      <c r="D2567" s="1" t="s">
        <v>826</v>
      </c>
      <c r="F2567" s="1">
        <v>10601621180</v>
      </c>
      <c r="G2567" s="1">
        <v>327.97</v>
      </c>
      <c r="H2567" s="1">
        <v>327.97</v>
      </c>
      <c r="I2567" s="1" t="s">
        <v>763</v>
      </c>
      <c r="J2567" s="1">
        <v>2025</v>
      </c>
      <c r="K2567" s="550">
        <v>45809</v>
      </c>
    </row>
    <row r="2568" spans="3:11">
      <c r="C2568" s="1" t="s">
        <v>1113</v>
      </c>
      <c r="D2568" s="1" t="s">
        <v>826</v>
      </c>
      <c r="F2568" s="1">
        <v>10601621180</v>
      </c>
      <c r="G2568" s="1">
        <v>73.02</v>
      </c>
      <c r="H2568" s="1">
        <v>73.02</v>
      </c>
      <c r="I2568" s="1" t="s">
        <v>763</v>
      </c>
      <c r="J2568" s="1">
        <v>2025</v>
      </c>
      <c r="K2568" s="550">
        <v>45809</v>
      </c>
    </row>
    <row r="2569" spans="3:11">
      <c r="C2569" s="1" t="s">
        <v>1114</v>
      </c>
      <c r="D2569" s="1" t="s">
        <v>826</v>
      </c>
      <c r="F2569" s="1">
        <v>10601621180</v>
      </c>
      <c r="G2569" s="1">
        <v>203.85</v>
      </c>
      <c r="H2569" s="1">
        <v>203.85</v>
      </c>
      <c r="I2569" s="1" t="s">
        <v>763</v>
      </c>
      <c r="J2569" s="1">
        <v>2025</v>
      </c>
      <c r="K2569" s="550">
        <v>45809</v>
      </c>
    </row>
    <row r="2570" spans="3:11">
      <c r="C2570" s="1" t="s">
        <v>1116</v>
      </c>
      <c r="D2570" s="1" t="s">
        <v>826</v>
      </c>
      <c r="F2570" s="1">
        <v>10601621180</v>
      </c>
      <c r="G2570" s="1">
        <v>129.93</v>
      </c>
      <c r="H2570" s="1">
        <v>129.93</v>
      </c>
      <c r="I2570" s="1" t="s">
        <v>763</v>
      </c>
      <c r="J2570" s="1">
        <v>2025</v>
      </c>
      <c r="K2570" s="550">
        <v>45809</v>
      </c>
    </row>
    <row r="2571" spans="3:11">
      <c r="C2571" s="1" t="s">
        <v>1117</v>
      </c>
      <c r="D2571" s="1" t="s">
        <v>826</v>
      </c>
      <c r="F2571" s="1">
        <v>10601621180</v>
      </c>
      <c r="G2571" s="1">
        <v>252.43</v>
      </c>
      <c r="H2571" s="1">
        <v>252.43</v>
      </c>
      <c r="I2571" s="1" t="s">
        <v>763</v>
      </c>
      <c r="J2571" s="1">
        <v>2025</v>
      </c>
      <c r="K2571" s="550">
        <v>45809</v>
      </c>
    </row>
    <row r="2572" spans="3:11">
      <c r="C2572" s="1" t="s">
        <v>1118</v>
      </c>
      <c r="D2572" s="1" t="s">
        <v>826</v>
      </c>
      <c r="F2572" s="1">
        <v>10601621180</v>
      </c>
      <c r="G2572" s="1">
        <v>171.49</v>
      </c>
      <c r="H2572" s="1">
        <v>171.49</v>
      </c>
      <c r="I2572" s="1" t="s">
        <v>763</v>
      </c>
      <c r="J2572" s="1">
        <v>2025</v>
      </c>
      <c r="K2572" s="550">
        <v>45809</v>
      </c>
    </row>
    <row r="2573" spans="3:11">
      <c r="C2573" s="1" t="s">
        <v>1121</v>
      </c>
      <c r="D2573" s="1" t="s">
        <v>826</v>
      </c>
      <c r="F2573" s="1">
        <v>10601621180</v>
      </c>
      <c r="G2573" s="1">
        <v>187.1</v>
      </c>
      <c r="H2573" s="1">
        <v>0</v>
      </c>
      <c r="I2573" s="1" t="s">
        <v>763</v>
      </c>
      <c r="J2573" s="1">
        <v>2025</v>
      </c>
      <c r="K2573" s="550">
        <v>45809</v>
      </c>
    </row>
    <row r="2574" spans="3:11">
      <c r="C2574" s="1" t="s">
        <v>1122</v>
      </c>
      <c r="D2574" s="1" t="s">
        <v>826</v>
      </c>
      <c r="F2574" s="1">
        <v>10601621180</v>
      </c>
      <c r="G2574" s="1">
        <v>677.41</v>
      </c>
      <c r="H2574" s="1">
        <v>677.41</v>
      </c>
      <c r="I2574" s="1" t="s">
        <v>763</v>
      </c>
      <c r="J2574" s="1">
        <v>2025</v>
      </c>
      <c r="K2574" s="550">
        <v>45809</v>
      </c>
    </row>
    <row r="2575" spans="3:11">
      <c r="C2575" s="1" t="s">
        <v>1123</v>
      </c>
      <c r="D2575" s="1" t="s">
        <v>826</v>
      </c>
      <c r="F2575" s="1">
        <v>10601621180</v>
      </c>
      <c r="G2575" s="1">
        <v>206.03</v>
      </c>
      <c r="H2575" s="1">
        <v>206.03</v>
      </c>
      <c r="I2575" s="1" t="s">
        <v>763</v>
      </c>
      <c r="J2575" s="1">
        <v>2025</v>
      </c>
      <c r="K2575" s="550">
        <v>45809</v>
      </c>
    </row>
    <row r="2576" spans="3:11">
      <c r="C2576" s="1" t="s">
        <v>1412</v>
      </c>
      <c r="D2576" s="1" t="s">
        <v>826</v>
      </c>
      <c r="F2576" s="1">
        <v>10601621180</v>
      </c>
      <c r="G2576" s="1">
        <v>59.53</v>
      </c>
      <c r="H2576" s="1">
        <v>59.53</v>
      </c>
      <c r="I2576" s="1" t="s">
        <v>763</v>
      </c>
      <c r="J2576" s="1">
        <v>2025</v>
      </c>
      <c r="K2576" s="550">
        <v>45809</v>
      </c>
    </row>
    <row r="2577" spans="3:11">
      <c r="C2577" s="1" t="s">
        <v>1126</v>
      </c>
      <c r="D2577" s="1" t="s">
        <v>826</v>
      </c>
      <c r="F2577" s="1">
        <v>10601621180</v>
      </c>
      <c r="G2577" s="1">
        <v>239.3</v>
      </c>
      <c r="H2577" s="1">
        <v>239.3</v>
      </c>
      <c r="I2577" s="1" t="s">
        <v>763</v>
      </c>
      <c r="J2577" s="1">
        <v>2025</v>
      </c>
      <c r="K2577" s="550">
        <v>45809</v>
      </c>
    </row>
    <row r="2578" spans="3:11">
      <c r="C2578" s="1" t="s">
        <v>1128</v>
      </c>
      <c r="D2578" s="1" t="s">
        <v>826</v>
      </c>
      <c r="F2578" s="1">
        <v>10601621180</v>
      </c>
      <c r="G2578" s="1">
        <v>205.92</v>
      </c>
      <c r="H2578" s="1">
        <v>0</v>
      </c>
      <c r="I2578" s="1" t="s">
        <v>763</v>
      </c>
      <c r="J2578" s="1">
        <v>2025</v>
      </c>
      <c r="K2578" s="550">
        <v>45809</v>
      </c>
    </row>
    <row r="2579" spans="3:11">
      <c r="C2579" s="1" t="s">
        <v>1129</v>
      </c>
      <c r="D2579" s="1" t="s">
        <v>826</v>
      </c>
      <c r="F2579" s="1">
        <v>10601621180</v>
      </c>
      <c r="G2579" s="1">
        <v>192.57</v>
      </c>
      <c r="H2579" s="1">
        <v>192.57</v>
      </c>
      <c r="I2579" s="1" t="s">
        <v>763</v>
      </c>
      <c r="J2579" s="1">
        <v>2025</v>
      </c>
      <c r="K2579" s="550">
        <v>45809</v>
      </c>
    </row>
    <row r="2580" spans="3:11">
      <c r="C2580" s="1" t="s">
        <v>1300</v>
      </c>
      <c r="D2580" s="1" t="s">
        <v>826</v>
      </c>
      <c r="F2580" s="1">
        <v>10601621180</v>
      </c>
      <c r="G2580" s="1">
        <v>154.43</v>
      </c>
      <c r="H2580" s="1">
        <v>154.43</v>
      </c>
      <c r="I2580" s="1" t="s">
        <v>763</v>
      </c>
      <c r="J2580" s="1">
        <v>2025</v>
      </c>
      <c r="K2580" s="550">
        <v>45809</v>
      </c>
    </row>
    <row r="2581" spans="3:11">
      <c r="C2581" s="1" t="s">
        <v>1130</v>
      </c>
      <c r="D2581" s="1" t="s">
        <v>826</v>
      </c>
      <c r="F2581" s="1">
        <v>10601621180</v>
      </c>
      <c r="G2581" s="1">
        <v>270.24</v>
      </c>
      <c r="H2581" s="1">
        <v>270.24</v>
      </c>
      <c r="I2581" s="1" t="s">
        <v>763</v>
      </c>
      <c r="J2581" s="1">
        <v>2025</v>
      </c>
      <c r="K2581" s="550">
        <v>45809</v>
      </c>
    </row>
    <row r="2582" spans="3:11">
      <c r="C2582" s="1" t="s">
        <v>1413</v>
      </c>
      <c r="D2582" s="1" t="s">
        <v>826</v>
      </c>
      <c r="F2582" s="1">
        <v>10601621180</v>
      </c>
      <c r="G2582" s="1">
        <v>275.98</v>
      </c>
      <c r="H2582" s="1">
        <v>275.98</v>
      </c>
      <c r="I2582" s="1" t="s">
        <v>763</v>
      </c>
      <c r="J2582" s="1">
        <v>2025</v>
      </c>
      <c r="K2582" s="550">
        <v>45809</v>
      </c>
    </row>
    <row r="2583" spans="3:11">
      <c r="C2583" s="1" t="s">
        <v>1440</v>
      </c>
      <c r="D2583" s="1" t="s">
        <v>826</v>
      </c>
      <c r="F2583" s="1">
        <v>10401301180</v>
      </c>
      <c r="G2583" s="1">
        <v>444.32</v>
      </c>
      <c r="H2583" s="1">
        <v>444.32</v>
      </c>
      <c r="I2583" s="1" t="s">
        <v>763</v>
      </c>
      <c r="J2583" s="1">
        <v>2025</v>
      </c>
      <c r="K2583" s="550">
        <v>45809</v>
      </c>
    </row>
    <row r="2584" spans="3:11">
      <c r="C2584" s="1" t="s">
        <v>1132</v>
      </c>
      <c r="D2584" s="1" t="s">
        <v>826</v>
      </c>
      <c r="F2584" s="1">
        <v>10401301180</v>
      </c>
      <c r="G2584" s="1">
        <v>8515.7099999999991</v>
      </c>
      <c r="H2584" s="1">
        <v>8515.7099999999991</v>
      </c>
      <c r="I2584" s="1" t="s">
        <v>763</v>
      </c>
      <c r="J2584" s="1">
        <v>2025</v>
      </c>
      <c r="K2584" s="550">
        <v>45809</v>
      </c>
    </row>
    <row r="2585" spans="3:11">
      <c r="C2585" s="1" t="s">
        <v>1135</v>
      </c>
      <c r="D2585" s="1" t="s">
        <v>826</v>
      </c>
      <c r="F2585" s="1">
        <v>10601621180</v>
      </c>
      <c r="G2585" s="1">
        <v>298.33</v>
      </c>
      <c r="H2585" s="1">
        <v>298.33</v>
      </c>
      <c r="I2585" s="1" t="s">
        <v>763</v>
      </c>
      <c r="J2585" s="1">
        <v>2025</v>
      </c>
      <c r="K2585" s="550">
        <v>45809</v>
      </c>
    </row>
    <row r="2586" spans="3:11">
      <c r="C2586" s="1" t="s">
        <v>1136</v>
      </c>
      <c r="D2586" s="1" t="s">
        <v>826</v>
      </c>
      <c r="F2586" s="1">
        <v>10601621180</v>
      </c>
      <c r="G2586" s="1">
        <v>148.97</v>
      </c>
      <c r="H2586" s="1">
        <v>148.97</v>
      </c>
      <c r="I2586" s="1" t="s">
        <v>763</v>
      </c>
      <c r="J2586" s="1">
        <v>2025</v>
      </c>
      <c r="K2586" s="550">
        <v>45809</v>
      </c>
    </row>
    <row r="2587" spans="3:11">
      <c r="C2587" s="1" t="s">
        <v>1376</v>
      </c>
      <c r="D2587" s="1" t="s">
        <v>826</v>
      </c>
      <c r="F2587" s="1">
        <v>10202131180</v>
      </c>
      <c r="G2587" s="1">
        <v>269.62</v>
      </c>
      <c r="H2587" s="1">
        <v>269.62</v>
      </c>
      <c r="I2587" s="1" t="s">
        <v>763</v>
      </c>
      <c r="J2587" s="1">
        <v>2025</v>
      </c>
      <c r="K2587" s="550">
        <v>45809</v>
      </c>
    </row>
    <row r="2588" spans="3:11">
      <c r="C2588" s="1" t="s">
        <v>1441</v>
      </c>
      <c r="D2588" s="1" t="s">
        <v>826</v>
      </c>
      <c r="F2588" s="1">
        <v>10601621180</v>
      </c>
      <c r="G2588" s="1">
        <v>296.74</v>
      </c>
      <c r="H2588" s="1">
        <v>296.74</v>
      </c>
      <c r="I2588" s="1" t="s">
        <v>763</v>
      </c>
      <c r="J2588" s="1">
        <v>2025</v>
      </c>
      <c r="K2588" s="550">
        <v>45809</v>
      </c>
    </row>
    <row r="2589" spans="3:11">
      <c r="C2589" s="1" t="s">
        <v>1138</v>
      </c>
      <c r="D2589" s="1" t="s">
        <v>826</v>
      </c>
      <c r="F2589" s="1">
        <v>10601621180</v>
      </c>
      <c r="G2589" s="1">
        <v>275.06</v>
      </c>
      <c r="H2589" s="1">
        <v>275.06</v>
      </c>
      <c r="I2589" s="1" t="s">
        <v>763</v>
      </c>
      <c r="J2589" s="1">
        <v>2025</v>
      </c>
      <c r="K2589" s="550">
        <v>45809</v>
      </c>
    </row>
    <row r="2590" spans="3:11">
      <c r="C2590" s="1" t="s">
        <v>1139</v>
      </c>
      <c r="D2590" s="1" t="s">
        <v>826</v>
      </c>
      <c r="F2590" s="1">
        <v>10601621180</v>
      </c>
      <c r="G2590" s="1">
        <v>181.86</v>
      </c>
      <c r="H2590" s="1">
        <v>181.86</v>
      </c>
      <c r="I2590" s="1" t="s">
        <v>763</v>
      </c>
      <c r="J2590" s="1">
        <v>2025</v>
      </c>
      <c r="K2590" s="550">
        <v>45809</v>
      </c>
    </row>
    <row r="2591" spans="3:11">
      <c r="C2591" s="1" t="s">
        <v>1140</v>
      </c>
      <c r="D2591" s="1" t="s">
        <v>826</v>
      </c>
      <c r="F2591" s="1">
        <v>10601621180</v>
      </c>
      <c r="G2591" s="1">
        <v>170.28</v>
      </c>
      <c r="H2591" s="1">
        <v>0</v>
      </c>
      <c r="I2591" s="1" t="s">
        <v>763</v>
      </c>
      <c r="J2591" s="1">
        <v>2025</v>
      </c>
      <c r="K2591" s="550">
        <v>45809</v>
      </c>
    </row>
    <row r="2592" spans="3:11">
      <c r="C2592" s="1" t="s">
        <v>1141</v>
      </c>
      <c r="D2592" s="1" t="s">
        <v>826</v>
      </c>
      <c r="F2592" s="1">
        <v>10601621180</v>
      </c>
      <c r="G2592" s="1">
        <v>224.69</v>
      </c>
      <c r="H2592" s="1">
        <v>0</v>
      </c>
      <c r="I2592" s="1" t="s">
        <v>763</v>
      </c>
      <c r="J2592" s="1">
        <v>2025</v>
      </c>
      <c r="K2592" s="550">
        <v>45809</v>
      </c>
    </row>
    <row r="2593" spans="3:11">
      <c r="C2593" s="1" t="s">
        <v>1301</v>
      </c>
      <c r="D2593" s="1" t="s">
        <v>826</v>
      </c>
      <c r="F2593" s="1">
        <v>10601621180</v>
      </c>
      <c r="G2593" s="1">
        <v>302.22000000000003</v>
      </c>
      <c r="H2593" s="1">
        <v>302.22000000000003</v>
      </c>
      <c r="I2593" s="1" t="s">
        <v>763</v>
      </c>
      <c r="J2593" s="1">
        <v>2025</v>
      </c>
      <c r="K2593" s="550">
        <v>45809</v>
      </c>
    </row>
    <row r="2594" spans="3:11">
      <c r="C2594" s="1" t="s">
        <v>1142</v>
      </c>
      <c r="D2594" s="1" t="s">
        <v>826</v>
      </c>
      <c r="F2594" s="1">
        <v>10601621180</v>
      </c>
      <c r="G2594" s="1">
        <v>118.68</v>
      </c>
      <c r="H2594" s="1">
        <v>118.68</v>
      </c>
      <c r="I2594" s="1" t="s">
        <v>763</v>
      </c>
      <c r="J2594" s="1">
        <v>2025</v>
      </c>
      <c r="K2594" s="550">
        <v>45809</v>
      </c>
    </row>
    <row r="2595" spans="3:11">
      <c r="C2595" s="1" t="s">
        <v>1340</v>
      </c>
      <c r="D2595" s="1" t="s">
        <v>826</v>
      </c>
      <c r="F2595" s="1">
        <v>10601621180</v>
      </c>
      <c r="G2595" s="1">
        <v>89.76</v>
      </c>
      <c r="H2595" s="1">
        <v>89.76</v>
      </c>
      <c r="I2595" s="1" t="s">
        <v>763</v>
      </c>
      <c r="J2595" s="1">
        <v>2025</v>
      </c>
      <c r="K2595" s="550">
        <v>45809</v>
      </c>
    </row>
    <row r="2596" spans="3:11">
      <c r="C2596" s="1" t="s">
        <v>1145</v>
      </c>
      <c r="D2596" s="1" t="s">
        <v>826</v>
      </c>
      <c r="F2596" s="1">
        <v>10601621180</v>
      </c>
      <c r="G2596" s="1">
        <v>338.9</v>
      </c>
      <c r="H2596" s="1">
        <v>338.9</v>
      </c>
      <c r="I2596" s="1" t="s">
        <v>763</v>
      </c>
      <c r="J2596" s="1">
        <v>2025</v>
      </c>
      <c r="K2596" s="550">
        <v>45809</v>
      </c>
    </row>
    <row r="2597" spans="3:11">
      <c r="C2597" s="1" t="s">
        <v>1146</v>
      </c>
      <c r="D2597" s="1" t="s">
        <v>826</v>
      </c>
      <c r="F2597" s="1">
        <v>10601621180</v>
      </c>
      <c r="G2597" s="1">
        <v>124.47</v>
      </c>
      <c r="H2597" s="1">
        <v>124.47</v>
      </c>
      <c r="I2597" s="1" t="s">
        <v>763</v>
      </c>
      <c r="J2597" s="1">
        <v>2025</v>
      </c>
      <c r="K2597" s="550">
        <v>45809</v>
      </c>
    </row>
    <row r="2598" spans="3:11">
      <c r="C2598" s="1" t="s">
        <v>1147</v>
      </c>
      <c r="D2598" s="1" t="s">
        <v>826</v>
      </c>
      <c r="F2598" s="1">
        <v>10601621180</v>
      </c>
      <c r="G2598" s="1">
        <v>179.76</v>
      </c>
      <c r="H2598" s="1">
        <v>179.76</v>
      </c>
      <c r="I2598" s="1" t="s">
        <v>763</v>
      </c>
      <c r="J2598" s="1">
        <v>2025</v>
      </c>
      <c r="K2598" s="550">
        <v>45809</v>
      </c>
    </row>
    <row r="2599" spans="3:11">
      <c r="C2599" s="1" t="s">
        <v>1148</v>
      </c>
      <c r="D2599" s="1" t="s">
        <v>826</v>
      </c>
      <c r="F2599" s="1">
        <v>10601621180</v>
      </c>
      <c r="G2599" s="1">
        <v>553.55999999999995</v>
      </c>
      <c r="H2599" s="1">
        <v>553.55999999999995</v>
      </c>
      <c r="I2599" s="1" t="s">
        <v>763</v>
      </c>
      <c r="J2599" s="1">
        <v>2025</v>
      </c>
      <c r="K2599" s="550">
        <v>45809</v>
      </c>
    </row>
    <row r="2600" spans="3:11">
      <c r="C2600" s="1" t="s">
        <v>1149</v>
      </c>
      <c r="D2600" s="1" t="s">
        <v>826</v>
      </c>
      <c r="F2600" s="1">
        <v>10601621180</v>
      </c>
      <c r="G2600" s="1">
        <v>676.77</v>
      </c>
      <c r="H2600" s="1">
        <v>676.77</v>
      </c>
      <c r="I2600" s="1" t="s">
        <v>763</v>
      </c>
      <c r="J2600" s="1">
        <v>2025</v>
      </c>
      <c r="K2600" s="550">
        <v>45809</v>
      </c>
    </row>
    <row r="2601" spans="3:11">
      <c r="C2601" s="1" t="s">
        <v>1150</v>
      </c>
      <c r="D2601" s="1" t="s">
        <v>826</v>
      </c>
      <c r="F2601" s="1">
        <v>10601621180</v>
      </c>
      <c r="G2601" s="1">
        <v>881.23</v>
      </c>
      <c r="H2601" s="1">
        <v>881.23</v>
      </c>
      <c r="I2601" s="1" t="s">
        <v>763</v>
      </c>
      <c r="J2601" s="1">
        <v>2025</v>
      </c>
      <c r="K2601" s="550">
        <v>45809</v>
      </c>
    </row>
    <row r="2602" spans="3:11">
      <c r="C2602" s="1" t="s">
        <v>1341</v>
      </c>
      <c r="D2602" s="1" t="s">
        <v>826</v>
      </c>
      <c r="F2602" s="1">
        <v>10601621180</v>
      </c>
      <c r="G2602" s="1">
        <v>150.09</v>
      </c>
      <c r="H2602" s="1">
        <v>150.09</v>
      </c>
      <c r="I2602" s="1" t="s">
        <v>763</v>
      </c>
      <c r="J2602" s="1">
        <v>2025</v>
      </c>
      <c r="K2602" s="550">
        <v>45809</v>
      </c>
    </row>
    <row r="2603" spans="3:11">
      <c r="C2603" s="1" t="s">
        <v>1151</v>
      </c>
      <c r="D2603" s="1" t="s">
        <v>826</v>
      </c>
      <c r="F2603" s="1">
        <v>10601621180</v>
      </c>
      <c r="G2603" s="1">
        <v>161.4</v>
      </c>
      <c r="H2603" s="1">
        <v>161.4</v>
      </c>
      <c r="I2603" s="1" t="s">
        <v>763</v>
      </c>
      <c r="J2603" s="1">
        <v>2025</v>
      </c>
      <c r="K2603" s="550">
        <v>45809</v>
      </c>
    </row>
    <row r="2604" spans="3:11">
      <c r="C2604" s="1" t="s">
        <v>1153</v>
      </c>
      <c r="D2604" s="1" t="s">
        <v>826</v>
      </c>
      <c r="F2604" s="1">
        <v>10601621180</v>
      </c>
      <c r="G2604" s="1">
        <v>279.70999999999998</v>
      </c>
      <c r="H2604" s="1">
        <v>279.70999999999998</v>
      </c>
      <c r="I2604" s="1" t="s">
        <v>763</v>
      </c>
      <c r="J2604" s="1">
        <v>2025</v>
      </c>
      <c r="K2604" s="550">
        <v>45809</v>
      </c>
    </row>
    <row r="2605" spans="3:11">
      <c r="C2605" s="1" t="s">
        <v>1154</v>
      </c>
      <c r="D2605" s="1" t="s">
        <v>826</v>
      </c>
      <c r="F2605" s="1">
        <v>10601621180</v>
      </c>
      <c r="G2605" s="1">
        <v>357.74</v>
      </c>
      <c r="H2605" s="1">
        <v>357.74</v>
      </c>
      <c r="I2605" s="1" t="s">
        <v>763</v>
      </c>
      <c r="J2605" s="1">
        <v>2025</v>
      </c>
      <c r="K2605" s="550">
        <v>45809</v>
      </c>
    </row>
    <row r="2606" spans="3:11">
      <c r="C2606" s="1" t="s">
        <v>1155</v>
      </c>
      <c r="D2606" s="1" t="s">
        <v>826</v>
      </c>
      <c r="F2606" s="1">
        <v>10601621180</v>
      </c>
      <c r="G2606" s="1">
        <v>496.36</v>
      </c>
      <c r="H2606" s="1">
        <v>496.36</v>
      </c>
      <c r="I2606" s="1" t="s">
        <v>763</v>
      </c>
      <c r="J2606" s="1">
        <v>2025</v>
      </c>
      <c r="K2606" s="550">
        <v>45809</v>
      </c>
    </row>
    <row r="2607" spans="3:11">
      <c r="C2607" s="1" t="s">
        <v>1156</v>
      </c>
      <c r="D2607" s="1" t="s">
        <v>826</v>
      </c>
      <c r="F2607" s="1">
        <v>10601621180</v>
      </c>
      <c r="G2607" s="1">
        <v>397.36</v>
      </c>
      <c r="H2607" s="1">
        <v>397.36</v>
      </c>
      <c r="I2607" s="1" t="s">
        <v>763</v>
      </c>
      <c r="J2607" s="1">
        <v>2025</v>
      </c>
      <c r="K2607" s="550">
        <v>45809</v>
      </c>
    </row>
    <row r="2608" spans="3:11">
      <c r="C2608" s="1" t="s">
        <v>1157</v>
      </c>
      <c r="D2608" s="1" t="s">
        <v>826</v>
      </c>
      <c r="F2608" s="1">
        <v>10601621180</v>
      </c>
      <c r="G2608" s="1">
        <v>172.67</v>
      </c>
      <c r="H2608" s="1">
        <v>172.67</v>
      </c>
      <c r="I2608" s="1" t="s">
        <v>763</v>
      </c>
      <c r="J2608" s="1">
        <v>2025</v>
      </c>
      <c r="K2608" s="550">
        <v>45809</v>
      </c>
    </row>
    <row r="2609" spans="3:11">
      <c r="C2609" s="1" t="s">
        <v>1158</v>
      </c>
      <c r="D2609" s="1" t="s">
        <v>826</v>
      </c>
      <c r="F2609" s="1">
        <v>10601621180</v>
      </c>
      <c r="G2609" s="1">
        <v>72.72</v>
      </c>
      <c r="H2609" s="1">
        <v>72.72</v>
      </c>
      <c r="I2609" s="1" t="s">
        <v>763</v>
      </c>
      <c r="J2609" s="1">
        <v>2025</v>
      </c>
      <c r="K2609" s="550">
        <v>45809</v>
      </c>
    </row>
    <row r="2610" spans="3:11">
      <c r="C2610" s="1" t="s">
        <v>1159</v>
      </c>
      <c r="D2610" s="1" t="s">
        <v>826</v>
      </c>
      <c r="F2610" s="1">
        <v>10601621180</v>
      </c>
      <c r="G2610" s="1">
        <v>53.85</v>
      </c>
      <c r="H2610" s="1">
        <v>53.85</v>
      </c>
      <c r="I2610" s="1" t="s">
        <v>763</v>
      </c>
      <c r="J2610" s="1">
        <v>2025</v>
      </c>
      <c r="K2610" s="550">
        <v>45809</v>
      </c>
    </row>
    <row r="2611" spans="3:11">
      <c r="C2611" s="1" t="s">
        <v>1160</v>
      </c>
      <c r="D2611" s="1" t="s">
        <v>826</v>
      </c>
      <c r="F2611" s="1">
        <v>10101801180</v>
      </c>
      <c r="G2611" s="1">
        <v>109.29</v>
      </c>
      <c r="H2611" s="1">
        <v>109.29</v>
      </c>
      <c r="I2611" s="1" t="s">
        <v>763</v>
      </c>
      <c r="J2611" s="1">
        <v>2025</v>
      </c>
      <c r="K2611" s="550">
        <v>45809</v>
      </c>
    </row>
    <row r="2612" spans="3:11">
      <c r="C2612" s="1" t="s">
        <v>1414</v>
      </c>
      <c r="D2612" s="1" t="s">
        <v>826</v>
      </c>
      <c r="F2612" s="1">
        <v>10601621180</v>
      </c>
      <c r="G2612" s="1">
        <v>1684.11</v>
      </c>
      <c r="H2612" s="1">
        <v>1684.11</v>
      </c>
      <c r="I2612" s="1" t="s">
        <v>763</v>
      </c>
      <c r="J2612" s="1">
        <v>2025</v>
      </c>
      <c r="K2612" s="550">
        <v>45809</v>
      </c>
    </row>
    <row r="2613" spans="3:11">
      <c r="C2613" s="1" t="s">
        <v>1161</v>
      </c>
      <c r="D2613" s="1" t="s">
        <v>826</v>
      </c>
      <c r="F2613" s="1">
        <v>10601621180</v>
      </c>
      <c r="G2613" s="1">
        <v>257.70999999999998</v>
      </c>
      <c r="H2613" s="1">
        <v>257.70999999999998</v>
      </c>
      <c r="I2613" s="1" t="s">
        <v>763</v>
      </c>
      <c r="J2613" s="1">
        <v>2025</v>
      </c>
      <c r="K2613" s="550">
        <v>45809</v>
      </c>
    </row>
    <row r="2614" spans="3:11">
      <c r="C2614" s="1" t="s">
        <v>1162</v>
      </c>
      <c r="D2614" s="1" t="s">
        <v>826</v>
      </c>
      <c r="F2614" s="1">
        <v>10601621180</v>
      </c>
      <c r="G2614" s="1">
        <v>246.17</v>
      </c>
      <c r="H2614" s="1">
        <v>246.17</v>
      </c>
      <c r="I2614" s="1" t="s">
        <v>763</v>
      </c>
      <c r="J2614" s="1">
        <v>2025</v>
      </c>
      <c r="K2614" s="550">
        <v>45809</v>
      </c>
    </row>
    <row r="2615" spans="3:11">
      <c r="C2615" s="1" t="s">
        <v>1163</v>
      </c>
      <c r="D2615" s="1" t="s">
        <v>826</v>
      </c>
      <c r="F2615" s="1">
        <v>10601621180</v>
      </c>
      <c r="G2615" s="1">
        <v>179.82</v>
      </c>
      <c r="H2615" s="1">
        <v>179.82</v>
      </c>
      <c r="I2615" s="1" t="s">
        <v>763</v>
      </c>
      <c r="J2615" s="1">
        <v>2025</v>
      </c>
      <c r="K2615" s="550">
        <v>45809</v>
      </c>
    </row>
    <row r="2616" spans="3:11">
      <c r="C2616" s="1" t="s">
        <v>1302</v>
      </c>
      <c r="D2616" s="1" t="s">
        <v>826</v>
      </c>
      <c r="F2616" s="1">
        <v>10601621180</v>
      </c>
      <c r="G2616" s="1">
        <v>86.47</v>
      </c>
      <c r="H2616" s="1">
        <v>86.47</v>
      </c>
      <c r="I2616" s="1" t="s">
        <v>763</v>
      </c>
      <c r="J2616" s="1">
        <v>2025</v>
      </c>
      <c r="K2616" s="550">
        <v>45809</v>
      </c>
    </row>
    <row r="2617" spans="3:11">
      <c r="C2617" s="1" t="s">
        <v>1392</v>
      </c>
      <c r="D2617" s="1" t="s">
        <v>826</v>
      </c>
      <c r="F2617" s="1">
        <v>10601621180</v>
      </c>
      <c r="G2617" s="1">
        <v>134.84</v>
      </c>
      <c r="H2617" s="1">
        <v>134.84</v>
      </c>
      <c r="I2617" s="1" t="s">
        <v>763</v>
      </c>
      <c r="J2617" s="1">
        <v>2025</v>
      </c>
      <c r="K2617" s="550">
        <v>45809</v>
      </c>
    </row>
    <row r="2618" spans="3:11" ht="25.5">
      <c r="C2618" s="69" t="s">
        <v>1377</v>
      </c>
      <c r="D2618" s="69" t="s">
        <v>826</v>
      </c>
      <c r="F2618" s="1">
        <v>10601621180</v>
      </c>
      <c r="G2618" s="1">
        <v>120</v>
      </c>
      <c r="H2618" s="1">
        <v>120</v>
      </c>
      <c r="I2618" s="1" t="s">
        <v>763</v>
      </c>
      <c r="J2618" s="1">
        <v>2025</v>
      </c>
      <c r="K2618" s="550">
        <v>45809</v>
      </c>
    </row>
    <row r="2619" spans="3:11">
      <c r="C2619" s="1" t="s">
        <v>1165</v>
      </c>
      <c r="D2619" s="1" t="s">
        <v>826</v>
      </c>
      <c r="F2619" s="1">
        <v>10201161180</v>
      </c>
      <c r="G2619" s="1">
        <v>155</v>
      </c>
      <c r="H2619" s="1">
        <v>155</v>
      </c>
      <c r="I2619" s="1" t="s">
        <v>763</v>
      </c>
      <c r="J2619" s="1">
        <v>2025</v>
      </c>
      <c r="K2619" s="550">
        <v>45809</v>
      </c>
    </row>
    <row r="2620" spans="3:11">
      <c r="C2620" s="1" t="s">
        <v>1166</v>
      </c>
      <c r="D2620" s="1" t="s">
        <v>826</v>
      </c>
      <c r="F2620" s="1">
        <v>10201161180</v>
      </c>
      <c r="G2620" s="1">
        <v>208</v>
      </c>
      <c r="H2620" s="1">
        <v>208</v>
      </c>
      <c r="I2620" s="1" t="s">
        <v>763</v>
      </c>
      <c r="J2620" s="1">
        <v>2025</v>
      </c>
      <c r="K2620" s="550">
        <v>45809</v>
      </c>
    </row>
    <row r="2621" spans="3:11">
      <c r="C2621" s="1" t="s">
        <v>1343</v>
      </c>
      <c r="D2621" s="1" t="s">
        <v>826</v>
      </c>
      <c r="F2621" s="1">
        <v>10201161180</v>
      </c>
      <c r="G2621" s="1">
        <v>14</v>
      </c>
      <c r="H2621" s="1">
        <v>14</v>
      </c>
      <c r="I2621" s="1" t="s">
        <v>763</v>
      </c>
      <c r="J2621" s="1">
        <v>2025</v>
      </c>
      <c r="K2621" s="550">
        <v>45809</v>
      </c>
    </row>
    <row r="2622" spans="3:11">
      <c r="C2622" s="1" t="s">
        <v>1303</v>
      </c>
      <c r="D2622" s="1" t="s">
        <v>826</v>
      </c>
      <c r="F2622" s="1">
        <v>10201161180</v>
      </c>
      <c r="G2622" s="1">
        <v>20</v>
      </c>
      <c r="H2622" s="1">
        <v>20</v>
      </c>
      <c r="I2622" s="1" t="s">
        <v>763</v>
      </c>
      <c r="J2622" s="1">
        <v>2025</v>
      </c>
      <c r="K2622" s="550">
        <v>45809</v>
      </c>
    </row>
    <row r="2623" spans="3:11">
      <c r="C2623" s="1" t="s">
        <v>1168</v>
      </c>
      <c r="D2623" s="1" t="s">
        <v>826</v>
      </c>
      <c r="F2623" s="1">
        <v>10201161180</v>
      </c>
      <c r="G2623" s="1">
        <v>140</v>
      </c>
      <c r="H2623" s="1">
        <v>140</v>
      </c>
      <c r="I2623" s="1" t="s">
        <v>763</v>
      </c>
      <c r="J2623" s="1">
        <v>2025</v>
      </c>
      <c r="K2623" s="550">
        <v>45809</v>
      </c>
    </row>
    <row r="2624" spans="3:11">
      <c r="C2624" s="1" t="s">
        <v>1169</v>
      </c>
      <c r="D2624" s="1" t="s">
        <v>826</v>
      </c>
      <c r="F2624" s="1">
        <v>10201161180</v>
      </c>
      <c r="G2624" s="1">
        <v>210</v>
      </c>
      <c r="H2624" s="1">
        <v>210</v>
      </c>
      <c r="I2624" s="1" t="s">
        <v>763</v>
      </c>
      <c r="J2624" s="1">
        <v>2025</v>
      </c>
      <c r="K2624" s="550">
        <v>45809</v>
      </c>
    </row>
    <row r="2625" spans="3:11">
      <c r="C2625" s="1" t="s">
        <v>1170</v>
      </c>
      <c r="D2625" s="1" t="s">
        <v>826</v>
      </c>
      <c r="F2625" s="1">
        <v>10201161180</v>
      </c>
      <c r="G2625" s="1">
        <v>185</v>
      </c>
      <c r="H2625" s="1">
        <v>185</v>
      </c>
      <c r="I2625" s="1" t="s">
        <v>763</v>
      </c>
      <c r="J2625" s="1">
        <v>2025</v>
      </c>
      <c r="K2625" s="550">
        <v>45809</v>
      </c>
    </row>
    <row r="2626" spans="3:11">
      <c r="C2626" s="1" t="s">
        <v>1171</v>
      </c>
      <c r="D2626" s="1" t="s">
        <v>826</v>
      </c>
      <c r="F2626" s="1">
        <v>10201161180</v>
      </c>
      <c r="G2626" s="1">
        <v>100</v>
      </c>
      <c r="H2626" s="1">
        <v>100</v>
      </c>
      <c r="I2626" s="1" t="s">
        <v>763</v>
      </c>
      <c r="J2626" s="1">
        <v>2025</v>
      </c>
      <c r="K2626" s="550">
        <v>45809</v>
      </c>
    </row>
    <row r="2627" spans="3:11">
      <c r="C2627" s="1" t="s">
        <v>1344</v>
      </c>
      <c r="D2627" s="1" t="s">
        <v>826</v>
      </c>
      <c r="F2627" s="1">
        <v>10201161180</v>
      </c>
      <c r="G2627" s="1">
        <v>25</v>
      </c>
      <c r="H2627" s="1">
        <v>25</v>
      </c>
      <c r="I2627" s="1" t="s">
        <v>763</v>
      </c>
      <c r="J2627" s="1">
        <v>2025</v>
      </c>
      <c r="K2627" s="550">
        <v>45809</v>
      </c>
    </row>
    <row r="2628" spans="3:11">
      <c r="C2628" s="1" t="s">
        <v>1172</v>
      </c>
      <c r="D2628" s="1" t="s">
        <v>826</v>
      </c>
      <c r="F2628" s="1">
        <v>10201161180</v>
      </c>
      <c r="G2628" s="1">
        <v>120</v>
      </c>
      <c r="H2628" s="1">
        <v>120</v>
      </c>
      <c r="I2628" s="1" t="s">
        <v>763</v>
      </c>
      <c r="J2628" s="1">
        <v>2025</v>
      </c>
      <c r="K2628" s="550">
        <v>45809</v>
      </c>
    </row>
    <row r="2629" spans="3:11">
      <c r="C2629" s="1" t="s">
        <v>1173</v>
      </c>
      <c r="D2629" s="1" t="s">
        <v>826</v>
      </c>
      <c r="F2629" s="1">
        <v>10201161180</v>
      </c>
      <c r="G2629" s="1">
        <v>60</v>
      </c>
      <c r="H2629" s="1">
        <v>60</v>
      </c>
      <c r="I2629" s="1" t="s">
        <v>763</v>
      </c>
      <c r="J2629" s="1">
        <v>2025</v>
      </c>
      <c r="K2629" s="550">
        <v>45809</v>
      </c>
    </row>
    <row r="2630" spans="3:11">
      <c r="C2630" s="1" t="s">
        <v>1174</v>
      </c>
      <c r="D2630" s="1" t="s">
        <v>826</v>
      </c>
      <c r="F2630" s="1">
        <v>10201161180</v>
      </c>
      <c r="G2630" s="1">
        <v>80</v>
      </c>
      <c r="H2630" s="1">
        <v>80</v>
      </c>
      <c r="I2630" s="1" t="s">
        <v>763</v>
      </c>
      <c r="J2630" s="1">
        <v>2025</v>
      </c>
      <c r="K2630" s="550">
        <v>45809</v>
      </c>
    </row>
    <row r="2631" spans="3:11">
      <c r="C2631" s="1" t="s">
        <v>1378</v>
      </c>
      <c r="D2631" s="1" t="s">
        <v>826</v>
      </c>
      <c r="F2631" s="1">
        <v>10201161180</v>
      </c>
      <c r="G2631" s="1">
        <v>60</v>
      </c>
      <c r="H2631" s="1">
        <v>60</v>
      </c>
      <c r="I2631" s="1" t="s">
        <v>763</v>
      </c>
      <c r="J2631" s="1">
        <v>2025</v>
      </c>
      <c r="K2631" s="550">
        <v>45809</v>
      </c>
    </row>
    <row r="2632" spans="3:11">
      <c r="C2632" s="1" t="s">
        <v>1394</v>
      </c>
      <c r="D2632" s="1" t="s">
        <v>826</v>
      </c>
      <c r="F2632" s="1">
        <v>10201161180</v>
      </c>
      <c r="G2632" s="1">
        <v>165</v>
      </c>
      <c r="H2632" s="1">
        <v>165</v>
      </c>
      <c r="I2632" s="1" t="s">
        <v>763</v>
      </c>
      <c r="J2632" s="1">
        <v>2025</v>
      </c>
      <c r="K2632" s="550">
        <v>45809</v>
      </c>
    </row>
    <row r="2633" spans="3:11">
      <c r="C2633" s="1" t="s">
        <v>1175</v>
      </c>
      <c r="D2633" s="1" t="s">
        <v>826</v>
      </c>
      <c r="F2633" s="1">
        <v>10201161180</v>
      </c>
      <c r="G2633" s="1">
        <v>50</v>
      </c>
      <c r="H2633" s="1">
        <v>50</v>
      </c>
      <c r="I2633" s="1" t="s">
        <v>763</v>
      </c>
      <c r="J2633" s="1">
        <v>2025</v>
      </c>
      <c r="K2633" s="550">
        <v>45809</v>
      </c>
    </row>
    <row r="2634" spans="3:11">
      <c r="C2634" s="1" t="s">
        <v>1176</v>
      </c>
      <c r="D2634" s="1" t="s">
        <v>826</v>
      </c>
      <c r="F2634" s="1">
        <v>10201161180</v>
      </c>
      <c r="G2634" s="1">
        <v>120</v>
      </c>
      <c r="H2634" s="1">
        <v>120</v>
      </c>
      <c r="I2634" s="1" t="s">
        <v>763</v>
      </c>
      <c r="J2634" s="1">
        <v>2025</v>
      </c>
      <c r="K2634" s="550">
        <v>45809</v>
      </c>
    </row>
    <row r="2635" spans="3:11">
      <c r="C2635" s="1" t="s">
        <v>1304</v>
      </c>
      <c r="D2635" s="1" t="s">
        <v>826</v>
      </c>
      <c r="F2635" s="1">
        <v>10201161180</v>
      </c>
      <c r="G2635" s="1">
        <v>85</v>
      </c>
      <c r="H2635" s="1">
        <v>85</v>
      </c>
      <c r="I2635" s="1" t="s">
        <v>763</v>
      </c>
      <c r="J2635" s="1">
        <v>2025</v>
      </c>
      <c r="K2635" s="550">
        <v>45809</v>
      </c>
    </row>
    <row r="2636" spans="3:11">
      <c r="C2636" s="1" t="s">
        <v>1177</v>
      </c>
      <c r="D2636" s="1" t="s">
        <v>826</v>
      </c>
      <c r="F2636" s="1">
        <v>10201161180</v>
      </c>
      <c r="G2636" s="1">
        <v>120</v>
      </c>
      <c r="H2636" s="1">
        <v>120</v>
      </c>
      <c r="I2636" s="1" t="s">
        <v>763</v>
      </c>
      <c r="J2636" s="1">
        <v>2025</v>
      </c>
      <c r="K2636" s="550">
        <v>45809</v>
      </c>
    </row>
    <row r="2637" spans="3:11" ht="25.5">
      <c r="C2637" s="69" t="s">
        <v>1178</v>
      </c>
      <c r="D2637" s="69" t="s">
        <v>826</v>
      </c>
      <c r="F2637" s="1">
        <v>10201161180</v>
      </c>
      <c r="G2637" s="1">
        <v>275</v>
      </c>
      <c r="H2637" s="1">
        <v>275</v>
      </c>
      <c r="I2637" s="1" t="s">
        <v>763</v>
      </c>
      <c r="J2637" s="1">
        <v>2025</v>
      </c>
      <c r="K2637" s="550">
        <v>45809</v>
      </c>
    </row>
    <row r="2638" spans="3:11">
      <c r="C2638" s="1" t="s">
        <v>1180</v>
      </c>
      <c r="D2638" s="1" t="s">
        <v>826</v>
      </c>
      <c r="F2638" s="1">
        <v>10201161180</v>
      </c>
      <c r="G2638" s="1">
        <v>150</v>
      </c>
      <c r="H2638" s="1">
        <v>150</v>
      </c>
      <c r="I2638" s="1" t="s">
        <v>763</v>
      </c>
      <c r="J2638" s="1">
        <v>2025</v>
      </c>
      <c r="K2638" s="550">
        <v>45809</v>
      </c>
    </row>
    <row r="2639" spans="3:11">
      <c r="C2639" s="1" t="s">
        <v>1443</v>
      </c>
      <c r="D2639" s="1" t="s">
        <v>826</v>
      </c>
      <c r="F2639" s="1">
        <v>10201161180</v>
      </c>
      <c r="G2639" s="1">
        <v>50</v>
      </c>
      <c r="H2639" s="1">
        <v>50</v>
      </c>
      <c r="I2639" s="1" t="s">
        <v>763</v>
      </c>
      <c r="J2639" s="1">
        <v>2025</v>
      </c>
      <c r="K2639" s="550">
        <v>45809</v>
      </c>
    </row>
    <row r="2640" spans="3:11">
      <c r="C2640" s="1" t="s">
        <v>1182</v>
      </c>
      <c r="D2640" s="1" t="s">
        <v>826</v>
      </c>
      <c r="F2640" s="1">
        <v>10601621180</v>
      </c>
      <c r="G2640" s="1">
        <v>61</v>
      </c>
      <c r="H2640" s="1">
        <v>61</v>
      </c>
      <c r="I2640" s="1" t="s">
        <v>763</v>
      </c>
      <c r="J2640" s="1">
        <v>2025</v>
      </c>
      <c r="K2640" s="550">
        <v>45809</v>
      </c>
    </row>
    <row r="2641" spans="3:11">
      <c r="C2641" s="1" t="s">
        <v>1306</v>
      </c>
      <c r="D2641" s="1" t="s">
        <v>826</v>
      </c>
      <c r="F2641" s="1">
        <v>10601621180</v>
      </c>
      <c r="G2641" s="1">
        <v>45.78</v>
      </c>
      <c r="H2641" s="1">
        <v>45.78</v>
      </c>
      <c r="I2641" s="1" t="s">
        <v>763</v>
      </c>
      <c r="J2641" s="1">
        <v>2025</v>
      </c>
      <c r="K2641" s="550">
        <v>45809</v>
      </c>
    </row>
    <row r="2642" spans="3:11">
      <c r="C2642" s="1" t="s">
        <v>1183</v>
      </c>
      <c r="D2642" s="1" t="s">
        <v>826</v>
      </c>
      <c r="F2642" s="1">
        <v>10601621180</v>
      </c>
      <c r="G2642" s="1">
        <v>98.21</v>
      </c>
      <c r="H2642" s="1">
        <v>98.21</v>
      </c>
      <c r="I2642" s="1" t="s">
        <v>763</v>
      </c>
      <c r="J2642" s="1">
        <v>2025</v>
      </c>
      <c r="K2642" s="550">
        <v>45809</v>
      </c>
    </row>
    <row r="2643" spans="3:11">
      <c r="C2643" s="1" t="s">
        <v>1186</v>
      </c>
      <c r="D2643" s="1" t="s">
        <v>848</v>
      </c>
      <c r="F2643" s="1" t="s">
        <v>761</v>
      </c>
      <c r="G2643" s="1">
        <v>1865.6</v>
      </c>
      <c r="H2643" s="1">
        <v>1865.6</v>
      </c>
      <c r="I2643" s="1" t="s">
        <v>763</v>
      </c>
      <c r="J2643" s="1">
        <v>2025</v>
      </c>
      <c r="K2643" s="550">
        <v>45809</v>
      </c>
    </row>
    <row r="2644" spans="3:11">
      <c r="C2644" s="1" t="s">
        <v>1457</v>
      </c>
      <c r="D2644" s="1" t="s">
        <v>846</v>
      </c>
      <c r="F2644" s="1" t="s">
        <v>1451</v>
      </c>
      <c r="G2644" s="1">
        <v>8004</v>
      </c>
      <c r="H2644" s="1">
        <v>8004</v>
      </c>
      <c r="I2644" s="1" t="s">
        <v>763</v>
      </c>
      <c r="J2644" s="1">
        <v>2025</v>
      </c>
      <c r="K2644" s="550">
        <v>45809</v>
      </c>
    </row>
    <row r="2645" spans="3:11">
      <c r="C2645" s="1" t="s">
        <v>1458</v>
      </c>
      <c r="D2645" s="1" t="s">
        <v>846</v>
      </c>
      <c r="F2645" s="1" t="s">
        <v>1451</v>
      </c>
      <c r="G2645" s="1">
        <v>200.41</v>
      </c>
      <c r="H2645" s="1">
        <v>200.41</v>
      </c>
      <c r="I2645" s="1" t="s">
        <v>763</v>
      </c>
      <c r="J2645" s="1">
        <v>2025</v>
      </c>
      <c r="K2645" s="550">
        <v>45809</v>
      </c>
    </row>
    <row r="2646" spans="3:11">
      <c r="C2646" s="1" t="s">
        <v>1459</v>
      </c>
      <c r="D2646" s="1" t="s">
        <v>846</v>
      </c>
      <c r="F2646" s="1" t="s">
        <v>1451</v>
      </c>
      <c r="G2646" s="1">
        <v>248.04</v>
      </c>
      <c r="H2646" s="1">
        <v>248.04</v>
      </c>
      <c r="I2646" s="1" t="s">
        <v>763</v>
      </c>
      <c r="J2646" s="1">
        <v>2025</v>
      </c>
      <c r="K2646" s="550">
        <v>45809</v>
      </c>
    </row>
    <row r="2647" spans="3:11">
      <c r="C2647" s="1" t="s">
        <v>1460</v>
      </c>
      <c r="D2647" s="1" t="s">
        <v>846</v>
      </c>
      <c r="F2647" s="1" t="s">
        <v>1451</v>
      </c>
      <c r="G2647" s="1">
        <v>132.32</v>
      </c>
      <c r="H2647" s="1">
        <v>132.32</v>
      </c>
      <c r="I2647" s="1" t="s">
        <v>763</v>
      </c>
      <c r="J2647" s="1">
        <v>2025</v>
      </c>
      <c r="K2647" s="550">
        <v>45809</v>
      </c>
    </row>
    <row r="2648" spans="3:11">
      <c r="C2648" s="1" t="s">
        <v>1461</v>
      </c>
      <c r="D2648" s="1" t="s">
        <v>846</v>
      </c>
      <c r="F2648" s="1" t="s">
        <v>1451</v>
      </c>
      <c r="G2648" s="1">
        <v>70</v>
      </c>
      <c r="H2648" s="1">
        <v>70</v>
      </c>
      <c r="I2648" s="1" t="s">
        <v>763</v>
      </c>
      <c r="J2648" s="1">
        <v>2025</v>
      </c>
      <c r="K2648" s="550">
        <v>45809</v>
      </c>
    </row>
    <row r="2649" spans="3:11">
      <c r="C2649" s="1" t="s">
        <v>1462</v>
      </c>
      <c r="D2649" s="1" t="s">
        <v>850</v>
      </c>
      <c r="F2649" s="1" t="s">
        <v>1451</v>
      </c>
      <c r="G2649" s="1">
        <v>295</v>
      </c>
      <c r="H2649" s="1">
        <v>295</v>
      </c>
      <c r="I2649" s="1" t="s">
        <v>763</v>
      </c>
      <c r="J2649" s="1">
        <v>2025</v>
      </c>
      <c r="K2649" s="550">
        <v>45809</v>
      </c>
    </row>
    <row r="2650" spans="3:11">
      <c r="C2650" s="1" t="s">
        <v>1463</v>
      </c>
      <c r="D2650" s="1" t="s">
        <v>822</v>
      </c>
      <c r="F2650" s="1" t="s">
        <v>1451</v>
      </c>
      <c r="G2650" s="1">
        <v>535</v>
      </c>
      <c r="H2650" s="1">
        <v>535</v>
      </c>
      <c r="I2650" s="1" t="s">
        <v>763</v>
      </c>
      <c r="J2650" s="1">
        <v>2025</v>
      </c>
      <c r="K2650" s="550">
        <v>45809</v>
      </c>
    </row>
    <row r="2651" spans="3:11">
      <c r="C2651" s="1" t="s">
        <v>1415</v>
      </c>
      <c r="D2651" s="1" t="s">
        <v>826</v>
      </c>
      <c r="F2651" s="1">
        <v>10401101180</v>
      </c>
      <c r="G2651" s="1">
        <v>298.48</v>
      </c>
      <c r="H2651" s="1">
        <v>298.48</v>
      </c>
      <c r="I2651" s="1" t="s">
        <v>763</v>
      </c>
      <c r="J2651" s="1">
        <v>2025</v>
      </c>
      <c r="K2651" s="550">
        <v>45809</v>
      </c>
    </row>
    <row r="2652" spans="3:11">
      <c r="C2652" s="1" t="s">
        <v>1416</v>
      </c>
      <c r="D2652" s="1" t="s">
        <v>814</v>
      </c>
      <c r="F2652" s="1" t="s">
        <v>1451</v>
      </c>
      <c r="G2652" s="1">
        <v>4265</v>
      </c>
      <c r="H2652" s="1">
        <v>4265</v>
      </c>
      <c r="I2652" s="1" t="s">
        <v>763</v>
      </c>
      <c r="J2652" s="1">
        <v>2025</v>
      </c>
      <c r="K2652" s="550">
        <v>45809</v>
      </c>
    </row>
    <row r="2653" spans="3:11">
      <c r="C2653" s="1" t="s">
        <v>1417</v>
      </c>
      <c r="D2653" s="1" t="s">
        <v>814</v>
      </c>
      <c r="F2653" s="1" t="s">
        <v>1451</v>
      </c>
      <c r="G2653" s="1">
        <v>785</v>
      </c>
      <c r="H2653" s="1">
        <v>785</v>
      </c>
      <c r="I2653" s="1" t="s">
        <v>763</v>
      </c>
      <c r="J2653" s="1">
        <v>2025</v>
      </c>
      <c r="K2653" s="550">
        <v>45809</v>
      </c>
    </row>
    <row r="2654" spans="3:11">
      <c r="C2654" s="1" t="s">
        <v>1418</v>
      </c>
      <c r="D2654" s="1" t="s">
        <v>814</v>
      </c>
      <c r="F2654" s="1" t="s">
        <v>1451</v>
      </c>
      <c r="G2654" s="1">
        <v>60</v>
      </c>
      <c r="H2654" s="1">
        <v>60</v>
      </c>
      <c r="I2654" s="1" t="s">
        <v>763</v>
      </c>
      <c r="J2654" s="1">
        <v>2025</v>
      </c>
      <c r="K2654" s="550">
        <v>45809</v>
      </c>
    </row>
    <row r="2655" spans="3:11">
      <c r="C2655" s="1" t="s">
        <v>1379</v>
      </c>
      <c r="D2655" s="1" t="s">
        <v>834</v>
      </c>
      <c r="F2655" s="1" t="s">
        <v>1451</v>
      </c>
      <c r="G2655" s="1">
        <v>24755</v>
      </c>
      <c r="H2655" s="1">
        <v>24755</v>
      </c>
      <c r="I2655" s="1" t="s">
        <v>763</v>
      </c>
      <c r="J2655" s="1">
        <v>2025</v>
      </c>
      <c r="K2655" s="550">
        <v>45809</v>
      </c>
    </row>
    <row r="2656" spans="3:11">
      <c r="C2656" s="1" t="s">
        <v>1464</v>
      </c>
      <c r="D2656" s="1" t="s">
        <v>838</v>
      </c>
      <c r="F2656" s="1" t="s">
        <v>1451</v>
      </c>
      <c r="G2656" s="1">
        <v>20</v>
      </c>
      <c r="H2656" s="1">
        <v>20</v>
      </c>
      <c r="I2656" s="1" t="s">
        <v>763</v>
      </c>
      <c r="J2656" s="1">
        <v>2025</v>
      </c>
      <c r="K2656" s="550">
        <v>45809</v>
      </c>
    </row>
    <row r="2657" spans="3:11">
      <c r="C2657" s="1" t="s">
        <v>1465</v>
      </c>
      <c r="D2657" s="1" t="s">
        <v>838</v>
      </c>
      <c r="F2657" s="1" t="s">
        <v>1451</v>
      </c>
      <c r="G2657" s="1">
        <v>5</v>
      </c>
      <c r="H2657" s="1">
        <v>5</v>
      </c>
      <c r="I2657" s="1" t="s">
        <v>763</v>
      </c>
      <c r="J2657" s="1">
        <v>2025</v>
      </c>
      <c r="K2657" s="550">
        <v>45809</v>
      </c>
    </row>
    <row r="2658" spans="3:11">
      <c r="C2658" s="1" t="s">
        <v>1189</v>
      </c>
      <c r="D2658" s="1" t="s">
        <v>826</v>
      </c>
      <c r="F2658" s="1">
        <v>10601621180</v>
      </c>
      <c r="G2658" s="1">
        <v>337.24</v>
      </c>
      <c r="H2658" s="1">
        <v>337.24</v>
      </c>
      <c r="I2658" s="1" t="s">
        <v>763</v>
      </c>
      <c r="J2658" s="1">
        <v>2025</v>
      </c>
      <c r="K2658" s="550">
        <v>45809</v>
      </c>
    </row>
    <row r="2659" spans="3:11">
      <c r="C2659" s="1" t="s">
        <v>1190</v>
      </c>
      <c r="D2659" s="1" t="s">
        <v>826</v>
      </c>
      <c r="F2659" s="1">
        <v>10202131180</v>
      </c>
      <c r="G2659" s="1">
        <v>790.03</v>
      </c>
      <c r="H2659" s="1">
        <v>790.03</v>
      </c>
      <c r="I2659" s="1" t="s">
        <v>763</v>
      </c>
      <c r="J2659" s="1">
        <v>2025</v>
      </c>
      <c r="K2659" s="550">
        <v>45809</v>
      </c>
    </row>
    <row r="2660" spans="3:11" ht="25.5">
      <c r="C2660" s="69" t="s">
        <v>1195</v>
      </c>
      <c r="D2660" s="69" t="s">
        <v>808</v>
      </c>
      <c r="F2660" s="1" t="s">
        <v>761</v>
      </c>
      <c r="G2660" s="1">
        <v>2711</v>
      </c>
      <c r="H2660" s="1">
        <v>2711</v>
      </c>
      <c r="I2660" s="1" t="s">
        <v>763</v>
      </c>
      <c r="J2660" s="1">
        <v>2025</v>
      </c>
      <c r="K2660" s="550">
        <v>45809</v>
      </c>
    </row>
    <row r="2661" spans="3:11">
      <c r="C2661" s="1" t="s">
        <v>1197</v>
      </c>
      <c r="D2661" s="1" t="s">
        <v>814</v>
      </c>
      <c r="F2661" s="1" t="s">
        <v>761</v>
      </c>
      <c r="G2661" s="1">
        <v>1670</v>
      </c>
      <c r="H2661" s="1">
        <v>1670</v>
      </c>
      <c r="I2661" s="1" t="s">
        <v>763</v>
      </c>
      <c r="J2661" s="1">
        <v>2025</v>
      </c>
      <c r="K2661" s="550">
        <v>45809</v>
      </c>
    </row>
    <row r="2662" spans="3:11" ht="25.5">
      <c r="C2662" s="69" t="s">
        <v>1198</v>
      </c>
      <c r="D2662" s="69" t="s">
        <v>814</v>
      </c>
      <c r="F2662" s="1" t="s">
        <v>761</v>
      </c>
      <c r="G2662" s="1">
        <v>88</v>
      </c>
      <c r="H2662" s="1">
        <v>88</v>
      </c>
      <c r="I2662" s="1" t="s">
        <v>763</v>
      </c>
      <c r="J2662" s="1">
        <v>2025</v>
      </c>
      <c r="K2662" s="550">
        <v>45809</v>
      </c>
    </row>
    <row r="2663" spans="3:11">
      <c r="C2663" s="1" t="s">
        <v>1466</v>
      </c>
      <c r="D2663" s="1" t="s">
        <v>838</v>
      </c>
      <c r="F2663" s="1" t="s">
        <v>1451</v>
      </c>
      <c r="G2663" s="1">
        <v>85</v>
      </c>
      <c r="H2663" s="1">
        <v>85</v>
      </c>
      <c r="I2663" s="1" t="s">
        <v>763</v>
      </c>
      <c r="J2663" s="1">
        <v>2025</v>
      </c>
      <c r="K2663" s="550">
        <v>45809</v>
      </c>
    </row>
    <row r="2664" spans="3:11">
      <c r="C2664" s="1" t="s">
        <v>724</v>
      </c>
      <c r="D2664" s="1" t="s">
        <v>834</v>
      </c>
      <c r="F2664" s="1" t="s">
        <v>1451</v>
      </c>
      <c r="G2664" s="1">
        <v>2575</v>
      </c>
      <c r="H2664" s="1">
        <v>2575</v>
      </c>
      <c r="I2664" s="1" t="s">
        <v>763</v>
      </c>
      <c r="J2664" s="1">
        <v>2025</v>
      </c>
      <c r="K2664" s="550">
        <v>45809</v>
      </c>
    </row>
    <row r="2665" spans="3:11">
      <c r="C2665" s="1" t="s">
        <v>1309</v>
      </c>
      <c r="D2665" s="1" t="s">
        <v>816</v>
      </c>
      <c r="F2665" s="1">
        <v>10401631180</v>
      </c>
      <c r="G2665" s="1">
        <v>2538768</v>
      </c>
      <c r="H2665" s="1">
        <v>2538768</v>
      </c>
      <c r="I2665" s="1" t="s">
        <v>763</v>
      </c>
      <c r="J2665" s="1">
        <v>2025</v>
      </c>
      <c r="K2665" s="550">
        <v>45809</v>
      </c>
    </row>
    <row r="2666" spans="3:11">
      <c r="C2666" s="1" t="s">
        <v>1199</v>
      </c>
      <c r="D2666" s="1" t="s">
        <v>797</v>
      </c>
      <c r="F2666" s="1" t="s">
        <v>761</v>
      </c>
      <c r="G2666" s="1">
        <v>176.66</v>
      </c>
      <c r="H2666" s="1">
        <v>176.66</v>
      </c>
      <c r="I2666" s="1" t="s">
        <v>763</v>
      </c>
      <c r="J2666" s="1">
        <v>2025</v>
      </c>
      <c r="K2666" s="550">
        <v>45809</v>
      </c>
    </row>
    <row r="2667" spans="3:11">
      <c r="C2667" s="1" t="s">
        <v>1445</v>
      </c>
      <c r="D2667" s="1" t="s">
        <v>812</v>
      </c>
      <c r="F2667" s="1" t="s">
        <v>761</v>
      </c>
      <c r="G2667" s="1">
        <v>745</v>
      </c>
      <c r="H2667" s="1">
        <v>745</v>
      </c>
      <c r="I2667" s="1" t="s">
        <v>763</v>
      </c>
      <c r="J2667" s="1">
        <v>2025</v>
      </c>
      <c r="K2667" s="550">
        <v>45809</v>
      </c>
    </row>
    <row r="2668" spans="3:11">
      <c r="C2668" s="1" t="s">
        <v>1200</v>
      </c>
      <c r="D2668" s="1" t="s">
        <v>826</v>
      </c>
      <c r="F2668" s="1" t="s">
        <v>761</v>
      </c>
      <c r="G2668" s="1">
        <v>335.03</v>
      </c>
      <c r="H2668" s="1">
        <v>335.03</v>
      </c>
      <c r="I2668" s="1" t="s">
        <v>763</v>
      </c>
      <c r="J2668" s="1">
        <v>2025</v>
      </c>
      <c r="K2668" s="550">
        <v>45809</v>
      </c>
    </row>
    <row r="2669" spans="3:11">
      <c r="C2669" s="1" t="s">
        <v>1202</v>
      </c>
      <c r="D2669" s="1" t="s">
        <v>826</v>
      </c>
      <c r="F2669" s="1" t="s">
        <v>761</v>
      </c>
      <c r="G2669" s="1">
        <v>89.75</v>
      </c>
      <c r="H2669" s="1">
        <v>89.75</v>
      </c>
      <c r="I2669" s="1" t="s">
        <v>763</v>
      </c>
      <c r="J2669" s="1">
        <v>2025</v>
      </c>
      <c r="K2669" s="550">
        <v>45809</v>
      </c>
    </row>
    <row r="2670" spans="3:11">
      <c r="C2670" s="1" t="s">
        <v>1203</v>
      </c>
      <c r="D2670" s="1" t="s">
        <v>826</v>
      </c>
      <c r="F2670" s="1" t="s">
        <v>761</v>
      </c>
      <c r="G2670" s="1">
        <v>332.8</v>
      </c>
      <c r="H2670" s="1">
        <v>332.8</v>
      </c>
      <c r="I2670" s="1" t="s">
        <v>763</v>
      </c>
      <c r="J2670" s="1">
        <v>2025</v>
      </c>
      <c r="K2670" s="550">
        <v>45809</v>
      </c>
    </row>
    <row r="2671" spans="3:11">
      <c r="C2671" s="1" t="s">
        <v>1420</v>
      </c>
      <c r="D2671" s="1" t="s">
        <v>826</v>
      </c>
      <c r="F2671" s="1" t="s">
        <v>761</v>
      </c>
      <c r="G2671" s="1">
        <v>46686.19</v>
      </c>
      <c r="H2671" s="1">
        <v>46686.19</v>
      </c>
      <c r="I2671" s="1" t="s">
        <v>763</v>
      </c>
      <c r="J2671" s="1">
        <v>2025</v>
      </c>
      <c r="K2671" s="550">
        <v>45809</v>
      </c>
    </row>
    <row r="2672" spans="3:11">
      <c r="C2672" s="1" t="s">
        <v>1312</v>
      </c>
      <c r="D2672" s="1" t="s">
        <v>826</v>
      </c>
      <c r="F2672" s="1" t="s">
        <v>761</v>
      </c>
      <c r="G2672" s="1">
        <v>279.29000000000002</v>
      </c>
      <c r="H2672" s="1">
        <v>279.29000000000002</v>
      </c>
      <c r="I2672" s="1" t="s">
        <v>763</v>
      </c>
      <c r="J2672" s="1">
        <v>2025</v>
      </c>
      <c r="K2672" s="550">
        <v>45809</v>
      </c>
    </row>
    <row r="2673" spans="3:11">
      <c r="C2673" s="1" t="s">
        <v>1207</v>
      </c>
      <c r="D2673" s="1" t="s">
        <v>808</v>
      </c>
      <c r="F2673" s="1" t="s">
        <v>761</v>
      </c>
      <c r="G2673" s="1">
        <v>418</v>
      </c>
      <c r="H2673" s="1">
        <v>418</v>
      </c>
      <c r="I2673" s="1" t="s">
        <v>763</v>
      </c>
      <c r="J2673" s="1">
        <v>2025</v>
      </c>
      <c r="K2673" s="550">
        <v>45809</v>
      </c>
    </row>
    <row r="2674" spans="3:11">
      <c r="C2674" s="1" t="s">
        <v>1421</v>
      </c>
      <c r="D2674" s="1" t="s">
        <v>838</v>
      </c>
      <c r="F2674" s="1" t="s">
        <v>761</v>
      </c>
      <c r="G2674" s="1">
        <v>107.12</v>
      </c>
      <c r="H2674" s="1">
        <v>107.12</v>
      </c>
      <c r="I2674" s="1" t="s">
        <v>763</v>
      </c>
      <c r="J2674" s="1">
        <v>2025</v>
      </c>
      <c r="K2674" s="550">
        <v>45809</v>
      </c>
    </row>
    <row r="2675" spans="3:11">
      <c r="C2675" s="1" t="s">
        <v>1214</v>
      </c>
      <c r="D2675" s="1" t="s">
        <v>838</v>
      </c>
      <c r="F2675" s="1" t="s">
        <v>761</v>
      </c>
      <c r="G2675" s="1">
        <v>150</v>
      </c>
      <c r="H2675" s="1">
        <v>150</v>
      </c>
      <c r="I2675" s="1" t="s">
        <v>763</v>
      </c>
      <c r="J2675" s="1">
        <v>2025</v>
      </c>
      <c r="K2675" s="550">
        <v>45809</v>
      </c>
    </row>
    <row r="2676" spans="3:11" ht="25.5">
      <c r="C2676" s="69" t="s">
        <v>1315</v>
      </c>
      <c r="D2676" s="69" t="s">
        <v>838</v>
      </c>
      <c r="F2676" s="1" t="s">
        <v>761</v>
      </c>
      <c r="G2676" s="1">
        <v>115</v>
      </c>
      <c r="H2676" s="1">
        <v>115</v>
      </c>
      <c r="I2676" s="1" t="s">
        <v>763</v>
      </c>
      <c r="J2676" s="1">
        <v>2025</v>
      </c>
      <c r="K2676" s="550">
        <v>45809</v>
      </c>
    </row>
    <row r="2677" spans="3:11">
      <c r="C2677" s="1" t="s">
        <v>1422</v>
      </c>
      <c r="D2677" s="1" t="s">
        <v>797</v>
      </c>
      <c r="F2677" s="1">
        <v>10202111180</v>
      </c>
      <c r="G2677" s="1">
        <v>155.68</v>
      </c>
      <c r="H2677" s="1">
        <v>155.68</v>
      </c>
      <c r="I2677" s="1" t="s">
        <v>763</v>
      </c>
      <c r="J2677" s="1">
        <v>2025</v>
      </c>
      <c r="K2677" s="550">
        <v>45809</v>
      </c>
    </row>
    <row r="2678" spans="3:11">
      <c r="C2678" s="1" t="s">
        <v>1218</v>
      </c>
      <c r="D2678" s="1" t="s">
        <v>826</v>
      </c>
      <c r="F2678" s="1">
        <v>10202111180</v>
      </c>
      <c r="G2678" s="1">
        <v>229.88</v>
      </c>
      <c r="H2678" s="1">
        <v>229.88</v>
      </c>
      <c r="I2678" s="1" t="s">
        <v>763</v>
      </c>
      <c r="J2678" s="1">
        <v>2025</v>
      </c>
      <c r="K2678" s="550">
        <v>45809</v>
      </c>
    </row>
    <row r="2679" spans="3:11">
      <c r="C2679" s="1" t="s">
        <v>1423</v>
      </c>
      <c r="D2679" s="1" t="s">
        <v>826</v>
      </c>
      <c r="F2679" s="1">
        <v>10202111180</v>
      </c>
      <c r="G2679" s="1">
        <v>393.15</v>
      </c>
      <c r="H2679" s="1">
        <v>393.15</v>
      </c>
      <c r="I2679" s="1" t="s">
        <v>763</v>
      </c>
      <c r="J2679" s="1">
        <v>2025</v>
      </c>
      <c r="K2679" s="550">
        <v>45809</v>
      </c>
    </row>
    <row r="2680" spans="3:11">
      <c r="C2680" s="1" t="s">
        <v>1219</v>
      </c>
      <c r="D2680" s="1" t="s">
        <v>848</v>
      </c>
      <c r="F2680" s="1">
        <v>10202111180</v>
      </c>
      <c r="G2680" s="1">
        <v>1071.99</v>
      </c>
      <c r="H2680" s="1">
        <v>1071.99</v>
      </c>
      <c r="I2680" s="1" t="s">
        <v>763</v>
      </c>
      <c r="J2680" s="1">
        <v>2025</v>
      </c>
      <c r="K2680" s="550">
        <v>45809</v>
      </c>
    </row>
    <row r="2681" spans="3:11">
      <c r="C2681" s="1" t="s">
        <v>1220</v>
      </c>
      <c r="D2681" s="1" t="s">
        <v>826</v>
      </c>
      <c r="F2681" s="1">
        <v>10202111180</v>
      </c>
      <c r="G2681" s="1">
        <v>303.93</v>
      </c>
      <c r="H2681" s="1">
        <v>303.93</v>
      </c>
      <c r="I2681" s="1" t="s">
        <v>763</v>
      </c>
      <c r="J2681" s="1">
        <v>2025</v>
      </c>
      <c r="K2681" s="550">
        <v>45809</v>
      </c>
    </row>
    <row r="2682" spans="3:11">
      <c r="C2682" s="1" t="s">
        <v>1221</v>
      </c>
      <c r="D2682" s="1" t="s">
        <v>838</v>
      </c>
      <c r="F2682" s="1">
        <v>10201161180</v>
      </c>
      <c r="G2682" s="1">
        <v>370</v>
      </c>
      <c r="H2682" s="1">
        <v>370</v>
      </c>
      <c r="I2682" s="1" t="s">
        <v>763</v>
      </c>
      <c r="J2682" s="1">
        <v>2025</v>
      </c>
      <c r="K2682" s="550">
        <v>45809</v>
      </c>
    </row>
    <row r="2683" spans="3:11">
      <c r="C2683" s="1" t="s">
        <v>1424</v>
      </c>
      <c r="D2683" s="1" t="s">
        <v>846</v>
      </c>
      <c r="F2683" s="1" t="s">
        <v>1451</v>
      </c>
      <c r="G2683" s="1">
        <v>1640</v>
      </c>
      <c r="H2683" s="1">
        <v>1640</v>
      </c>
      <c r="I2683" s="1" t="s">
        <v>763</v>
      </c>
      <c r="J2683" s="1">
        <v>2025</v>
      </c>
      <c r="K2683" s="550">
        <v>45809</v>
      </c>
    </row>
    <row r="2684" spans="3:11">
      <c r="C2684" s="1" t="s">
        <v>1467</v>
      </c>
      <c r="D2684" s="1" t="s">
        <v>846</v>
      </c>
      <c r="F2684" s="1" t="s">
        <v>1451</v>
      </c>
      <c r="G2684" s="1">
        <v>4450</v>
      </c>
      <c r="H2684" s="1">
        <v>4450</v>
      </c>
      <c r="I2684" s="1" t="s">
        <v>763</v>
      </c>
      <c r="J2684" s="1">
        <v>2025</v>
      </c>
      <c r="K2684" s="550">
        <v>45809</v>
      </c>
    </row>
    <row r="2685" spans="3:11">
      <c r="C2685" s="1" t="s">
        <v>1222</v>
      </c>
      <c r="D2685" s="1" t="s">
        <v>824</v>
      </c>
      <c r="F2685" s="1">
        <v>10401101180</v>
      </c>
      <c r="G2685" s="1">
        <v>583.75</v>
      </c>
      <c r="H2685" s="1">
        <v>583.75</v>
      </c>
      <c r="I2685" s="1" t="s">
        <v>763</v>
      </c>
      <c r="J2685" s="1">
        <v>2025</v>
      </c>
      <c r="K2685" s="550">
        <v>45809</v>
      </c>
    </row>
    <row r="2686" spans="3:11">
      <c r="C2686" s="1" t="s">
        <v>1223</v>
      </c>
      <c r="D2686" s="1" t="s">
        <v>826</v>
      </c>
      <c r="F2686" s="1">
        <v>10202111180</v>
      </c>
      <c r="G2686" s="1">
        <v>784.99</v>
      </c>
      <c r="H2686" s="1">
        <v>784.99</v>
      </c>
      <c r="I2686" s="1" t="s">
        <v>763</v>
      </c>
      <c r="J2686" s="1">
        <v>2025</v>
      </c>
      <c r="K2686" s="550">
        <v>45809</v>
      </c>
    </row>
    <row r="2687" spans="3:11">
      <c r="C2687" s="1" t="s">
        <v>1426</v>
      </c>
      <c r="D2687" s="1" t="s">
        <v>824</v>
      </c>
      <c r="F2687" s="1">
        <v>10202131180</v>
      </c>
      <c r="G2687" s="1">
        <v>152.63</v>
      </c>
      <c r="H2687" s="1">
        <v>152.63</v>
      </c>
      <c r="I2687" s="1" t="s">
        <v>763</v>
      </c>
      <c r="J2687" s="1">
        <v>2025</v>
      </c>
      <c r="K2687" s="550">
        <v>45809</v>
      </c>
    </row>
    <row r="2688" spans="3:11">
      <c r="C2688" s="1" t="s">
        <v>1224</v>
      </c>
      <c r="D2688" s="1" t="s">
        <v>842</v>
      </c>
      <c r="F2688" s="1">
        <v>10202111180</v>
      </c>
      <c r="G2688" s="1">
        <v>153802.72</v>
      </c>
      <c r="H2688" s="1">
        <v>153802.72</v>
      </c>
      <c r="I2688" s="1" t="s">
        <v>763</v>
      </c>
      <c r="J2688" s="1">
        <v>2025</v>
      </c>
      <c r="K2688" s="550">
        <v>45809</v>
      </c>
    </row>
    <row r="2689" spans="3:11">
      <c r="C2689" s="1" t="s">
        <v>1225</v>
      </c>
      <c r="D2689" s="1" t="s">
        <v>842</v>
      </c>
      <c r="F2689" s="1">
        <v>10202171180</v>
      </c>
      <c r="G2689" s="1">
        <v>9107.4</v>
      </c>
      <c r="H2689" s="1">
        <v>9107.4</v>
      </c>
      <c r="I2689" s="1" t="s">
        <v>763</v>
      </c>
      <c r="J2689" s="1">
        <v>2025</v>
      </c>
      <c r="K2689" s="550">
        <v>45809</v>
      </c>
    </row>
    <row r="2690" spans="3:11">
      <c r="C2690" s="1" t="s">
        <v>1446</v>
      </c>
      <c r="D2690" s="1" t="s">
        <v>826</v>
      </c>
      <c r="F2690" s="1">
        <v>10601621180</v>
      </c>
      <c r="G2690" s="1">
        <v>160.94</v>
      </c>
      <c r="H2690" s="1">
        <v>160.94</v>
      </c>
      <c r="I2690" s="1" t="s">
        <v>763</v>
      </c>
      <c r="J2690" s="1">
        <v>2025</v>
      </c>
      <c r="K2690" s="550">
        <v>45809</v>
      </c>
    </row>
    <row r="2691" spans="3:11">
      <c r="C2691" s="1" t="s">
        <v>1226</v>
      </c>
      <c r="D2691" s="1" t="s">
        <v>826</v>
      </c>
      <c r="F2691" s="1">
        <v>10601621180</v>
      </c>
      <c r="G2691" s="1">
        <v>131.97999999999999</v>
      </c>
      <c r="H2691" s="1">
        <v>131.97999999999999</v>
      </c>
      <c r="I2691" s="1" t="s">
        <v>763</v>
      </c>
      <c r="J2691" s="1">
        <v>2025</v>
      </c>
      <c r="K2691" s="550">
        <v>45809</v>
      </c>
    </row>
    <row r="2692" spans="3:11">
      <c r="C2692" s="1" t="s">
        <v>1447</v>
      </c>
      <c r="D2692" s="1" t="s">
        <v>826</v>
      </c>
      <c r="F2692" s="1" t="s">
        <v>761</v>
      </c>
      <c r="G2692" s="1">
        <v>217.84</v>
      </c>
      <c r="H2692" s="1">
        <v>217.84</v>
      </c>
      <c r="I2692" s="1" t="s">
        <v>763</v>
      </c>
      <c r="J2692" s="1">
        <v>2025</v>
      </c>
      <c r="K2692" s="550">
        <v>45809</v>
      </c>
    </row>
    <row r="2693" spans="3:11">
      <c r="C2693" s="1" t="s">
        <v>754</v>
      </c>
      <c r="D2693" s="1" t="s">
        <v>749</v>
      </c>
      <c r="E2693" s="1" t="s">
        <v>719</v>
      </c>
      <c r="F2693" s="1">
        <v>10401301180</v>
      </c>
      <c r="G2693" s="1">
        <v>14243.35</v>
      </c>
      <c r="H2693" s="1">
        <v>14243.35</v>
      </c>
      <c r="I2693" s="1" t="s">
        <v>763</v>
      </c>
      <c r="J2693" s="1">
        <v>2025</v>
      </c>
      <c r="K2693" s="550">
        <v>45809</v>
      </c>
    </row>
    <row r="2694" spans="3:11">
      <c r="C2694" s="1" t="s">
        <v>764</v>
      </c>
      <c r="D2694" s="1" t="s">
        <v>749</v>
      </c>
      <c r="E2694" s="1" t="s">
        <v>720</v>
      </c>
      <c r="F2694" s="1">
        <v>10202221180</v>
      </c>
      <c r="G2694" s="1">
        <v>607</v>
      </c>
      <c r="H2694" s="1">
        <v>607</v>
      </c>
      <c r="I2694" s="1" t="s">
        <v>763</v>
      </c>
      <c r="J2694" s="1">
        <v>2025</v>
      </c>
      <c r="K2694" s="550">
        <v>45809</v>
      </c>
    </row>
    <row r="2695" spans="3:11">
      <c r="C2695" s="1" t="s">
        <v>765</v>
      </c>
      <c r="D2695" s="1" t="s">
        <v>749</v>
      </c>
      <c r="E2695" s="1" t="s">
        <v>721</v>
      </c>
      <c r="F2695" s="1">
        <v>10202221180</v>
      </c>
      <c r="G2695" s="1">
        <v>994</v>
      </c>
      <c r="H2695" s="1">
        <v>994</v>
      </c>
      <c r="I2695" s="1" t="s">
        <v>763</v>
      </c>
      <c r="J2695" s="1">
        <v>2025</v>
      </c>
      <c r="K2695" s="550">
        <v>45809</v>
      </c>
    </row>
    <row r="2696" spans="3:11">
      <c r="C2696" s="1" t="s">
        <v>1468</v>
      </c>
      <c r="D2696" s="1" t="s">
        <v>801</v>
      </c>
      <c r="F2696" s="1" t="s">
        <v>1451</v>
      </c>
      <c r="G2696" s="1">
        <v>1030</v>
      </c>
      <c r="H2696" s="1">
        <v>1030</v>
      </c>
      <c r="I2696" s="1" t="s">
        <v>763</v>
      </c>
      <c r="J2696" s="1">
        <v>2025</v>
      </c>
      <c r="K2696" s="550">
        <v>45809</v>
      </c>
    </row>
    <row r="2697" spans="3:11">
      <c r="C2697" s="1" t="s">
        <v>1227</v>
      </c>
      <c r="D2697" s="1" t="s">
        <v>826</v>
      </c>
      <c r="F2697" s="1" t="s">
        <v>761</v>
      </c>
      <c r="G2697" s="1">
        <v>902.91</v>
      </c>
      <c r="H2697" s="1">
        <v>902.91</v>
      </c>
      <c r="I2697" s="1" t="s">
        <v>763</v>
      </c>
      <c r="J2697" s="1">
        <v>2025</v>
      </c>
      <c r="K2697" s="550">
        <v>45809</v>
      </c>
    </row>
    <row r="2698" spans="3:11">
      <c r="C2698" s="1" t="s">
        <v>1229</v>
      </c>
      <c r="D2698" s="1" t="s">
        <v>826</v>
      </c>
      <c r="F2698" s="1" t="s">
        <v>761</v>
      </c>
      <c r="G2698" s="1">
        <v>290.58999999999997</v>
      </c>
      <c r="H2698" s="1">
        <v>290.58999999999997</v>
      </c>
      <c r="I2698" s="1" t="s">
        <v>763</v>
      </c>
      <c r="J2698" s="1">
        <v>2025</v>
      </c>
      <c r="K2698" s="550">
        <v>45809</v>
      </c>
    </row>
    <row r="2699" spans="3:11">
      <c r="C2699" s="1" t="s">
        <v>1230</v>
      </c>
      <c r="D2699" s="1" t="s">
        <v>826</v>
      </c>
      <c r="F2699" s="1" t="s">
        <v>761</v>
      </c>
      <c r="G2699" s="1">
        <v>121.84</v>
      </c>
      <c r="H2699" s="1">
        <v>121.84</v>
      </c>
      <c r="I2699" s="1" t="s">
        <v>763</v>
      </c>
      <c r="J2699" s="1">
        <v>2025</v>
      </c>
      <c r="K2699" s="550">
        <v>45809</v>
      </c>
    </row>
    <row r="2700" spans="3:11">
      <c r="C2700" s="1" t="s">
        <v>1232</v>
      </c>
      <c r="D2700" s="1" t="s">
        <v>820</v>
      </c>
      <c r="F2700" s="1">
        <v>10202151180</v>
      </c>
      <c r="G2700" s="1">
        <v>32655.3</v>
      </c>
      <c r="H2700" s="1">
        <v>32655.3</v>
      </c>
      <c r="I2700" s="1" t="s">
        <v>763</v>
      </c>
      <c r="J2700" s="1">
        <v>2025</v>
      </c>
      <c r="K2700" s="550">
        <v>45809</v>
      </c>
    </row>
    <row r="2701" spans="3:11">
      <c r="C2701" s="1" t="s">
        <v>1233</v>
      </c>
      <c r="D2701" s="1" t="s">
        <v>820</v>
      </c>
      <c r="F2701" s="1">
        <v>10202151180</v>
      </c>
      <c r="G2701" s="1">
        <v>27786.1</v>
      </c>
      <c r="H2701" s="1">
        <v>27786.1</v>
      </c>
      <c r="I2701" s="1" t="s">
        <v>763</v>
      </c>
      <c r="J2701" s="1">
        <v>2025</v>
      </c>
      <c r="K2701" s="550">
        <v>45809</v>
      </c>
    </row>
    <row r="2702" spans="3:11">
      <c r="C2702" s="1" t="s">
        <v>1234</v>
      </c>
      <c r="D2702" s="1" t="s">
        <v>820</v>
      </c>
      <c r="F2702" s="1">
        <v>10202151180</v>
      </c>
      <c r="G2702" s="1">
        <v>34164.699999999997</v>
      </c>
      <c r="H2702" s="1">
        <v>34164.699999999997</v>
      </c>
      <c r="I2702" s="1" t="s">
        <v>763</v>
      </c>
      <c r="J2702" s="1">
        <v>2025</v>
      </c>
      <c r="K2702" s="550">
        <v>45809</v>
      </c>
    </row>
    <row r="2703" spans="3:11">
      <c r="C2703" s="1" t="s">
        <v>1236</v>
      </c>
      <c r="D2703" s="1" t="s">
        <v>820</v>
      </c>
      <c r="F2703" s="1">
        <v>10202151180</v>
      </c>
      <c r="G2703" s="1">
        <v>43453.599999999999</v>
      </c>
      <c r="H2703" s="1">
        <v>43453.599999999999</v>
      </c>
      <c r="I2703" s="1" t="s">
        <v>763</v>
      </c>
      <c r="J2703" s="1">
        <v>2025</v>
      </c>
      <c r="K2703" s="550">
        <v>45809</v>
      </c>
    </row>
    <row r="2704" spans="3:11">
      <c r="C2704" s="1" t="s">
        <v>1237</v>
      </c>
      <c r="D2704" s="1" t="s">
        <v>820</v>
      </c>
      <c r="F2704" s="1">
        <v>10202151180</v>
      </c>
      <c r="G2704" s="1">
        <v>33818.199999999997</v>
      </c>
      <c r="H2704" s="1">
        <v>33818.199999999997</v>
      </c>
      <c r="I2704" s="1" t="s">
        <v>763</v>
      </c>
      <c r="J2704" s="1">
        <v>2025</v>
      </c>
      <c r="K2704" s="550">
        <v>45809</v>
      </c>
    </row>
    <row r="2705" spans="3:11">
      <c r="C2705" s="1" t="s">
        <v>1238</v>
      </c>
      <c r="D2705" s="1" t="s">
        <v>820</v>
      </c>
      <c r="F2705" s="1">
        <v>10202151180</v>
      </c>
      <c r="G2705" s="1">
        <v>28227.200000000001</v>
      </c>
      <c r="H2705" s="1">
        <v>28227.200000000001</v>
      </c>
      <c r="I2705" s="1" t="s">
        <v>763</v>
      </c>
      <c r="J2705" s="1">
        <v>2025</v>
      </c>
      <c r="K2705" s="550">
        <v>45809</v>
      </c>
    </row>
    <row r="2706" spans="3:11">
      <c r="C2706" s="1" t="s">
        <v>1239</v>
      </c>
      <c r="D2706" s="1" t="s">
        <v>820</v>
      </c>
      <c r="F2706" s="1">
        <v>10202151180</v>
      </c>
      <c r="G2706" s="1">
        <v>45031.3</v>
      </c>
      <c r="H2706" s="1">
        <v>45031.3</v>
      </c>
      <c r="I2706" s="1" t="s">
        <v>763</v>
      </c>
      <c r="J2706" s="1">
        <v>2025</v>
      </c>
      <c r="K2706" s="550">
        <v>45809</v>
      </c>
    </row>
    <row r="2707" spans="3:11">
      <c r="C2707" s="1" t="s">
        <v>1240</v>
      </c>
      <c r="D2707" s="1" t="s">
        <v>820</v>
      </c>
      <c r="F2707" s="1">
        <v>10202151180</v>
      </c>
      <c r="G2707" s="1">
        <v>36569</v>
      </c>
      <c r="H2707" s="1">
        <v>36569</v>
      </c>
      <c r="I2707" s="1" t="s">
        <v>763</v>
      </c>
      <c r="J2707" s="1">
        <v>2025</v>
      </c>
      <c r="K2707" s="550">
        <v>45809</v>
      </c>
    </row>
    <row r="2708" spans="3:11">
      <c r="C2708" s="1" t="s">
        <v>1241</v>
      </c>
      <c r="D2708" s="1" t="s">
        <v>820</v>
      </c>
      <c r="F2708" s="1">
        <v>10202151180</v>
      </c>
      <c r="G2708" s="1">
        <v>37498.800000000003</v>
      </c>
      <c r="H2708" s="1">
        <v>37498.800000000003</v>
      </c>
      <c r="I2708" s="1" t="s">
        <v>763</v>
      </c>
      <c r="J2708" s="1">
        <v>2025</v>
      </c>
      <c r="K2708" s="550">
        <v>45809</v>
      </c>
    </row>
    <row r="2709" spans="3:11">
      <c r="C2709" s="1" t="s">
        <v>1242</v>
      </c>
      <c r="D2709" s="1" t="s">
        <v>820</v>
      </c>
      <c r="F2709" s="1">
        <v>10202151180</v>
      </c>
      <c r="G2709" s="1">
        <v>35523.4</v>
      </c>
      <c r="H2709" s="1">
        <v>35523.4</v>
      </c>
      <c r="I2709" s="1" t="s">
        <v>763</v>
      </c>
      <c r="J2709" s="1">
        <v>2025</v>
      </c>
      <c r="K2709" s="550">
        <v>45809</v>
      </c>
    </row>
    <row r="2710" spans="3:11">
      <c r="C2710" s="1" t="s">
        <v>1243</v>
      </c>
      <c r="D2710" s="1" t="s">
        <v>820</v>
      </c>
      <c r="F2710" s="1">
        <v>10202151180</v>
      </c>
      <c r="G2710" s="1">
        <v>43667.4</v>
      </c>
      <c r="H2710" s="1">
        <v>43667.4</v>
      </c>
      <c r="I2710" s="1" t="s">
        <v>763</v>
      </c>
      <c r="J2710" s="1">
        <v>2025</v>
      </c>
      <c r="K2710" s="550">
        <v>45809</v>
      </c>
    </row>
    <row r="2711" spans="3:11">
      <c r="C2711" s="1" t="s">
        <v>1244</v>
      </c>
      <c r="D2711" s="1" t="s">
        <v>820</v>
      </c>
      <c r="F2711" s="1">
        <v>10202151180</v>
      </c>
      <c r="G2711" s="1">
        <v>40482.300000000003</v>
      </c>
      <c r="H2711" s="1">
        <v>40482.300000000003</v>
      </c>
      <c r="I2711" s="1" t="s">
        <v>763</v>
      </c>
      <c r="J2711" s="1">
        <v>2025</v>
      </c>
      <c r="K2711" s="550">
        <v>45809</v>
      </c>
    </row>
    <row r="2712" spans="3:11">
      <c r="C2712" s="1" t="s">
        <v>1245</v>
      </c>
      <c r="D2712" s="1" t="s">
        <v>820</v>
      </c>
      <c r="F2712" s="1">
        <v>10202151180</v>
      </c>
      <c r="G2712" s="1">
        <v>46133.3</v>
      </c>
      <c r="H2712" s="1">
        <v>46133.3</v>
      </c>
      <c r="I2712" s="1" t="s">
        <v>763</v>
      </c>
      <c r="J2712" s="1">
        <v>2025</v>
      </c>
      <c r="K2712" s="550">
        <v>45809</v>
      </c>
    </row>
    <row r="2713" spans="3:11">
      <c r="C2713" s="1" t="s">
        <v>1246</v>
      </c>
      <c r="D2713" s="1" t="s">
        <v>820</v>
      </c>
      <c r="F2713" s="1">
        <v>10202151180</v>
      </c>
      <c r="G2713" s="1">
        <v>45373.5</v>
      </c>
      <c r="H2713" s="1">
        <v>45373.5</v>
      </c>
      <c r="I2713" s="1" t="s">
        <v>763</v>
      </c>
      <c r="J2713" s="1">
        <v>2025</v>
      </c>
      <c r="K2713" s="550">
        <v>45809</v>
      </c>
    </row>
    <row r="2714" spans="3:11">
      <c r="C2714" s="1" t="s">
        <v>1247</v>
      </c>
      <c r="D2714" s="1" t="s">
        <v>820</v>
      </c>
      <c r="F2714" s="1">
        <v>10202151180</v>
      </c>
      <c r="G2714" s="1">
        <v>44504.4</v>
      </c>
      <c r="H2714" s="1">
        <v>44504.4</v>
      </c>
      <c r="I2714" s="1" t="s">
        <v>763</v>
      </c>
      <c r="J2714" s="1">
        <v>2025</v>
      </c>
      <c r="K2714" s="550">
        <v>45809</v>
      </c>
    </row>
    <row r="2715" spans="3:11">
      <c r="C2715" s="1" t="s">
        <v>1248</v>
      </c>
      <c r="D2715" s="1" t="s">
        <v>820</v>
      </c>
      <c r="F2715" s="1">
        <v>10202151180</v>
      </c>
      <c r="G2715" s="1">
        <v>41054.1</v>
      </c>
      <c r="H2715" s="1">
        <v>41054.1</v>
      </c>
      <c r="I2715" s="1" t="s">
        <v>763</v>
      </c>
      <c r="J2715" s="1">
        <v>2025</v>
      </c>
      <c r="K2715" s="550">
        <v>45809</v>
      </c>
    </row>
    <row r="2716" spans="3:11">
      <c r="C2716" s="1" t="s">
        <v>1249</v>
      </c>
      <c r="D2716" s="1" t="s">
        <v>820</v>
      </c>
      <c r="F2716" s="1">
        <v>10202151180</v>
      </c>
      <c r="G2716" s="1">
        <v>44775.7</v>
      </c>
      <c r="H2716" s="1">
        <v>44775.7</v>
      </c>
      <c r="I2716" s="1" t="s">
        <v>763</v>
      </c>
      <c r="J2716" s="1">
        <v>2025</v>
      </c>
      <c r="K2716" s="550">
        <v>45809</v>
      </c>
    </row>
    <row r="2717" spans="3:11">
      <c r="C2717" s="1" t="s">
        <v>1250</v>
      </c>
      <c r="D2717" s="1" t="s">
        <v>820</v>
      </c>
      <c r="F2717" s="1">
        <v>10202151180</v>
      </c>
      <c r="G2717" s="1">
        <v>32148.3</v>
      </c>
      <c r="H2717" s="1">
        <v>32148.3</v>
      </c>
      <c r="I2717" s="1" t="s">
        <v>763</v>
      </c>
      <c r="J2717" s="1">
        <v>2025</v>
      </c>
      <c r="K2717" s="550">
        <v>45809</v>
      </c>
    </row>
    <row r="2718" spans="3:11">
      <c r="C2718" s="1" t="s">
        <v>1251</v>
      </c>
      <c r="D2718" s="1" t="s">
        <v>799</v>
      </c>
      <c r="F2718" s="1">
        <v>10601621180</v>
      </c>
      <c r="G2718" s="1">
        <v>352.8</v>
      </c>
      <c r="H2718" s="1">
        <v>352.8</v>
      </c>
      <c r="I2718" s="1" t="s">
        <v>763</v>
      </c>
      <c r="J2718" s="1">
        <v>2025</v>
      </c>
      <c r="K2718" s="550">
        <v>45809</v>
      </c>
    </row>
    <row r="2719" spans="3:11" ht="25.5">
      <c r="C2719" s="69" t="s">
        <v>1252</v>
      </c>
      <c r="D2719" s="69" t="s">
        <v>749</v>
      </c>
      <c r="F2719" s="1">
        <v>10201161180</v>
      </c>
      <c r="G2719" s="1">
        <v>40</v>
      </c>
      <c r="H2719" s="1">
        <v>40</v>
      </c>
      <c r="I2719" s="1" t="s">
        <v>763</v>
      </c>
      <c r="J2719" s="1">
        <v>2025</v>
      </c>
      <c r="K2719" s="550">
        <v>45809</v>
      </c>
    </row>
    <row r="2720" spans="3:11">
      <c r="C2720" s="1" t="s">
        <v>1318</v>
      </c>
      <c r="D2720" s="1" t="s">
        <v>846</v>
      </c>
      <c r="F2720" s="1">
        <v>10401101180</v>
      </c>
      <c r="G2720" s="1">
        <v>2784.2</v>
      </c>
      <c r="H2720" s="1">
        <v>2784.2</v>
      </c>
      <c r="I2720" s="1" t="s">
        <v>763</v>
      </c>
      <c r="J2720" s="1">
        <v>2025</v>
      </c>
      <c r="K2720" s="550">
        <v>45809</v>
      </c>
    </row>
    <row r="2721" spans="3:11">
      <c r="C2721" s="1" t="s">
        <v>1254</v>
      </c>
      <c r="D2721" s="1" t="s">
        <v>846</v>
      </c>
      <c r="F2721" s="1">
        <v>10401101180</v>
      </c>
      <c r="G2721" s="1">
        <v>7375.7</v>
      </c>
      <c r="H2721" s="1">
        <v>7375.7</v>
      </c>
      <c r="I2721" s="1" t="s">
        <v>763</v>
      </c>
      <c r="J2721" s="1">
        <v>2025</v>
      </c>
      <c r="K2721" s="550">
        <v>45809</v>
      </c>
    </row>
    <row r="2722" spans="3:11">
      <c r="C2722" s="1" t="s">
        <v>1255</v>
      </c>
      <c r="D2722" s="1" t="s">
        <v>846</v>
      </c>
      <c r="F2722" s="1">
        <v>10601621180</v>
      </c>
      <c r="G2722" s="1">
        <v>596.25</v>
      </c>
      <c r="H2722" s="1">
        <v>596.25</v>
      </c>
      <c r="I2722" s="1" t="s">
        <v>763</v>
      </c>
      <c r="J2722" s="1">
        <v>2025</v>
      </c>
      <c r="K2722" s="550">
        <v>45809</v>
      </c>
    </row>
    <row r="2723" spans="3:11">
      <c r="C2723" s="1" t="s">
        <v>1258</v>
      </c>
      <c r="D2723" s="1" t="s">
        <v>846</v>
      </c>
      <c r="F2723" s="1">
        <v>10201161180</v>
      </c>
      <c r="G2723" s="1">
        <v>-67431.91</v>
      </c>
      <c r="H2723" s="1">
        <v>-67431.91</v>
      </c>
      <c r="I2723" s="1" t="s">
        <v>763</v>
      </c>
      <c r="J2723" s="1">
        <v>2025</v>
      </c>
      <c r="K2723" s="550">
        <v>45809</v>
      </c>
    </row>
    <row r="2724" spans="3:11">
      <c r="C2724" s="1" t="s">
        <v>1260</v>
      </c>
      <c r="D2724" s="1" t="s">
        <v>848</v>
      </c>
      <c r="F2724" s="1">
        <v>10201161180</v>
      </c>
      <c r="G2724" s="1">
        <v>55</v>
      </c>
      <c r="H2724" s="1">
        <v>55</v>
      </c>
      <c r="I2724" s="1" t="s">
        <v>763</v>
      </c>
      <c r="J2724" s="1">
        <v>2025</v>
      </c>
      <c r="K2724" s="550">
        <v>45809</v>
      </c>
    </row>
    <row r="2725" spans="3:11">
      <c r="C2725" s="1" t="s">
        <v>1262</v>
      </c>
      <c r="D2725" s="1" t="s">
        <v>846</v>
      </c>
      <c r="F2725" s="1">
        <v>10201161180</v>
      </c>
      <c r="G2725" s="1">
        <v>60</v>
      </c>
      <c r="H2725" s="1">
        <v>60</v>
      </c>
      <c r="I2725" s="1" t="s">
        <v>763</v>
      </c>
      <c r="J2725" s="1">
        <v>2025</v>
      </c>
      <c r="K2725" s="550">
        <v>45809</v>
      </c>
    </row>
    <row r="2726" spans="3:11">
      <c r="C2726" s="1" t="s">
        <v>1265</v>
      </c>
      <c r="D2726" s="1" t="s">
        <v>822</v>
      </c>
      <c r="F2726" s="1">
        <v>10201161180</v>
      </c>
      <c r="G2726" s="1">
        <v>980</v>
      </c>
      <c r="H2726" s="1">
        <v>980</v>
      </c>
      <c r="I2726" s="1" t="s">
        <v>763</v>
      </c>
      <c r="J2726" s="1">
        <v>2025</v>
      </c>
      <c r="K2726" s="550">
        <v>45809</v>
      </c>
    </row>
    <row r="2727" spans="3:11">
      <c r="C2727" s="1" t="s">
        <v>1266</v>
      </c>
      <c r="D2727" s="1" t="s">
        <v>822</v>
      </c>
      <c r="F2727" s="1">
        <v>10201161180</v>
      </c>
      <c r="G2727" s="1">
        <v>1820</v>
      </c>
      <c r="H2727" s="1">
        <v>1820</v>
      </c>
      <c r="I2727" s="1" t="s">
        <v>763</v>
      </c>
      <c r="J2727" s="1">
        <v>2025</v>
      </c>
      <c r="K2727" s="550">
        <v>45809</v>
      </c>
    </row>
    <row r="2728" spans="3:11">
      <c r="C2728" s="1" t="s">
        <v>1269</v>
      </c>
      <c r="D2728" s="1" t="s">
        <v>822</v>
      </c>
      <c r="F2728" s="1">
        <v>10201161180</v>
      </c>
      <c r="G2728" s="1">
        <v>15833</v>
      </c>
      <c r="H2728" s="1">
        <v>15833</v>
      </c>
      <c r="I2728" s="1" t="s">
        <v>763</v>
      </c>
      <c r="J2728" s="1">
        <v>2025</v>
      </c>
      <c r="K2728" s="550">
        <v>45809</v>
      </c>
    </row>
    <row r="2729" spans="3:11">
      <c r="C2729" s="1" t="s">
        <v>1271</v>
      </c>
      <c r="D2729" s="1" t="s">
        <v>830</v>
      </c>
      <c r="F2729" s="1">
        <v>10201161180</v>
      </c>
      <c r="G2729" s="1">
        <v>10962</v>
      </c>
      <c r="H2729" s="1">
        <v>10962</v>
      </c>
      <c r="I2729" s="1" t="s">
        <v>763</v>
      </c>
      <c r="J2729" s="1">
        <v>2025</v>
      </c>
      <c r="K2729" s="550">
        <v>45809</v>
      </c>
    </row>
    <row r="2730" spans="3:11">
      <c r="C2730" s="1" t="s">
        <v>1272</v>
      </c>
      <c r="D2730" s="1" t="s">
        <v>830</v>
      </c>
      <c r="F2730" s="1">
        <v>10201161180</v>
      </c>
      <c r="G2730" s="1">
        <v>13098</v>
      </c>
      <c r="H2730" s="1">
        <v>13098</v>
      </c>
      <c r="I2730" s="1" t="s">
        <v>763</v>
      </c>
      <c r="J2730" s="1">
        <v>2025</v>
      </c>
      <c r="K2730" s="550">
        <v>45809</v>
      </c>
    </row>
    <row r="2731" spans="3:11">
      <c r="C2731" s="1" t="s">
        <v>1319</v>
      </c>
      <c r="D2731" s="1" t="s">
        <v>830</v>
      </c>
      <c r="F2731" s="1">
        <v>10201161180</v>
      </c>
      <c r="G2731" s="1">
        <v>19062</v>
      </c>
      <c r="H2731" s="1">
        <v>19062</v>
      </c>
      <c r="I2731" s="1" t="s">
        <v>763</v>
      </c>
      <c r="J2731" s="1">
        <v>2025</v>
      </c>
      <c r="K2731" s="550">
        <v>45809</v>
      </c>
    </row>
    <row r="2732" spans="3:11">
      <c r="C2732" s="1" t="s">
        <v>1354</v>
      </c>
      <c r="D2732" s="1" t="s">
        <v>830</v>
      </c>
      <c r="F2732" s="1">
        <v>10201161180</v>
      </c>
      <c r="G2732" s="1">
        <v>7088</v>
      </c>
      <c r="H2732" s="1">
        <v>7088</v>
      </c>
      <c r="I2732" s="1" t="s">
        <v>763</v>
      </c>
      <c r="J2732" s="1">
        <v>2025</v>
      </c>
      <c r="K2732" s="550">
        <v>45809</v>
      </c>
    </row>
    <row r="2733" spans="3:11">
      <c r="C2733" s="1" t="s">
        <v>1320</v>
      </c>
      <c r="D2733" s="1" t="s">
        <v>830</v>
      </c>
      <c r="F2733" s="1">
        <v>10201161180</v>
      </c>
      <c r="G2733" s="1">
        <v>975</v>
      </c>
      <c r="H2733" s="1">
        <v>975</v>
      </c>
      <c r="I2733" s="1" t="s">
        <v>763</v>
      </c>
      <c r="J2733" s="1">
        <v>2025</v>
      </c>
      <c r="K2733" s="550">
        <v>45809</v>
      </c>
    </row>
    <row r="2734" spans="3:11">
      <c r="C2734" s="1" t="s">
        <v>1355</v>
      </c>
      <c r="D2734" s="1" t="s">
        <v>830</v>
      </c>
      <c r="F2734" s="1">
        <v>10201161180</v>
      </c>
      <c r="G2734" s="1">
        <v>480</v>
      </c>
      <c r="H2734" s="1">
        <v>480</v>
      </c>
      <c r="I2734" s="1" t="s">
        <v>763</v>
      </c>
      <c r="J2734" s="1">
        <v>2025</v>
      </c>
      <c r="K2734" s="550">
        <v>45809</v>
      </c>
    </row>
    <row r="2735" spans="3:11">
      <c r="C2735" s="1" t="s">
        <v>1356</v>
      </c>
      <c r="D2735" s="1" t="s">
        <v>830</v>
      </c>
      <c r="F2735" s="1">
        <v>10201161180</v>
      </c>
      <c r="G2735" s="1">
        <v>520</v>
      </c>
      <c r="H2735" s="1">
        <v>520</v>
      </c>
      <c r="I2735" s="1" t="s">
        <v>763</v>
      </c>
      <c r="J2735" s="1">
        <v>2025</v>
      </c>
      <c r="K2735" s="550">
        <v>45809</v>
      </c>
    </row>
    <row r="2736" spans="3:11">
      <c r="C2736" s="1" t="s">
        <v>1358</v>
      </c>
      <c r="D2736" s="1" t="s">
        <v>848</v>
      </c>
      <c r="F2736" s="1" t="s">
        <v>761</v>
      </c>
      <c r="G2736" s="1">
        <v>5879.72</v>
      </c>
      <c r="H2736" s="1">
        <v>5879.72</v>
      </c>
      <c r="I2736" s="1" t="s">
        <v>763</v>
      </c>
      <c r="J2736" s="1">
        <v>2025</v>
      </c>
      <c r="K2736" s="550">
        <v>45809</v>
      </c>
    </row>
    <row r="2737" spans="3:11">
      <c r="C2737" s="1" t="s">
        <v>1359</v>
      </c>
      <c r="D2737" s="1" t="s">
        <v>848</v>
      </c>
      <c r="F2737" s="1" t="s">
        <v>761</v>
      </c>
      <c r="G2737" s="1">
        <v>1233.26</v>
      </c>
      <c r="H2737" s="1">
        <v>1233.26</v>
      </c>
      <c r="I2737" s="1" t="s">
        <v>763</v>
      </c>
      <c r="J2737" s="1">
        <v>2025</v>
      </c>
      <c r="K2737" s="550">
        <v>45809</v>
      </c>
    </row>
    <row r="2738" spans="3:11">
      <c r="C2738" s="1" t="s">
        <v>1273</v>
      </c>
      <c r="D2738" s="1" t="s">
        <v>848</v>
      </c>
      <c r="F2738" s="1">
        <v>10201161180</v>
      </c>
      <c r="G2738" s="1">
        <v>1290</v>
      </c>
      <c r="H2738" s="1">
        <v>1290</v>
      </c>
      <c r="I2738" s="1" t="s">
        <v>763</v>
      </c>
      <c r="J2738" s="1">
        <v>2025</v>
      </c>
      <c r="K2738" s="550">
        <v>45809</v>
      </c>
    </row>
    <row r="2739" spans="3:11">
      <c r="C2739" s="1" t="s">
        <v>1400</v>
      </c>
      <c r="D2739" s="1" t="s">
        <v>848</v>
      </c>
      <c r="F2739" s="1">
        <v>10201161180</v>
      </c>
      <c r="G2739" s="1">
        <v>3535</v>
      </c>
      <c r="H2739" s="1">
        <v>3535</v>
      </c>
      <c r="I2739" s="1" t="s">
        <v>763</v>
      </c>
      <c r="J2739" s="1">
        <v>2025</v>
      </c>
      <c r="K2739" s="550">
        <v>45809</v>
      </c>
    </row>
    <row r="2740" spans="3:11">
      <c r="C2740" s="1" t="s">
        <v>1449</v>
      </c>
      <c r="D2740" s="1" t="s">
        <v>850</v>
      </c>
      <c r="F2740" s="1">
        <v>10201161180</v>
      </c>
      <c r="G2740" s="1">
        <v>65</v>
      </c>
      <c r="H2740" s="1">
        <v>65</v>
      </c>
      <c r="I2740" s="1" t="s">
        <v>763</v>
      </c>
      <c r="J2740" s="1">
        <v>2025</v>
      </c>
      <c r="K2740" s="550">
        <v>45809</v>
      </c>
    </row>
    <row r="2741" spans="3:11" ht="25.5">
      <c r="C2741" s="69" t="s">
        <v>1275</v>
      </c>
      <c r="D2741" s="69" t="s">
        <v>850</v>
      </c>
      <c r="F2741" s="1">
        <v>10201161180</v>
      </c>
      <c r="G2741" s="1">
        <v>20</v>
      </c>
      <c r="H2741" s="1">
        <v>20</v>
      </c>
      <c r="I2741" s="1" t="s">
        <v>763</v>
      </c>
      <c r="J2741" s="1">
        <v>2025</v>
      </c>
      <c r="K2741" s="550">
        <v>45809</v>
      </c>
    </row>
    <row r="2742" spans="3:11">
      <c r="C2742" s="1" t="s">
        <v>1361</v>
      </c>
      <c r="D2742" s="1" t="s">
        <v>830</v>
      </c>
      <c r="F2742" s="1">
        <v>10201161180</v>
      </c>
      <c r="G2742" s="1">
        <v>78.099999999999994</v>
      </c>
      <c r="H2742" s="1">
        <v>78.099999999999994</v>
      </c>
      <c r="I2742" s="1" t="s">
        <v>763</v>
      </c>
      <c r="J2742" s="1">
        <v>2025</v>
      </c>
      <c r="K2742" s="550">
        <v>45809</v>
      </c>
    </row>
    <row r="2743" spans="3:11">
      <c r="C2743" s="1" t="s">
        <v>1277</v>
      </c>
      <c r="D2743" s="1" t="s">
        <v>830</v>
      </c>
      <c r="F2743" s="1">
        <v>10201161180</v>
      </c>
      <c r="G2743" s="1">
        <v>6672.7</v>
      </c>
      <c r="H2743" s="1">
        <v>6672.7</v>
      </c>
      <c r="I2743" s="1" t="s">
        <v>763</v>
      </c>
      <c r="J2743" s="1">
        <v>2025</v>
      </c>
      <c r="K2743" s="550">
        <v>45809</v>
      </c>
    </row>
    <row r="2744" spans="3:11">
      <c r="C2744" s="1" t="s">
        <v>1321</v>
      </c>
      <c r="D2744" s="1" t="s">
        <v>830</v>
      </c>
      <c r="F2744" s="1">
        <v>10201161180</v>
      </c>
      <c r="G2744" s="1">
        <v>336.4</v>
      </c>
      <c r="H2744" s="1">
        <v>336.4</v>
      </c>
      <c r="I2744" s="1" t="s">
        <v>763</v>
      </c>
      <c r="J2744" s="1">
        <v>2025</v>
      </c>
      <c r="K2744" s="550">
        <v>45809</v>
      </c>
    </row>
    <row r="2745" spans="3:11">
      <c r="C2745" s="1" t="s">
        <v>1278</v>
      </c>
      <c r="D2745" s="1" t="s">
        <v>830</v>
      </c>
      <c r="F2745" s="1">
        <v>10201161180</v>
      </c>
      <c r="G2745" s="1">
        <v>30368.7</v>
      </c>
      <c r="H2745" s="1">
        <v>30368.7</v>
      </c>
      <c r="I2745" s="1" t="s">
        <v>763</v>
      </c>
      <c r="J2745" s="1">
        <v>2025</v>
      </c>
      <c r="K2745" s="550">
        <v>45809</v>
      </c>
    </row>
    <row r="2746" spans="3:11">
      <c r="C2746" s="1" t="s">
        <v>1279</v>
      </c>
      <c r="D2746" s="1" t="s">
        <v>830</v>
      </c>
      <c r="F2746" s="1">
        <v>10201161180</v>
      </c>
      <c r="G2746" s="1">
        <v>35844.5</v>
      </c>
      <c r="H2746" s="1">
        <v>35844.5</v>
      </c>
      <c r="I2746" s="1" t="s">
        <v>763</v>
      </c>
      <c r="J2746" s="1">
        <v>2025</v>
      </c>
      <c r="K2746" s="550">
        <v>45809</v>
      </c>
    </row>
    <row r="2747" spans="3:11">
      <c r="C2747" s="1" t="s">
        <v>1280</v>
      </c>
      <c r="D2747" s="1" t="s">
        <v>830</v>
      </c>
      <c r="F2747" s="1">
        <v>10201161180</v>
      </c>
      <c r="G2747" s="1">
        <v>25451.5</v>
      </c>
      <c r="H2747" s="1">
        <v>25451.5</v>
      </c>
      <c r="I2747" s="1" t="s">
        <v>763</v>
      </c>
      <c r="J2747" s="1">
        <v>2025</v>
      </c>
      <c r="K2747" s="550">
        <v>45809</v>
      </c>
    </row>
    <row r="2748" spans="3:11">
      <c r="C2748" s="1" t="s">
        <v>1281</v>
      </c>
      <c r="D2748" s="1" t="s">
        <v>848</v>
      </c>
      <c r="F2748" s="1">
        <v>10202171180</v>
      </c>
      <c r="G2748" s="1">
        <v>18399.5</v>
      </c>
      <c r="H2748" s="1">
        <v>18399.5</v>
      </c>
      <c r="I2748" s="1" t="s">
        <v>763</v>
      </c>
      <c r="J2748" s="1">
        <v>2025</v>
      </c>
      <c r="K2748" s="550">
        <v>45809</v>
      </c>
    </row>
    <row r="2749" spans="3:11">
      <c r="C2749" s="1" t="s">
        <v>1282</v>
      </c>
      <c r="D2749" s="1" t="s">
        <v>848</v>
      </c>
      <c r="F2749" s="1">
        <v>10202171180</v>
      </c>
      <c r="G2749" s="1">
        <v>17556.8</v>
      </c>
      <c r="H2749" s="1">
        <v>17556.8</v>
      </c>
      <c r="I2749" s="1" t="s">
        <v>763</v>
      </c>
      <c r="J2749" s="1">
        <v>2025</v>
      </c>
      <c r="K2749" s="550">
        <v>45809</v>
      </c>
    </row>
    <row r="2750" spans="3:11">
      <c r="C2750" s="1">
        <v>5</v>
      </c>
      <c r="D2750" s="1" t="s">
        <v>846</v>
      </c>
      <c r="F2750" s="1">
        <v>10601621180</v>
      </c>
      <c r="G2750" s="1">
        <v>206.2</v>
      </c>
      <c r="H2750" s="1">
        <v>206.2</v>
      </c>
      <c r="I2750" s="1" t="s">
        <v>766</v>
      </c>
      <c r="J2750" s="1">
        <v>2024</v>
      </c>
      <c r="K2750" s="550">
        <v>45627</v>
      </c>
    </row>
    <row r="2751" spans="3:11">
      <c r="C2751" s="1" t="s">
        <v>726</v>
      </c>
      <c r="D2751" s="1" t="s">
        <v>749</v>
      </c>
      <c r="E2751" s="1" t="s">
        <v>726</v>
      </c>
      <c r="F2751" s="1" t="s">
        <v>750</v>
      </c>
      <c r="G2751" s="1">
        <v>7633</v>
      </c>
      <c r="H2751" s="1">
        <v>7633</v>
      </c>
      <c r="I2751" s="1" t="s">
        <v>766</v>
      </c>
      <c r="J2751" s="1">
        <v>2024</v>
      </c>
      <c r="K2751" s="550">
        <v>45627</v>
      </c>
    </row>
    <row r="2752" spans="3:11">
      <c r="C2752" s="1" t="s">
        <v>968</v>
      </c>
      <c r="D2752" s="1" t="s">
        <v>812</v>
      </c>
      <c r="F2752" s="1">
        <v>10601621180</v>
      </c>
      <c r="G2752" s="1">
        <v>131.36000000000001</v>
      </c>
      <c r="H2752" s="1">
        <v>131.36000000000001</v>
      </c>
      <c r="I2752" s="1" t="s">
        <v>766</v>
      </c>
      <c r="J2752" s="1">
        <v>2024</v>
      </c>
      <c r="K2752" s="550">
        <v>45627</v>
      </c>
    </row>
    <row r="2753" spans="3:11">
      <c r="C2753" s="1" t="s">
        <v>969</v>
      </c>
      <c r="D2753" s="1" t="s">
        <v>749</v>
      </c>
      <c r="F2753" s="1">
        <v>10601521180</v>
      </c>
      <c r="G2753" s="1">
        <v>157.59</v>
      </c>
      <c r="H2753" s="1">
        <v>157.59</v>
      </c>
      <c r="I2753" s="1" t="s">
        <v>766</v>
      </c>
      <c r="J2753" s="1">
        <v>2024</v>
      </c>
      <c r="K2753" s="550">
        <v>45627</v>
      </c>
    </row>
    <row r="2754" spans="3:11">
      <c r="C2754" s="1" t="s">
        <v>970</v>
      </c>
      <c r="D2754" s="1" t="s">
        <v>824</v>
      </c>
      <c r="F2754" s="1">
        <v>10601621180</v>
      </c>
      <c r="G2754" s="1">
        <v>109.76</v>
      </c>
      <c r="H2754" s="1">
        <v>109.76</v>
      </c>
      <c r="I2754" s="1" t="s">
        <v>766</v>
      </c>
      <c r="J2754" s="1">
        <v>2024</v>
      </c>
      <c r="K2754" s="550">
        <v>45627</v>
      </c>
    </row>
    <row r="2755" spans="3:11">
      <c r="C2755" s="1" t="s">
        <v>971</v>
      </c>
      <c r="D2755" s="1" t="s">
        <v>824</v>
      </c>
      <c r="F2755" s="1">
        <v>10601621180</v>
      </c>
      <c r="G2755" s="1">
        <v>734.34</v>
      </c>
      <c r="H2755" s="1">
        <v>734.34</v>
      </c>
      <c r="I2755" s="1" t="s">
        <v>766</v>
      </c>
      <c r="J2755" s="1">
        <v>2024</v>
      </c>
      <c r="K2755" s="550">
        <v>45627</v>
      </c>
    </row>
    <row r="2756" spans="3:11">
      <c r="C2756" s="1" t="s">
        <v>972</v>
      </c>
      <c r="D2756" s="1" t="s">
        <v>814</v>
      </c>
      <c r="F2756" s="1" t="s">
        <v>750</v>
      </c>
      <c r="G2756" s="1">
        <v>1200</v>
      </c>
      <c r="H2756" s="1">
        <v>1200</v>
      </c>
      <c r="I2756" s="1" t="s">
        <v>766</v>
      </c>
      <c r="J2756" s="1">
        <v>2024</v>
      </c>
      <c r="K2756" s="550">
        <v>45627</v>
      </c>
    </row>
    <row r="2757" spans="3:11">
      <c r="C2757" s="1" t="s">
        <v>1428</v>
      </c>
      <c r="D2757" s="1" t="s">
        <v>814</v>
      </c>
      <c r="F2757" s="1">
        <v>10401301180</v>
      </c>
      <c r="G2757" s="1">
        <v>40.200000000000003</v>
      </c>
      <c r="H2757" s="1">
        <v>40.200000000000003</v>
      </c>
      <c r="I2757" s="1" t="s">
        <v>766</v>
      </c>
      <c r="J2757" s="1">
        <v>2024</v>
      </c>
      <c r="K2757" s="550">
        <v>45627</v>
      </c>
    </row>
    <row r="2758" spans="3:11">
      <c r="C2758" s="1" t="s">
        <v>973</v>
      </c>
      <c r="D2758" s="1" t="s">
        <v>814</v>
      </c>
      <c r="F2758" s="1">
        <v>10202171180</v>
      </c>
      <c r="G2758" s="1">
        <v>1398.3</v>
      </c>
      <c r="H2758" s="1">
        <v>1398.3</v>
      </c>
      <c r="I2758" s="1" t="s">
        <v>766</v>
      </c>
      <c r="J2758" s="1">
        <v>2024</v>
      </c>
      <c r="K2758" s="550">
        <v>45627</v>
      </c>
    </row>
    <row r="2759" spans="3:11">
      <c r="C2759" s="1" t="s">
        <v>975</v>
      </c>
      <c r="D2759" s="1" t="s">
        <v>846</v>
      </c>
      <c r="F2759" s="1">
        <v>10601621180</v>
      </c>
      <c r="G2759" s="1">
        <v>150.06</v>
      </c>
      <c r="H2759" s="1">
        <v>150.06</v>
      </c>
      <c r="I2759" s="1" t="s">
        <v>766</v>
      </c>
      <c r="J2759" s="1">
        <v>2024</v>
      </c>
      <c r="K2759" s="550">
        <v>45627</v>
      </c>
    </row>
    <row r="2760" spans="3:11">
      <c r="C2760" s="1" t="s">
        <v>976</v>
      </c>
      <c r="D2760" s="1" t="s">
        <v>826</v>
      </c>
      <c r="F2760" s="1" t="s">
        <v>750</v>
      </c>
      <c r="G2760" s="1">
        <v>273.24</v>
      </c>
      <c r="H2760" s="1">
        <v>273.24</v>
      </c>
      <c r="I2760" s="1" t="s">
        <v>766</v>
      </c>
      <c r="J2760" s="1">
        <v>2024</v>
      </c>
      <c r="K2760" s="550">
        <v>45627</v>
      </c>
    </row>
    <row r="2761" spans="3:11">
      <c r="C2761" s="1" t="s">
        <v>977</v>
      </c>
      <c r="D2761" s="1" t="s">
        <v>826</v>
      </c>
      <c r="F2761" s="1">
        <v>10601621180</v>
      </c>
      <c r="G2761" s="1">
        <v>226.45</v>
      </c>
      <c r="H2761" s="1">
        <v>226.45</v>
      </c>
      <c r="I2761" s="1" t="s">
        <v>766</v>
      </c>
      <c r="J2761" s="1">
        <v>2024</v>
      </c>
      <c r="K2761" s="550">
        <v>45627</v>
      </c>
    </row>
    <row r="2762" spans="3:11">
      <c r="C2762" s="1" t="s">
        <v>978</v>
      </c>
      <c r="D2762" s="1" t="s">
        <v>826</v>
      </c>
      <c r="F2762" s="1" t="s">
        <v>750</v>
      </c>
      <c r="G2762" s="1">
        <v>189.31</v>
      </c>
      <c r="H2762" s="1">
        <v>189.31</v>
      </c>
      <c r="I2762" s="1" t="s">
        <v>766</v>
      </c>
      <c r="J2762" s="1">
        <v>2024</v>
      </c>
      <c r="K2762" s="550">
        <v>45627</v>
      </c>
    </row>
    <row r="2763" spans="3:11">
      <c r="C2763" s="1" t="s">
        <v>979</v>
      </c>
      <c r="D2763" s="1" t="s">
        <v>824</v>
      </c>
      <c r="F2763" s="1">
        <v>10202131180</v>
      </c>
      <c r="G2763" s="1">
        <v>2243.87</v>
      </c>
      <c r="H2763" s="1">
        <v>2243.87</v>
      </c>
      <c r="I2763" s="1" t="s">
        <v>766</v>
      </c>
      <c r="J2763" s="1">
        <v>2024</v>
      </c>
      <c r="K2763" s="550">
        <v>45627</v>
      </c>
    </row>
    <row r="2764" spans="3:11">
      <c r="C2764" s="1" t="s">
        <v>981</v>
      </c>
      <c r="D2764" s="1" t="s">
        <v>824</v>
      </c>
      <c r="F2764" s="1">
        <v>10202131180</v>
      </c>
      <c r="G2764" s="1">
        <v>3365.22</v>
      </c>
      <c r="H2764" s="1">
        <v>3365.22</v>
      </c>
      <c r="I2764" s="1" t="s">
        <v>766</v>
      </c>
      <c r="J2764" s="1">
        <v>2024</v>
      </c>
      <c r="K2764" s="550">
        <v>45627</v>
      </c>
    </row>
    <row r="2765" spans="3:11">
      <c r="C2765" s="1" t="s">
        <v>1389</v>
      </c>
      <c r="D2765" s="1" t="s">
        <v>797</v>
      </c>
      <c r="F2765" s="1">
        <v>10601621180</v>
      </c>
      <c r="G2765" s="1">
        <v>791.44</v>
      </c>
      <c r="H2765" s="1">
        <v>791.44</v>
      </c>
      <c r="I2765" s="1" t="s">
        <v>766</v>
      </c>
      <c r="J2765" s="1">
        <v>2024</v>
      </c>
      <c r="K2765" s="550">
        <v>45627</v>
      </c>
    </row>
    <row r="2766" spans="3:11">
      <c r="C2766" s="1" t="s">
        <v>983</v>
      </c>
      <c r="D2766" s="1" t="s">
        <v>797</v>
      </c>
      <c r="F2766" s="1">
        <v>10601621180</v>
      </c>
      <c r="G2766" s="1">
        <v>268.81</v>
      </c>
      <c r="H2766" s="1">
        <v>268.81</v>
      </c>
      <c r="I2766" s="1" t="s">
        <v>766</v>
      </c>
      <c r="J2766" s="1">
        <v>2024</v>
      </c>
      <c r="K2766" s="550">
        <v>45627</v>
      </c>
    </row>
    <row r="2767" spans="3:11">
      <c r="C2767" s="1" t="s">
        <v>984</v>
      </c>
      <c r="D2767" s="1" t="s">
        <v>838</v>
      </c>
      <c r="F2767" s="1" t="s">
        <v>761</v>
      </c>
      <c r="G2767" s="1">
        <v>500</v>
      </c>
      <c r="H2767" s="1">
        <v>500</v>
      </c>
      <c r="I2767" s="1" t="s">
        <v>766</v>
      </c>
      <c r="J2767" s="1">
        <v>2024</v>
      </c>
      <c r="K2767" s="550">
        <v>45627</v>
      </c>
    </row>
    <row r="2768" spans="3:11">
      <c r="C2768" s="1" t="s">
        <v>986</v>
      </c>
      <c r="D2768" s="1" t="s">
        <v>838</v>
      </c>
      <c r="F2768" s="1" t="s">
        <v>761</v>
      </c>
      <c r="G2768" s="1">
        <v>494</v>
      </c>
      <c r="H2768" s="1">
        <v>494</v>
      </c>
      <c r="I2768" s="1" t="s">
        <v>766</v>
      </c>
      <c r="J2768" s="1">
        <v>2024</v>
      </c>
      <c r="K2768" s="550">
        <v>45627</v>
      </c>
    </row>
    <row r="2769" spans="3:11">
      <c r="C2769" s="1" t="s">
        <v>988</v>
      </c>
      <c r="D2769" s="1" t="s">
        <v>840</v>
      </c>
      <c r="F2769" s="1" t="s">
        <v>761</v>
      </c>
      <c r="G2769" s="1">
        <v>212</v>
      </c>
      <c r="H2769" s="1">
        <v>212</v>
      </c>
      <c r="I2769" s="1" t="s">
        <v>766</v>
      </c>
      <c r="J2769" s="1">
        <v>2024</v>
      </c>
      <c r="K2769" s="550">
        <v>45627</v>
      </c>
    </row>
    <row r="2770" spans="3:11">
      <c r="C2770" s="1" t="s">
        <v>990</v>
      </c>
      <c r="D2770" s="1" t="s">
        <v>840</v>
      </c>
      <c r="F2770" s="1" t="s">
        <v>761</v>
      </c>
      <c r="G2770" s="1">
        <v>452.66</v>
      </c>
      <c r="H2770" s="1">
        <v>452.66</v>
      </c>
      <c r="I2770" s="1" t="s">
        <v>766</v>
      </c>
      <c r="J2770" s="1">
        <v>2024</v>
      </c>
      <c r="K2770" s="550">
        <v>45627</v>
      </c>
    </row>
    <row r="2771" spans="3:11">
      <c r="C2771" s="1" t="s">
        <v>991</v>
      </c>
      <c r="D2771" s="1" t="s">
        <v>840</v>
      </c>
      <c r="F2771" s="1" t="s">
        <v>761</v>
      </c>
      <c r="G2771" s="1">
        <v>225</v>
      </c>
      <c r="H2771" s="1">
        <v>225</v>
      </c>
      <c r="I2771" s="1" t="s">
        <v>766</v>
      </c>
      <c r="J2771" s="1">
        <v>2024</v>
      </c>
      <c r="K2771" s="550">
        <v>45627</v>
      </c>
    </row>
    <row r="2772" spans="3:11">
      <c r="C2772" s="1" t="s">
        <v>992</v>
      </c>
      <c r="D2772" s="1" t="s">
        <v>840</v>
      </c>
      <c r="F2772" s="1" t="s">
        <v>761</v>
      </c>
      <c r="G2772" s="1">
        <v>127</v>
      </c>
      <c r="H2772" s="1">
        <v>127</v>
      </c>
      <c r="I2772" s="1" t="s">
        <v>766</v>
      </c>
      <c r="J2772" s="1">
        <v>2024</v>
      </c>
      <c r="K2772" s="550">
        <v>45627</v>
      </c>
    </row>
    <row r="2773" spans="3:11">
      <c r="C2773" s="1" t="s">
        <v>998</v>
      </c>
      <c r="D2773" s="1" t="s">
        <v>820</v>
      </c>
      <c r="F2773" s="1">
        <v>10201161180</v>
      </c>
      <c r="G2773" s="1">
        <v>2723</v>
      </c>
      <c r="H2773" s="1">
        <v>2723</v>
      </c>
      <c r="I2773" s="1" t="s">
        <v>766</v>
      </c>
      <c r="J2773" s="1">
        <v>2024</v>
      </c>
      <c r="K2773" s="550">
        <v>45627</v>
      </c>
    </row>
    <row r="2774" spans="3:11">
      <c r="C2774" s="1" t="s">
        <v>999</v>
      </c>
      <c r="D2774" s="1" t="s">
        <v>820</v>
      </c>
      <c r="F2774" s="1">
        <v>10201161180</v>
      </c>
      <c r="G2774" s="1">
        <v>4073</v>
      </c>
      <c r="H2774" s="1">
        <v>4073</v>
      </c>
      <c r="I2774" s="1" t="s">
        <v>766</v>
      </c>
      <c r="J2774" s="1">
        <v>2024</v>
      </c>
      <c r="K2774" s="550">
        <v>45627</v>
      </c>
    </row>
    <row r="2775" spans="3:11">
      <c r="C2775" s="1" t="s">
        <v>1000</v>
      </c>
      <c r="D2775" s="1" t="s">
        <v>820</v>
      </c>
      <c r="F2775" s="1">
        <v>10201161180</v>
      </c>
      <c r="G2775" s="1">
        <v>2410</v>
      </c>
      <c r="H2775" s="1">
        <v>2410</v>
      </c>
      <c r="I2775" s="1" t="s">
        <v>766</v>
      </c>
      <c r="J2775" s="1">
        <v>2024</v>
      </c>
      <c r="K2775" s="550">
        <v>45627</v>
      </c>
    </row>
    <row r="2776" spans="3:11">
      <c r="C2776" s="1" t="s">
        <v>1001</v>
      </c>
      <c r="D2776" s="1" t="s">
        <v>820</v>
      </c>
      <c r="F2776" s="1">
        <v>10201161180</v>
      </c>
      <c r="G2776" s="1">
        <v>2392</v>
      </c>
      <c r="H2776" s="1">
        <v>2392</v>
      </c>
      <c r="I2776" s="1" t="s">
        <v>766</v>
      </c>
      <c r="J2776" s="1">
        <v>2024</v>
      </c>
      <c r="K2776" s="550">
        <v>45627</v>
      </c>
    </row>
    <row r="2777" spans="3:11">
      <c r="C2777" s="1" t="s">
        <v>1002</v>
      </c>
      <c r="D2777" s="1" t="s">
        <v>820</v>
      </c>
      <c r="F2777" s="1">
        <v>10201161180</v>
      </c>
      <c r="G2777" s="1">
        <v>200</v>
      </c>
      <c r="H2777" s="1">
        <v>200</v>
      </c>
      <c r="I2777" s="1" t="s">
        <v>766</v>
      </c>
      <c r="J2777" s="1">
        <v>2024</v>
      </c>
      <c r="K2777" s="550">
        <v>45627</v>
      </c>
    </row>
    <row r="2778" spans="3:11">
      <c r="C2778" s="1" t="s">
        <v>1003</v>
      </c>
      <c r="D2778" s="1" t="s">
        <v>826</v>
      </c>
      <c r="F2778" s="1">
        <v>10601621180</v>
      </c>
      <c r="G2778" s="1">
        <v>372.83</v>
      </c>
      <c r="H2778" s="1">
        <v>372.83</v>
      </c>
      <c r="I2778" s="1" t="s">
        <v>766</v>
      </c>
      <c r="J2778" s="1">
        <v>2024</v>
      </c>
      <c r="K2778" s="550">
        <v>45627</v>
      </c>
    </row>
    <row r="2779" spans="3:11">
      <c r="C2779" s="1" t="s">
        <v>1004</v>
      </c>
      <c r="D2779" s="1" t="s">
        <v>826</v>
      </c>
      <c r="F2779" s="1">
        <v>10601621180</v>
      </c>
      <c r="G2779" s="1">
        <v>476.64</v>
      </c>
      <c r="H2779" s="1">
        <v>476.64</v>
      </c>
      <c r="I2779" s="1" t="s">
        <v>766</v>
      </c>
      <c r="J2779" s="1">
        <v>2024</v>
      </c>
      <c r="K2779" s="550">
        <v>45627</v>
      </c>
    </row>
    <row r="2780" spans="3:11">
      <c r="C2780" s="1" t="s">
        <v>1008</v>
      </c>
      <c r="D2780" s="1" t="s">
        <v>797</v>
      </c>
      <c r="F2780" s="1">
        <v>10202131180</v>
      </c>
      <c r="G2780" s="1">
        <v>485.5</v>
      </c>
      <c r="H2780" s="1">
        <v>485.5</v>
      </c>
      <c r="I2780" s="1" t="s">
        <v>766</v>
      </c>
      <c r="J2780" s="1">
        <v>2024</v>
      </c>
      <c r="K2780" s="550">
        <v>45627</v>
      </c>
    </row>
    <row r="2781" spans="3:11">
      <c r="C2781" s="1" t="s">
        <v>1285</v>
      </c>
      <c r="D2781" s="1" t="s">
        <v>797</v>
      </c>
      <c r="F2781" s="1">
        <v>10202131180</v>
      </c>
      <c r="G2781" s="1">
        <v>357.07</v>
      </c>
      <c r="H2781" s="1">
        <v>357.07</v>
      </c>
      <c r="I2781" s="1" t="s">
        <v>766</v>
      </c>
      <c r="J2781" s="1">
        <v>2024</v>
      </c>
      <c r="K2781" s="550">
        <v>45627</v>
      </c>
    </row>
    <row r="2782" spans="3:11">
      <c r="C2782" s="1" t="s">
        <v>1286</v>
      </c>
      <c r="D2782" s="1" t="s">
        <v>801</v>
      </c>
      <c r="F2782" s="1">
        <v>10401301180</v>
      </c>
      <c r="G2782" s="1">
        <v>1517.15</v>
      </c>
      <c r="H2782" s="1">
        <v>1517.15</v>
      </c>
      <c r="I2782" s="1" t="s">
        <v>766</v>
      </c>
      <c r="J2782" s="1">
        <v>2024</v>
      </c>
      <c r="K2782" s="550">
        <v>45627</v>
      </c>
    </row>
    <row r="2783" spans="3:11">
      <c r="C2783" s="1" t="s">
        <v>1009</v>
      </c>
      <c r="D2783" s="1" t="s">
        <v>797</v>
      </c>
      <c r="F2783" s="1">
        <v>10202171180</v>
      </c>
      <c r="G2783" s="1">
        <v>77.19</v>
      </c>
      <c r="H2783" s="1">
        <v>77.19</v>
      </c>
      <c r="I2783" s="1" t="s">
        <v>766</v>
      </c>
      <c r="J2783" s="1">
        <v>2024</v>
      </c>
      <c r="K2783" s="550">
        <v>45627</v>
      </c>
    </row>
    <row r="2784" spans="3:11" ht="25.5">
      <c r="C2784" s="69" t="s">
        <v>1365</v>
      </c>
      <c r="D2784" s="69" t="s">
        <v>799</v>
      </c>
      <c r="F2784" s="1" t="s">
        <v>761</v>
      </c>
      <c r="G2784" s="1">
        <v>184</v>
      </c>
      <c r="H2784" s="1">
        <v>184</v>
      </c>
      <c r="I2784" s="1" t="s">
        <v>766</v>
      </c>
      <c r="J2784" s="1">
        <v>2024</v>
      </c>
      <c r="K2784" s="550">
        <v>45627</v>
      </c>
    </row>
    <row r="2785" spans="3:11">
      <c r="C2785" s="1" t="s">
        <v>1011</v>
      </c>
      <c r="D2785" s="1" t="s">
        <v>822</v>
      </c>
      <c r="F2785" s="1">
        <v>10201161180</v>
      </c>
      <c r="G2785" s="1">
        <v>3222</v>
      </c>
      <c r="H2785" s="1">
        <v>3222</v>
      </c>
      <c r="I2785" s="1" t="s">
        <v>766</v>
      </c>
      <c r="J2785" s="1">
        <v>2024</v>
      </c>
      <c r="K2785" s="550">
        <v>45627</v>
      </c>
    </row>
    <row r="2786" spans="3:11" ht="25.5">
      <c r="C2786" s="69" t="s">
        <v>1366</v>
      </c>
      <c r="D2786" s="69" t="s">
        <v>804</v>
      </c>
      <c r="F2786" s="1" t="s">
        <v>761</v>
      </c>
      <c r="G2786" s="1">
        <v>123</v>
      </c>
      <c r="H2786" s="1">
        <v>123</v>
      </c>
      <c r="I2786" s="1" t="s">
        <v>766</v>
      </c>
      <c r="J2786" s="1">
        <v>2024</v>
      </c>
      <c r="K2786" s="550">
        <v>45627</v>
      </c>
    </row>
    <row r="2787" spans="3:11">
      <c r="C2787" s="1" t="s">
        <v>1016</v>
      </c>
      <c r="D2787" s="1" t="s">
        <v>820</v>
      </c>
      <c r="F2787" s="1">
        <v>10201161180</v>
      </c>
      <c r="G2787" s="1">
        <v>12892.8</v>
      </c>
      <c r="H2787" s="1">
        <v>12892.8</v>
      </c>
      <c r="I2787" s="1" t="s">
        <v>766</v>
      </c>
      <c r="J2787" s="1">
        <v>2024</v>
      </c>
      <c r="K2787" s="550">
        <v>45627</v>
      </c>
    </row>
    <row r="2788" spans="3:11">
      <c r="C2788" s="1" t="s">
        <v>1329</v>
      </c>
      <c r="D2788" s="1" t="s">
        <v>820</v>
      </c>
      <c r="F2788" s="1">
        <v>10201161180</v>
      </c>
      <c r="G2788" s="1">
        <v>580</v>
      </c>
      <c r="H2788" s="1">
        <v>580</v>
      </c>
      <c r="I2788" s="1" t="s">
        <v>766</v>
      </c>
      <c r="J2788" s="1">
        <v>2024</v>
      </c>
      <c r="K2788" s="550">
        <v>45627</v>
      </c>
    </row>
    <row r="2789" spans="3:11">
      <c r="C2789" s="1" t="s">
        <v>1017</v>
      </c>
      <c r="D2789" s="1" t="s">
        <v>820</v>
      </c>
      <c r="F2789" s="1">
        <v>10201161180</v>
      </c>
      <c r="G2789" s="1">
        <v>12895.1</v>
      </c>
      <c r="H2789" s="1">
        <v>12895.1</v>
      </c>
      <c r="I2789" s="1" t="s">
        <v>766</v>
      </c>
      <c r="J2789" s="1">
        <v>2024</v>
      </c>
      <c r="K2789" s="550">
        <v>45627</v>
      </c>
    </row>
    <row r="2790" spans="3:11">
      <c r="C2790" s="1" t="s">
        <v>1018</v>
      </c>
      <c r="D2790" s="1" t="s">
        <v>804</v>
      </c>
      <c r="F2790" s="1">
        <v>10201161180</v>
      </c>
      <c r="G2790" s="1">
        <v>7948</v>
      </c>
      <c r="H2790" s="1">
        <v>7948</v>
      </c>
      <c r="I2790" s="1" t="s">
        <v>766</v>
      </c>
      <c r="J2790" s="1">
        <v>2024</v>
      </c>
      <c r="K2790" s="550">
        <v>45627</v>
      </c>
    </row>
    <row r="2791" spans="3:11">
      <c r="C2791" s="1" t="s">
        <v>1019</v>
      </c>
      <c r="D2791" s="1" t="s">
        <v>804</v>
      </c>
      <c r="F2791" s="1" t="s">
        <v>761</v>
      </c>
      <c r="G2791" s="1">
        <v>8249.02</v>
      </c>
      <c r="H2791" s="1">
        <v>8249.02</v>
      </c>
      <c r="I2791" s="1" t="s">
        <v>766</v>
      </c>
      <c r="J2791" s="1">
        <v>2024</v>
      </c>
      <c r="K2791" s="550">
        <v>45627</v>
      </c>
    </row>
    <row r="2792" spans="3:11">
      <c r="C2792" s="1" t="s">
        <v>1020</v>
      </c>
      <c r="D2792" s="1" t="s">
        <v>804</v>
      </c>
      <c r="F2792" s="1" t="s">
        <v>761</v>
      </c>
      <c r="G2792" s="1">
        <v>2194.02</v>
      </c>
      <c r="H2792" s="1">
        <v>2194.02</v>
      </c>
      <c r="I2792" s="1" t="s">
        <v>766</v>
      </c>
      <c r="J2792" s="1">
        <v>2024</v>
      </c>
      <c r="K2792" s="550">
        <v>45627</v>
      </c>
    </row>
    <row r="2793" spans="3:11">
      <c r="C2793" s="1" t="s">
        <v>1021</v>
      </c>
      <c r="D2793" s="1" t="s">
        <v>804</v>
      </c>
      <c r="F2793" s="1" t="s">
        <v>761</v>
      </c>
      <c r="G2793" s="1">
        <v>-1675.98</v>
      </c>
      <c r="H2793" s="1">
        <v>-1675.98</v>
      </c>
      <c r="I2793" s="1" t="s">
        <v>766</v>
      </c>
      <c r="J2793" s="1">
        <v>2024</v>
      </c>
      <c r="K2793" s="550">
        <v>45627</v>
      </c>
    </row>
    <row r="2794" spans="3:11">
      <c r="C2794" s="1" t="s">
        <v>1022</v>
      </c>
      <c r="D2794" s="1" t="s">
        <v>804</v>
      </c>
      <c r="F2794" s="1">
        <v>10202171180</v>
      </c>
      <c r="G2794" s="1">
        <v>15230.5</v>
      </c>
      <c r="H2794" s="1">
        <v>15230.5</v>
      </c>
      <c r="I2794" s="1" t="s">
        <v>766</v>
      </c>
      <c r="J2794" s="1">
        <v>2024</v>
      </c>
      <c r="K2794" s="550">
        <v>45627</v>
      </c>
    </row>
    <row r="2795" spans="3:11">
      <c r="C2795" s="1" t="s">
        <v>1023</v>
      </c>
      <c r="D2795" s="1" t="s">
        <v>804</v>
      </c>
      <c r="F2795" s="1" t="s">
        <v>761</v>
      </c>
      <c r="G2795" s="1">
        <v>5009.0200000000004</v>
      </c>
      <c r="H2795" s="1">
        <v>5009.0200000000004</v>
      </c>
      <c r="I2795" s="1" t="s">
        <v>766</v>
      </c>
      <c r="J2795" s="1">
        <v>2024</v>
      </c>
      <c r="K2795" s="550">
        <v>45627</v>
      </c>
    </row>
    <row r="2796" spans="3:11">
      <c r="C2796" s="1" t="s">
        <v>1024</v>
      </c>
      <c r="D2796" s="1" t="s">
        <v>804</v>
      </c>
      <c r="F2796" s="1">
        <v>10201161180</v>
      </c>
      <c r="G2796" s="1">
        <v>19069</v>
      </c>
      <c r="H2796" s="1">
        <v>19069</v>
      </c>
      <c r="I2796" s="1" t="s">
        <v>766</v>
      </c>
      <c r="J2796" s="1">
        <v>2024</v>
      </c>
      <c r="K2796" s="550">
        <v>45627</v>
      </c>
    </row>
    <row r="2797" spans="3:11">
      <c r="C2797" s="1" t="s">
        <v>1025</v>
      </c>
      <c r="D2797" s="1" t="s">
        <v>804</v>
      </c>
      <c r="F2797" s="1">
        <v>10201161180</v>
      </c>
      <c r="G2797" s="1">
        <v>764.9</v>
      </c>
      <c r="H2797" s="1">
        <v>764.9</v>
      </c>
      <c r="I2797" s="1" t="s">
        <v>766</v>
      </c>
      <c r="J2797" s="1">
        <v>2024</v>
      </c>
      <c r="K2797" s="550">
        <v>45627</v>
      </c>
    </row>
    <row r="2798" spans="3:11">
      <c r="C2798" s="1" t="s">
        <v>1026</v>
      </c>
      <c r="D2798" s="1" t="s">
        <v>804</v>
      </c>
      <c r="F2798" s="1">
        <v>10201161180</v>
      </c>
      <c r="G2798" s="1">
        <v>18108</v>
      </c>
      <c r="H2798" s="1">
        <v>18108</v>
      </c>
      <c r="I2798" s="1" t="s">
        <v>766</v>
      </c>
      <c r="J2798" s="1">
        <v>2024</v>
      </c>
      <c r="K2798" s="550">
        <v>45627</v>
      </c>
    </row>
    <row r="2799" spans="3:11">
      <c r="C2799" s="1" t="s">
        <v>1027</v>
      </c>
      <c r="D2799" s="1" t="s">
        <v>804</v>
      </c>
      <c r="F2799" s="1">
        <v>10202171180</v>
      </c>
      <c r="G2799" s="1">
        <v>17044.099999999999</v>
      </c>
      <c r="H2799" s="1">
        <v>17044.099999999999</v>
      </c>
      <c r="I2799" s="1" t="s">
        <v>766</v>
      </c>
      <c r="J2799" s="1">
        <v>2024</v>
      </c>
      <c r="K2799" s="550">
        <v>45627</v>
      </c>
    </row>
    <row r="2800" spans="3:11">
      <c r="C2800" s="1" t="s">
        <v>1028</v>
      </c>
      <c r="D2800" s="1" t="s">
        <v>804</v>
      </c>
      <c r="F2800" s="1">
        <v>10202171180</v>
      </c>
      <c r="G2800" s="1">
        <v>21711.1</v>
      </c>
      <c r="H2800" s="1">
        <v>21711.1</v>
      </c>
      <c r="I2800" s="1" t="s">
        <v>766</v>
      </c>
      <c r="J2800" s="1">
        <v>2024</v>
      </c>
      <c r="K2800" s="550">
        <v>45627</v>
      </c>
    </row>
    <row r="2801" spans="3:11">
      <c r="C2801" s="1" t="s">
        <v>1029</v>
      </c>
      <c r="D2801" s="1" t="s">
        <v>804</v>
      </c>
      <c r="F2801" s="1">
        <v>10202171180</v>
      </c>
      <c r="G2801" s="1">
        <v>25689.3</v>
      </c>
      <c r="H2801" s="1">
        <v>25689.3</v>
      </c>
      <c r="I2801" s="1" t="s">
        <v>766</v>
      </c>
      <c r="J2801" s="1">
        <v>2024</v>
      </c>
      <c r="K2801" s="550">
        <v>45627</v>
      </c>
    </row>
    <row r="2802" spans="3:11">
      <c r="C2802" s="1" t="s">
        <v>1032</v>
      </c>
      <c r="D2802" s="1" t="s">
        <v>826</v>
      </c>
      <c r="F2802" s="1">
        <v>10601621180</v>
      </c>
      <c r="G2802" s="1">
        <v>222.35</v>
      </c>
      <c r="H2802" s="1">
        <v>222.35</v>
      </c>
      <c r="I2802" s="1" t="s">
        <v>766</v>
      </c>
      <c r="J2802" s="1">
        <v>2024</v>
      </c>
      <c r="K2802" s="550">
        <v>45627</v>
      </c>
    </row>
    <row r="2803" spans="3:11">
      <c r="C2803" s="1" t="s">
        <v>1033</v>
      </c>
      <c r="D2803" s="1" t="s">
        <v>808</v>
      </c>
      <c r="F2803" s="1">
        <v>10201161180</v>
      </c>
      <c r="G2803" s="1">
        <v>1558</v>
      </c>
      <c r="H2803" s="1">
        <v>1558</v>
      </c>
      <c r="I2803" s="1" t="s">
        <v>766</v>
      </c>
      <c r="J2803" s="1">
        <v>2024</v>
      </c>
      <c r="K2803" s="550">
        <v>45627</v>
      </c>
    </row>
    <row r="2804" spans="3:11">
      <c r="C2804" s="1" t="s">
        <v>1034</v>
      </c>
      <c r="D2804" s="1" t="s">
        <v>808</v>
      </c>
      <c r="F2804" s="1">
        <v>10401301180</v>
      </c>
      <c r="G2804" s="1">
        <v>438.4</v>
      </c>
      <c r="H2804" s="1">
        <v>438.4</v>
      </c>
      <c r="I2804" s="1" t="s">
        <v>766</v>
      </c>
      <c r="J2804" s="1">
        <v>2024</v>
      </c>
      <c r="K2804" s="550">
        <v>45627</v>
      </c>
    </row>
    <row r="2805" spans="3:11">
      <c r="C2805" s="1" t="s">
        <v>1035</v>
      </c>
      <c r="D2805" s="1" t="s">
        <v>808</v>
      </c>
      <c r="F2805" s="1">
        <v>10201161180</v>
      </c>
      <c r="G2805" s="1">
        <v>180</v>
      </c>
      <c r="H2805" s="1">
        <v>180</v>
      </c>
      <c r="I2805" s="1" t="s">
        <v>766</v>
      </c>
      <c r="J2805" s="1">
        <v>2024</v>
      </c>
      <c r="K2805" s="550">
        <v>45627</v>
      </c>
    </row>
    <row r="2806" spans="3:11">
      <c r="C2806" s="1" t="s">
        <v>1036</v>
      </c>
      <c r="D2806" s="1" t="s">
        <v>808</v>
      </c>
      <c r="F2806" s="1">
        <v>10201161180</v>
      </c>
      <c r="G2806" s="1">
        <v>180</v>
      </c>
      <c r="H2806" s="1">
        <v>180</v>
      </c>
      <c r="I2806" s="1" t="s">
        <v>766</v>
      </c>
      <c r="J2806" s="1">
        <v>2024</v>
      </c>
      <c r="K2806" s="550">
        <v>45627</v>
      </c>
    </row>
    <row r="2807" spans="3:11">
      <c r="C2807" s="1" t="s">
        <v>1037</v>
      </c>
      <c r="D2807" s="1" t="s">
        <v>810</v>
      </c>
      <c r="F2807" s="1">
        <v>10202141180</v>
      </c>
      <c r="G2807" s="1">
        <v>123101.6</v>
      </c>
      <c r="H2807" s="1">
        <v>123101.6</v>
      </c>
      <c r="I2807" s="1" t="s">
        <v>766</v>
      </c>
      <c r="J2807" s="1">
        <v>2024</v>
      </c>
      <c r="K2807" s="550">
        <v>45627</v>
      </c>
    </row>
    <row r="2808" spans="3:11">
      <c r="C2808" s="1" t="s">
        <v>1038</v>
      </c>
      <c r="D2808" s="1" t="s">
        <v>810</v>
      </c>
      <c r="F2808" s="1">
        <v>10202141180</v>
      </c>
      <c r="G2808" s="1">
        <v>84282.1</v>
      </c>
      <c r="H2808" s="1">
        <v>84282.1</v>
      </c>
      <c r="I2808" s="1" t="s">
        <v>766</v>
      </c>
      <c r="J2808" s="1">
        <v>2024</v>
      </c>
      <c r="K2808" s="550">
        <v>45627</v>
      </c>
    </row>
    <row r="2809" spans="3:11">
      <c r="C2809" s="1" t="s">
        <v>1039</v>
      </c>
      <c r="D2809" s="1" t="s">
        <v>810</v>
      </c>
      <c r="F2809" s="1">
        <v>10202141180</v>
      </c>
      <c r="G2809" s="1">
        <v>19314.8</v>
      </c>
      <c r="H2809" s="1">
        <v>19314.8</v>
      </c>
      <c r="I2809" s="1" t="s">
        <v>766</v>
      </c>
      <c r="J2809" s="1">
        <v>2024</v>
      </c>
      <c r="K2809" s="550">
        <v>45627</v>
      </c>
    </row>
    <row r="2810" spans="3:11">
      <c r="C2810" s="1" t="s">
        <v>1040</v>
      </c>
      <c r="D2810" s="1" t="s">
        <v>810</v>
      </c>
      <c r="F2810" s="1">
        <v>10202141180</v>
      </c>
      <c r="G2810" s="1">
        <v>106703.7</v>
      </c>
      <c r="H2810" s="1">
        <v>106703.7</v>
      </c>
      <c r="I2810" s="1" t="s">
        <v>766</v>
      </c>
      <c r="J2810" s="1">
        <v>2024</v>
      </c>
      <c r="K2810" s="550">
        <v>45627</v>
      </c>
    </row>
    <row r="2811" spans="3:11">
      <c r="C2811" s="1" t="s">
        <v>1041</v>
      </c>
      <c r="D2811" s="1" t="s">
        <v>808</v>
      </c>
      <c r="F2811" s="1">
        <v>10201161180</v>
      </c>
      <c r="G2811" s="1">
        <v>20</v>
      </c>
      <c r="H2811" s="1">
        <v>20</v>
      </c>
      <c r="I2811" s="1" t="s">
        <v>766</v>
      </c>
      <c r="J2811" s="1">
        <v>2024</v>
      </c>
      <c r="K2811" s="550">
        <v>45627</v>
      </c>
    </row>
    <row r="2812" spans="3:11">
      <c r="C2812" s="1" t="s">
        <v>1042</v>
      </c>
      <c r="D2812" s="1" t="s">
        <v>808</v>
      </c>
      <c r="F2812" s="1">
        <v>10201161180</v>
      </c>
      <c r="G2812" s="1">
        <v>520</v>
      </c>
      <c r="H2812" s="1">
        <v>520</v>
      </c>
      <c r="I2812" s="1" t="s">
        <v>766</v>
      </c>
      <c r="J2812" s="1">
        <v>2024</v>
      </c>
      <c r="K2812" s="550">
        <v>45627</v>
      </c>
    </row>
    <row r="2813" spans="3:11">
      <c r="C2813" s="1" t="s">
        <v>1043</v>
      </c>
      <c r="D2813" s="1" t="s">
        <v>808</v>
      </c>
      <c r="F2813" s="1">
        <v>10201161180</v>
      </c>
      <c r="G2813" s="1">
        <v>3376</v>
      </c>
      <c r="H2813" s="1">
        <v>3376</v>
      </c>
      <c r="I2813" s="1" t="s">
        <v>766</v>
      </c>
      <c r="J2813" s="1">
        <v>2024</v>
      </c>
      <c r="K2813" s="550">
        <v>45627</v>
      </c>
    </row>
    <row r="2814" spans="3:11">
      <c r="C2814" s="1" t="s">
        <v>1045</v>
      </c>
      <c r="D2814" s="1" t="s">
        <v>808</v>
      </c>
      <c r="F2814" s="1">
        <v>10201161180</v>
      </c>
      <c r="G2814" s="1">
        <v>2825</v>
      </c>
      <c r="H2814" s="1">
        <v>2825</v>
      </c>
      <c r="I2814" s="1" t="s">
        <v>766</v>
      </c>
      <c r="J2814" s="1">
        <v>2024</v>
      </c>
      <c r="K2814" s="550">
        <v>45627</v>
      </c>
    </row>
    <row r="2815" spans="3:11">
      <c r="C2815" s="1" t="s">
        <v>1046</v>
      </c>
      <c r="D2815" s="1" t="s">
        <v>808</v>
      </c>
      <c r="F2815" s="1">
        <v>10201161180</v>
      </c>
      <c r="G2815" s="1">
        <v>5618</v>
      </c>
      <c r="H2815" s="1">
        <v>5618</v>
      </c>
      <c r="I2815" s="1" t="s">
        <v>766</v>
      </c>
      <c r="J2815" s="1">
        <v>2024</v>
      </c>
      <c r="K2815" s="550">
        <v>45627</v>
      </c>
    </row>
    <row r="2816" spans="3:11">
      <c r="C2816" s="1" t="s">
        <v>1047</v>
      </c>
      <c r="D2816" s="1" t="s">
        <v>808</v>
      </c>
      <c r="F2816" s="1">
        <v>10201161180</v>
      </c>
      <c r="G2816" s="1">
        <v>170</v>
      </c>
      <c r="H2816" s="1">
        <v>170</v>
      </c>
      <c r="I2816" s="1" t="s">
        <v>766</v>
      </c>
      <c r="J2816" s="1">
        <v>2024</v>
      </c>
      <c r="K2816" s="550">
        <v>45627</v>
      </c>
    </row>
    <row r="2817" spans="3:11">
      <c r="C2817" s="1" t="s">
        <v>1049</v>
      </c>
      <c r="D2817" s="1" t="s">
        <v>810</v>
      </c>
      <c r="F2817" s="1">
        <v>10201161180</v>
      </c>
      <c r="G2817" s="1">
        <v>3806</v>
      </c>
      <c r="H2817" s="1">
        <v>3806</v>
      </c>
      <c r="I2817" s="1" t="s">
        <v>766</v>
      </c>
      <c r="J2817" s="1">
        <v>2024</v>
      </c>
      <c r="K2817" s="550">
        <v>45627</v>
      </c>
    </row>
    <row r="2818" spans="3:11">
      <c r="C2818" s="1" t="s">
        <v>1050</v>
      </c>
      <c r="D2818" s="1" t="s">
        <v>810</v>
      </c>
      <c r="F2818" s="1">
        <v>10201161180</v>
      </c>
      <c r="G2818" s="1">
        <v>822</v>
      </c>
      <c r="H2818" s="1">
        <v>822</v>
      </c>
      <c r="I2818" s="1" t="s">
        <v>766</v>
      </c>
      <c r="J2818" s="1">
        <v>2024</v>
      </c>
      <c r="K2818" s="550">
        <v>45627</v>
      </c>
    </row>
    <row r="2819" spans="3:11">
      <c r="C2819" s="1" t="s">
        <v>1051</v>
      </c>
      <c r="D2819" s="1" t="s">
        <v>810</v>
      </c>
      <c r="F2819" s="1">
        <v>10201161180</v>
      </c>
      <c r="G2819" s="1">
        <v>2778</v>
      </c>
      <c r="H2819" s="1">
        <v>2778</v>
      </c>
      <c r="I2819" s="1" t="s">
        <v>766</v>
      </c>
      <c r="J2819" s="1">
        <v>2024</v>
      </c>
      <c r="K2819" s="550">
        <v>45627</v>
      </c>
    </row>
    <row r="2820" spans="3:11">
      <c r="C2820" s="1" t="s">
        <v>1054</v>
      </c>
      <c r="D2820" s="1" t="s">
        <v>822</v>
      </c>
      <c r="F2820" s="1">
        <v>10202131180</v>
      </c>
      <c r="G2820" s="1">
        <v>382.05</v>
      </c>
      <c r="H2820" s="1">
        <v>382.05</v>
      </c>
      <c r="I2820" s="1" t="s">
        <v>766</v>
      </c>
      <c r="J2820" s="1">
        <v>2024</v>
      </c>
      <c r="K2820" s="550">
        <v>45627</v>
      </c>
    </row>
    <row r="2821" spans="3:11">
      <c r="C2821" s="1" t="s">
        <v>1055</v>
      </c>
      <c r="D2821" s="1" t="s">
        <v>822</v>
      </c>
      <c r="F2821" s="1">
        <v>10202131180</v>
      </c>
      <c r="G2821" s="1">
        <v>63.46</v>
      </c>
      <c r="H2821" s="1">
        <v>63.46</v>
      </c>
      <c r="I2821" s="1" t="s">
        <v>766</v>
      </c>
      <c r="J2821" s="1">
        <v>2024</v>
      </c>
      <c r="K2821" s="550">
        <v>45627</v>
      </c>
    </row>
    <row r="2822" spans="3:11">
      <c r="C2822" s="1" t="s">
        <v>1056</v>
      </c>
      <c r="D2822" s="1" t="s">
        <v>828</v>
      </c>
      <c r="F2822" s="1">
        <v>10202111180</v>
      </c>
      <c r="G2822" s="1">
        <v>116.9</v>
      </c>
      <c r="H2822" s="1">
        <v>116.9</v>
      </c>
      <c r="I2822" s="1" t="s">
        <v>766</v>
      </c>
      <c r="J2822" s="1">
        <v>2024</v>
      </c>
      <c r="K2822" s="550">
        <v>45627</v>
      </c>
    </row>
    <row r="2823" spans="3:11">
      <c r="C2823" s="1" t="s">
        <v>1058</v>
      </c>
      <c r="D2823" s="1" t="s">
        <v>828</v>
      </c>
      <c r="F2823" s="1">
        <v>10202111180</v>
      </c>
      <c r="G2823" s="1">
        <v>55.4</v>
      </c>
      <c r="H2823" s="1">
        <v>55.4</v>
      </c>
      <c r="I2823" s="1" t="s">
        <v>766</v>
      </c>
      <c r="J2823" s="1">
        <v>2024</v>
      </c>
      <c r="K2823" s="550">
        <v>45627</v>
      </c>
    </row>
    <row r="2824" spans="3:11">
      <c r="C2824" s="1" t="s">
        <v>1060</v>
      </c>
      <c r="D2824" s="1" t="s">
        <v>826</v>
      </c>
      <c r="F2824" s="1">
        <v>10202131180</v>
      </c>
      <c r="G2824" s="1">
        <v>300.8</v>
      </c>
      <c r="H2824" s="1">
        <v>300.8</v>
      </c>
      <c r="I2824" s="1" t="s">
        <v>766</v>
      </c>
      <c r="J2824" s="1">
        <v>2024</v>
      </c>
      <c r="K2824" s="550">
        <v>45627</v>
      </c>
    </row>
    <row r="2825" spans="3:11">
      <c r="C2825" s="1" t="s">
        <v>1372</v>
      </c>
      <c r="D2825" s="1" t="s">
        <v>826</v>
      </c>
      <c r="F2825" s="1" t="s">
        <v>761</v>
      </c>
      <c r="G2825" s="1">
        <v>269.83</v>
      </c>
      <c r="H2825" s="1">
        <v>269.83</v>
      </c>
      <c r="I2825" s="1" t="s">
        <v>766</v>
      </c>
      <c r="J2825" s="1">
        <v>2024</v>
      </c>
      <c r="K2825" s="550">
        <v>45627</v>
      </c>
    </row>
    <row r="2826" spans="3:11">
      <c r="C2826" s="1" t="s">
        <v>1061</v>
      </c>
      <c r="D2826" s="1" t="s">
        <v>826</v>
      </c>
      <c r="F2826" s="1">
        <v>10601621180</v>
      </c>
      <c r="G2826" s="1">
        <v>146.75</v>
      </c>
      <c r="H2826" s="1">
        <v>146.75</v>
      </c>
      <c r="I2826" s="1" t="s">
        <v>766</v>
      </c>
      <c r="J2826" s="1">
        <v>2024</v>
      </c>
      <c r="K2826" s="550">
        <v>45627</v>
      </c>
    </row>
    <row r="2827" spans="3:11">
      <c r="C2827" s="1" t="s">
        <v>1062</v>
      </c>
      <c r="D2827" s="1" t="s">
        <v>812</v>
      </c>
      <c r="F2827" s="1">
        <v>10201161180</v>
      </c>
      <c r="G2827" s="1">
        <v>30</v>
      </c>
      <c r="H2827" s="1">
        <v>30</v>
      </c>
      <c r="I2827" s="1" t="s">
        <v>766</v>
      </c>
      <c r="J2827" s="1">
        <v>2024</v>
      </c>
      <c r="K2827" s="550">
        <v>45627</v>
      </c>
    </row>
    <row r="2828" spans="3:11">
      <c r="C2828" s="1" t="s">
        <v>1063</v>
      </c>
      <c r="D2828" s="1" t="s">
        <v>824</v>
      </c>
      <c r="F2828" s="1">
        <v>10601621180</v>
      </c>
      <c r="G2828" s="1">
        <v>17.71</v>
      </c>
      <c r="H2828" s="1">
        <v>17.71</v>
      </c>
      <c r="I2828" s="1" t="s">
        <v>766</v>
      </c>
      <c r="J2828" s="1">
        <v>2024</v>
      </c>
      <c r="K2828" s="550">
        <v>45627</v>
      </c>
    </row>
    <row r="2829" spans="3:11">
      <c r="C2829" s="1" t="s">
        <v>1064</v>
      </c>
      <c r="D2829" s="1" t="s">
        <v>814</v>
      </c>
      <c r="F2829" s="1">
        <v>10202221180</v>
      </c>
      <c r="G2829" s="1">
        <v>912.6</v>
      </c>
      <c r="H2829" s="1">
        <v>912.6</v>
      </c>
      <c r="I2829" s="1" t="s">
        <v>766</v>
      </c>
      <c r="J2829" s="1">
        <v>2024</v>
      </c>
      <c r="K2829" s="550">
        <v>45627</v>
      </c>
    </row>
    <row r="2830" spans="3:11">
      <c r="C2830" s="1" t="s">
        <v>1065</v>
      </c>
      <c r="D2830" s="1" t="s">
        <v>814</v>
      </c>
      <c r="F2830" s="1">
        <v>10201161180</v>
      </c>
      <c r="G2830" s="1">
        <v>550</v>
      </c>
      <c r="H2830" s="1">
        <v>550</v>
      </c>
      <c r="I2830" s="1" t="s">
        <v>766</v>
      </c>
      <c r="J2830" s="1">
        <v>2024</v>
      </c>
      <c r="K2830" s="550">
        <v>45627</v>
      </c>
    </row>
    <row r="2831" spans="3:11">
      <c r="C2831" s="1" t="s">
        <v>1068</v>
      </c>
      <c r="D2831" s="1" t="s">
        <v>844</v>
      </c>
      <c r="F2831" s="1">
        <v>10601521180</v>
      </c>
      <c r="G2831" s="1">
        <v>336.19</v>
      </c>
      <c r="H2831" s="1">
        <v>336.19</v>
      </c>
      <c r="I2831" s="1" t="s">
        <v>766</v>
      </c>
      <c r="J2831" s="1">
        <v>2024</v>
      </c>
      <c r="K2831" s="550">
        <v>45627</v>
      </c>
    </row>
    <row r="2832" spans="3:11">
      <c r="C2832" s="1" t="s">
        <v>1069</v>
      </c>
      <c r="D2832" s="1" t="s">
        <v>826</v>
      </c>
      <c r="F2832" s="1" t="s">
        <v>750</v>
      </c>
      <c r="G2832" s="1">
        <v>71.290000000000006</v>
      </c>
      <c r="H2832" s="1">
        <v>71.290000000000006</v>
      </c>
      <c r="I2832" s="1" t="s">
        <v>766</v>
      </c>
      <c r="J2832" s="1">
        <v>2024</v>
      </c>
      <c r="K2832" s="550">
        <v>45627</v>
      </c>
    </row>
    <row r="2833" spans="3:11">
      <c r="C2833" s="1" t="s">
        <v>1070</v>
      </c>
      <c r="D2833" s="1" t="s">
        <v>824</v>
      </c>
      <c r="F2833" s="1" t="s">
        <v>750</v>
      </c>
      <c r="G2833" s="1">
        <v>146.85</v>
      </c>
      <c r="H2833" s="1">
        <v>146.85</v>
      </c>
      <c r="I2833" s="1" t="s">
        <v>766</v>
      </c>
      <c r="J2833" s="1">
        <v>2024</v>
      </c>
      <c r="K2833" s="550">
        <v>45627</v>
      </c>
    </row>
    <row r="2834" spans="3:11">
      <c r="C2834" s="1" t="s">
        <v>1071</v>
      </c>
      <c r="D2834" s="1" t="s">
        <v>826</v>
      </c>
      <c r="F2834" s="1" t="s">
        <v>750</v>
      </c>
      <c r="G2834" s="1">
        <v>256.99</v>
      </c>
      <c r="H2834" s="1">
        <v>256.99</v>
      </c>
      <c r="I2834" s="1" t="s">
        <v>766</v>
      </c>
      <c r="J2834" s="1">
        <v>2024</v>
      </c>
      <c r="K2834" s="550">
        <v>45627</v>
      </c>
    </row>
    <row r="2835" spans="3:11">
      <c r="C2835" s="1" t="s">
        <v>1072</v>
      </c>
      <c r="D2835" s="1" t="s">
        <v>818</v>
      </c>
      <c r="F2835" s="1">
        <v>10202171180</v>
      </c>
      <c r="G2835" s="1">
        <v>10554.9</v>
      </c>
      <c r="H2835" s="1">
        <v>10554.9</v>
      </c>
      <c r="I2835" s="1" t="s">
        <v>766</v>
      </c>
      <c r="J2835" s="1">
        <v>2024</v>
      </c>
      <c r="K2835" s="550">
        <v>45627</v>
      </c>
    </row>
    <row r="2836" spans="3:11">
      <c r="C2836" s="1" t="s">
        <v>1073</v>
      </c>
      <c r="D2836" s="1" t="s">
        <v>818</v>
      </c>
      <c r="F2836" s="1">
        <v>10202171180</v>
      </c>
      <c r="G2836" s="1">
        <v>9335.2999999999993</v>
      </c>
      <c r="H2836" s="1">
        <v>9335.2999999999993</v>
      </c>
      <c r="I2836" s="1" t="s">
        <v>766</v>
      </c>
      <c r="J2836" s="1">
        <v>2024</v>
      </c>
      <c r="K2836" s="550">
        <v>45627</v>
      </c>
    </row>
    <row r="2837" spans="3:11">
      <c r="C2837" s="1" t="s">
        <v>1075</v>
      </c>
      <c r="D2837" s="1" t="s">
        <v>818</v>
      </c>
      <c r="F2837" s="1">
        <v>10201161180</v>
      </c>
      <c r="G2837" s="1">
        <v>1020</v>
      </c>
      <c r="H2837" s="1">
        <v>1020</v>
      </c>
      <c r="I2837" s="1" t="s">
        <v>766</v>
      </c>
      <c r="J2837" s="1">
        <v>2024</v>
      </c>
      <c r="K2837" s="550">
        <v>45627</v>
      </c>
    </row>
    <row r="2838" spans="3:11">
      <c r="D2838" s="1" t="s">
        <v>826</v>
      </c>
      <c r="F2838" s="1">
        <v>10601621180</v>
      </c>
      <c r="G2838" s="1">
        <v>175.49</v>
      </c>
      <c r="H2838" s="1">
        <v>175.49</v>
      </c>
      <c r="I2838" s="1" t="s">
        <v>766</v>
      </c>
      <c r="J2838" s="1">
        <v>2024</v>
      </c>
      <c r="K2838" s="550">
        <v>45627</v>
      </c>
    </row>
    <row r="2839" spans="3:11">
      <c r="C2839" s="1" t="s">
        <v>1077</v>
      </c>
      <c r="D2839" s="1" t="s">
        <v>826</v>
      </c>
      <c r="F2839" s="1">
        <v>10601621180</v>
      </c>
      <c r="G2839" s="1">
        <v>208.78</v>
      </c>
      <c r="H2839" s="1">
        <v>208.78</v>
      </c>
      <c r="I2839" s="1" t="s">
        <v>766</v>
      </c>
      <c r="J2839" s="1">
        <v>2024</v>
      </c>
      <c r="K2839" s="550">
        <v>45627</v>
      </c>
    </row>
    <row r="2840" spans="3:11">
      <c r="C2840" s="1" t="s">
        <v>1078</v>
      </c>
      <c r="D2840" s="1" t="s">
        <v>826</v>
      </c>
      <c r="F2840" s="1">
        <v>10401101180</v>
      </c>
      <c r="G2840" s="1">
        <v>125.55</v>
      </c>
      <c r="H2840" s="1">
        <v>125.55</v>
      </c>
      <c r="I2840" s="1" t="s">
        <v>766</v>
      </c>
      <c r="J2840" s="1">
        <v>2024</v>
      </c>
      <c r="K2840" s="550">
        <v>45627</v>
      </c>
    </row>
    <row r="2841" spans="3:11">
      <c r="C2841" s="1" t="s">
        <v>1079</v>
      </c>
      <c r="D2841" s="1" t="s">
        <v>824</v>
      </c>
      <c r="F2841" s="1">
        <v>10201161180</v>
      </c>
      <c r="G2841" s="1">
        <v>130</v>
      </c>
      <c r="H2841" s="1">
        <v>130</v>
      </c>
      <c r="I2841" s="1" t="s">
        <v>766</v>
      </c>
      <c r="J2841" s="1">
        <v>2024</v>
      </c>
      <c r="K2841" s="550">
        <v>45627</v>
      </c>
    </row>
    <row r="2842" spans="3:11">
      <c r="C2842" s="1" t="s">
        <v>1408</v>
      </c>
      <c r="D2842" s="1" t="s">
        <v>824</v>
      </c>
      <c r="F2842" s="1">
        <v>10401101180</v>
      </c>
      <c r="G2842" s="1">
        <v>395.05</v>
      </c>
      <c r="H2842" s="1">
        <v>395.05</v>
      </c>
      <c r="I2842" s="1" t="s">
        <v>766</v>
      </c>
      <c r="J2842" s="1">
        <v>2024</v>
      </c>
      <c r="K2842" s="550">
        <v>45627</v>
      </c>
    </row>
    <row r="2843" spans="3:11">
      <c r="C2843" s="1" t="s">
        <v>1080</v>
      </c>
      <c r="D2843" s="1" t="s">
        <v>842</v>
      </c>
      <c r="F2843" s="1">
        <v>10401301180</v>
      </c>
      <c r="G2843" s="1">
        <v>266.95999999999998</v>
      </c>
      <c r="H2843" s="1">
        <v>266.95999999999998</v>
      </c>
      <c r="I2843" s="1" t="s">
        <v>766</v>
      </c>
      <c r="J2843" s="1">
        <v>2024</v>
      </c>
      <c r="K2843" s="550">
        <v>45627</v>
      </c>
    </row>
    <row r="2844" spans="3:11">
      <c r="C2844" s="1" t="s">
        <v>1081</v>
      </c>
      <c r="D2844" s="1" t="s">
        <v>830</v>
      </c>
      <c r="F2844" s="1">
        <v>10202111180</v>
      </c>
      <c r="G2844" s="1">
        <v>508.7</v>
      </c>
      <c r="H2844" s="1">
        <v>508.7</v>
      </c>
      <c r="I2844" s="1" t="s">
        <v>766</v>
      </c>
      <c r="J2844" s="1">
        <v>2024</v>
      </c>
      <c r="K2844" s="550">
        <v>45627</v>
      </c>
    </row>
    <row r="2845" spans="3:11">
      <c r="C2845" s="1" t="s">
        <v>1082</v>
      </c>
      <c r="D2845" s="1" t="s">
        <v>830</v>
      </c>
      <c r="F2845" s="1">
        <v>10401301180</v>
      </c>
      <c r="G2845" s="1">
        <v>0</v>
      </c>
      <c r="H2845" s="1">
        <v>0</v>
      </c>
      <c r="I2845" s="1" t="s">
        <v>766</v>
      </c>
      <c r="J2845" s="1">
        <v>2024</v>
      </c>
      <c r="K2845" s="550">
        <v>45627</v>
      </c>
    </row>
    <row r="2846" spans="3:11">
      <c r="C2846" s="1" t="s">
        <v>1083</v>
      </c>
      <c r="D2846" s="1" t="s">
        <v>826</v>
      </c>
      <c r="F2846" s="1">
        <v>10601621180</v>
      </c>
      <c r="G2846" s="1">
        <v>196.03</v>
      </c>
      <c r="H2846" s="1">
        <v>196.03</v>
      </c>
      <c r="I2846" s="1" t="s">
        <v>766</v>
      </c>
      <c r="J2846" s="1">
        <v>2024</v>
      </c>
      <c r="K2846" s="550">
        <v>45627</v>
      </c>
    </row>
    <row r="2847" spans="3:11">
      <c r="C2847" s="1" t="s">
        <v>1084</v>
      </c>
      <c r="D2847" s="1" t="s">
        <v>826</v>
      </c>
      <c r="F2847" s="1">
        <v>10601621180</v>
      </c>
      <c r="G2847" s="1">
        <v>246.47</v>
      </c>
      <c r="H2847" s="1">
        <v>246.47</v>
      </c>
      <c r="I2847" s="1" t="s">
        <v>766</v>
      </c>
      <c r="J2847" s="1">
        <v>2024</v>
      </c>
      <c r="K2847" s="550">
        <v>45627</v>
      </c>
    </row>
    <row r="2848" spans="3:11" ht="25.5">
      <c r="C2848" s="69" t="s">
        <v>1374</v>
      </c>
      <c r="D2848" s="69" t="s">
        <v>808</v>
      </c>
      <c r="F2848" s="1" t="s">
        <v>761</v>
      </c>
      <c r="G2848" s="1">
        <v>1011</v>
      </c>
      <c r="H2848" s="1">
        <v>1011</v>
      </c>
      <c r="I2848" s="1" t="s">
        <v>766</v>
      </c>
      <c r="J2848" s="1">
        <v>2024</v>
      </c>
      <c r="K2848" s="550">
        <v>45627</v>
      </c>
    </row>
    <row r="2849" spans="3:11">
      <c r="C2849" s="1" t="s">
        <v>1086</v>
      </c>
      <c r="D2849" s="1" t="s">
        <v>820</v>
      </c>
      <c r="F2849" s="1">
        <v>10201161180</v>
      </c>
      <c r="G2849" s="1">
        <v>2446</v>
      </c>
      <c r="H2849" s="1">
        <v>2446</v>
      </c>
      <c r="I2849" s="1" t="s">
        <v>766</v>
      </c>
      <c r="J2849" s="1">
        <v>2024</v>
      </c>
      <c r="K2849" s="550">
        <v>45627</v>
      </c>
    </row>
    <row r="2850" spans="3:11">
      <c r="C2850" s="1" t="s">
        <v>1087</v>
      </c>
      <c r="D2850" s="1" t="s">
        <v>820</v>
      </c>
      <c r="F2850" s="1">
        <v>10201161180</v>
      </c>
      <c r="G2850" s="1">
        <v>4170</v>
      </c>
      <c r="H2850" s="1">
        <v>4170</v>
      </c>
      <c r="I2850" s="1" t="s">
        <v>766</v>
      </c>
      <c r="J2850" s="1">
        <v>2024</v>
      </c>
      <c r="K2850" s="550">
        <v>45627</v>
      </c>
    </row>
    <row r="2851" spans="3:11">
      <c r="C2851" s="1" t="s">
        <v>1088</v>
      </c>
      <c r="D2851" s="1" t="s">
        <v>820</v>
      </c>
      <c r="F2851" s="1">
        <v>10201161180</v>
      </c>
      <c r="G2851" s="1">
        <v>4335</v>
      </c>
      <c r="H2851" s="1">
        <v>4335</v>
      </c>
      <c r="I2851" s="1" t="s">
        <v>766</v>
      </c>
      <c r="J2851" s="1">
        <v>2024</v>
      </c>
      <c r="K2851" s="550">
        <v>45627</v>
      </c>
    </row>
    <row r="2852" spans="3:11">
      <c r="C2852" s="1" t="s">
        <v>1089</v>
      </c>
      <c r="D2852" s="1" t="s">
        <v>820</v>
      </c>
      <c r="F2852" s="1">
        <v>10201161180</v>
      </c>
      <c r="G2852" s="1">
        <v>5323</v>
      </c>
      <c r="H2852" s="1">
        <v>5323</v>
      </c>
      <c r="I2852" s="1" t="s">
        <v>766</v>
      </c>
      <c r="J2852" s="1">
        <v>2024</v>
      </c>
      <c r="K2852" s="550">
        <v>45627</v>
      </c>
    </row>
    <row r="2853" spans="3:11">
      <c r="C2853" s="1" t="s">
        <v>1091</v>
      </c>
      <c r="D2853" s="1" t="s">
        <v>826</v>
      </c>
      <c r="F2853" s="1">
        <v>10601621180</v>
      </c>
      <c r="G2853" s="1">
        <v>150.49</v>
      </c>
      <c r="H2853" s="1">
        <v>150.49</v>
      </c>
      <c r="I2853" s="1" t="s">
        <v>766</v>
      </c>
      <c r="J2853" s="1">
        <v>2024</v>
      </c>
      <c r="K2853" s="550">
        <v>45627</v>
      </c>
    </row>
    <row r="2854" spans="3:11">
      <c r="C2854" s="1" t="s">
        <v>1375</v>
      </c>
      <c r="D2854" s="1" t="s">
        <v>826</v>
      </c>
      <c r="F2854" s="1" t="s">
        <v>761</v>
      </c>
      <c r="G2854" s="1">
        <v>2238.5700000000002</v>
      </c>
      <c r="H2854" s="1">
        <v>2238.5700000000002</v>
      </c>
      <c r="I2854" s="1" t="s">
        <v>766</v>
      </c>
      <c r="J2854" s="1">
        <v>2024</v>
      </c>
      <c r="K2854" s="550">
        <v>45627</v>
      </c>
    </row>
    <row r="2855" spans="3:11">
      <c r="C2855" s="1" t="s">
        <v>1092</v>
      </c>
      <c r="D2855" s="1" t="s">
        <v>826</v>
      </c>
      <c r="F2855" s="1">
        <v>10401101180</v>
      </c>
      <c r="G2855" s="1">
        <v>604.02</v>
      </c>
      <c r="H2855" s="1">
        <v>604.02</v>
      </c>
      <c r="I2855" s="1" t="s">
        <v>766</v>
      </c>
      <c r="J2855" s="1">
        <v>2024</v>
      </c>
      <c r="K2855" s="550">
        <v>45627</v>
      </c>
    </row>
    <row r="2856" spans="3:11">
      <c r="C2856" s="1" t="s">
        <v>1093</v>
      </c>
      <c r="D2856" s="1" t="s">
        <v>830</v>
      </c>
      <c r="F2856" s="1">
        <v>10201161180</v>
      </c>
      <c r="G2856" s="1">
        <v>24822.2</v>
      </c>
      <c r="H2856" s="1">
        <v>24822.2</v>
      </c>
      <c r="I2856" s="1" t="s">
        <v>766</v>
      </c>
      <c r="J2856" s="1">
        <v>2024</v>
      </c>
      <c r="K2856" s="550">
        <v>45627</v>
      </c>
    </row>
    <row r="2857" spans="3:11">
      <c r="C2857" s="1" t="s">
        <v>1094</v>
      </c>
      <c r="D2857" s="1" t="s">
        <v>830</v>
      </c>
      <c r="F2857" s="1">
        <v>10201161180</v>
      </c>
      <c r="G2857" s="1">
        <v>23765.200000000001</v>
      </c>
      <c r="H2857" s="1">
        <v>23765.200000000001</v>
      </c>
      <c r="I2857" s="1" t="s">
        <v>766</v>
      </c>
      <c r="J2857" s="1">
        <v>2024</v>
      </c>
      <c r="K2857" s="550">
        <v>45627</v>
      </c>
    </row>
    <row r="2858" spans="3:11">
      <c r="C2858" s="1" t="s">
        <v>1332</v>
      </c>
      <c r="D2858" s="1" t="s">
        <v>826</v>
      </c>
      <c r="F2858" s="1" t="s">
        <v>761</v>
      </c>
      <c r="G2858" s="1">
        <v>101.03</v>
      </c>
      <c r="H2858" s="1">
        <v>101.03</v>
      </c>
      <c r="I2858" s="1" t="s">
        <v>766</v>
      </c>
      <c r="J2858" s="1">
        <v>2024</v>
      </c>
      <c r="K2858" s="550">
        <v>45627</v>
      </c>
    </row>
    <row r="2859" spans="3:11">
      <c r="C2859" s="1" t="s">
        <v>1334</v>
      </c>
      <c r="D2859" s="1" t="s">
        <v>826</v>
      </c>
      <c r="F2859" s="1" t="s">
        <v>761</v>
      </c>
      <c r="G2859" s="1">
        <v>200.21</v>
      </c>
      <c r="H2859" s="1">
        <v>200.21</v>
      </c>
      <c r="I2859" s="1" t="s">
        <v>766</v>
      </c>
      <c r="J2859" s="1">
        <v>2024</v>
      </c>
      <c r="K2859" s="550">
        <v>45627</v>
      </c>
    </row>
    <row r="2860" spans="3:11">
      <c r="C2860" s="1" t="s">
        <v>1336</v>
      </c>
      <c r="D2860" s="1" t="s">
        <v>826</v>
      </c>
      <c r="F2860" s="1" t="s">
        <v>761</v>
      </c>
      <c r="G2860" s="1">
        <v>329.32</v>
      </c>
      <c r="H2860" s="1">
        <v>329.32</v>
      </c>
      <c r="I2860" s="1" t="s">
        <v>766</v>
      </c>
      <c r="J2860" s="1">
        <v>2024</v>
      </c>
      <c r="K2860" s="550">
        <v>45627</v>
      </c>
    </row>
    <row r="2861" spans="3:11">
      <c r="C2861" s="1" t="s">
        <v>1095</v>
      </c>
      <c r="D2861" s="1" t="s">
        <v>828</v>
      </c>
      <c r="F2861" s="1">
        <v>10202111180</v>
      </c>
      <c r="G2861" s="1">
        <v>17.7</v>
      </c>
      <c r="H2861" s="1">
        <v>17.7</v>
      </c>
      <c r="I2861" s="1" t="s">
        <v>766</v>
      </c>
      <c r="J2861" s="1">
        <v>2024</v>
      </c>
      <c r="K2861" s="550">
        <v>45627</v>
      </c>
    </row>
    <row r="2862" spans="3:11">
      <c r="C2862" s="1" t="s">
        <v>1096</v>
      </c>
      <c r="D2862" s="1" t="s">
        <v>828</v>
      </c>
      <c r="F2862" s="1">
        <v>10202111180</v>
      </c>
      <c r="G2862" s="1">
        <v>28.5</v>
      </c>
      <c r="H2862" s="1">
        <v>28.5</v>
      </c>
      <c r="I2862" s="1" t="s">
        <v>766</v>
      </c>
      <c r="J2862" s="1">
        <v>2024</v>
      </c>
      <c r="K2862" s="550">
        <v>45627</v>
      </c>
    </row>
    <row r="2863" spans="3:11">
      <c r="C2863" s="1" t="s">
        <v>1097</v>
      </c>
      <c r="D2863" s="1" t="s">
        <v>828</v>
      </c>
      <c r="F2863" s="1">
        <v>10202171180</v>
      </c>
      <c r="G2863" s="1">
        <v>294.8</v>
      </c>
      <c r="H2863" s="1">
        <v>294.8</v>
      </c>
      <c r="I2863" s="1" t="s">
        <v>766</v>
      </c>
      <c r="J2863" s="1">
        <v>2024</v>
      </c>
      <c r="K2863" s="550">
        <v>45627</v>
      </c>
    </row>
    <row r="2864" spans="3:11">
      <c r="C2864" s="1" t="s">
        <v>1098</v>
      </c>
      <c r="D2864" s="1" t="s">
        <v>828</v>
      </c>
      <c r="F2864" s="1">
        <v>10202171180</v>
      </c>
      <c r="G2864" s="1">
        <v>465.5</v>
      </c>
      <c r="H2864" s="1">
        <v>465.5</v>
      </c>
      <c r="I2864" s="1" t="s">
        <v>766</v>
      </c>
      <c r="J2864" s="1">
        <v>2024</v>
      </c>
      <c r="K2864" s="550">
        <v>45627</v>
      </c>
    </row>
    <row r="2865" spans="3:11">
      <c r="C2865" s="1" t="s">
        <v>1099</v>
      </c>
      <c r="D2865" s="1" t="s">
        <v>828</v>
      </c>
      <c r="F2865" s="1">
        <v>10202171180</v>
      </c>
      <c r="G2865" s="1">
        <v>465.3</v>
      </c>
      <c r="H2865" s="1">
        <v>465.3</v>
      </c>
      <c r="I2865" s="1" t="s">
        <v>766</v>
      </c>
      <c r="J2865" s="1">
        <v>2024</v>
      </c>
      <c r="K2865" s="550">
        <v>45627</v>
      </c>
    </row>
    <row r="2866" spans="3:11">
      <c r="C2866" s="1" t="s">
        <v>1100</v>
      </c>
      <c r="D2866" s="1" t="s">
        <v>828</v>
      </c>
      <c r="F2866" s="1">
        <v>10202171180</v>
      </c>
      <c r="G2866" s="1">
        <v>288.8</v>
      </c>
      <c r="H2866" s="1">
        <v>288.8</v>
      </c>
      <c r="I2866" s="1" t="s">
        <v>766</v>
      </c>
      <c r="J2866" s="1">
        <v>2024</v>
      </c>
      <c r="K2866" s="550">
        <v>45627</v>
      </c>
    </row>
    <row r="2867" spans="3:11">
      <c r="C2867" s="1" t="s">
        <v>1101</v>
      </c>
      <c r="D2867" s="1" t="s">
        <v>828</v>
      </c>
      <c r="F2867" s="1">
        <v>10202171180</v>
      </c>
      <c r="G2867" s="1">
        <v>263</v>
      </c>
      <c r="H2867" s="1">
        <v>263</v>
      </c>
      <c r="I2867" s="1" t="s">
        <v>766</v>
      </c>
      <c r="J2867" s="1">
        <v>2024</v>
      </c>
      <c r="K2867" s="550">
        <v>45627</v>
      </c>
    </row>
    <row r="2868" spans="3:11">
      <c r="C2868" s="1" t="s">
        <v>1102</v>
      </c>
      <c r="D2868" s="1" t="s">
        <v>828</v>
      </c>
      <c r="F2868" s="1">
        <v>10202171180</v>
      </c>
      <c r="G2868" s="1">
        <v>338.4</v>
      </c>
      <c r="H2868" s="1">
        <v>338.4</v>
      </c>
      <c r="I2868" s="1" t="s">
        <v>766</v>
      </c>
      <c r="J2868" s="1">
        <v>2024</v>
      </c>
      <c r="K2868" s="550">
        <v>45627</v>
      </c>
    </row>
    <row r="2869" spans="3:11">
      <c r="C2869" s="1" t="s">
        <v>1103</v>
      </c>
      <c r="D2869" s="1" t="s">
        <v>828</v>
      </c>
      <c r="F2869" s="1">
        <v>10202171180</v>
      </c>
      <c r="G2869" s="1">
        <v>263.7</v>
      </c>
      <c r="H2869" s="1">
        <v>263.7</v>
      </c>
      <c r="I2869" s="1" t="s">
        <v>766</v>
      </c>
      <c r="J2869" s="1">
        <v>2024</v>
      </c>
      <c r="K2869" s="550">
        <v>45627</v>
      </c>
    </row>
    <row r="2870" spans="3:11">
      <c r="C2870" s="1" t="s">
        <v>1104</v>
      </c>
      <c r="D2870" s="1" t="s">
        <v>828</v>
      </c>
      <c r="F2870" s="1">
        <v>10202171180</v>
      </c>
      <c r="G2870" s="1">
        <v>401.1</v>
      </c>
      <c r="H2870" s="1">
        <v>401.1</v>
      </c>
      <c r="I2870" s="1" t="s">
        <v>766</v>
      </c>
      <c r="J2870" s="1">
        <v>2024</v>
      </c>
      <c r="K2870" s="550">
        <v>45627</v>
      </c>
    </row>
    <row r="2871" spans="3:11">
      <c r="C2871" s="1" t="s">
        <v>1105</v>
      </c>
      <c r="D2871" s="1" t="s">
        <v>828</v>
      </c>
      <c r="F2871" s="1">
        <v>10202171180</v>
      </c>
      <c r="G2871" s="1">
        <v>327.10000000000002</v>
      </c>
      <c r="H2871" s="1">
        <v>327.10000000000002</v>
      </c>
      <c r="I2871" s="1" t="s">
        <v>766</v>
      </c>
      <c r="J2871" s="1">
        <v>2024</v>
      </c>
      <c r="K2871" s="550">
        <v>45627</v>
      </c>
    </row>
    <row r="2872" spans="3:11">
      <c r="C2872" s="1" t="s">
        <v>1106</v>
      </c>
      <c r="D2872" s="1" t="s">
        <v>828</v>
      </c>
      <c r="F2872" s="1">
        <v>10202171180</v>
      </c>
      <c r="G2872" s="1">
        <v>376.7</v>
      </c>
      <c r="H2872" s="1">
        <v>376.7</v>
      </c>
      <c r="I2872" s="1" t="s">
        <v>766</v>
      </c>
      <c r="J2872" s="1">
        <v>2024</v>
      </c>
      <c r="K2872" s="550">
        <v>45627</v>
      </c>
    </row>
    <row r="2873" spans="3:11">
      <c r="C2873" s="1" t="s">
        <v>1107</v>
      </c>
      <c r="D2873" s="1" t="s">
        <v>828</v>
      </c>
      <c r="F2873" s="1">
        <v>10202171180</v>
      </c>
      <c r="G2873" s="1">
        <v>156.80000000000001</v>
      </c>
      <c r="H2873" s="1">
        <v>156.80000000000001</v>
      </c>
      <c r="I2873" s="1" t="s">
        <v>766</v>
      </c>
      <c r="J2873" s="1">
        <v>2024</v>
      </c>
      <c r="K2873" s="550">
        <v>45627</v>
      </c>
    </row>
    <row r="2874" spans="3:11">
      <c r="C2874" s="1" t="s">
        <v>1108</v>
      </c>
      <c r="D2874" s="1" t="s">
        <v>828</v>
      </c>
      <c r="F2874" s="1">
        <v>10202171180</v>
      </c>
      <c r="G2874" s="1">
        <v>336.7</v>
      </c>
      <c r="H2874" s="1">
        <v>336.7</v>
      </c>
      <c r="I2874" s="1" t="s">
        <v>766</v>
      </c>
      <c r="J2874" s="1">
        <v>2024</v>
      </c>
      <c r="K2874" s="550">
        <v>45627</v>
      </c>
    </row>
    <row r="2875" spans="3:11">
      <c r="C2875" s="1" t="s">
        <v>1109</v>
      </c>
      <c r="D2875" s="1" t="s">
        <v>828</v>
      </c>
      <c r="F2875" s="1">
        <v>10202171180</v>
      </c>
      <c r="G2875" s="1">
        <v>438</v>
      </c>
      <c r="H2875" s="1">
        <v>438</v>
      </c>
      <c r="I2875" s="1" t="s">
        <v>766</v>
      </c>
      <c r="J2875" s="1">
        <v>2024</v>
      </c>
      <c r="K2875" s="550">
        <v>45627</v>
      </c>
    </row>
    <row r="2876" spans="3:11">
      <c r="C2876" s="1" t="s">
        <v>1295</v>
      </c>
      <c r="D2876" s="1" t="s">
        <v>828</v>
      </c>
      <c r="F2876" s="1">
        <v>10202171180</v>
      </c>
      <c r="G2876" s="1">
        <v>98.4</v>
      </c>
      <c r="H2876" s="1">
        <v>98.4</v>
      </c>
      <c r="I2876" s="1" t="s">
        <v>766</v>
      </c>
      <c r="J2876" s="1">
        <v>2024</v>
      </c>
      <c r="K2876" s="550">
        <v>45627</v>
      </c>
    </row>
    <row r="2877" spans="3:11">
      <c r="C2877" s="1" t="s">
        <v>1337</v>
      </c>
      <c r="D2877" s="1" t="s">
        <v>828</v>
      </c>
      <c r="F2877" s="1">
        <v>10401311180</v>
      </c>
      <c r="G2877" s="1">
        <v>33.700000000000003</v>
      </c>
      <c r="H2877" s="1">
        <v>33.700000000000003</v>
      </c>
      <c r="I2877" s="1" t="s">
        <v>766</v>
      </c>
      <c r="J2877" s="1">
        <v>2024</v>
      </c>
      <c r="K2877" s="550">
        <v>45627</v>
      </c>
    </row>
    <row r="2878" spans="3:11">
      <c r="C2878" s="1" t="s">
        <v>1338</v>
      </c>
      <c r="D2878" s="1" t="s">
        <v>828</v>
      </c>
      <c r="F2878" s="1">
        <v>10401631180</v>
      </c>
      <c r="G2878" s="1">
        <v>132.69999999999999</v>
      </c>
      <c r="H2878" s="1">
        <v>132.69999999999999</v>
      </c>
      <c r="I2878" s="1" t="s">
        <v>766</v>
      </c>
      <c r="J2878" s="1">
        <v>2024</v>
      </c>
      <c r="K2878" s="550">
        <v>45627</v>
      </c>
    </row>
    <row r="2879" spans="3:11">
      <c r="C2879" s="1" t="s">
        <v>1469</v>
      </c>
      <c r="D2879" s="1" t="s">
        <v>828</v>
      </c>
      <c r="F2879" s="1">
        <v>10401631180</v>
      </c>
      <c r="G2879" s="1">
        <v>69.7</v>
      </c>
      <c r="H2879" s="1">
        <v>69.7</v>
      </c>
      <c r="I2879" s="1" t="s">
        <v>766</v>
      </c>
      <c r="J2879" s="1">
        <v>2024</v>
      </c>
      <c r="K2879" s="550">
        <v>45627</v>
      </c>
    </row>
    <row r="2880" spans="3:11">
      <c r="C2880" s="1" t="s">
        <v>1296</v>
      </c>
      <c r="D2880" s="1" t="s">
        <v>828</v>
      </c>
      <c r="F2880" s="1">
        <v>10201161180</v>
      </c>
      <c r="G2880" s="1">
        <v>50</v>
      </c>
      <c r="H2880" s="1">
        <v>50</v>
      </c>
      <c r="I2880" s="1" t="s">
        <v>766</v>
      </c>
      <c r="J2880" s="1">
        <v>2024</v>
      </c>
      <c r="K2880" s="550">
        <v>45627</v>
      </c>
    </row>
    <row r="2881" spans="3:11">
      <c r="C2881" s="1" t="s">
        <v>1110</v>
      </c>
      <c r="D2881" s="1" t="s">
        <v>828</v>
      </c>
      <c r="F2881" s="1">
        <v>10201161180</v>
      </c>
      <c r="G2881" s="1">
        <v>10</v>
      </c>
      <c r="H2881" s="1">
        <v>10</v>
      </c>
      <c r="I2881" s="1" t="s">
        <v>766</v>
      </c>
      <c r="J2881" s="1">
        <v>2024</v>
      </c>
      <c r="K2881" s="550">
        <v>45627</v>
      </c>
    </row>
    <row r="2882" spans="3:11">
      <c r="C2882" s="1" t="s">
        <v>1297</v>
      </c>
      <c r="D2882" s="1" t="s">
        <v>828</v>
      </c>
      <c r="F2882" s="1">
        <v>10201161180</v>
      </c>
      <c r="G2882" s="1">
        <v>60</v>
      </c>
      <c r="H2882" s="1">
        <v>60</v>
      </c>
      <c r="I2882" s="1" t="s">
        <v>766</v>
      </c>
      <c r="J2882" s="1">
        <v>2024</v>
      </c>
      <c r="K2882" s="550">
        <v>45627</v>
      </c>
    </row>
    <row r="2883" spans="3:11">
      <c r="D2883" s="1" t="s">
        <v>826</v>
      </c>
      <c r="F2883" s="1">
        <v>10601621180</v>
      </c>
      <c r="G2883" s="1">
        <v>64.44</v>
      </c>
      <c r="H2883" s="1">
        <v>64.44</v>
      </c>
      <c r="I2883" s="1" t="s">
        <v>766</v>
      </c>
      <c r="J2883" s="1">
        <v>2024</v>
      </c>
      <c r="K2883" s="550">
        <v>45627</v>
      </c>
    </row>
    <row r="2884" spans="3:11">
      <c r="C2884" s="1" t="s">
        <v>1112</v>
      </c>
      <c r="D2884" s="1" t="s">
        <v>826</v>
      </c>
      <c r="F2884" s="1">
        <v>10601621180</v>
      </c>
      <c r="G2884" s="1">
        <v>253.63</v>
      </c>
      <c r="H2884" s="1">
        <v>253.63</v>
      </c>
      <c r="I2884" s="1" t="s">
        <v>766</v>
      </c>
      <c r="J2884" s="1">
        <v>2024</v>
      </c>
      <c r="K2884" s="550">
        <v>45627</v>
      </c>
    </row>
    <row r="2885" spans="3:11">
      <c r="C2885" s="1" t="s">
        <v>1298</v>
      </c>
      <c r="D2885" s="1" t="s">
        <v>826</v>
      </c>
      <c r="F2885" s="1">
        <v>10101801180</v>
      </c>
      <c r="G2885" s="1">
        <v>70.91</v>
      </c>
      <c r="H2885" s="1">
        <v>70.91</v>
      </c>
      <c r="I2885" s="1" t="s">
        <v>766</v>
      </c>
      <c r="J2885" s="1">
        <v>2024</v>
      </c>
      <c r="K2885" s="550">
        <v>45627</v>
      </c>
    </row>
    <row r="2886" spans="3:11">
      <c r="C2886" s="1" t="s">
        <v>1113</v>
      </c>
      <c r="D2886" s="1" t="s">
        <v>826</v>
      </c>
      <c r="F2886" s="1">
        <v>10601621180</v>
      </c>
      <c r="G2886" s="1">
        <v>78.239999999999995</v>
      </c>
      <c r="H2886" s="1">
        <v>78.239999999999995</v>
      </c>
      <c r="I2886" s="1" t="s">
        <v>766</v>
      </c>
      <c r="J2886" s="1">
        <v>2024</v>
      </c>
      <c r="K2886" s="550">
        <v>45627</v>
      </c>
    </row>
    <row r="2887" spans="3:11">
      <c r="C2887" s="1" t="s">
        <v>1114</v>
      </c>
      <c r="D2887" s="1" t="s">
        <v>826</v>
      </c>
      <c r="F2887" s="1">
        <v>10601621180</v>
      </c>
      <c r="G2887" s="1">
        <v>125.56</v>
      </c>
      <c r="H2887" s="1">
        <v>125.56</v>
      </c>
      <c r="I2887" s="1" t="s">
        <v>766</v>
      </c>
      <c r="J2887" s="1">
        <v>2024</v>
      </c>
      <c r="K2887" s="550">
        <v>45627</v>
      </c>
    </row>
    <row r="2888" spans="3:11">
      <c r="D2888" s="1" t="s">
        <v>826</v>
      </c>
      <c r="F2888" s="1">
        <v>10601621180</v>
      </c>
      <c r="G2888" s="1">
        <v>40.28</v>
      </c>
      <c r="H2888" s="1">
        <v>40.28</v>
      </c>
      <c r="I2888" s="1" t="s">
        <v>766</v>
      </c>
      <c r="J2888" s="1">
        <v>2024</v>
      </c>
      <c r="K2888" s="550">
        <v>45627</v>
      </c>
    </row>
    <row r="2889" spans="3:11">
      <c r="C2889" s="1" t="s">
        <v>1115</v>
      </c>
      <c r="D2889" s="1" t="s">
        <v>826</v>
      </c>
      <c r="F2889" s="1">
        <v>10601621180</v>
      </c>
      <c r="G2889" s="1">
        <v>119.37</v>
      </c>
      <c r="H2889" s="1">
        <v>119.37</v>
      </c>
      <c r="I2889" s="1" t="s">
        <v>766</v>
      </c>
      <c r="J2889" s="1">
        <v>2024</v>
      </c>
      <c r="K2889" s="550">
        <v>45627</v>
      </c>
    </row>
    <row r="2890" spans="3:11">
      <c r="C2890" s="1" t="s">
        <v>1116</v>
      </c>
      <c r="D2890" s="1" t="s">
        <v>826</v>
      </c>
      <c r="F2890" s="1">
        <v>10601621180</v>
      </c>
      <c r="G2890" s="1">
        <v>159.28</v>
      </c>
      <c r="H2890" s="1">
        <v>159.28</v>
      </c>
      <c r="I2890" s="1" t="s">
        <v>766</v>
      </c>
      <c r="J2890" s="1">
        <v>2024</v>
      </c>
      <c r="K2890" s="550">
        <v>45627</v>
      </c>
    </row>
    <row r="2891" spans="3:11">
      <c r="C2891" s="1" t="s">
        <v>1299</v>
      </c>
      <c r="D2891" s="1" t="s">
        <v>826</v>
      </c>
      <c r="F2891" s="1">
        <v>10601621180</v>
      </c>
      <c r="G2891" s="1">
        <v>45.5</v>
      </c>
      <c r="H2891" s="1">
        <v>45.5</v>
      </c>
      <c r="I2891" s="1" t="s">
        <v>766</v>
      </c>
      <c r="J2891" s="1">
        <v>2024</v>
      </c>
      <c r="K2891" s="550">
        <v>45627</v>
      </c>
    </row>
    <row r="2892" spans="3:11">
      <c r="C2892" s="1" t="s">
        <v>1117</v>
      </c>
      <c r="D2892" s="1" t="s">
        <v>826</v>
      </c>
      <c r="F2892" s="1">
        <v>10601621180</v>
      </c>
      <c r="G2892" s="1">
        <v>432.38</v>
      </c>
      <c r="H2892" s="1">
        <v>432.38</v>
      </c>
      <c r="I2892" s="1" t="s">
        <v>766</v>
      </c>
      <c r="J2892" s="1">
        <v>2024</v>
      </c>
      <c r="K2892" s="550">
        <v>45627</v>
      </c>
    </row>
    <row r="2893" spans="3:11">
      <c r="C2893" s="1" t="s">
        <v>1118</v>
      </c>
      <c r="D2893" s="1" t="s">
        <v>826</v>
      </c>
      <c r="F2893" s="1">
        <v>10601621180</v>
      </c>
      <c r="G2893" s="1">
        <v>145.46</v>
      </c>
      <c r="H2893" s="1">
        <v>145.46</v>
      </c>
      <c r="I2893" s="1" t="s">
        <v>766</v>
      </c>
      <c r="J2893" s="1">
        <v>2024</v>
      </c>
      <c r="K2893" s="550">
        <v>45627</v>
      </c>
    </row>
    <row r="2894" spans="3:11">
      <c r="C2894" s="1" t="s">
        <v>1120</v>
      </c>
      <c r="D2894" s="1" t="s">
        <v>826</v>
      </c>
      <c r="F2894" s="1">
        <v>10601621180</v>
      </c>
      <c r="G2894" s="1">
        <v>160.09</v>
      </c>
      <c r="H2894" s="1">
        <v>160.09</v>
      </c>
      <c r="I2894" s="1" t="s">
        <v>766</v>
      </c>
      <c r="J2894" s="1">
        <v>2024</v>
      </c>
      <c r="K2894" s="550">
        <v>45627</v>
      </c>
    </row>
    <row r="2895" spans="3:11">
      <c r="C2895" s="1" t="s">
        <v>1121</v>
      </c>
      <c r="D2895" s="1" t="s">
        <v>826</v>
      </c>
      <c r="F2895" s="1">
        <v>10601621180</v>
      </c>
      <c r="G2895" s="1">
        <v>168.96</v>
      </c>
      <c r="H2895" s="1">
        <v>0</v>
      </c>
      <c r="I2895" s="1" t="s">
        <v>766</v>
      </c>
      <c r="J2895" s="1">
        <v>2024</v>
      </c>
      <c r="K2895" s="550">
        <v>45627</v>
      </c>
    </row>
    <row r="2896" spans="3:11">
      <c r="C2896" s="1" t="s">
        <v>1122</v>
      </c>
      <c r="D2896" s="1" t="s">
        <v>826</v>
      </c>
      <c r="F2896" s="1">
        <v>10601621180</v>
      </c>
      <c r="G2896" s="1">
        <v>299.87</v>
      </c>
      <c r="H2896" s="1">
        <v>299.87</v>
      </c>
      <c r="I2896" s="1" t="s">
        <v>766</v>
      </c>
      <c r="J2896" s="1">
        <v>2024</v>
      </c>
      <c r="K2896" s="550">
        <v>45627</v>
      </c>
    </row>
    <row r="2897" spans="3:11">
      <c r="C2897" s="1" t="s">
        <v>1123</v>
      </c>
      <c r="D2897" s="1" t="s">
        <v>826</v>
      </c>
      <c r="F2897" s="1">
        <v>10601621180</v>
      </c>
      <c r="G2897" s="1">
        <v>435.21</v>
      </c>
      <c r="H2897" s="1">
        <v>435.21</v>
      </c>
      <c r="I2897" s="1" t="s">
        <v>766</v>
      </c>
      <c r="J2897" s="1">
        <v>2024</v>
      </c>
      <c r="K2897" s="550">
        <v>45627</v>
      </c>
    </row>
    <row r="2898" spans="3:11">
      <c r="C2898" s="1" t="s">
        <v>1124</v>
      </c>
      <c r="D2898" s="1" t="s">
        <v>826</v>
      </c>
      <c r="F2898" s="1">
        <v>10601621180</v>
      </c>
      <c r="G2898" s="1">
        <v>303.05</v>
      </c>
      <c r="H2898" s="1">
        <v>303.05</v>
      </c>
      <c r="I2898" s="1" t="s">
        <v>766</v>
      </c>
      <c r="J2898" s="1">
        <v>2024</v>
      </c>
      <c r="K2898" s="550">
        <v>45627</v>
      </c>
    </row>
    <row r="2899" spans="3:11">
      <c r="C2899" s="1" t="s">
        <v>1126</v>
      </c>
      <c r="D2899" s="1" t="s">
        <v>826</v>
      </c>
      <c r="F2899" s="1">
        <v>10601621180</v>
      </c>
      <c r="G2899" s="1">
        <v>70.81</v>
      </c>
      <c r="H2899" s="1">
        <v>70.81</v>
      </c>
      <c r="I2899" s="1" t="s">
        <v>766</v>
      </c>
      <c r="J2899" s="1">
        <v>2024</v>
      </c>
      <c r="K2899" s="550">
        <v>45627</v>
      </c>
    </row>
    <row r="2900" spans="3:11">
      <c r="C2900" s="1" t="s">
        <v>1127</v>
      </c>
      <c r="D2900" s="1" t="s">
        <v>826</v>
      </c>
      <c r="F2900" s="1">
        <v>10601621180</v>
      </c>
      <c r="G2900" s="1">
        <v>245.09</v>
      </c>
      <c r="H2900" s="1">
        <v>245.09</v>
      </c>
      <c r="I2900" s="1" t="s">
        <v>766</v>
      </c>
      <c r="J2900" s="1">
        <v>2024</v>
      </c>
      <c r="K2900" s="550">
        <v>45627</v>
      </c>
    </row>
    <row r="2901" spans="3:11">
      <c r="C2901" s="1" t="s">
        <v>1128</v>
      </c>
      <c r="D2901" s="1" t="s">
        <v>826</v>
      </c>
      <c r="F2901" s="1">
        <v>10601621180</v>
      </c>
      <c r="G2901" s="1">
        <v>223.7</v>
      </c>
      <c r="H2901" s="1">
        <v>0</v>
      </c>
      <c r="I2901" s="1" t="s">
        <v>766</v>
      </c>
      <c r="J2901" s="1">
        <v>2024</v>
      </c>
      <c r="K2901" s="550">
        <v>45627</v>
      </c>
    </row>
    <row r="2902" spans="3:11">
      <c r="C2902" s="1" t="s">
        <v>1129</v>
      </c>
      <c r="D2902" s="1" t="s">
        <v>826</v>
      </c>
      <c r="F2902" s="1">
        <v>10601621180</v>
      </c>
      <c r="G2902" s="1">
        <v>350.61</v>
      </c>
      <c r="H2902" s="1">
        <v>350.61</v>
      </c>
      <c r="I2902" s="1" t="s">
        <v>766</v>
      </c>
      <c r="J2902" s="1">
        <v>2024</v>
      </c>
      <c r="K2902" s="550">
        <v>45627</v>
      </c>
    </row>
    <row r="2903" spans="3:11">
      <c r="C2903" s="1" t="s">
        <v>1300</v>
      </c>
      <c r="D2903" s="1" t="s">
        <v>826</v>
      </c>
      <c r="F2903" s="1">
        <v>10601621180</v>
      </c>
      <c r="G2903" s="1">
        <v>75.59</v>
      </c>
      <c r="H2903" s="1">
        <v>75.59</v>
      </c>
      <c r="I2903" s="1" t="s">
        <v>766</v>
      </c>
      <c r="J2903" s="1">
        <v>2024</v>
      </c>
      <c r="K2903" s="550">
        <v>45627</v>
      </c>
    </row>
    <row r="2904" spans="3:11">
      <c r="C2904" s="1" t="s">
        <v>1130</v>
      </c>
      <c r="D2904" s="1" t="s">
        <v>826</v>
      </c>
      <c r="F2904" s="1">
        <v>10601621180</v>
      </c>
      <c r="G2904" s="1">
        <v>287.75</v>
      </c>
      <c r="H2904" s="1">
        <v>287.75</v>
      </c>
      <c r="I2904" s="1" t="s">
        <v>766</v>
      </c>
      <c r="J2904" s="1">
        <v>2024</v>
      </c>
      <c r="K2904" s="550">
        <v>45627</v>
      </c>
    </row>
    <row r="2905" spans="3:11">
      <c r="C2905" s="1" t="s">
        <v>1413</v>
      </c>
      <c r="D2905" s="1" t="s">
        <v>826</v>
      </c>
      <c r="F2905" s="1">
        <v>10601621180</v>
      </c>
      <c r="G2905" s="1">
        <v>66.03</v>
      </c>
      <c r="H2905" s="1">
        <v>66.03</v>
      </c>
      <c r="I2905" s="1" t="s">
        <v>766</v>
      </c>
      <c r="J2905" s="1">
        <v>2024</v>
      </c>
      <c r="K2905" s="550">
        <v>45627</v>
      </c>
    </row>
    <row r="2906" spans="3:11">
      <c r="C2906" s="1" t="s">
        <v>1135</v>
      </c>
      <c r="D2906" s="1" t="s">
        <v>826</v>
      </c>
      <c r="F2906" s="1">
        <v>10601621180</v>
      </c>
      <c r="G2906" s="1">
        <v>408.86</v>
      </c>
      <c r="H2906" s="1">
        <v>408.86</v>
      </c>
      <c r="I2906" s="1" t="s">
        <v>766</v>
      </c>
      <c r="J2906" s="1">
        <v>2024</v>
      </c>
      <c r="K2906" s="550">
        <v>45627</v>
      </c>
    </row>
    <row r="2907" spans="3:11">
      <c r="C2907" s="1" t="s">
        <v>1136</v>
      </c>
      <c r="D2907" s="1" t="s">
        <v>826</v>
      </c>
      <c r="F2907" s="1">
        <v>10601621180</v>
      </c>
      <c r="G2907" s="1">
        <v>180.33</v>
      </c>
      <c r="H2907" s="1">
        <v>180.33</v>
      </c>
      <c r="I2907" s="1" t="s">
        <v>766</v>
      </c>
      <c r="J2907" s="1">
        <v>2024</v>
      </c>
      <c r="K2907" s="550">
        <v>45627</v>
      </c>
    </row>
    <row r="2908" spans="3:11">
      <c r="C2908" s="1" t="s">
        <v>1376</v>
      </c>
      <c r="D2908" s="1" t="s">
        <v>826</v>
      </c>
      <c r="F2908" s="1">
        <v>10202131180</v>
      </c>
      <c r="G2908" s="1">
        <v>374.66</v>
      </c>
      <c r="H2908" s="1">
        <v>374.66</v>
      </c>
      <c r="I2908" s="1" t="s">
        <v>766</v>
      </c>
      <c r="J2908" s="1">
        <v>2024</v>
      </c>
      <c r="K2908" s="550">
        <v>45627</v>
      </c>
    </row>
    <row r="2909" spans="3:11">
      <c r="C2909" s="1" t="s">
        <v>1137</v>
      </c>
      <c r="D2909" s="1" t="s">
        <v>826</v>
      </c>
      <c r="F2909" s="1">
        <v>10601621180</v>
      </c>
      <c r="G2909" s="1">
        <v>335.76</v>
      </c>
      <c r="H2909" s="1">
        <v>335.76</v>
      </c>
      <c r="I2909" s="1" t="s">
        <v>766</v>
      </c>
      <c r="J2909" s="1">
        <v>2024</v>
      </c>
      <c r="K2909" s="550">
        <v>45627</v>
      </c>
    </row>
    <row r="2910" spans="3:11">
      <c r="C2910" s="1" t="s">
        <v>1138</v>
      </c>
      <c r="D2910" s="1" t="s">
        <v>826</v>
      </c>
      <c r="F2910" s="1">
        <v>10601621180</v>
      </c>
      <c r="G2910" s="1">
        <v>316.89999999999998</v>
      </c>
      <c r="H2910" s="1">
        <v>316.89999999999998</v>
      </c>
      <c r="I2910" s="1" t="s">
        <v>766</v>
      </c>
      <c r="J2910" s="1">
        <v>2024</v>
      </c>
      <c r="K2910" s="550">
        <v>45627</v>
      </c>
    </row>
    <row r="2911" spans="3:11">
      <c r="C2911" s="1" t="s">
        <v>1139</v>
      </c>
      <c r="D2911" s="1" t="s">
        <v>826</v>
      </c>
      <c r="F2911" s="1">
        <v>10601621180</v>
      </c>
      <c r="G2911" s="1">
        <v>153.72999999999999</v>
      </c>
      <c r="H2911" s="1">
        <v>153.72999999999999</v>
      </c>
      <c r="I2911" s="1" t="s">
        <v>766</v>
      </c>
      <c r="J2911" s="1">
        <v>2024</v>
      </c>
      <c r="K2911" s="550">
        <v>45627</v>
      </c>
    </row>
    <row r="2912" spans="3:11">
      <c r="C2912" s="1" t="s">
        <v>1140</v>
      </c>
      <c r="D2912" s="1" t="s">
        <v>826</v>
      </c>
      <c r="F2912" s="1">
        <v>10601621180</v>
      </c>
      <c r="G2912" s="1">
        <v>212.51</v>
      </c>
      <c r="H2912" s="1">
        <v>0</v>
      </c>
      <c r="I2912" s="1" t="s">
        <v>766</v>
      </c>
      <c r="J2912" s="1">
        <v>2024</v>
      </c>
      <c r="K2912" s="550">
        <v>45627</v>
      </c>
    </row>
    <row r="2913" spans="3:11">
      <c r="C2913" s="1" t="s">
        <v>1141</v>
      </c>
      <c r="D2913" s="1" t="s">
        <v>826</v>
      </c>
      <c r="F2913" s="1">
        <v>10601621180</v>
      </c>
      <c r="G2913" s="1">
        <v>108.39</v>
      </c>
      <c r="H2913" s="1">
        <v>0</v>
      </c>
      <c r="I2913" s="1" t="s">
        <v>766</v>
      </c>
      <c r="J2913" s="1">
        <v>2024</v>
      </c>
      <c r="K2913" s="550">
        <v>45627</v>
      </c>
    </row>
    <row r="2914" spans="3:11">
      <c r="C2914" s="1" t="s">
        <v>1301</v>
      </c>
      <c r="D2914" s="1" t="s">
        <v>826</v>
      </c>
      <c r="F2914" s="1">
        <v>10601621180</v>
      </c>
      <c r="G2914" s="1">
        <v>501.57</v>
      </c>
      <c r="H2914" s="1">
        <v>501.57</v>
      </c>
      <c r="I2914" s="1" t="s">
        <v>766</v>
      </c>
      <c r="J2914" s="1">
        <v>2024</v>
      </c>
      <c r="K2914" s="550">
        <v>45627</v>
      </c>
    </row>
    <row r="2915" spans="3:11">
      <c r="C2915" s="1" t="s">
        <v>1142</v>
      </c>
      <c r="D2915" s="1" t="s">
        <v>826</v>
      </c>
      <c r="F2915" s="1">
        <v>10601621180</v>
      </c>
      <c r="G2915" s="1">
        <v>175.5</v>
      </c>
      <c r="H2915" s="1">
        <v>175.5</v>
      </c>
      <c r="I2915" s="1" t="s">
        <v>766</v>
      </c>
      <c r="J2915" s="1">
        <v>2024</v>
      </c>
      <c r="K2915" s="550">
        <v>45627</v>
      </c>
    </row>
    <row r="2916" spans="3:11">
      <c r="C2916" s="1" t="s">
        <v>1340</v>
      </c>
      <c r="D2916" s="1" t="s">
        <v>826</v>
      </c>
      <c r="F2916" s="1">
        <v>10601621180</v>
      </c>
      <c r="G2916" s="1">
        <v>125.8</v>
      </c>
      <c r="H2916" s="1">
        <v>125.8</v>
      </c>
      <c r="I2916" s="1" t="s">
        <v>766</v>
      </c>
      <c r="J2916" s="1">
        <v>2024</v>
      </c>
      <c r="K2916" s="550">
        <v>45627</v>
      </c>
    </row>
    <row r="2917" spans="3:11">
      <c r="C2917" s="1" t="s">
        <v>1144</v>
      </c>
      <c r="D2917" s="1" t="s">
        <v>826</v>
      </c>
      <c r="F2917" s="1">
        <v>10601621180</v>
      </c>
      <c r="G2917" s="1">
        <v>657.62</v>
      </c>
      <c r="H2917" s="1">
        <v>657.62</v>
      </c>
      <c r="I2917" s="1" t="s">
        <v>766</v>
      </c>
      <c r="J2917" s="1">
        <v>2024</v>
      </c>
      <c r="K2917" s="550">
        <v>45627</v>
      </c>
    </row>
    <row r="2918" spans="3:11">
      <c r="C2918" s="1" t="s">
        <v>1145</v>
      </c>
      <c r="D2918" s="1" t="s">
        <v>826</v>
      </c>
      <c r="F2918" s="1">
        <v>10601621180</v>
      </c>
      <c r="G2918" s="1">
        <v>359.18</v>
      </c>
      <c r="H2918" s="1">
        <v>359.18</v>
      </c>
      <c r="I2918" s="1" t="s">
        <v>766</v>
      </c>
      <c r="J2918" s="1">
        <v>2024</v>
      </c>
      <c r="K2918" s="550">
        <v>45627</v>
      </c>
    </row>
    <row r="2919" spans="3:11">
      <c r="C2919" s="1" t="s">
        <v>1146</v>
      </c>
      <c r="D2919" s="1" t="s">
        <v>826</v>
      </c>
      <c r="F2919" s="1">
        <v>10601621180</v>
      </c>
      <c r="G2919" s="1">
        <v>134.58000000000001</v>
      </c>
      <c r="H2919" s="1">
        <v>134.58000000000001</v>
      </c>
      <c r="I2919" s="1" t="s">
        <v>766</v>
      </c>
      <c r="J2919" s="1">
        <v>2024</v>
      </c>
      <c r="K2919" s="550">
        <v>45627</v>
      </c>
    </row>
    <row r="2920" spans="3:11">
      <c r="C2920" s="1" t="s">
        <v>1147</v>
      </c>
      <c r="D2920" s="1" t="s">
        <v>826</v>
      </c>
      <c r="F2920" s="1">
        <v>10601621180</v>
      </c>
      <c r="G2920" s="1">
        <v>197.23</v>
      </c>
      <c r="H2920" s="1">
        <v>197.23</v>
      </c>
      <c r="I2920" s="1" t="s">
        <v>766</v>
      </c>
      <c r="J2920" s="1">
        <v>2024</v>
      </c>
      <c r="K2920" s="550">
        <v>45627</v>
      </c>
    </row>
    <row r="2921" spans="3:11">
      <c r="C2921" s="1" t="s">
        <v>1148</v>
      </c>
      <c r="D2921" s="1" t="s">
        <v>826</v>
      </c>
      <c r="F2921" s="1">
        <v>10601621180</v>
      </c>
      <c r="G2921" s="1">
        <v>862.92</v>
      </c>
      <c r="H2921" s="1">
        <v>862.92</v>
      </c>
      <c r="I2921" s="1" t="s">
        <v>766</v>
      </c>
      <c r="J2921" s="1">
        <v>2024</v>
      </c>
      <c r="K2921" s="550">
        <v>45627</v>
      </c>
    </row>
    <row r="2922" spans="3:11">
      <c r="C2922" s="1" t="s">
        <v>1149</v>
      </c>
      <c r="D2922" s="1" t="s">
        <v>826</v>
      </c>
      <c r="F2922" s="1">
        <v>10601621180</v>
      </c>
      <c r="G2922" s="1">
        <v>880.29</v>
      </c>
      <c r="H2922" s="1">
        <v>880.29</v>
      </c>
      <c r="I2922" s="1" t="s">
        <v>766</v>
      </c>
      <c r="J2922" s="1">
        <v>2024</v>
      </c>
      <c r="K2922" s="550">
        <v>45627</v>
      </c>
    </row>
    <row r="2923" spans="3:11">
      <c r="C2923" s="1" t="s">
        <v>1150</v>
      </c>
      <c r="D2923" s="1" t="s">
        <v>826</v>
      </c>
      <c r="F2923" s="1">
        <v>10601621180</v>
      </c>
      <c r="G2923" s="1">
        <v>1028.96</v>
      </c>
      <c r="H2923" s="1">
        <v>1028.96</v>
      </c>
      <c r="I2923" s="1" t="s">
        <v>766</v>
      </c>
      <c r="J2923" s="1">
        <v>2024</v>
      </c>
      <c r="K2923" s="550">
        <v>45627</v>
      </c>
    </row>
    <row r="2924" spans="3:11">
      <c r="C2924" s="1" t="s">
        <v>1341</v>
      </c>
      <c r="D2924" s="1" t="s">
        <v>826</v>
      </c>
      <c r="F2924" s="1">
        <v>10601621180</v>
      </c>
      <c r="G2924" s="1">
        <v>152.86000000000001</v>
      </c>
      <c r="H2924" s="1">
        <v>152.86000000000001</v>
      </c>
      <c r="I2924" s="1" t="s">
        <v>766</v>
      </c>
      <c r="J2924" s="1">
        <v>2024</v>
      </c>
      <c r="K2924" s="550">
        <v>45627</v>
      </c>
    </row>
    <row r="2925" spans="3:11">
      <c r="C2925" s="1" t="s">
        <v>1151</v>
      </c>
      <c r="D2925" s="1" t="s">
        <v>826</v>
      </c>
      <c r="F2925" s="1">
        <v>10601621180</v>
      </c>
      <c r="G2925" s="1">
        <v>174.91</v>
      </c>
      <c r="H2925" s="1">
        <v>174.91</v>
      </c>
      <c r="I2925" s="1" t="s">
        <v>766</v>
      </c>
      <c r="J2925" s="1">
        <v>2024</v>
      </c>
      <c r="K2925" s="550">
        <v>45627</v>
      </c>
    </row>
    <row r="2926" spans="3:11">
      <c r="C2926" s="1" t="s">
        <v>1153</v>
      </c>
      <c r="D2926" s="1" t="s">
        <v>826</v>
      </c>
      <c r="F2926" s="1">
        <v>10601621180</v>
      </c>
      <c r="G2926" s="1">
        <v>163.05000000000001</v>
      </c>
      <c r="H2926" s="1">
        <v>163.05000000000001</v>
      </c>
      <c r="I2926" s="1" t="s">
        <v>766</v>
      </c>
      <c r="J2926" s="1">
        <v>2024</v>
      </c>
      <c r="K2926" s="550">
        <v>45627</v>
      </c>
    </row>
    <row r="2927" spans="3:11">
      <c r="C2927" s="1" t="s">
        <v>1154</v>
      </c>
      <c r="D2927" s="1" t="s">
        <v>826</v>
      </c>
      <c r="F2927" s="1">
        <v>10601621180</v>
      </c>
      <c r="G2927" s="1">
        <v>277.77999999999997</v>
      </c>
      <c r="H2927" s="1">
        <v>277.77999999999997</v>
      </c>
      <c r="I2927" s="1" t="s">
        <v>766</v>
      </c>
      <c r="J2927" s="1">
        <v>2024</v>
      </c>
      <c r="K2927" s="550">
        <v>45627</v>
      </c>
    </row>
    <row r="2928" spans="3:11">
      <c r="C2928" s="1" t="s">
        <v>1155</v>
      </c>
      <c r="D2928" s="1" t="s">
        <v>826</v>
      </c>
      <c r="F2928" s="1">
        <v>10601621180</v>
      </c>
      <c r="G2928" s="1">
        <v>299.47000000000003</v>
      </c>
      <c r="H2928" s="1">
        <v>299.47000000000003</v>
      </c>
      <c r="I2928" s="1" t="s">
        <v>766</v>
      </c>
      <c r="J2928" s="1">
        <v>2024</v>
      </c>
      <c r="K2928" s="550">
        <v>45627</v>
      </c>
    </row>
    <row r="2929" spans="3:11">
      <c r="C2929" s="1" t="s">
        <v>1156</v>
      </c>
      <c r="D2929" s="1" t="s">
        <v>826</v>
      </c>
      <c r="F2929" s="1">
        <v>10601621180</v>
      </c>
      <c r="G2929" s="1">
        <v>334.19</v>
      </c>
      <c r="H2929" s="1">
        <v>334.19</v>
      </c>
      <c r="I2929" s="1" t="s">
        <v>766</v>
      </c>
      <c r="J2929" s="1">
        <v>2024</v>
      </c>
      <c r="K2929" s="550">
        <v>45627</v>
      </c>
    </row>
    <row r="2930" spans="3:11">
      <c r="C2930" s="1" t="s">
        <v>1157</v>
      </c>
      <c r="D2930" s="1" t="s">
        <v>826</v>
      </c>
      <c r="F2930" s="1">
        <v>10601621180</v>
      </c>
      <c r="G2930" s="1">
        <v>151.84</v>
      </c>
      <c r="H2930" s="1">
        <v>151.84</v>
      </c>
      <c r="I2930" s="1" t="s">
        <v>766</v>
      </c>
      <c r="J2930" s="1">
        <v>2024</v>
      </c>
      <c r="K2930" s="550">
        <v>45627</v>
      </c>
    </row>
    <row r="2931" spans="3:11">
      <c r="C2931" s="1" t="s">
        <v>1158</v>
      </c>
      <c r="D2931" s="1" t="s">
        <v>826</v>
      </c>
      <c r="F2931" s="1">
        <v>10601621180</v>
      </c>
      <c r="G2931" s="1">
        <v>33.29</v>
      </c>
      <c r="H2931" s="1">
        <v>33.29</v>
      </c>
      <c r="I2931" s="1" t="s">
        <v>766</v>
      </c>
      <c r="J2931" s="1">
        <v>2024</v>
      </c>
      <c r="K2931" s="550">
        <v>45627</v>
      </c>
    </row>
    <row r="2932" spans="3:11">
      <c r="C2932" s="1" t="s">
        <v>1159</v>
      </c>
      <c r="D2932" s="1" t="s">
        <v>826</v>
      </c>
      <c r="F2932" s="1">
        <v>10601621180</v>
      </c>
      <c r="G2932" s="1">
        <v>22.19</v>
      </c>
      <c r="H2932" s="1">
        <v>22.19</v>
      </c>
      <c r="I2932" s="1" t="s">
        <v>766</v>
      </c>
      <c r="J2932" s="1">
        <v>2024</v>
      </c>
      <c r="K2932" s="550">
        <v>45627</v>
      </c>
    </row>
    <row r="2933" spans="3:11">
      <c r="C2933" s="1" t="s">
        <v>1160</v>
      </c>
      <c r="D2933" s="1" t="s">
        <v>826</v>
      </c>
      <c r="F2933" s="1">
        <v>10101801180</v>
      </c>
      <c r="G2933" s="1">
        <v>160.24</v>
      </c>
      <c r="H2933" s="1">
        <v>160.24</v>
      </c>
      <c r="I2933" s="1" t="s">
        <v>766</v>
      </c>
      <c r="J2933" s="1">
        <v>2024</v>
      </c>
      <c r="K2933" s="550">
        <v>45627</v>
      </c>
    </row>
    <row r="2934" spans="3:11">
      <c r="C2934" s="1" t="s">
        <v>1161</v>
      </c>
      <c r="D2934" s="1" t="s">
        <v>826</v>
      </c>
      <c r="F2934" s="1">
        <v>10601621180</v>
      </c>
      <c r="G2934" s="1">
        <v>191.43</v>
      </c>
      <c r="H2934" s="1">
        <v>191.43</v>
      </c>
      <c r="I2934" s="1" t="s">
        <v>766</v>
      </c>
      <c r="J2934" s="1">
        <v>2024</v>
      </c>
      <c r="K2934" s="550">
        <v>45627</v>
      </c>
    </row>
    <row r="2935" spans="3:11">
      <c r="C2935" s="1" t="s">
        <v>1162</v>
      </c>
      <c r="D2935" s="1" t="s">
        <v>826</v>
      </c>
      <c r="F2935" s="1">
        <v>10601621180</v>
      </c>
      <c r="G2935" s="1">
        <v>63.19</v>
      </c>
      <c r="H2935" s="1">
        <v>63.19</v>
      </c>
      <c r="I2935" s="1" t="s">
        <v>766</v>
      </c>
      <c r="J2935" s="1">
        <v>2024</v>
      </c>
      <c r="K2935" s="550">
        <v>45627</v>
      </c>
    </row>
    <row r="2936" spans="3:11">
      <c r="C2936" s="1" t="s">
        <v>1163</v>
      </c>
      <c r="D2936" s="1" t="s">
        <v>826</v>
      </c>
      <c r="F2936" s="1">
        <v>10601621180</v>
      </c>
      <c r="G2936" s="1">
        <v>542.45000000000005</v>
      </c>
      <c r="H2936" s="1">
        <v>542.45000000000005</v>
      </c>
      <c r="I2936" s="1" t="s">
        <v>766</v>
      </c>
      <c r="J2936" s="1">
        <v>2024</v>
      </c>
      <c r="K2936" s="550">
        <v>45627</v>
      </c>
    </row>
    <row r="2937" spans="3:11">
      <c r="C2937" s="1" t="s">
        <v>1342</v>
      </c>
      <c r="D2937" s="1" t="s">
        <v>826</v>
      </c>
      <c r="F2937" s="1">
        <v>10601621180</v>
      </c>
      <c r="G2937" s="1">
        <v>196.04</v>
      </c>
      <c r="H2937" s="1">
        <v>196.04</v>
      </c>
      <c r="I2937" s="1" t="s">
        <v>766</v>
      </c>
      <c r="J2937" s="1">
        <v>2024</v>
      </c>
      <c r="K2937" s="550">
        <v>45627</v>
      </c>
    </row>
    <row r="2938" spans="3:11">
      <c r="C2938" s="1" t="s">
        <v>1302</v>
      </c>
      <c r="D2938" s="1" t="s">
        <v>826</v>
      </c>
      <c r="F2938" s="1">
        <v>10601621180</v>
      </c>
      <c r="G2938" s="1">
        <v>62.49</v>
      </c>
      <c r="H2938" s="1">
        <v>62.49</v>
      </c>
      <c r="I2938" s="1" t="s">
        <v>766</v>
      </c>
      <c r="J2938" s="1">
        <v>2024</v>
      </c>
      <c r="K2938" s="550">
        <v>45627</v>
      </c>
    </row>
    <row r="2939" spans="3:11">
      <c r="C2939" s="1" t="s">
        <v>1392</v>
      </c>
      <c r="D2939" s="1" t="s">
        <v>826</v>
      </c>
      <c r="F2939" s="1">
        <v>10601621180</v>
      </c>
      <c r="G2939" s="1">
        <v>155.07</v>
      </c>
      <c r="H2939" s="1">
        <v>155.07</v>
      </c>
      <c r="I2939" s="1" t="s">
        <v>766</v>
      </c>
      <c r="J2939" s="1">
        <v>2024</v>
      </c>
      <c r="K2939" s="550">
        <v>45627</v>
      </c>
    </row>
    <row r="2940" spans="3:11">
      <c r="C2940" s="1" t="s">
        <v>1165</v>
      </c>
      <c r="D2940" s="1" t="s">
        <v>826</v>
      </c>
      <c r="F2940" s="1">
        <v>10201161180</v>
      </c>
      <c r="G2940" s="1">
        <v>180</v>
      </c>
      <c r="H2940" s="1">
        <v>180</v>
      </c>
      <c r="I2940" s="1" t="s">
        <v>766</v>
      </c>
      <c r="J2940" s="1">
        <v>2024</v>
      </c>
      <c r="K2940" s="550">
        <v>45627</v>
      </c>
    </row>
    <row r="2941" spans="3:11">
      <c r="C2941" s="1" t="s">
        <v>1166</v>
      </c>
      <c r="D2941" s="1" t="s">
        <v>826</v>
      </c>
      <c r="F2941" s="1">
        <v>10201161180</v>
      </c>
      <c r="G2941" s="1">
        <v>210</v>
      </c>
      <c r="H2941" s="1">
        <v>210</v>
      </c>
      <c r="I2941" s="1" t="s">
        <v>766</v>
      </c>
      <c r="J2941" s="1">
        <v>2024</v>
      </c>
      <c r="K2941" s="550">
        <v>45627</v>
      </c>
    </row>
    <row r="2942" spans="3:11">
      <c r="C2942" s="1" t="s">
        <v>1343</v>
      </c>
      <c r="D2942" s="1" t="s">
        <v>826</v>
      </c>
      <c r="F2942" s="1">
        <v>10201161180</v>
      </c>
      <c r="G2942" s="1">
        <v>10</v>
      </c>
      <c r="H2942" s="1">
        <v>10</v>
      </c>
      <c r="I2942" s="1" t="s">
        <v>766</v>
      </c>
      <c r="J2942" s="1">
        <v>2024</v>
      </c>
      <c r="K2942" s="550">
        <v>45627</v>
      </c>
    </row>
    <row r="2943" spans="3:11">
      <c r="C2943" s="1" t="s">
        <v>1303</v>
      </c>
      <c r="D2943" s="1" t="s">
        <v>826</v>
      </c>
      <c r="F2943" s="1">
        <v>10201161180</v>
      </c>
      <c r="G2943" s="1">
        <v>38</v>
      </c>
      <c r="H2943" s="1">
        <v>38</v>
      </c>
      <c r="I2943" s="1" t="s">
        <v>766</v>
      </c>
      <c r="J2943" s="1">
        <v>2024</v>
      </c>
      <c r="K2943" s="550">
        <v>45627</v>
      </c>
    </row>
    <row r="2944" spans="3:11">
      <c r="C2944" s="1" t="s">
        <v>1167</v>
      </c>
      <c r="D2944" s="1" t="s">
        <v>826</v>
      </c>
      <c r="F2944" s="1">
        <v>10201161180</v>
      </c>
      <c r="G2944" s="1">
        <v>83</v>
      </c>
      <c r="H2944" s="1">
        <v>83</v>
      </c>
      <c r="I2944" s="1" t="s">
        <v>766</v>
      </c>
      <c r="J2944" s="1">
        <v>2024</v>
      </c>
      <c r="K2944" s="550">
        <v>45627</v>
      </c>
    </row>
    <row r="2945" spans="3:11">
      <c r="C2945" s="1" t="s">
        <v>1168</v>
      </c>
      <c r="D2945" s="1" t="s">
        <v>826</v>
      </c>
      <c r="F2945" s="1">
        <v>10201161180</v>
      </c>
      <c r="G2945" s="1">
        <v>159</v>
      </c>
      <c r="H2945" s="1">
        <v>159</v>
      </c>
      <c r="I2945" s="1" t="s">
        <v>766</v>
      </c>
      <c r="J2945" s="1">
        <v>2024</v>
      </c>
      <c r="K2945" s="550">
        <v>45627</v>
      </c>
    </row>
    <row r="2946" spans="3:11">
      <c r="C2946" s="1" t="s">
        <v>1169</v>
      </c>
      <c r="D2946" s="1" t="s">
        <v>826</v>
      </c>
      <c r="F2946" s="1">
        <v>10201161180</v>
      </c>
      <c r="G2946" s="1">
        <v>200</v>
      </c>
      <c r="H2946" s="1">
        <v>200</v>
      </c>
      <c r="I2946" s="1" t="s">
        <v>766</v>
      </c>
      <c r="J2946" s="1">
        <v>2024</v>
      </c>
      <c r="K2946" s="550">
        <v>45627</v>
      </c>
    </row>
    <row r="2947" spans="3:11">
      <c r="C2947" s="1" t="s">
        <v>1170</v>
      </c>
      <c r="D2947" s="1" t="s">
        <v>826</v>
      </c>
      <c r="F2947" s="1">
        <v>10201161180</v>
      </c>
      <c r="G2947" s="1">
        <v>80</v>
      </c>
      <c r="H2947" s="1">
        <v>80</v>
      </c>
      <c r="I2947" s="1" t="s">
        <v>766</v>
      </c>
      <c r="J2947" s="1">
        <v>2024</v>
      </c>
      <c r="K2947" s="550">
        <v>45627</v>
      </c>
    </row>
    <row r="2948" spans="3:11">
      <c r="C2948" s="1" t="s">
        <v>1172</v>
      </c>
      <c r="D2948" s="1" t="s">
        <v>826</v>
      </c>
      <c r="F2948" s="1">
        <v>10201161180</v>
      </c>
      <c r="G2948" s="1">
        <v>180</v>
      </c>
      <c r="H2948" s="1">
        <v>180</v>
      </c>
      <c r="I2948" s="1" t="s">
        <v>766</v>
      </c>
      <c r="J2948" s="1">
        <v>2024</v>
      </c>
      <c r="K2948" s="550">
        <v>45627</v>
      </c>
    </row>
    <row r="2949" spans="3:11">
      <c r="C2949" s="1" t="s">
        <v>1173</v>
      </c>
      <c r="D2949" s="1" t="s">
        <v>826</v>
      </c>
      <c r="F2949" s="1">
        <v>10201161180</v>
      </c>
      <c r="G2949" s="1">
        <v>50</v>
      </c>
      <c r="H2949" s="1">
        <v>50</v>
      </c>
      <c r="I2949" s="1" t="s">
        <v>766</v>
      </c>
      <c r="J2949" s="1">
        <v>2024</v>
      </c>
      <c r="K2949" s="550">
        <v>45627</v>
      </c>
    </row>
    <row r="2950" spans="3:11">
      <c r="C2950" s="1" t="s">
        <v>1174</v>
      </c>
      <c r="D2950" s="1" t="s">
        <v>826</v>
      </c>
      <c r="F2950" s="1">
        <v>10201161180</v>
      </c>
      <c r="G2950" s="1">
        <v>60</v>
      </c>
      <c r="H2950" s="1">
        <v>60</v>
      </c>
      <c r="I2950" s="1" t="s">
        <v>766</v>
      </c>
      <c r="J2950" s="1">
        <v>2024</v>
      </c>
      <c r="K2950" s="550">
        <v>45627</v>
      </c>
    </row>
    <row r="2951" spans="3:11">
      <c r="C2951" s="1" t="s">
        <v>1345</v>
      </c>
      <c r="D2951" s="1" t="s">
        <v>826</v>
      </c>
      <c r="F2951" s="1">
        <v>10201161180</v>
      </c>
      <c r="G2951" s="1">
        <v>190</v>
      </c>
      <c r="H2951" s="1">
        <v>190</v>
      </c>
      <c r="I2951" s="1" t="s">
        <v>766</v>
      </c>
      <c r="J2951" s="1">
        <v>2024</v>
      </c>
      <c r="K2951" s="550">
        <v>45627</v>
      </c>
    </row>
    <row r="2952" spans="3:11">
      <c r="C2952" s="1" t="s">
        <v>1394</v>
      </c>
      <c r="D2952" s="1" t="s">
        <v>826</v>
      </c>
      <c r="F2952" s="1">
        <v>10201161180</v>
      </c>
      <c r="G2952" s="1">
        <v>152</v>
      </c>
      <c r="H2952" s="1">
        <v>152</v>
      </c>
      <c r="I2952" s="1" t="s">
        <v>766</v>
      </c>
      <c r="J2952" s="1">
        <v>2024</v>
      </c>
      <c r="K2952" s="550">
        <v>45627</v>
      </c>
    </row>
    <row r="2953" spans="3:11">
      <c r="C2953" s="1" t="s">
        <v>1175</v>
      </c>
      <c r="D2953" s="1" t="s">
        <v>826</v>
      </c>
      <c r="F2953" s="1">
        <v>10201161180</v>
      </c>
      <c r="G2953" s="1">
        <v>154</v>
      </c>
      <c r="H2953" s="1">
        <v>154</v>
      </c>
      <c r="I2953" s="1" t="s">
        <v>766</v>
      </c>
      <c r="J2953" s="1">
        <v>2024</v>
      </c>
      <c r="K2953" s="550">
        <v>45627</v>
      </c>
    </row>
    <row r="2954" spans="3:11">
      <c r="C2954" s="1" t="s">
        <v>1176</v>
      </c>
      <c r="D2954" s="1" t="s">
        <v>826</v>
      </c>
      <c r="F2954" s="1">
        <v>10201161180</v>
      </c>
      <c r="G2954" s="1">
        <v>65</v>
      </c>
      <c r="H2954" s="1">
        <v>65</v>
      </c>
      <c r="I2954" s="1" t="s">
        <v>766</v>
      </c>
      <c r="J2954" s="1">
        <v>2024</v>
      </c>
      <c r="K2954" s="550">
        <v>45627</v>
      </c>
    </row>
    <row r="2955" spans="3:11">
      <c r="C2955" s="1" t="s">
        <v>1304</v>
      </c>
      <c r="D2955" s="1" t="s">
        <v>826</v>
      </c>
      <c r="F2955" s="1">
        <v>10201161180</v>
      </c>
      <c r="G2955" s="1">
        <v>153</v>
      </c>
      <c r="H2955" s="1">
        <v>153</v>
      </c>
      <c r="I2955" s="1" t="s">
        <v>766</v>
      </c>
      <c r="J2955" s="1">
        <v>2024</v>
      </c>
      <c r="K2955" s="550">
        <v>45627</v>
      </c>
    </row>
    <row r="2956" spans="3:11">
      <c r="C2956" s="1" t="s">
        <v>1177</v>
      </c>
      <c r="D2956" s="1" t="s">
        <v>826</v>
      </c>
      <c r="F2956" s="1">
        <v>10201161180</v>
      </c>
      <c r="G2956" s="1">
        <v>20</v>
      </c>
      <c r="H2956" s="1">
        <v>20</v>
      </c>
      <c r="I2956" s="1" t="s">
        <v>766</v>
      </c>
      <c r="J2956" s="1">
        <v>2024</v>
      </c>
      <c r="K2956" s="550">
        <v>45627</v>
      </c>
    </row>
    <row r="2957" spans="3:11" ht="25.5">
      <c r="C2957" s="69" t="s">
        <v>1178</v>
      </c>
      <c r="D2957" s="69" t="s">
        <v>826</v>
      </c>
      <c r="F2957" s="1">
        <v>10401381180</v>
      </c>
      <c r="G2957" s="1">
        <v>240</v>
      </c>
      <c r="H2957" s="1">
        <v>240</v>
      </c>
      <c r="I2957" s="1" t="s">
        <v>766</v>
      </c>
      <c r="J2957" s="1">
        <v>2024</v>
      </c>
      <c r="K2957" s="550">
        <v>45627</v>
      </c>
    </row>
    <row r="2958" spans="3:11">
      <c r="C2958" s="1" t="s">
        <v>1179</v>
      </c>
      <c r="D2958" s="1" t="s">
        <v>826</v>
      </c>
      <c r="F2958" s="1">
        <v>10201161180</v>
      </c>
      <c r="G2958" s="1">
        <v>60</v>
      </c>
      <c r="H2958" s="1">
        <v>60</v>
      </c>
      <c r="I2958" s="1" t="s">
        <v>766</v>
      </c>
      <c r="J2958" s="1">
        <v>2024</v>
      </c>
      <c r="K2958" s="550">
        <v>45627</v>
      </c>
    </row>
    <row r="2959" spans="3:11">
      <c r="C2959" s="1" t="s">
        <v>1182</v>
      </c>
      <c r="D2959" s="1" t="s">
        <v>826</v>
      </c>
      <c r="F2959" s="1">
        <v>10601621180</v>
      </c>
      <c r="G2959" s="1">
        <v>437.39</v>
      </c>
      <c r="H2959" s="1">
        <v>437.39</v>
      </c>
      <c r="I2959" s="1" t="s">
        <v>766</v>
      </c>
      <c r="J2959" s="1">
        <v>2024</v>
      </c>
      <c r="K2959" s="550">
        <v>45627</v>
      </c>
    </row>
    <row r="2960" spans="3:11">
      <c r="C2960" s="1" t="s">
        <v>1183</v>
      </c>
      <c r="D2960" s="1" t="s">
        <v>826</v>
      </c>
      <c r="F2960" s="1">
        <v>10601621180</v>
      </c>
      <c r="G2960" s="1">
        <v>53.57</v>
      </c>
      <c r="H2960" s="1">
        <v>53.57</v>
      </c>
      <c r="I2960" s="1" t="s">
        <v>766</v>
      </c>
      <c r="J2960" s="1">
        <v>2024</v>
      </c>
      <c r="K2960" s="550">
        <v>45627</v>
      </c>
    </row>
    <row r="2961" spans="3:11">
      <c r="C2961" s="1" t="s">
        <v>1415</v>
      </c>
      <c r="D2961" s="1" t="s">
        <v>826</v>
      </c>
      <c r="F2961" s="1">
        <v>10401101180</v>
      </c>
      <c r="G2961" s="1">
        <v>391.23</v>
      </c>
      <c r="H2961" s="1">
        <v>391.23</v>
      </c>
      <c r="I2961" s="1" t="s">
        <v>766</v>
      </c>
      <c r="J2961" s="1">
        <v>2024</v>
      </c>
      <c r="K2961" s="550">
        <v>45627</v>
      </c>
    </row>
    <row r="2962" spans="3:11">
      <c r="C2962" s="1" t="s">
        <v>747</v>
      </c>
      <c r="D2962" s="1" t="s">
        <v>749</v>
      </c>
      <c r="E2962" s="1" t="s">
        <v>711</v>
      </c>
      <c r="F2962" s="1" t="s">
        <v>750</v>
      </c>
      <c r="G2962" s="1">
        <v>3967.24</v>
      </c>
      <c r="H2962" s="1">
        <v>3967.24</v>
      </c>
      <c r="I2962" s="1" t="s">
        <v>766</v>
      </c>
      <c r="J2962" s="1">
        <v>2024</v>
      </c>
      <c r="K2962" s="550">
        <v>45627</v>
      </c>
    </row>
    <row r="2963" spans="3:11">
      <c r="C2963" s="1" t="s">
        <v>1379</v>
      </c>
      <c r="D2963" s="1" t="s">
        <v>834</v>
      </c>
      <c r="F2963" s="1" t="s">
        <v>750</v>
      </c>
      <c r="G2963" s="1">
        <v>10155</v>
      </c>
      <c r="H2963" s="1">
        <v>10155</v>
      </c>
      <c r="I2963" s="1" t="s">
        <v>766</v>
      </c>
      <c r="J2963" s="1">
        <v>2024</v>
      </c>
      <c r="K2963" s="550">
        <v>45627</v>
      </c>
    </row>
    <row r="2964" spans="3:11">
      <c r="C2964" s="1" t="s">
        <v>751</v>
      </c>
      <c r="D2964" s="1" t="s">
        <v>749</v>
      </c>
      <c r="E2964" s="1" t="s">
        <v>713</v>
      </c>
      <c r="F2964" s="1" t="s">
        <v>750</v>
      </c>
      <c r="G2964" s="1">
        <v>15640</v>
      </c>
      <c r="H2964" s="1">
        <v>15640</v>
      </c>
      <c r="I2964" s="1" t="s">
        <v>766</v>
      </c>
      <c r="J2964" s="1">
        <v>2024</v>
      </c>
      <c r="K2964" s="550">
        <v>45627</v>
      </c>
    </row>
    <row r="2965" spans="3:11">
      <c r="C2965" s="1" t="s">
        <v>752</v>
      </c>
      <c r="D2965" s="1" t="s">
        <v>749</v>
      </c>
      <c r="E2965" s="1" t="s">
        <v>714</v>
      </c>
      <c r="F2965" s="1" t="s">
        <v>750</v>
      </c>
      <c r="G2965" s="1">
        <v>13310</v>
      </c>
      <c r="H2965" s="1">
        <v>13310</v>
      </c>
      <c r="I2965" s="1" t="s">
        <v>766</v>
      </c>
      <c r="J2965" s="1">
        <v>2024</v>
      </c>
      <c r="K2965" s="550">
        <v>45627</v>
      </c>
    </row>
    <row r="2966" spans="3:11">
      <c r="C2966" s="1" t="s">
        <v>753</v>
      </c>
      <c r="D2966" s="1" t="s">
        <v>749</v>
      </c>
      <c r="E2966" s="1" t="s">
        <v>712</v>
      </c>
      <c r="F2966" s="1" t="s">
        <v>750</v>
      </c>
      <c r="G2966" s="1">
        <v>9060</v>
      </c>
      <c r="H2966" s="1">
        <v>9060</v>
      </c>
      <c r="I2966" s="1" t="s">
        <v>766</v>
      </c>
      <c r="J2966" s="1">
        <v>2024</v>
      </c>
      <c r="K2966" s="550">
        <v>45627</v>
      </c>
    </row>
    <row r="2967" spans="3:11">
      <c r="C2967" s="1" t="s">
        <v>1346</v>
      </c>
      <c r="D2967" s="1" t="s">
        <v>846</v>
      </c>
      <c r="F2967" s="1">
        <v>10401301180</v>
      </c>
      <c r="G2967" s="1">
        <v>31.6</v>
      </c>
      <c r="H2967" s="1">
        <v>31.6</v>
      </c>
      <c r="I2967" s="1" t="s">
        <v>766</v>
      </c>
      <c r="J2967" s="1">
        <v>2024</v>
      </c>
      <c r="K2967" s="550">
        <v>45627</v>
      </c>
    </row>
    <row r="2968" spans="3:11">
      <c r="C2968" s="1" t="s">
        <v>1307</v>
      </c>
      <c r="D2968" s="1" t="s">
        <v>824</v>
      </c>
      <c r="F2968" s="1">
        <v>10401301180</v>
      </c>
      <c r="G2968" s="1">
        <v>59.89</v>
      </c>
      <c r="H2968" s="1">
        <v>59.89</v>
      </c>
      <c r="I2968" s="1" t="s">
        <v>766</v>
      </c>
      <c r="J2968" s="1">
        <v>2024</v>
      </c>
      <c r="K2968" s="550">
        <v>45627</v>
      </c>
    </row>
    <row r="2969" spans="3:11">
      <c r="C2969" s="1" t="s">
        <v>1189</v>
      </c>
      <c r="D2969" s="1" t="s">
        <v>826</v>
      </c>
      <c r="F2969" s="1">
        <v>10601621180</v>
      </c>
      <c r="G2969" s="1">
        <v>360.39</v>
      </c>
      <c r="H2969" s="1">
        <v>360.39</v>
      </c>
      <c r="I2969" s="1" t="s">
        <v>766</v>
      </c>
      <c r="J2969" s="1">
        <v>2024</v>
      </c>
      <c r="K2969" s="550">
        <v>45627</v>
      </c>
    </row>
    <row r="2970" spans="3:11">
      <c r="C2970" s="1" t="s">
        <v>1190</v>
      </c>
      <c r="D2970" s="1" t="s">
        <v>826</v>
      </c>
      <c r="F2970" s="1">
        <v>10202131180</v>
      </c>
      <c r="G2970" s="1">
        <v>966.28</v>
      </c>
      <c r="H2970" s="1">
        <v>966.28</v>
      </c>
      <c r="I2970" s="1" t="s">
        <v>766</v>
      </c>
      <c r="J2970" s="1">
        <v>2024</v>
      </c>
      <c r="K2970" s="550">
        <v>45627</v>
      </c>
    </row>
    <row r="2971" spans="3:11" ht="25.5">
      <c r="C2971" s="69" t="s">
        <v>1397</v>
      </c>
      <c r="D2971" s="69" t="s">
        <v>808</v>
      </c>
      <c r="F2971" s="1" t="s">
        <v>761</v>
      </c>
      <c r="G2971" s="1">
        <v>1345</v>
      </c>
      <c r="H2971" s="1">
        <v>1345</v>
      </c>
      <c r="I2971" s="1" t="s">
        <v>766</v>
      </c>
      <c r="J2971" s="1">
        <v>2024</v>
      </c>
      <c r="K2971" s="550">
        <v>45627</v>
      </c>
    </row>
    <row r="2972" spans="3:11">
      <c r="C2972" s="1" t="s">
        <v>1308</v>
      </c>
      <c r="D2972" s="1" t="s">
        <v>824</v>
      </c>
      <c r="F2972" s="1">
        <v>10401301180</v>
      </c>
      <c r="G2972" s="1">
        <v>325.27</v>
      </c>
      <c r="H2972" s="1">
        <v>325.27</v>
      </c>
      <c r="I2972" s="1" t="s">
        <v>766</v>
      </c>
      <c r="J2972" s="1">
        <v>2024</v>
      </c>
      <c r="K2972" s="550">
        <v>45627</v>
      </c>
    </row>
    <row r="2973" spans="3:11">
      <c r="C2973" s="1" t="s">
        <v>1191</v>
      </c>
      <c r="D2973" s="1" t="s">
        <v>818</v>
      </c>
      <c r="F2973" s="1" t="s">
        <v>761</v>
      </c>
      <c r="G2973" s="1">
        <v>320</v>
      </c>
      <c r="H2973" s="1">
        <v>320</v>
      </c>
      <c r="I2973" s="1" t="s">
        <v>766</v>
      </c>
      <c r="J2973" s="1">
        <v>2024</v>
      </c>
      <c r="K2973" s="550">
        <v>45627</v>
      </c>
    </row>
    <row r="2974" spans="3:11">
      <c r="C2974" s="1" t="s">
        <v>1192</v>
      </c>
      <c r="D2974" s="1" t="s">
        <v>808</v>
      </c>
      <c r="F2974" s="1" t="s">
        <v>761</v>
      </c>
      <c r="G2974" s="1">
        <v>1169</v>
      </c>
      <c r="H2974" s="1">
        <v>1169</v>
      </c>
      <c r="I2974" s="1" t="s">
        <v>766</v>
      </c>
      <c r="J2974" s="1">
        <v>2024</v>
      </c>
      <c r="K2974" s="550">
        <v>45627</v>
      </c>
    </row>
    <row r="2975" spans="3:11" ht="25.5">
      <c r="C2975" s="69" t="s">
        <v>1194</v>
      </c>
      <c r="D2975" s="69" t="s">
        <v>818</v>
      </c>
      <c r="F2975" s="1" t="s">
        <v>761</v>
      </c>
      <c r="G2975" s="1">
        <v>656</v>
      </c>
      <c r="H2975" s="1">
        <v>656</v>
      </c>
      <c r="I2975" s="1" t="s">
        <v>766</v>
      </c>
      <c r="J2975" s="1">
        <v>2024</v>
      </c>
      <c r="K2975" s="550">
        <v>45627</v>
      </c>
    </row>
    <row r="2976" spans="3:11" ht="25.5">
      <c r="C2976" s="69" t="s">
        <v>1195</v>
      </c>
      <c r="D2976" s="69" t="s">
        <v>808</v>
      </c>
      <c r="F2976" s="1" t="s">
        <v>761</v>
      </c>
      <c r="G2976" s="1">
        <v>1144</v>
      </c>
      <c r="H2976" s="1">
        <v>1144</v>
      </c>
      <c r="I2976" s="1" t="s">
        <v>766</v>
      </c>
      <c r="J2976" s="1">
        <v>2024</v>
      </c>
      <c r="K2976" s="550">
        <v>45627</v>
      </c>
    </row>
    <row r="2977" spans="3:11">
      <c r="C2977" s="1" t="s">
        <v>1196</v>
      </c>
      <c r="D2977" s="1" t="s">
        <v>826</v>
      </c>
      <c r="F2977" s="1" t="s">
        <v>761</v>
      </c>
      <c r="G2977" s="1">
        <v>150.97999999999999</v>
      </c>
      <c r="H2977" s="1">
        <v>150.97999999999999</v>
      </c>
      <c r="I2977" s="1" t="s">
        <v>766</v>
      </c>
      <c r="J2977" s="1">
        <v>2024</v>
      </c>
      <c r="K2977" s="550">
        <v>45627</v>
      </c>
    </row>
    <row r="2978" spans="3:11">
      <c r="C2978" s="1" t="s">
        <v>1197</v>
      </c>
      <c r="D2978" s="1" t="s">
        <v>814</v>
      </c>
      <c r="F2978" s="1" t="s">
        <v>761</v>
      </c>
      <c r="G2978" s="1">
        <v>2436</v>
      </c>
      <c r="H2978" s="1">
        <v>2436</v>
      </c>
      <c r="I2978" s="1" t="s">
        <v>766</v>
      </c>
      <c r="J2978" s="1">
        <v>2024</v>
      </c>
      <c r="K2978" s="550">
        <v>45627</v>
      </c>
    </row>
    <row r="2979" spans="3:11">
      <c r="C2979" s="1" t="s">
        <v>1398</v>
      </c>
      <c r="D2979" s="1" t="s">
        <v>834</v>
      </c>
      <c r="F2979" s="1" t="s">
        <v>750</v>
      </c>
      <c r="G2979" s="1">
        <v>4347</v>
      </c>
      <c r="H2979" s="1">
        <v>4347</v>
      </c>
      <c r="I2979" s="1" t="s">
        <v>766</v>
      </c>
      <c r="J2979" s="1">
        <v>2024</v>
      </c>
      <c r="K2979" s="550">
        <v>45627</v>
      </c>
    </row>
    <row r="2980" spans="3:11">
      <c r="C2980" s="1" t="s">
        <v>1380</v>
      </c>
      <c r="D2980" s="1" t="s">
        <v>834</v>
      </c>
      <c r="F2980" s="1" t="s">
        <v>750</v>
      </c>
      <c r="G2980" s="1">
        <v>10560</v>
      </c>
      <c r="H2980" s="1">
        <v>10560</v>
      </c>
      <c r="I2980" s="1" t="s">
        <v>766</v>
      </c>
      <c r="J2980" s="1">
        <v>2024</v>
      </c>
      <c r="K2980" s="550">
        <v>45627</v>
      </c>
    </row>
    <row r="2981" spans="3:11">
      <c r="C2981" s="1" t="s">
        <v>1381</v>
      </c>
      <c r="D2981" s="1" t="s">
        <v>828</v>
      </c>
      <c r="F2981" s="1" t="s">
        <v>761</v>
      </c>
      <c r="G2981" s="1">
        <v>51</v>
      </c>
      <c r="H2981" s="1">
        <v>51</v>
      </c>
      <c r="I2981" s="1" t="s">
        <v>766</v>
      </c>
      <c r="J2981" s="1">
        <v>2024</v>
      </c>
      <c r="K2981" s="550">
        <v>45627</v>
      </c>
    </row>
    <row r="2982" spans="3:11">
      <c r="C2982" s="1" t="s">
        <v>723</v>
      </c>
      <c r="D2982" s="1" t="s">
        <v>834</v>
      </c>
      <c r="F2982" s="1" t="s">
        <v>750</v>
      </c>
      <c r="G2982" s="1">
        <v>4960</v>
      </c>
      <c r="H2982" s="1">
        <v>4960</v>
      </c>
      <c r="I2982" s="1" t="s">
        <v>766</v>
      </c>
      <c r="J2982" s="1">
        <v>2024</v>
      </c>
      <c r="K2982" s="550">
        <v>45627</v>
      </c>
    </row>
    <row r="2983" spans="3:11">
      <c r="C2983" s="1" t="s">
        <v>724</v>
      </c>
      <c r="D2983" s="1" t="s">
        <v>834</v>
      </c>
      <c r="F2983" s="1" t="s">
        <v>750</v>
      </c>
      <c r="G2983" s="1">
        <v>2374</v>
      </c>
      <c r="H2983" s="1">
        <v>2374</v>
      </c>
      <c r="I2983" s="1" t="s">
        <v>766</v>
      </c>
      <c r="J2983" s="1">
        <v>2024</v>
      </c>
      <c r="K2983" s="550">
        <v>45627</v>
      </c>
    </row>
    <row r="2984" spans="3:11">
      <c r="C2984" s="1" t="s">
        <v>1309</v>
      </c>
      <c r="D2984" s="1" t="s">
        <v>816</v>
      </c>
      <c r="F2984" s="1">
        <v>10401631180</v>
      </c>
      <c r="G2984" s="1">
        <v>2391452</v>
      </c>
      <c r="H2984" s="1">
        <v>2391452</v>
      </c>
      <c r="I2984" s="1" t="s">
        <v>766</v>
      </c>
      <c r="J2984" s="1">
        <v>2024</v>
      </c>
      <c r="K2984" s="550">
        <v>45627</v>
      </c>
    </row>
    <row r="2985" spans="3:11">
      <c r="C2985" s="1" t="s">
        <v>1199</v>
      </c>
      <c r="D2985" s="1" t="s">
        <v>797</v>
      </c>
      <c r="F2985" s="1" t="s">
        <v>761</v>
      </c>
      <c r="G2985" s="1">
        <v>282.63</v>
      </c>
      <c r="H2985" s="1">
        <v>282.63</v>
      </c>
      <c r="I2985" s="1" t="s">
        <v>766</v>
      </c>
      <c r="J2985" s="1">
        <v>2024</v>
      </c>
      <c r="K2985" s="550">
        <v>45627</v>
      </c>
    </row>
    <row r="2986" spans="3:11">
      <c r="C2986" s="1" t="s">
        <v>1200</v>
      </c>
      <c r="D2986" s="1" t="s">
        <v>826</v>
      </c>
      <c r="F2986" s="1" t="s">
        <v>761</v>
      </c>
      <c r="G2986" s="1">
        <v>413.34</v>
      </c>
      <c r="H2986" s="1">
        <v>413.34</v>
      </c>
      <c r="I2986" s="1" t="s">
        <v>766</v>
      </c>
      <c r="J2986" s="1">
        <v>2024</v>
      </c>
      <c r="K2986" s="550">
        <v>45627</v>
      </c>
    </row>
    <row r="2987" spans="3:11">
      <c r="C2987" s="1" t="s">
        <v>1202</v>
      </c>
      <c r="D2987" s="1" t="s">
        <v>826</v>
      </c>
      <c r="F2987" s="1" t="s">
        <v>761</v>
      </c>
      <c r="G2987" s="1">
        <v>326.39999999999998</v>
      </c>
      <c r="H2987" s="1">
        <v>326.39999999999998</v>
      </c>
      <c r="I2987" s="1" t="s">
        <v>766</v>
      </c>
      <c r="J2987" s="1">
        <v>2024</v>
      </c>
      <c r="K2987" s="550">
        <v>45627</v>
      </c>
    </row>
    <row r="2988" spans="3:11">
      <c r="C2988" s="1" t="s">
        <v>1203</v>
      </c>
      <c r="D2988" s="1" t="s">
        <v>826</v>
      </c>
      <c r="F2988" s="1" t="s">
        <v>761</v>
      </c>
      <c r="G2988" s="1">
        <v>379.37</v>
      </c>
      <c r="H2988" s="1">
        <v>379.37</v>
      </c>
      <c r="I2988" s="1" t="s">
        <v>766</v>
      </c>
      <c r="J2988" s="1">
        <v>2024</v>
      </c>
      <c r="K2988" s="550">
        <v>45627</v>
      </c>
    </row>
    <row r="2989" spans="3:11">
      <c r="C2989" s="1" t="s">
        <v>1311</v>
      </c>
      <c r="D2989" s="1" t="s">
        <v>826</v>
      </c>
      <c r="F2989" s="1" t="s">
        <v>761</v>
      </c>
      <c r="G2989" s="1">
        <v>3249.65</v>
      </c>
      <c r="H2989" s="1">
        <v>3249.65</v>
      </c>
      <c r="I2989" s="1" t="s">
        <v>766</v>
      </c>
      <c r="J2989" s="1">
        <v>2024</v>
      </c>
      <c r="K2989" s="550">
        <v>45627</v>
      </c>
    </row>
    <row r="2990" spans="3:11">
      <c r="C2990" s="1" t="s">
        <v>1312</v>
      </c>
      <c r="D2990" s="1" t="s">
        <v>826</v>
      </c>
      <c r="F2990" s="1" t="s">
        <v>761</v>
      </c>
      <c r="G2990" s="1">
        <v>99.23</v>
      </c>
      <c r="H2990" s="1">
        <v>99.23</v>
      </c>
      <c r="I2990" s="1" t="s">
        <v>766</v>
      </c>
      <c r="J2990" s="1">
        <v>2024</v>
      </c>
      <c r="K2990" s="550">
        <v>45627</v>
      </c>
    </row>
    <row r="2991" spans="3:11">
      <c r="C2991" s="1" t="s">
        <v>1207</v>
      </c>
      <c r="D2991" s="1" t="s">
        <v>808</v>
      </c>
      <c r="F2991" s="1" t="s">
        <v>761</v>
      </c>
      <c r="G2991" s="1">
        <v>471</v>
      </c>
      <c r="H2991" s="1">
        <v>471</v>
      </c>
      <c r="I2991" s="1" t="s">
        <v>766</v>
      </c>
      <c r="J2991" s="1">
        <v>2024</v>
      </c>
      <c r="K2991" s="550">
        <v>45627</v>
      </c>
    </row>
    <row r="2992" spans="3:11">
      <c r="C2992" s="1" t="s">
        <v>1383</v>
      </c>
      <c r="D2992" s="1" t="s">
        <v>846</v>
      </c>
      <c r="F2992" s="1">
        <v>10201161180</v>
      </c>
      <c r="G2992" s="1">
        <v>340</v>
      </c>
      <c r="H2992" s="1">
        <v>340</v>
      </c>
      <c r="I2992" s="1" t="s">
        <v>766</v>
      </c>
      <c r="J2992" s="1">
        <v>2024</v>
      </c>
      <c r="K2992" s="550">
        <v>45627</v>
      </c>
    </row>
    <row r="2993" spans="3:11">
      <c r="C2993" s="1" t="s">
        <v>1384</v>
      </c>
      <c r="D2993" s="1" t="s">
        <v>834</v>
      </c>
      <c r="F2993" s="1" t="s">
        <v>750</v>
      </c>
      <c r="G2993" s="1">
        <v>3545</v>
      </c>
      <c r="H2993" s="1">
        <v>3545</v>
      </c>
      <c r="I2993" s="1" t="s">
        <v>766</v>
      </c>
      <c r="J2993" s="1">
        <v>2024</v>
      </c>
      <c r="K2993" s="550">
        <v>45627</v>
      </c>
    </row>
    <row r="2994" spans="3:11">
      <c r="C2994" s="1" t="s">
        <v>1214</v>
      </c>
      <c r="D2994" s="1" t="s">
        <v>838</v>
      </c>
      <c r="F2994" s="1" t="s">
        <v>761</v>
      </c>
      <c r="G2994" s="1">
        <v>147</v>
      </c>
      <c r="H2994" s="1">
        <v>147</v>
      </c>
      <c r="I2994" s="1" t="s">
        <v>766</v>
      </c>
      <c r="J2994" s="1">
        <v>2024</v>
      </c>
      <c r="K2994" s="550">
        <v>45627</v>
      </c>
    </row>
    <row r="2995" spans="3:11" ht="25.5">
      <c r="C2995" s="69" t="s">
        <v>1315</v>
      </c>
      <c r="D2995" s="69" t="s">
        <v>838</v>
      </c>
      <c r="F2995" s="1" t="s">
        <v>761</v>
      </c>
      <c r="G2995" s="1">
        <v>50</v>
      </c>
      <c r="H2995" s="1">
        <v>50</v>
      </c>
      <c r="I2995" s="1" t="s">
        <v>766</v>
      </c>
      <c r="J2995" s="1">
        <v>2024</v>
      </c>
      <c r="K2995" s="550">
        <v>45627</v>
      </c>
    </row>
    <row r="2996" spans="3:11">
      <c r="C2996" s="1" t="s">
        <v>1316</v>
      </c>
      <c r="D2996" s="1" t="s">
        <v>826</v>
      </c>
      <c r="F2996" s="1">
        <v>10202111180</v>
      </c>
      <c r="G2996" s="1">
        <v>406.7</v>
      </c>
      <c r="H2996" s="1">
        <v>406.7</v>
      </c>
      <c r="I2996" s="1" t="s">
        <v>766</v>
      </c>
      <c r="J2996" s="1">
        <v>2024</v>
      </c>
      <c r="K2996" s="550">
        <v>45627</v>
      </c>
    </row>
    <row r="2997" spans="3:11">
      <c r="C2997" s="1" t="s">
        <v>1218</v>
      </c>
      <c r="D2997" s="1" t="s">
        <v>826</v>
      </c>
      <c r="F2997" s="1">
        <v>10202111180</v>
      </c>
      <c r="G2997" s="1">
        <v>260.44</v>
      </c>
      <c r="H2997" s="1">
        <v>260.44</v>
      </c>
      <c r="I2997" s="1" t="s">
        <v>766</v>
      </c>
      <c r="J2997" s="1">
        <v>2024</v>
      </c>
      <c r="K2997" s="550">
        <v>45627</v>
      </c>
    </row>
    <row r="2998" spans="3:11">
      <c r="C2998" s="1" t="s">
        <v>1423</v>
      </c>
      <c r="D2998" s="1" t="s">
        <v>826</v>
      </c>
      <c r="F2998" s="1">
        <v>10202111180</v>
      </c>
      <c r="G2998" s="1">
        <v>209.75</v>
      </c>
      <c r="H2998" s="1">
        <v>209.75</v>
      </c>
      <c r="I2998" s="1" t="s">
        <v>766</v>
      </c>
      <c r="J2998" s="1">
        <v>2024</v>
      </c>
      <c r="K2998" s="550">
        <v>45627</v>
      </c>
    </row>
    <row r="2999" spans="3:11">
      <c r="C2999" s="1" t="s">
        <v>1219</v>
      </c>
      <c r="D2999" s="1" t="s">
        <v>848</v>
      </c>
      <c r="F2999" s="1">
        <v>10202111180</v>
      </c>
      <c r="G2999" s="1">
        <v>728</v>
      </c>
      <c r="H2999" s="1">
        <v>728</v>
      </c>
      <c r="I2999" s="1" t="s">
        <v>766</v>
      </c>
      <c r="J2999" s="1">
        <v>2024</v>
      </c>
      <c r="K2999" s="550">
        <v>45627</v>
      </c>
    </row>
    <row r="3000" spans="3:11">
      <c r="C3000" s="1" t="s">
        <v>1220</v>
      </c>
      <c r="D3000" s="1" t="s">
        <v>826</v>
      </c>
      <c r="F3000" s="1">
        <v>10202111180</v>
      </c>
      <c r="G3000" s="1">
        <v>313.69</v>
      </c>
      <c r="H3000" s="1">
        <v>313.69</v>
      </c>
      <c r="I3000" s="1" t="s">
        <v>766</v>
      </c>
      <c r="J3000" s="1">
        <v>2024</v>
      </c>
      <c r="K3000" s="550">
        <v>45627</v>
      </c>
    </row>
    <row r="3001" spans="3:11">
      <c r="D3001" s="1" t="s">
        <v>797</v>
      </c>
      <c r="F3001" s="1">
        <v>10202111180</v>
      </c>
      <c r="G3001" s="1">
        <v>1545.39</v>
      </c>
      <c r="H3001" s="1">
        <v>1545.39</v>
      </c>
      <c r="I3001" s="1" t="s">
        <v>766</v>
      </c>
      <c r="J3001" s="1">
        <v>2024</v>
      </c>
      <c r="K3001" s="550">
        <v>45627</v>
      </c>
    </row>
    <row r="3002" spans="3:11">
      <c r="C3002" s="1" t="s">
        <v>1349</v>
      </c>
      <c r="D3002" s="1" t="s">
        <v>840</v>
      </c>
      <c r="F3002" s="1" t="s">
        <v>761</v>
      </c>
      <c r="G3002" s="1">
        <v>39468.230000000003</v>
      </c>
      <c r="H3002" s="1">
        <v>39468.230000000003</v>
      </c>
      <c r="I3002" s="1" t="s">
        <v>766</v>
      </c>
      <c r="J3002" s="1">
        <v>2024</v>
      </c>
      <c r="K3002" s="550">
        <v>45627</v>
      </c>
    </row>
    <row r="3003" spans="3:11">
      <c r="C3003" s="1" t="s">
        <v>1222</v>
      </c>
      <c r="D3003" s="1" t="s">
        <v>824</v>
      </c>
      <c r="F3003" s="1">
        <v>10401101180</v>
      </c>
      <c r="G3003" s="1">
        <v>907.83</v>
      </c>
      <c r="H3003" s="1">
        <v>907.83</v>
      </c>
      <c r="I3003" s="1" t="s">
        <v>766</v>
      </c>
      <c r="J3003" s="1">
        <v>2024</v>
      </c>
      <c r="K3003" s="550">
        <v>45627</v>
      </c>
    </row>
    <row r="3004" spans="3:11">
      <c r="C3004" s="1" t="s">
        <v>1223</v>
      </c>
      <c r="D3004" s="1" t="s">
        <v>826</v>
      </c>
      <c r="F3004" s="1">
        <v>10202111180</v>
      </c>
      <c r="G3004" s="1">
        <v>489.74</v>
      </c>
      <c r="H3004" s="1">
        <v>489.74</v>
      </c>
      <c r="I3004" s="1" t="s">
        <v>766</v>
      </c>
      <c r="J3004" s="1">
        <v>2024</v>
      </c>
      <c r="K3004" s="550">
        <v>45627</v>
      </c>
    </row>
    <row r="3005" spans="3:11">
      <c r="C3005" s="1" t="s">
        <v>1224</v>
      </c>
      <c r="D3005" s="1" t="s">
        <v>842</v>
      </c>
      <c r="F3005" s="1">
        <v>10202111180</v>
      </c>
      <c r="G3005" s="1">
        <v>153994.68</v>
      </c>
      <c r="H3005" s="1">
        <v>153994.68</v>
      </c>
      <c r="I3005" s="1" t="s">
        <v>766</v>
      </c>
      <c r="J3005" s="1">
        <v>2024</v>
      </c>
      <c r="K3005" s="550">
        <v>45627</v>
      </c>
    </row>
    <row r="3006" spans="3:11">
      <c r="C3006" s="1" t="s">
        <v>1225</v>
      </c>
      <c r="D3006" s="1" t="s">
        <v>842</v>
      </c>
      <c r="F3006" s="1">
        <v>10202171180</v>
      </c>
      <c r="G3006" s="1">
        <v>972.1</v>
      </c>
      <c r="H3006" s="1">
        <v>972.1</v>
      </c>
      <c r="I3006" s="1" t="s">
        <v>766</v>
      </c>
      <c r="J3006" s="1">
        <v>2024</v>
      </c>
      <c r="K3006" s="550">
        <v>45627</v>
      </c>
    </row>
    <row r="3007" spans="3:11">
      <c r="C3007" s="1" t="s">
        <v>1226</v>
      </c>
      <c r="D3007" s="1" t="s">
        <v>826</v>
      </c>
      <c r="F3007" s="1">
        <v>10601621180</v>
      </c>
      <c r="G3007" s="1">
        <v>106.89</v>
      </c>
      <c r="H3007" s="1">
        <v>106.89</v>
      </c>
      <c r="I3007" s="1" t="s">
        <v>766</v>
      </c>
      <c r="J3007" s="1">
        <v>2024</v>
      </c>
      <c r="K3007" s="550">
        <v>45627</v>
      </c>
    </row>
    <row r="3008" spans="3:11">
      <c r="C3008" s="1" t="s">
        <v>1351</v>
      </c>
      <c r="D3008" s="1" t="s">
        <v>749</v>
      </c>
      <c r="F3008" s="1">
        <v>10201161180</v>
      </c>
      <c r="G3008" s="1">
        <v>17352.759999999998</v>
      </c>
      <c r="H3008" s="1">
        <v>17352.759999999998</v>
      </c>
      <c r="I3008" s="1" t="s">
        <v>766</v>
      </c>
      <c r="J3008" s="1">
        <v>2024</v>
      </c>
      <c r="K3008" s="550">
        <v>45627</v>
      </c>
    </row>
    <row r="3009" spans="3:11">
      <c r="C3009" s="1" t="s">
        <v>754</v>
      </c>
      <c r="E3009" s="1" t="s">
        <v>719</v>
      </c>
      <c r="F3009" s="1">
        <v>10401301180</v>
      </c>
      <c r="G3009" s="1">
        <v>10205.1</v>
      </c>
      <c r="H3009" s="1">
        <v>10205.1</v>
      </c>
      <c r="I3009" s="1" t="s">
        <v>766</v>
      </c>
      <c r="J3009" s="1">
        <v>2024</v>
      </c>
      <c r="K3009" s="550">
        <v>45627</v>
      </c>
    </row>
    <row r="3010" spans="3:11">
      <c r="C3010" s="1" t="s">
        <v>1227</v>
      </c>
      <c r="D3010" s="1" t="s">
        <v>826</v>
      </c>
      <c r="F3010" s="1" t="s">
        <v>761</v>
      </c>
      <c r="G3010" s="1">
        <v>96.93</v>
      </c>
      <c r="H3010" s="1">
        <v>96.93</v>
      </c>
      <c r="I3010" s="1" t="s">
        <v>766</v>
      </c>
      <c r="J3010" s="1">
        <v>2024</v>
      </c>
      <c r="K3010" s="550">
        <v>45627</v>
      </c>
    </row>
    <row r="3011" spans="3:11">
      <c r="C3011" s="1" t="s">
        <v>1228</v>
      </c>
      <c r="D3011" s="1" t="s">
        <v>826</v>
      </c>
      <c r="F3011" s="1" t="s">
        <v>761</v>
      </c>
      <c r="G3011" s="1">
        <v>78.09</v>
      </c>
      <c r="H3011" s="1">
        <v>78.09</v>
      </c>
      <c r="I3011" s="1" t="s">
        <v>766</v>
      </c>
      <c r="J3011" s="1">
        <v>2024</v>
      </c>
      <c r="K3011" s="550">
        <v>45627</v>
      </c>
    </row>
    <row r="3012" spans="3:11">
      <c r="C3012" s="1" t="s">
        <v>1229</v>
      </c>
      <c r="D3012" s="1" t="s">
        <v>826</v>
      </c>
      <c r="F3012" s="1" t="s">
        <v>761</v>
      </c>
      <c r="G3012" s="1">
        <v>102.91</v>
      </c>
      <c r="H3012" s="1">
        <v>102.91</v>
      </c>
      <c r="I3012" s="1" t="s">
        <v>766</v>
      </c>
      <c r="J3012" s="1">
        <v>2024</v>
      </c>
      <c r="K3012" s="550">
        <v>45627</v>
      </c>
    </row>
    <row r="3013" spans="3:11">
      <c r="C3013" s="1" t="s">
        <v>1230</v>
      </c>
      <c r="D3013" s="1" t="s">
        <v>826</v>
      </c>
      <c r="F3013" s="1" t="s">
        <v>761</v>
      </c>
      <c r="G3013" s="1">
        <v>536.51</v>
      </c>
      <c r="H3013" s="1">
        <v>536.51</v>
      </c>
      <c r="I3013" s="1" t="s">
        <v>766</v>
      </c>
      <c r="J3013" s="1">
        <v>2024</v>
      </c>
      <c r="K3013" s="550">
        <v>45627</v>
      </c>
    </row>
    <row r="3014" spans="3:11">
      <c r="C3014" s="1" t="s">
        <v>1231</v>
      </c>
      <c r="D3014" s="1" t="s">
        <v>826</v>
      </c>
      <c r="F3014" s="1">
        <v>10601621180</v>
      </c>
      <c r="G3014" s="1">
        <v>822.01</v>
      </c>
      <c r="H3014" s="1">
        <v>822.01</v>
      </c>
      <c r="I3014" s="1" t="s">
        <v>766</v>
      </c>
      <c r="J3014" s="1">
        <v>2024</v>
      </c>
      <c r="K3014" s="550">
        <v>45627</v>
      </c>
    </row>
    <row r="3015" spans="3:11">
      <c r="C3015" s="1" t="s">
        <v>1352</v>
      </c>
      <c r="D3015" s="1" t="s">
        <v>826</v>
      </c>
      <c r="F3015" s="1" t="s">
        <v>761</v>
      </c>
      <c r="G3015" s="1">
        <v>5086.8599999999997</v>
      </c>
      <c r="H3015" s="1">
        <v>5086.8599999999997</v>
      </c>
      <c r="I3015" s="1" t="s">
        <v>766</v>
      </c>
      <c r="J3015" s="1">
        <v>2024</v>
      </c>
      <c r="K3015" s="550">
        <v>45627</v>
      </c>
    </row>
    <row r="3016" spans="3:11">
      <c r="C3016" s="1" t="s">
        <v>1232</v>
      </c>
      <c r="D3016" s="1" t="s">
        <v>820</v>
      </c>
      <c r="F3016" s="1">
        <v>10202151180</v>
      </c>
      <c r="G3016" s="1">
        <v>36898</v>
      </c>
      <c r="H3016" s="1">
        <v>36898</v>
      </c>
      <c r="I3016" s="1" t="s">
        <v>766</v>
      </c>
      <c r="J3016" s="1">
        <v>2024</v>
      </c>
      <c r="K3016" s="550">
        <v>45627</v>
      </c>
    </row>
    <row r="3017" spans="3:11">
      <c r="C3017" s="1" t="s">
        <v>1233</v>
      </c>
      <c r="D3017" s="1" t="s">
        <v>820</v>
      </c>
      <c r="F3017" s="1">
        <v>10202151180</v>
      </c>
      <c r="G3017" s="1">
        <v>36827.5</v>
      </c>
      <c r="H3017" s="1">
        <v>36827.5</v>
      </c>
      <c r="I3017" s="1" t="s">
        <v>766</v>
      </c>
      <c r="J3017" s="1">
        <v>2024</v>
      </c>
      <c r="K3017" s="550">
        <v>45627</v>
      </c>
    </row>
    <row r="3018" spans="3:11">
      <c r="C3018" s="1" t="s">
        <v>1234</v>
      </c>
      <c r="D3018" s="1" t="s">
        <v>820</v>
      </c>
      <c r="F3018" s="1">
        <v>10202151180</v>
      </c>
      <c r="G3018" s="1">
        <v>43929</v>
      </c>
      <c r="H3018" s="1">
        <v>43929</v>
      </c>
      <c r="I3018" s="1" t="s">
        <v>766</v>
      </c>
      <c r="J3018" s="1">
        <v>2024</v>
      </c>
      <c r="K3018" s="550">
        <v>45627</v>
      </c>
    </row>
    <row r="3019" spans="3:11">
      <c r="C3019" s="1" t="s">
        <v>1235</v>
      </c>
      <c r="D3019" s="1" t="s">
        <v>820</v>
      </c>
      <c r="F3019" s="1">
        <v>10202151180</v>
      </c>
      <c r="G3019" s="1">
        <v>43266.400000000001</v>
      </c>
      <c r="H3019" s="1">
        <v>43266.400000000001</v>
      </c>
      <c r="I3019" s="1" t="s">
        <v>766</v>
      </c>
      <c r="J3019" s="1">
        <v>2024</v>
      </c>
      <c r="K3019" s="550">
        <v>45627</v>
      </c>
    </row>
    <row r="3020" spans="3:11">
      <c r="C3020" s="1" t="s">
        <v>1236</v>
      </c>
      <c r="D3020" s="1" t="s">
        <v>820</v>
      </c>
      <c r="F3020" s="1">
        <v>10202151180</v>
      </c>
      <c r="G3020" s="1">
        <v>55094.400000000001</v>
      </c>
      <c r="H3020" s="1">
        <v>55094.400000000001</v>
      </c>
      <c r="I3020" s="1" t="s">
        <v>766</v>
      </c>
      <c r="J3020" s="1">
        <v>2024</v>
      </c>
      <c r="K3020" s="550">
        <v>45627</v>
      </c>
    </row>
    <row r="3021" spans="3:11">
      <c r="C3021" s="1" t="s">
        <v>1237</v>
      </c>
      <c r="D3021" s="1" t="s">
        <v>820</v>
      </c>
      <c r="F3021" s="1">
        <v>10202151180</v>
      </c>
      <c r="G3021" s="1">
        <v>59833.8</v>
      </c>
      <c r="H3021" s="1">
        <v>59833.8</v>
      </c>
      <c r="I3021" s="1" t="s">
        <v>766</v>
      </c>
      <c r="J3021" s="1">
        <v>2024</v>
      </c>
      <c r="K3021" s="550">
        <v>45627</v>
      </c>
    </row>
    <row r="3022" spans="3:11">
      <c r="C3022" s="1" t="s">
        <v>1238</v>
      </c>
      <c r="D3022" s="1" t="s">
        <v>820</v>
      </c>
      <c r="F3022" s="1">
        <v>10202151180</v>
      </c>
      <c r="G3022" s="1">
        <v>14340.1</v>
      </c>
      <c r="H3022" s="1">
        <v>14340.1</v>
      </c>
      <c r="I3022" s="1" t="s">
        <v>766</v>
      </c>
      <c r="J3022" s="1">
        <v>2024</v>
      </c>
      <c r="K3022" s="550">
        <v>45627</v>
      </c>
    </row>
    <row r="3023" spans="3:11">
      <c r="C3023" s="1" t="s">
        <v>1239</v>
      </c>
      <c r="D3023" s="1" t="s">
        <v>820</v>
      </c>
      <c r="F3023" s="1">
        <v>10202151180</v>
      </c>
      <c r="G3023" s="1">
        <v>49370.6</v>
      </c>
      <c r="H3023" s="1">
        <v>49370.6</v>
      </c>
      <c r="I3023" s="1" t="s">
        <v>766</v>
      </c>
      <c r="J3023" s="1">
        <v>2024</v>
      </c>
      <c r="K3023" s="550">
        <v>45627</v>
      </c>
    </row>
    <row r="3024" spans="3:11">
      <c r="C3024" s="1" t="s">
        <v>1240</v>
      </c>
      <c r="D3024" s="1" t="s">
        <v>820</v>
      </c>
      <c r="F3024" s="1">
        <v>10202151180</v>
      </c>
      <c r="G3024" s="1">
        <v>46543.1</v>
      </c>
      <c r="H3024" s="1">
        <v>46543.1</v>
      </c>
      <c r="I3024" s="1" t="s">
        <v>766</v>
      </c>
      <c r="J3024" s="1">
        <v>2024</v>
      </c>
      <c r="K3024" s="550">
        <v>45627</v>
      </c>
    </row>
    <row r="3025" spans="3:11">
      <c r="C3025" s="1" t="s">
        <v>1241</v>
      </c>
      <c r="D3025" s="1" t="s">
        <v>820</v>
      </c>
      <c r="F3025" s="1">
        <v>10202151180</v>
      </c>
      <c r="G3025" s="1">
        <v>13376.8</v>
      </c>
      <c r="H3025" s="1">
        <v>13376.8</v>
      </c>
      <c r="I3025" s="1" t="s">
        <v>766</v>
      </c>
      <c r="J3025" s="1">
        <v>2024</v>
      </c>
      <c r="K3025" s="550">
        <v>45627</v>
      </c>
    </row>
    <row r="3026" spans="3:11">
      <c r="C3026" s="1" t="s">
        <v>1242</v>
      </c>
      <c r="D3026" s="1" t="s">
        <v>820</v>
      </c>
      <c r="F3026" s="1">
        <v>10202151180</v>
      </c>
      <c r="G3026" s="1">
        <v>54930.1</v>
      </c>
      <c r="H3026" s="1">
        <v>54930.1</v>
      </c>
      <c r="I3026" s="1" t="s">
        <v>766</v>
      </c>
      <c r="J3026" s="1">
        <v>2024</v>
      </c>
      <c r="K3026" s="550">
        <v>45627</v>
      </c>
    </row>
    <row r="3027" spans="3:11">
      <c r="C3027" s="1" t="s">
        <v>1243</v>
      </c>
      <c r="D3027" s="1" t="s">
        <v>820</v>
      </c>
      <c r="F3027" s="1">
        <v>10202151180</v>
      </c>
      <c r="G3027" s="1">
        <v>55678.400000000001</v>
      </c>
      <c r="H3027" s="1">
        <v>55678.400000000001</v>
      </c>
      <c r="I3027" s="1" t="s">
        <v>766</v>
      </c>
      <c r="J3027" s="1">
        <v>2024</v>
      </c>
      <c r="K3027" s="550">
        <v>45627</v>
      </c>
    </row>
    <row r="3028" spans="3:11">
      <c r="C3028" s="1" t="s">
        <v>1244</v>
      </c>
      <c r="D3028" s="1" t="s">
        <v>820</v>
      </c>
      <c r="F3028" s="1">
        <v>10202151180</v>
      </c>
      <c r="G3028" s="1">
        <v>13449.1</v>
      </c>
      <c r="H3028" s="1">
        <v>13449.1</v>
      </c>
      <c r="I3028" s="1" t="s">
        <v>766</v>
      </c>
      <c r="J3028" s="1">
        <v>2024</v>
      </c>
      <c r="K3028" s="550">
        <v>45627</v>
      </c>
    </row>
    <row r="3029" spans="3:11">
      <c r="C3029" s="1" t="s">
        <v>1245</v>
      </c>
      <c r="D3029" s="1" t="s">
        <v>820</v>
      </c>
      <c r="F3029" s="1">
        <v>10202151180</v>
      </c>
      <c r="G3029" s="1">
        <v>55131.8</v>
      </c>
      <c r="H3029" s="1">
        <v>55131.8</v>
      </c>
      <c r="I3029" s="1" t="s">
        <v>766</v>
      </c>
      <c r="J3029" s="1">
        <v>2024</v>
      </c>
      <c r="K3029" s="550">
        <v>45627</v>
      </c>
    </row>
    <row r="3030" spans="3:11">
      <c r="C3030" s="1" t="s">
        <v>1246</v>
      </c>
      <c r="D3030" s="1" t="s">
        <v>820</v>
      </c>
      <c r="F3030" s="1">
        <v>10202151180</v>
      </c>
      <c r="G3030" s="1">
        <v>51487.6</v>
      </c>
      <c r="H3030" s="1">
        <v>51487.6</v>
      </c>
      <c r="I3030" s="1" t="s">
        <v>766</v>
      </c>
      <c r="J3030" s="1">
        <v>2024</v>
      </c>
      <c r="K3030" s="550">
        <v>45627</v>
      </c>
    </row>
    <row r="3031" spans="3:11">
      <c r="C3031" s="1" t="s">
        <v>1247</v>
      </c>
      <c r="D3031" s="1" t="s">
        <v>820</v>
      </c>
      <c r="F3031" s="1">
        <v>10202151180</v>
      </c>
      <c r="G3031" s="1">
        <v>49822.400000000001</v>
      </c>
      <c r="H3031" s="1">
        <v>49822.400000000001</v>
      </c>
      <c r="I3031" s="1" t="s">
        <v>766</v>
      </c>
      <c r="J3031" s="1">
        <v>2024</v>
      </c>
      <c r="K3031" s="550">
        <v>45627</v>
      </c>
    </row>
    <row r="3032" spans="3:11">
      <c r="C3032" s="1" t="s">
        <v>1248</v>
      </c>
      <c r="D3032" s="1" t="s">
        <v>820</v>
      </c>
      <c r="F3032" s="1">
        <v>10202151180</v>
      </c>
      <c r="G3032" s="1">
        <v>49862.3</v>
      </c>
      <c r="H3032" s="1">
        <v>49862.3</v>
      </c>
      <c r="I3032" s="1" t="s">
        <v>766</v>
      </c>
      <c r="J3032" s="1">
        <v>2024</v>
      </c>
      <c r="K3032" s="550">
        <v>45627</v>
      </c>
    </row>
    <row r="3033" spans="3:11">
      <c r="C3033" s="1" t="s">
        <v>1249</v>
      </c>
      <c r="D3033" s="1" t="s">
        <v>820</v>
      </c>
      <c r="F3033" s="1">
        <v>10202151180</v>
      </c>
      <c r="G3033" s="1">
        <v>58215.4</v>
      </c>
      <c r="H3033" s="1">
        <v>58215.4</v>
      </c>
      <c r="I3033" s="1" t="s">
        <v>766</v>
      </c>
      <c r="J3033" s="1">
        <v>2024</v>
      </c>
      <c r="K3033" s="550">
        <v>45627</v>
      </c>
    </row>
    <row r="3034" spans="3:11">
      <c r="C3034" s="1" t="s">
        <v>1250</v>
      </c>
      <c r="D3034" s="1" t="s">
        <v>820</v>
      </c>
      <c r="F3034" s="1">
        <v>10202151180</v>
      </c>
      <c r="G3034" s="1">
        <v>51346.9</v>
      </c>
      <c r="H3034" s="1">
        <v>51346.9</v>
      </c>
      <c r="I3034" s="1" t="s">
        <v>766</v>
      </c>
      <c r="J3034" s="1">
        <v>2024</v>
      </c>
      <c r="K3034" s="550">
        <v>45627</v>
      </c>
    </row>
    <row r="3035" spans="3:11">
      <c r="C3035" s="1" t="s">
        <v>1470</v>
      </c>
      <c r="D3035" s="1" t="s">
        <v>834</v>
      </c>
      <c r="F3035" s="1" t="s">
        <v>750</v>
      </c>
      <c r="G3035" s="1">
        <v>1740</v>
      </c>
      <c r="H3035" s="1">
        <v>1740</v>
      </c>
      <c r="I3035" s="1" t="s">
        <v>766</v>
      </c>
      <c r="J3035" s="1">
        <v>2024</v>
      </c>
      <c r="K3035" s="550">
        <v>45627</v>
      </c>
    </row>
    <row r="3036" spans="3:11">
      <c r="C3036" s="1" t="s">
        <v>767</v>
      </c>
      <c r="D3036" s="1" t="s">
        <v>749</v>
      </c>
      <c r="E3036" s="1" t="s">
        <v>711</v>
      </c>
      <c r="F3036" s="1" t="s">
        <v>750</v>
      </c>
      <c r="G3036" s="1">
        <v>7230</v>
      </c>
      <c r="H3036" s="1">
        <v>7230</v>
      </c>
      <c r="I3036" s="1" t="s">
        <v>766</v>
      </c>
      <c r="J3036" s="1">
        <v>2024</v>
      </c>
      <c r="K3036" s="550">
        <v>45627</v>
      </c>
    </row>
    <row r="3037" spans="3:11">
      <c r="C3037" s="1" t="s">
        <v>1251</v>
      </c>
      <c r="D3037" s="1" t="s">
        <v>799</v>
      </c>
      <c r="F3037" s="1">
        <v>10601621180</v>
      </c>
      <c r="G3037" s="1">
        <v>185.6</v>
      </c>
      <c r="H3037" s="1">
        <v>185.6</v>
      </c>
      <c r="I3037" s="1" t="s">
        <v>766</v>
      </c>
      <c r="J3037" s="1">
        <v>2024</v>
      </c>
      <c r="K3037" s="550">
        <v>45627</v>
      </c>
    </row>
    <row r="3038" spans="3:11" ht="25.5">
      <c r="C3038" s="69" t="s">
        <v>1252</v>
      </c>
      <c r="D3038" s="69" t="s">
        <v>749</v>
      </c>
      <c r="F3038" s="1">
        <v>10201161180</v>
      </c>
      <c r="G3038" s="1">
        <v>242</v>
      </c>
      <c r="H3038" s="1">
        <v>242</v>
      </c>
      <c r="I3038" s="1" t="s">
        <v>766</v>
      </c>
      <c r="J3038" s="1">
        <v>2024</v>
      </c>
      <c r="K3038" s="550">
        <v>45627</v>
      </c>
    </row>
    <row r="3039" spans="3:11">
      <c r="C3039" s="1" t="s">
        <v>1253</v>
      </c>
      <c r="D3039" s="1" t="s">
        <v>846</v>
      </c>
      <c r="F3039" s="1">
        <v>10401101180</v>
      </c>
      <c r="G3039" s="1">
        <v>4670.3999999999996</v>
      </c>
      <c r="H3039" s="1">
        <v>4670.3999999999996</v>
      </c>
      <c r="I3039" s="1" t="s">
        <v>766</v>
      </c>
      <c r="J3039" s="1">
        <v>2024</v>
      </c>
      <c r="K3039" s="550">
        <v>45627</v>
      </c>
    </row>
    <row r="3040" spans="3:11">
      <c r="C3040" s="1" t="s">
        <v>1318</v>
      </c>
      <c r="D3040" s="1" t="s">
        <v>846</v>
      </c>
      <c r="F3040" s="1">
        <v>10401101180</v>
      </c>
      <c r="G3040" s="1">
        <v>1810.5</v>
      </c>
      <c r="H3040" s="1">
        <v>1810.5</v>
      </c>
      <c r="I3040" s="1" t="s">
        <v>766</v>
      </c>
      <c r="J3040" s="1">
        <v>2024</v>
      </c>
      <c r="K3040" s="550">
        <v>45627</v>
      </c>
    </row>
    <row r="3041" spans="3:11">
      <c r="C3041" s="1" t="s">
        <v>1254</v>
      </c>
      <c r="D3041" s="1" t="s">
        <v>846</v>
      </c>
      <c r="F3041" s="1">
        <v>10401101180</v>
      </c>
      <c r="G3041" s="1">
        <v>6864.6</v>
      </c>
      <c r="H3041" s="1">
        <v>6864.6</v>
      </c>
      <c r="I3041" s="1" t="s">
        <v>766</v>
      </c>
      <c r="J3041" s="1">
        <v>2024</v>
      </c>
      <c r="K3041" s="550">
        <v>45627</v>
      </c>
    </row>
    <row r="3042" spans="3:11">
      <c r="C3042" s="1" t="s">
        <v>1255</v>
      </c>
      <c r="D3042" s="1" t="s">
        <v>846</v>
      </c>
      <c r="F3042" s="1">
        <v>10601621180</v>
      </c>
      <c r="G3042" s="1">
        <v>324.33999999999997</v>
      </c>
      <c r="H3042" s="1">
        <v>324.33999999999997</v>
      </c>
      <c r="I3042" s="1" t="s">
        <v>766</v>
      </c>
      <c r="J3042" s="1">
        <v>2024</v>
      </c>
      <c r="K3042" s="550">
        <v>45627</v>
      </c>
    </row>
    <row r="3043" spans="3:11">
      <c r="C3043" s="1" t="s">
        <v>1258</v>
      </c>
      <c r="D3043" s="1" t="s">
        <v>846</v>
      </c>
      <c r="F3043" s="1">
        <v>10201161180</v>
      </c>
      <c r="G3043" s="1">
        <v>41350.589999999997</v>
      </c>
      <c r="H3043" s="1">
        <v>41350.589999999997</v>
      </c>
      <c r="I3043" s="1" t="s">
        <v>766</v>
      </c>
      <c r="J3043" s="1">
        <v>2024</v>
      </c>
      <c r="K3043" s="550">
        <v>45627</v>
      </c>
    </row>
    <row r="3044" spans="3:11">
      <c r="C3044" s="1" t="s">
        <v>1263</v>
      </c>
      <c r="D3044" s="1" t="s">
        <v>846</v>
      </c>
      <c r="F3044" s="1">
        <v>10201161180</v>
      </c>
      <c r="G3044" s="1">
        <v>420</v>
      </c>
      <c r="H3044" s="1">
        <v>420</v>
      </c>
      <c r="I3044" s="1" t="s">
        <v>766</v>
      </c>
      <c r="J3044" s="1">
        <v>2024</v>
      </c>
      <c r="K3044" s="550">
        <v>45627</v>
      </c>
    </row>
    <row r="3045" spans="3:11">
      <c r="C3045" s="1" t="s">
        <v>1265</v>
      </c>
      <c r="D3045" s="1" t="s">
        <v>822</v>
      </c>
      <c r="F3045" s="1">
        <v>10401381180</v>
      </c>
      <c r="G3045" s="1">
        <v>540</v>
      </c>
      <c r="H3045" s="1">
        <v>540</v>
      </c>
      <c r="I3045" s="1" t="s">
        <v>766</v>
      </c>
      <c r="J3045" s="1">
        <v>2024</v>
      </c>
      <c r="K3045" s="550">
        <v>45627</v>
      </c>
    </row>
    <row r="3046" spans="3:11">
      <c r="C3046" s="1" t="s">
        <v>1266</v>
      </c>
      <c r="D3046" s="1" t="s">
        <v>822</v>
      </c>
      <c r="F3046" s="1">
        <v>10401381180</v>
      </c>
      <c r="G3046" s="1">
        <v>5217</v>
      </c>
      <c r="H3046" s="1">
        <v>5217</v>
      </c>
      <c r="I3046" s="1" t="s">
        <v>766</v>
      </c>
      <c r="J3046" s="1">
        <v>2024</v>
      </c>
      <c r="K3046" s="550">
        <v>45627</v>
      </c>
    </row>
    <row r="3047" spans="3:11">
      <c r="C3047" s="1" t="s">
        <v>1268</v>
      </c>
      <c r="D3047" s="1" t="s">
        <v>822</v>
      </c>
      <c r="F3047" s="1">
        <v>10401381180</v>
      </c>
      <c r="G3047" s="1">
        <v>490</v>
      </c>
      <c r="H3047" s="1">
        <v>490</v>
      </c>
      <c r="I3047" s="1" t="s">
        <v>766</v>
      </c>
      <c r="J3047" s="1">
        <v>2024</v>
      </c>
      <c r="K3047" s="550">
        <v>45627</v>
      </c>
    </row>
    <row r="3048" spans="3:11">
      <c r="C3048" s="1" t="s">
        <v>1269</v>
      </c>
      <c r="D3048" s="1" t="s">
        <v>822</v>
      </c>
      <c r="F3048" s="1">
        <v>10201161180</v>
      </c>
      <c r="G3048" s="1">
        <v>6833</v>
      </c>
      <c r="H3048" s="1">
        <v>6833</v>
      </c>
      <c r="I3048" s="1" t="s">
        <v>766</v>
      </c>
      <c r="J3048" s="1">
        <v>2024</v>
      </c>
      <c r="K3048" s="550">
        <v>45627</v>
      </c>
    </row>
    <row r="3049" spans="3:11">
      <c r="C3049" s="1" t="s">
        <v>1471</v>
      </c>
      <c r="D3049" s="1" t="s">
        <v>830</v>
      </c>
      <c r="F3049" s="1">
        <v>10201161180</v>
      </c>
      <c r="G3049" s="1">
        <v>1160</v>
      </c>
      <c r="H3049" s="1">
        <v>1160</v>
      </c>
      <c r="I3049" s="1" t="s">
        <v>766</v>
      </c>
      <c r="J3049" s="1">
        <v>2024</v>
      </c>
      <c r="K3049" s="550">
        <v>45627</v>
      </c>
    </row>
    <row r="3050" spans="3:11">
      <c r="C3050" s="1" t="s">
        <v>1271</v>
      </c>
      <c r="D3050" s="1" t="s">
        <v>830</v>
      </c>
      <c r="F3050" s="1">
        <v>10401381180</v>
      </c>
      <c r="G3050" s="1">
        <v>15907</v>
      </c>
      <c r="H3050" s="1">
        <v>15907</v>
      </c>
      <c r="I3050" s="1" t="s">
        <v>766</v>
      </c>
      <c r="J3050" s="1">
        <v>2024</v>
      </c>
      <c r="K3050" s="550">
        <v>45627</v>
      </c>
    </row>
    <row r="3051" spans="3:11">
      <c r="C3051" s="1" t="s">
        <v>1319</v>
      </c>
      <c r="D3051" s="1" t="s">
        <v>830</v>
      </c>
      <c r="F3051" s="1">
        <v>10401381180</v>
      </c>
      <c r="G3051" s="1">
        <v>11135</v>
      </c>
      <c r="H3051" s="1">
        <v>11135</v>
      </c>
      <c r="I3051" s="1" t="s">
        <v>766</v>
      </c>
      <c r="J3051" s="1">
        <v>2024</v>
      </c>
      <c r="K3051" s="550">
        <v>45627</v>
      </c>
    </row>
    <row r="3052" spans="3:11">
      <c r="C3052" s="1" t="s">
        <v>1354</v>
      </c>
      <c r="D3052" s="1" t="s">
        <v>830</v>
      </c>
      <c r="F3052" s="1">
        <v>10401381180</v>
      </c>
      <c r="G3052" s="1">
        <v>7257</v>
      </c>
      <c r="H3052" s="1">
        <v>7257</v>
      </c>
      <c r="I3052" s="1" t="s">
        <v>766</v>
      </c>
      <c r="J3052" s="1">
        <v>2024</v>
      </c>
      <c r="K3052" s="550">
        <v>45627</v>
      </c>
    </row>
    <row r="3053" spans="3:11">
      <c r="C3053" s="1" t="s">
        <v>1320</v>
      </c>
      <c r="D3053" s="1" t="s">
        <v>830</v>
      </c>
      <c r="F3053" s="1">
        <v>10201161180</v>
      </c>
      <c r="G3053" s="1">
        <v>370</v>
      </c>
      <c r="H3053" s="1">
        <v>370</v>
      </c>
      <c r="I3053" s="1" t="s">
        <v>766</v>
      </c>
      <c r="J3053" s="1">
        <v>2024</v>
      </c>
      <c r="K3053" s="550">
        <v>45627</v>
      </c>
    </row>
    <row r="3054" spans="3:11">
      <c r="C3054" s="1" t="s">
        <v>1355</v>
      </c>
      <c r="D3054" s="1" t="s">
        <v>830</v>
      </c>
      <c r="F3054" s="1">
        <v>10201161180</v>
      </c>
      <c r="G3054" s="1">
        <v>2320</v>
      </c>
      <c r="H3054" s="1">
        <v>2320</v>
      </c>
      <c r="I3054" s="1" t="s">
        <v>766</v>
      </c>
      <c r="J3054" s="1">
        <v>2024</v>
      </c>
      <c r="K3054" s="550">
        <v>45627</v>
      </c>
    </row>
    <row r="3055" spans="3:11">
      <c r="C3055" s="1" t="s">
        <v>1356</v>
      </c>
      <c r="D3055" s="1" t="s">
        <v>830</v>
      </c>
      <c r="F3055" s="1">
        <v>10201161180</v>
      </c>
      <c r="G3055" s="1">
        <v>200</v>
      </c>
      <c r="H3055" s="1">
        <v>200</v>
      </c>
      <c r="I3055" s="1" t="s">
        <v>766</v>
      </c>
      <c r="J3055" s="1">
        <v>2024</v>
      </c>
      <c r="K3055" s="550">
        <v>45627</v>
      </c>
    </row>
    <row r="3056" spans="3:11">
      <c r="C3056" s="1" t="s">
        <v>1357</v>
      </c>
      <c r="D3056" s="1" t="s">
        <v>848</v>
      </c>
      <c r="F3056" s="1" t="s">
        <v>761</v>
      </c>
      <c r="G3056" s="1">
        <v>1926.87</v>
      </c>
      <c r="H3056" s="1">
        <v>1926.87</v>
      </c>
      <c r="I3056" s="1" t="s">
        <v>766</v>
      </c>
      <c r="J3056" s="1">
        <v>2024</v>
      </c>
      <c r="K3056" s="550">
        <v>45627</v>
      </c>
    </row>
    <row r="3057" spans="3:11">
      <c r="C3057" s="1" t="s">
        <v>1358</v>
      </c>
      <c r="D3057" s="1" t="s">
        <v>848</v>
      </c>
      <c r="F3057" s="1" t="s">
        <v>761</v>
      </c>
      <c r="G3057" s="1">
        <v>2123</v>
      </c>
      <c r="H3057" s="1">
        <v>2123</v>
      </c>
      <c r="I3057" s="1" t="s">
        <v>766</v>
      </c>
      <c r="J3057" s="1">
        <v>2024</v>
      </c>
      <c r="K3057" s="550">
        <v>45627</v>
      </c>
    </row>
    <row r="3058" spans="3:11">
      <c r="C3058" s="1" t="s">
        <v>1359</v>
      </c>
      <c r="D3058" s="1" t="s">
        <v>848</v>
      </c>
      <c r="F3058" s="1" t="s">
        <v>761</v>
      </c>
      <c r="G3058" s="1">
        <v>3664.63</v>
      </c>
      <c r="H3058" s="1">
        <v>3664.63</v>
      </c>
      <c r="I3058" s="1" t="s">
        <v>766</v>
      </c>
      <c r="J3058" s="1">
        <v>2024</v>
      </c>
      <c r="K3058" s="550">
        <v>45627</v>
      </c>
    </row>
    <row r="3059" spans="3:11">
      <c r="C3059" s="1" t="s">
        <v>1273</v>
      </c>
      <c r="D3059" s="1" t="s">
        <v>848</v>
      </c>
      <c r="F3059" s="1">
        <v>10201161180</v>
      </c>
      <c r="G3059" s="1">
        <v>957</v>
      </c>
      <c r="H3059" s="1">
        <v>957</v>
      </c>
      <c r="I3059" s="1" t="s">
        <v>766</v>
      </c>
      <c r="J3059" s="1">
        <v>2024</v>
      </c>
      <c r="K3059" s="550">
        <v>45627</v>
      </c>
    </row>
    <row r="3060" spans="3:11">
      <c r="C3060" s="1" t="s">
        <v>1400</v>
      </c>
      <c r="D3060" s="1" t="s">
        <v>848</v>
      </c>
      <c r="F3060" s="1">
        <v>10201161180</v>
      </c>
      <c r="G3060" s="1">
        <v>2806</v>
      </c>
      <c r="H3060" s="1">
        <v>2806</v>
      </c>
      <c r="I3060" s="1" t="s">
        <v>766</v>
      </c>
      <c r="J3060" s="1">
        <v>2024</v>
      </c>
      <c r="K3060" s="550">
        <v>45627</v>
      </c>
    </row>
    <row r="3061" spans="3:11">
      <c r="C3061" s="1" t="s">
        <v>1277</v>
      </c>
      <c r="D3061" s="1" t="s">
        <v>830</v>
      </c>
      <c r="F3061" s="1">
        <v>10401381180</v>
      </c>
      <c r="G3061" s="1">
        <v>3665.8</v>
      </c>
      <c r="H3061" s="1">
        <v>3665.8</v>
      </c>
      <c r="I3061" s="1" t="s">
        <v>766</v>
      </c>
      <c r="J3061" s="1">
        <v>2024</v>
      </c>
      <c r="K3061" s="550">
        <v>45627</v>
      </c>
    </row>
    <row r="3062" spans="3:11">
      <c r="C3062" s="1" t="s">
        <v>1324</v>
      </c>
      <c r="D3062" s="1" t="s">
        <v>830</v>
      </c>
      <c r="F3062" s="1">
        <v>10201161180</v>
      </c>
      <c r="G3062" s="1">
        <v>301.2</v>
      </c>
      <c r="H3062" s="1">
        <v>301.2</v>
      </c>
      <c r="I3062" s="1" t="s">
        <v>766</v>
      </c>
      <c r="J3062" s="1">
        <v>2024</v>
      </c>
      <c r="K3062" s="550">
        <v>45627</v>
      </c>
    </row>
    <row r="3063" spans="3:11">
      <c r="C3063" s="1" t="s">
        <v>1278</v>
      </c>
      <c r="D3063" s="1" t="s">
        <v>830</v>
      </c>
      <c r="F3063" s="1">
        <v>10201161180</v>
      </c>
      <c r="G3063" s="1">
        <v>32746.1</v>
      </c>
      <c r="H3063" s="1">
        <v>32746.1</v>
      </c>
      <c r="I3063" s="1" t="s">
        <v>766</v>
      </c>
      <c r="J3063" s="1">
        <v>2024</v>
      </c>
      <c r="K3063" s="550">
        <v>45627</v>
      </c>
    </row>
    <row r="3064" spans="3:11">
      <c r="C3064" s="1" t="s">
        <v>1279</v>
      </c>
      <c r="D3064" s="1" t="s">
        <v>830</v>
      </c>
      <c r="F3064" s="1">
        <v>10201161180</v>
      </c>
      <c r="G3064" s="1">
        <v>34069.300000000003</v>
      </c>
      <c r="H3064" s="1">
        <v>34069.300000000003</v>
      </c>
      <c r="I3064" s="1" t="s">
        <v>766</v>
      </c>
      <c r="J3064" s="1">
        <v>2024</v>
      </c>
      <c r="K3064" s="550">
        <v>45627</v>
      </c>
    </row>
    <row r="3065" spans="3:11">
      <c r="C3065" s="1" t="s">
        <v>1280</v>
      </c>
      <c r="D3065" s="1" t="s">
        <v>830</v>
      </c>
      <c r="F3065" s="1">
        <v>10201161180</v>
      </c>
      <c r="G3065" s="1">
        <v>18944.2</v>
      </c>
      <c r="H3065" s="1">
        <v>18944.2</v>
      </c>
      <c r="I3065" s="1" t="s">
        <v>766</v>
      </c>
      <c r="J3065" s="1">
        <v>2024</v>
      </c>
      <c r="K3065" s="550">
        <v>45627</v>
      </c>
    </row>
    <row r="3066" spans="3:11">
      <c r="C3066" s="1" t="s">
        <v>1281</v>
      </c>
      <c r="D3066" s="1" t="s">
        <v>848</v>
      </c>
      <c r="F3066" s="1">
        <v>10202171180</v>
      </c>
      <c r="G3066" s="1">
        <v>17384.7</v>
      </c>
      <c r="H3066" s="1">
        <v>17384.7</v>
      </c>
      <c r="I3066" s="1" t="s">
        <v>766</v>
      </c>
      <c r="J3066" s="1">
        <v>2024</v>
      </c>
      <c r="K3066" s="550">
        <v>45627</v>
      </c>
    </row>
    <row r="3067" spans="3:11">
      <c r="C3067" s="1" t="s">
        <v>1282</v>
      </c>
      <c r="D3067" s="1" t="s">
        <v>848</v>
      </c>
      <c r="F3067" s="1">
        <v>10202171180</v>
      </c>
      <c r="G3067" s="1">
        <v>15266.6</v>
      </c>
      <c r="H3067" s="1">
        <v>15266.6</v>
      </c>
      <c r="I3067" s="1" t="s">
        <v>766</v>
      </c>
      <c r="J3067" s="1">
        <v>2024</v>
      </c>
      <c r="K3067" s="550">
        <v>45627</v>
      </c>
    </row>
    <row r="3068" spans="3:11">
      <c r="C3068" s="1" t="s">
        <v>725</v>
      </c>
      <c r="D3068" s="1" t="s">
        <v>749</v>
      </c>
      <c r="E3068" s="1" t="s">
        <v>711</v>
      </c>
      <c r="F3068" s="1" t="s">
        <v>750</v>
      </c>
      <c r="G3068" s="1">
        <v>675</v>
      </c>
      <c r="H3068" s="1">
        <v>675</v>
      </c>
      <c r="I3068" s="1" t="s">
        <v>768</v>
      </c>
      <c r="J3068" s="1">
        <v>2025</v>
      </c>
      <c r="K3068" s="550">
        <v>45689</v>
      </c>
    </row>
    <row r="3069" spans="3:11">
      <c r="C3069" s="1" t="s">
        <v>1453</v>
      </c>
      <c r="D3069" s="1" t="s">
        <v>834</v>
      </c>
      <c r="F3069" s="1" t="s">
        <v>761</v>
      </c>
      <c r="G3069" s="1">
        <v>1730</v>
      </c>
      <c r="H3069" s="1">
        <v>1730</v>
      </c>
      <c r="I3069" s="1" t="s">
        <v>768</v>
      </c>
      <c r="J3069" s="1">
        <v>2025</v>
      </c>
      <c r="K3069" s="550">
        <v>45689</v>
      </c>
    </row>
    <row r="3070" spans="3:11">
      <c r="C3070" s="1" t="s">
        <v>1472</v>
      </c>
      <c r="D3070" s="1" t="s">
        <v>834</v>
      </c>
      <c r="F3070" s="1">
        <v>10202221180</v>
      </c>
      <c r="G3070" s="1">
        <v>1084</v>
      </c>
      <c r="H3070" s="1">
        <v>1084</v>
      </c>
      <c r="I3070" s="1" t="s">
        <v>768</v>
      </c>
      <c r="J3070" s="1">
        <v>2025</v>
      </c>
      <c r="K3070" s="550">
        <v>45689</v>
      </c>
    </row>
    <row r="3071" spans="3:11">
      <c r="C3071" s="1" t="s">
        <v>1401</v>
      </c>
      <c r="D3071" s="1" t="s">
        <v>834</v>
      </c>
      <c r="F3071" s="1">
        <v>10202221180</v>
      </c>
      <c r="G3071" s="1">
        <v>1792</v>
      </c>
      <c r="H3071" s="1">
        <v>1792</v>
      </c>
      <c r="I3071" s="1" t="s">
        <v>768</v>
      </c>
      <c r="J3071" s="1">
        <v>2025</v>
      </c>
      <c r="K3071" s="550">
        <v>45689</v>
      </c>
    </row>
    <row r="3072" spans="3:11">
      <c r="C3072" s="1" t="s">
        <v>726</v>
      </c>
      <c r="D3072" s="1" t="s">
        <v>749</v>
      </c>
      <c r="E3072" s="1" t="s">
        <v>726</v>
      </c>
      <c r="F3072" s="1" t="s">
        <v>750</v>
      </c>
      <c r="G3072" s="1">
        <v>4990</v>
      </c>
      <c r="H3072" s="1">
        <v>4990</v>
      </c>
      <c r="I3072" s="1" t="s">
        <v>768</v>
      </c>
      <c r="J3072" s="1">
        <v>2025</v>
      </c>
      <c r="K3072" s="550">
        <v>45689</v>
      </c>
    </row>
    <row r="3073" spans="3:11">
      <c r="C3073" s="1" t="s">
        <v>968</v>
      </c>
      <c r="D3073" s="1" t="s">
        <v>812</v>
      </c>
      <c r="F3073" s="1">
        <v>10601621180</v>
      </c>
      <c r="G3073" s="1">
        <v>213.1</v>
      </c>
      <c r="H3073" s="1">
        <v>213.1</v>
      </c>
      <c r="I3073" s="1" t="s">
        <v>768</v>
      </c>
      <c r="J3073" s="1">
        <v>2025</v>
      </c>
      <c r="K3073" s="550">
        <v>45689</v>
      </c>
    </row>
    <row r="3074" spans="3:11">
      <c r="C3074" s="1" t="s">
        <v>969</v>
      </c>
      <c r="D3074" s="1" t="s">
        <v>749</v>
      </c>
      <c r="F3074" s="1">
        <v>10601521180</v>
      </c>
      <c r="G3074" s="1">
        <v>186.21</v>
      </c>
      <c r="H3074" s="1">
        <v>186.21</v>
      </c>
      <c r="I3074" s="1" t="s">
        <v>768</v>
      </c>
      <c r="J3074" s="1">
        <v>2025</v>
      </c>
      <c r="K3074" s="550">
        <v>45689</v>
      </c>
    </row>
    <row r="3075" spans="3:11">
      <c r="C3075" s="1" t="s">
        <v>971</v>
      </c>
      <c r="D3075" s="1" t="s">
        <v>824</v>
      </c>
      <c r="F3075" s="1">
        <v>10601621180</v>
      </c>
      <c r="G3075" s="1">
        <v>531.16999999999996</v>
      </c>
      <c r="H3075" s="1">
        <v>531.16999999999996</v>
      </c>
      <c r="I3075" s="1" t="s">
        <v>768</v>
      </c>
      <c r="J3075" s="1">
        <v>2025</v>
      </c>
      <c r="K3075" s="550">
        <v>45689</v>
      </c>
    </row>
    <row r="3076" spans="3:11">
      <c r="C3076" s="1" t="s">
        <v>973</v>
      </c>
      <c r="D3076" s="1" t="s">
        <v>814</v>
      </c>
      <c r="F3076" s="1">
        <v>10202171180</v>
      </c>
      <c r="G3076" s="1">
        <v>1267.2</v>
      </c>
      <c r="H3076" s="1">
        <v>1267.2</v>
      </c>
      <c r="I3076" s="1" t="s">
        <v>768</v>
      </c>
      <c r="J3076" s="1">
        <v>2025</v>
      </c>
      <c r="K3076" s="550">
        <v>45689</v>
      </c>
    </row>
    <row r="3077" spans="3:11">
      <c r="C3077" s="1" t="s">
        <v>1402</v>
      </c>
      <c r="D3077" s="1" t="s">
        <v>808</v>
      </c>
      <c r="F3077" s="1" t="s">
        <v>761</v>
      </c>
      <c r="G3077" s="1">
        <v>776</v>
      </c>
      <c r="H3077" s="1">
        <v>776</v>
      </c>
      <c r="I3077" s="1" t="s">
        <v>768</v>
      </c>
      <c r="J3077" s="1">
        <v>2025</v>
      </c>
      <c r="K3077" s="550">
        <v>45689</v>
      </c>
    </row>
    <row r="3078" spans="3:11">
      <c r="C3078" s="1" t="s">
        <v>976</v>
      </c>
      <c r="D3078" s="1" t="s">
        <v>826</v>
      </c>
      <c r="F3078" s="1" t="s">
        <v>750</v>
      </c>
      <c r="G3078" s="1">
        <v>785.61</v>
      </c>
      <c r="H3078" s="1">
        <v>785.61</v>
      </c>
      <c r="I3078" s="1" t="s">
        <v>768</v>
      </c>
      <c r="J3078" s="1">
        <v>2025</v>
      </c>
      <c r="K3078" s="550">
        <v>45689</v>
      </c>
    </row>
    <row r="3079" spans="3:11">
      <c r="C3079" s="1" t="s">
        <v>977</v>
      </c>
      <c r="D3079" s="1" t="s">
        <v>826</v>
      </c>
      <c r="F3079" s="1">
        <v>10601621180</v>
      </c>
      <c r="G3079" s="1">
        <v>345.18</v>
      </c>
      <c r="H3079" s="1">
        <v>345.18</v>
      </c>
      <c r="I3079" s="1" t="s">
        <v>768</v>
      </c>
      <c r="J3079" s="1">
        <v>2025</v>
      </c>
      <c r="K3079" s="550">
        <v>45689</v>
      </c>
    </row>
    <row r="3080" spans="3:11">
      <c r="C3080" s="1" t="s">
        <v>978</v>
      </c>
      <c r="D3080" s="1" t="s">
        <v>826</v>
      </c>
      <c r="F3080" s="1" t="s">
        <v>750</v>
      </c>
      <c r="G3080" s="1">
        <v>262.31</v>
      </c>
      <c r="H3080" s="1">
        <v>262.31</v>
      </c>
      <c r="I3080" s="1" t="s">
        <v>768</v>
      </c>
      <c r="J3080" s="1">
        <v>2025</v>
      </c>
      <c r="K3080" s="550">
        <v>45689</v>
      </c>
    </row>
    <row r="3081" spans="3:11">
      <c r="C3081" s="1" t="s">
        <v>979</v>
      </c>
      <c r="D3081" s="1" t="s">
        <v>824</v>
      </c>
      <c r="F3081" s="1">
        <v>10202131180</v>
      </c>
      <c r="G3081" s="1">
        <v>1895.62</v>
      </c>
      <c r="H3081" s="1">
        <v>1895.62</v>
      </c>
      <c r="I3081" s="1" t="s">
        <v>768</v>
      </c>
      <c r="J3081" s="1">
        <v>2025</v>
      </c>
      <c r="K3081" s="550">
        <v>45689</v>
      </c>
    </row>
    <row r="3082" spans="3:11">
      <c r="C3082" s="1" t="s">
        <v>981</v>
      </c>
      <c r="D3082" s="1" t="s">
        <v>824</v>
      </c>
      <c r="F3082" s="1">
        <v>10202131180</v>
      </c>
      <c r="G3082" s="1">
        <v>1342.03</v>
      </c>
      <c r="H3082" s="1">
        <v>1342.03</v>
      </c>
      <c r="I3082" s="1" t="s">
        <v>768</v>
      </c>
      <c r="J3082" s="1">
        <v>2025</v>
      </c>
      <c r="K3082" s="550">
        <v>45689</v>
      </c>
    </row>
    <row r="3083" spans="3:11">
      <c r="C3083" s="1" t="s">
        <v>983</v>
      </c>
      <c r="D3083" s="1" t="s">
        <v>797</v>
      </c>
      <c r="F3083" s="1">
        <v>10601621180</v>
      </c>
      <c r="G3083" s="1">
        <v>781.33</v>
      </c>
      <c r="H3083" s="1">
        <v>781.33</v>
      </c>
      <c r="I3083" s="1" t="s">
        <v>768</v>
      </c>
      <c r="J3083" s="1">
        <v>2025</v>
      </c>
      <c r="K3083" s="550">
        <v>45689</v>
      </c>
    </row>
    <row r="3084" spans="3:11">
      <c r="C3084" s="1" t="s">
        <v>984</v>
      </c>
      <c r="D3084" s="1" t="s">
        <v>838</v>
      </c>
      <c r="F3084" s="1" t="s">
        <v>761</v>
      </c>
      <c r="G3084" s="1">
        <v>240</v>
      </c>
      <c r="H3084" s="1">
        <v>240</v>
      </c>
      <c r="I3084" s="1" t="s">
        <v>768</v>
      </c>
      <c r="J3084" s="1">
        <v>2025</v>
      </c>
      <c r="K3084" s="550">
        <v>45689</v>
      </c>
    </row>
    <row r="3085" spans="3:11">
      <c r="C3085" s="1" t="s">
        <v>986</v>
      </c>
      <c r="D3085" s="1" t="s">
        <v>838</v>
      </c>
      <c r="F3085" s="1" t="s">
        <v>761</v>
      </c>
      <c r="G3085" s="1">
        <v>781</v>
      </c>
      <c r="H3085" s="1">
        <v>781</v>
      </c>
      <c r="I3085" s="1" t="s">
        <v>768</v>
      </c>
      <c r="J3085" s="1">
        <v>2025</v>
      </c>
      <c r="K3085" s="550">
        <v>45689</v>
      </c>
    </row>
    <row r="3086" spans="3:11">
      <c r="C3086" s="1" t="s">
        <v>988</v>
      </c>
      <c r="D3086" s="1" t="s">
        <v>840</v>
      </c>
      <c r="F3086" s="1" t="s">
        <v>761</v>
      </c>
      <c r="G3086" s="1">
        <v>1314.14</v>
      </c>
      <c r="H3086" s="1">
        <v>1314.14</v>
      </c>
      <c r="I3086" s="1" t="s">
        <v>768</v>
      </c>
      <c r="J3086" s="1">
        <v>2025</v>
      </c>
      <c r="K3086" s="550">
        <v>45689</v>
      </c>
    </row>
    <row r="3087" spans="3:11">
      <c r="C3087" s="1" t="s">
        <v>989</v>
      </c>
      <c r="D3087" s="1" t="s">
        <v>840</v>
      </c>
      <c r="F3087" s="1" t="s">
        <v>761</v>
      </c>
      <c r="G3087" s="1">
        <v>1607</v>
      </c>
      <c r="H3087" s="1">
        <v>1607</v>
      </c>
      <c r="I3087" s="1" t="s">
        <v>768</v>
      </c>
      <c r="J3087" s="1">
        <v>2025</v>
      </c>
      <c r="K3087" s="550">
        <v>45689</v>
      </c>
    </row>
    <row r="3088" spans="3:11">
      <c r="C3088" s="1" t="s">
        <v>990</v>
      </c>
      <c r="D3088" s="1" t="s">
        <v>840</v>
      </c>
      <c r="F3088" s="1" t="s">
        <v>761</v>
      </c>
      <c r="G3088" s="1">
        <v>1126.78</v>
      </c>
      <c r="H3088" s="1">
        <v>1126.78</v>
      </c>
      <c r="I3088" s="1" t="s">
        <v>768</v>
      </c>
      <c r="J3088" s="1">
        <v>2025</v>
      </c>
      <c r="K3088" s="550">
        <v>45689</v>
      </c>
    </row>
    <row r="3089" spans="3:11">
      <c r="C3089" s="1" t="s">
        <v>991</v>
      </c>
      <c r="D3089" s="1" t="s">
        <v>840</v>
      </c>
      <c r="F3089" s="1" t="s">
        <v>761</v>
      </c>
      <c r="G3089" s="1">
        <v>7254.73</v>
      </c>
      <c r="H3089" s="1">
        <v>7254.73</v>
      </c>
      <c r="I3089" s="1" t="s">
        <v>768</v>
      </c>
      <c r="J3089" s="1">
        <v>2025</v>
      </c>
      <c r="K3089" s="550">
        <v>45689</v>
      </c>
    </row>
    <row r="3090" spans="3:11">
      <c r="C3090" s="1" t="s">
        <v>992</v>
      </c>
      <c r="D3090" s="1" t="s">
        <v>840</v>
      </c>
      <c r="F3090" s="1" t="s">
        <v>761</v>
      </c>
      <c r="G3090" s="1">
        <v>4208.45</v>
      </c>
      <c r="H3090" s="1">
        <v>4208.45</v>
      </c>
      <c r="I3090" s="1" t="s">
        <v>768</v>
      </c>
      <c r="J3090" s="1">
        <v>2025</v>
      </c>
      <c r="K3090" s="550">
        <v>45689</v>
      </c>
    </row>
    <row r="3091" spans="3:11">
      <c r="C3091" s="1" t="s">
        <v>993</v>
      </c>
      <c r="D3091" s="1" t="s">
        <v>840</v>
      </c>
      <c r="F3091" s="1" t="s">
        <v>761</v>
      </c>
      <c r="G3091" s="1">
        <v>1506.8</v>
      </c>
      <c r="H3091" s="1">
        <v>1506.8</v>
      </c>
      <c r="I3091" s="1" t="s">
        <v>768</v>
      </c>
      <c r="J3091" s="1">
        <v>2025</v>
      </c>
      <c r="K3091" s="550">
        <v>45689</v>
      </c>
    </row>
    <row r="3092" spans="3:11">
      <c r="C3092" s="1" t="s">
        <v>995</v>
      </c>
      <c r="D3092" s="1" t="s">
        <v>840</v>
      </c>
      <c r="F3092" s="1" t="s">
        <v>761</v>
      </c>
      <c r="G3092" s="1">
        <v>2101.5300000000002</v>
      </c>
      <c r="H3092" s="1">
        <v>2101.5300000000002</v>
      </c>
      <c r="I3092" s="1" t="s">
        <v>768</v>
      </c>
      <c r="J3092" s="1">
        <v>2025</v>
      </c>
      <c r="K3092" s="550">
        <v>45689</v>
      </c>
    </row>
    <row r="3093" spans="3:11">
      <c r="C3093" s="1" t="s">
        <v>996</v>
      </c>
      <c r="D3093" s="1" t="s">
        <v>840</v>
      </c>
      <c r="F3093" s="1" t="s">
        <v>761</v>
      </c>
      <c r="G3093" s="1">
        <v>1287</v>
      </c>
      <c r="H3093" s="1">
        <v>1287</v>
      </c>
      <c r="I3093" s="1" t="s">
        <v>768</v>
      </c>
      <c r="J3093" s="1">
        <v>2025</v>
      </c>
      <c r="K3093" s="550">
        <v>45689</v>
      </c>
    </row>
    <row r="3094" spans="3:11">
      <c r="C3094" s="1" t="s">
        <v>998</v>
      </c>
      <c r="D3094" s="1" t="s">
        <v>820</v>
      </c>
      <c r="F3094" s="1">
        <v>10201161180</v>
      </c>
      <c r="G3094" s="1">
        <v>160</v>
      </c>
      <c r="H3094" s="1">
        <v>160</v>
      </c>
      <c r="I3094" s="1" t="s">
        <v>768</v>
      </c>
      <c r="J3094" s="1">
        <v>2025</v>
      </c>
      <c r="K3094" s="550">
        <v>45689</v>
      </c>
    </row>
    <row r="3095" spans="3:11">
      <c r="C3095" s="1" t="s">
        <v>999</v>
      </c>
      <c r="D3095" s="1" t="s">
        <v>820</v>
      </c>
      <c r="F3095" s="1">
        <v>10201161180</v>
      </c>
      <c r="G3095" s="1">
        <v>1570</v>
      </c>
      <c r="H3095" s="1">
        <v>1570</v>
      </c>
      <c r="I3095" s="1" t="s">
        <v>768</v>
      </c>
      <c r="J3095" s="1">
        <v>2025</v>
      </c>
      <c r="K3095" s="550">
        <v>45689</v>
      </c>
    </row>
    <row r="3096" spans="3:11">
      <c r="C3096" s="1" t="s">
        <v>1000</v>
      </c>
      <c r="D3096" s="1" t="s">
        <v>820</v>
      </c>
      <c r="F3096" s="1">
        <v>10201161180</v>
      </c>
      <c r="G3096" s="1">
        <v>310</v>
      </c>
      <c r="H3096" s="1">
        <v>310</v>
      </c>
      <c r="I3096" s="1" t="s">
        <v>768</v>
      </c>
      <c r="J3096" s="1">
        <v>2025</v>
      </c>
      <c r="K3096" s="550">
        <v>45689</v>
      </c>
    </row>
    <row r="3097" spans="3:11">
      <c r="C3097" s="1" t="s">
        <v>1001</v>
      </c>
      <c r="D3097" s="1" t="s">
        <v>820</v>
      </c>
      <c r="F3097" s="1">
        <v>10201161180</v>
      </c>
      <c r="G3097" s="1">
        <v>2210</v>
      </c>
      <c r="H3097" s="1">
        <v>2210</v>
      </c>
      <c r="I3097" s="1" t="s">
        <v>768</v>
      </c>
      <c r="J3097" s="1">
        <v>2025</v>
      </c>
      <c r="K3097" s="550">
        <v>45689</v>
      </c>
    </row>
    <row r="3098" spans="3:11">
      <c r="C3098" s="1" t="s">
        <v>1002</v>
      </c>
      <c r="D3098" s="1" t="s">
        <v>820</v>
      </c>
      <c r="F3098" s="1">
        <v>10201161180</v>
      </c>
      <c r="G3098" s="1">
        <v>1440</v>
      </c>
      <c r="H3098" s="1">
        <v>1440</v>
      </c>
      <c r="I3098" s="1" t="s">
        <v>768</v>
      </c>
      <c r="J3098" s="1">
        <v>2025</v>
      </c>
      <c r="K3098" s="550">
        <v>45689</v>
      </c>
    </row>
    <row r="3099" spans="3:11">
      <c r="C3099" s="1" t="s">
        <v>1003</v>
      </c>
      <c r="D3099" s="1" t="s">
        <v>826</v>
      </c>
      <c r="F3099" s="1">
        <v>10601621180</v>
      </c>
      <c r="G3099" s="1">
        <v>299.01</v>
      </c>
      <c r="H3099" s="1">
        <v>299.01</v>
      </c>
      <c r="I3099" s="1" t="s">
        <v>768</v>
      </c>
      <c r="J3099" s="1">
        <v>2025</v>
      </c>
      <c r="K3099" s="550">
        <v>45689</v>
      </c>
    </row>
    <row r="3100" spans="3:11">
      <c r="C3100" s="1" t="s">
        <v>1004</v>
      </c>
      <c r="D3100" s="1" t="s">
        <v>826</v>
      </c>
      <c r="F3100" s="1">
        <v>10601621180</v>
      </c>
      <c r="G3100" s="1">
        <v>535.84</v>
      </c>
      <c r="H3100" s="1">
        <v>535.84</v>
      </c>
      <c r="I3100" s="1" t="s">
        <v>768</v>
      </c>
      <c r="J3100" s="1">
        <v>2025</v>
      </c>
      <c r="K3100" s="550">
        <v>45689</v>
      </c>
    </row>
    <row r="3101" spans="3:11" ht="25.5">
      <c r="C3101" s="69" t="s">
        <v>1390</v>
      </c>
      <c r="D3101" s="69" t="s">
        <v>840</v>
      </c>
      <c r="F3101" s="1" t="s">
        <v>761</v>
      </c>
      <c r="G3101" s="1">
        <v>205</v>
      </c>
      <c r="H3101" s="1">
        <v>205</v>
      </c>
      <c r="I3101" s="1" t="s">
        <v>768</v>
      </c>
      <c r="J3101" s="1">
        <v>2025</v>
      </c>
      <c r="K3101" s="550">
        <v>45689</v>
      </c>
    </row>
    <row r="3102" spans="3:11">
      <c r="C3102" s="1" t="s">
        <v>1008</v>
      </c>
      <c r="D3102" s="1" t="s">
        <v>797</v>
      </c>
      <c r="F3102" s="1">
        <v>10202131180</v>
      </c>
      <c r="G3102" s="1">
        <v>164.34</v>
      </c>
      <c r="H3102" s="1">
        <v>164.34</v>
      </c>
      <c r="I3102" s="1" t="s">
        <v>768</v>
      </c>
      <c r="J3102" s="1">
        <v>2025</v>
      </c>
      <c r="K3102" s="550">
        <v>45689</v>
      </c>
    </row>
    <row r="3103" spans="3:11">
      <c r="C3103" s="1" t="s">
        <v>1285</v>
      </c>
      <c r="D3103" s="1" t="s">
        <v>797</v>
      </c>
      <c r="F3103" s="1">
        <v>10202131180</v>
      </c>
      <c r="G3103" s="1">
        <v>515.86</v>
      </c>
      <c r="H3103" s="1">
        <v>515.86</v>
      </c>
      <c r="I3103" s="1" t="s">
        <v>768</v>
      </c>
      <c r="J3103" s="1">
        <v>2025</v>
      </c>
      <c r="K3103" s="550">
        <v>45689</v>
      </c>
    </row>
    <row r="3104" spans="3:11">
      <c r="C3104" s="1" t="s">
        <v>1286</v>
      </c>
      <c r="D3104" s="1" t="s">
        <v>801</v>
      </c>
      <c r="F3104" s="1">
        <v>10401301180</v>
      </c>
      <c r="G3104" s="1">
        <v>533.9</v>
      </c>
      <c r="H3104" s="1">
        <v>533.9</v>
      </c>
      <c r="I3104" s="1" t="s">
        <v>768</v>
      </c>
      <c r="J3104" s="1">
        <v>2025</v>
      </c>
      <c r="K3104" s="550">
        <v>45689</v>
      </c>
    </row>
    <row r="3105" spans="3:11">
      <c r="C3105" s="1" t="s">
        <v>1009</v>
      </c>
      <c r="D3105" s="1" t="s">
        <v>797</v>
      </c>
      <c r="F3105" s="1">
        <v>10202171180</v>
      </c>
      <c r="G3105" s="1">
        <v>138.72</v>
      </c>
      <c r="H3105" s="1">
        <v>138.72</v>
      </c>
      <c r="I3105" s="1" t="s">
        <v>768</v>
      </c>
      <c r="J3105" s="1">
        <v>2025</v>
      </c>
      <c r="K3105" s="550">
        <v>45689</v>
      </c>
    </row>
    <row r="3106" spans="3:11" ht="25.5">
      <c r="C3106" s="69" t="s">
        <v>1365</v>
      </c>
      <c r="D3106" s="69" t="s">
        <v>799</v>
      </c>
      <c r="F3106" s="1" t="s">
        <v>761</v>
      </c>
      <c r="G3106" s="1">
        <v>148</v>
      </c>
      <c r="H3106" s="1">
        <v>148</v>
      </c>
      <c r="I3106" s="1" t="s">
        <v>768</v>
      </c>
      <c r="J3106" s="1">
        <v>2025</v>
      </c>
      <c r="K3106" s="550">
        <v>45689</v>
      </c>
    </row>
    <row r="3107" spans="3:11">
      <c r="C3107" s="1" t="s">
        <v>1011</v>
      </c>
      <c r="D3107" s="1" t="s">
        <v>822</v>
      </c>
      <c r="F3107" s="1">
        <v>10201161180</v>
      </c>
      <c r="G3107" s="1">
        <v>4242</v>
      </c>
      <c r="H3107" s="1">
        <v>4242</v>
      </c>
      <c r="I3107" s="1" t="s">
        <v>768</v>
      </c>
      <c r="J3107" s="1">
        <v>2025</v>
      </c>
      <c r="K3107" s="550">
        <v>45689</v>
      </c>
    </row>
    <row r="3108" spans="3:11" ht="25.5">
      <c r="C3108" s="69" t="s">
        <v>1366</v>
      </c>
      <c r="D3108" s="69" t="s">
        <v>804</v>
      </c>
      <c r="F3108" s="1" t="s">
        <v>761</v>
      </c>
      <c r="G3108" s="1">
        <v>89</v>
      </c>
      <c r="H3108" s="1">
        <v>89</v>
      </c>
      <c r="I3108" s="1" t="s">
        <v>768</v>
      </c>
      <c r="J3108" s="1">
        <v>2025</v>
      </c>
      <c r="K3108" s="550">
        <v>45689</v>
      </c>
    </row>
    <row r="3109" spans="3:11">
      <c r="C3109" s="1" t="s">
        <v>1015</v>
      </c>
      <c r="D3109" s="1" t="s">
        <v>820</v>
      </c>
      <c r="F3109" s="1">
        <v>10201161180</v>
      </c>
      <c r="G3109" s="1">
        <v>341</v>
      </c>
      <c r="H3109" s="1">
        <v>341</v>
      </c>
      <c r="I3109" s="1" t="s">
        <v>768</v>
      </c>
      <c r="J3109" s="1">
        <v>2025</v>
      </c>
      <c r="K3109" s="550">
        <v>45689</v>
      </c>
    </row>
    <row r="3110" spans="3:11">
      <c r="C3110" s="1" t="s">
        <v>1016</v>
      </c>
      <c r="D3110" s="1" t="s">
        <v>820</v>
      </c>
      <c r="F3110" s="1">
        <v>10201161180</v>
      </c>
      <c r="G3110" s="1">
        <v>11153.5</v>
      </c>
      <c r="H3110" s="1">
        <v>11153.5</v>
      </c>
      <c r="I3110" s="1" t="s">
        <v>768</v>
      </c>
      <c r="J3110" s="1">
        <v>2025</v>
      </c>
      <c r="K3110" s="550">
        <v>45689</v>
      </c>
    </row>
    <row r="3111" spans="3:11">
      <c r="C3111" s="1" t="s">
        <v>1017</v>
      </c>
      <c r="D3111" s="1" t="s">
        <v>820</v>
      </c>
      <c r="F3111" s="1">
        <v>10201161180</v>
      </c>
      <c r="G3111" s="1">
        <v>11662.1</v>
      </c>
      <c r="H3111" s="1">
        <v>11662.1</v>
      </c>
      <c r="I3111" s="1" t="s">
        <v>768</v>
      </c>
      <c r="J3111" s="1">
        <v>2025</v>
      </c>
      <c r="K3111" s="550">
        <v>45689</v>
      </c>
    </row>
    <row r="3112" spans="3:11">
      <c r="C3112" s="1" t="s">
        <v>1289</v>
      </c>
      <c r="D3112" s="1" t="s">
        <v>804</v>
      </c>
      <c r="F3112" s="1">
        <v>10201161180</v>
      </c>
      <c r="G3112" s="1">
        <v>100</v>
      </c>
      <c r="H3112" s="1">
        <v>100</v>
      </c>
      <c r="I3112" s="1" t="s">
        <v>768</v>
      </c>
      <c r="J3112" s="1">
        <v>2025</v>
      </c>
      <c r="K3112" s="550">
        <v>45689</v>
      </c>
    </row>
    <row r="3113" spans="3:11">
      <c r="C3113" s="1" t="s">
        <v>1018</v>
      </c>
      <c r="D3113" s="1" t="s">
        <v>804</v>
      </c>
      <c r="F3113" s="1">
        <v>10201161180</v>
      </c>
      <c r="G3113" s="1">
        <v>9605</v>
      </c>
      <c r="H3113" s="1">
        <v>9605</v>
      </c>
      <c r="I3113" s="1" t="s">
        <v>768</v>
      </c>
      <c r="J3113" s="1">
        <v>2025</v>
      </c>
      <c r="K3113" s="550">
        <v>45689</v>
      </c>
    </row>
    <row r="3114" spans="3:11">
      <c r="C3114" s="1" t="s">
        <v>1019</v>
      </c>
      <c r="D3114" s="1" t="s">
        <v>804</v>
      </c>
      <c r="F3114" s="1" t="s">
        <v>761</v>
      </c>
      <c r="G3114" s="1">
        <v>2179</v>
      </c>
      <c r="H3114" s="1">
        <v>2179</v>
      </c>
      <c r="I3114" s="1" t="s">
        <v>768</v>
      </c>
      <c r="J3114" s="1">
        <v>2025</v>
      </c>
      <c r="K3114" s="550">
        <v>45689</v>
      </c>
    </row>
    <row r="3115" spans="3:11">
      <c r="C3115" s="1" t="s">
        <v>1020</v>
      </c>
      <c r="D3115" s="1" t="s">
        <v>804</v>
      </c>
      <c r="F3115" s="1" t="s">
        <v>761</v>
      </c>
      <c r="G3115" s="1">
        <v>8456</v>
      </c>
      <c r="H3115" s="1">
        <v>8456</v>
      </c>
      <c r="I3115" s="1" t="s">
        <v>768</v>
      </c>
      <c r="J3115" s="1">
        <v>2025</v>
      </c>
      <c r="K3115" s="550">
        <v>45689</v>
      </c>
    </row>
    <row r="3116" spans="3:11">
      <c r="C3116" s="1" t="s">
        <v>1021</v>
      </c>
      <c r="D3116" s="1" t="s">
        <v>804</v>
      </c>
      <c r="F3116" s="1" t="s">
        <v>761</v>
      </c>
      <c r="G3116" s="1">
        <v>953</v>
      </c>
      <c r="H3116" s="1">
        <v>953</v>
      </c>
      <c r="I3116" s="1" t="s">
        <v>768</v>
      </c>
      <c r="J3116" s="1">
        <v>2025</v>
      </c>
      <c r="K3116" s="550">
        <v>45689</v>
      </c>
    </row>
    <row r="3117" spans="3:11">
      <c r="C3117" s="1" t="s">
        <v>1022</v>
      </c>
      <c r="D3117" s="1" t="s">
        <v>804</v>
      </c>
      <c r="F3117" s="1">
        <v>10202171180</v>
      </c>
      <c r="G3117" s="1">
        <v>17912.3</v>
      </c>
      <c r="H3117" s="1">
        <v>17912.3</v>
      </c>
      <c r="I3117" s="1" t="s">
        <v>768</v>
      </c>
      <c r="J3117" s="1">
        <v>2025</v>
      </c>
      <c r="K3117" s="550">
        <v>45689</v>
      </c>
    </row>
    <row r="3118" spans="3:11">
      <c r="C3118" s="1" t="s">
        <v>1023</v>
      </c>
      <c r="D3118" s="1" t="s">
        <v>804</v>
      </c>
      <c r="F3118" s="1" t="s">
        <v>761</v>
      </c>
      <c r="G3118" s="1">
        <v>8317</v>
      </c>
      <c r="H3118" s="1">
        <v>8317</v>
      </c>
      <c r="I3118" s="1" t="s">
        <v>768</v>
      </c>
      <c r="J3118" s="1">
        <v>2025</v>
      </c>
      <c r="K3118" s="550">
        <v>45689</v>
      </c>
    </row>
    <row r="3119" spans="3:11">
      <c r="C3119" s="1" t="s">
        <v>1024</v>
      </c>
      <c r="D3119" s="1" t="s">
        <v>804</v>
      </c>
      <c r="F3119" s="1">
        <v>10201161180</v>
      </c>
      <c r="G3119" s="1">
        <v>21401</v>
      </c>
      <c r="H3119" s="1">
        <v>21401</v>
      </c>
      <c r="I3119" s="1" t="s">
        <v>768</v>
      </c>
      <c r="J3119" s="1">
        <v>2025</v>
      </c>
      <c r="K3119" s="550">
        <v>45689</v>
      </c>
    </row>
    <row r="3120" spans="3:11">
      <c r="C3120" s="1" t="s">
        <v>1026</v>
      </c>
      <c r="D3120" s="1" t="s">
        <v>804</v>
      </c>
      <c r="F3120" s="1">
        <v>10201161180</v>
      </c>
      <c r="G3120" s="1">
        <v>17001</v>
      </c>
      <c r="H3120" s="1">
        <v>17001</v>
      </c>
      <c r="I3120" s="1" t="s">
        <v>768</v>
      </c>
      <c r="J3120" s="1">
        <v>2025</v>
      </c>
      <c r="K3120" s="550">
        <v>45689</v>
      </c>
    </row>
    <row r="3121" spans="3:11">
      <c r="C3121" s="1" t="s">
        <v>1027</v>
      </c>
      <c r="D3121" s="1" t="s">
        <v>804</v>
      </c>
      <c r="F3121" s="1">
        <v>10202171180</v>
      </c>
      <c r="G3121" s="1">
        <v>17435.2</v>
      </c>
      <c r="H3121" s="1">
        <v>17435.2</v>
      </c>
      <c r="I3121" s="1" t="s">
        <v>768</v>
      </c>
      <c r="J3121" s="1">
        <v>2025</v>
      </c>
      <c r="K3121" s="550">
        <v>45689</v>
      </c>
    </row>
    <row r="3122" spans="3:11">
      <c r="C3122" s="1" t="s">
        <v>1028</v>
      </c>
      <c r="D3122" s="1" t="s">
        <v>804</v>
      </c>
      <c r="F3122" s="1">
        <v>10202171180</v>
      </c>
      <c r="G3122" s="1">
        <v>14167.5</v>
      </c>
      <c r="H3122" s="1">
        <v>14167.5</v>
      </c>
      <c r="I3122" s="1" t="s">
        <v>768</v>
      </c>
      <c r="J3122" s="1">
        <v>2025</v>
      </c>
      <c r="K3122" s="550">
        <v>45689</v>
      </c>
    </row>
    <row r="3123" spans="3:11">
      <c r="C3123" s="1" t="s">
        <v>1367</v>
      </c>
      <c r="D3123" s="1" t="s">
        <v>804</v>
      </c>
      <c r="F3123" s="1">
        <v>10201161180</v>
      </c>
      <c r="G3123" s="1">
        <v>410</v>
      </c>
      <c r="H3123" s="1">
        <v>410</v>
      </c>
      <c r="I3123" s="1" t="s">
        <v>768</v>
      </c>
      <c r="J3123" s="1">
        <v>2025</v>
      </c>
      <c r="K3123" s="550">
        <v>45689</v>
      </c>
    </row>
    <row r="3124" spans="3:11">
      <c r="C3124" s="1" t="s">
        <v>1029</v>
      </c>
      <c r="D3124" s="1" t="s">
        <v>804</v>
      </c>
      <c r="F3124" s="1">
        <v>10202171180</v>
      </c>
      <c r="G3124" s="1">
        <v>20190.5</v>
      </c>
      <c r="H3124" s="1">
        <v>20190.5</v>
      </c>
      <c r="I3124" s="1" t="s">
        <v>768</v>
      </c>
      <c r="J3124" s="1">
        <v>2025</v>
      </c>
      <c r="K3124" s="550">
        <v>45689</v>
      </c>
    </row>
    <row r="3125" spans="3:11">
      <c r="C3125" s="1" t="s">
        <v>1031</v>
      </c>
      <c r="D3125" s="1" t="s">
        <v>806</v>
      </c>
      <c r="F3125" s="1">
        <v>10152261180</v>
      </c>
      <c r="G3125" s="1">
        <v>271.10000000000002</v>
      </c>
      <c r="H3125" s="1">
        <v>271.10000000000002</v>
      </c>
      <c r="I3125" s="1" t="s">
        <v>768</v>
      </c>
      <c r="J3125" s="1">
        <v>2025</v>
      </c>
      <c r="K3125" s="550">
        <v>45689</v>
      </c>
    </row>
    <row r="3126" spans="3:11">
      <c r="C3126" s="1" t="s">
        <v>1033</v>
      </c>
      <c r="D3126" s="1" t="s">
        <v>808</v>
      </c>
      <c r="F3126" s="1">
        <v>10201161180</v>
      </c>
      <c r="G3126" s="1">
        <v>3397</v>
      </c>
      <c r="H3126" s="1">
        <v>3397</v>
      </c>
      <c r="I3126" s="1" t="s">
        <v>768</v>
      </c>
      <c r="J3126" s="1">
        <v>2025</v>
      </c>
      <c r="K3126" s="550">
        <v>45689</v>
      </c>
    </row>
    <row r="3127" spans="3:11">
      <c r="C3127" s="1" t="s">
        <v>1035</v>
      </c>
      <c r="D3127" s="1" t="s">
        <v>808</v>
      </c>
      <c r="F3127" s="1">
        <v>10201161180</v>
      </c>
      <c r="G3127" s="1">
        <v>150</v>
      </c>
      <c r="H3127" s="1">
        <v>150</v>
      </c>
      <c r="I3127" s="1" t="s">
        <v>768</v>
      </c>
      <c r="J3127" s="1">
        <v>2025</v>
      </c>
      <c r="K3127" s="550">
        <v>45689</v>
      </c>
    </row>
    <row r="3128" spans="3:11">
      <c r="C3128" s="1" t="s">
        <v>1036</v>
      </c>
      <c r="D3128" s="1" t="s">
        <v>808</v>
      </c>
      <c r="F3128" s="1">
        <v>10201161180</v>
      </c>
      <c r="G3128" s="1">
        <v>60</v>
      </c>
      <c r="H3128" s="1">
        <v>60</v>
      </c>
      <c r="I3128" s="1" t="s">
        <v>768</v>
      </c>
      <c r="J3128" s="1">
        <v>2025</v>
      </c>
      <c r="K3128" s="550">
        <v>45689</v>
      </c>
    </row>
    <row r="3129" spans="3:11">
      <c r="C3129" s="1" t="s">
        <v>1406</v>
      </c>
      <c r="D3129" s="1" t="s">
        <v>808</v>
      </c>
      <c r="F3129" s="1">
        <v>10201161180</v>
      </c>
      <c r="G3129" s="1">
        <v>389.8</v>
      </c>
      <c r="H3129" s="1">
        <v>389.8</v>
      </c>
      <c r="I3129" s="1" t="s">
        <v>768</v>
      </c>
      <c r="J3129" s="1">
        <v>2025</v>
      </c>
      <c r="K3129" s="550">
        <v>45689</v>
      </c>
    </row>
    <row r="3130" spans="3:11">
      <c r="C3130" s="1" t="s">
        <v>1037</v>
      </c>
      <c r="D3130" s="1" t="s">
        <v>810</v>
      </c>
      <c r="F3130" s="1">
        <v>10202141180</v>
      </c>
      <c r="G3130" s="1">
        <v>84669.9</v>
      </c>
      <c r="H3130" s="1">
        <v>84669.9</v>
      </c>
      <c r="I3130" s="1" t="s">
        <v>768</v>
      </c>
      <c r="J3130" s="1">
        <v>2025</v>
      </c>
      <c r="K3130" s="550">
        <v>45689</v>
      </c>
    </row>
    <row r="3131" spans="3:11">
      <c r="C3131" s="1" t="s">
        <v>1038</v>
      </c>
      <c r="D3131" s="1" t="s">
        <v>810</v>
      </c>
      <c r="F3131" s="1">
        <v>10202141180</v>
      </c>
      <c r="G3131" s="1">
        <v>50308.7</v>
      </c>
      <c r="H3131" s="1">
        <v>50308.7</v>
      </c>
      <c r="I3131" s="1" t="s">
        <v>768</v>
      </c>
      <c r="J3131" s="1">
        <v>2025</v>
      </c>
      <c r="K3131" s="550">
        <v>45689</v>
      </c>
    </row>
    <row r="3132" spans="3:11">
      <c r="C3132" s="1" t="s">
        <v>1039</v>
      </c>
      <c r="D3132" s="1" t="s">
        <v>810</v>
      </c>
      <c r="F3132" s="1">
        <v>10202141180</v>
      </c>
      <c r="G3132" s="1">
        <v>17537.7</v>
      </c>
      <c r="H3132" s="1">
        <v>17537.7</v>
      </c>
      <c r="I3132" s="1" t="s">
        <v>768</v>
      </c>
      <c r="J3132" s="1">
        <v>2025</v>
      </c>
      <c r="K3132" s="550">
        <v>45689</v>
      </c>
    </row>
    <row r="3133" spans="3:11">
      <c r="C3133" s="1" t="s">
        <v>1040</v>
      </c>
      <c r="D3133" s="1" t="s">
        <v>810</v>
      </c>
      <c r="F3133" s="1">
        <v>10202141180</v>
      </c>
      <c r="G3133" s="1">
        <v>96300.4</v>
      </c>
      <c r="H3133" s="1">
        <v>96300.4</v>
      </c>
      <c r="I3133" s="1" t="s">
        <v>768</v>
      </c>
      <c r="J3133" s="1">
        <v>2025</v>
      </c>
      <c r="K3133" s="550">
        <v>45689</v>
      </c>
    </row>
    <row r="3134" spans="3:11">
      <c r="C3134" s="1" t="s">
        <v>1041</v>
      </c>
      <c r="D3134" s="1" t="s">
        <v>808</v>
      </c>
      <c r="F3134" s="1">
        <v>10201161180</v>
      </c>
      <c r="G3134" s="1">
        <v>30</v>
      </c>
      <c r="H3134" s="1">
        <v>30</v>
      </c>
      <c r="I3134" s="1" t="s">
        <v>768</v>
      </c>
      <c r="J3134" s="1">
        <v>2025</v>
      </c>
      <c r="K3134" s="550">
        <v>45689</v>
      </c>
    </row>
    <row r="3135" spans="3:11">
      <c r="C3135" s="1" t="s">
        <v>1042</v>
      </c>
      <c r="D3135" s="1" t="s">
        <v>808</v>
      </c>
      <c r="F3135" s="1">
        <v>10201161180</v>
      </c>
      <c r="G3135" s="1">
        <v>520</v>
      </c>
      <c r="H3135" s="1">
        <v>520</v>
      </c>
      <c r="I3135" s="1" t="s">
        <v>768</v>
      </c>
      <c r="J3135" s="1">
        <v>2025</v>
      </c>
      <c r="K3135" s="550">
        <v>45689</v>
      </c>
    </row>
    <row r="3136" spans="3:11">
      <c r="C3136" s="1" t="s">
        <v>1043</v>
      </c>
      <c r="D3136" s="1" t="s">
        <v>808</v>
      </c>
      <c r="F3136" s="1">
        <v>10201161180</v>
      </c>
      <c r="G3136" s="1">
        <v>6144</v>
      </c>
      <c r="H3136" s="1">
        <v>6144</v>
      </c>
      <c r="I3136" s="1" t="s">
        <v>768</v>
      </c>
      <c r="J3136" s="1">
        <v>2025</v>
      </c>
      <c r="K3136" s="550">
        <v>45689</v>
      </c>
    </row>
    <row r="3137" spans="3:11">
      <c r="C3137" s="1" t="s">
        <v>1045</v>
      </c>
      <c r="D3137" s="1" t="s">
        <v>808</v>
      </c>
      <c r="F3137" s="1">
        <v>10201161180</v>
      </c>
      <c r="G3137" s="1">
        <v>2126</v>
      </c>
      <c r="H3137" s="1">
        <v>2126</v>
      </c>
      <c r="I3137" s="1" t="s">
        <v>768</v>
      </c>
      <c r="J3137" s="1">
        <v>2025</v>
      </c>
      <c r="K3137" s="550">
        <v>45689</v>
      </c>
    </row>
    <row r="3138" spans="3:11">
      <c r="C3138" s="1" t="s">
        <v>1046</v>
      </c>
      <c r="D3138" s="1" t="s">
        <v>808</v>
      </c>
      <c r="F3138" s="1">
        <v>10201161180</v>
      </c>
      <c r="G3138" s="1">
        <v>6685</v>
      </c>
      <c r="H3138" s="1">
        <v>6685</v>
      </c>
      <c r="I3138" s="1" t="s">
        <v>768</v>
      </c>
      <c r="J3138" s="1">
        <v>2025</v>
      </c>
      <c r="K3138" s="550">
        <v>45689</v>
      </c>
    </row>
    <row r="3139" spans="3:11">
      <c r="C3139" s="1" t="s">
        <v>1048</v>
      </c>
      <c r="D3139" s="1" t="s">
        <v>808</v>
      </c>
      <c r="F3139" s="1">
        <v>10201161180</v>
      </c>
      <c r="G3139" s="1">
        <v>1773.1</v>
      </c>
      <c r="H3139" s="1">
        <v>1773.1</v>
      </c>
      <c r="I3139" s="1" t="s">
        <v>768</v>
      </c>
      <c r="J3139" s="1">
        <v>2025</v>
      </c>
      <c r="K3139" s="550">
        <v>45689</v>
      </c>
    </row>
    <row r="3140" spans="3:11">
      <c r="C3140" s="1" t="s">
        <v>1051</v>
      </c>
      <c r="D3140" s="1" t="s">
        <v>810</v>
      </c>
      <c r="F3140" s="1">
        <v>10201161180</v>
      </c>
      <c r="G3140" s="1">
        <v>4155</v>
      </c>
      <c r="H3140" s="1">
        <v>4155</v>
      </c>
      <c r="I3140" s="1" t="s">
        <v>768</v>
      </c>
      <c r="J3140" s="1">
        <v>2025</v>
      </c>
      <c r="K3140" s="550">
        <v>45689</v>
      </c>
    </row>
    <row r="3141" spans="3:11">
      <c r="C3141" s="1" t="s">
        <v>1054</v>
      </c>
      <c r="D3141" s="1" t="s">
        <v>822</v>
      </c>
      <c r="F3141" s="1">
        <v>10202131180</v>
      </c>
      <c r="G3141" s="1">
        <v>229.18</v>
      </c>
      <c r="H3141" s="1">
        <v>229.18</v>
      </c>
      <c r="I3141" s="1" t="s">
        <v>768</v>
      </c>
      <c r="J3141" s="1">
        <v>2025</v>
      </c>
      <c r="K3141" s="550">
        <v>45689</v>
      </c>
    </row>
    <row r="3142" spans="3:11">
      <c r="C3142" s="1" t="s">
        <v>1055</v>
      </c>
      <c r="D3142" s="1" t="s">
        <v>822</v>
      </c>
      <c r="F3142" s="1">
        <v>10202131180</v>
      </c>
      <c r="G3142" s="1">
        <v>335.97</v>
      </c>
      <c r="H3142" s="1">
        <v>335.97</v>
      </c>
      <c r="I3142" s="1" t="s">
        <v>768</v>
      </c>
      <c r="J3142" s="1">
        <v>2025</v>
      </c>
      <c r="K3142" s="550">
        <v>45689</v>
      </c>
    </row>
    <row r="3143" spans="3:11" ht="25.5">
      <c r="C3143" s="69" t="s">
        <v>1292</v>
      </c>
      <c r="D3143" s="69" t="s">
        <v>826</v>
      </c>
      <c r="F3143" s="1" t="s">
        <v>761</v>
      </c>
      <c r="G3143" s="1">
        <v>130</v>
      </c>
      <c r="H3143" s="1">
        <v>130</v>
      </c>
      <c r="I3143" s="1" t="s">
        <v>768</v>
      </c>
      <c r="J3143" s="1">
        <v>2025</v>
      </c>
      <c r="K3143" s="550">
        <v>45689</v>
      </c>
    </row>
    <row r="3144" spans="3:11">
      <c r="C3144" s="1" t="s">
        <v>1056</v>
      </c>
      <c r="D3144" s="1" t="s">
        <v>828</v>
      </c>
      <c r="F3144" s="1">
        <v>10202111180</v>
      </c>
      <c r="G3144" s="1">
        <v>108.5</v>
      </c>
      <c r="H3144" s="1">
        <v>108.5</v>
      </c>
      <c r="I3144" s="1" t="s">
        <v>768</v>
      </c>
      <c r="J3144" s="1">
        <v>2025</v>
      </c>
      <c r="K3144" s="550">
        <v>45689</v>
      </c>
    </row>
    <row r="3145" spans="3:11">
      <c r="C3145" s="1" t="s">
        <v>1058</v>
      </c>
      <c r="D3145" s="1" t="s">
        <v>828</v>
      </c>
      <c r="F3145" s="1">
        <v>10202111180</v>
      </c>
      <c r="G3145" s="1">
        <v>111.7</v>
      </c>
      <c r="H3145" s="1">
        <v>111.7</v>
      </c>
      <c r="I3145" s="1" t="s">
        <v>768</v>
      </c>
      <c r="J3145" s="1">
        <v>2025</v>
      </c>
      <c r="K3145" s="550">
        <v>45689</v>
      </c>
    </row>
    <row r="3146" spans="3:11">
      <c r="C3146" s="1" t="s">
        <v>1060</v>
      </c>
      <c r="D3146" s="1" t="s">
        <v>826</v>
      </c>
      <c r="F3146" s="1">
        <v>10202131180</v>
      </c>
      <c r="G3146" s="1">
        <v>300.97000000000003</v>
      </c>
      <c r="H3146" s="1">
        <v>300.97000000000003</v>
      </c>
      <c r="I3146" s="1" t="s">
        <v>768</v>
      </c>
      <c r="J3146" s="1">
        <v>2025</v>
      </c>
      <c r="K3146" s="550">
        <v>45689</v>
      </c>
    </row>
    <row r="3147" spans="3:11">
      <c r="C3147" s="1" t="s">
        <v>1372</v>
      </c>
      <c r="D3147" s="1" t="s">
        <v>826</v>
      </c>
      <c r="F3147" s="1" t="s">
        <v>761</v>
      </c>
      <c r="G3147" s="1">
        <v>222.66</v>
      </c>
      <c r="H3147" s="1">
        <v>222.66</v>
      </c>
      <c r="I3147" s="1" t="s">
        <v>768</v>
      </c>
      <c r="J3147" s="1">
        <v>2025</v>
      </c>
      <c r="K3147" s="550">
        <v>45689</v>
      </c>
    </row>
    <row r="3148" spans="3:11">
      <c r="C3148" s="1" t="s">
        <v>1061</v>
      </c>
      <c r="D3148" s="1" t="s">
        <v>826</v>
      </c>
      <c r="F3148" s="1">
        <v>10601621180</v>
      </c>
      <c r="G3148" s="1">
        <v>146.57</v>
      </c>
      <c r="H3148" s="1">
        <v>146.57</v>
      </c>
      <c r="I3148" s="1" t="s">
        <v>768</v>
      </c>
      <c r="J3148" s="1">
        <v>2025</v>
      </c>
      <c r="K3148" s="550">
        <v>45689</v>
      </c>
    </row>
    <row r="3149" spans="3:11">
      <c r="C3149" s="1" t="s">
        <v>1062</v>
      </c>
      <c r="D3149" s="1" t="s">
        <v>812</v>
      </c>
      <c r="F3149" s="1">
        <v>10201161180</v>
      </c>
      <c r="G3149" s="1">
        <v>90</v>
      </c>
      <c r="H3149" s="1">
        <v>90</v>
      </c>
      <c r="I3149" s="1" t="s">
        <v>768</v>
      </c>
      <c r="J3149" s="1">
        <v>2025</v>
      </c>
      <c r="K3149" s="550">
        <v>45689</v>
      </c>
    </row>
    <row r="3150" spans="3:11">
      <c r="C3150" s="1" t="s">
        <v>1063</v>
      </c>
      <c r="D3150" s="1" t="s">
        <v>824</v>
      </c>
      <c r="F3150" s="1">
        <v>10601621180</v>
      </c>
      <c r="G3150" s="1">
        <v>74.290000000000006</v>
      </c>
      <c r="H3150" s="1">
        <v>74.290000000000006</v>
      </c>
      <c r="I3150" s="1" t="s">
        <v>768</v>
      </c>
      <c r="J3150" s="1">
        <v>2025</v>
      </c>
      <c r="K3150" s="550">
        <v>45689</v>
      </c>
    </row>
    <row r="3151" spans="3:11">
      <c r="C3151" s="1" t="s">
        <v>1407</v>
      </c>
      <c r="D3151" s="1" t="s">
        <v>826</v>
      </c>
      <c r="F3151" s="1" t="s">
        <v>761</v>
      </c>
      <c r="G3151" s="1">
        <v>20416.509999999998</v>
      </c>
      <c r="H3151" s="1">
        <v>20416.509999999998</v>
      </c>
      <c r="I3151" s="1" t="s">
        <v>768</v>
      </c>
      <c r="J3151" s="1">
        <v>2025</v>
      </c>
      <c r="K3151" s="550">
        <v>45689</v>
      </c>
    </row>
    <row r="3152" spans="3:11">
      <c r="C3152" s="1" t="s">
        <v>1064</v>
      </c>
      <c r="D3152" s="1" t="s">
        <v>814</v>
      </c>
      <c r="F3152" s="1">
        <v>10202221180</v>
      </c>
      <c r="G3152" s="1">
        <v>1775.2</v>
      </c>
      <c r="H3152" s="1">
        <v>1775.2</v>
      </c>
      <c r="I3152" s="1" t="s">
        <v>768</v>
      </c>
      <c r="J3152" s="1">
        <v>2025</v>
      </c>
      <c r="K3152" s="550">
        <v>45689</v>
      </c>
    </row>
    <row r="3153" spans="3:11">
      <c r="C3153" s="1" t="s">
        <v>1065</v>
      </c>
      <c r="D3153" s="1" t="s">
        <v>814</v>
      </c>
      <c r="F3153" s="1">
        <v>10201161180</v>
      </c>
      <c r="G3153" s="1">
        <v>733</v>
      </c>
      <c r="H3153" s="1">
        <v>733</v>
      </c>
      <c r="I3153" s="1" t="s">
        <v>768</v>
      </c>
      <c r="J3153" s="1">
        <v>2025</v>
      </c>
      <c r="K3153" s="550">
        <v>45689</v>
      </c>
    </row>
    <row r="3154" spans="3:11">
      <c r="C3154" s="1" t="s">
        <v>1068</v>
      </c>
      <c r="D3154" s="1" t="s">
        <v>844</v>
      </c>
      <c r="F3154" s="1">
        <v>10601521180</v>
      </c>
      <c r="G3154" s="1">
        <v>38.68</v>
      </c>
      <c r="H3154" s="1">
        <v>38.68</v>
      </c>
      <c r="I3154" s="1" t="s">
        <v>768</v>
      </c>
      <c r="J3154" s="1">
        <v>2025</v>
      </c>
      <c r="K3154" s="550">
        <v>45689</v>
      </c>
    </row>
    <row r="3155" spans="3:11">
      <c r="C3155" s="1" t="s">
        <v>1070</v>
      </c>
      <c r="D3155" s="1" t="s">
        <v>824</v>
      </c>
      <c r="F3155" s="1" t="s">
        <v>750</v>
      </c>
      <c r="G3155" s="1">
        <v>290.02</v>
      </c>
      <c r="H3155" s="1">
        <v>290.02</v>
      </c>
      <c r="I3155" s="1" t="s">
        <v>768</v>
      </c>
      <c r="J3155" s="1">
        <v>2025</v>
      </c>
      <c r="K3155" s="550">
        <v>45689</v>
      </c>
    </row>
    <row r="3156" spans="3:11">
      <c r="C3156" s="1" t="s">
        <v>1071</v>
      </c>
      <c r="D3156" s="1" t="s">
        <v>826</v>
      </c>
      <c r="F3156" s="1" t="s">
        <v>750</v>
      </c>
      <c r="G3156" s="1">
        <v>228.46</v>
      </c>
      <c r="H3156" s="1">
        <v>228.46</v>
      </c>
      <c r="I3156" s="1" t="s">
        <v>768</v>
      </c>
      <c r="J3156" s="1">
        <v>2025</v>
      </c>
      <c r="K3156" s="550">
        <v>45689</v>
      </c>
    </row>
    <row r="3157" spans="3:11">
      <c r="C3157" s="1" t="s">
        <v>1072</v>
      </c>
      <c r="D3157" s="1" t="s">
        <v>818</v>
      </c>
      <c r="F3157" s="1">
        <v>10202171180</v>
      </c>
      <c r="G3157" s="1">
        <v>7644.8</v>
      </c>
      <c r="H3157" s="1">
        <v>7644.8</v>
      </c>
      <c r="I3157" s="1" t="s">
        <v>768</v>
      </c>
      <c r="J3157" s="1">
        <v>2025</v>
      </c>
      <c r="K3157" s="550">
        <v>45689</v>
      </c>
    </row>
    <row r="3158" spans="3:11">
      <c r="C3158" s="1" t="s">
        <v>1073</v>
      </c>
      <c r="D3158" s="1" t="s">
        <v>818</v>
      </c>
      <c r="F3158" s="1">
        <v>10202171180</v>
      </c>
      <c r="G3158" s="1">
        <v>12064.6</v>
      </c>
      <c r="H3158" s="1">
        <v>12064.6</v>
      </c>
      <c r="I3158" s="1" t="s">
        <v>768</v>
      </c>
      <c r="J3158" s="1">
        <v>2025</v>
      </c>
      <c r="K3158" s="550">
        <v>45689</v>
      </c>
    </row>
    <row r="3159" spans="3:11">
      <c r="C3159" s="1" t="s">
        <v>1075</v>
      </c>
      <c r="D3159" s="1" t="s">
        <v>818</v>
      </c>
      <c r="F3159" s="1">
        <v>10201161180</v>
      </c>
      <c r="G3159" s="1">
        <v>1325</v>
      </c>
      <c r="H3159" s="1">
        <v>1325</v>
      </c>
      <c r="I3159" s="1" t="s">
        <v>768</v>
      </c>
      <c r="J3159" s="1">
        <v>2025</v>
      </c>
      <c r="K3159" s="550">
        <v>45689</v>
      </c>
    </row>
    <row r="3160" spans="3:11">
      <c r="C3160" s="1" t="s">
        <v>1331</v>
      </c>
      <c r="D3160" s="1" t="s">
        <v>818</v>
      </c>
      <c r="F3160" s="1" t="s">
        <v>761</v>
      </c>
      <c r="G3160" s="1">
        <v>1805</v>
      </c>
      <c r="H3160" s="1">
        <v>1805</v>
      </c>
      <c r="I3160" s="1" t="s">
        <v>768</v>
      </c>
      <c r="J3160" s="1">
        <v>2025</v>
      </c>
      <c r="K3160" s="550">
        <v>45689</v>
      </c>
    </row>
    <row r="3161" spans="3:11">
      <c r="D3161" s="1" t="s">
        <v>826</v>
      </c>
      <c r="F3161" s="1">
        <v>10601621180</v>
      </c>
      <c r="G3161" s="1">
        <v>99.27</v>
      </c>
      <c r="H3161" s="1">
        <v>99.27</v>
      </c>
      <c r="I3161" s="1" t="s">
        <v>768</v>
      </c>
      <c r="J3161" s="1">
        <v>2025</v>
      </c>
      <c r="K3161" s="550">
        <v>45689</v>
      </c>
    </row>
    <row r="3162" spans="3:11">
      <c r="C3162" s="1" t="s">
        <v>1077</v>
      </c>
      <c r="D3162" s="1" t="s">
        <v>826</v>
      </c>
      <c r="F3162" s="1">
        <v>10601621180</v>
      </c>
      <c r="G3162" s="1">
        <v>151.84</v>
      </c>
      <c r="H3162" s="1">
        <v>151.84</v>
      </c>
      <c r="I3162" s="1" t="s">
        <v>768</v>
      </c>
      <c r="J3162" s="1">
        <v>2025</v>
      </c>
      <c r="K3162" s="550">
        <v>45689</v>
      </c>
    </row>
    <row r="3163" spans="3:11">
      <c r="C3163" s="1" t="s">
        <v>1078</v>
      </c>
      <c r="D3163" s="1" t="s">
        <v>826</v>
      </c>
      <c r="F3163" s="1">
        <v>10401101180</v>
      </c>
      <c r="G3163" s="1">
        <v>871.83</v>
      </c>
      <c r="H3163" s="1">
        <v>871.83</v>
      </c>
      <c r="I3163" s="1" t="s">
        <v>768</v>
      </c>
      <c r="J3163" s="1">
        <v>2025</v>
      </c>
      <c r="K3163" s="550">
        <v>45689</v>
      </c>
    </row>
    <row r="3164" spans="3:11">
      <c r="C3164" s="1" t="s">
        <v>1079</v>
      </c>
      <c r="D3164" s="1" t="s">
        <v>824</v>
      </c>
      <c r="F3164" s="1">
        <v>10201161180</v>
      </c>
      <c r="G3164" s="1">
        <v>210</v>
      </c>
      <c r="H3164" s="1">
        <v>210</v>
      </c>
      <c r="I3164" s="1" t="s">
        <v>768</v>
      </c>
      <c r="J3164" s="1">
        <v>2025</v>
      </c>
      <c r="K3164" s="550">
        <v>45689</v>
      </c>
    </row>
    <row r="3165" spans="3:11">
      <c r="C3165" s="1" t="s">
        <v>1408</v>
      </c>
      <c r="D3165" s="1" t="s">
        <v>824</v>
      </c>
      <c r="F3165" s="1">
        <v>10401101180</v>
      </c>
      <c r="G3165" s="1">
        <v>558.79999999999995</v>
      </c>
      <c r="H3165" s="1">
        <v>558.79999999999995</v>
      </c>
      <c r="I3165" s="1" t="s">
        <v>768</v>
      </c>
      <c r="J3165" s="1">
        <v>2025</v>
      </c>
      <c r="K3165" s="550">
        <v>45689</v>
      </c>
    </row>
    <row r="3166" spans="3:11">
      <c r="C3166" s="1" t="s">
        <v>1081</v>
      </c>
      <c r="D3166" s="1" t="s">
        <v>830</v>
      </c>
      <c r="F3166" s="1">
        <v>10202111180</v>
      </c>
      <c r="G3166" s="1">
        <v>911.4</v>
      </c>
      <c r="H3166" s="1">
        <v>911.4</v>
      </c>
      <c r="I3166" s="1" t="s">
        <v>768</v>
      </c>
      <c r="J3166" s="1">
        <v>2025</v>
      </c>
      <c r="K3166" s="550">
        <v>45689</v>
      </c>
    </row>
    <row r="3167" spans="3:11">
      <c r="C3167" s="1" t="s">
        <v>1082</v>
      </c>
      <c r="D3167" s="1" t="s">
        <v>830</v>
      </c>
      <c r="F3167" s="1">
        <v>10401301180</v>
      </c>
      <c r="G3167" s="1">
        <v>91.2</v>
      </c>
      <c r="H3167" s="1">
        <v>91.2</v>
      </c>
      <c r="I3167" s="1" t="s">
        <v>768</v>
      </c>
      <c r="J3167" s="1">
        <v>2025</v>
      </c>
      <c r="K3167" s="550">
        <v>45689</v>
      </c>
    </row>
    <row r="3168" spans="3:11">
      <c r="C3168" s="1" t="s">
        <v>1083</v>
      </c>
      <c r="D3168" s="1" t="s">
        <v>826</v>
      </c>
      <c r="F3168" s="1">
        <v>10601621180</v>
      </c>
      <c r="G3168" s="1">
        <v>166.07</v>
      </c>
      <c r="H3168" s="1">
        <v>166.07</v>
      </c>
      <c r="I3168" s="1" t="s">
        <v>768</v>
      </c>
      <c r="J3168" s="1">
        <v>2025</v>
      </c>
      <c r="K3168" s="550">
        <v>45689</v>
      </c>
    </row>
    <row r="3169" spans="3:11">
      <c r="C3169" s="1" t="s">
        <v>1084</v>
      </c>
      <c r="D3169" s="1" t="s">
        <v>826</v>
      </c>
      <c r="F3169" s="1">
        <v>10601621180</v>
      </c>
      <c r="G3169" s="1">
        <v>628.55999999999995</v>
      </c>
      <c r="H3169" s="1">
        <v>628.55999999999995</v>
      </c>
      <c r="I3169" s="1" t="s">
        <v>768</v>
      </c>
      <c r="J3169" s="1">
        <v>2025</v>
      </c>
      <c r="K3169" s="550">
        <v>45689</v>
      </c>
    </row>
    <row r="3170" spans="3:11" ht="25.5">
      <c r="C3170" s="69" t="s">
        <v>1374</v>
      </c>
      <c r="D3170" s="69" t="s">
        <v>808</v>
      </c>
      <c r="F3170" s="1" t="s">
        <v>761</v>
      </c>
      <c r="G3170" s="1">
        <v>1881</v>
      </c>
      <c r="H3170" s="1">
        <v>1881</v>
      </c>
      <c r="I3170" s="1" t="s">
        <v>768</v>
      </c>
      <c r="J3170" s="1">
        <v>2025</v>
      </c>
      <c r="K3170" s="550">
        <v>45689</v>
      </c>
    </row>
    <row r="3171" spans="3:11">
      <c r="C3171" s="1" t="s">
        <v>1086</v>
      </c>
      <c r="D3171" s="1" t="s">
        <v>820</v>
      </c>
      <c r="F3171" s="1">
        <v>10201161180</v>
      </c>
      <c r="G3171" s="1">
        <v>5058</v>
      </c>
      <c r="H3171" s="1">
        <v>5058</v>
      </c>
      <c r="I3171" s="1" t="s">
        <v>768</v>
      </c>
      <c r="J3171" s="1">
        <v>2025</v>
      </c>
      <c r="K3171" s="550">
        <v>45689</v>
      </c>
    </row>
    <row r="3172" spans="3:11">
      <c r="C3172" s="1" t="s">
        <v>1087</v>
      </c>
      <c r="D3172" s="1" t="s">
        <v>820</v>
      </c>
      <c r="F3172" s="1">
        <v>10201161180</v>
      </c>
      <c r="G3172" s="1">
        <v>5294</v>
      </c>
      <c r="H3172" s="1">
        <v>5294</v>
      </c>
      <c r="I3172" s="1" t="s">
        <v>768</v>
      </c>
      <c r="J3172" s="1">
        <v>2025</v>
      </c>
      <c r="K3172" s="550">
        <v>45689</v>
      </c>
    </row>
    <row r="3173" spans="3:11">
      <c r="C3173" s="1" t="s">
        <v>1088</v>
      </c>
      <c r="D3173" s="1" t="s">
        <v>820</v>
      </c>
      <c r="F3173" s="1">
        <v>10201161180</v>
      </c>
      <c r="G3173" s="1">
        <v>5014</v>
      </c>
      <c r="H3173" s="1">
        <v>5014</v>
      </c>
      <c r="I3173" s="1" t="s">
        <v>768</v>
      </c>
      <c r="J3173" s="1">
        <v>2025</v>
      </c>
      <c r="K3173" s="550">
        <v>45689</v>
      </c>
    </row>
    <row r="3174" spans="3:11">
      <c r="C3174" s="1" t="s">
        <v>1089</v>
      </c>
      <c r="D3174" s="1" t="s">
        <v>820</v>
      </c>
      <c r="F3174" s="1">
        <v>10201161180</v>
      </c>
      <c r="G3174" s="1">
        <v>4649</v>
      </c>
      <c r="H3174" s="1">
        <v>4649</v>
      </c>
      <c r="I3174" s="1" t="s">
        <v>768</v>
      </c>
      <c r="J3174" s="1">
        <v>2025</v>
      </c>
      <c r="K3174" s="550">
        <v>45689</v>
      </c>
    </row>
    <row r="3175" spans="3:11">
      <c r="C3175" s="1" t="s">
        <v>1375</v>
      </c>
      <c r="D3175" s="1" t="s">
        <v>826</v>
      </c>
      <c r="F3175" s="1" t="s">
        <v>761</v>
      </c>
      <c r="G3175" s="1">
        <v>149.49</v>
      </c>
      <c r="H3175" s="1">
        <v>149.49</v>
      </c>
      <c r="I3175" s="1" t="s">
        <v>768</v>
      </c>
      <c r="J3175" s="1">
        <v>2025</v>
      </c>
      <c r="K3175" s="550">
        <v>45689</v>
      </c>
    </row>
    <row r="3176" spans="3:11">
      <c r="C3176" s="1" t="s">
        <v>1092</v>
      </c>
      <c r="D3176" s="1" t="s">
        <v>826</v>
      </c>
      <c r="F3176" s="1">
        <v>10401101180</v>
      </c>
      <c r="G3176" s="1">
        <v>140.81</v>
      </c>
      <c r="H3176" s="1">
        <v>140.81</v>
      </c>
      <c r="I3176" s="1" t="s">
        <v>768</v>
      </c>
      <c r="J3176" s="1">
        <v>2025</v>
      </c>
      <c r="K3176" s="550">
        <v>45689</v>
      </c>
    </row>
    <row r="3177" spans="3:11">
      <c r="C3177" s="1" t="s">
        <v>1093</v>
      </c>
      <c r="D3177" s="1" t="s">
        <v>830</v>
      </c>
      <c r="F3177" s="1">
        <v>10201161180</v>
      </c>
      <c r="G3177" s="1">
        <v>36330.9</v>
      </c>
      <c r="H3177" s="1">
        <v>36330.9</v>
      </c>
      <c r="I3177" s="1" t="s">
        <v>768</v>
      </c>
      <c r="J3177" s="1">
        <v>2025</v>
      </c>
      <c r="K3177" s="550">
        <v>45689</v>
      </c>
    </row>
    <row r="3178" spans="3:11">
      <c r="C3178" s="1" t="s">
        <v>1094</v>
      </c>
      <c r="D3178" s="1" t="s">
        <v>830</v>
      </c>
      <c r="F3178" s="1">
        <v>10201161180</v>
      </c>
      <c r="G3178" s="1">
        <v>1845.3</v>
      </c>
      <c r="H3178" s="1">
        <v>1845.3</v>
      </c>
      <c r="I3178" s="1" t="s">
        <v>768</v>
      </c>
      <c r="J3178" s="1">
        <v>2025</v>
      </c>
      <c r="K3178" s="550">
        <v>45689</v>
      </c>
    </row>
    <row r="3179" spans="3:11">
      <c r="C3179" s="1" t="s">
        <v>1473</v>
      </c>
      <c r="D3179" s="1" t="s">
        <v>814</v>
      </c>
      <c r="F3179" s="1" t="s">
        <v>750</v>
      </c>
      <c r="G3179" s="1">
        <v>4000</v>
      </c>
      <c r="H3179" s="1">
        <v>4000</v>
      </c>
      <c r="I3179" s="1" t="s">
        <v>768</v>
      </c>
      <c r="J3179" s="1">
        <v>2025</v>
      </c>
      <c r="K3179" s="550">
        <v>45689</v>
      </c>
    </row>
    <row r="3180" spans="3:11">
      <c r="C3180" s="1" t="s">
        <v>1334</v>
      </c>
      <c r="D3180" s="1" t="s">
        <v>826</v>
      </c>
      <c r="F3180" s="1" t="s">
        <v>761</v>
      </c>
      <c r="G3180" s="1">
        <v>276.5</v>
      </c>
      <c r="H3180" s="1">
        <v>276.5</v>
      </c>
      <c r="I3180" s="1" t="s">
        <v>768</v>
      </c>
      <c r="J3180" s="1">
        <v>2025</v>
      </c>
      <c r="K3180" s="550">
        <v>45689</v>
      </c>
    </row>
    <row r="3181" spans="3:11">
      <c r="C3181" s="1" t="s">
        <v>1336</v>
      </c>
      <c r="D3181" s="1" t="s">
        <v>826</v>
      </c>
      <c r="F3181" s="1" t="s">
        <v>761</v>
      </c>
      <c r="G3181" s="1">
        <v>204.77</v>
      </c>
      <c r="H3181" s="1">
        <v>204.77</v>
      </c>
      <c r="I3181" s="1" t="s">
        <v>768</v>
      </c>
      <c r="J3181" s="1">
        <v>2025</v>
      </c>
      <c r="K3181" s="550">
        <v>45689</v>
      </c>
    </row>
    <row r="3182" spans="3:11">
      <c r="C3182" s="1" t="s">
        <v>1097</v>
      </c>
      <c r="D3182" s="1" t="s">
        <v>828</v>
      </c>
      <c r="F3182" s="1">
        <v>10202171180</v>
      </c>
      <c r="G3182" s="1">
        <v>311.5</v>
      </c>
      <c r="H3182" s="1">
        <v>311.5</v>
      </c>
      <c r="I3182" s="1" t="s">
        <v>768</v>
      </c>
      <c r="J3182" s="1">
        <v>2025</v>
      </c>
      <c r="K3182" s="550">
        <v>45689</v>
      </c>
    </row>
    <row r="3183" spans="3:11">
      <c r="C3183" s="1" t="s">
        <v>1098</v>
      </c>
      <c r="D3183" s="1" t="s">
        <v>828</v>
      </c>
      <c r="F3183" s="1">
        <v>10202171180</v>
      </c>
      <c r="G3183" s="1">
        <v>118</v>
      </c>
      <c r="H3183" s="1">
        <v>118</v>
      </c>
      <c r="I3183" s="1" t="s">
        <v>768</v>
      </c>
      <c r="J3183" s="1">
        <v>2025</v>
      </c>
      <c r="K3183" s="550">
        <v>45689</v>
      </c>
    </row>
    <row r="3184" spans="3:11">
      <c r="C3184" s="1" t="s">
        <v>1099</v>
      </c>
      <c r="D3184" s="1" t="s">
        <v>828</v>
      </c>
      <c r="F3184" s="1">
        <v>10202171180</v>
      </c>
      <c r="G3184" s="1">
        <v>261.10000000000002</v>
      </c>
      <c r="H3184" s="1">
        <v>261.10000000000002</v>
      </c>
      <c r="I3184" s="1" t="s">
        <v>768</v>
      </c>
      <c r="J3184" s="1">
        <v>2025</v>
      </c>
      <c r="K3184" s="550">
        <v>45689</v>
      </c>
    </row>
    <row r="3185" spans="3:11">
      <c r="C3185" s="1" t="s">
        <v>1100</v>
      </c>
      <c r="D3185" s="1" t="s">
        <v>828</v>
      </c>
      <c r="F3185" s="1">
        <v>10202171180</v>
      </c>
      <c r="G3185" s="1">
        <v>339.4</v>
      </c>
      <c r="H3185" s="1">
        <v>339.4</v>
      </c>
      <c r="I3185" s="1" t="s">
        <v>768</v>
      </c>
      <c r="J3185" s="1">
        <v>2025</v>
      </c>
      <c r="K3185" s="550">
        <v>45689</v>
      </c>
    </row>
    <row r="3186" spans="3:11">
      <c r="C3186" s="1" t="s">
        <v>1101</v>
      </c>
      <c r="D3186" s="1" t="s">
        <v>828</v>
      </c>
      <c r="F3186" s="1">
        <v>10202171180</v>
      </c>
      <c r="G3186" s="1">
        <v>346.5</v>
      </c>
      <c r="H3186" s="1">
        <v>346.5</v>
      </c>
      <c r="I3186" s="1" t="s">
        <v>768</v>
      </c>
      <c r="J3186" s="1">
        <v>2025</v>
      </c>
      <c r="K3186" s="550">
        <v>45689</v>
      </c>
    </row>
    <row r="3187" spans="3:11">
      <c r="C3187" s="1" t="s">
        <v>1102</v>
      </c>
      <c r="D3187" s="1" t="s">
        <v>828</v>
      </c>
      <c r="F3187" s="1">
        <v>10202171180</v>
      </c>
      <c r="G3187" s="1">
        <v>435.1</v>
      </c>
      <c r="H3187" s="1">
        <v>435.1</v>
      </c>
      <c r="I3187" s="1" t="s">
        <v>768</v>
      </c>
      <c r="J3187" s="1">
        <v>2025</v>
      </c>
      <c r="K3187" s="550">
        <v>45689</v>
      </c>
    </row>
    <row r="3188" spans="3:11">
      <c r="C3188" s="1" t="s">
        <v>1103</v>
      </c>
      <c r="D3188" s="1" t="s">
        <v>828</v>
      </c>
      <c r="F3188" s="1">
        <v>10202171180</v>
      </c>
      <c r="G3188" s="1">
        <v>226.1</v>
      </c>
      <c r="H3188" s="1">
        <v>226.1</v>
      </c>
      <c r="I3188" s="1" t="s">
        <v>768</v>
      </c>
      <c r="J3188" s="1">
        <v>2025</v>
      </c>
      <c r="K3188" s="550">
        <v>45689</v>
      </c>
    </row>
    <row r="3189" spans="3:11">
      <c r="C3189" s="1" t="s">
        <v>1104</v>
      </c>
      <c r="D3189" s="1" t="s">
        <v>828</v>
      </c>
      <c r="F3189" s="1">
        <v>10202171180</v>
      </c>
      <c r="G3189" s="1">
        <v>224.6</v>
      </c>
      <c r="H3189" s="1">
        <v>224.6</v>
      </c>
      <c r="I3189" s="1" t="s">
        <v>768</v>
      </c>
      <c r="J3189" s="1">
        <v>2025</v>
      </c>
      <c r="K3189" s="550">
        <v>45689</v>
      </c>
    </row>
    <row r="3190" spans="3:11">
      <c r="C3190" s="1" t="s">
        <v>1105</v>
      </c>
      <c r="D3190" s="1" t="s">
        <v>828</v>
      </c>
      <c r="F3190" s="1">
        <v>10202171180</v>
      </c>
      <c r="G3190" s="1">
        <v>257.7</v>
      </c>
      <c r="H3190" s="1">
        <v>257.7</v>
      </c>
      <c r="I3190" s="1" t="s">
        <v>768</v>
      </c>
      <c r="J3190" s="1">
        <v>2025</v>
      </c>
      <c r="K3190" s="550">
        <v>45689</v>
      </c>
    </row>
    <row r="3191" spans="3:11">
      <c r="C3191" s="1" t="s">
        <v>1106</v>
      </c>
      <c r="D3191" s="1" t="s">
        <v>828</v>
      </c>
      <c r="F3191" s="1">
        <v>10202171180</v>
      </c>
      <c r="G3191" s="1">
        <v>161</v>
      </c>
      <c r="H3191" s="1">
        <v>161</v>
      </c>
      <c r="I3191" s="1" t="s">
        <v>768</v>
      </c>
      <c r="J3191" s="1">
        <v>2025</v>
      </c>
      <c r="K3191" s="550">
        <v>45689</v>
      </c>
    </row>
    <row r="3192" spans="3:11">
      <c r="C3192" s="1" t="s">
        <v>1107</v>
      </c>
      <c r="D3192" s="1" t="s">
        <v>828</v>
      </c>
      <c r="F3192" s="1">
        <v>10202171180</v>
      </c>
      <c r="G3192" s="1">
        <v>301.2</v>
      </c>
      <c r="H3192" s="1">
        <v>301.2</v>
      </c>
      <c r="I3192" s="1" t="s">
        <v>768</v>
      </c>
      <c r="J3192" s="1">
        <v>2025</v>
      </c>
      <c r="K3192" s="550">
        <v>45689</v>
      </c>
    </row>
    <row r="3193" spans="3:11">
      <c r="C3193" s="1" t="s">
        <v>1108</v>
      </c>
      <c r="D3193" s="1" t="s">
        <v>828</v>
      </c>
      <c r="F3193" s="1">
        <v>10202171180</v>
      </c>
      <c r="G3193" s="1">
        <v>170.3</v>
      </c>
      <c r="H3193" s="1">
        <v>170.3</v>
      </c>
      <c r="I3193" s="1" t="s">
        <v>768</v>
      </c>
      <c r="J3193" s="1">
        <v>2025</v>
      </c>
      <c r="K3193" s="550">
        <v>45689</v>
      </c>
    </row>
    <row r="3194" spans="3:11">
      <c r="C3194" s="1" t="s">
        <v>1338</v>
      </c>
      <c r="D3194" s="1" t="s">
        <v>828</v>
      </c>
      <c r="F3194" s="1">
        <v>10401631180</v>
      </c>
      <c r="G3194" s="1">
        <v>26.8</v>
      </c>
      <c r="H3194" s="1">
        <v>26.8</v>
      </c>
      <c r="I3194" s="1" t="s">
        <v>768</v>
      </c>
      <c r="J3194" s="1">
        <v>2025</v>
      </c>
      <c r="K3194" s="550">
        <v>45689</v>
      </c>
    </row>
    <row r="3195" spans="3:11">
      <c r="C3195" s="1" t="s">
        <v>1296</v>
      </c>
      <c r="D3195" s="1" t="s">
        <v>828</v>
      </c>
      <c r="F3195" s="1">
        <v>10201161180</v>
      </c>
      <c r="G3195" s="1">
        <v>96</v>
      </c>
      <c r="H3195" s="1">
        <v>96</v>
      </c>
      <c r="I3195" s="1" t="s">
        <v>768</v>
      </c>
      <c r="J3195" s="1">
        <v>2025</v>
      </c>
      <c r="K3195" s="550">
        <v>45689</v>
      </c>
    </row>
    <row r="3196" spans="3:11">
      <c r="C3196" s="1" t="s">
        <v>1110</v>
      </c>
      <c r="D3196" s="1" t="s">
        <v>828</v>
      </c>
      <c r="F3196" s="1">
        <v>10201161180</v>
      </c>
      <c r="G3196" s="1">
        <v>20</v>
      </c>
      <c r="H3196" s="1">
        <v>20</v>
      </c>
      <c r="I3196" s="1" t="s">
        <v>768</v>
      </c>
      <c r="J3196" s="1">
        <v>2025</v>
      </c>
      <c r="K3196" s="550">
        <v>45689</v>
      </c>
    </row>
    <row r="3197" spans="3:11">
      <c r="C3197" s="1" t="s">
        <v>1297</v>
      </c>
      <c r="D3197" s="1" t="s">
        <v>828</v>
      </c>
      <c r="F3197" s="1">
        <v>10201161180</v>
      </c>
      <c r="G3197" s="1">
        <v>90</v>
      </c>
      <c r="H3197" s="1">
        <v>90</v>
      </c>
      <c r="I3197" s="1" t="s">
        <v>768</v>
      </c>
      <c r="J3197" s="1">
        <v>2025</v>
      </c>
      <c r="K3197" s="550">
        <v>45689</v>
      </c>
    </row>
    <row r="3198" spans="3:11">
      <c r="D3198" s="1" t="s">
        <v>826</v>
      </c>
      <c r="F3198" s="1">
        <v>10601621180</v>
      </c>
      <c r="G3198" s="1">
        <v>63.71</v>
      </c>
      <c r="H3198" s="1">
        <v>63.71</v>
      </c>
      <c r="I3198" s="1" t="s">
        <v>768</v>
      </c>
      <c r="J3198" s="1">
        <v>2025</v>
      </c>
      <c r="K3198" s="550">
        <v>45689</v>
      </c>
    </row>
    <row r="3199" spans="3:11">
      <c r="C3199" s="1" t="s">
        <v>1339</v>
      </c>
      <c r="D3199" s="1" t="s">
        <v>826</v>
      </c>
      <c r="F3199" s="1" t="s">
        <v>761</v>
      </c>
      <c r="G3199" s="1">
        <v>144.71</v>
      </c>
      <c r="H3199" s="1">
        <v>144.71</v>
      </c>
      <c r="I3199" s="1" t="s">
        <v>768</v>
      </c>
      <c r="J3199" s="1">
        <v>2025</v>
      </c>
      <c r="K3199" s="550">
        <v>45689</v>
      </c>
    </row>
    <row r="3200" spans="3:11">
      <c r="C3200" s="1" t="s">
        <v>1411</v>
      </c>
      <c r="D3200" s="1" t="s">
        <v>826</v>
      </c>
      <c r="F3200" s="1">
        <v>10601621180</v>
      </c>
      <c r="G3200" s="1">
        <v>116.36</v>
      </c>
      <c r="H3200" s="1">
        <v>116.36</v>
      </c>
      <c r="I3200" s="1" t="s">
        <v>768</v>
      </c>
      <c r="J3200" s="1">
        <v>2025</v>
      </c>
      <c r="K3200" s="550">
        <v>45689</v>
      </c>
    </row>
    <row r="3201" spans="3:11">
      <c r="C3201" s="1" t="s">
        <v>1113</v>
      </c>
      <c r="D3201" s="1" t="s">
        <v>826</v>
      </c>
      <c r="F3201" s="1">
        <v>10601621180</v>
      </c>
      <c r="G3201" s="1">
        <v>93.42</v>
      </c>
      <c r="H3201" s="1">
        <v>93.42</v>
      </c>
      <c r="I3201" s="1" t="s">
        <v>768</v>
      </c>
      <c r="J3201" s="1">
        <v>2025</v>
      </c>
      <c r="K3201" s="550">
        <v>45689</v>
      </c>
    </row>
    <row r="3202" spans="3:11">
      <c r="C3202" s="1" t="s">
        <v>1114</v>
      </c>
      <c r="D3202" s="1" t="s">
        <v>826</v>
      </c>
      <c r="F3202" s="1">
        <v>10601621180</v>
      </c>
      <c r="G3202" s="1">
        <v>243.64</v>
      </c>
      <c r="H3202" s="1">
        <v>243.64</v>
      </c>
      <c r="I3202" s="1" t="s">
        <v>768</v>
      </c>
      <c r="J3202" s="1">
        <v>2025</v>
      </c>
      <c r="K3202" s="550">
        <v>45689</v>
      </c>
    </row>
    <row r="3203" spans="3:11">
      <c r="C3203" s="1" t="s">
        <v>1115</v>
      </c>
      <c r="D3203" s="1" t="s">
        <v>826</v>
      </c>
      <c r="F3203" s="1">
        <v>10601621180</v>
      </c>
      <c r="G3203" s="1">
        <v>162.53</v>
      </c>
      <c r="H3203" s="1">
        <v>162.53</v>
      </c>
      <c r="I3203" s="1" t="s">
        <v>768</v>
      </c>
      <c r="J3203" s="1">
        <v>2025</v>
      </c>
      <c r="K3203" s="550">
        <v>45689</v>
      </c>
    </row>
    <row r="3204" spans="3:11">
      <c r="C3204" s="1" t="s">
        <v>1116</v>
      </c>
      <c r="D3204" s="1" t="s">
        <v>826</v>
      </c>
      <c r="F3204" s="1">
        <v>10601621180</v>
      </c>
      <c r="G3204" s="1">
        <v>132.08000000000001</v>
      </c>
      <c r="H3204" s="1">
        <v>132.08000000000001</v>
      </c>
      <c r="I3204" s="1" t="s">
        <v>768</v>
      </c>
      <c r="J3204" s="1">
        <v>2025</v>
      </c>
      <c r="K3204" s="550">
        <v>45689</v>
      </c>
    </row>
    <row r="3205" spans="3:11">
      <c r="C3205" s="1" t="s">
        <v>1299</v>
      </c>
      <c r="D3205" s="1" t="s">
        <v>826</v>
      </c>
      <c r="F3205" s="1">
        <v>10601621180</v>
      </c>
      <c r="G3205" s="1">
        <v>131.68</v>
      </c>
      <c r="H3205" s="1">
        <v>131.68</v>
      </c>
      <c r="I3205" s="1" t="s">
        <v>768</v>
      </c>
      <c r="J3205" s="1">
        <v>2025</v>
      </c>
      <c r="K3205" s="550">
        <v>45689</v>
      </c>
    </row>
    <row r="3206" spans="3:11">
      <c r="C3206" s="1" t="s">
        <v>1117</v>
      </c>
      <c r="D3206" s="1" t="s">
        <v>826</v>
      </c>
      <c r="F3206" s="1">
        <v>10601621180</v>
      </c>
      <c r="G3206" s="1">
        <v>332.37</v>
      </c>
      <c r="H3206" s="1">
        <v>332.37</v>
      </c>
      <c r="I3206" s="1" t="s">
        <v>768</v>
      </c>
      <c r="J3206" s="1">
        <v>2025</v>
      </c>
      <c r="K3206" s="550">
        <v>45689</v>
      </c>
    </row>
    <row r="3207" spans="3:11">
      <c r="C3207" s="1" t="s">
        <v>1118</v>
      </c>
      <c r="D3207" s="1" t="s">
        <v>826</v>
      </c>
      <c r="F3207" s="1">
        <v>10601621180</v>
      </c>
      <c r="G3207" s="1">
        <v>146.97999999999999</v>
      </c>
      <c r="H3207" s="1">
        <v>146.97999999999999</v>
      </c>
      <c r="I3207" s="1" t="s">
        <v>768</v>
      </c>
      <c r="J3207" s="1">
        <v>2025</v>
      </c>
      <c r="K3207" s="550">
        <v>45689</v>
      </c>
    </row>
    <row r="3208" spans="3:11">
      <c r="C3208" s="1" t="s">
        <v>1120</v>
      </c>
      <c r="D3208" s="1" t="s">
        <v>826</v>
      </c>
      <c r="F3208" s="1">
        <v>10601621180</v>
      </c>
      <c r="G3208" s="1">
        <v>411.17</v>
      </c>
      <c r="H3208" s="1">
        <v>411.17</v>
      </c>
      <c r="I3208" s="1" t="s">
        <v>768</v>
      </c>
      <c r="J3208" s="1">
        <v>2025</v>
      </c>
      <c r="K3208" s="550">
        <v>45689</v>
      </c>
    </row>
    <row r="3209" spans="3:11">
      <c r="C3209" s="1" t="s">
        <v>1121</v>
      </c>
      <c r="D3209" s="1" t="s">
        <v>826</v>
      </c>
      <c r="F3209" s="1">
        <v>10601621180</v>
      </c>
      <c r="G3209" s="1">
        <v>290.06</v>
      </c>
      <c r="H3209" s="1">
        <v>0</v>
      </c>
      <c r="I3209" s="1" t="s">
        <v>768</v>
      </c>
      <c r="J3209" s="1">
        <v>2025</v>
      </c>
      <c r="K3209" s="550">
        <v>45689</v>
      </c>
    </row>
    <row r="3210" spans="3:11">
      <c r="C3210" s="1" t="s">
        <v>1122</v>
      </c>
      <c r="D3210" s="1" t="s">
        <v>826</v>
      </c>
      <c r="F3210" s="1">
        <v>10601621180</v>
      </c>
      <c r="G3210" s="1">
        <v>181.35</v>
      </c>
      <c r="H3210" s="1">
        <v>181.35</v>
      </c>
      <c r="I3210" s="1" t="s">
        <v>768</v>
      </c>
      <c r="J3210" s="1">
        <v>2025</v>
      </c>
      <c r="K3210" s="550">
        <v>45689</v>
      </c>
    </row>
    <row r="3211" spans="3:11">
      <c r="C3211" s="1" t="s">
        <v>1123</v>
      </c>
      <c r="D3211" s="1" t="s">
        <v>826</v>
      </c>
      <c r="F3211" s="1">
        <v>10601621180</v>
      </c>
      <c r="G3211" s="1">
        <v>333.47</v>
      </c>
      <c r="H3211" s="1">
        <v>333.47</v>
      </c>
      <c r="I3211" s="1" t="s">
        <v>768</v>
      </c>
      <c r="J3211" s="1">
        <v>2025</v>
      </c>
      <c r="K3211" s="550">
        <v>45689</v>
      </c>
    </row>
    <row r="3212" spans="3:11">
      <c r="C3212" s="1" t="s">
        <v>1124</v>
      </c>
      <c r="D3212" s="1" t="s">
        <v>826</v>
      </c>
      <c r="F3212" s="1">
        <v>10601621180</v>
      </c>
      <c r="G3212" s="1">
        <v>119.03</v>
      </c>
      <c r="H3212" s="1">
        <v>119.03</v>
      </c>
      <c r="I3212" s="1" t="s">
        <v>768</v>
      </c>
      <c r="J3212" s="1">
        <v>2025</v>
      </c>
      <c r="K3212" s="550">
        <v>45689</v>
      </c>
    </row>
    <row r="3213" spans="3:11">
      <c r="C3213" s="1" t="s">
        <v>1126</v>
      </c>
      <c r="D3213" s="1" t="s">
        <v>826</v>
      </c>
      <c r="F3213" s="1">
        <v>10601621180</v>
      </c>
      <c r="G3213" s="1">
        <v>150.63</v>
      </c>
      <c r="H3213" s="1">
        <v>150.63</v>
      </c>
      <c r="I3213" s="1" t="s">
        <v>768</v>
      </c>
      <c r="J3213" s="1">
        <v>2025</v>
      </c>
      <c r="K3213" s="550">
        <v>45689</v>
      </c>
    </row>
    <row r="3214" spans="3:11">
      <c r="C3214" s="1" t="s">
        <v>1127</v>
      </c>
      <c r="D3214" s="1" t="s">
        <v>826</v>
      </c>
      <c r="F3214" s="1">
        <v>10601621180</v>
      </c>
      <c r="G3214" s="1">
        <v>256.61</v>
      </c>
      <c r="H3214" s="1">
        <v>256.61</v>
      </c>
      <c r="I3214" s="1" t="s">
        <v>768</v>
      </c>
      <c r="J3214" s="1">
        <v>2025</v>
      </c>
      <c r="K3214" s="550">
        <v>45689</v>
      </c>
    </row>
    <row r="3215" spans="3:11">
      <c r="C3215" s="1" t="s">
        <v>1128</v>
      </c>
      <c r="D3215" s="1" t="s">
        <v>826</v>
      </c>
      <c r="F3215" s="1">
        <v>10601621180</v>
      </c>
      <c r="G3215" s="1">
        <v>96.88</v>
      </c>
      <c r="H3215" s="1">
        <v>0</v>
      </c>
      <c r="I3215" s="1" t="s">
        <v>768</v>
      </c>
      <c r="J3215" s="1">
        <v>2025</v>
      </c>
      <c r="K3215" s="550">
        <v>45689</v>
      </c>
    </row>
    <row r="3216" spans="3:11">
      <c r="C3216" s="1" t="s">
        <v>1129</v>
      </c>
      <c r="D3216" s="1" t="s">
        <v>826</v>
      </c>
      <c r="F3216" s="1">
        <v>10601621180</v>
      </c>
      <c r="G3216" s="1">
        <v>61.05</v>
      </c>
      <c r="H3216" s="1">
        <v>61.05</v>
      </c>
      <c r="I3216" s="1" t="s">
        <v>768</v>
      </c>
      <c r="J3216" s="1">
        <v>2025</v>
      </c>
      <c r="K3216" s="550">
        <v>45689</v>
      </c>
    </row>
    <row r="3217" spans="3:11">
      <c r="C3217" s="1" t="s">
        <v>1300</v>
      </c>
      <c r="D3217" s="1" t="s">
        <v>826</v>
      </c>
      <c r="F3217" s="1">
        <v>10601621180</v>
      </c>
      <c r="G3217" s="1">
        <v>142.9</v>
      </c>
      <c r="H3217" s="1">
        <v>142.9</v>
      </c>
      <c r="I3217" s="1" t="s">
        <v>768</v>
      </c>
      <c r="J3217" s="1">
        <v>2025</v>
      </c>
      <c r="K3217" s="550">
        <v>45689</v>
      </c>
    </row>
    <row r="3218" spans="3:11">
      <c r="C3218" s="1" t="s">
        <v>1130</v>
      </c>
      <c r="D3218" s="1" t="s">
        <v>826</v>
      </c>
      <c r="F3218" s="1">
        <v>10601621180</v>
      </c>
      <c r="G3218" s="1">
        <v>142.32</v>
      </c>
      <c r="H3218" s="1">
        <v>142.32</v>
      </c>
      <c r="I3218" s="1" t="s">
        <v>768</v>
      </c>
      <c r="J3218" s="1">
        <v>2025</v>
      </c>
      <c r="K3218" s="550">
        <v>45689</v>
      </c>
    </row>
    <row r="3219" spans="3:11">
      <c r="C3219" s="1" t="s">
        <v>1413</v>
      </c>
      <c r="D3219" s="1" t="s">
        <v>826</v>
      </c>
      <c r="F3219" s="1">
        <v>10601621180</v>
      </c>
      <c r="G3219" s="1">
        <v>222.35</v>
      </c>
      <c r="H3219" s="1">
        <v>222.35</v>
      </c>
      <c r="I3219" s="1" t="s">
        <v>768</v>
      </c>
      <c r="J3219" s="1">
        <v>2025</v>
      </c>
      <c r="K3219" s="550">
        <v>45689</v>
      </c>
    </row>
    <row r="3220" spans="3:11">
      <c r="C3220" s="1" t="s">
        <v>1135</v>
      </c>
      <c r="D3220" s="1" t="s">
        <v>826</v>
      </c>
      <c r="F3220" s="1">
        <v>10601621180</v>
      </c>
      <c r="G3220" s="1">
        <v>324.02</v>
      </c>
      <c r="H3220" s="1">
        <v>324.02</v>
      </c>
      <c r="I3220" s="1" t="s">
        <v>768</v>
      </c>
      <c r="J3220" s="1">
        <v>2025</v>
      </c>
      <c r="K3220" s="550">
        <v>45689</v>
      </c>
    </row>
    <row r="3221" spans="3:11">
      <c r="C3221" s="1" t="s">
        <v>1136</v>
      </c>
      <c r="D3221" s="1" t="s">
        <v>826</v>
      </c>
      <c r="F3221" s="1">
        <v>10601621180</v>
      </c>
      <c r="G3221" s="1">
        <v>110.23</v>
      </c>
      <c r="H3221" s="1">
        <v>110.23</v>
      </c>
      <c r="I3221" s="1" t="s">
        <v>768</v>
      </c>
      <c r="J3221" s="1">
        <v>2025</v>
      </c>
      <c r="K3221" s="550">
        <v>45689</v>
      </c>
    </row>
    <row r="3222" spans="3:11">
      <c r="C3222" s="1" t="s">
        <v>1376</v>
      </c>
      <c r="D3222" s="1" t="s">
        <v>826</v>
      </c>
      <c r="F3222" s="1">
        <v>10202131180</v>
      </c>
      <c r="G3222" s="1">
        <v>142.62</v>
      </c>
      <c r="H3222" s="1">
        <v>142.62</v>
      </c>
      <c r="I3222" s="1" t="s">
        <v>768</v>
      </c>
      <c r="J3222" s="1">
        <v>2025</v>
      </c>
      <c r="K3222" s="550">
        <v>45689</v>
      </c>
    </row>
    <row r="3223" spans="3:11">
      <c r="C3223" s="1" t="s">
        <v>1138</v>
      </c>
      <c r="D3223" s="1" t="s">
        <v>826</v>
      </c>
      <c r="F3223" s="1">
        <v>10601621180</v>
      </c>
      <c r="G3223" s="1">
        <v>415.15</v>
      </c>
      <c r="H3223" s="1">
        <v>415.15</v>
      </c>
      <c r="I3223" s="1" t="s">
        <v>768</v>
      </c>
      <c r="J3223" s="1">
        <v>2025</v>
      </c>
      <c r="K3223" s="550">
        <v>45689</v>
      </c>
    </row>
    <row r="3224" spans="3:11">
      <c r="C3224" s="1" t="s">
        <v>1139</v>
      </c>
      <c r="D3224" s="1" t="s">
        <v>826</v>
      </c>
      <c r="F3224" s="1">
        <v>10601621180</v>
      </c>
      <c r="G3224" s="1">
        <v>158.79</v>
      </c>
      <c r="H3224" s="1">
        <v>158.79</v>
      </c>
      <c r="I3224" s="1" t="s">
        <v>768</v>
      </c>
      <c r="J3224" s="1">
        <v>2025</v>
      </c>
      <c r="K3224" s="550">
        <v>45689</v>
      </c>
    </row>
    <row r="3225" spans="3:11">
      <c r="C3225" s="1" t="s">
        <v>1140</v>
      </c>
      <c r="D3225" s="1" t="s">
        <v>826</v>
      </c>
      <c r="F3225" s="1">
        <v>10601621180</v>
      </c>
      <c r="G3225" s="1">
        <v>475.89</v>
      </c>
      <c r="H3225" s="1">
        <v>0</v>
      </c>
      <c r="I3225" s="1" t="s">
        <v>768</v>
      </c>
      <c r="J3225" s="1">
        <v>2025</v>
      </c>
      <c r="K3225" s="550">
        <v>45689</v>
      </c>
    </row>
    <row r="3226" spans="3:11">
      <c r="C3226" s="1" t="s">
        <v>1141</v>
      </c>
      <c r="D3226" s="1" t="s">
        <v>826</v>
      </c>
      <c r="F3226" s="1">
        <v>10601621180</v>
      </c>
      <c r="G3226" s="1">
        <v>105.72</v>
      </c>
      <c r="H3226" s="1">
        <v>0</v>
      </c>
      <c r="I3226" s="1" t="s">
        <v>768</v>
      </c>
      <c r="J3226" s="1">
        <v>2025</v>
      </c>
      <c r="K3226" s="550">
        <v>45689</v>
      </c>
    </row>
    <row r="3227" spans="3:11">
      <c r="C3227" s="1" t="s">
        <v>1301</v>
      </c>
      <c r="D3227" s="1" t="s">
        <v>826</v>
      </c>
      <c r="F3227" s="1">
        <v>10601621180</v>
      </c>
      <c r="G3227" s="1">
        <v>147.21</v>
      </c>
      <c r="H3227" s="1">
        <v>147.21</v>
      </c>
      <c r="I3227" s="1" t="s">
        <v>768</v>
      </c>
      <c r="J3227" s="1">
        <v>2025</v>
      </c>
      <c r="K3227" s="550">
        <v>45689</v>
      </c>
    </row>
    <row r="3228" spans="3:11">
      <c r="C3228" s="1" t="s">
        <v>1142</v>
      </c>
      <c r="D3228" s="1" t="s">
        <v>826</v>
      </c>
      <c r="F3228" s="1">
        <v>10601621180</v>
      </c>
      <c r="G3228" s="1">
        <v>165.34</v>
      </c>
      <c r="H3228" s="1">
        <v>165.34</v>
      </c>
      <c r="I3228" s="1" t="s">
        <v>768</v>
      </c>
      <c r="J3228" s="1">
        <v>2025</v>
      </c>
      <c r="K3228" s="550">
        <v>45689</v>
      </c>
    </row>
    <row r="3229" spans="3:11">
      <c r="C3229" s="1" t="s">
        <v>1340</v>
      </c>
      <c r="D3229" s="1" t="s">
        <v>826</v>
      </c>
      <c r="F3229" s="1">
        <v>10601621180</v>
      </c>
      <c r="G3229" s="1">
        <v>51.79</v>
      </c>
      <c r="H3229" s="1">
        <v>51.79</v>
      </c>
      <c r="I3229" s="1" t="s">
        <v>768</v>
      </c>
      <c r="J3229" s="1">
        <v>2025</v>
      </c>
      <c r="K3229" s="550">
        <v>45689</v>
      </c>
    </row>
    <row r="3230" spans="3:11">
      <c r="C3230" s="1" t="s">
        <v>1144</v>
      </c>
      <c r="D3230" s="1" t="s">
        <v>826</v>
      </c>
      <c r="F3230" s="1">
        <v>10601621180</v>
      </c>
      <c r="G3230" s="1">
        <v>393.06</v>
      </c>
      <c r="H3230" s="1">
        <v>393.06</v>
      </c>
      <c r="I3230" s="1" t="s">
        <v>768</v>
      </c>
      <c r="J3230" s="1">
        <v>2025</v>
      </c>
      <c r="K3230" s="550">
        <v>45689</v>
      </c>
    </row>
    <row r="3231" spans="3:11">
      <c r="C3231" s="1" t="s">
        <v>1145</v>
      </c>
      <c r="D3231" s="1" t="s">
        <v>826</v>
      </c>
      <c r="F3231" s="1">
        <v>10601621180</v>
      </c>
      <c r="G3231" s="1">
        <v>243.23</v>
      </c>
      <c r="H3231" s="1">
        <v>243.23</v>
      </c>
      <c r="I3231" s="1" t="s">
        <v>768</v>
      </c>
      <c r="J3231" s="1">
        <v>2025</v>
      </c>
      <c r="K3231" s="550">
        <v>45689</v>
      </c>
    </row>
    <row r="3232" spans="3:11">
      <c r="C3232" s="1" t="s">
        <v>1146</v>
      </c>
      <c r="D3232" s="1" t="s">
        <v>826</v>
      </c>
      <c r="F3232" s="1">
        <v>10601621180</v>
      </c>
      <c r="G3232" s="1">
        <v>182.17</v>
      </c>
      <c r="H3232" s="1">
        <v>182.17</v>
      </c>
      <c r="I3232" s="1" t="s">
        <v>768</v>
      </c>
      <c r="J3232" s="1">
        <v>2025</v>
      </c>
      <c r="K3232" s="550">
        <v>45689</v>
      </c>
    </row>
    <row r="3233" spans="3:11">
      <c r="C3233" s="1" t="s">
        <v>1147</v>
      </c>
      <c r="D3233" s="1" t="s">
        <v>826</v>
      </c>
      <c r="F3233" s="1">
        <v>10601621180</v>
      </c>
      <c r="G3233" s="1">
        <v>216.35</v>
      </c>
      <c r="H3233" s="1">
        <v>216.35</v>
      </c>
      <c r="I3233" s="1" t="s">
        <v>768</v>
      </c>
      <c r="J3233" s="1">
        <v>2025</v>
      </c>
      <c r="K3233" s="550">
        <v>45689</v>
      </c>
    </row>
    <row r="3234" spans="3:11">
      <c r="C3234" s="1" t="s">
        <v>1148</v>
      </c>
      <c r="D3234" s="1" t="s">
        <v>826</v>
      </c>
      <c r="F3234" s="1">
        <v>10601621180</v>
      </c>
      <c r="G3234" s="1">
        <v>909.44</v>
      </c>
      <c r="H3234" s="1">
        <v>909.44</v>
      </c>
      <c r="I3234" s="1" t="s">
        <v>768</v>
      </c>
      <c r="J3234" s="1">
        <v>2025</v>
      </c>
      <c r="K3234" s="550">
        <v>45689</v>
      </c>
    </row>
    <row r="3235" spans="3:11">
      <c r="C3235" s="1" t="s">
        <v>1149</v>
      </c>
      <c r="D3235" s="1" t="s">
        <v>826</v>
      </c>
      <c r="F3235" s="1">
        <v>10601621180</v>
      </c>
      <c r="G3235" s="1">
        <v>568.27</v>
      </c>
      <c r="H3235" s="1">
        <v>568.27</v>
      </c>
      <c r="I3235" s="1" t="s">
        <v>768</v>
      </c>
      <c r="J3235" s="1">
        <v>2025</v>
      </c>
      <c r="K3235" s="550">
        <v>45689</v>
      </c>
    </row>
    <row r="3236" spans="3:11">
      <c r="C3236" s="1" t="s">
        <v>1150</v>
      </c>
      <c r="D3236" s="1" t="s">
        <v>826</v>
      </c>
      <c r="F3236" s="1">
        <v>10601621180</v>
      </c>
      <c r="G3236" s="1">
        <v>1034.0899999999999</v>
      </c>
      <c r="H3236" s="1">
        <v>1034.0899999999999</v>
      </c>
      <c r="I3236" s="1" t="s">
        <v>768</v>
      </c>
      <c r="J3236" s="1">
        <v>2025</v>
      </c>
      <c r="K3236" s="550">
        <v>45689</v>
      </c>
    </row>
    <row r="3237" spans="3:11">
      <c r="C3237" s="1" t="s">
        <v>1341</v>
      </c>
      <c r="D3237" s="1" t="s">
        <v>826</v>
      </c>
      <c r="F3237" s="1">
        <v>10601621180</v>
      </c>
      <c r="G3237" s="1">
        <v>338.66</v>
      </c>
      <c r="H3237" s="1">
        <v>338.66</v>
      </c>
      <c r="I3237" s="1" t="s">
        <v>768</v>
      </c>
      <c r="J3237" s="1">
        <v>2025</v>
      </c>
      <c r="K3237" s="550">
        <v>45689</v>
      </c>
    </row>
    <row r="3238" spans="3:11">
      <c r="C3238" s="1" t="s">
        <v>1151</v>
      </c>
      <c r="D3238" s="1" t="s">
        <v>826</v>
      </c>
      <c r="F3238" s="1">
        <v>10601621180</v>
      </c>
      <c r="G3238" s="1">
        <v>260.88</v>
      </c>
      <c r="H3238" s="1">
        <v>260.88</v>
      </c>
      <c r="I3238" s="1" t="s">
        <v>768</v>
      </c>
      <c r="J3238" s="1">
        <v>2025</v>
      </c>
      <c r="K3238" s="550">
        <v>45689</v>
      </c>
    </row>
    <row r="3239" spans="3:11">
      <c r="C3239" s="1" t="s">
        <v>1153</v>
      </c>
      <c r="D3239" s="1" t="s">
        <v>826</v>
      </c>
      <c r="F3239" s="1">
        <v>10601621180</v>
      </c>
      <c r="G3239" s="1">
        <v>189.93</v>
      </c>
      <c r="H3239" s="1">
        <v>189.93</v>
      </c>
      <c r="I3239" s="1" t="s">
        <v>768</v>
      </c>
      <c r="J3239" s="1">
        <v>2025</v>
      </c>
      <c r="K3239" s="550">
        <v>45689</v>
      </c>
    </row>
    <row r="3240" spans="3:11">
      <c r="C3240" s="1" t="s">
        <v>1154</v>
      </c>
      <c r="D3240" s="1" t="s">
        <v>826</v>
      </c>
      <c r="F3240" s="1">
        <v>10601621180</v>
      </c>
      <c r="G3240" s="1">
        <v>63.87</v>
      </c>
      <c r="H3240" s="1">
        <v>63.87</v>
      </c>
      <c r="I3240" s="1" t="s">
        <v>768</v>
      </c>
      <c r="J3240" s="1">
        <v>2025</v>
      </c>
      <c r="K3240" s="550">
        <v>45689</v>
      </c>
    </row>
    <row r="3241" spans="3:11">
      <c r="C3241" s="1" t="s">
        <v>1155</v>
      </c>
      <c r="D3241" s="1" t="s">
        <v>826</v>
      </c>
      <c r="F3241" s="1">
        <v>10601621180</v>
      </c>
      <c r="G3241" s="1">
        <v>180.15</v>
      </c>
      <c r="H3241" s="1">
        <v>180.15</v>
      </c>
      <c r="I3241" s="1" t="s">
        <v>768</v>
      </c>
      <c r="J3241" s="1">
        <v>2025</v>
      </c>
      <c r="K3241" s="550">
        <v>45689</v>
      </c>
    </row>
    <row r="3242" spans="3:11">
      <c r="C3242" s="1" t="s">
        <v>1156</v>
      </c>
      <c r="D3242" s="1" t="s">
        <v>826</v>
      </c>
      <c r="F3242" s="1">
        <v>10601621180</v>
      </c>
      <c r="G3242" s="1">
        <v>403.77</v>
      </c>
      <c r="H3242" s="1">
        <v>403.77</v>
      </c>
      <c r="I3242" s="1" t="s">
        <v>768</v>
      </c>
      <c r="J3242" s="1">
        <v>2025</v>
      </c>
      <c r="K3242" s="550">
        <v>45689</v>
      </c>
    </row>
    <row r="3243" spans="3:11">
      <c r="C3243" s="1" t="s">
        <v>1157</v>
      </c>
      <c r="D3243" s="1" t="s">
        <v>826</v>
      </c>
      <c r="F3243" s="1">
        <v>10601621180</v>
      </c>
      <c r="G3243" s="1">
        <v>74.31</v>
      </c>
      <c r="H3243" s="1">
        <v>74.31</v>
      </c>
      <c r="I3243" s="1" t="s">
        <v>768</v>
      </c>
      <c r="J3243" s="1">
        <v>2025</v>
      </c>
      <c r="K3243" s="550">
        <v>45689</v>
      </c>
    </row>
    <row r="3244" spans="3:11">
      <c r="C3244" s="1" t="s">
        <v>1159</v>
      </c>
      <c r="D3244" s="1" t="s">
        <v>826</v>
      </c>
      <c r="F3244" s="1">
        <v>10601621180</v>
      </c>
      <c r="G3244" s="1">
        <v>119.35</v>
      </c>
      <c r="H3244" s="1">
        <v>119.35</v>
      </c>
      <c r="I3244" s="1" t="s">
        <v>768</v>
      </c>
      <c r="J3244" s="1">
        <v>2025</v>
      </c>
      <c r="K3244" s="550">
        <v>45689</v>
      </c>
    </row>
    <row r="3245" spans="3:11">
      <c r="C3245" s="1" t="s">
        <v>1160</v>
      </c>
      <c r="D3245" s="1" t="s">
        <v>826</v>
      </c>
      <c r="F3245" s="1">
        <v>10101801180</v>
      </c>
      <c r="G3245" s="1">
        <v>256.64999999999998</v>
      </c>
      <c r="H3245" s="1">
        <v>256.64999999999998</v>
      </c>
      <c r="I3245" s="1" t="s">
        <v>768</v>
      </c>
      <c r="J3245" s="1">
        <v>2025</v>
      </c>
      <c r="K3245" s="550">
        <v>45689</v>
      </c>
    </row>
    <row r="3246" spans="3:11">
      <c r="C3246" s="1" t="s">
        <v>1161</v>
      </c>
      <c r="D3246" s="1" t="s">
        <v>826</v>
      </c>
      <c r="F3246" s="1">
        <v>10601621180</v>
      </c>
      <c r="G3246" s="1">
        <v>235.25</v>
      </c>
      <c r="H3246" s="1">
        <v>235.25</v>
      </c>
      <c r="I3246" s="1" t="s">
        <v>768</v>
      </c>
      <c r="J3246" s="1">
        <v>2025</v>
      </c>
      <c r="K3246" s="550">
        <v>45689</v>
      </c>
    </row>
    <row r="3247" spans="3:11">
      <c r="C3247" s="1" t="s">
        <v>1162</v>
      </c>
      <c r="D3247" s="1" t="s">
        <v>826</v>
      </c>
      <c r="F3247" s="1">
        <v>10601621180</v>
      </c>
      <c r="G3247" s="1">
        <v>149.56</v>
      </c>
      <c r="H3247" s="1">
        <v>149.56</v>
      </c>
      <c r="I3247" s="1" t="s">
        <v>768</v>
      </c>
      <c r="J3247" s="1">
        <v>2025</v>
      </c>
      <c r="K3247" s="550">
        <v>45689</v>
      </c>
    </row>
    <row r="3248" spans="3:11">
      <c r="C3248" s="1" t="s">
        <v>1163</v>
      </c>
      <c r="D3248" s="1" t="s">
        <v>826</v>
      </c>
      <c r="F3248" s="1">
        <v>10601621180</v>
      </c>
      <c r="G3248" s="1">
        <v>213.15</v>
      </c>
      <c r="H3248" s="1">
        <v>213.15</v>
      </c>
      <c r="I3248" s="1" t="s">
        <v>768</v>
      </c>
      <c r="J3248" s="1">
        <v>2025</v>
      </c>
      <c r="K3248" s="550">
        <v>45689</v>
      </c>
    </row>
    <row r="3249" spans="3:11">
      <c r="C3249" s="1" t="s">
        <v>1302</v>
      </c>
      <c r="D3249" s="1" t="s">
        <v>826</v>
      </c>
      <c r="F3249" s="1">
        <v>10601621180</v>
      </c>
      <c r="G3249" s="1">
        <v>69.16</v>
      </c>
      <c r="H3249" s="1">
        <v>69.16</v>
      </c>
      <c r="I3249" s="1" t="s">
        <v>768</v>
      </c>
      <c r="J3249" s="1">
        <v>2025</v>
      </c>
      <c r="K3249" s="550">
        <v>45689</v>
      </c>
    </row>
    <row r="3250" spans="3:11">
      <c r="C3250" s="1" t="s">
        <v>1392</v>
      </c>
      <c r="D3250" s="1" t="s">
        <v>826</v>
      </c>
      <c r="F3250" s="1">
        <v>10601621180</v>
      </c>
      <c r="G3250" s="1">
        <v>129.12</v>
      </c>
      <c r="H3250" s="1">
        <v>129.12</v>
      </c>
      <c r="I3250" s="1" t="s">
        <v>768</v>
      </c>
      <c r="J3250" s="1">
        <v>2025</v>
      </c>
      <c r="K3250" s="550">
        <v>45689</v>
      </c>
    </row>
    <row r="3251" spans="3:11">
      <c r="C3251" s="1" t="s">
        <v>1165</v>
      </c>
      <c r="D3251" s="1" t="s">
        <v>826</v>
      </c>
      <c r="F3251" s="1">
        <v>10201161180</v>
      </c>
      <c r="G3251" s="1">
        <v>10</v>
      </c>
      <c r="H3251" s="1">
        <v>10</v>
      </c>
      <c r="I3251" s="1" t="s">
        <v>768</v>
      </c>
      <c r="J3251" s="1">
        <v>2025</v>
      </c>
      <c r="K3251" s="550">
        <v>45689</v>
      </c>
    </row>
    <row r="3252" spans="3:11">
      <c r="C3252" s="1" t="s">
        <v>1166</v>
      </c>
      <c r="D3252" s="1" t="s">
        <v>826</v>
      </c>
      <c r="F3252" s="1">
        <v>10201161180</v>
      </c>
      <c r="G3252" s="1">
        <v>90</v>
      </c>
      <c r="H3252" s="1">
        <v>90</v>
      </c>
      <c r="I3252" s="1" t="s">
        <v>768</v>
      </c>
      <c r="J3252" s="1">
        <v>2025</v>
      </c>
      <c r="K3252" s="550">
        <v>45689</v>
      </c>
    </row>
    <row r="3253" spans="3:11">
      <c r="C3253" s="1" t="s">
        <v>1343</v>
      </c>
      <c r="D3253" s="1" t="s">
        <v>826</v>
      </c>
      <c r="F3253" s="1">
        <v>10201161180</v>
      </c>
      <c r="G3253" s="1">
        <v>120</v>
      </c>
      <c r="H3253" s="1">
        <v>120</v>
      </c>
      <c r="I3253" s="1" t="s">
        <v>768</v>
      </c>
      <c r="J3253" s="1">
        <v>2025</v>
      </c>
      <c r="K3253" s="550">
        <v>45689</v>
      </c>
    </row>
    <row r="3254" spans="3:11">
      <c r="C3254" s="1" t="s">
        <v>1303</v>
      </c>
      <c r="D3254" s="1" t="s">
        <v>826</v>
      </c>
      <c r="F3254" s="1">
        <v>10201161180</v>
      </c>
      <c r="G3254" s="1">
        <v>117</v>
      </c>
      <c r="H3254" s="1">
        <v>117</v>
      </c>
      <c r="I3254" s="1" t="s">
        <v>768</v>
      </c>
      <c r="J3254" s="1">
        <v>2025</v>
      </c>
      <c r="K3254" s="550">
        <v>45689</v>
      </c>
    </row>
    <row r="3255" spans="3:11">
      <c r="C3255" s="1" t="s">
        <v>1169</v>
      </c>
      <c r="D3255" s="1" t="s">
        <v>826</v>
      </c>
      <c r="F3255" s="1">
        <v>10201161180</v>
      </c>
      <c r="G3255" s="1">
        <v>80</v>
      </c>
      <c r="H3255" s="1">
        <v>80</v>
      </c>
      <c r="I3255" s="1" t="s">
        <v>768</v>
      </c>
      <c r="J3255" s="1">
        <v>2025</v>
      </c>
      <c r="K3255" s="550">
        <v>45689</v>
      </c>
    </row>
    <row r="3256" spans="3:11">
      <c r="C3256" s="1" t="s">
        <v>1170</v>
      </c>
      <c r="D3256" s="1" t="s">
        <v>826</v>
      </c>
      <c r="F3256" s="1">
        <v>10201161180</v>
      </c>
      <c r="G3256" s="1">
        <v>70</v>
      </c>
      <c r="H3256" s="1">
        <v>70</v>
      </c>
      <c r="I3256" s="1" t="s">
        <v>768</v>
      </c>
      <c r="J3256" s="1">
        <v>2025</v>
      </c>
      <c r="K3256" s="550">
        <v>45689</v>
      </c>
    </row>
    <row r="3257" spans="3:11">
      <c r="C3257" s="1" t="s">
        <v>1171</v>
      </c>
      <c r="D3257" s="1" t="s">
        <v>826</v>
      </c>
      <c r="F3257" s="1">
        <v>10201161180</v>
      </c>
      <c r="G3257" s="1">
        <v>97</v>
      </c>
      <c r="H3257" s="1">
        <v>97</v>
      </c>
      <c r="I3257" s="1" t="s">
        <v>768</v>
      </c>
      <c r="J3257" s="1">
        <v>2025</v>
      </c>
      <c r="K3257" s="550">
        <v>45689</v>
      </c>
    </row>
    <row r="3258" spans="3:11">
      <c r="C3258" s="1" t="s">
        <v>1344</v>
      </c>
      <c r="D3258" s="1" t="s">
        <v>826</v>
      </c>
      <c r="F3258" s="1">
        <v>10201161180</v>
      </c>
      <c r="G3258" s="1">
        <v>80</v>
      </c>
      <c r="H3258" s="1">
        <v>80</v>
      </c>
      <c r="I3258" s="1" t="s">
        <v>768</v>
      </c>
      <c r="J3258" s="1">
        <v>2025</v>
      </c>
      <c r="K3258" s="550">
        <v>45689</v>
      </c>
    </row>
    <row r="3259" spans="3:11">
      <c r="C3259" s="1" t="s">
        <v>1173</v>
      </c>
      <c r="D3259" s="1" t="s">
        <v>826</v>
      </c>
      <c r="F3259" s="1">
        <v>10201161180</v>
      </c>
      <c r="G3259" s="1">
        <v>70</v>
      </c>
      <c r="H3259" s="1">
        <v>70</v>
      </c>
      <c r="I3259" s="1" t="s">
        <v>768</v>
      </c>
      <c r="J3259" s="1">
        <v>2025</v>
      </c>
      <c r="K3259" s="550">
        <v>45689</v>
      </c>
    </row>
    <row r="3260" spans="3:11">
      <c r="C3260" s="1" t="s">
        <v>1174</v>
      </c>
      <c r="D3260" s="1" t="s">
        <v>826</v>
      </c>
      <c r="F3260" s="1">
        <v>10201161180</v>
      </c>
      <c r="G3260" s="1">
        <v>140</v>
      </c>
      <c r="H3260" s="1">
        <v>140</v>
      </c>
      <c r="I3260" s="1" t="s">
        <v>768</v>
      </c>
      <c r="J3260" s="1">
        <v>2025</v>
      </c>
      <c r="K3260" s="550">
        <v>45689</v>
      </c>
    </row>
    <row r="3261" spans="3:11">
      <c r="C3261" s="1" t="s">
        <v>1345</v>
      </c>
      <c r="D3261" s="1" t="s">
        <v>826</v>
      </c>
      <c r="F3261" s="1">
        <v>10201161180</v>
      </c>
      <c r="G3261" s="1">
        <v>85</v>
      </c>
      <c r="H3261" s="1">
        <v>85</v>
      </c>
      <c r="I3261" s="1" t="s">
        <v>768</v>
      </c>
      <c r="J3261" s="1">
        <v>2025</v>
      </c>
      <c r="K3261" s="550">
        <v>45689</v>
      </c>
    </row>
    <row r="3262" spans="3:11">
      <c r="C3262" s="1" t="s">
        <v>1394</v>
      </c>
      <c r="D3262" s="1" t="s">
        <v>826</v>
      </c>
      <c r="F3262" s="1">
        <v>10201161180</v>
      </c>
      <c r="G3262" s="1">
        <v>70</v>
      </c>
      <c r="H3262" s="1">
        <v>70</v>
      </c>
      <c r="I3262" s="1" t="s">
        <v>768</v>
      </c>
      <c r="J3262" s="1">
        <v>2025</v>
      </c>
      <c r="K3262" s="550">
        <v>45689</v>
      </c>
    </row>
    <row r="3263" spans="3:11">
      <c r="C3263" s="1" t="s">
        <v>1175</v>
      </c>
      <c r="D3263" s="1" t="s">
        <v>826</v>
      </c>
      <c r="F3263" s="1">
        <v>10201161180</v>
      </c>
      <c r="G3263" s="1">
        <v>99</v>
      </c>
      <c r="H3263" s="1">
        <v>99</v>
      </c>
      <c r="I3263" s="1" t="s">
        <v>768</v>
      </c>
      <c r="J3263" s="1">
        <v>2025</v>
      </c>
      <c r="K3263" s="550">
        <v>45689</v>
      </c>
    </row>
    <row r="3264" spans="3:11">
      <c r="C3264" s="1" t="s">
        <v>1176</v>
      </c>
      <c r="D3264" s="1" t="s">
        <v>826</v>
      </c>
      <c r="F3264" s="1">
        <v>10201161180</v>
      </c>
      <c r="G3264" s="1">
        <v>75</v>
      </c>
      <c r="H3264" s="1">
        <v>75</v>
      </c>
      <c r="I3264" s="1" t="s">
        <v>768</v>
      </c>
      <c r="J3264" s="1">
        <v>2025</v>
      </c>
      <c r="K3264" s="550">
        <v>45689</v>
      </c>
    </row>
    <row r="3265" spans="3:11">
      <c r="C3265" s="1" t="s">
        <v>1304</v>
      </c>
      <c r="D3265" s="1" t="s">
        <v>826</v>
      </c>
      <c r="F3265" s="1">
        <v>10201161180</v>
      </c>
      <c r="G3265" s="1">
        <v>115</v>
      </c>
      <c r="H3265" s="1">
        <v>115</v>
      </c>
      <c r="I3265" s="1" t="s">
        <v>768</v>
      </c>
      <c r="J3265" s="1">
        <v>2025</v>
      </c>
      <c r="K3265" s="550">
        <v>45689</v>
      </c>
    </row>
    <row r="3266" spans="3:11">
      <c r="C3266" s="1" t="s">
        <v>1177</v>
      </c>
      <c r="D3266" s="1" t="s">
        <v>826</v>
      </c>
      <c r="F3266" s="1">
        <v>10201161180</v>
      </c>
      <c r="G3266" s="1">
        <v>60</v>
      </c>
      <c r="H3266" s="1">
        <v>60</v>
      </c>
      <c r="I3266" s="1" t="s">
        <v>768</v>
      </c>
      <c r="J3266" s="1">
        <v>2025</v>
      </c>
      <c r="K3266" s="550">
        <v>45689</v>
      </c>
    </row>
    <row r="3267" spans="3:11" ht="25.5">
      <c r="C3267" s="69" t="s">
        <v>1178</v>
      </c>
      <c r="D3267" s="69" t="s">
        <v>826</v>
      </c>
      <c r="F3267" s="1">
        <v>10201161180</v>
      </c>
      <c r="G3267" s="1">
        <v>120</v>
      </c>
      <c r="H3267" s="1">
        <v>120</v>
      </c>
      <c r="I3267" s="1" t="s">
        <v>768</v>
      </c>
      <c r="J3267" s="1">
        <v>2025</v>
      </c>
      <c r="K3267" s="550">
        <v>45689</v>
      </c>
    </row>
    <row r="3268" spans="3:11">
      <c r="C3268" s="1" t="s">
        <v>1179</v>
      </c>
      <c r="D3268" s="1" t="s">
        <v>826</v>
      </c>
      <c r="F3268" s="1">
        <v>10201161180</v>
      </c>
      <c r="G3268" s="1">
        <v>237</v>
      </c>
      <c r="H3268" s="1">
        <v>237</v>
      </c>
      <c r="I3268" s="1" t="s">
        <v>768</v>
      </c>
      <c r="J3268" s="1">
        <v>2025</v>
      </c>
      <c r="K3268" s="550">
        <v>45689</v>
      </c>
    </row>
    <row r="3269" spans="3:11">
      <c r="C3269" s="1" t="s">
        <v>1180</v>
      </c>
      <c r="D3269" s="1" t="s">
        <v>826</v>
      </c>
      <c r="F3269" s="1">
        <v>10201161180</v>
      </c>
      <c r="G3269" s="1">
        <v>40</v>
      </c>
      <c r="H3269" s="1">
        <v>40</v>
      </c>
      <c r="I3269" s="1" t="s">
        <v>768</v>
      </c>
      <c r="J3269" s="1">
        <v>2025</v>
      </c>
      <c r="K3269" s="550">
        <v>45689</v>
      </c>
    </row>
    <row r="3270" spans="3:11">
      <c r="C3270" s="1" t="s">
        <v>1181</v>
      </c>
      <c r="D3270" s="1" t="s">
        <v>826</v>
      </c>
      <c r="F3270" s="1">
        <v>10201161180</v>
      </c>
      <c r="G3270" s="1">
        <v>110</v>
      </c>
      <c r="H3270" s="1">
        <v>110</v>
      </c>
      <c r="I3270" s="1" t="s">
        <v>768</v>
      </c>
      <c r="J3270" s="1">
        <v>2025</v>
      </c>
      <c r="K3270" s="550">
        <v>45689</v>
      </c>
    </row>
    <row r="3271" spans="3:11">
      <c r="C3271" s="1" t="s">
        <v>1182</v>
      </c>
      <c r="D3271" s="1" t="s">
        <v>826</v>
      </c>
      <c r="F3271" s="1">
        <v>10601621180</v>
      </c>
      <c r="G3271" s="1">
        <v>306.18</v>
      </c>
      <c r="H3271" s="1">
        <v>306.18</v>
      </c>
      <c r="I3271" s="1" t="s">
        <v>768</v>
      </c>
      <c r="J3271" s="1">
        <v>2025</v>
      </c>
      <c r="K3271" s="550">
        <v>45689</v>
      </c>
    </row>
    <row r="3272" spans="3:11">
      <c r="C3272" s="1" t="s">
        <v>1183</v>
      </c>
      <c r="D3272" s="1" t="s">
        <v>826</v>
      </c>
      <c r="F3272" s="1">
        <v>10601621180</v>
      </c>
      <c r="G3272" s="1">
        <v>52.2</v>
      </c>
      <c r="H3272" s="1">
        <v>52.2</v>
      </c>
      <c r="I3272" s="1" t="s">
        <v>768</v>
      </c>
      <c r="J3272" s="1">
        <v>2025</v>
      </c>
      <c r="K3272" s="550">
        <v>45689</v>
      </c>
    </row>
    <row r="3273" spans="3:11">
      <c r="C3273" s="1" t="s">
        <v>1415</v>
      </c>
      <c r="D3273" s="1" t="s">
        <v>826</v>
      </c>
      <c r="F3273" s="1">
        <v>10401101180</v>
      </c>
      <c r="G3273" s="1">
        <v>322.26</v>
      </c>
      <c r="H3273" s="1">
        <v>322.26</v>
      </c>
      <c r="I3273" s="1" t="s">
        <v>768</v>
      </c>
      <c r="J3273" s="1">
        <v>2025</v>
      </c>
      <c r="K3273" s="550">
        <v>45689</v>
      </c>
    </row>
    <row r="3274" spans="3:11">
      <c r="C3274" s="1" t="s">
        <v>747</v>
      </c>
      <c r="D3274" s="1" t="s">
        <v>749</v>
      </c>
      <c r="E3274" s="1" t="s">
        <v>711</v>
      </c>
      <c r="F3274" s="1" t="s">
        <v>750</v>
      </c>
      <c r="G3274" s="1">
        <v>13983.11</v>
      </c>
      <c r="H3274" s="1">
        <v>13983.11</v>
      </c>
      <c r="I3274" s="1" t="s">
        <v>768</v>
      </c>
      <c r="J3274" s="1">
        <v>2025</v>
      </c>
      <c r="K3274" s="550">
        <v>45689</v>
      </c>
    </row>
    <row r="3275" spans="3:11">
      <c r="C3275" s="1" t="s">
        <v>1416</v>
      </c>
      <c r="D3275" s="1" t="s">
        <v>814</v>
      </c>
      <c r="F3275" s="1" t="s">
        <v>750</v>
      </c>
      <c r="G3275" s="1">
        <v>4815</v>
      </c>
      <c r="H3275" s="1">
        <v>4815</v>
      </c>
      <c r="I3275" s="1" t="s">
        <v>768</v>
      </c>
      <c r="J3275" s="1">
        <v>2025</v>
      </c>
      <c r="K3275" s="550">
        <v>45689</v>
      </c>
    </row>
    <row r="3276" spans="3:11">
      <c r="C3276" s="1" t="s">
        <v>1417</v>
      </c>
      <c r="D3276" s="1" t="s">
        <v>814</v>
      </c>
      <c r="F3276" s="1" t="s">
        <v>750</v>
      </c>
      <c r="G3276" s="1">
        <v>4459</v>
      </c>
      <c r="H3276" s="1">
        <v>4459</v>
      </c>
      <c r="I3276" s="1" t="s">
        <v>768</v>
      </c>
      <c r="J3276" s="1">
        <v>2025</v>
      </c>
      <c r="K3276" s="550">
        <v>45689</v>
      </c>
    </row>
    <row r="3277" spans="3:11">
      <c r="C3277" s="1" t="s">
        <v>1418</v>
      </c>
      <c r="D3277" s="1" t="s">
        <v>814</v>
      </c>
      <c r="F3277" s="1" t="s">
        <v>750</v>
      </c>
      <c r="G3277" s="1">
        <v>4808</v>
      </c>
      <c r="H3277" s="1">
        <v>4808</v>
      </c>
      <c r="I3277" s="1" t="s">
        <v>768</v>
      </c>
      <c r="J3277" s="1">
        <v>2025</v>
      </c>
      <c r="K3277" s="550">
        <v>45689</v>
      </c>
    </row>
    <row r="3278" spans="3:11">
      <c r="C3278" s="1" t="s">
        <v>1419</v>
      </c>
      <c r="D3278" s="1" t="s">
        <v>814</v>
      </c>
      <c r="F3278" s="1" t="s">
        <v>761</v>
      </c>
      <c r="G3278" s="1">
        <v>1819</v>
      </c>
      <c r="H3278" s="1">
        <v>1819</v>
      </c>
      <c r="I3278" s="1" t="s">
        <v>768</v>
      </c>
      <c r="J3278" s="1">
        <v>2025</v>
      </c>
      <c r="K3278" s="550">
        <v>45689</v>
      </c>
    </row>
    <row r="3279" spans="3:11">
      <c r="C3279" s="1" t="s">
        <v>1474</v>
      </c>
      <c r="D3279" s="1" t="s">
        <v>814</v>
      </c>
      <c r="F3279" s="1" t="s">
        <v>761</v>
      </c>
      <c r="G3279" s="1">
        <v>2091</v>
      </c>
      <c r="H3279" s="1">
        <v>2091</v>
      </c>
      <c r="I3279" s="1" t="s">
        <v>768</v>
      </c>
      <c r="J3279" s="1">
        <v>2025</v>
      </c>
      <c r="K3279" s="550">
        <v>45689</v>
      </c>
    </row>
    <row r="3280" spans="3:11">
      <c r="C3280" s="1" t="s">
        <v>1475</v>
      </c>
      <c r="D3280" s="1" t="s">
        <v>814</v>
      </c>
      <c r="F3280" s="1" t="s">
        <v>761</v>
      </c>
      <c r="G3280" s="1">
        <v>1869</v>
      </c>
      <c r="H3280" s="1">
        <v>1869</v>
      </c>
      <c r="I3280" s="1" t="s">
        <v>768</v>
      </c>
      <c r="J3280" s="1">
        <v>2025</v>
      </c>
      <c r="K3280" s="550">
        <v>45689</v>
      </c>
    </row>
    <row r="3281" spans="3:11">
      <c r="C3281" s="1" t="s">
        <v>1476</v>
      </c>
      <c r="D3281" s="1" t="s">
        <v>814</v>
      </c>
      <c r="F3281" s="1" t="s">
        <v>750</v>
      </c>
      <c r="G3281" s="1">
        <v>320</v>
      </c>
      <c r="H3281" s="1">
        <v>320</v>
      </c>
      <c r="I3281" s="1" t="s">
        <v>768</v>
      </c>
      <c r="J3281" s="1">
        <v>2025</v>
      </c>
      <c r="K3281" s="550">
        <v>45689</v>
      </c>
    </row>
    <row r="3282" spans="3:11">
      <c r="C3282" s="1" t="s">
        <v>1187</v>
      </c>
      <c r="D3282" s="1" t="s">
        <v>834</v>
      </c>
      <c r="F3282" s="1" t="s">
        <v>750</v>
      </c>
      <c r="G3282" s="1">
        <v>87</v>
      </c>
      <c r="H3282" s="1">
        <v>87</v>
      </c>
      <c r="I3282" s="1" t="s">
        <v>768</v>
      </c>
      <c r="J3282" s="1">
        <v>2025</v>
      </c>
      <c r="K3282" s="550">
        <v>45689</v>
      </c>
    </row>
    <row r="3283" spans="3:11">
      <c r="C3283" s="1" t="s">
        <v>1379</v>
      </c>
      <c r="D3283" s="1" t="s">
        <v>834</v>
      </c>
      <c r="F3283" s="1" t="s">
        <v>750</v>
      </c>
      <c r="G3283" s="1">
        <v>580</v>
      </c>
      <c r="H3283" s="1">
        <v>580</v>
      </c>
      <c r="I3283" s="1" t="s">
        <v>768</v>
      </c>
      <c r="J3283" s="1">
        <v>2025</v>
      </c>
      <c r="K3283" s="550">
        <v>45689</v>
      </c>
    </row>
    <row r="3284" spans="3:11">
      <c r="C3284" s="1" t="s">
        <v>1307</v>
      </c>
      <c r="D3284" s="1" t="s">
        <v>824</v>
      </c>
      <c r="F3284" s="1">
        <v>10401301180</v>
      </c>
      <c r="G3284" s="1">
        <v>220.81</v>
      </c>
      <c r="H3284" s="1">
        <v>220.81</v>
      </c>
      <c r="I3284" s="1" t="s">
        <v>768</v>
      </c>
      <c r="J3284" s="1">
        <v>2025</v>
      </c>
      <c r="K3284" s="550">
        <v>45689</v>
      </c>
    </row>
    <row r="3285" spans="3:11">
      <c r="C3285" s="1" t="s">
        <v>1189</v>
      </c>
      <c r="D3285" s="1" t="s">
        <v>826</v>
      </c>
      <c r="F3285" s="1">
        <v>10601621180</v>
      </c>
      <c r="G3285" s="1">
        <v>274.08999999999997</v>
      </c>
      <c r="H3285" s="1">
        <v>274.08999999999997</v>
      </c>
      <c r="I3285" s="1" t="s">
        <v>768</v>
      </c>
      <c r="J3285" s="1">
        <v>2025</v>
      </c>
      <c r="K3285" s="550">
        <v>45689</v>
      </c>
    </row>
    <row r="3286" spans="3:11">
      <c r="C3286" s="1" t="s">
        <v>1190</v>
      </c>
      <c r="D3286" s="1" t="s">
        <v>826</v>
      </c>
      <c r="F3286" s="1">
        <v>10202131180</v>
      </c>
      <c r="G3286" s="1">
        <v>389.96</v>
      </c>
      <c r="H3286" s="1">
        <v>389.96</v>
      </c>
      <c r="I3286" s="1" t="s">
        <v>768</v>
      </c>
      <c r="J3286" s="1">
        <v>2025</v>
      </c>
      <c r="K3286" s="550">
        <v>45689</v>
      </c>
    </row>
    <row r="3287" spans="3:11" ht="25.5">
      <c r="C3287" s="69" t="s">
        <v>1397</v>
      </c>
      <c r="D3287" s="69" t="s">
        <v>808</v>
      </c>
      <c r="F3287" s="1" t="s">
        <v>761</v>
      </c>
      <c r="G3287" s="1">
        <v>1068</v>
      </c>
      <c r="H3287" s="1">
        <v>1068</v>
      </c>
      <c r="I3287" s="1" t="s">
        <v>768</v>
      </c>
      <c r="J3287" s="1">
        <v>2025</v>
      </c>
      <c r="K3287" s="550">
        <v>45689</v>
      </c>
    </row>
    <row r="3288" spans="3:11">
      <c r="C3288" s="1" t="s">
        <v>1192</v>
      </c>
      <c r="D3288" s="1" t="s">
        <v>808</v>
      </c>
      <c r="F3288" s="1" t="s">
        <v>761</v>
      </c>
      <c r="G3288" s="1">
        <v>2379</v>
      </c>
      <c r="H3288" s="1">
        <v>2379</v>
      </c>
      <c r="I3288" s="1" t="s">
        <v>768</v>
      </c>
      <c r="J3288" s="1">
        <v>2025</v>
      </c>
      <c r="K3288" s="550">
        <v>45689</v>
      </c>
    </row>
    <row r="3289" spans="3:11" ht="25.5">
      <c r="C3289" s="69" t="s">
        <v>1195</v>
      </c>
      <c r="D3289" s="69" t="s">
        <v>808</v>
      </c>
      <c r="F3289" s="1" t="s">
        <v>761</v>
      </c>
      <c r="G3289" s="1">
        <v>1363</v>
      </c>
      <c r="H3289" s="1">
        <v>1363</v>
      </c>
      <c r="I3289" s="1" t="s">
        <v>768</v>
      </c>
      <c r="J3289" s="1">
        <v>2025</v>
      </c>
      <c r="K3289" s="550">
        <v>45689</v>
      </c>
    </row>
    <row r="3290" spans="3:11">
      <c r="C3290" s="1" t="s">
        <v>1197</v>
      </c>
      <c r="D3290" s="1" t="s">
        <v>814</v>
      </c>
      <c r="F3290" s="1" t="s">
        <v>761</v>
      </c>
      <c r="G3290" s="1">
        <v>2221</v>
      </c>
      <c r="H3290" s="1">
        <v>2221</v>
      </c>
      <c r="I3290" s="1" t="s">
        <v>768</v>
      </c>
      <c r="J3290" s="1">
        <v>2025</v>
      </c>
      <c r="K3290" s="550">
        <v>45689</v>
      </c>
    </row>
    <row r="3291" spans="3:11">
      <c r="C3291" s="1" t="s">
        <v>1398</v>
      </c>
      <c r="D3291" s="1" t="s">
        <v>834</v>
      </c>
      <c r="F3291" s="1" t="s">
        <v>750</v>
      </c>
      <c r="G3291" s="1">
        <v>1144</v>
      </c>
      <c r="H3291" s="1">
        <v>1144</v>
      </c>
      <c r="I3291" s="1" t="s">
        <v>768</v>
      </c>
      <c r="J3291" s="1">
        <v>2025</v>
      </c>
      <c r="K3291" s="550">
        <v>45689</v>
      </c>
    </row>
    <row r="3292" spans="3:11">
      <c r="C3292" s="1" t="s">
        <v>1380</v>
      </c>
      <c r="D3292" s="1" t="s">
        <v>834</v>
      </c>
      <c r="F3292" s="1" t="s">
        <v>750</v>
      </c>
      <c r="G3292" s="1">
        <v>12414</v>
      </c>
      <c r="H3292" s="1">
        <v>12414</v>
      </c>
      <c r="I3292" s="1" t="s">
        <v>768</v>
      </c>
      <c r="J3292" s="1">
        <v>2025</v>
      </c>
      <c r="K3292" s="550">
        <v>45689</v>
      </c>
    </row>
    <row r="3293" spans="3:11">
      <c r="C3293" s="1" t="s">
        <v>1381</v>
      </c>
      <c r="D3293" s="1" t="s">
        <v>828</v>
      </c>
      <c r="F3293" s="1" t="s">
        <v>761</v>
      </c>
      <c r="G3293" s="1">
        <v>283</v>
      </c>
      <c r="H3293" s="1">
        <v>283</v>
      </c>
      <c r="I3293" s="1" t="s">
        <v>768</v>
      </c>
      <c r="J3293" s="1">
        <v>2025</v>
      </c>
      <c r="K3293" s="550">
        <v>45689</v>
      </c>
    </row>
    <row r="3294" spans="3:11">
      <c r="C3294" s="1" t="s">
        <v>723</v>
      </c>
      <c r="D3294" s="1" t="s">
        <v>834</v>
      </c>
      <c r="F3294" s="1" t="s">
        <v>750</v>
      </c>
      <c r="G3294" s="1">
        <v>255</v>
      </c>
      <c r="H3294" s="1">
        <v>255</v>
      </c>
      <c r="I3294" s="1" t="s">
        <v>768</v>
      </c>
      <c r="J3294" s="1">
        <v>2025</v>
      </c>
      <c r="K3294" s="550">
        <v>45689</v>
      </c>
    </row>
    <row r="3295" spans="3:11">
      <c r="C3295" s="1" t="s">
        <v>724</v>
      </c>
      <c r="D3295" s="1" t="s">
        <v>834</v>
      </c>
      <c r="F3295" s="1" t="s">
        <v>750</v>
      </c>
      <c r="G3295" s="1">
        <v>5938</v>
      </c>
      <c r="H3295" s="1">
        <v>5938</v>
      </c>
      <c r="I3295" s="1" t="s">
        <v>768</v>
      </c>
      <c r="J3295" s="1">
        <v>2025</v>
      </c>
      <c r="K3295" s="550">
        <v>45689</v>
      </c>
    </row>
    <row r="3296" spans="3:11">
      <c r="C3296" s="1" t="s">
        <v>1309</v>
      </c>
      <c r="D3296" s="1" t="s">
        <v>816</v>
      </c>
      <c r="F3296" s="1">
        <v>10401631180</v>
      </c>
      <c r="G3296" s="1">
        <v>2010493</v>
      </c>
      <c r="H3296" s="1">
        <v>2010493</v>
      </c>
      <c r="I3296" s="1" t="s">
        <v>768</v>
      </c>
      <c r="J3296" s="1">
        <v>2025</v>
      </c>
      <c r="K3296" s="550">
        <v>45689</v>
      </c>
    </row>
    <row r="3297" spans="3:11">
      <c r="C3297" s="1" t="s">
        <v>1199</v>
      </c>
      <c r="D3297" s="1" t="s">
        <v>797</v>
      </c>
      <c r="F3297" s="1" t="s">
        <v>761</v>
      </c>
      <c r="G3297" s="1">
        <v>207.3</v>
      </c>
      <c r="H3297" s="1">
        <v>207.3</v>
      </c>
      <c r="I3297" s="1" t="s">
        <v>768</v>
      </c>
      <c r="J3297" s="1">
        <v>2025</v>
      </c>
      <c r="K3297" s="550">
        <v>45689</v>
      </c>
    </row>
    <row r="3298" spans="3:11">
      <c r="C3298" s="1" t="s">
        <v>1445</v>
      </c>
      <c r="D3298" s="1" t="s">
        <v>812</v>
      </c>
      <c r="F3298" s="1" t="s">
        <v>761</v>
      </c>
      <c r="G3298" s="1">
        <v>237</v>
      </c>
      <c r="H3298" s="1">
        <v>237</v>
      </c>
      <c r="I3298" s="1" t="s">
        <v>768</v>
      </c>
      <c r="J3298" s="1">
        <v>2025</v>
      </c>
      <c r="K3298" s="550">
        <v>45689</v>
      </c>
    </row>
    <row r="3299" spans="3:11">
      <c r="C3299" s="1" t="s">
        <v>1200</v>
      </c>
      <c r="D3299" s="1" t="s">
        <v>826</v>
      </c>
      <c r="F3299" s="1" t="s">
        <v>761</v>
      </c>
      <c r="G3299" s="1">
        <v>348.71</v>
      </c>
      <c r="H3299" s="1">
        <v>348.71</v>
      </c>
      <c r="I3299" s="1" t="s">
        <v>768</v>
      </c>
      <c r="J3299" s="1">
        <v>2025</v>
      </c>
      <c r="K3299" s="550">
        <v>45689</v>
      </c>
    </row>
    <row r="3300" spans="3:11">
      <c r="C3300" s="1" t="s">
        <v>1202</v>
      </c>
      <c r="D3300" s="1" t="s">
        <v>826</v>
      </c>
      <c r="F3300" s="1" t="s">
        <v>761</v>
      </c>
      <c r="G3300" s="1">
        <v>159.36000000000001</v>
      </c>
      <c r="H3300" s="1">
        <v>159.36000000000001</v>
      </c>
      <c r="I3300" s="1" t="s">
        <v>768</v>
      </c>
      <c r="J3300" s="1">
        <v>2025</v>
      </c>
      <c r="K3300" s="550">
        <v>45689</v>
      </c>
    </row>
    <row r="3301" spans="3:11">
      <c r="C3301" s="1" t="s">
        <v>1203</v>
      </c>
      <c r="D3301" s="1" t="s">
        <v>826</v>
      </c>
      <c r="F3301" s="1" t="s">
        <v>761</v>
      </c>
      <c r="G3301" s="1">
        <v>331.54</v>
      </c>
      <c r="H3301" s="1">
        <v>331.54</v>
      </c>
      <c r="I3301" s="1" t="s">
        <v>768</v>
      </c>
      <c r="J3301" s="1">
        <v>2025</v>
      </c>
      <c r="K3301" s="550">
        <v>45689</v>
      </c>
    </row>
    <row r="3302" spans="3:11">
      <c r="C3302" s="1" t="s">
        <v>1382</v>
      </c>
      <c r="D3302" s="1" t="s">
        <v>826</v>
      </c>
      <c r="F3302" s="1" t="s">
        <v>761</v>
      </c>
      <c r="G3302" s="1">
        <v>42</v>
      </c>
      <c r="H3302" s="1">
        <v>42</v>
      </c>
      <c r="I3302" s="1" t="s">
        <v>768</v>
      </c>
      <c r="J3302" s="1">
        <v>2025</v>
      </c>
      <c r="K3302" s="550">
        <v>45689</v>
      </c>
    </row>
    <row r="3303" spans="3:11">
      <c r="C3303" s="1" t="s">
        <v>1420</v>
      </c>
      <c r="D3303" s="1" t="s">
        <v>826</v>
      </c>
      <c r="F3303" s="1" t="s">
        <v>761</v>
      </c>
      <c r="G3303" s="1">
        <v>64.08</v>
      </c>
      <c r="H3303" s="1">
        <v>64.08</v>
      </c>
      <c r="I3303" s="1" t="s">
        <v>768</v>
      </c>
      <c r="J3303" s="1">
        <v>2025</v>
      </c>
      <c r="K3303" s="550">
        <v>45689</v>
      </c>
    </row>
    <row r="3304" spans="3:11">
      <c r="C3304" s="1" t="s">
        <v>1311</v>
      </c>
      <c r="D3304" s="1" t="s">
        <v>826</v>
      </c>
      <c r="F3304" s="1" t="s">
        <v>761</v>
      </c>
      <c r="G3304" s="1">
        <v>103</v>
      </c>
      <c r="H3304" s="1">
        <v>103</v>
      </c>
      <c r="I3304" s="1" t="s">
        <v>768</v>
      </c>
      <c r="J3304" s="1">
        <v>2025</v>
      </c>
      <c r="K3304" s="550">
        <v>45689</v>
      </c>
    </row>
    <row r="3305" spans="3:11">
      <c r="C3305" s="1" t="s">
        <v>1312</v>
      </c>
      <c r="D3305" s="1" t="s">
        <v>826</v>
      </c>
      <c r="F3305" s="1" t="s">
        <v>761</v>
      </c>
      <c r="G3305" s="1">
        <v>53.24</v>
      </c>
      <c r="H3305" s="1">
        <v>53.24</v>
      </c>
      <c r="I3305" s="1" t="s">
        <v>768</v>
      </c>
      <c r="J3305" s="1">
        <v>2025</v>
      </c>
      <c r="K3305" s="550">
        <v>45689</v>
      </c>
    </row>
    <row r="3306" spans="3:11">
      <c r="C3306" s="1" t="s">
        <v>1207</v>
      </c>
      <c r="D3306" s="1" t="s">
        <v>808</v>
      </c>
      <c r="F3306" s="1" t="s">
        <v>761</v>
      </c>
      <c r="G3306" s="1">
        <v>346</v>
      </c>
      <c r="H3306" s="1">
        <v>346</v>
      </c>
      <c r="I3306" s="1" t="s">
        <v>768</v>
      </c>
      <c r="J3306" s="1">
        <v>2025</v>
      </c>
      <c r="K3306" s="550">
        <v>45689</v>
      </c>
    </row>
    <row r="3307" spans="3:11">
      <c r="C3307" s="1" t="s">
        <v>1208</v>
      </c>
      <c r="D3307" s="1" t="s">
        <v>812</v>
      </c>
      <c r="F3307" s="1" t="s">
        <v>761</v>
      </c>
      <c r="G3307" s="1">
        <v>142</v>
      </c>
      <c r="H3307" s="1">
        <v>142</v>
      </c>
      <c r="I3307" s="1" t="s">
        <v>768</v>
      </c>
      <c r="J3307" s="1">
        <v>2025</v>
      </c>
      <c r="K3307" s="550">
        <v>45689</v>
      </c>
    </row>
    <row r="3308" spans="3:11">
      <c r="C3308" s="1" t="s">
        <v>1384</v>
      </c>
      <c r="D3308" s="1" t="s">
        <v>834</v>
      </c>
      <c r="F3308" s="1" t="s">
        <v>750</v>
      </c>
      <c r="G3308" s="1">
        <v>503</v>
      </c>
      <c r="H3308" s="1">
        <v>503</v>
      </c>
      <c r="I3308" s="1" t="s">
        <v>768</v>
      </c>
      <c r="J3308" s="1">
        <v>2025</v>
      </c>
      <c r="K3308" s="550">
        <v>45689</v>
      </c>
    </row>
    <row r="3309" spans="3:11">
      <c r="C3309" s="1" t="s">
        <v>1214</v>
      </c>
      <c r="D3309" s="1" t="s">
        <v>838</v>
      </c>
      <c r="F3309" s="1" t="s">
        <v>761</v>
      </c>
      <c r="G3309" s="1">
        <v>794</v>
      </c>
      <c r="H3309" s="1">
        <v>794</v>
      </c>
      <c r="I3309" s="1" t="s">
        <v>768</v>
      </c>
      <c r="J3309" s="1">
        <v>2025</v>
      </c>
      <c r="K3309" s="550">
        <v>45689</v>
      </c>
    </row>
    <row r="3310" spans="3:11" ht="25.5">
      <c r="C3310" s="69" t="s">
        <v>1315</v>
      </c>
      <c r="D3310" s="69" t="s">
        <v>838</v>
      </c>
      <c r="F3310" s="1" t="s">
        <v>761</v>
      </c>
      <c r="G3310" s="1">
        <v>815</v>
      </c>
      <c r="H3310" s="1">
        <v>815</v>
      </c>
      <c r="I3310" s="1" t="s">
        <v>768</v>
      </c>
      <c r="J3310" s="1">
        <v>2025</v>
      </c>
      <c r="K3310" s="550">
        <v>45689</v>
      </c>
    </row>
    <row r="3311" spans="3:11">
      <c r="C3311" s="1" t="s">
        <v>1422</v>
      </c>
      <c r="D3311" s="1" t="s">
        <v>797</v>
      </c>
      <c r="F3311" s="1">
        <v>10202111180</v>
      </c>
      <c r="G3311" s="1">
        <v>76.14</v>
      </c>
      <c r="H3311" s="1">
        <v>76.14</v>
      </c>
      <c r="I3311" s="1" t="s">
        <v>768</v>
      </c>
      <c r="J3311" s="1">
        <v>2025</v>
      </c>
      <c r="K3311" s="550">
        <v>45689</v>
      </c>
    </row>
    <row r="3312" spans="3:11">
      <c r="C3312" s="1" t="s">
        <v>1218</v>
      </c>
      <c r="D3312" s="1" t="s">
        <v>826</v>
      </c>
      <c r="F3312" s="1">
        <v>10202111180</v>
      </c>
      <c r="G3312" s="1">
        <v>240.71</v>
      </c>
      <c r="H3312" s="1">
        <v>240.71</v>
      </c>
      <c r="I3312" s="1" t="s">
        <v>768</v>
      </c>
      <c r="J3312" s="1">
        <v>2025</v>
      </c>
      <c r="K3312" s="550">
        <v>45689</v>
      </c>
    </row>
    <row r="3313" spans="3:11">
      <c r="C3313" s="1" t="s">
        <v>1423</v>
      </c>
      <c r="D3313" s="1" t="s">
        <v>826</v>
      </c>
      <c r="F3313" s="1">
        <v>10202111180</v>
      </c>
      <c r="G3313" s="1">
        <v>259.98</v>
      </c>
      <c r="H3313" s="1">
        <v>259.98</v>
      </c>
      <c r="I3313" s="1" t="s">
        <v>768</v>
      </c>
      <c r="J3313" s="1">
        <v>2025</v>
      </c>
      <c r="K3313" s="550">
        <v>45689</v>
      </c>
    </row>
    <row r="3314" spans="3:11">
      <c r="C3314" s="1" t="s">
        <v>1219</v>
      </c>
      <c r="D3314" s="1" t="s">
        <v>848</v>
      </c>
      <c r="F3314" s="1">
        <v>10202111180</v>
      </c>
      <c r="G3314" s="1">
        <v>1050.3900000000001</v>
      </c>
      <c r="H3314" s="1">
        <v>1050.3900000000001</v>
      </c>
      <c r="I3314" s="1" t="s">
        <v>768</v>
      </c>
      <c r="J3314" s="1">
        <v>2025</v>
      </c>
      <c r="K3314" s="550">
        <v>45689</v>
      </c>
    </row>
    <row r="3315" spans="3:11">
      <c r="C3315" s="1" t="s">
        <v>1220</v>
      </c>
      <c r="D3315" s="1" t="s">
        <v>826</v>
      </c>
      <c r="F3315" s="1">
        <v>10202111180</v>
      </c>
      <c r="G3315" s="1">
        <v>798.06</v>
      </c>
      <c r="H3315" s="1">
        <v>798.06</v>
      </c>
      <c r="I3315" s="1" t="s">
        <v>768</v>
      </c>
      <c r="J3315" s="1">
        <v>2025</v>
      </c>
      <c r="K3315" s="550">
        <v>45689</v>
      </c>
    </row>
    <row r="3316" spans="3:11">
      <c r="D3316" s="1" t="s">
        <v>797</v>
      </c>
      <c r="F3316" s="1">
        <v>10202111180</v>
      </c>
      <c r="G3316" s="1">
        <v>1328.77</v>
      </c>
      <c r="H3316" s="1">
        <v>1328.77</v>
      </c>
      <c r="I3316" s="1" t="s">
        <v>768</v>
      </c>
      <c r="J3316" s="1">
        <v>2025</v>
      </c>
      <c r="K3316" s="550">
        <v>45689</v>
      </c>
    </row>
    <row r="3317" spans="3:11">
      <c r="C3317" s="1" t="s">
        <v>1424</v>
      </c>
      <c r="D3317" s="1" t="s">
        <v>846</v>
      </c>
      <c r="F3317" s="1" t="s">
        <v>750</v>
      </c>
      <c r="G3317" s="1">
        <v>335</v>
      </c>
      <c r="H3317" s="1">
        <v>335</v>
      </c>
      <c r="I3317" s="1" t="s">
        <v>768</v>
      </c>
      <c r="J3317" s="1">
        <v>2025</v>
      </c>
      <c r="K3317" s="550">
        <v>45689</v>
      </c>
    </row>
    <row r="3318" spans="3:11">
      <c r="C3318" s="1" t="s">
        <v>1467</v>
      </c>
      <c r="D3318" s="1" t="s">
        <v>846</v>
      </c>
      <c r="F3318" s="1" t="s">
        <v>750</v>
      </c>
      <c r="G3318" s="1">
        <v>860</v>
      </c>
      <c r="H3318" s="1">
        <v>860</v>
      </c>
      <c r="I3318" s="1" t="s">
        <v>768</v>
      </c>
      <c r="J3318" s="1">
        <v>2025</v>
      </c>
      <c r="K3318" s="550">
        <v>45689</v>
      </c>
    </row>
    <row r="3319" spans="3:11">
      <c r="C3319" s="1" t="s">
        <v>1222</v>
      </c>
      <c r="D3319" s="1" t="s">
        <v>824</v>
      </c>
      <c r="F3319" s="1">
        <v>10401101180</v>
      </c>
      <c r="G3319" s="1">
        <v>486.13</v>
      </c>
      <c r="H3319" s="1">
        <v>486.13</v>
      </c>
      <c r="I3319" s="1" t="s">
        <v>768</v>
      </c>
      <c r="J3319" s="1">
        <v>2025</v>
      </c>
      <c r="K3319" s="550">
        <v>45689</v>
      </c>
    </row>
    <row r="3320" spans="3:11">
      <c r="C3320" s="1" t="s">
        <v>1223</v>
      </c>
      <c r="D3320" s="1" t="s">
        <v>826</v>
      </c>
      <c r="F3320" s="1">
        <v>10202111180</v>
      </c>
      <c r="G3320" s="1">
        <v>314.31</v>
      </c>
      <c r="H3320" s="1">
        <v>314.31</v>
      </c>
      <c r="I3320" s="1" t="s">
        <v>768</v>
      </c>
      <c r="J3320" s="1">
        <v>2025</v>
      </c>
      <c r="K3320" s="550">
        <v>45689</v>
      </c>
    </row>
    <row r="3321" spans="3:11">
      <c r="C3321" s="1" t="s">
        <v>1426</v>
      </c>
      <c r="D3321" s="1" t="s">
        <v>824</v>
      </c>
      <c r="F3321" s="1">
        <v>10202131180</v>
      </c>
      <c r="G3321" s="1">
        <v>94.09</v>
      </c>
      <c r="H3321" s="1">
        <v>94.09</v>
      </c>
      <c r="I3321" s="1" t="s">
        <v>768</v>
      </c>
      <c r="J3321" s="1">
        <v>2025</v>
      </c>
      <c r="K3321" s="550">
        <v>45689</v>
      </c>
    </row>
    <row r="3322" spans="3:11">
      <c r="C3322" s="1" t="s">
        <v>1224</v>
      </c>
      <c r="D3322" s="1" t="s">
        <v>842</v>
      </c>
      <c r="F3322" s="1">
        <v>10202111180</v>
      </c>
      <c r="G3322" s="1">
        <v>106256.69</v>
      </c>
      <c r="H3322" s="1">
        <v>106256.69</v>
      </c>
      <c r="I3322" s="1" t="s">
        <v>768</v>
      </c>
      <c r="J3322" s="1">
        <v>2025</v>
      </c>
      <c r="K3322" s="550">
        <v>45689</v>
      </c>
    </row>
    <row r="3323" spans="3:11">
      <c r="C3323" s="1" t="s">
        <v>1225</v>
      </c>
      <c r="D3323" s="1" t="s">
        <v>842</v>
      </c>
      <c r="F3323" s="1">
        <v>10202171180</v>
      </c>
      <c r="G3323" s="1">
        <v>2321.8000000000002</v>
      </c>
      <c r="H3323" s="1">
        <v>2321.8000000000002</v>
      </c>
      <c r="I3323" s="1" t="s">
        <v>768</v>
      </c>
      <c r="J3323" s="1">
        <v>2025</v>
      </c>
      <c r="K3323" s="550">
        <v>45689</v>
      </c>
    </row>
    <row r="3324" spans="3:11">
      <c r="C3324" s="1" t="s">
        <v>1226</v>
      </c>
      <c r="D3324" s="1" t="s">
        <v>826</v>
      </c>
      <c r="F3324" s="1">
        <v>10601621180</v>
      </c>
      <c r="G3324" s="1">
        <v>148.72</v>
      </c>
      <c r="H3324" s="1">
        <v>148.72</v>
      </c>
      <c r="I3324" s="1" t="s">
        <v>768</v>
      </c>
      <c r="J3324" s="1">
        <v>2025</v>
      </c>
      <c r="K3324" s="550">
        <v>45689</v>
      </c>
    </row>
    <row r="3325" spans="3:11">
      <c r="C3325" s="1" t="s">
        <v>1350</v>
      </c>
      <c r="D3325" s="1" t="s">
        <v>846</v>
      </c>
      <c r="F3325" s="1" t="s">
        <v>761</v>
      </c>
      <c r="G3325" s="1">
        <v>799.7</v>
      </c>
      <c r="H3325" s="1">
        <v>799.7</v>
      </c>
      <c r="I3325" s="1" t="s">
        <v>768</v>
      </c>
      <c r="J3325" s="1">
        <v>2025</v>
      </c>
      <c r="K3325" s="550">
        <v>45689</v>
      </c>
    </row>
    <row r="3326" spans="3:11">
      <c r="C3326" s="1" t="s">
        <v>1351</v>
      </c>
      <c r="D3326" s="1" t="s">
        <v>749</v>
      </c>
      <c r="F3326" s="1">
        <v>10201161180</v>
      </c>
      <c r="G3326" s="1">
        <v>9429.6200000000008</v>
      </c>
      <c r="H3326" s="1">
        <v>9429.6200000000008</v>
      </c>
      <c r="I3326" s="1" t="s">
        <v>768</v>
      </c>
      <c r="J3326" s="1">
        <v>2025</v>
      </c>
      <c r="K3326" s="550">
        <v>45689</v>
      </c>
    </row>
    <row r="3327" spans="3:11">
      <c r="C3327" s="1" t="s">
        <v>754</v>
      </c>
      <c r="D3327" s="1" t="s">
        <v>749</v>
      </c>
      <c r="E3327" s="1" t="s">
        <v>719</v>
      </c>
      <c r="F3327" s="1">
        <v>10401301180</v>
      </c>
      <c r="G3327" s="1">
        <v>22719.31</v>
      </c>
      <c r="H3327" s="1">
        <v>22719.31</v>
      </c>
      <c r="I3327" s="1" t="s">
        <v>768</v>
      </c>
      <c r="J3327" s="1">
        <v>2025</v>
      </c>
      <c r="K3327" s="550">
        <v>45689</v>
      </c>
    </row>
    <row r="3328" spans="3:11">
      <c r="C3328" s="1" t="s">
        <v>1227</v>
      </c>
      <c r="D3328" s="1" t="s">
        <v>826</v>
      </c>
      <c r="F3328" s="1" t="s">
        <v>761</v>
      </c>
      <c r="G3328" s="1">
        <v>41.95</v>
      </c>
      <c r="H3328" s="1">
        <v>41.95</v>
      </c>
      <c r="I3328" s="1" t="s">
        <v>768</v>
      </c>
      <c r="J3328" s="1">
        <v>2025</v>
      </c>
      <c r="K3328" s="550">
        <v>45689</v>
      </c>
    </row>
    <row r="3329" spans="3:11">
      <c r="C3329" s="1" t="s">
        <v>1228</v>
      </c>
      <c r="D3329" s="1" t="s">
        <v>826</v>
      </c>
      <c r="F3329" s="1" t="s">
        <v>761</v>
      </c>
      <c r="G3329" s="1">
        <v>87.24</v>
      </c>
      <c r="H3329" s="1">
        <v>87.24</v>
      </c>
      <c r="I3329" s="1" t="s">
        <v>768</v>
      </c>
      <c r="J3329" s="1">
        <v>2025</v>
      </c>
      <c r="K3329" s="550">
        <v>45689</v>
      </c>
    </row>
    <row r="3330" spans="3:11">
      <c r="C3330" s="1" t="s">
        <v>1229</v>
      </c>
      <c r="D3330" s="1" t="s">
        <v>826</v>
      </c>
      <c r="F3330" s="1" t="s">
        <v>761</v>
      </c>
      <c r="G3330" s="1">
        <v>57.61</v>
      </c>
      <c r="H3330" s="1">
        <v>57.61</v>
      </c>
      <c r="I3330" s="1" t="s">
        <v>768</v>
      </c>
      <c r="J3330" s="1">
        <v>2025</v>
      </c>
      <c r="K3330" s="550">
        <v>45689</v>
      </c>
    </row>
    <row r="3331" spans="3:11">
      <c r="C3331" s="1" t="s">
        <v>1230</v>
      </c>
      <c r="D3331" s="1" t="s">
        <v>826</v>
      </c>
      <c r="F3331" s="1" t="s">
        <v>761</v>
      </c>
      <c r="G3331" s="1">
        <v>89.51</v>
      </c>
      <c r="H3331" s="1">
        <v>89.51</v>
      </c>
      <c r="I3331" s="1" t="s">
        <v>768</v>
      </c>
      <c r="J3331" s="1">
        <v>2025</v>
      </c>
      <c r="K3331" s="550">
        <v>45689</v>
      </c>
    </row>
    <row r="3332" spans="3:11">
      <c r="C3332" s="1" t="s">
        <v>1231</v>
      </c>
      <c r="D3332" s="1" t="s">
        <v>826</v>
      </c>
      <c r="F3332" s="1">
        <v>10601621180</v>
      </c>
      <c r="G3332" s="1">
        <v>652.39</v>
      </c>
      <c r="H3332" s="1">
        <v>652.39</v>
      </c>
      <c r="I3332" s="1" t="s">
        <v>768</v>
      </c>
      <c r="J3332" s="1">
        <v>2025</v>
      </c>
      <c r="K3332" s="550">
        <v>45689</v>
      </c>
    </row>
    <row r="3333" spans="3:11">
      <c r="C3333" s="1" t="s">
        <v>1232</v>
      </c>
      <c r="D3333" s="1" t="s">
        <v>820</v>
      </c>
      <c r="F3333" s="1">
        <v>10202151180</v>
      </c>
      <c r="G3333" s="1">
        <v>29450.400000000001</v>
      </c>
      <c r="H3333" s="1">
        <v>29450.400000000001</v>
      </c>
      <c r="I3333" s="1" t="s">
        <v>768</v>
      </c>
      <c r="J3333" s="1">
        <v>2025</v>
      </c>
      <c r="K3333" s="550">
        <v>45689</v>
      </c>
    </row>
    <row r="3334" spans="3:11">
      <c r="C3334" s="1" t="s">
        <v>1233</v>
      </c>
      <c r="D3334" s="1" t="s">
        <v>820</v>
      </c>
      <c r="F3334" s="1">
        <v>10202151180</v>
      </c>
      <c r="G3334" s="1">
        <v>20311.3</v>
      </c>
      <c r="H3334" s="1">
        <v>20311.3</v>
      </c>
      <c r="I3334" s="1" t="s">
        <v>768</v>
      </c>
      <c r="J3334" s="1">
        <v>2025</v>
      </c>
      <c r="K3334" s="550">
        <v>45689</v>
      </c>
    </row>
    <row r="3335" spans="3:11">
      <c r="C3335" s="1" t="s">
        <v>1234</v>
      </c>
      <c r="D3335" s="1" t="s">
        <v>820</v>
      </c>
      <c r="F3335" s="1">
        <v>10202151180</v>
      </c>
      <c r="G3335" s="1">
        <v>20195.099999999999</v>
      </c>
      <c r="H3335" s="1">
        <v>20195.099999999999</v>
      </c>
      <c r="I3335" s="1" t="s">
        <v>768</v>
      </c>
      <c r="J3335" s="1">
        <v>2025</v>
      </c>
      <c r="K3335" s="550">
        <v>45689</v>
      </c>
    </row>
    <row r="3336" spans="3:11">
      <c r="C3336" s="1" t="s">
        <v>1235</v>
      </c>
      <c r="D3336" s="1" t="s">
        <v>820</v>
      </c>
      <c r="F3336" s="1">
        <v>10202151180</v>
      </c>
      <c r="G3336" s="1">
        <v>31630.7</v>
      </c>
      <c r="H3336" s="1">
        <v>31630.7</v>
      </c>
      <c r="I3336" s="1" t="s">
        <v>768</v>
      </c>
      <c r="J3336" s="1">
        <v>2025</v>
      </c>
      <c r="K3336" s="550">
        <v>45689</v>
      </c>
    </row>
    <row r="3337" spans="3:11">
      <c r="C3337" s="1" t="s">
        <v>1236</v>
      </c>
      <c r="D3337" s="1" t="s">
        <v>820</v>
      </c>
      <c r="F3337" s="1">
        <v>10202151180</v>
      </c>
      <c r="G3337" s="1">
        <v>31975.4</v>
      </c>
      <c r="H3337" s="1">
        <v>31975.4</v>
      </c>
      <c r="I3337" s="1" t="s">
        <v>768</v>
      </c>
      <c r="J3337" s="1">
        <v>2025</v>
      </c>
      <c r="K3337" s="550">
        <v>45689</v>
      </c>
    </row>
    <row r="3338" spans="3:11">
      <c r="C3338" s="1" t="s">
        <v>1237</v>
      </c>
      <c r="D3338" s="1" t="s">
        <v>820</v>
      </c>
      <c r="F3338" s="1">
        <v>10202151180</v>
      </c>
      <c r="G3338" s="1">
        <v>42325.4</v>
      </c>
      <c r="H3338" s="1">
        <v>42325.4</v>
      </c>
      <c r="I3338" s="1" t="s">
        <v>768</v>
      </c>
      <c r="J3338" s="1">
        <v>2025</v>
      </c>
      <c r="K3338" s="550">
        <v>45689</v>
      </c>
    </row>
    <row r="3339" spans="3:11">
      <c r="C3339" s="1" t="s">
        <v>1238</v>
      </c>
      <c r="D3339" s="1" t="s">
        <v>820</v>
      </c>
      <c r="F3339" s="1">
        <v>10202151180</v>
      </c>
      <c r="G3339" s="1">
        <v>25034</v>
      </c>
      <c r="H3339" s="1">
        <v>25034</v>
      </c>
      <c r="I3339" s="1" t="s">
        <v>768</v>
      </c>
      <c r="J3339" s="1">
        <v>2025</v>
      </c>
      <c r="K3339" s="550">
        <v>45689</v>
      </c>
    </row>
    <row r="3340" spans="3:11">
      <c r="C3340" s="1" t="s">
        <v>1239</v>
      </c>
      <c r="D3340" s="1" t="s">
        <v>820</v>
      </c>
      <c r="F3340" s="1">
        <v>10202151180</v>
      </c>
      <c r="G3340" s="1">
        <v>35917.1</v>
      </c>
      <c r="H3340" s="1">
        <v>35917.1</v>
      </c>
      <c r="I3340" s="1" t="s">
        <v>768</v>
      </c>
      <c r="J3340" s="1">
        <v>2025</v>
      </c>
      <c r="K3340" s="550">
        <v>45689</v>
      </c>
    </row>
    <row r="3341" spans="3:11">
      <c r="C3341" s="1" t="s">
        <v>1240</v>
      </c>
      <c r="D3341" s="1" t="s">
        <v>820</v>
      </c>
      <c r="F3341" s="1">
        <v>10202151180</v>
      </c>
      <c r="G3341" s="1">
        <v>40255.5</v>
      </c>
      <c r="H3341" s="1">
        <v>40255.5</v>
      </c>
      <c r="I3341" s="1" t="s">
        <v>768</v>
      </c>
      <c r="J3341" s="1">
        <v>2025</v>
      </c>
      <c r="K3341" s="550">
        <v>45689</v>
      </c>
    </row>
    <row r="3342" spans="3:11">
      <c r="C3342" s="1" t="s">
        <v>1241</v>
      </c>
      <c r="D3342" s="1" t="s">
        <v>820</v>
      </c>
      <c r="F3342" s="1">
        <v>10202151180</v>
      </c>
      <c r="G3342" s="1">
        <v>33366</v>
      </c>
      <c r="H3342" s="1">
        <v>33366</v>
      </c>
      <c r="I3342" s="1" t="s">
        <v>768</v>
      </c>
      <c r="J3342" s="1">
        <v>2025</v>
      </c>
      <c r="K3342" s="550">
        <v>45689</v>
      </c>
    </row>
    <row r="3343" spans="3:11">
      <c r="C3343" s="1" t="s">
        <v>1242</v>
      </c>
      <c r="D3343" s="1" t="s">
        <v>820</v>
      </c>
      <c r="F3343" s="1">
        <v>10202151180</v>
      </c>
      <c r="G3343" s="1">
        <v>35049.699999999997</v>
      </c>
      <c r="H3343" s="1">
        <v>35049.699999999997</v>
      </c>
      <c r="I3343" s="1" t="s">
        <v>768</v>
      </c>
      <c r="J3343" s="1">
        <v>2025</v>
      </c>
      <c r="K3343" s="550">
        <v>45689</v>
      </c>
    </row>
    <row r="3344" spans="3:11">
      <c r="C3344" s="1" t="s">
        <v>1243</v>
      </c>
      <c r="D3344" s="1" t="s">
        <v>820</v>
      </c>
      <c r="F3344" s="1">
        <v>10202151180</v>
      </c>
      <c r="G3344" s="1">
        <v>31608.7</v>
      </c>
      <c r="H3344" s="1">
        <v>31608.7</v>
      </c>
      <c r="I3344" s="1" t="s">
        <v>768</v>
      </c>
      <c r="J3344" s="1">
        <v>2025</v>
      </c>
      <c r="K3344" s="550">
        <v>45689</v>
      </c>
    </row>
    <row r="3345" spans="3:11">
      <c r="C3345" s="1" t="s">
        <v>1244</v>
      </c>
      <c r="D3345" s="1" t="s">
        <v>820</v>
      </c>
      <c r="F3345" s="1">
        <v>10202151180</v>
      </c>
      <c r="G3345" s="1">
        <v>43387.4</v>
      </c>
      <c r="H3345" s="1">
        <v>43387.4</v>
      </c>
      <c r="I3345" s="1" t="s">
        <v>768</v>
      </c>
      <c r="J3345" s="1">
        <v>2025</v>
      </c>
      <c r="K3345" s="550">
        <v>45689</v>
      </c>
    </row>
    <row r="3346" spans="3:11">
      <c r="C3346" s="1" t="s">
        <v>1245</v>
      </c>
      <c r="D3346" s="1" t="s">
        <v>820</v>
      </c>
      <c r="F3346" s="1">
        <v>10202151180</v>
      </c>
      <c r="G3346" s="1">
        <v>37766</v>
      </c>
      <c r="H3346" s="1">
        <v>37766</v>
      </c>
      <c r="I3346" s="1" t="s">
        <v>768</v>
      </c>
      <c r="J3346" s="1">
        <v>2025</v>
      </c>
      <c r="K3346" s="550">
        <v>45689</v>
      </c>
    </row>
    <row r="3347" spans="3:11">
      <c r="C3347" s="1" t="s">
        <v>1246</v>
      </c>
      <c r="D3347" s="1" t="s">
        <v>820</v>
      </c>
      <c r="F3347" s="1">
        <v>10202151180</v>
      </c>
      <c r="G3347" s="1">
        <v>34110.1</v>
      </c>
      <c r="H3347" s="1">
        <v>34110.1</v>
      </c>
      <c r="I3347" s="1" t="s">
        <v>768</v>
      </c>
      <c r="J3347" s="1">
        <v>2025</v>
      </c>
      <c r="K3347" s="550">
        <v>45689</v>
      </c>
    </row>
    <row r="3348" spans="3:11">
      <c r="C3348" s="1" t="s">
        <v>1247</v>
      </c>
      <c r="D3348" s="1" t="s">
        <v>820</v>
      </c>
      <c r="F3348" s="1">
        <v>10202151180</v>
      </c>
      <c r="G3348" s="1">
        <v>30502.2</v>
      </c>
      <c r="H3348" s="1">
        <v>30502.2</v>
      </c>
      <c r="I3348" s="1" t="s">
        <v>768</v>
      </c>
      <c r="J3348" s="1">
        <v>2025</v>
      </c>
      <c r="K3348" s="550">
        <v>45689</v>
      </c>
    </row>
    <row r="3349" spans="3:11">
      <c r="C3349" s="1" t="s">
        <v>1248</v>
      </c>
      <c r="D3349" s="1" t="s">
        <v>820</v>
      </c>
      <c r="F3349" s="1">
        <v>10202151180</v>
      </c>
      <c r="G3349" s="1">
        <v>40125.9</v>
      </c>
      <c r="H3349" s="1">
        <v>40125.9</v>
      </c>
      <c r="I3349" s="1" t="s">
        <v>768</v>
      </c>
      <c r="J3349" s="1">
        <v>2025</v>
      </c>
      <c r="K3349" s="550">
        <v>45689</v>
      </c>
    </row>
    <row r="3350" spans="3:11">
      <c r="C3350" s="1" t="s">
        <v>1249</v>
      </c>
      <c r="D3350" s="1" t="s">
        <v>820</v>
      </c>
      <c r="F3350" s="1">
        <v>10202151180</v>
      </c>
      <c r="G3350" s="1">
        <v>31592.3</v>
      </c>
      <c r="H3350" s="1">
        <v>31592.3</v>
      </c>
      <c r="I3350" s="1" t="s">
        <v>768</v>
      </c>
      <c r="J3350" s="1">
        <v>2025</v>
      </c>
      <c r="K3350" s="550">
        <v>45689</v>
      </c>
    </row>
    <row r="3351" spans="3:11">
      <c r="C3351" s="1" t="s">
        <v>1250</v>
      </c>
      <c r="D3351" s="1" t="s">
        <v>820</v>
      </c>
      <c r="F3351" s="1">
        <v>10202151180</v>
      </c>
      <c r="G3351" s="1">
        <v>25742.3</v>
      </c>
      <c r="H3351" s="1">
        <v>25742.3</v>
      </c>
      <c r="I3351" s="1" t="s">
        <v>768</v>
      </c>
      <c r="J3351" s="1">
        <v>2025</v>
      </c>
      <c r="K3351" s="550">
        <v>45689</v>
      </c>
    </row>
    <row r="3352" spans="3:11">
      <c r="C3352" s="1" t="s">
        <v>755</v>
      </c>
      <c r="D3352" s="1" t="s">
        <v>749</v>
      </c>
      <c r="E3352" s="1" t="s">
        <v>727</v>
      </c>
      <c r="F3352" s="1" t="s">
        <v>750</v>
      </c>
      <c r="G3352" s="1">
        <v>14839</v>
      </c>
      <c r="H3352" s="1">
        <v>14839</v>
      </c>
      <c r="I3352" s="1" t="s">
        <v>768</v>
      </c>
      <c r="J3352" s="1">
        <v>2025</v>
      </c>
      <c r="K3352" s="550">
        <v>45689</v>
      </c>
    </row>
    <row r="3353" spans="3:11">
      <c r="C3353" s="1" t="s">
        <v>1251</v>
      </c>
      <c r="D3353" s="1" t="s">
        <v>799</v>
      </c>
      <c r="F3353" s="1">
        <v>10601621180</v>
      </c>
      <c r="G3353" s="1">
        <v>76.900000000000006</v>
      </c>
      <c r="H3353" s="1">
        <v>76.900000000000006</v>
      </c>
      <c r="I3353" s="1" t="s">
        <v>768</v>
      </c>
      <c r="J3353" s="1">
        <v>2025</v>
      </c>
      <c r="K3353" s="550">
        <v>45689</v>
      </c>
    </row>
    <row r="3354" spans="3:11">
      <c r="C3354" s="1" t="s">
        <v>1253</v>
      </c>
      <c r="D3354" s="1" t="s">
        <v>846</v>
      </c>
      <c r="F3354" s="1">
        <v>10401101180</v>
      </c>
      <c r="G3354" s="1">
        <v>2700</v>
      </c>
      <c r="H3354" s="1">
        <v>2700</v>
      </c>
      <c r="I3354" s="1" t="s">
        <v>768</v>
      </c>
      <c r="J3354" s="1">
        <v>2025</v>
      </c>
      <c r="K3354" s="550">
        <v>45689</v>
      </c>
    </row>
    <row r="3355" spans="3:11">
      <c r="C3355" s="1" t="s">
        <v>1318</v>
      </c>
      <c r="D3355" s="1" t="s">
        <v>846</v>
      </c>
      <c r="F3355" s="1">
        <v>10401101180</v>
      </c>
      <c r="G3355" s="1">
        <v>16581.7</v>
      </c>
      <c r="H3355" s="1">
        <v>16581.7</v>
      </c>
      <c r="I3355" s="1" t="s">
        <v>768</v>
      </c>
      <c r="J3355" s="1">
        <v>2025</v>
      </c>
      <c r="K3355" s="550">
        <v>45689</v>
      </c>
    </row>
    <row r="3356" spans="3:11">
      <c r="C3356" s="1" t="s">
        <v>1254</v>
      </c>
      <c r="D3356" s="1" t="s">
        <v>846</v>
      </c>
      <c r="F3356" s="1">
        <v>10401101180</v>
      </c>
      <c r="G3356" s="1">
        <v>54121.7</v>
      </c>
      <c r="H3356" s="1">
        <v>54121.7</v>
      </c>
      <c r="I3356" s="1" t="s">
        <v>768</v>
      </c>
      <c r="J3356" s="1">
        <v>2025</v>
      </c>
      <c r="K3356" s="550">
        <v>45689</v>
      </c>
    </row>
    <row r="3357" spans="3:11">
      <c r="C3357" s="1" t="s">
        <v>1255</v>
      </c>
      <c r="D3357" s="1" t="s">
        <v>846</v>
      </c>
      <c r="F3357" s="1">
        <v>10601621180</v>
      </c>
      <c r="G3357" s="1">
        <v>-4872.7700000000004</v>
      </c>
      <c r="H3357" s="1">
        <v>-4872.7700000000004</v>
      </c>
      <c r="I3357" s="1" t="s">
        <v>768</v>
      </c>
      <c r="J3357" s="1">
        <v>2025</v>
      </c>
      <c r="K3357" s="550">
        <v>45689</v>
      </c>
    </row>
    <row r="3358" spans="3:11">
      <c r="C3358" s="1" t="s">
        <v>1256</v>
      </c>
      <c r="D3358" s="1" t="s">
        <v>846</v>
      </c>
      <c r="F3358" s="1" t="s">
        <v>761</v>
      </c>
      <c r="G3358" s="1">
        <v>20521.64</v>
      </c>
      <c r="H3358" s="1">
        <v>20521.64</v>
      </c>
      <c r="I3358" s="1" t="s">
        <v>768</v>
      </c>
      <c r="J3358" s="1">
        <v>2025</v>
      </c>
      <c r="K3358" s="550">
        <v>45689</v>
      </c>
    </row>
    <row r="3359" spans="3:11">
      <c r="C3359" s="1" t="s">
        <v>1258</v>
      </c>
      <c r="D3359" s="1" t="s">
        <v>846</v>
      </c>
      <c r="F3359" s="1">
        <v>10201161180</v>
      </c>
      <c r="G3359" s="1">
        <v>92024.639999999999</v>
      </c>
      <c r="H3359" s="1">
        <v>92024.639999999999</v>
      </c>
      <c r="I3359" s="1" t="s">
        <v>768</v>
      </c>
      <c r="J3359" s="1">
        <v>2025</v>
      </c>
      <c r="K3359" s="550">
        <v>45689</v>
      </c>
    </row>
    <row r="3360" spans="3:11">
      <c r="C3360" s="1" t="s">
        <v>1265</v>
      </c>
      <c r="D3360" s="1" t="s">
        <v>822</v>
      </c>
      <c r="F3360" s="1">
        <v>10201161180</v>
      </c>
      <c r="G3360" s="1">
        <v>1824</v>
      </c>
      <c r="H3360" s="1">
        <v>1824</v>
      </c>
      <c r="I3360" s="1" t="s">
        <v>768</v>
      </c>
      <c r="J3360" s="1">
        <v>2025</v>
      </c>
      <c r="K3360" s="550">
        <v>45689</v>
      </c>
    </row>
    <row r="3361" spans="3:11">
      <c r="C3361" s="1" t="s">
        <v>1266</v>
      </c>
      <c r="D3361" s="1" t="s">
        <v>822</v>
      </c>
      <c r="F3361" s="1">
        <v>10201161180</v>
      </c>
      <c r="G3361" s="1">
        <v>4335</v>
      </c>
      <c r="H3361" s="1">
        <v>4335</v>
      </c>
      <c r="I3361" s="1" t="s">
        <v>768</v>
      </c>
      <c r="J3361" s="1">
        <v>2025</v>
      </c>
      <c r="K3361" s="550">
        <v>45689</v>
      </c>
    </row>
    <row r="3362" spans="3:11">
      <c r="C3362" s="1" t="s">
        <v>1268</v>
      </c>
      <c r="D3362" s="1" t="s">
        <v>822</v>
      </c>
      <c r="F3362" s="1">
        <v>10201161180</v>
      </c>
      <c r="G3362" s="1">
        <v>90</v>
      </c>
      <c r="H3362" s="1">
        <v>90</v>
      </c>
      <c r="I3362" s="1" t="s">
        <v>768</v>
      </c>
      <c r="J3362" s="1">
        <v>2025</v>
      </c>
      <c r="K3362" s="550">
        <v>45689</v>
      </c>
    </row>
    <row r="3363" spans="3:11">
      <c r="C3363" s="1" t="s">
        <v>1269</v>
      </c>
      <c r="D3363" s="1" t="s">
        <v>822</v>
      </c>
      <c r="F3363" s="1">
        <v>10201161180</v>
      </c>
      <c r="G3363" s="1">
        <v>6729</v>
      </c>
      <c r="H3363" s="1">
        <v>6729</v>
      </c>
      <c r="I3363" s="1" t="s">
        <v>768</v>
      </c>
      <c r="J3363" s="1">
        <v>2025</v>
      </c>
      <c r="K3363" s="550">
        <v>45689</v>
      </c>
    </row>
    <row r="3364" spans="3:11">
      <c r="C3364" s="1" t="s">
        <v>1271</v>
      </c>
      <c r="D3364" s="1" t="s">
        <v>830</v>
      </c>
      <c r="F3364" s="1">
        <v>10201161180</v>
      </c>
      <c r="G3364" s="1">
        <v>7945</v>
      </c>
      <c r="H3364" s="1">
        <v>7945</v>
      </c>
      <c r="I3364" s="1" t="s">
        <v>768</v>
      </c>
      <c r="J3364" s="1">
        <v>2025</v>
      </c>
      <c r="K3364" s="550">
        <v>45689</v>
      </c>
    </row>
    <row r="3365" spans="3:11">
      <c r="C3365" s="1" t="s">
        <v>1272</v>
      </c>
      <c r="D3365" s="1" t="s">
        <v>830</v>
      </c>
      <c r="F3365" s="1">
        <v>10201161180</v>
      </c>
      <c r="G3365" s="1">
        <v>7440</v>
      </c>
      <c r="H3365" s="1">
        <v>7440</v>
      </c>
      <c r="I3365" s="1" t="s">
        <v>768</v>
      </c>
      <c r="J3365" s="1">
        <v>2025</v>
      </c>
      <c r="K3365" s="550">
        <v>45689</v>
      </c>
    </row>
    <row r="3366" spans="3:11">
      <c r="C3366" s="1" t="s">
        <v>1319</v>
      </c>
      <c r="D3366" s="1" t="s">
        <v>830</v>
      </c>
      <c r="F3366" s="1">
        <v>10201161180</v>
      </c>
      <c r="G3366" s="1">
        <v>16624</v>
      </c>
      <c r="H3366" s="1">
        <v>16624</v>
      </c>
      <c r="I3366" s="1" t="s">
        <v>768</v>
      </c>
      <c r="J3366" s="1">
        <v>2025</v>
      </c>
      <c r="K3366" s="550">
        <v>45689</v>
      </c>
    </row>
    <row r="3367" spans="3:11">
      <c r="C3367" s="1" t="s">
        <v>1354</v>
      </c>
      <c r="D3367" s="1" t="s">
        <v>830</v>
      </c>
      <c r="F3367" s="1">
        <v>10201161180</v>
      </c>
      <c r="G3367" s="1">
        <v>8782</v>
      </c>
      <c r="H3367" s="1">
        <v>8782</v>
      </c>
      <c r="I3367" s="1" t="s">
        <v>768</v>
      </c>
      <c r="J3367" s="1">
        <v>2025</v>
      </c>
      <c r="K3367" s="550">
        <v>45689</v>
      </c>
    </row>
    <row r="3368" spans="3:11">
      <c r="C3368" s="1" t="s">
        <v>1355</v>
      </c>
      <c r="D3368" s="1" t="s">
        <v>830</v>
      </c>
      <c r="F3368" s="1">
        <v>10201161180</v>
      </c>
      <c r="G3368" s="1">
        <v>730</v>
      </c>
      <c r="H3368" s="1">
        <v>730</v>
      </c>
      <c r="I3368" s="1" t="s">
        <v>768</v>
      </c>
      <c r="J3368" s="1">
        <v>2025</v>
      </c>
      <c r="K3368" s="550">
        <v>45689</v>
      </c>
    </row>
    <row r="3369" spans="3:11">
      <c r="C3369" s="1" t="s">
        <v>1356</v>
      </c>
      <c r="D3369" s="1" t="s">
        <v>830</v>
      </c>
      <c r="F3369" s="1">
        <v>10201161180</v>
      </c>
      <c r="G3369" s="1">
        <v>2109</v>
      </c>
      <c r="H3369" s="1">
        <v>2109</v>
      </c>
      <c r="I3369" s="1" t="s">
        <v>768</v>
      </c>
      <c r="J3369" s="1">
        <v>2025</v>
      </c>
      <c r="K3369" s="550">
        <v>45689</v>
      </c>
    </row>
    <row r="3370" spans="3:11">
      <c r="C3370" s="1" t="s">
        <v>1359</v>
      </c>
      <c r="D3370" s="1" t="s">
        <v>848</v>
      </c>
      <c r="F3370" s="1" t="s">
        <v>761</v>
      </c>
      <c r="G3370" s="1">
        <v>2694.44</v>
      </c>
      <c r="H3370" s="1">
        <v>2694.44</v>
      </c>
      <c r="I3370" s="1" t="s">
        <v>768</v>
      </c>
      <c r="J3370" s="1">
        <v>2025</v>
      </c>
      <c r="K3370" s="550">
        <v>45689</v>
      </c>
    </row>
    <row r="3371" spans="3:11">
      <c r="C3371" s="1" t="s">
        <v>1273</v>
      </c>
      <c r="D3371" s="1" t="s">
        <v>848</v>
      </c>
      <c r="F3371" s="1">
        <v>10201161180</v>
      </c>
      <c r="G3371" s="1">
        <v>630</v>
      </c>
      <c r="H3371" s="1">
        <v>630</v>
      </c>
      <c r="I3371" s="1" t="s">
        <v>768</v>
      </c>
      <c r="J3371" s="1">
        <v>2025</v>
      </c>
      <c r="K3371" s="550">
        <v>45689</v>
      </c>
    </row>
    <row r="3372" spans="3:11">
      <c r="C3372" s="1" t="s">
        <v>1400</v>
      </c>
      <c r="D3372" s="1" t="s">
        <v>848</v>
      </c>
      <c r="F3372" s="1">
        <v>10201161180</v>
      </c>
      <c r="G3372" s="1">
        <v>2886</v>
      </c>
      <c r="H3372" s="1">
        <v>2886</v>
      </c>
      <c r="I3372" s="1" t="s">
        <v>768</v>
      </c>
      <c r="J3372" s="1">
        <v>2025</v>
      </c>
      <c r="K3372" s="550">
        <v>45689</v>
      </c>
    </row>
    <row r="3373" spans="3:11">
      <c r="C3373" s="1" t="s">
        <v>1276</v>
      </c>
      <c r="D3373" s="1" t="s">
        <v>830</v>
      </c>
      <c r="F3373" s="1">
        <v>10201161180</v>
      </c>
      <c r="G3373" s="1">
        <v>129.4</v>
      </c>
      <c r="H3373" s="1">
        <v>129.4</v>
      </c>
      <c r="I3373" s="1" t="s">
        <v>768</v>
      </c>
      <c r="J3373" s="1">
        <v>2025</v>
      </c>
      <c r="K3373" s="550">
        <v>45689</v>
      </c>
    </row>
    <row r="3374" spans="3:11">
      <c r="C3374" s="1" t="s">
        <v>1277</v>
      </c>
      <c r="D3374" s="1" t="s">
        <v>830</v>
      </c>
      <c r="F3374" s="1">
        <v>10201161180</v>
      </c>
      <c r="G3374" s="1">
        <v>7692.3</v>
      </c>
      <c r="H3374" s="1">
        <v>7692.3</v>
      </c>
      <c r="I3374" s="1" t="s">
        <v>768</v>
      </c>
      <c r="J3374" s="1">
        <v>2025</v>
      </c>
      <c r="K3374" s="550">
        <v>45689</v>
      </c>
    </row>
    <row r="3375" spans="3:11">
      <c r="C3375" s="1" t="s">
        <v>1321</v>
      </c>
      <c r="D3375" s="1" t="s">
        <v>830</v>
      </c>
      <c r="F3375" s="1">
        <v>10201161180</v>
      </c>
      <c r="G3375" s="1">
        <v>555.9</v>
      </c>
      <c r="H3375" s="1">
        <v>555.9</v>
      </c>
      <c r="I3375" s="1" t="s">
        <v>768</v>
      </c>
      <c r="J3375" s="1">
        <v>2025</v>
      </c>
      <c r="K3375" s="550">
        <v>45689</v>
      </c>
    </row>
    <row r="3376" spans="3:11">
      <c r="C3376" s="1" t="s">
        <v>1279</v>
      </c>
      <c r="D3376" s="1" t="s">
        <v>830</v>
      </c>
      <c r="F3376" s="1">
        <v>10201161180</v>
      </c>
      <c r="G3376" s="1">
        <v>31840.6</v>
      </c>
      <c r="H3376" s="1">
        <v>31840.6</v>
      </c>
      <c r="I3376" s="1" t="s">
        <v>768</v>
      </c>
      <c r="J3376" s="1">
        <v>2025</v>
      </c>
      <c r="K3376" s="550">
        <v>45689</v>
      </c>
    </row>
    <row r="3377" spans="3:11">
      <c r="C3377" s="1" t="s">
        <v>1280</v>
      </c>
      <c r="D3377" s="1" t="s">
        <v>830</v>
      </c>
      <c r="F3377" s="1">
        <v>10201161180</v>
      </c>
      <c r="G3377" s="1">
        <v>36766.400000000001</v>
      </c>
      <c r="H3377" s="1">
        <v>36766.400000000001</v>
      </c>
      <c r="I3377" s="1" t="s">
        <v>768</v>
      </c>
      <c r="J3377" s="1">
        <v>2025</v>
      </c>
      <c r="K3377" s="550">
        <v>45689</v>
      </c>
    </row>
    <row r="3378" spans="3:11">
      <c r="C3378" s="1" t="s">
        <v>1281</v>
      </c>
      <c r="D3378" s="1" t="s">
        <v>848</v>
      </c>
      <c r="F3378" s="1">
        <v>10202171180</v>
      </c>
      <c r="G3378" s="1">
        <v>11476.1</v>
      </c>
      <c r="H3378" s="1">
        <v>11476.1</v>
      </c>
      <c r="I3378" s="1" t="s">
        <v>768</v>
      </c>
      <c r="J3378" s="1">
        <v>2025</v>
      </c>
      <c r="K3378" s="550">
        <v>45689</v>
      </c>
    </row>
    <row r="3379" spans="3:11">
      <c r="C3379" s="1" t="s">
        <v>1282</v>
      </c>
      <c r="D3379" s="1" t="s">
        <v>848</v>
      </c>
      <c r="F3379" s="1">
        <v>10202171180</v>
      </c>
      <c r="G3379" s="1">
        <v>8481.2999999999993</v>
      </c>
      <c r="H3379" s="1">
        <v>8481.2999999999993</v>
      </c>
      <c r="I3379" s="1" t="s">
        <v>768</v>
      </c>
      <c r="J3379" s="1">
        <v>2025</v>
      </c>
      <c r="K3379" s="550">
        <v>45689</v>
      </c>
    </row>
    <row r="3380" spans="3:11">
      <c r="C3380" s="1" t="s">
        <v>725</v>
      </c>
      <c r="D3380" s="1" t="s">
        <v>749</v>
      </c>
      <c r="E3380" s="1" t="s">
        <v>769</v>
      </c>
      <c r="F3380" s="1" t="s">
        <v>750</v>
      </c>
      <c r="G3380" s="1">
        <v>4275</v>
      </c>
      <c r="H3380" s="1">
        <v>4275</v>
      </c>
      <c r="I3380" s="1" t="s">
        <v>770</v>
      </c>
      <c r="J3380" s="1">
        <v>2025</v>
      </c>
      <c r="K3380" s="550">
        <v>45717</v>
      </c>
    </row>
    <row r="3381" spans="3:11">
      <c r="C3381" s="1" t="s">
        <v>1472</v>
      </c>
      <c r="D3381" s="1" t="s">
        <v>834</v>
      </c>
      <c r="F3381" s="1">
        <v>10202221180</v>
      </c>
      <c r="G3381" s="1">
        <v>526.6</v>
      </c>
      <c r="H3381" s="1">
        <v>526.6</v>
      </c>
      <c r="I3381" s="1" t="s">
        <v>770</v>
      </c>
      <c r="J3381" s="1">
        <v>2025</v>
      </c>
      <c r="K3381" s="550">
        <v>45717</v>
      </c>
    </row>
    <row r="3382" spans="3:11">
      <c r="C3382" s="1" t="s">
        <v>1401</v>
      </c>
      <c r="D3382" s="1" t="s">
        <v>834</v>
      </c>
      <c r="F3382" s="1">
        <v>10202221180</v>
      </c>
      <c r="G3382" s="1">
        <v>2117</v>
      </c>
      <c r="H3382" s="1">
        <v>2117</v>
      </c>
      <c r="I3382" s="1" t="s">
        <v>770</v>
      </c>
      <c r="J3382" s="1">
        <v>2025</v>
      </c>
      <c r="K3382" s="550">
        <v>45717</v>
      </c>
    </row>
    <row r="3383" spans="3:11">
      <c r="C3383" s="1" t="s">
        <v>726</v>
      </c>
      <c r="D3383" s="1" t="s">
        <v>749</v>
      </c>
      <c r="E3383" s="1" t="s">
        <v>726</v>
      </c>
      <c r="F3383" s="1" t="s">
        <v>750</v>
      </c>
      <c r="G3383" s="1">
        <v>2685</v>
      </c>
      <c r="H3383" s="1">
        <v>2685</v>
      </c>
      <c r="I3383" s="1" t="s">
        <v>770</v>
      </c>
      <c r="J3383" s="1">
        <v>2025</v>
      </c>
      <c r="K3383" s="550">
        <v>45717</v>
      </c>
    </row>
    <row r="3384" spans="3:11">
      <c r="C3384" s="1" t="s">
        <v>968</v>
      </c>
      <c r="D3384" s="1" t="s">
        <v>812</v>
      </c>
      <c r="F3384" s="1">
        <v>10601621180</v>
      </c>
      <c r="G3384" s="1">
        <v>178.2</v>
      </c>
      <c r="H3384" s="1">
        <v>178.2</v>
      </c>
      <c r="I3384" s="1" t="s">
        <v>770</v>
      </c>
      <c r="J3384" s="1">
        <v>2025</v>
      </c>
      <c r="K3384" s="550">
        <v>45717</v>
      </c>
    </row>
    <row r="3385" spans="3:11">
      <c r="C3385" s="1" t="s">
        <v>969</v>
      </c>
      <c r="D3385" s="1" t="s">
        <v>749</v>
      </c>
      <c r="F3385" s="1">
        <v>10601521180</v>
      </c>
      <c r="G3385" s="1">
        <v>181.53</v>
      </c>
      <c r="H3385" s="1">
        <v>181.53</v>
      </c>
      <c r="I3385" s="1" t="s">
        <v>770</v>
      </c>
      <c r="J3385" s="1">
        <v>2025</v>
      </c>
      <c r="K3385" s="550">
        <v>45717</v>
      </c>
    </row>
    <row r="3386" spans="3:11">
      <c r="C3386" s="1" t="s">
        <v>971</v>
      </c>
      <c r="D3386" s="1" t="s">
        <v>824</v>
      </c>
      <c r="F3386" s="1">
        <v>10601621180</v>
      </c>
      <c r="G3386" s="1">
        <v>289.13</v>
      </c>
      <c r="H3386" s="1">
        <v>289.13</v>
      </c>
      <c r="I3386" s="1" t="s">
        <v>770</v>
      </c>
      <c r="J3386" s="1">
        <v>2025</v>
      </c>
      <c r="K3386" s="550">
        <v>45717</v>
      </c>
    </row>
    <row r="3387" spans="3:11">
      <c r="C3387" s="1" t="s">
        <v>972</v>
      </c>
      <c r="D3387" s="1" t="s">
        <v>814</v>
      </c>
      <c r="F3387" s="1" t="s">
        <v>750</v>
      </c>
      <c r="G3387" s="1">
        <v>1070</v>
      </c>
      <c r="H3387" s="1">
        <v>1070</v>
      </c>
      <c r="I3387" s="1" t="s">
        <v>770</v>
      </c>
      <c r="J3387" s="1">
        <v>2025</v>
      </c>
      <c r="K3387" s="550">
        <v>45717</v>
      </c>
    </row>
    <row r="3388" spans="3:11">
      <c r="C3388" s="1" t="s">
        <v>973</v>
      </c>
      <c r="D3388" s="1" t="s">
        <v>814</v>
      </c>
      <c r="F3388" s="1">
        <v>10202171180</v>
      </c>
      <c r="G3388" s="1">
        <v>1558.5</v>
      </c>
      <c r="H3388" s="1">
        <v>1558.5</v>
      </c>
      <c r="I3388" s="1" t="s">
        <v>770</v>
      </c>
      <c r="J3388" s="1">
        <v>2025</v>
      </c>
      <c r="K3388" s="550">
        <v>45717</v>
      </c>
    </row>
    <row r="3389" spans="3:11">
      <c r="C3389" s="1" t="s">
        <v>1402</v>
      </c>
      <c r="D3389" s="1" t="s">
        <v>808</v>
      </c>
      <c r="F3389" s="1" t="s">
        <v>761</v>
      </c>
      <c r="G3389" s="1">
        <v>2149</v>
      </c>
      <c r="H3389" s="1">
        <v>2149</v>
      </c>
      <c r="I3389" s="1" t="s">
        <v>770</v>
      </c>
      <c r="J3389" s="1">
        <v>2025</v>
      </c>
      <c r="K3389" s="550">
        <v>45717</v>
      </c>
    </row>
    <row r="3390" spans="3:11">
      <c r="C3390" s="1" t="s">
        <v>1403</v>
      </c>
      <c r="D3390" s="1" t="s">
        <v>808</v>
      </c>
      <c r="F3390" s="1" t="s">
        <v>761</v>
      </c>
      <c r="G3390" s="1">
        <v>141</v>
      </c>
      <c r="H3390" s="1">
        <v>141</v>
      </c>
      <c r="I3390" s="1" t="s">
        <v>770</v>
      </c>
      <c r="J3390" s="1">
        <v>2025</v>
      </c>
      <c r="K3390" s="550">
        <v>45717</v>
      </c>
    </row>
    <row r="3391" spans="3:11">
      <c r="C3391" s="1" t="s">
        <v>975</v>
      </c>
      <c r="D3391" s="1" t="s">
        <v>846</v>
      </c>
      <c r="F3391" s="1">
        <v>10601621180</v>
      </c>
      <c r="G3391" s="1">
        <v>718.85</v>
      </c>
      <c r="H3391" s="1">
        <v>718.85</v>
      </c>
      <c r="I3391" s="1" t="s">
        <v>770</v>
      </c>
      <c r="J3391" s="1">
        <v>2025</v>
      </c>
      <c r="K3391" s="550">
        <v>45717</v>
      </c>
    </row>
    <row r="3392" spans="3:11">
      <c r="C3392" s="1" t="s">
        <v>976</v>
      </c>
      <c r="D3392" s="1" t="s">
        <v>826</v>
      </c>
      <c r="F3392" s="1" t="s">
        <v>750</v>
      </c>
      <c r="G3392" s="1">
        <v>153.07</v>
      </c>
      <c r="H3392" s="1">
        <v>153.07</v>
      </c>
      <c r="I3392" s="1" t="s">
        <v>770</v>
      </c>
      <c r="J3392" s="1">
        <v>2025</v>
      </c>
      <c r="K3392" s="550">
        <v>45717</v>
      </c>
    </row>
    <row r="3393" spans="3:11">
      <c r="C3393" s="1" t="s">
        <v>977</v>
      </c>
      <c r="D3393" s="1" t="s">
        <v>826</v>
      </c>
      <c r="F3393" s="1">
        <v>10601621180</v>
      </c>
      <c r="G3393" s="1">
        <v>563.97</v>
      </c>
      <c r="H3393" s="1">
        <v>563.97</v>
      </c>
      <c r="I3393" s="1" t="s">
        <v>770</v>
      </c>
      <c r="J3393" s="1">
        <v>2025</v>
      </c>
      <c r="K3393" s="550">
        <v>45717</v>
      </c>
    </row>
    <row r="3394" spans="3:11">
      <c r="C3394" s="1" t="s">
        <v>978</v>
      </c>
      <c r="D3394" s="1" t="s">
        <v>826</v>
      </c>
      <c r="F3394" s="1" t="s">
        <v>750</v>
      </c>
      <c r="G3394" s="1">
        <v>78.790000000000006</v>
      </c>
      <c r="H3394" s="1">
        <v>78.790000000000006</v>
      </c>
      <c r="I3394" s="1" t="s">
        <v>770</v>
      </c>
      <c r="J3394" s="1">
        <v>2025</v>
      </c>
      <c r="K3394" s="550">
        <v>45717</v>
      </c>
    </row>
    <row r="3395" spans="3:11">
      <c r="C3395" s="1" t="s">
        <v>979</v>
      </c>
      <c r="D3395" s="1" t="s">
        <v>824</v>
      </c>
      <c r="F3395" s="1">
        <v>10202131180</v>
      </c>
      <c r="G3395" s="1">
        <v>2591.79</v>
      </c>
      <c r="H3395" s="1">
        <v>2591.79</v>
      </c>
      <c r="I3395" s="1" t="s">
        <v>770</v>
      </c>
      <c r="J3395" s="1">
        <v>2025</v>
      </c>
      <c r="K3395" s="550">
        <v>45717</v>
      </c>
    </row>
    <row r="3396" spans="3:11">
      <c r="C3396" s="1" t="s">
        <v>981</v>
      </c>
      <c r="D3396" s="1" t="s">
        <v>824</v>
      </c>
      <c r="F3396" s="1">
        <v>10202131180</v>
      </c>
      <c r="G3396" s="1">
        <v>1723.56</v>
      </c>
      <c r="H3396" s="1">
        <v>1723.56</v>
      </c>
      <c r="I3396" s="1" t="s">
        <v>770</v>
      </c>
      <c r="J3396" s="1">
        <v>2025</v>
      </c>
      <c r="K3396" s="550">
        <v>45717</v>
      </c>
    </row>
    <row r="3397" spans="3:11">
      <c r="C3397" s="1" t="s">
        <v>1389</v>
      </c>
      <c r="D3397" s="1" t="s">
        <v>797</v>
      </c>
      <c r="F3397" s="1">
        <v>10601621180</v>
      </c>
      <c r="G3397" s="1">
        <v>932.09</v>
      </c>
      <c r="H3397" s="1">
        <v>932.09</v>
      </c>
      <c r="I3397" s="1" t="s">
        <v>770</v>
      </c>
      <c r="J3397" s="1">
        <v>2025</v>
      </c>
      <c r="K3397" s="550">
        <v>45717</v>
      </c>
    </row>
    <row r="3398" spans="3:11">
      <c r="C3398" s="1" t="s">
        <v>983</v>
      </c>
      <c r="D3398" s="1" t="s">
        <v>797</v>
      </c>
      <c r="F3398" s="1">
        <v>10601621180</v>
      </c>
      <c r="G3398" s="1">
        <v>229.69</v>
      </c>
      <c r="H3398" s="1">
        <v>229.69</v>
      </c>
      <c r="I3398" s="1" t="s">
        <v>770</v>
      </c>
      <c r="J3398" s="1">
        <v>2025</v>
      </c>
      <c r="K3398" s="550">
        <v>45717</v>
      </c>
    </row>
    <row r="3399" spans="3:11">
      <c r="C3399" s="1" t="s">
        <v>984</v>
      </c>
      <c r="D3399" s="1" t="s">
        <v>838</v>
      </c>
      <c r="F3399" s="1" t="s">
        <v>761</v>
      </c>
      <c r="G3399" s="1">
        <v>525</v>
      </c>
      <c r="H3399" s="1">
        <v>525</v>
      </c>
      <c r="I3399" s="1" t="s">
        <v>770</v>
      </c>
      <c r="J3399" s="1">
        <v>2025</v>
      </c>
      <c r="K3399" s="550">
        <v>45717</v>
      </c>
    </row>
    <row r="3400" spans="3:11">
      <c r="C3400" s="1" t="s">
        <v>986</v>
      </c>
      <c r="D3400" s="1" t="s">
        <v>838</v>
      </c>
      <c r="F3400" s="1" t="s">
        <v>761</v>
      </c>
      <c r="G3400" s="1">
        <v>912</v>
      </c>
      <c r="H3400" s="1">
        <v>912</v>
      </c>
      <c r="I3400" s="1" t="s">
        <v>770</v>
      </c>
      <c r="J3400" s="1">
        <v>2025</v>
      </c>
      <c r="K3400" s="550">
        <v>45717</v>
      </c>
    </row>
    <row r="3401" spans="3:11">
      <c r="C3401" s="1" t="s">
        <v>988</v>
      </c>
      <c r="D3401" s="1" t="s">
        <v>840</v>
      </c>
      <c r="F3401" s="1" t="s">
        <v>761</v>
      </c>
      <c r="G3401" s="1">
        <v>1477.32</v>
      </c>
      <c r="H3401" s="1">
        <v>1477.32</v>
      </c>
      <c r="I3401" s="1" t="s">
        <v>770</v>
      </c>
      <c r="J3401" s="1">
        <v>2025</v>
      </c>
      <c r="K3401" s="550">
        <v>45717</v>
      </c>
    </row>
    <row r="3402" spans="3:11">
      <c r="C3402" s="1" t="s">
        <v>990</v>
      </c>
      <c r="D3402" s="1" t="s">
        <v>840</v>
      </c>
      <c r="F3402" s="1" t="s">
        <v>761</v>
      </c>
      <c r="G3402" s="1">
        <v>1864.31</v>
      </c>
      <c r="H3402" s="1">
        <v>1864.31</v>
      </c>
      <c r="I3402" s="1" t="s">
        <v>770</v>
      </c>
      <c r="J3402" s="1">
        <v>2025</v>
      </c>
      <c r="K3402" s="550">
        <v>45717</v>
      </c>
    </row>
    <row r="3403" spans="3:11">
      <c r="C3403" s="1" t="s">
        <v>991</v>
      </c>
      <c r="D3403" s="1" t="s">
        <v>840</v>
      </c>
      <c r="F3403" s="1" t="s">
        <v>761</v>
      </c>
      <c r="G3403" s="1">
        <v>3574.1</v>
      </c>
      <c r="H3403" s="1">
        <v>3574.1</v>
      </c>
      <c r="I3403" s="1" t="s">
        <v>770</v>
      </c>
      <c r="J3403" s="1">
        <v>2025</v>
      </c>
      <c r="K3403" s="550">
        <v>45717</v>
      </c>
    </row>
    <row r="3404" spans="3:11">
      <c r="C3404" s="1" t="s">
        <v>992</v>
      </c>
      <c r="D3404" s="1" t="s">
        <v>840</v>
      </c>
      <c r="F3404" s="1" t="s">
        <v>761</v>
      </c>
      <c r="G3404" s="1">
        <v>4504.29</v>
      </c>
      <c r="H3404" s="1">
        <v>4504.29</v>
      </c>
      <c r="I3404" s="1" t="s">
        <v>770</v>
      </c>
      <c r="J3404" s="1">
        <v>2025</v>
      </c>
      <c r="K3404" s="550">
        <v>45717</v>
      </c>
    </row>
    <row r="3405" spans="3:11">
      <c r="C3405" s="1" t="s">
        <v>995</v>
      </c>
      <c r="D3405" s="1" t="s">
        <v>840</v>
      </c>
      <c r="F3405" s="1" t="s">
        <v>761</v>
      </c>
      <c r="G3405" s="1">
        <v>4487.2700000000004</v>
      </c>
      <c r="H3405" s="1">
        <v>4487.2700000000004</v>
      </c>
      <c r="I3405" s="1" t="s">
        <v>770</v>
      </c>
      <c r="J3405" s="1">
        <v>2025</v>
      </c>
      <c r="K3405" s="550">
        <v>45717</v>
      </c>
    </row>
    <row r="3406" spans="3:11">
      <c r="C3406" s="1" t="s">
        <v>996</v>
      </c>
      <c r="D3406" s="1" t="s">
        <v>840</v>
      </c>
      <c r="F3406" s="1" t="s">
        <v>761</v>
      </c>
      <c r="G3406" s="1">
        <v>1965</v>
      </c>
      <c r="H3406" s="1">
        <v>1965</v>
      </c>
      <c r="I3406" s="1" t="s">
        <v>770</v>
      </c>
      <c r="J3406" s="1">
        <v>2025</v>
      </c>
      <c r="K3406" s="550">
        <v>45717</v>
      </c>
    </row>
    <row r="3407" spans="3:11">
      <c r="C3407" s="1" t="s">
        <v>998</v>
      </c>
      <c r="D3407" s="1" t="s">
        <v>820</v>
      </c>
      <c r="F3407" s="1">
        <v>10201161180</v>
      </c>
      <c r="G3407" s="1">
        <v>1240</v>
      </c>
      <c r="H3407" s="1">
        <v>1240</v>
      </c>
      <c r="I3407" s="1" t="s">
        <v>770</v>
      </c>
      <c r="J3407" s="1">
        <v>2025</v>
      </c>
      <c r="K3407" s="550">
        <v>45717</v>
      </c>
    </row>
    <row r="3408" spans="3:11">
      <c r="C3408" s="1" t="s">
        <v>999</v>
      </c>
      <c r="D3408" s="1" t="s">
        <v>820</v>
      </c>
      <c r="F3408" s="1">
        <v>10201161180</v>
      </c>
      <c r="G3408" s="1">
        <v>3638</v>
      </c>
      <c r="H3408" s="1">
        <v>3638</v>
      </c>
      <c r="I3408" s="1" t="s">
        <v>770</v>
      </c>
      <c r="J3408" s="1">
        <v>2025</v>
      </c>
      <c r="K3408" s="550">
        <v>45717</v>
      </c>
    </row>
    <row r="3409" spans="3:11">
      <c r="C3409" s="1" t="s">
        <v>1000</v>
      </c>
      <c r="D3409" s="1" t="s">
        <v>820</v>
      </c>
      <c r="F3409" s="1">
        <v>10201161180</v>
      </c>
      <c r="G3409" s="1">
        <v>4520</v>
      </c>
      <c r="H3409" s="1">
        <v>4520</v>
      </c>
      <c r="I3409" s="1" t="s">
        <v>770</v>
      </c>
      <c r="J3409" s="1">
        <v>2025</v>
      </c>
      <c r="K3409" s="550">
        <v>45717</v>
      </c>
    </row>
    <row r="3410" spans="3:11">
      <c r="C3410" s="1" t="s">
        <v>1001</v>
      </c>
      <c r="D3410" s="1" t="s">
        <v>820</v>
      </c>
      <c r="F3410" s="1">
        <v>10201161180</v>
      </c>
      <c r="G3410" s="1">
        <v>5415</v>
      </c>
      <c r="H3410" s="1">
        <v>5415</v>
      </c>
      <c r="I3410" s="1" t="s">
        <v>770</v>
      </c>
      <c r="J3410" s="1">
        <v>2025</v>
      </c>
      <c r="K3410" s="550">
        <v>45717</v>
      </c>
    </row>
    <row r="3411" spans="3:11">
      <c r="C3411" s="1" t="s">
        <v>1002</v>
      </c>
      <c r="D3411" s="1" t="s">
        <v>820</v>
      </c>
      <c r="F3411" s="1">
        <v>10201161180</v>
      </c>
      <c r="G3411" s="1">
        <v>4175</v>
      </c>
      <c r="H3411" s="1">
        <v>4175</v>
      </c>
      <c r="I3411" s="1" t="s">
        <v>770</v>
      </c>
      <c r="J3411" s="1">
        <v>2025</v>
      </c>
      <c r="K3411" s="550">
        <v>45717</v>
      </c>
    </row>
    <row r="3412" spans="3:11">
      <c r="C3412" s="1" t="s">
        <v>1003</v>
      </c>
      <c r="D3412" s="1" t="s">
        <v>826</v>
      </c>
      <c r="F3412" s="1">
        <v>10601621180</v>
      </c>
      <c r="G3412" s="1">
        <v>421.53</v>
      </c>
      <c r="H3412" s="1">
        <v>421.53</v>
      </c>
      <c r="I3412" s="1" t="s">
        <v>770</v>
      </c>
      <c r="J3412" s="1">
        <v>2025</v>
      </c>
      <c r="K3412" s="550">
        <v>45717</v>
      </c>
    </row>
    <row r="3413" spans="3:11">
      <c r="C3413" s="1" t="s">
        <v>1004</v>
      </c>
      <c r="D3413" s="1" t="s">
        <v>826</v>
      </c>
      <c r="F3413" s="1">
        <v>10601621180</v>
      </c>
      <c r="G3413" s="1">
        <v>605.41999999999996</v>
      </c>
      <c r="H3413" s="1">
        <v>605.41999999999996</v>
      </c>
      <c r="I3413" s="1" t="s">
        <v>770</v>
      </c>
      <c r="J3413" s="1">
        <v>2025</v>
      </c>
      <c r="K3413" s="550">
        <v>45717</v>
      </c>
    </row>
    <row r="3414" spans="3:11" ht="25.5">
      <c r="C3414" s="69" t="s">
        <v>1390</v>
      </c>
      <c r="D3414" s="69" t="s">
        <v>840</v>
      </c>
      <c r="F3414" s="1" t="s">
        <v>761</v>
      </c>
      <c r="G3414" s="1">
        <v>2807</v>
      </c>
      <c r="H3414" s="1">
        <v>2807</v>
      </c>
      <c r="I3414" s="1" t="s">
        <v>770</v>
      </c>
      <c r="J3414" s="1">
        <v>2025</v>
      </c>
      <c r="K3414" s="550">
        <v>45717</v>
      </c>
    </row>
    <row r="3415" spans="3:11">
      <c r="C3415" s="1" t="s">
        <v>1405</v>
      </c>
      <c r="D3415" s="1" t="s">
        <v>797</v>
      </c>
      <c r="F3415" s="1">
        <v>10202131180</v>
      </c>
      <c r="G3415" s="1">
        <v>446.22</v>
      </c>
      <c r="H3415" s="1">
        <v>446.22</v>
      </c>
      <c r="I3415" s="1" t="s">
        <v>770</v>
      </c>
      <c r="J3415" s="1">
        <v>2025</v>
      </c>
      <c r="K3415" s="550">
        <v>45717</v>
      </c>
    </row>
    <row r="3416" spans="3:11">
      <c r="C3416" s="1" t="s">
        <v>1285</v>
      </c>
      <c r="D3416" s="1" t="s">
        <v>797</v>
      </c>
      <c r="F3416" s="1">
        <v>10202131180</v>
      </c>
      <c r="G3416" s="1">
        <v>474.58</v>
      </c>
      <c r="H3416" s="1">
        <v>474.58</v>
      </c>
      <c r="I3416" s="1" t="s">
        <v>770</v>
      </c>
      <c r="J3416" s="1">
        <v>2025</v>
      </c>
      <c r="K3416" s="550">
        <v>45717</v>
      </c>
    </row>
    <row r="3417" spans="3:11">
      <c r="C3417" s="1" t="s">
        <v>1286</v>
      </c>
      <c r="D3417" s="1" t="s">
        <v>801</v>
      </c>
      <c r="F3417" s="1">
        <v>10401301180</v>
      </c>
      <c r="G3417" s="1">
        <v>829.42</v>
      </c>
      <c r="H3417" s="1">
        <v>829.42</v>
      </c>
      <c r="I3417" s="1" t="s">
        <v>770</v>
      </c>
      <c r="J3417" s="1">
        <v>2025</v>
      </c>
      <c r="K3417" s="550">
        <v>45717</v>
      </c>
    </row>
    <row r="3418" spans="3:11">
      <c r="C3418" s="1" t="s">
        <v>1009</v>
      </c>
      <c r="D3418" s="1" t="s">
        <v>797</v>
      </c>
      <c r="F3418" s="1">
        <v>10202171180</v>
      </c>
      <c r="G3418" s="1">
        <v>120.04</v>
      </c>
      <c r="H3418" s="1">
        <v>120.04</v>
      </c>
      <c r="I3418" s="1" t="s">
        <v>770</v>
      </c>
      <c r="J3418" s="1">
        <v>2025</v>
      </c>
      <c r="K3418" s="550">
        <v>45717</v>
      </c>
    </row>
    <row r="3419" spans="3:11" ht="25.5">
      <c r="C3419" s="69" t="s">
        <v>1365</v>
      </c>
      <c r="D3419" s="69" t="s">
        <v>799</v>
      </c>
      <c r="F3419" s="1" t="s">
        <v>761</v>
      </c>
      <c r="G3419" s="1">
        <v>65</v>
      </c>
      <c r="H3419" s="1">
        <v>65</v>
      </c>
      <c r="I3419" s="1" t="s">
        <v>770</v>
      </c>
      <c r="J3419" s="1">
        <v>2025</v>
      </c>
      <c r="K3419" s="550">
        <v>45717</v>
      </c>
    </row>
    <row r="3420" spans="3:11">
      <c r="C3420" s="1" t="s">
        <v>1010</v>
      </c>
      <c r="D3420" s="1" t="s">
        <v>799</v>
      </c>
      <c r="F3420" s="1">
        <v>10201161180</v>
      </c>
      <c r="G3420" s="1">
        <v>105</v>
      </c>
      <c r="H3420" s="1">
        <v>105</v>
      </c>
      <c r="I3420" s="1" t="s">
        <v>770</v>
      </c>
      <c r="J3420" s="1">
        <v>2025</v>
      </c>
      <c r="K3420" s="550">
        <v>45717</v>
      </c>
    </row>
    <row r="3421" spans="3:11">
      <c r="C3421" s="1" t="s">
        <v>1011</v>
      </c>
      <c r="D3421" s="1" t="s">
        <v>822</v>
      </c>
      <c r="F3421" s="1">
        <v>10201161180</v>
      </c>
      <c r="G3421" s="1">
        <v>3430</v>
      </c>
      <c r="H3421" s="1">
        <v>3430</v>
      </c>
      <c r="I3421" s="1" t="s">
        <v>770</v>
      </c>
      <c r="J3421" s="1">
        <v>2025</v>
      </c>
      <c r="K3421" s="550">
        <v>45717</v>
      </c>
    </row>
    <row r="3422" spans="3:11" ht="25.5">
      <c r="C3422" s="69" t="s">
        <v>1366</v>
      </c>
      <c r="D3422" s="69" t="s">
        <v>804</v>
      </c>
      <c r="F3422" s="1" t="s">
        <v>761</v>
      </c>
      <c r="G3422" s="1">
        <v>123</v>
      </c>
      <c r="H3422" s="1">
        <v>123</v>
      </c>
      <c r="I3422" s="1" t="s">
        <v>770</v>
      </c>
      <c r="J3422" s="1">
        <v>2025</v>
      </c>
      <c r="K3422" s="550">
        <v>45717</v>
      </c>
    </row>
    <row r="3423" spans="3:11">
      <c r="C3423" s="1" t="s">
        <v>1016</v>
      </c>
      <c r="D3423" s="1" t="s">
        <v>820</v>
      </c>
      <c r="F3423" s="1">
        <v>10201161180</v>
      </c>
      <c r="G3423" s="1">
        <v>12324.8</v>
      </c>
      <c r="H3423" s="1">
        <v>12324.8</v>
      </c>
      <c r="I3423" s="1" t="s">
        <v>770</v>
      </c>
      <c r="J3423" s="1">
        <v>2025</v>
      </c>
      <c r="K3423" s="550">
        <v>45717</v>
      </c>
    </row>
    <row r="3424" spans="3:11">
      <c r="C3424" s="1" t="s">
        <v>1329</v>
      </c>
      <c r="D3424" s="1" t="s">
        <v>820</v>
      </c>
      <c r="F3424" s="1">
        <v>10201161180</v>
      </c>
      <c r="G3424" s="1">
        <v>145</v>
      </c>
      <c r="H3424" s="1">
        <v>145</v>
      </c>
      <c r="I3424" s="1" t="s">
        <v>770</v>
      </c>
      <c r="J3424" s="1">
        <v>2025</v>
      </c>
      <c r="K3424" s="550">
        <v>45717</v>
      </c>
    </row>
    <row r="3425" spans="3:11">
      <c r="C3425" s="1" t="s">
        <v>1017</v>
      </c>
      <c r="D3425" s="1" t="s">
        <v>820</v>
      </c>
      <c r="F3425" s="1">
        <v>10201161180</v>
      </c>
      <c r="G3425" s="1">
        <v>13961.9</v>
      </c>
      <c r="H3425" s="1">
        <v>13961.9</v>
      </c>
      <c r="I3425" s="1" t="s">
        <v>770</v>
      </c>
      <c r="J3425" s="1">
        <v>2025</v>
      </c>
      <c r="K3425" s="550">
        <v>45717</v>
      </c>
    </row>
    <row r="3426" spans="3:11">
      <c r="C3426" s="1" t="s">
        <v>1018</v>
      </c>
      <c r="D3426" s="1" t="s">
        <v>804</v>
      </c>
      <c r="F3426" s="1">
        <v>10201161180</v>
      </c>
      <c r="G3426" s="1">
        <v>6511</v>
      </c>
      <c r="H3426" s="1">
        <v>6511</v>
      </c>
      <c r="I3426" s="1" t="s">
        <v>770</v>
      </c>
      <c r="J3426" s="1">
        <v>2025</v>
      </c>
      <c r="K3426" s="550">
        <v>45717</v>
      </c>
    </row>
    <row r="3427" spans="3:11">
      <c r="C3427" s="1" t="s">
        <v>1019</v>
      </c>
      <c r="D3427" s="1" t="s">
        <v>804</v>
      </c>
      <c r="F3427" s="1" t="s">
        <v>761</v>
      </c>
      <c r="G3427" s="1">
        <v>4367</v>
      </c>
      <c r="H3427" s="1">
        <v>4367</v>
      </c>
      <c r="I3427" s="1" t="s">
        <v>770</v>
      </c>
      <c r="J3427" s="1">
        <v>2025</v>
      </c>
      <c r="K3427" s="550">
        <v>45717</v>
      </c>
    </row>
    <row r="3428" spans="3:11">
      <c r="C3428" s="1" t="s">
        <v>1020</v>
      </c>
      <c r="D3428" s="1" t="s">
        <v>804</v>
      </c>
      <c r="F3428" s="1" t="s">
        <v>761</v>
      </c>
      <c r="G3428" s="1">
        <v>13655</v>
      </c>
      <c r="H3428" s="1">
        <v>13655</v>
      </c>
      <c r="I3428" s="1" t="s">
        <v>770</v>
      </c>
      <c r="J3428" s="1">
        <v>2025</v>
      </c>
      <c r="K3428" s="550">
        <v>45717</v>
      </c>
    </row>
    <row r="3429" spans="3:11">
      <c r="C3429" s="1" t="s">
        <v>1021</v>
      </c>
      <c r="D3429" s="1" t="s">
        <v>804</v>
      </c>
      <c r="F3429" s="1" t="s">
        <v>761</v>
      </c>
      <c r="G3429" s="1">
        <v>2298</v>
      </c>
      <c r="H3429" s="1">
        <v>2298</v>
      </c>
      <c r="I3429" s="1" t="s">
        <v>770</v>
      </c>
      <c r="J3429" s="1">
        <v>2025</v>
      </c>
      <c r="K3429" s="550">
        <v>45717</v>
      </c>
    </row>
    <row r="3430" spans="3:11">
      <c r="C3430" s="1" t="s">
        <v>1022</v>
      </c>
      <c r="D3430" s="1" t="s">
        <v>804</v>
      </c>
      <c r="F3430" s="1">
        <v>10202171180</v>
      </c>
      <c r="G3430" s="1">
        <v>21355.1</v>
      </c>
      <c r="H3430" s="1">
        <v>21355.1</v>
      </c>
      <c r="I3430" s="1" t="s">
        <v>770</v>
      </c>
      <c r="J3430" s="1">
        <v>2025</v>
      </c>
      <c r="K3430" s="550">
        <v>45717</v>
      </c>
    </row>
    <row r="3431" spans="3:11">
      <c r="C3431" s="1" t="s">
        <v>1023</v>
      </c>
      <c r="D3431" s="1" t="s">
        <v>804</v>
      </c>
      <c r="F3431" s="1" t="s">
        <v>761</v>
      </c>
      <c r="G3431" s="1">
        <v>14524</v>
      </c>
      <c r="H3431" s="1">
        <v>14524</v>
      </c>
      <c r="I3431" s="1" t="s">
        <v>770</v>
      </c>
      <c r="J3431" s="1">
        <v>2025</v>
      </c>
      <c r="K3431" s="550">
        <v>45717</v>
      </c>
    </row>
    <row r="3432" spans="3:11">
      <c r="C3432" s="1" t="s">
        <v>1024</v>
      </c>
      <c r="D3432" s="1" t="s">
        <v>804</v>
      </c>
      <c r="F3432" s="1">
        <v>10201161180</v>
      </c>
      <c r="G3432" s="1">
        <v>26572</v>
      </c>
      <c r="H3432" s="1">
        <v>26572</v>
      </c>
      <c r="I3432" s="1" t="s">
        <v>770</v>
      </c>
      <c r="J3432" s="1">
        <v>2025</v>
      </c>
      <c r="K3432" s="550">
        <v>45717</v>
      </c>
    </row>
    <row r="3433" spans="3:11">
      <c r="C3433" s="1" t="s">
        <v>1025</v>
      </c>
      <c r="D3433" s="1" t="s">
        <v>804</v>
      </c>
      <c r="F3433" s="1">
        <v>10201161180</v>
      </c>
      <c r="G3433" s="1">
        <v>4161.8999999999996</v>
      </c>
      <c r="H3433" s="1">
        <v>4161.8999999999996</v>
      </c>
      <c r="I3433" s="1" t="s">
        <v>770</v>
      </c>
      <c r="J3433" s="1">
        <v>2025</v>
      </c>
      <c r="K3433" s="550">
        <v>45717</v>
      </c>
    </row>
    <row r="3434" spans="3:11">
      <c r="C3434" s="1" t="s">
        <v>1026</v>
      </c>
      <c r="D3434" s="1" t="s">
        <v>804</v>
      </c>
      <c r="F3434" s="1">
        <v>10201161180</v>
      </c>
      <c r="G3434" s="1">
        <v>16998</v>
      </c>
      <c r="H3434" s="1">
        <v>16998</v>
      </c>
      <c r="I3434" s="1" t="s">
        <v>770</v>
      </c>
      <c r="J3434" s="1">
        <v>2025</v>
      </c>
      <c r="K3434" s="550">
        <v>45717</v>
      </c>
    </row>
    <row r="3435" spans="3:11">
      <c r="C3435" s="1" t="s">
        <v>1027</v>
      </c>
      <c r="D3435" s="1" t="s">
        <v>804</v>
      </c>
      <c r="F3435" s="1">
        <v>10202171180</v>
      </c>
      <c r="G3435" s="1">
        <v>16266.6</v>
      </c>
      <c r="H3435" s="1">
        <v>16266.6</v>
      </c>
      <c r="I3435" s="1" t="s">
        <v>770</v>
      </c>
      <c r="J3435" s="1">
        <v>2025</v>
      </c>
      <c r="K3435" s="550">
        <v>45717</v>
      </c>
    </row>
    <row r="3436" spans="3:11">
      <c r="C3436" s="1" t="s">
        <v>1028</v>
      </c>
      <c r="D3436" s="1" t="s">
        <v>804</v>
      </c>
      <c r="F3436" s="1">
        <v>10202171180</v>
      </c>
      <c r="G3436" s="1">
        <v>18507.3</v>
      </c>
      <c r="H3436" s="1">
        <v>18507.3</v>
      </c>
      <c r="I3436" s="1" t="s">
        <v>770</v>
      </c>
      <c r="J3436" s="1">
        <v>2025</v>
      </c>
      <c r="K3436" s="550">
        <v>45717</v>
      </c>
    </row>
    <row r="3437" spans="3:11">
      <c r="C3437" s="1" t="s">
        <v>1367</v>
      </c>
      <c r="D3437" s="1" t="s">
        <v>804</v>
      </c>
      <c r="F3437" s="1">
        <v>10201161180</v>
      </c>
      <c r="G3437" s="1">
        <v>1300</v>
      </c>
      <c r="H3437" s="1">
        <v>1300</v>
      </c>
      <c r="I3437" s="1" t="s">
        <v>770</v>
      </c>
      <c r="J3437" s="1">
        <v>2025</v>
      </c>
      <c r="K3437" s="550">
        <v>45717</v>
      </c>
    </row>
    <row r="3438" spans="3:11">
      <c r="C3438" s="1" t="s">
        <v>1029</v>
      </c>
      <c r="D3438" s="1" t="s">
        <v>804</v>
      </c>
      <c r="F3438" s="1">
        <v>10202171180</v>
      </c>
      <c r="G3438" s="1">
        <v>18869.5</v>
      </c>
      <c r="H3438" s="1">
        <v>18869.5</v>
      </c>
      <c r="I3438" s="1" t="s">
        <v>770</v>
      </c>
      <c r="J3438" s="1">
        <v>2025</v>
      </c>
      <c r="K3438" s="550">
        <v>45717</v>
      </c>
    </row>
    <row r="3439" spans="3:11">
      <c r="C3439" s="1" t="s">
        <v>1031</v>
      </c>
      <c r="D3439" s="1" t="s">
        <v>806</v>
      </c>
      <c r="F3439" s="1">
        <v>10152261180</v>
      </c>
      <c r="G3439" s="1">
        <v>239.71</v>
      </c>
      <c r="H3439" s="1">
        <v>239.71</v>
      </c>
      <c r="I3439" s="1" t="s">
        <v>770</v>
      </c>
      <c r="J3439" s="1">
        <v>2025</v>
      </c>
      <c r="K3439" s="550">
        <v>45717</v>
      </c>
    </row>
    <row r="3440" spans="3:11">
      <c r="C3440" s="1" t="s">
        <v>1033</v>
      </c>
      <c r="D3440" s="1" t="s">
        <v>808</v>
      </c>
      <c r="F3440" s="1">
        <v>10201161180</v>
      </c>
      <c r="G3440" s="1">
        <v>1240</v>
      </c>
      <c r="H3440" s="1">
        <v>1240</v>
      </c>
      <c r="I3440" s="1" t="s">
        <v>770</v>
      </c>
      <c r="J3440" s="1">
        <v>2025</v>
      </c>
      <c r="K3440" s="550">
        <v>45717</v>
      </c>
    </row>
    <row r="3441" spans="3:11">
      <c r="C3441" s="1" t="s">
        <v>1034</v>
      </c>
      <c r="D3441" s="1" t="s">
        <v>808</v>
      </c>
      <c r="F3441" s="1">
        <v>10401301180</v>
      </c>
      <c r="G3441" s="1">
        <v>469.1</v>
      </c>
      <c r="H3441" s="1">
        <v>469.1</v>
      </c>
      <c r="I3441" s="1" t="s">
        <v>770</v>
      </c>
      <c r="J3441" s="1">
        <v>2025</v>
      </c>
      <c r="K3441" s="550">
        <v>45717</v>
      </c>
    </row>
    <row r="3442" spans="3:11">
      <c r="C3442" s="1" t="s">
        <v>1035</v>
      </c>
      <c r="D3442" s="1" t="s">
        <v>808</v>
      </c>
      <c r="F3442" s="1">
        <v>10201161180</v>
      </c>
      <c r="G3442" s="1">
        <v>340</v>
      </c>
      <c r="H3442" s="1">
        <v>340</v>
      </c>
      <c r="I3442" s="1" t="s">
        <v>770</v>
      </c>
      <c r="J3442" s="1">
        <v>2025</v>
      </c>
      <c r="K3442" s="550">
        <v>45717</v>
      </c>
    </row>
    <row r="3443" spans="3:11">
      <c r="C3443" s="1" t="s">
        <v>1036</v>
      </c>
      <c r="D3443" s="1" t="s">
        <v>808</v>
      </c>
      <c r="F3443" s="1">
        <v>10201161180</v>
      </c>
      <c r="G3443" s="1">
        <v>790</v>
      </c>
      <c r="H3443" s="1">
        <v>790</v>
      </c>
      <c r="I3443" s="1" t="s">
        <v>770</v>
      </c>
      <c r="J3443" s="1">
        <v>2025</v>
      </c>
      <c r="K3443" s="550">
        <v>45717</v>
      </c>
    </row>
    <row r="3444" spans="3:11">
      <c r="C3444" s="1" t="s">
        <v>1406</v>
      </c>
      <c r="D3444" s="1" t="s">
        <v>808</v>
      </c>
      <c r="F3444" s="1">
        <v>10201161180</v>
      </c>
      <c r="G3444" s="1">
        <v>734.6</v>
      </c>
      <c r="H3444" s="1">
        <v>734.6</v>
      </c>
      <c r="I3444" s="1" t="s">
        <v>770</v>
      </c>
      <c r="J3444" s="1">
        <v>2025</v>
      </c>
      <c r="K3444" s="550">
        <v>45717</v>
      </c>
    </row>
    <row r="3445" spans="3:11">
      <c r="C3445" s="1" t="s">
        <v>1037</v>
      </c>
      <c r="D3445" s="1" t="s">
        <v>810</v>
      </c>
      <c r="F3445" s="1">
        <v>10202141180</v>
      </c>
      <c r="G3445" s="1">
        <v>95204.2</v>
      </c>
      <c r="H3445" s="1">
        <v>95204.2</v>
      </c>
      <c r="I3445" s="1" t="s">
        <v>770</v>
      </c>
      <c r="J3445" s="1">
        <v>2025</v>
      </c>
      <c r="K3445" s="550">
        <v>45717</v>
      </c>
    </row>
    <row r="3446" spans="3:11">
      <c r="C3446" s="1" t="s">
        <v>1038</v>
      </c>
      <c r="D3446" s="1" t="s">
        <v>810</v>
      </c>
      <c r="F3446" s="1">
        <v>10202141180</v>
      </c>
      <c r="G3446" s="1">
        <v>43218.3</v>
      </c>
      <c r="H3446" s="1">
        <v>43218.3</v>
      </c>
      <c r="I3446" s="1" t="s">
        <v>770</v>
      </c>
      <c r="J3446" s="1">
        <v>2025</v>
      </c>
      <c r="K3446" s="550">
        <v>45717</v>
      </c>
    </row>
    <row r="3447" spans="3:11">
      <c r="C3447" s="1" t="s">
        <v>1039</v>
      </c>
      <c r="D3447" s="1" t="s">
        <v>810</v>
      </c>
      <c r="F3447" s="1">
        <v>10202141180</v>
      </c>
      <c r="G3447" s="1">
        <v>34318.800000000003</v>
      </c>
      <c r="H3447" s="1">
        <v>34318.800000000003</v>
      </c>
      <c r="I3447" s="1" t="s">
        <v>770</v>
      </c>
      <c r="J3447" s="1">
        <v>2025</v>
      </c>
      <c r="K3447" s="550">
        <v>45717</v>
      </c>
    </row>
    <row r="3448" spans="3:11">
      <c r="C3448" s="1" t="s">
        <v>1040</v>
      </c>
      <c r="D3448" s="1" t="s">
        <v>810</v>
      </c>
      <c r="F3448" s="1">
        <v>10202141180</v>
      </c>
      <c r="G3448" s="1">
        <v>96329.5</v>
      </c>
      <c r="H3448" s="1">
        <v>96329.5</v>
      </c>
      <c r="I3448" s="1" t="s">
        <v>770</v>
      </c>
      <c r="J3448" s="1">
        <v>2025</v>
      </c>
      <c r="K3448" s="550">
        <v>45717</v>
      </c>
    </row>
    <row r="3449" spans="3:11">
      <c r="C3449" s="1" t="s">
        <v>1043</v>
      </c>
      <c r="D3449" s="1" t="s">
        <v>808</v>
      </c>
      <c r="F3449" s="1">
        <v>10201161180</v>
      </c>
      <c r="G3449" s="1">
        <v>10086</v>
      </c>
      <c r="H3449" s="1">
        <v>10086</v>
      </c>
      <c r="I3449" s="1" t="s">
        <v>770</v>
      </c>
      <c r="J3449" s="1">
        <v>2025</v>
      </c>
      <c r="K3449" s="550">
        <v>45717</v>
      </c>
    </row>
    <row r="3450" spans="3:11">
      <c r="C3450" s="1" t="s">
        <v>1045</v>
      </c>
      <c r="D3450" s="1" t="s">
        <v>808</v>
      </c>
      <c r="F3450" s="1">
        <v>10201161180</v>
      </c>
      <c r="G3450" s="1">
        <v>7285</v>
      </c>
      <c r="H3450" s="1">
        <v>7285</v>
      </c>
      <c r="I3450" s="1" t="s">
        <v>770</v>
      </c>
      <c r="J3450" s="1">
        <v>2025</v>
      </c>
      <c r="K3450" s="550">
        <v>45717</v>
      </c>
    </row>
    <row r="3451" spans="3:11">
      <c r="C3451" s="1" t="s">
        <v>1046</v>
      </c>
      <c r="D3451" s="1" t="s">
        <v>808</v>
      </c>
      <c r="F3451" s="1">
        <v>10201161180</v>
      </c>
      <c r="G3451" s="1">
        <v>8030</v>
      </c>
      <c r="H3451" s="1">
        <v>8030</v>
      </c>
      <c r="I3451" s="1" t="s">
        <v>770</v>
      </c>
      <c r="J3451" s="1">
        <v>2025</v>
      </c>
      <c r="K3451" s="550">
        <v>45717</v>
      </c>
    </row>
    <row r="3452" spans="3:11">
      <c r="C3452" s="1" t="s">
        <v>1048</v>
      </c>
      <c r="D3452" s="1" t="s">
        <v>808</v>
      </c>
      <c r="F3452" s="1">
        <v>10201161180</v>
      </c>
      <c r="G3452" s="1">
        <v>559.4</v>
      </c>
      <c r="H3452" s="1">
        <v>559.4</v>
      </c>
      <c r="I3452" s="1" t="s">
        <v>770</v>
      </c>
      <c r="J3452" s="1">
        <v>2025</v>
      </c>
      <c r="K3452" s="550">
        <v>45717</v>
      </c>
    </row>
    <row r="3453" spans="3:11">
      <c r="C3453" s="1" t="s">
        <v>1049</v>
      </c>
      <c r="D3453" s="1" t="s">
        <v>810</v>
      </c>
      <c r="F3453" s="1">
        <v>10201161180</v>
      </c>
      <c r="G3453" s="1">
        <v>2820</v>
      </c>
      <c r="H3453" s="1">
        <v>2820</v>
      </c>
      <c r="I3453" s="1" t="s">
        <v>770</v>
      </c>
      <c r="J3453" s="1">
        <v>2025</v>
      </c>
      <c r="K3453" s="550">
        <v>45717</v>
      </c>
    </row>
    <row r="3454" spans="3:11">
      <c r="C3454" s="1" t="s">
        <v>1050</v>
      </c>
      <c r="D3454" s="1" t="s">
        <v>810</v>
      </c>
      <c r="F3454" s="1">
        <v>10201161180</v>
      </c>
      <c r="G3454" s="1">
        <v>1532.8</v>
      </c>
      <c r="H3454" s="1">
        <v>1532.8</v>
      </c>
      <c r="I3454" s="1" t="s">
        <v>770</v>
      </c>
      <c r="J3454" s="1">
        <v>2025</v>
      </c>
      <c r="K3454" s="550">
        <v>45717</v>
      </c>
    </row>
    <row r="3455" spans="3:11">
      <c r="C3455" s="1" t="s">
        <v>1051</v>
      </c>
      <c r="D3455" s="1" t="s">
        <v>810</v>
      </c>
      <c r="F3455" s="1">
        <v>10201161180</v>
      </c>
      <c r="G3455" s="1">
        <v>4070</v>
      </c>
      <c r="H3455" s="1">
        <v>4070</v>
      </c>
      <c r="I3455" s="1" t="s">
        <v>770</v>
      </c>
      <c r="J3455" s="1">
        <v>2025</v>
      </c>
      <c r="K3455" s="550">
        <v>45717</v>
      </c>
    </row>
    <row r="3456" spans="3:11">
      <c r="C3456" s="1" t="s">
        <v>1054</v>
      </c>
      <c r="D3456" s="1" t="s">
        <v>822</v>
      </c>
      <c r="F3456" s="1">
        <v>10202131180</v>
      </c>
      <c r="G3456" s="1">
        <v>253.29</v>
      </c>
      <c r="H3456" s="1">
        <v>253.29</v>
      </c>
      <c r="I3456" s="1" t="s">
        <v>770</v>
      </c>
      <c r="J3456" s="1">
        <v>2025</v>
      </c>
      <c r="K3456" s="550">
        <v>45717</v>
      </c>
    </row>
    <row r="3457" spans="3:11">
      <c r="C3457" s="1" t="s">
        <v>1055</v>
      </c>
      <c r="D3457" s="1" t="s">
        <v>822</v>
      </c>
      <c r="F3457" s="1">
        <v>10202131180</v>
      </c>
      <c r="G3457" s="1">
        <v>383.95</v>
      </c>
      <c r="H3457" s="1">
        <v>383.95</v>
      </c>
      <c r="I3457" s="1" t="s">
        <v>770</v>
      </c>
      <c r="J3457" s="1">
        <v>2025</v>
      </c>
      <c r="K3457" s="550">
        <v>45717</v>
      </c>
    </row>
    <row r="3458" spans="3:11">
      <c r="C3458" s="1" t="s">
        <v>1058</v>
      </c>
      <c r="D3458" s="1" t="s">
        <v>828</v>
      </c>
      <c r="F3458" s="1">
        <v>10202111180</v>
      </c>
      <c r="G3458" s="1">
        <v>52.8</v>
      </c>
      <c r="H3458" s="1">
        <v>52.8</v>
      </c>
      <c r="I3458" s="1" t="s">
        <v>770</v>
      </c>
      <c r="J3458" s="1">
        <v>2025</v>
      </c>
      <c r="K3458" s="550">
        <v>45717</v>
      </c>
    </row>
    <row r="3459" spans="3:11">
      <c r="C3459" s="1" t="s">
        <v>1060</v>
      </c>
      <c r="D3459" s="1" t="s">
        <v>826</v>
      </c>
      <c r="F3459" s="1">
        <v>10202131180</v>
      </c>
      <c r="G3459" s="1">
        <v>301.11</v>
      </c>
      <c r="H3459" s="1">
        <v>301.11</v>
      </c>
      <c r="I3459" s="1" t="s">
        <v>770</v>
      </c>
      <c r="J3459" s="1">
        <v>2025</v>
      </c>
      <c r="K3459" s="550">
        <v>45717</v>
      </c>
    </row>
    <row r="3460" spans="3:11">
      <c r="C3460" s="1" t="s">
        <v>1372</v>
      </c>
      <c r="D3460" s="1" t="s">
        <v>826</v>
      </c>
      <c r="F3460" s="1" t="s">
        <v>761</v>
      </c>
      <c r="G3460" s="1">
        <v>110.32</v>
      </c>
      <c r="H3460" s="1">
        <v>110.32</v>
      </c>
      <c r="I3460" s="1" t="s">
        <v>770</v>
      </c>
      <c r="J3460" s="1">
        <v>2025</v>
      </c>
      <c r="K3460" s="550">
        <v>45717</v>
      </c>
    </row>
    <row r="3461" spans="3:11">
      <c r="C3461" s="1" t="s">
        <v>1061</v>
      </c>
      <c r="D3461" s="1" t="s">
        <v>826</v>
      </c>
      <c r="F3461" s="1">
        <v>10601621180</v>
      </c>
      <c r="G3461" s="1">
        <v>157.57</v>
      </c>
      <c r="H3461" s="1">
        <v>157.57</v>
      </c>
      <c r="I3461" s="1" t="s">
        <v>770</v>
      </c>
      <c r="J3461" s="1">
        <v>2025</v>
      </c>
      <c r="K3461" s="550">
        <v>45717</v>
      </c>
    </row>
    <row r="3462" spans="3:11">
      <c r="C3462" s="1" t="s">
        <v>1062</v>
      </c>
      <c r="D3462" s="1" t="s">
        <v>812</v>
      </c>
      <c r="F3462" s="1">
        <v>10201161180</v>
      </c>
      <c r="G3462" s="1">
        <v>130</v>
      </c>
      <c r="H3462" s="1">
        <v>130</v>
      </c>
      <c r="I3462" s="1" t="s">
        <v>770</v>
      </c>
      <c r="J3462" s="1">
        <v>2025</v>
      </c>
      <c r="K3462" s="550">
        <v>45717</v>
      </c>
    </row>
    <row r="3463" spans="3:11">
      <c r="C3463" s="1" t="s">
        <v>1407</v>
      </c>
      <c r="D3463" s="1" t="s">
        <v>826</v>
      </c>
      <c r="F3463" s="1" t="s">
        <v>761</v>
      </c>
      <c r="G3463" s="1">
        <v>9685.18</v>
      </c>
      <c r="H3463" s="1">
        <v>9685.18</v>
      </c>
      <c r="I3463" s="1" t="s">
        <v>770</v>
      </c>
      <c r="J3463" s="1">
        <v>2025</v>
      </c>
      <c r="K3463" s="550">
        <v>45717</v>
      </c>
    </row>
    <row r="3464" spans="3:11">
      <c r="C3464" s="1" t="s">
        <v>1065</v>
      </c>
      <c r="D3464" s="1" t="s">
        <v>814</v>
      </c>
      <c r="F3464" s="1">
        <v>10201161180</v>
      </c>
      <c r="G3464" s="1">
        <v>660</v>
      </c>
      <c r="H3464" s="1">
        <v>660</v>
      </c>
      <c r="I3464" s="1" t="s">
        <v>770</v>
      </c>
      <c r="J3464" s="1">
        <v>2025</v>
      </c>
      <c r="K3464" s="550">
        <v>45717</v>
      </c>
    </row>
    <row r="3465" spans="3:11">
      <c r="C3465" s="1" t="s">
        <v>1067</v>
      </c>
      <c r="D3465" s="1" t="s">
        <v>814</v>
      </c>
      <c r="F3465" s="1" t="s">
        <v>750</v>
      </c>
      <c r="G3465" s="1">
        <v>100</v>
      </c>
      <c r="H3465" s="1">
        <v>100</v>
      </c>
      <c r="I3465" s="1" t="s">
        <v>770</v>
      </c>
      <c r="J3465" s="1">
        <v>2025</v>
      </c>
      <c r="K3465" s="550">
        <v>45717</v>
      </c>
    </row>
    <row r="3466" spans="3:11">
      <c r="C3466" s="1" t="s">
        <v>1068</v>
      </c>
      <c r="D3466" s="1" t="s">
        <v>844</v>
      </c>
      <c r="F3466" s="1">
        <v>10601521180</v>
      </c>
      <c r="G3466" s="1">
        <v>139.72999999999999</v>
      </c>
      <c r="H3466" s="1">
        <v>139.72999999999999</v>
      </c>
      <c r="I3466" s="1" t="s">
        <v>770</v>
      </c>
      <c r="J3466" s="1">
        <v>2025</v>
      </c>
      <c r="K3466" s="550">
        <v>45717</v>
      </c>
    </row>
    <row r="3467" spans="3:11">
      <c r="C3467" s="1" t="s">
        <v>1069</v>
      </c>
      <c r="D3467" s="1" t="s">
        <v>826</v>
      </c>
      <c r="F3467" s="1" t="s">
        <v>750</v>
      </c>
      <c r="G3467" s="1">
        <v>59.89</v>
      </c>
      <c r="H3467" s="1">
        <v>59.89</v>
      </c>
      <c r="I3467" s="1" t="s">
        <v>770</v>
      </c>
      <c r="J3467" s="1">
        <v>2025</v>
      </c>
      <c r="K3467" s="550">
        <v>45717</v>
      </c>
    </row>
    <row r="3468" spans="3:11">
      <c r="C3468" s="1" t="s">
        <v>1070</v>
      </c>
      <c r="D3468" s="1" t="s">
        <v>824</v>
      </c>
      <c r="F3468" s="1" t="s">
        <v>750</v>
      </c>
      <c r="G3468" s="1">
        <v>700.9</v>
      </c>
      <c r="H3468" s="1">
        <v>700.9</v>
      </c>
      <c r="I3468" s="1" t="s">
        <v>770</v>
      </c>
      <c r="J3468" s="1">
        <v>2025</v>
      </c>
      <c r="K3468" s="550">
        <v>45717</v>
      </c>
    </row>
    <row r="3469" spans="3:11">
      <c r="C3469" s="1" t="s">
        <v>1071</v>
      </c>
      <c r="D3469" s="1" t="s">
        <v>826</v>
      </c>
      <c r="F3469" s="1" t="s">
        <v>750</v>
      </c>
      <c r="G3469" s="1">
        <v>361.36</v>
      </c>
      <c r="H3469" s="1">
        <v>361.36</v>
      </c>
      <c r="I3469" s="1" t="s">
        <v>770</v>
      </c>
      <c r="J3469" s="1">
        <v>2025</v>
      </c>
      <c r="K3469" s="550">
        <v>45717</v>
      </c>
    </row>
    <row r="3470" spans="3:11">
      <c r="C3470" s="1" t="s">
        <v>1072</v>
      </c>
      <c r="D3470" s="1" t="s">
        <v>818</v>
      </c>
      <c r="F3470" s="1">
        <v>10202171180</v>
      </c>
      <c r="G3470" s="1">
        <v>11271.1</v>
      </c>
      <c r="H3470" s="1">
        <v>11271.1</v>
      </c>
      <c r="I3470" s="1" t="s">
        <v>770</v>
      </c>
      <c r="J3470" s="1">
        <v>2025</v>
      </c>
      <c r="K3470" s="550">
        <v>45717</v>
      </c>
    </row>
    <row r="3471" spans="3:11">
      <c r="C3471" s="1" t="s">
        <v>1073</v>
      </c>
      <c r="D3471" s="1" t="s">
        <v>818</v>
      </c>
      <c r="F3471" s="1">
        <v>10202171180</v>
      </c>
      <c r="G3471" s="1">
        <v>11752.1</v>
      </c>
      <c r="H3471" s="1">
        <v>11752.1</v>
      </c>
      <c r="I3471" s="1" t="s">
        <v>770</v>
      </c>
      <c r="J3471" s="1">
        <v>2025</v>
      </c>
      <c r="K3471" s="550">
        <v>45717</v>
      </c>
    </row>
    <row r="3472" spans="3:11">
      <c r="C3472" s="1" t="s">
        <v>1074</v>
      </c>
      <c r="D3472" s="1" t="s">
        <v>818</v>
      </c>
      <c r="F3472" s="1">
        <v>10201161180</v>
      </c>
      <c r="G3472" s="1">
        <v>125</v>
      </c>
      <c r="H3472" s="1">
        <v>125</v>
      </c>
      <c r="I3472" s="1" t="s">
        <v>770</v>
      </c>
      <c r="J3472" s="1">
        <v>2025</v>
      </c>
      <c r="K3472" s="550">
        <v>45717</v>
      </c>
    </row>
    <row r="3473" spans="3:11">
      <c r="C3473" s="1" t="s">
        <v>1075</v>
      </c>
      <c r="D3473" s="1" t="s">
        <v>818</v>
      </c>
      <c r="F3473" s="1">
        <v>10201161180</v>
      </c>
      <c r="G3473" s="1">
        <v>995</v>
      </c>
      <c r="H3473" s="1">
        <v>995</v>
      </c>
      <c r="I3473" s="1" t="s">
        <v>770</v>
      </c>
      <c r="J3473" s="1">
        <v>2025</v>
      </c>
      <c r="K3473" s="550">
        <v>45717</v>
      </c>
    </row>
    <row r="3474" spans="3:11">
      <c r="C3474" s="1" t="s">
        <v>1331</v>
      </c>
      <c r="D3474" s="1" t="s">
        <v>818</v>
      </c>
      <c r="F3474" s="1" t="s">
        <v>761</v>
      </c>
      <c r="G3474" s="1">
        <v>1992</v>
      </c>
      <c r="H3474" s="1">
        <v>1992</v>
      </c>
      <c r="I3474" s="1" t="s">
        <v>770</v>
      </c>
      <c r="J3474" s="1">
        <v>2025</v>
      </c>
      <c r="K3474" s="550">
        <v>45717</v>
      </c>
    </row>
    <row r="3475" spans="3:11">
      <c r="D3475" s="1" t="s">
        <v>826</v>
      </c>
      <c r="F3475" s="1">
        <v>10601621180</v>
      </c>
      <c r="G3475" s="1">
        <v>114.21</v>
      </c>
      <c r="H3475" s="1">
        <v>114.21</v>
      </c>
      <c r="I3475" s="1" t="s">
        <v>770</v>
      </c>
      <c r="J3475" s="1">
        <v>2025</v>
      </c>
      <c r="K3475" s="550">
        <v>45717</v>
      </c>
    </row>
    <row r="3476" spans="3:11">
      <c r="C3476" s="1" t="s">
        <v>1077</v>
      </c>
      <c r="D3476" s="1" t="s">
        <v>826</v>
      </c>
      <c r="F3476" s="1">
        <v>10601621180</v>
      </c>
      <c r="G3476" s="1">
        <v>108.07</v>
      </c>
      <c r="H3476" s="1">
        <v>108.07</v>
      </c>
      <c r="I3476" s="1" t="s">
        <v>770</v>
      </c>
      <c r="J3476" s="1">
        <v>2025</v>
      </c>
      <c r="K3476" s="550">
        <v>45717</v>
      </c>
    </row>
    <row r="3477" spans="3:11">
      <c r="C3477" s="1" t="s">
        <v>1078</v>
      </c>
      <c r="D3477" s="1" t="s">
        <v>826</v>
      </c>
      <c r="F3477" s="1">
        <v>10401101180</v>
      </c>
      <c r="G3477" s="1">
        <v>700.67</v>
      </c>
      <c r="H3477" s="1">
        <v>700.67</v>
      </c>
      <c r="I3477" s="1" t="s">
        <v>770</v>
      </c>
      <c r="J3477" s="1">
        <v>2025</v>
      </c>
      <c r="K3477" s="550">
        <v>45717</v>
      </c>
    </row>
    <row r="3478" spans="3:11">
      <c r="C3478" s="1" t="s">
        <v>1079</v>
      </c>
      <c r="D3478" s="1" t="s">
        <v>824</v>
      </c>
      <c r="F3478" s="1">
        <v>10201161180</v>
      </c>
      <c r="G3478" s="1">
        <v>415</v>
      </c>
      <c r="H3478" s="1">
        <v>415</v>
      </c>
      <c r="I3478" s="1" t="s">
        <v>770</v>
      </c>
      <c r="J3478" s="1">
        <v>2025</v>
      </c>
      <c r="K3478" s="550">
        <v>45717</v>
      </c>
    </row>
    <row r="3479" spans="3:11">
      <c r="C3479" s="1" t="s">
        <v>1408</v>
      </c>
      <c r="D3479" s="1" t="s">
        <v>824</v>
      </c>
      <c r="F3479" s="1">
        <v>10401101180</v>
      </c>
      <c r="G3479" s="1">
        <v>820.67</v>
      </c>
      <c r="H3479" s="1">
        <v>820.67</v>
      </c>
      <c r="I3479" s="1" t="s">
        <v>770</v>
      </c>
      <c r="J3479" s="1">
        <v>2025</v>
      </c>
      <c r="K3479" s="550">
        <v>45717</v>
      </c>
    </row>
    <row r="3480" spans="3:11">
      <c r="C3480" s="1" t="s">
        <v>1082</v>
      </c>
      <c r="D3480" s="1" t="s">
        <v>830</v>
      </c>
      <c r="F3480" s="1">
        <v>10401301180</v>
      </c>
      <c r="G3480" s="1">
        <v>341.3</v>
      </c>
      <c r="H3480" s="1">
        <v>341.3</v>
      </c>
      <c r="I3480" s="1" t="s">
        <v>770</v>
      </c>
      <c r="J3480" s="1">
        <v>2025</v>
      </c>
      <c r="K3480" s="550">
        <v>45717</v>
      </c>
    </row>
    <row r="3481" spans="3:11">
      <c r="C3481" s="1" t="s">
        <v>1083</v>
      </c>
      <c r="D3481" s="1" t="s">
        <v>826</v>
      </c>
      <c r="F3481" s="1">
        <v>10601621180</v>
      </c>
      <c r="G3481" s="1">
        <v>161.62</v>
      </c>
      <c r="H3481" s="1">
        <v>161.62</v>
      </c>
      <c r="I3481" s="1" t="s">
        <v>770</v>
      </c>
      <c r="J3481" s="1">
        <v>2025</v>
      </c>
      <c r="K3481" s="550">
        <v>45717</v>
      </c>
    </row>
    <row r="3482" spans="3:11">
      <c r="C3482" s="1" t="s">
        <v>1084</v>
      </c>
      <c r="D3482" s="1" t="s">
        <v>826</v>
      </c>
      <c r="F3482" s="1">
        <v>10601621180</v>
      </c>
      <c r="G3482" s="1">
        <v>718.5</v>
      </c>
      <c r="H3482" s="1">
        <v>718.5</v>
      </c>
      <c r="I3482" s="1" t="s">
        <v>770</v>
      </c>
      <c r="J3482" s="1">
        <v>2025</v>
      </c>
      <c r="K3482" s="550">
        <v>45717</v>
      </c>
    </row>
    <row r="3483" spans="3:11" ht="25.5">
      <c r="C3483" s="69" t="s">
        <v>1374</v>
      </c>
      <c r="D3483" s="69" t="s">
        <v>808</v>
      </c>
      <c r="F3483" s="1" t="s">
        <v>761</v>
      </c>
      <c r="G3483" s="1">
        <v>1696</v>
      </c>
      <c r="H3483" s="1">
        <v>1696</v>
      </c>
      <c r="I3483" s="1" t="s">
        <v>770</v>
      </c>
      <c r="J3483" s="1">
        <v>2025</v>
      </c>
      <c r="K3483" s="550">
        <v>45717</v>
      </c>
    </row>
    <row r="3484" spans="3:11">
      <c r="C3484" s="1" t="s">
        <v>1086</v>
      </c>
      <c r="D3484" s="1" t="s">
        <v>820</v>
      </c>
      <c r="F3484" s="1">
        <v>10201161180</v>
      </c>
      <c r="G3484" s="1">
        <v>2275</v>
      </c>
      <c r="H3484" s="1">
        <v>2275</v>
      </c>
      <c r="I3484" s="1" t="s">
        <v>770</v>
      </c>
      <c r="J3484" s="1">
        <v>2025</v>
      </c>
      <c r="K3484" s="550">
        <v>45717</v>
      </c>
    </row>
    <row r="3485" spans="3:11">
      <c r="C3485" s="1" t="s">
        <v>1087</v>
      </c>
      <c r="D3485" s="1" t="s">
        <v>820</v>
      </c>
      <c r="F3485" s="1">
        <v>10201161180</v>
      </c>
      <c r="G3485" s="1">
        <v>3565</v>
      </c>
      <c r="H3485" s="1">
        <v>3565</v>
      </c>
      <c r="I3485" s="1" t="s">
        <v>770</v>
      </c>
      <c r="J3485" s="1">
        <v>2025</v>
      </c>
      <c r="K3485" s="550">
        <v>45717</v>
      </c>
    </row>
    <row r="3486" spans="3:11">
      <c r="C3486" s="1" t="s">
        <v>1088</v>
      </c>
      <c r="D3486" s="1" t="s">
        <v>820</v>
      </c>
      <c r="F3486" s="1">
        <v>10201161180</v>
      </c>
      <c r="G3486" s="1">
        <v>4680</v>
      </c>
      <c r="H3486" s="1">
        <v>4680</v>
      </c>
      <c r="I3486" s="1" t="s">
        <v>770</v>
      </c>
      <c r="J3486" s="1">
        <v>2025</v>
      </c>
      <c r="K3486" s="550">
        <v>45717</v>
      </c>
    </row>
    <row r="3487" spans="3:11">
      <c r="C3487" s="1" t="s">
        <v>1089</v>
      </c>
      <c r="D3487" s="1" t="s">
        <v>820</v>
      </c>
      <c r="F3487" s="1">
        <v>10201161180</v>
      </c>
      <c r="G3487" s="1">
        <v>4150</v>
      </c>
      <c r="H3487" s="1">
        <v>4150</v>
      </c>
      <c r="I3487" s="1" t="s">
        <v>770</v>
      </c>
      <c r="J3487" s="1">
        <v>2025</v>
      </c>
      <c r="K3487" s="550">
        <v>45717</v>
      </c>
    </row>
    <row r="3488" spans="3:11">
      <c r="C3488" s="1" t="s">
        <v>1375</v>
      </c>
      <c r="D3488" s="1" t="s">
        <v>826</v>
      </c>
      <c r="F3488" s="1" t="s">
        <v>761</v>
      </c>
      <c r="G3488" s="1">
        <v>241.62</v>
      </c>
      <c r="H3488" s="1">
        <v>241.62</v>
      </c>
      <c r="I3488" s="1" t="s">
        <v>770</v>
      </c>
      <c r="J3488" s="1">
        <v>2025</v>
      </c>
      <c r="K3488" s="550">
        <v>45717</v>
      </c>
    </row>
    <row r="3489" spans="3:11">
      <c r="C3489" s="1" t="s">
        <v>1092</v>
      </c>
      <c r="D3489" s="1" t="s">
        <v>826</v>
      </c>
      <c r="F3489" s="1">
        <v>10401101180</v>
      </c>
      <c r="G3489" s="1">
        <v>516.12</v>
      </c>
      <c r="H3489" s="1">
        <v>516.12</v>
      </c>
      <c r="I3489" s="1" t="s">
        <v>770</v>
      </c>
      <c r="J3489" s="1">
        <v>2025</v>
      </c>
      <c r="K3489" s="550">
        <v>45717</v>
      </c>
    </row>
    <row r="3490" spans="3:11">
      <c r="C3490" s="1" t="s">
        <v>1093</v>
      </c>
      <c r="D3490" s="1" t="s">
        <v>830</v>
      </c>
      <c r="F3490" s="1">
        <v>10201161180</v>
      </c>
      <c r="G3490" s="1">
        <v>19607.900000000001</v>
      </c>
      <c r="H3490" s="1">
        <v>19607.900000000001</v>
      </c>
      <c r="I3490" s="1" t="s">
        <v>770</v>
      </c>
      <c r="J3490" s="1">
        <v>2025</v>
      </c>
      <c r="K3490" s="550">
        <v>45717</v>
      </c>
    </row>
    <row r="3491" spans="3:11">
      <c r="C3491" s="1" t="s">
        <v>1094</v>
      </c>
      <c r="D3491" s="1" t="s">
        <v>830</v>
      </c>
      <c r="F3491" s="1">
        <v>10201161180</v>
      </c>
      <c r="G3491" s="1">
        <v>29814.6</v>
      </c>
      <c r="H3491" s="1">
        <v>29814.6</v>
      </c>
      <c r="I3491" s="1" t="s">
        <v>770</v>
      </c>
      <c r="J3491" s="1">
        <v>2025</v>
      </c>
      <c r="K3491" s="550">
        <v>45717</v>
      </c>
    </row>
    <row r="3492" spans="3:11">
      <c r="C3492" s="1" t="s">
        <v>1332</v>
      </c>
      <c r="D3492" s="1" t="s">
        <v>826</v>
      </c>
      <c r="F3492" s="1" t="s">
        <v>761</v>
      </c>
      <c r="G3492" s="1">
        <v>79.069999999999993</v>
      </c>
      <c r="H3492" s="1">
        <v>79.069999999999993</v>
      </c>
      <c r="I3492" s="1" t="s">
        <v>770</v>
      </c>
      <c r="J3492" s="1">
        <v>2025</v>
      </c>
      <c r="K3492" s="550">
        <v>45717</v>
      </c>
    </row>
    <row r="3493" spans="3:11">
      <c r="C3493" s="1" t="s">
        <v>1334</v>
      </c>
      <c r="D3493" s="1" t="s">
        <v>826</v>
      </c>
      <c r="F3493" s="1" t="s">
        <v>761</v>
      </c>
      <c r="G3493" s="1">
        <v>1504.82</v>
      </c>
      <c r="H3493" s="1">
        <v>1504.82</v>
      </c>
      <c r="I3493" s="1" t="s">
        <v>770</v>
      </c>
      <c r="J3493" s="1">
        <v>2025</v>
      </c>
      <c r="K3493" s="550">
        <v>45717</v>
      </c>
    </row>
    <row r="3494" spans="3:11">
      <c r="C3494" s="1" t="s">
        <v>1336</v>
      </c>
      <c r="D3494" s="1" t="s">
        <v>826</v>
      </c>
      <c r="F3494" s="1" t="s">
        <v>761</v>
      </c>
      <c r="G3494" s="1">
        <v>443.81</v>
      </c>
      <c r="H3494" s="1">
        <v>443.81</v>
      </c>
      <c r="I3494" s="1" t="s">
        <v>770</v>
      </c>
      <c r="J3494" s="1">
        <v>2025</v>
      </c>
      <c r="K3494" s="550">
        <v>45717</v>
      </c>
    </row>
    <row r="3495" spans="3:11">
      <c r="C3495" s="1" t="s">
        <v>1097</v>
      </c>
      <c r="D3495" s="1" t="s">
        <v>828</v>
      </c>
      <c r="F3495" s="1">
        <v>10202171180</v>
      </c>
      <c r="G3495" s="1">
        <v>237.8</v>
      </c>
      <c r="H3495" s="1">
        <v>237.8</v>
      </c>
      <c r="I3495" s="1" t="s">
        <v>770</v>
      </c>
      <c r="J3495" s="1">
        <v>2025</v>
      </c>
      <c r="K3495" s="550">
        <v>45717</v>
      </c>
    </row>
    <row r="3496" spans="3:11">
      <c r="C3496" s="1" t="s">
        <v>1098</v>
      </c>
      <c r="D3496" s="1" t="s">
        <v>828</v>
      </c>
      <c r="F3496" s="1">
        <v>10202171180</v>
      </c>
      <c r="G3496" s="1">
        <v>465</v>
      </c>
      <c r="H3496" s="1">
        <v>465</v>
      </c>
      <c r="I3496" s="1" t="s">
        <v>770</v>
      </c>
      <c r="J3496" s="1">
        <v>2025</v>
      </c>
      <c r="K3496" s="550">
        <v>45717</v>
      </c>
    </row>
    <row r="3497" spans="3:11">
      <c r="C3497" s="1" t="s">
        <v>1099</v>
      </c>
      <c r="D3497" s="1" t="s">
        <v>828</v>
      </c>
      <c r="F3497" s="1">
        <v>10202171180</v>
      </c>
      <c r="G3497" s="1">
        <v>242.7</v>
      </c>
      <c r="H3497" s="1">
        <v>242.7</v>
      </c>
      <c r="I3497" s="1" t="s">
        <v>770</v>
      </c>
      <c r="J3497" s="1">
        <v>2025</v>
      </c>
      <c r="K3497" s="550">
        <v>45717</v>
      </c>
    </row>
    <row r="3498" spans="3:11">
      <c r="C3498" s="1" t="s">
        <v>1100</v>
      </c>
      <c r="D3498" s="1" t="s">
        <v>828</v>
      </c>
      <c r="F3498" s="1">
        <v>10202171180</v>
      </c>
      <c r="G3498" s="1">
        <v>161</v>
      </c>
      <c r="H3498" s="1">
        <v>161</v>
      </c>
      <c r="I3498" s="1" t="s">
        <v>770</v>
      </c>
      <c r="J3498" s="1">
        <v>2025</v>
      </c>
      <c r="K3498" s="550">
        <v>45717</v>
      </c>
    </row>
    <row r="3499" spans="3:11">
      <c r="C3499" s="1" t="s">
        <v>1101</v>
      </c>
      <c r="D3499" s="1" t="s">
        <v>828</v>
      </c>
      <c r="F3499" s="1">
        <v>10202171180</v>
      </c>
      <c r="G3499" s="1">
        <v>201.5</v>
      </c>
      <c r="H3499" s="1">
        <v>201.5</v>
      </c>
      <c r="I3499" s="1" t="s">
        <v>770</v>
      </c>
      <c r="J3499" s="1">
        <v>2025</v>
      </c>
      <c r="K3499" s="550">
        <v>45717</v>
      </c>
    </row>
    <row r="3500" spans="3:11">
      <c r="C3500" s="1" t="s">
        <v>1102</v>
      </c>
      <c r="D3500" s="1" t="s">
        <v>828</v>
      </c>
      <c r="F3500" s="1">
        <v>10202171180</v>
      </c>
      <c r="G3500" s="1">
        <v>352.6</v>
      </c>
      <c r="H3500" s="1">
        <v>352.6</v>
      </c>
      <c r="I3500" s="1" t="s">
        <v>770</v>
      </c>
      <c r="J3500" s="1">
        <v>2025</v>
      </c>
      <c r="K3500" s="550">
        <v>45717</v>
      </c>
    </row>
    <row r="3501" spans="3:11">
      <c r="C3501" s="1" t="s">
        <v>1103</v>
      </c>
      <c r="D3501" s="1" t="s">
        <v>828</v>
      </c>
      <c r="F3501" s="1">
        <v>10202171180</v>
      </c>
      <c r="G3501" s="1">
        <v>136.1</v>
      </c>
      <c r="H3501" s="1">
        <v>136.1</v>
      </c>
      <c r="I3501" s="1" t="s">
        <v>770</v>
      </c>
      <c r="J3501" s="1">
        <v>2025</v>
      </c>
      <c r="K3501" s="550">
        <v>45717</v>
      </c>
    </row>
    <row r="3502" spans="3:11">
      <c r="C3502" s="1" t="s">
        <v>1104</v>
      </c>
      <c r="D3502" s="1" t="s">
        <v>828</v>
      </c>
      <c r="F3502" s="1">
        <v>10202171180</v>
      </c>
      <c r="G3502" s="1">
        <v>281.8</v>
      </c>
      <c r="H3502" s="1">
        <v>281.8</v>
      </c>
      <c r="I3502" s="1" t="s">
        <v>770</v>
      </c>
      <c r="J3502" s="1">
        <v>2025</v>
      </c>
      <c r="K3502" s="550">
        <v>45717</v>
      </c>
    </row>
    <row r="3503" spans="3:11">
      <c r="C3503" s="1" t="s">
        <v>1105</v>
      </c>
      <c r="D3503" s="1" t="s">
        <v>828</v>
      </c>
      <c r="F3503" s="1">
        <v>10202171180</v>
      </c>
      <c r="G3503" s="1">
        <v>418.2</v>
      </c>
      <c r="H3503" s="1">
        <v>418.2</v>
      </c>
      <c r="I3503" s="1" t="s">
        <v>770</v>
      </c>
      <c r="J3503" s="1">
        <v>2025</v>
      </c>
      <c r="K3503" s="550">
        <v>45717</v>
      </c>
    </row>
    <row r="3504" spans="3:11">
      <c r="C3504" s="1" t="s">
        <v>1106</v>
      </c>
      <c r="D3504" s="1" t="s">
        <v>828</v>
      </c>
      <c r="F3504" s="1">
        <v>10202171180</v>
      </c>
      <c r="G3504" s="1">
        <v>359.6</v>
      </c>
      <c r="H3504" s="1">
        <v>359.6</v>
      </c>
      <c r="I3504" s="1" t="s">
        <v>770</v>
      </c>
      <c r="J3504" s="1">
        <v>2025</v>
      </c>
      <c r="K3504" s="550">
        <v>45717</v>
      </c>
    </row>
    <row r="3505" spans="3:11">
      <c r="C3505" s="1" t="s">
        <v>1107</v>
      </c>
      <c r="D3505" s="1" t="s">
        <v>828</v>
      </c>
      <c r="F3505" s="1">
        <v>10202171180</v>
      </c>
      <c r="G3505" s="1">
        <v>302.8</v>
      </c>
      <c r="H3505" s="1">
        <v>302.8</v>
      </c>
      <c r="I3505" s="1" t="s">
        <v>770</v>
      </c>
      <c r="J3505" s="1">
        <v>2025</v>
      </c>
      <c r="K3505" s="550">
        <v>45717</v>
      </c>
    </row>
    <row r="3506" spans="3:11">
      <c r="C3506" s="1" t="s">
        <v>1108</v>
      </c>
      <c r="D3506" s="1" t="s">
        <v>828</v>
      </c>
      <c r="F3506" s="1">
        <v>10202171180</v>
      </c>
      <c r="G3506" s="1">
        <v>298.2</v>
      </c>
      <c r="H3506" s="1">
        <v>298.2</v>
      </c>
      <c r="I3506" s="1" t="s">
        <v>770</v>
      </c>
      <c r="J3506" s="1">
        <v>2025</v>
      </c>
      <c r="K3506" s="550">
        <v>45717</v>
      </c>
    </row>
    <row r="3507" spans="3:11">
      <c r="C3507" s="1" t="s">
        <v>1109</v>
      </c>
      <c r="D3507" s="1" t="s">
        <v>828</v>
      </c>
      <c r="F3507" s="1">
        <v>10202171180</v>
      </c>
      <c r="G3507" s="1">
        <v>377.5</v>
      </c>
      <c r="H3507" s="1">
        <v>377.5</v>
      </c>
      <c r="I3507" s="1" t="s">
        <v>770</v>
      </c>
      <c r="J3507" s="1">
        <v>2025</v>
      </c>
      <c r="K3507" s="550">
        <v>45717</v>
      </c>
    </row>
    <row r="3508" spans="3:11">
      <c r="C3508" s="1" t="s">
        <v>1295</v>
      </c>
      <c r="D3508" s="1" t="s">
        <v>828</v>
      </c>
      <c r="F3508" s="1">
        <v>10202171180</v>
      </c>
      <c r="G3508" s="1">
        <v>13.2</v>
      </c>
      <c r="H3508" s="1">
        <v>13.2</v>
      </c>
      <c r="I3508" s="1" t="s">
        <v>770</v>
      </c>
      <c r="J3508" s="1">
        <v>2025</v>
      </c>
      <c r="K3508" s="550">
        <v>45717</v>
      </c>
    </row>
    <row r="3509" spans="3:11">
      <c r="C3509" s="1" t="s">
        <v>1338</v>
      </c>
      <c r="D3509" s="1" t="s">
        <v>828</v>
      </c>
      <c r="F3509" s="1">
        <v>10401631180</v>
      </c>
      <c r="G3509" s="1">
        <v>131</v>
      </c>
      <c r="H3509" s="1">
        <v>131</v>
      </c>
      <c r="I3509" s="1" t="s">
        <v>770</v>
      </c>
      <c r="J3509" s="1">
        <v>2025</v>
      </c>
      <c r="K3509" s="550">
        <v>45717</v>
      </c>
    </row>
    <row r="3510" spans="3:11">
      <c r="D3510" s="1" t="s">
        <v>826</v>
      </c>
      <c r="F3510" s="1">
        <v>10601621180</v>
      </c>
      <c r="G3510" s="1">
        <v>104.49</v>
      </c>
      <c r="H3510" s="1">
        <v>104.49</v>
      </c>
      <c r="I3510" s="1" t="s">
        <v>770</v>
      </c>
      <c r="J3510" s="1">
        <v>2025</v>
      </c>
      <c r="K3510" s="550">
        <v>45717</v>
      </c>
    </row>
    <row r="3511" spans="3:11">
      <c r="C3511" s="1" t="s">
        <v>1339</v>
      </c>
      <c r="D3511" s="1" t="s">
        <v>826</v>
      </c>
      <c r="F3511" s="1" t="s">
        <v>761</v>
      </c>
      <c r="G3511" s="1">
        <v>113.44</v>
      </c>
      <c r="H3511" s="1">
        <v>113.44</v>
      </c>
      <c r="I3511" s="1" t="s">
        <v>770</v>
      </c>
      <c r="J3511" s="1">
        <v>2025</v>
      </c>
      <c r="K3511" s="550">
        <v>45717</v>
      </c>
    </row>
    <row r="3512" spans="3:11">
      <c r="C3512" s="1" t="s">
        <v>1411</v>
      </c>
      <c r="D3512" s="1" t="s">
        <v>826</v>
      </c>
      <c r="F3512" s="1">
        <v>10601621180</v>
      </c>
      <c r="G3512" s="1">
        <v>501.92</v>
      </c>
      <c r="H3512" s="1">
        <v>501.92</v>
      </c>
      <c r="I3512" s="1" t="s">
        <v>770</v>
      </c>
      <c r="J3512" s="1">
        <v>2025</v>
      </c>
      <c r="K3512" s="550">
        <v>45717</v>
      </c>
    </row>
    <row r="3513" spans="3:11">
      <c r="C3513" s="1" t="s">
        <v>1298</v>
      </c>
      <c r="D3513" s="1" t="s">
        <v>826</v>
      </c>
      <c r="F3513" s="1">
        <v>10101801180</v>
      </c>
      <c r="G3513" s="1">
        <v>139.79</v>
      </c>
      <c r="H3513" s="1">
        <v>139.79</v>
      </c>
      <c r="I3513" s="1" t="s">
        <v>770</v>
      </c>
      <c r="J3513" s="1">
        <v>2025</v>
      </c>
      <c r="K3513" s="550">
        <v>45717</v>
      </c>
    </row>
    <row r="3514" spans="3:11">
      <c r="C3514" s="1" t="s">
        <v>1113</v>
      </c>
      <c r="D3514" s="1" t="s">
        <v>826</v>
      </c>
      <c r="F3514" s="1">
        <v>10601621180</v>
      </c>
      <c r="G3514" s="1">
        <v>55.71</v>
      </c>
      <c r="H3514" s="1">
        <v>55.71</v>
      </c>
      <c r="I3514" s="1" t="s">
        <v>770</v>
      </c>
      <c r="J3514" s="1">
        <v>2025</v>
      </c>
      <c r="K3514" s="550">
        <v>45717</v>
      </c>
    </row>
    <row r="3515" spans="3:11">
      <c r="C3515" s="1" t="s">
        <v>1114</v>
      </c>
      <c r="D3515" s="1" t="s">
        <v>826</v>
      </c>
      <c r="F3515" s="1">
        <v>10601621180</v>
      </c>
      <c r="G3515" s="1">
        <v>244.83</v>
      </c>
      <c r="H3515" s="1">
        <v>244.83</v>
      </c>
      <c r="I3515" s="1" t="s">
        <v>770</v>
      </c>
      <c r="J3515" s="1">
        <v>2025</v>
      </c>
      <c r="K3515" s="550">
        <v>45717</v>
      </c>
    </row>
    <row r="3516" spans="3:11">
      <c r="C3516" s="1" t="s">
        <v>1115</v>
      </c>
      <c r="D3516" s="1" t="s">
        <v>826</v>
      </c>
      <c r="F3516" s="1">
        <v>10601621180</v>
      </c>
      <c r="G3516" s="1">
        <v>47.04</v>
      </c>
      <c r="H3516" s="1">
        <v>47.04</v>
      </c>
      <c r="I3516" s="1" t="s">
        <v>770</v>
      </c>
      <c r="J3516" s="1">
        <v>2025</v>
      </c>
      <c r="K3516" s="550">
        <v>45717</v>
      </c>
    </row>
    <row r="3517" spans="3:11">
      <c r="C3517" s="1" t="s">
        <v>1116</v>
      </c>
      <c r="D3517" s="1" t="s">
        <v>826</v>
      </c>
      <c r="F3517" s="1">
        <v>10601621180</v>
      </c>
      <c r="G3517" s="1">
        <v>63.73</v>
      </c>
      <c r="H3517" s="1">
        <v>63.73</v>
      </c>
      <c r="I3517" s="1" t="s">
        <v>770</v>
      </c>
      <c r="J3517" s="1">
        <v>2025</v>
      </c>
      <c r="K3517" s="550">
        <v>45717</v>
      </c>
    </row>
    <row r="3518" spans="3:11">
      <c r="C3518" s="1" t="s">
        <v>1299</v>
      </c>
      <c r="D3518" s="1" t="s">
        <v>826</v>
      </c>
      <c r="F3518" s="1">
        <v>10601621180</v>
      </c>
      <c r="G3518" s="1">
        <v>52.08</v>
      </c>
      <c r="H3518" s="1">
        <v>52.08</v>
      </c>
      <c r="I3518" s="1" t="s">
        <v>770</v>
      </c>
      <c r="J3518" s="1">
        <v>2025</v>
      </c>
      <c r="K3518" s="550">
        <v>45717</v>
      </c>
    </row>
    <row r="3519" spans="3:11">
      <c r="C3519" s="1" t="s">
        <v>1117</v>
      </c>
      <c r="D3519" s="1" t="s">
        <v>826</v>
      </c>
      <c r="F3519" s="1">
        <v>10601621180</v>
      </c>
      <c r="G3519" s="1">
        <v>385.84</v>
      </c>
      <c r="H3519" s="1">
        <v>385.84</v>
      </c>
      <c r="I3519" s="1" t="s">
        <v>770</v>
      </c>
      <c r="J3519" s="1">
        <v>2025</v>
      </c>
      <c r="K3519" s="550">
        <v>45717</v>
      </c>
    </row>
    <row r="3520" spans="3:11">
      <c r="C3520" s="1" t="s">
        <v>1118</v>
      </c>
      <c r="D3520" s="1" t="s">
        <v>826</v>
      </c>
      <c r="F3520" s="1">
        <v>10601621180</v>
      </c>
      <c r="G3520" s="1">
        <v>176.62</v>
      </c>
      <c r="H3520" s="1">
        <v>176.62</v>
      </c>
      <c r="I3520" s="1" t="s">
        <v>770</v>
      </c>
      <c r="J3520" s="1">
        <v>2025</v>
      </c>
      <c r="K3520" s="550">
        <v>45717</v>
      </c>
    </row>
    <row r="3521" spans="3:11">
      <c r="C3521" s="1" t="s">
        <v>1120</v>
      </c>
      <c r="D3521" s="1" t="s">
        <v>826</v>
      </c>
      <c r="F3521" s="1">
        <v>10601621180</v>
      </c>
      <c r="G3521" s="1">
        <v>474.91</v>
      </c>
      <c r="H3521" s="1">
        <v>474.91</v>
      </c>
      <c r="I3521" s="1" t="s">
        <v>770</v>
      </c>
      <c r="J3521" s="1">
        <v>2025</v>
      </c>
      <c r="K3521" s="550">
        <v>45717</v>
      </c>
    </row>
    <row r="3522" spans="3:11">
      <c r="C3522" s="1" t="s">
        <v>1121</v>
      </c>
      <c r="D3522" s="1" t="s">
        <v>826</v>
      </c>
      <c r="F3522" s="1">
        <v>10601621180</v>
      </c>
      <c r="G3522" s="1">
        <v>270.77999999999997</v>
      </c>
      <c r="H3522" s="1">
        <v>0</v>
      </c>
      <c r="I3522" s="1" t="s">
        <v>770</v>
      </c>
      <c r="J3522" s="1">
        <v>2025</v>
      </c>
      <c r="K3522" s="550">
        <v>45717</v>
      </c>
    </row>
    <row r="3523" spans="3:11">
      <c r="C3523" s="1" t="s">
        <v>1122</v>
      </c>
      <c r="D3523" s="1" t="s">
        <v>826</v>
      </c>
      <c r="F3523" s="1">
        <v>10601621180</v>
      </c>
      <c r="G3523" s="1">
        <v>252.74</v>
      </c>
      <c r="H3523" s="1">
        <v>252.74</v>
      </c>
      <c r="I3523" s="1" t="s">
        <v>770</v>
      </c>
      <c r="J3523" s="1">
        <v>2025</v>
      </c>
      <c r="K3523" s="550">
        <v>45717</v>
      </c>
    </row>
    <row r="3524" spans="3:11">
      <c r="C3524" s="1" t="s">
        <v>1123</v>
      </c>
      <c r="D3524" s="1" t="s">
        <v>826</v>
      </c>
      <c r="F3524" s="1">
        <v>10601621180</v>
      </c>
      <c r="G3524" s="1">
        <v>183.88</v>
      </c>
      <c r="H3524" s="1">
        <v>183.88</v>
      </c>
      <c r="I3524" s="1" t="s">
        <v>770</v>
      </c>
      <c r="J3524" s="1">
        <v>2025</v>
      </c>
      <c r="K3524" s="550">
        <v>45717</v>
      </c>
    </row>
    <row r="3525" spans="3:11">
      <c r="C3525" s="1" t="s">
        <v>1126</v>
      </c>
      <c r="D3525" s="1" t="s">
        <v>826</v>
      </c>
      <c r="F3525" s="1">
        <v>10601621180</v>
      </c>
      <c r="G3525" s="1">
        <v>226.96</v>
      </c>
      <c r="H3525" s="1">
        <v>226.96</v>
      </c>
      <c r="I3525" s="1" t="s">
        <v>770</v>
      </c>
      <c r="J3525" s="1">
        <v>2025</v>
      </c>
      <c r="K3525" s="550">
        <v>45717</v>
      </c>
    </row>
    <row r="3526" spans="3:11">
      <c r="C3526" s="1" t="s">
        <v>1127</v>
      </c>
      <c r="D3526" s="1" t="s">
        <v>826</v>
      </c>
      <c r="F3526" s="1">
        <v>10601621180</v>
      </c>
      <c r="G3526" s="1">
        <v>640.91999999999996</v>
      </c>
      <c r="H3526" s="1">
        <v>640.91999999999996</v>
      </c>
      <c r="I3526" s="1" t="s">
        <v>770</v>
      </c>
      <c r="J3526" s="1">
        <v>2025</v>
      </c>
      <c r="K3526" s="550">
        <v>45717</v>
      </c>
    </row>
    <row r="3527" spans="3:11">
      <c r="C3527" s="1" t="s">
        <v>1128</v>
      </c>
      <c r="D3527" s="1" t="s">
        <v>826</v>
      </c>
      <c r="F3527" s="1">
        <v>10601621180</v>
      </c>
      <c r="G3527" s="1">
        <v>219.18</v>
      </c>
      <c r="H3527" s="1">
        <v>0</v>
      </c>
      <c r="I3527" s="1" t="s">
        <v>770</v>
      </c>
      <c r="J3527" s="1">
        <v>2025</v>
      </c>
      <c r="K3527" s="550">
        <v>45717</v>
      </c>
    </row>
    <row r="3528" spans="3:11">
      <c r="C3528" s="1" t="s">
        <v>1129</v>
      </c>
      <c r="D3528" s="1" t="s">
        <v>826</v>
      </c>
      <c r="F3528" s="1">
        <v>10601621180</v>
      </c>
      <c r="G3528" s="1">
        <v>181.28</v>
      </c>
      <c r="H3528" s="1">
        <v>181.28</v>
      </c>
      <c r="I3528" s="1" t="s">
        <v>770</v>
      </c>
      <c r="J3528" s="1">
        <v>2025</v>
      </c>
      <c r="K3528" s="550">
        <v>45717</v>
      </c>
    </row>
    <row r="3529" spans="3:11">
      <c r="C3529" s="1" t="s">
        <v>1300</v>
      </c>
      <c r="D3529" s="1" t="s">
        <v>826</v>
      </c>
      <c r="F3529" s="1">
        <v>10601621180</v>
      </c>
      <c r="G3529" s="1">
        <v>94.8</v>
      </c>
      <c r="H3529" s="1">
        <v>94.8</v>
      </c>
      <c r="I3529" s="1" t="s">
        <v>770</v>
      </c>
      <c r="J3529" s="1">
        <v>2025</v>
      </c>
      <c r="K3529" s="550">
        <v>45717</v>
      </c>
    </row>
    <row r="3530" spans="3:11">
      <c r="C3530" s="1" t="s">
        <v>1130</v>
      </c>
      <c r="D3530" s="1" t="s">
        <v>826</v>
      </c>
      <c r="F3530" s="1">
        <v>10601621180</v>
      </c>
      <c r="G3530" s="1">
        <v>225.98</v>
      </c>
      <c r="H3530" s="1">
        <v>225.98</v>
      </c>
      <c r="I3530" s="1" t="s">
        <v>770</v>
      </c>
      <c r="J3530" s="1">
        <v>2025</v>
      </c>
      <c r="K3530" s="550">
        <v>45717</v>
      </c>
    </row>
    <row r="3531" spans="3:11">
      <c r="C3531" s="1" t="s">
        <v>1413</v>
      </c>
      <c r="D3531" s="1" t="s">
        <v>826</v>
      </c>
      <c r="F3531" s="1">
        <v>10601621180</v>
      </c>
      <c r="G3531" s="1">
        <v>320.14999999999998</v>
      </c>
      <c r="H3531" s="1">
        <v>320.14999999999998</v>
      </c>
      <c r="I3531" s="1" t="s">
        <v>770</v>
      </c>
      <c r="J3531" s="1">
        <v>2025</v>
      </c>
      <c r="K3531" s="550">
        <v>45717</v>
      </c>
    </row>
    <row r="3532" spans="3:11">
      <c r="C3532" s="1" t="s">
        <v>1133</v>
      </c>
      <c r="D3532" s="1" t="s">
        <v>826</v>
      </c>
      <c r="F3532" s="1">
        <v>10601621180</v>
      </c>
      <c r="G3532" s="1">
        <v>10.39</v>
      </c>
      <c r="H3532" s="1">
        <v>10.39</v>
      </c>
      <c r="I3532" s="1" t="s">
        <v>770</v>
      </c>
      <c r="J3532" s="1">
        <v>2025</v>
      </c>
      <c r="K3532" s="550">
        <v>45717</v>
      </c>
    </row>
    <row r="3533" spans="3:11">
      <c r="C3533" s="1" t="s">
        <v>1135</v>
      </c>
      <c r="D3533" s="1" t="s">
        <v>826</v>
      </c>
      <c r="F3533" s="1">
        <v>10601621180</v>
      </c>
      <c r="G3533" s="1">
        <v>388.35</v>
      </c>
      <c r="H3533" s="1">
        <v>388.35</v>
      </c>
      <c r="I3533" s="1" t="s">
        <v>770</v>
      </c>
      <c r="J3533" s="1">
        <v>2025</v>
      </c>
      <c r="K3533" s="550">
        <v>45717</v>
      </c>
    </row>
    <row r="3534" spans="3:11">
      <c r="C3534" s="1" t="s">
        <v>1136</v>
      </c>
      <c r="D3534" s="1" t="s">
        <v>826</v>
      </c>
      <c r="F3534" s="1">
        <v>10601621180</v>
      </c>
      <c r="G3534" s="1">
        <v>105.61</v>
      </c>
      <c r="H3534" s="1">
        <v>105.61</v>
      </c>
      <c r="I3534" s="1" t="s">
        <v>770</v>
      </c>
      <c r="J3534" s="1">
        <v>2025</v>
      </c>
      <c r="K3534" s="550">
        <v>45717</v>
      </c>
    </row>
    <row r="3535" spans="3:11">
      <c r="C3535" s="1" t="s">
        <v>1376</v>
      </c>
      <c r="D3535" s="1" t="s">
        <v>826</v>
      </c>
      <c r="F3535" s="1">
        <v>10202131180</v>
      </c>
      <c r="G3535" s="1">
        <v>466.62</v>
      </c>
      <c r="H3535" s="1">
        <v>466.62</v>
      </c>
      <c r="I3535" s="1" t="s">
        <v>770</v>
      </c>
      <c r="J3535" s="1">
        <v>2025</v>
      </c>
      <c r="K3535" s="550">
        <v>45717</v>
      </c>
    </row>
    <row r="3536" spans="3:11">
      <c r="C3536" s="1" t="s">
        <v>1138</v>
      </c>
      <c r="D3536" s="1" t="s">
        <v>826</v>
      </c>
      <c r="F3536" s="1">
        <v>10601621180</v>
      </c>
      <c r="G3536" s="1">
        <v>351.01</v>
      </c>
      <c r="H3536" s="1">
        <v>351.01</v>
      </c>
      <c r="I3536" s="1" t="s">
        <v>770</v>
      </c>
      <c r="J3536" s="1">
        <v>2025</v>
      </c>
      <c r="K3536" s="550">
        <v>45717</v>
      </c>
    </row>
    <row r="3537" spans="3:11">
      <c r="C3537" s="1" t="s">
        <v>1139</v>
      </c>
      <c r="D3537" s="1" t="s">
        <v>826</v>
      </c>
      <c r="F3537" s="1">
        <v>10601621180</v>
      </c>
      <c r="G3537" s="1">
        <v>153.96</v>
      </c>
      <c r="H3537" s="1">
        <v>153.96</v>
      </c>
      <c r="I3537" s="1" t="s">
        <v>770</v>
      </c>
      <c r="J3537" s="1">
        <v>2025</v>
      </c>
      <c r="K3537" s="550">
        <v>45717</v>
      </c>
    </row>
    <row r="3538" spans="3:11">
      <c r="C3538" s="1" t="s">
        <v>1140</v>
      </c>
      <c r="D3538" s="1" t="s">
        <v>826</v>
      </c>
      <c r="F3538" s="1">
        <v>10601621180</v>
      </c>
      <c r="G3538" s="1">
        <v>456.26</v>
      </c>
      <c r="H3538" s="1">
        <v>0</v>
      </c>
      <c r="I3538" s="1" t="s">
        <v>770</v>
      </c>
      <c r="J3538" s="1">
        <v>2025</v>
      </c>
      <c r="K3538" s="550">
        <v>45717</v>
      </c>
    </row>
    <row r="3539" spans="3:11">
      <c r="C3539" s="1" t="s">
        <v>1141</v>
      </c>
      <c r="D3539" s="1" t="s">
        <v>826</v>
      </c>
      <c r="F3539" s="1">
        <v>10601621180</v>
      </c>
      <c r="G3539" s="1">
        <v>223.85</v>
      </c>
      <c r="H3539" s="1">
        <v>0</v>
      </c>
      <c r="I3539" s="1" t="s">
        <v>770</v>
      </c>
      <c r="J3539" s="1">
        <v>2025</v>
      </c>
      <c r="K3539" s="550">
        <v>45717</v>
      </c>
    </row>
    <row r="3540" spans="3:11">
      <c r="C3540" s="1" t="s">
        <v>1301</v>
      </c>
      <c r="D3540" s="1" t="s">
        <v>826</v>
      </c>
      <c r="F3540" s="1">
        <v>10601621180</v>
      </c>
      <c r="G3540" s="1">
        <v>278.58</v>
      </c>
      <c r="H3540" s="1">
        <v>278.58</v>
      </c>
      <c r="I3540" s="1" t="s">
        <v>770</v>
      </c>
      <c r="J3540" s="1">
        <v>2025</v>
      </c>
      <c r="K3540" s="550">
        <v>45717</v>
      </c>
    </row>
    <row r="3541" spans="3:11">
      <c r="C3541" s="1" t="s">
        <v>1142</v>
      </c>
      <c r="D3541" s="1" t="s">
        <v>826</v>
      </c>
      <c r="F3541" s="1">
        <v>10601621180</v>
      </c>
      <c r="G3541" s="1">
        <v>179.34</v>
      </c>
      <c r="H3541" s="1">
        <v>179.34</v>
      </c>
      <c r="I3541" s="1" t="s">
        <v>770</v>
      </c>
      <c r="J3541" s="1">
        <v>2025</v>
      </c>
      <c r="K3541" s="550">
        <v>45717</v>
      </c>
    </row>
    <row r="3542" spans="3:11">
      <c r="C3542" s="1" t="s">
        <v>1340</v>
      </c>
      <c r="D3542" s="1" t="s">
        <v>826</v>
      </c>
      <c r="F3542" s="1">
        <v>10601621180</v>
      </c>
      <c r="G3542" s="1">
        <v>74.28</v>
      </c>
      <c r="H3542" s="1">
        <v>74.28</v>
      </c>
      <c r="I3542" s="1" t="s">
        <v>770</v>
      </c>
      <c r="J3542" s="1">
        <v>2025</v>
      </c>
      <c r="K3542" s="550">
        <v>45717</v>
      </c>
    </row>
    <row r="3543" spans="3:11">
      <c r="C3543" s="1" t="s">
        <v>1145</v>
      </c>
      <c r="D3543" s="1" t="s">
        <v>826</v>
      </c>
      <c r="F3543" s="1">
        <v>10601621180</v>
      </c>
      <c r="G3543" s="1">
        <v>381.27</v>
      </c>
      <c r="H3543" s="1">
        <v>381.27</v>
      </c>
      <c r="I3543" s="1" t="s">
        <v>770</v>
      </c>
      <c r="J3543" s="1">
        <v>2025</v>
      </c>
      <c r="K3543" s="550">
        <v>45717</v>
      </c>
    </row>
    <row r="3544" spans="3:11">
      <c r="C3544" s="1" t="s">
        <v>1146</v>
      </c>
      <c r="D3544" s="1" t="s">
        <v>826</v>
      </c>
      <c r="F3544" s="1">
        <v>10601621180</v>
      </c>
      <c r="G3544" s="1">
        <v>143.56</v>
      </c>
      <c r="H3544" s="1">
        <v>143.56</v>
      </c>
      <c r="I3544" s="1" t="s">
        <v>770</v>
      </c>
      <c r="J3544" s="1">
        <v>2025</v>
      </c>
      <c r="K3544" s="550">
        <v>45717</v>
      </c>
    </row>
    <row r="3545" spans="3:11">
      <c r="C3545" s="1" t="s">
        <v>1147</v>
      </c>
      <c r="D3545" s="1" t="s">
        <v>826</v>
      </c>
      <c r="F3545" s="1">
        <v>10601621180</v>
      </c>
      <c r="G3545" s="1">
        <v>154.83000000000001</v>
      </c>
      <c r="H3545" s="1">
        <v>154.83000000000001</v>
      </c>
      <c r="I3545" s="1" t="s">
        <v>770</v>
      </c>
      <c r="J3545" s="1">
        <v>2025</v>
      </c>
      <c r="K3545" s="550">
        <v>45717</v>
      </c>
    </row>
    <row r="3546" spans="3:11">
      <c r="C3546" s="1" t="s">
        <v>1148</v>
      </c>
      <c r="D3546" s="1" t="s">
        <v>826</v>
      </c>
      <c r="F3546" s="1">
        <v>10601621180</v>
      </c>
      <c r="G3546" s="1">
        <v>857.77</v>
      </c>
      <c r="H3546" s="1">
        <v>857.77</v>
      </c>
      <c r="I3546" s="1" t="s">
        <v>770</v>
      </c>
      <c r="J3546" s="1">
        <v>2025</v>
      </c>
      <c r="K3546" s="550">
        <v>45717</v>
      </c>
    </row>
    <row r="3547" spans="3:11">
      <c r="C3547" s="1" t="s">
        <v>1149</v>
      </c>
      <c r="D3547" s="1" t="s">
        <v>826</v>
      </c>
      <c r="F3547" s="1">
        <v>10601621180</v>
      </c>
      <c r="G3547" s="1">
        <v>1044.31</v>
      </c>
      <c r="H3547" s="1">
        <v>1044.31</v>
      </c>
      <c r="I3547" s="1" t="s">
        <v>770</v>
      </c>
      <c r="J3547" s="1">
        <v>2025</v>
      </c>
      <c r="K3547" s="550">
        <v>45717</v>
      </c>
    </row>
    <row r="3548" spans="3:11">
      <c r="C3548" s="1" t="s">
        <v>1150</v>
      </c>
      <c r="D3548" s="1" t="s">
        <v>826</v>
      </c>
      <c r="F3548" s="1">
        <v>10601621180</v>
      </c>
      <c r="G3548" s="1">
        <v>182.81</v>
      </c>
      <c r="H3548" s="1">
        <v>182.81</v>
      </c>
      <c r="I3548" s="1" t="s">
        <v>770</v>
      </c>
      <c r="J3548" s="1">
        <v>2025</v>
      </c>
      <c r="K3548" s="550">
        <v>45717</v>
      </c>
    </row>
    <row r="3549" spans="3:11">
      <c r="C3549" s="1" t="s">
        <v>1341</v>
      </c>
      <c r="D3549" s="1" t="s">
        <v>826</v>
      </c>
      <c r="F3549" s="1">
        <v>10601621180</v>
      </c>
      <c r="G3549" s="1">
        <v>44.78</v>
      </c>
      <c r="H3549" s="1">
        <v>44.78</v>
      </c>
      <c r="I3549" s="1" t="s">
        <v>770</v>
      </c>
      <c r="J3549" s="1">
        <v>2025</v>
      </c>
      <c r="K3549" s="550">
        <v>45717</v>
      </c>
    </row>
    <row r="3550" spans="3:11">
      <c r="C3550" s="1" t="s">
        <v>1151</v>
      </c>
      <c r="D3550" s="1" t="s">
        <v>826</v>
      </c>
      <c r="F3550" s="1">
        <v>10601621180</v>
      </c>
      <c r="G3550" s="1">
        <v>271.31</v>
      </c>
      <c r="H3550" s="1">
        <v>271.31</v>
      </c>
      <c r="I3550" s="1" t="s">
        <v>770</v>
      </c>
      <c r="J3550" s="1">
        <v>2025</v>
      </c>
      <c r="K3550" s="550">
        <v>45717</v>
      </c>
    </row>
    <row r="3551" spans="3:11">
      <c r="C3551" s="1" t="s">
        <v>1153</v>
      </c>
      <c r="D3551" s="1" t="s">
        <v>826</v>
      </c>
      <c r="F3551" s="1">
        <v>10601621180</v>
      </c>
      <c r="G3551" s="1">
        <v>243.12</v>
      </c>
      <c r="H3551" s="1">
        <v>243.12</v>
      </c>
      <c r="I3551" s="1" t="s">
        <v>770</v>
      </c>
      <c r="J3551" s="1">
        <v>2025</v>
      </c>
      <c r="K3551" s="550">
        <v>45717</v>
      </c>
    </row>
    <row r="3552" spans="3:11">
      <c r="C3552" s="1" t="s">
        <v>1154</v>
      </c>
      <c r="D3552" s="1" t="s">
        <v>826</v>
      </c>
      <c r="F3552" s="1">
        <v>10601621180</v>
      </c>
      <c r="G3552" s="1">
        <v>269.72000000000003</v>
      </c>
      <c r="H3552" s="1">
        <v>269.72000000000003</v>
      </c>
      <c r="I3552" s="1" t="s">
        <v>770</v>
      </c>
      <c r="J3552" s="1">
        <v>2025</v>
      </c>
      <c r="K3552" s="550">
        <v>45717</v>
      </c>
    </row>
    <row r="3553" spans="3:11">
      <c r="C3553" s="1" t="s">
        <v>1155</v>
      </c>
      <c r="D3553" s="1" t="s">
        <v>826</v>
      </c>
      <c r="F3553" s="1">
        <v>10601621180</v>
      </c>
      <c r="G3553" s="1">
        <v>781.36</v>
      </c>
      <c r="H3553" s="1">
        <v>781.36</v>
      </c>
      <c r="I3553" s="1" t="s">
        <v>770</v>
      </c>
      <c r="J3553" s="1">
        <v>2025</v>
      </c>
      <c r="K3553" s="550">
        <v>45717</v>
      </c>
    </row>
    <row r="3554" spans="3:11">
      <c r="C3554" s="1" t="s">
        <v>1157</v>
      </c>
      <c r="D3554" s="1" t="s">
        <v>826</v>
      </c>
      <c r="F3554" s="1">
        <v>10601621180</v>
      </c>
      <c r="G3554" s="1">
        <v>235.83</v>
      </c>
      <c r="H3554" s="1">
        <v>235.83</v>
      </c>
      <c r="I3554" s="1" t="s">
        <v>770</v>
      </c>
      <c r="J3554" s="1">
        <v>2025</v>
      </c>
      <c r="K3554" s="550">
        <v>45717</v>
      </c>
    </row>
    <row r="3555" spans="3:11">
      <c r="C3555" s="1" t="s">
        <v>1158</v>
      </c>
      <c r="D3555" s="1" t="s">
        <v>826</v>
      </c>
      <c r="F3555" s="1">
        <v>10601621180</v>
      </c>
      <c r="G3555" s="1">
        <v>34.08</v>
      </c>
      <c r="H3555" s="1">
        <v>34.08</v>
      </c>
      <c r="I3555" s="1" t="s">
        <v>770</v>
      </c>
      <c r="J3555" s="1">
        <v>2025</v>
      </c>
      <c r="K3555" s="550">
        <v>45717</v>
      </c>
    </row>
    <row r="3556" spans="3:11">
      <c r="C3556" s="1" t="s">
        <v>1159</v>
      </c>
      <c r="D3556" s="1" t="s">
        <v>826</v>
      </c>
      <c r="F3556" s="1">
        <v>10601621180</v>
      </c>
      <c r="G3556" s="1">
        <v>110.63</v>
      </c>
      <c r="H3556" s="1">
        <v>110.63</v>
      </c>
      <c r="I3556" s="1" t="s">
        <v>770</v>
      </c>
      <c r="J3556" s="1">
        <v>2025</v>
      </c>
      <c r="K3556" s="550">
        <v>45717</v>
      </c>
    </row>
    <row r="3557" spans="3:11">
      <c r="C3557" s="1" t="s">
        <v>1160</v>
      </c>
      <c r="D3557" s="1" t="s">
        <v>826</v>
      </c>
      <c r="F3557" s="1">
        <v>10101801180</v>
      </c>
      <c r="G3557" s="1">
        <v>189.19</v>
      </c>
      <c r="H3557" s="1">
        <v>189.19</v>
      </c>
      <c r="I3557" s="1" t="s">
        <v>770</v>
      </c>
      <c r="J3557" s="1">
        <v>2025</v>
      </c>
      <c r="K3557" s="550">
        <v>45717</v>
      </c>
    </row>
    <row r="3558" spans="3:11">
      <c r="C3558" s="1" t="s">
        <v>1161</v>
      </c>
      <c r="D3558" s="1" t="s">
        <v>826</v>
      </c>
      <c r="F3558" s="1">
        <v>10601621180</v>
      </c>
      <c r="G3558" s="1">
        <v>269.3</v>
      </c>
      <c r="H3558" s="1">
        <v>269.3</v>
      </c>
      <c r="I3558" s="1" t="s">
        <v>770</v>
      </c>
      <c r="J3558" s="1">
        <v>2025</v>
      </c>
      <c r="K3558" s="550">
        <v>45717</v>
      </c>
    </row>
    <row r="3559" spans="3:11">
      <c r="C3559" s="1" t="s">
        <v>1162</v>
      </c>
      <c r="D3559" s="1" t="s">
        <v>826</v>
      </c>
      <c r="F3559" s="1">
        <v>10601621180</v>
      </c>
      <c r="G3559" s="1">
        <v>135.62</v>
      </c>
      <c r="H3559" s="1">
        <v>135.62</v>
      </c>
      <c r="I3559" s="1" t="s">
        <v>770</v>
      </c>
      <c r="J3559" s="1">
        <v>2025</v>
      </c>
      <c r="K3559" s="550">
        <v>45717</v>
      </c>
    </row>
    <row r="3560" spans="3:11">
      <c r="C3560" s="1" t="s">
        <v>1163</v>
      </c>
      <c r="D3560" s="1" t="s">
        <v>826</v>
      </c>
      <c r="F3560" s="1">
        <v>10601621180</v>
      </c>
      <c r="G3560" s="1">
        <v>580.19000000000005</v>
      </c>
      <c r="H3560" s="1">
        <v>580.19000000000005</v>
      </c>
      <c r="I3560" s="1" t="s">
        <v>770</v>
      </c>
      <c r="J3560" s="1">
        <v>2025</v>
      </c>
      <c r="K3560" s="550">
        <v>45717</v>
      </c>
    </row>
    <row r="3561" spans="3:11">
      <c r="C3561" s="1" t="s">
        <v>1302</v>
      </c>
      <c r="D3561" s="1" t="s">
        <v>826</v>
      </c>
      <c r="F3561" s="1">
        <v>10601621180</v>
      </c>
      <c r="G3561" s="1">
        <v>109.73</v>
      </c>
      <c r="H3561" s="1">
        <v>109.73</v>
      </c>
      <c r="I3561" s="1" t="s">
        <v>770</v>
      </c>
      <c r="J3561" s="1">
        <v>2025</v>
      </c>
      <c r="K3561" s="550">
        <v>45717</v>
      </c>
    </row>
    <row r="3562" spans="3:11">
      <c r="C3562" s="1" t="s">
        <v>1392</v>
      </c>
      <c r="D3562" s="1" t="s">
        <v>826</v>
      </c>
      <c r="F3562" s="1">
        <v>10601621180</v>
      </c>
      <c r="G3562" s="1">
        <v>289.69</v>
      </c>
      <c r="H3562" s="1">
        <v>289.69</v>
      </c>
      <c r="I3562" s="1" t="s">
        <v>770</v>
      </c>
      <c r="J3562" s="1">
        <v>2025</v>
      </c>
      <c r="K3562" s="550">
        <v>45717</v>
      </c>
    </row>
    <row r="3563" spans="3:11" ht="25.5">
      <c r="C3563" s="69" t="s">
        <v>1377</v>
      </c>
      <c r="D3563" s="69" t="s">
        <v>826</v>
      </c>
      <c r="F3563" s="1">
        <v>10601621180</v>
      </c>
      <c r="G3563" s="1">
        <v>150</v>
      </c>
      <c r="H3563" s="1">
        <v>150</v>
      </c>
      <c r="I3563" s="1" t="s">
        <v>770</v>
      </c>
      <c r="J3563" s="1">
        <v>2025</v>
      </c>
      <c r="K3563" s="550">
        <v>45717</v>
      </c>
    </row>
    <row r="3564" spans="3:11">
      <c r="C3564" s="1" t="s">
        <v>1165</v>
      </c>
      <c r="D3564" s="1" t="s">
        <v>826</v>
      </c>
      <c r="F3564" s="1">
        <v>10201161180</v>
      </c>
      <c r="G3564" s="1">
        <v>115</v>
      </c>
      <c r="H3564" s="1">
        <v>115</v>
      </c>
      <c r="I3564" s="1" t="s">
        <v>770</v>
      </c>
      <c r="J3564" s="1">
        <v>2025</v>
      </c>
      <c r="K3564" s="550">
        <v>45717</v>
      </c>
    </row>
    <row r="3565" spans="3:11">
      <c r="C3565" s="1" t="s">
        <v>1393</v>
      </c>
      <c r="D3565" s="1" t="s">
        <v>826</v>
      </c>
      <c r="F3565" s="1">
        <v>10201161180</v>
      </c>
      <c r="G3565" s="1">
        <v>30</v>
      </c>
      <c r="H3565" s="1">
        <v>30</v>
      </c>
      <c r="I3565" s="1" t="s">
        <v>770</v>
      </c>
      <c r="J3565" s="1">
        <v>2025</v>
      </c>
      <c r="K3565" s="550">
        <v>45717</v>
      </c>
    </row>
    <row r="3566" spans="3:11">
      <c r="C3566" s="1" t="s">
        <v>1166</v>
      </c>
      <c r="D3566" s="1" t="s">
        <v>826</v>
      </c>
      <c r="F3566" s="1">
        <v>10201161180</v>
      </c>
      <c r="G3566" s="1">
        <v>95</v>
      </c>
      <c r="H3566" s="1">
        <v>95</v>
      </c>
      <c r="I3566" s="1" t="s">
        <v>770</v>
      </c>
      <c r="J3566" s="1">
        <v>2025</v>
      </c>
      <c r="K3566" s="550">
        <v>45717</v>
      </c>
    </row>
    <row r="3567" spans="3:11">
      <c r="C3567" s="1" t="s">
        <v>1343</v>
      </c>
      <c r="D3567" s="1" t="s">
        <v>826</v>
      </c>
      <c r="F3567" s="1">
        <v>10201161180</v>
      </c>
      <c r="G3567" s="1">
        <v>140</v>
      </c>
      <c r="H3567" s="1">
        <v>140</v>
      </c>
      <c r="I3567" s="1" t="s">
        <v>770</v>
      </c>
      <c r="J3567" s="1">
        <v>2025</v>
      </c>
      <c r="K3567" s="550">
        <v>45717</v>
      </c>
    </row>
    <row r="3568" spans="3:11">
      <c r="C3568" s="1" t="s">
        <v>1303</v>
      </c>
      <c r="D3568" s="1" t="s">
        <v>826</v>
      </c>
      <c r="F3568" s="1">
        <v>10201161180</v>
      </c>
      <c r="G3568" s="1">
        <v>140</v>
      </c>
      <c r="H3568" s="1">
        <v>140</v>
      </c>
      <c r="I3568" s="1" t="s">
        <v>770</v>
      </c>
      <c r="J3568" s="1">
        <v>2025</v>
      </c>
      <c r="K3568" s="550">
        <v>45717</v>
      </c>
    </row>
    <row r="3569" spans="3:11">
      <c r="C3569" s="1" t="s">
        <v>1168</v>
      </c>
      <c r="D3569" s="1" t="s">
        <v>826</v>
      </c>
      <c r="F3569" s="1">
        <v>10201161180</v>
      </c>
      <c r="G3569" s="1">
        <v>55</v>
      </c>
      <c r="H3569" s="1">
        <v>55</v>
      </c>
      <c r="I3569" s="1" t="s">
        <v>770</v>
      </c>
      <c r="J3569" s="1">
        <v>2025</v>
      </c>
      <c r="K3569" s="550">
        <v>45717</v>
      </c>
    </row>
    <row r="3570" spans="3:11">
      <c r="C3570" s="1" t="s">
        <v>1169</v>
      </c>
      <c r="D3570" s="1" t="s">
        <v>826</v>
      </c>
      <c r="F3570" s="1">
        <v>10201161180</v>
      </c>
      <c r="G3570" s="1">
        <v>175</v>
      </c>
      <c r="H3570" s="1">
        <v>175</v>
      </c>
      <c r="I3570" s="1" t="s">
        <v>770</v>
      </c>
      <c r="J3570" s="1">
        <v>2025</v>
      </c>
      <c r="K3570" s="550">
        <v>45717</v>
      </c>
    </row>
    <row r="3571" spans="3:11">
      <c r="C3571" s="1" t="s">
        <v>1170</v>
      </c>
      <c r="D3571" s="1" t="s">
        <v>826</v>
      </c>
      <c r="F3571" s="1">
        <v>10201161180</v>
      </c>
      <c r="G3571" s="1">
        <v>152</v>
      </c>
      <c r="H3571" s="1">
        <v>152</v>
      </c>
      <c r="I3571" s="1" t="s">
        <v>770</v>
      </c>
      <c r="J3571" s="1">
        <v>2025</v>
      </c>
      <c r="K3571" s="550">
        <v>45717</v>
      </c>
    </row>
    <row r="3572" spans="3:11">
      <c r="C3572" s="1" t="s">
        <v>1171</v>
      </c>
      <c r="D3572" s="1" t="s">
        <v>826</v>
      </c>
      <c r="F3572" s="1">
        <v>10201161180</v>
      </c>
      <c r="G3572" s="1">
        <v>120</v>
      </c>
      <c r="H3572" s="1">
        <v>120</v>
      </c>
      <c r="I3572" s="1" t="s">
        <v>770</v>
      </c>
      <c r="J3572" s="1">
        <v>2025</v>
      </c>
      <c r="K3572" s="550">
        <v>45717</v>
      </c>
    </row>
    <row r="3573" spans="3:11">
      <c r="C3573" s="1" t="s">
        <v>1172</v>
      </c>
      <c r="D3573" s="1" t="s">
        <v>826</v>
      </c>
      <c r="F3573" s="1">
        <v>10201161180</v>
      </c>
      <c r="G3573" s="1">
        <v>220</v>
      </c>
      <c r="H3573" s="1">
        <v>220</v>
      </c>
      <c r="I3573" s="1" t="s">
        <v>770</v>
      </c>
      <c r="J3573" s="1">
        <v>2025</v>
      </c>
      <c r="K3573" s="550">
        <v>45717</v>
      </c>
    </row>
    <row r="3574" spans="3:11">
      <c r="C3574" s="1" t="s">
        <v>1173</v>
      </c>
      <c r="D3574" s="1" t="s">
        <v>826</v>
      </c>
      <c r="F3574" s="1">
        <v>10201161180</v>
      </c>
      <c r="G3574" s="1">
        <v>130</v>
      </c>
      <c r="H3574" s="1">
        <v>130</v>
      </c>
      <c r="I3574" s="1" t="s">
        <v>770</v>
      </c>
      <c r="J3574" s="1">
        <v>2025</v>
      </c>
      <c r="K3574" s="550">
        <v>45717</v>
      </c>
    </row>
    <row r="3575" spans="3:11">
      <c r="C3575" s="1" t="s">
        <v>1174</v>
      </c>
      <c r="D3575" s="1" t="s">
        <v>826</v>
      </c>
      <c r="F3575" s="1">
        <v>10201161180</v>
      </c>
      <c r="G3575" s="1">
        <v>95</v>
      </c>
      <c r="H3575" s="1">
        <v>95</v>
      </c>
      <c r="I3575" s="1" t="s">
        <v>770</v>
      </c>
      <c r="J3575" s="1">
        <v>2025</v>
      </c>
      <c r="K3575" s="550">
        <v>45717</v>
      </c>
    </row>
    <row r="3576" spans="3:11">
      <c r="C3576" s="1" t="s">
        <v>1345</v>
      </c>
      <c r="D3576" s="1" t="s">
        <v>826</v>
      </c>
      <c r="F3576" s="1">
        <v>10201161180</v>
      </c>
      <c r="G3576" s="1">
        <v>50</v>
      </c>
      <c r="H3576" s="1">
        <v>50</v>
      </c>
      <c r="I3576" s="1" t="s">
        <v>770</v>
      </c>
      <c r="J3576" s="1">
        <v>2025</v>
      </c>
      <c r="K3576" s="550">
        <v>45717</v>
      </c>
    </row>
    <row r="3577" spans="3:11">
      <c r="C3577" s="1" t="s">
        <v>1394</v>
      </c>
      <c r="D3577" s="1" t="s">
        <v>826</v>
      </c>
      <c r="F3577" s="1">
        <v>10201161180</v>
      </c>
      <c r="G3577" s="1">
        <v>313</v>
      </c>
      <c r="H3577" s="1">
        <v>313</v>
      </c>
      <c r="I3577" s="1" t="s">
        <v>770</v>
      </c>
      <c r="J3577" s="1">
        <v>2025</v>
      </c>
      <c r="K3577" s="550">
        <v>45717</v>
      </c>
    </row>
    <row r="3578" spans="3:11">
      <c r="C3578" s="1" t="s">
        <v>1175</v>
      </c>
      <c r="D3578" s="1" t="s">
        <v>826</v>
      </c>
      <c r="F3578" s="1">
        <v>10201161180</v>
      </c>
      <c r="G3578" s="1">
        <v>140</v>
      </c>
      <c r="H3578" s="1">
        <v>140</v>
      </c>
      <c r="I3578" s="1" t="s">
        <v>770</v>
      </c>
      <c r="J3578" s="1">
        <v>2025</v>
      </c>
      <c r="K3578" s="550">
        <v>45717</v>
      </c>
    </row>
    <row r="3579" spans="3:11">
      <c r="C3579" s="1" t="s">
        <v>1176</v>
      </c>
      <c r="D3579" s="1" t="s">
        <v>826</v>
      </c>
      <c r="F3579" s="1">
        <v>10201161180</v>
      </c>
      <c r="G3579" s="1">
        <v>180</v>
      </c>
      <c r="H3579" s="1">
        <v>180</v>
      </c>
      <c r="I3579" s="1" t="s">
        <v>770</v>
      </c>
      <c r="J3579" s="1">
        <v>2025</v>
      </c>
      <c r="K3579" s="550">
        <v>45717</v>
      </c>
    </row>
    <row r="3580" spans="3:11">
      <c r="C3580" s="1" t="s">
        <v>1304</v>
      </c>
      <c r="D3580" s="1" t="s">
        <v>826</v>
      </c>
      <c r="F3580" s="1">
        <v>10201161180</v>
      </c>
      <c r="G3580" s="1">
        <v>140</v>
      </c>
      <c r="H3580" s="1">
        <v>140</v>
      </c>
      <c r="I3580" s="1" t="s">
        <v>770</v>
      </c>
      <c r="J3580" s="1">
        <v>2025</v>
      </c>
      <c r="K3580" s="550">
        <v>45717</v>
      </c>
    </row>
    <row r="3581" spans="3:11" ht="25.5">
      <c r="C3581" s="69" t="s">
        <v>1178</v>
      </c>
      <c r="D3581" s="69" t="s">
        <v>826</v>
      </c>
      <c r="F3581" s="1">
        <v>10601621180</v>
      </c>
      <c r="G3581" s="1">
        <v>80</v>
      </c>
      <c r="H3581" s="1">
        <v>80</v>
      </c>
      <c r="I3581" s="1" t="s">
        <v>770</v>
      </c>
      <c r="J3581" s="1">
        <v>2025</v>
      </c>
      <c r="K3581" s="550">
        <v>45717</v>
      </c>
    </row>
    <row r="3582" spans="3:11">
      <c r="C3582" s="1" t="s">
        <v>1179</v>
      </c>
      <c r="D3582" s="1" t="s">
        <v>826</v>
      </c>
      <c r="F3582" s="1">
        <v>10201161180</v>
      </c>
      <c r="G3582" s="1">
        <v>145</v>
      </c>
      <c r="H3582" s="1">
        <v>145</v>
      </c>
      <c r="I3582" s="1" t="s">
        <v>770</v>
      </c>
      <c r="J3582" s="1">
        <v>2025</v>
      </c>
      <c r="K3582" s="550">
        <v>45717</v>
      </c>
    </row>
    <row r="3583" spans="3:11">
      <c r="C3583" s="1" t="s">
        <v>1180</v>
      </c>
      <c r="D3583" s="1" t="s">
        <v>826</v>
      </c>
      <c r="F3583" s="1">
        <v>10201161180</v>
      </c>
      <c r="G3583" s="1">
        <v>70</v>
      </c>
      <c r="H3583" s="1">
        <v>70</v>
      </c>
      <c r="I3583" s="1" t="s">
        <v>770</v>
      </c>
      <c r="J3583" s="1">
        <v>2025</v>
      </c>
      <c r="K3583" s="550">
        <v>45717</v>
      </c>
    </row>
    <row r="3584" spans="3:11">
      <c r="C3584" s="1" t="s">
        <v>1182</v>
      </c>
      <c r="D3584" s="1" t="s">
        <v>826</v>
      </c>
      <c r="F3584" s="1">
        <v>10601621180</v>
      </c>
      <c r="G3584" s="1">
        <v>582.16999999999996</v>
      </c>
      <c r="H3584" s="1">
        <v>582.16999999999996</v>
      </c>
      <c r="I3584" s="1" t="s">
        <v>770</v>
      </c>
      <c r="J3584" s="1">
        <v>2025</v>
      </c>
      <c r="K3584" s="550">
        <v>45717</v>
      </c>
    </row>
    <row r="3585" spans="3:11">
      <c r="C3585" s="1" t="s">
        <v>1306</v>
      </c>
      <c r="D3585" s="1" t="s">
        <v>826</v>
      </c>
      <c r="F3585" s="1">
        <v>10601621180</v>
      </c>
      <c r="G3585" s="1">
        <v>75.87</v>
      </c>
      <c r="H3585" s="1">
        <v>75.87</v>
      </c>
      <c r="I3585" s="1" t="s">
        <v>770</v>
      </c>
      <c r="J3585" s="1">
        <v>2025</v>
      </c>
      <c r="K3585" s="550">
        <v>45717</v>
      </c>
    </row>
    <row r="3586" spans="3:11">
      <c r="C3586" s="1" t="s">
        <v>1183</v>
      </c>
      <c r="D3586" s="1" t="s">
        <v>826</v>
      </c>
      <c r="F3586" s="1">
        <v>10601621180</v>
      </c>
      <c r="G3586" s="1">
        <v>185.64</v>
      </c>
      <c r="H3586" s="1">
        <v>185.64</v>
      </c>
      <c r="I3586" s="1" t="s">
        <v>770</v>
      </c>
      <c r="J3586" s="1">
        <v>2025</v>
      </c>
      <c r="K3586" s="550">
        <v>45717</v>
      </c>
    </row>
    <row r="3587" spans="3:11">
      <c r="C3587" s="1" t="s">
        <v>1415</v>
      </c>
      <c r="D3587" s="1" t="s">
        <v>826</v>
      </c>
      <c r="F3587" s="1">
        <v>10401101180</v>
      </c>
      <c r="G3587" s="1">
        <v>626.07000000000005</v>
      </c>
      <c r="H3587" s="1">
        <v>626.07000000000005</v>
      </c>
      <c r="I3587" s="1" t="s">
        <v>770</v>
      </c>
      <c r="J3587" s="1">
        <v>2025</v>
      </c>
      <c r="K3587" s="550">
        <v>45717</v>
      </c>
    </row>
    <row r="3588" spans="3:11">
      <c r="C3588" s="1" t="s">
        <v>747</v>
      </c>
      <c r="D3588" s="1" t="s">
        <v>749</v>
      </c>
      <c r="E3588" s="1" t="s">
        <v>711</v>
      </c>
      <c r="F3588" s="1" t="s">
        <v>750</v>
      </c>
      <c r="G3588" s="1">
        <v>5988.61</v>
      </c>
      <c r="H3588" s="1">
        <v>5988.61</v>
      </c>
      <c r="I3588" s="1" t="s">
        <v>770</v>
      </c>
      <c r="J3588" s="1">
        <v>2025</v>
      </c>
      <c r="K3588" s="550">
        <v>45717</v>
      </c>
    </row>
    <row r="3589" spans="3:11">
      <c r="C3589" s="1" t="s">
        <v>1416</v>
      </c>
      <c r="D3589" s="1" t="s">
        <v>814</v>
      </c>
      <c r="F3589" s="1" t="s">
        <v>750</v>
      </c>
      <c r="G3589" s="1">
        <v>10</v>
      </c>
      <c r="H3589" s="1">
        <v>10</v>
      </c>
      <c r="I3589" s="1" t="s">
        <v>770</v>
      </c>
      <c r="J3589" s="1">
        <v>2025</v>
      </c>
      <c r="K3589" s="550">
        <v>45717</v>
      </c>
    </row>
    <row r="3590" spans="3:11">
      <c r="C3590" s="1" t="s">
        <v>1417</v>
      </c>
      <c r="D3590" s="1" t="s">
        <v>814</v>
      </c>
      <c r="F3590" s="1" t="s">
        <v>750</v>
      </c>
      <c r="G3590" s="1">
        <v>20</v>
      </c>
      <c r="H3590" s="1">
        <v>20</v>
      </c>
      <c r="I3590" s="1" t="s">
        <v>770</v>
      </c>
      <c r="J3590" s="1">
        <v>2025</v>
      </c>
      <c r="K3590" s="550">
        <v>45717</v>
      </c>
    </row>
    <row r="3591" spans="3:11">
      <c r="C3591" s="1" t="s">
        <v>1418</v>
      </c>
      <c r="D3591" s="1" t="s">
        <v>814</v>
      </c>
      <c r="F3591" s="1" t="s">
        <v>750</v>
      </c>
      <c r="G3591" s="1">
        <v>25</v>
      </c>
      <c r="H3591" s="1">
        <v>25</v>
      </c>
      <c r="I3591" s="1" t="s">
        <v>770</v>
      </c>
      <c r="J3591" s="1">
        <v>2025</v>
      </c>
      <c r="K3591" s="550">
        <v>45717</v>
      </c>
    </row>
    <row r="3592" spans="3:11">
      <c r="C3592" s="1" t="s">
        <v>1419</v>
      </c>
      <c r="D3592" s="1" t="s">
        <v>814</v>
      </c>
      <c r="F3592" s="1" t="s">
        <v>761</v>
      </c>
      <c r="G3592" s="1">
        <v>148</v>
      </c>
      <c r="H3592" s="1">
        <v>148</v>
      </c>
      <c r="I3592" s="1" t="s">
        <v>770</v>
      </c>
      <c r="J3592" s="1">
        <v>2025</v>
      </c>
      <c r="K3592" s="550">
        <v>45717</v>
      </c>
    </row>
    <row r="3593" spans="3:11">
      <c r="C3593" s="1" t="s">
        <v>1379</v>
      </c>
      <c r="D3593" s="1" t="s">
        <v>834</v>
      </c>
      <c r="F3593" s="1" t="s">
        <v>750</v>
      </c>
      <c r="G3593" s="1">
        <v>11839</v>
      </c>
      <c r="H3593" s="1">
        <v>11839</v>
      </c>
      <c r="I3593" s="1" t="s">
        <v>770</v>
      </c>
      <c r="J3593" s="1">
        <v>2025</v>
      </c>
      <c r="K3593" s="550">
        <v>45717</v>
      </c>
    </row>
    <row r="3594" spans="3:11">
      <c r="C3594" s="1" t="s">
        <v>1189</v>
      </c>
      <c r="D3594" s="1" t="s">
        <v>826</v>
      </c>
      <c r="F3594" s="1">
        <v>10601621180</v>
      </c>
      <c r="G3594" s="1">
        <v>356.87</v>
      </c>
      <c r="H3594" s="1">
        <v>356.87</v>
      </c>
      <c r="I3594" s="1" t="s">
        <v>770</v>
      </c>
      <c r="J3594" s="1">
        <v>2025</v>
      </c>
      <c r="K3594" s="550">
        <v>45717</v>
      </c>
    </row>
    <row r="3595" spans="3:11">
      <c r="C3595" s="1" t="s">
        <v>1190</v>
      </c>
      <c r="D3595" s="1" t="s">
        <v>826</v>
      </c>
      <c r="F3595" s="1">
        <v>10202131180</v>
      </c>
      <c r="G3595" s="1">
        <v>812.46</v>
      </c>
      <c r="H3595" s="1">
        <v>812.46</v>
      </c>
      <c r="I3595" s="1" t="s">
        <v>770</v>
      </c>
      <c r="J3595" s="1">
        <v>2025</v>
      </c>
      <c r="K3595" s="550">
        <v>45717</v>
      </c>
    </row>
    <row r="3596" spans="3:11" ht="25.5">
      <c r="C3596" s="69" t="s">
        <v>1397</v>
      </c>
      <c r="D3596" s="69" t="s">
        <v>808</v>
      </c>
      <c r="F3596" s="1" t="s">
        <v>761</v>
      </c>
      <c r="G3596" s="1">
        <v>44</v>
      </c>
      <c r="H3596" s="1">
        <v>44</v>
      </c>
      <c r="I3596" s="1" t="s">
        <v>770</v>
      </c>
      <c r="J3596" s="1">
        <v>2025</v>
      </c>
      <c r="K3596" s="550">
        <v>45717</v>
      </c>
    </row>
    <row r="3597" spans="3:11">
      <c r="C3597" s="1" t="s">
        <v>1192</v>
      </c>
      <c r="D3597" s="1" t="s">
        <v>808</v>
      </c>
      <c r="F3597" s="1" t="s">
        <v>761</v>
      </c>
      <c r="G3597" s="1">
        <v>2871</v>
      </c>
      <c r="H3597" s="1">
        <v>2871</v>
      </c>
      <c r="I3597" s="1" t="s">
        <v>770</v>
      </c>
      <c r="J3597" s="1">
        <v>2025</v>
      </c>
      <c r="K3597" s="550">
        <v>45717</v>
      </c>
    </row>
    <row r="3598" spans="3:11" ht="25.5">
      <c r="C3598" s="69" t="s">
        <v>1195</v>
      </c>
      <c r="D3598" s="69" t="s">
        <v>808</v>
      </c>
      <c r="F3598" s="1" t="s">
        <v>761</v>
      </c>
      <c r="G3598" s="1">
        <v>1427</v>
      </c>
      <c r="H3598" s="1">
        <v>1427</v>
      </c>
      <c r="I3598" s="1" t="s">
        <v>770</v>
      </c>
      <c r="J3598" s="1">
        <v>2025</v>
      </c>
      <c r="K3598" s="550">
        <v>45717</v>
      </c>
    </row>
    <row r="3599" spans="3:11">
      <c r="C3599" s="1" t="s">
        <v>1197</v>
      </c>
      <c r="D3599" s="1" t="s">
        <v>814</v>
      </c>
      <c r="F3599" s="1" t="s">
        <v>761</v>
      </c>
      <c r="G3599" s="1">
        <v>2324</v>
      </c>
      <c r="H3599" s="1">
        <v>2324</v>
      </c>
      <c r="I3599" s="1" t="s">
        <v>770</v>
      </c>
      <c r="J3599" s="1">
        <v>2025</v>
      </c>
      <c r="K3599" s="550">
        <v>45717</v>
      </c>
    </row>
    <row r="3600" spans="3:11" ht="25.5">
      <c r="C3600" s="69" t="s">
        <v>1198</v>
      </c>
      <c r="D3600" s="69" t="s">
        <v>814</v>
      </c>
      <c r="F3600" s="1" t="s">
        <v>761</v>
      </c>
      <c r="G3600" s="1">
        <v>135</v>
      </c>
      <c r="H3600" s="1">
        <v>135</v>
      </c>
      <c r="I3600" s="1" t="s">
        <v>770</v>
      </c>
      <c r="J3600" s="1">
        <v>2025</v>
      </c>
      <c r="K3600" s="550">
        <v>45717</v>
      </c>
    </row>
    <row r="3601" spans="3:11">
      <c r="C3601" s="1" t="s">
        <v>1380</v>
      </c>
      <c r="D3601" s="1" t="s">
        <v>834</v>
      </c>
      <c r="F3601" s="1" t="s">
        <v>750</v>
      </c>
      <c r="G3601" s="1">
        <v>4690</v>
      </c>
      <c r="H3601" s="1">
        <v>4690</v>
      </c>
      <c r="I3601" s="1" t="s">
        <v>770</v>
      </c>
      <c r="J3601" s="1">
        <v>2025</v>
      </c>
      <c r="K3601" s="550">
        <v>45717</v>
      </c>
    </row>
    <row r="3602" spans="3:11">
      <c r="C3602" s="1" t="s">
        <v>1381</v>
      </c>
      <c r="D3602" s="1" t="s">
        <v>828</v>
      </c>
      <c r="F3602" s="1" t="s">
        <v>761</v>
      </c>
      <c r="G3602" s="1">
        <v>82</v>
      </c>
      <c r="H3602" s="1">
        <v>82</v>
      </c>
      <c r="I3602" s="1" t="s">
        <v>770</v>
      </c>
      <c r="J3602" s="1">
        <v>2025</v>
      </c>
      <c r="K3602" s="550">
        <v>45717</v>
      </c>
    </row>
    <row r="3603" spans="3:11">
      <c r="C3603" s="1" t="s">
        <v>723</v>
      </c>
      <c r="D3603" s="1" t="s">
        <v>834</v>
      </c>
      <c r="F3603" s="1" t="s">
        <v>750</v>
      </c>
      <c r="G3603" s="1">
        <v>750</v>
      </c>
      <c r="H3603" s="1">
        <v>750</v>
      </c>
      <c r="I3603" s="1" t="s">
        <v>770</v>
      </c>
      <c r="J3603" s="1">
        <v>2025</v>
      </c>
      <c r="K3603" s="550">
        <v>45717</v>
      </c>
    </row>
    <row r="3604" spans="3:11">
      <c r="C3604" s="1" t="s">
        <v>724</v>
      </c>
      <c r="D3604" s="1" t="s">
        <v>834</v>
      </c>
      <c r="F3604" s="1" t="s">
        <v>750</v>
      </c>
      <c r="G3604" s="1">
        <v>75</v>
      </c>
      <c r="H3604" s="1">
        <v>75</v>
      </c>
      <c r="I3604" s="1" t="s">
        <v>770</v>
      </c>
      <c r="J3604" s="1">
        <v>2025</v>
      </c>
      <c r="K3604" s="550">
        <v>45717</v>
      </c>
    </row>
    <row r="3605" spans="3:11">
      <c r="C3605" s="1" t="s">
        <v>1199</v>
      </c>
      <c r="D3605" s="1" t="s">
        <v>797</v>
      </c>
      <c r="F3605" s="1" t="s">
        <v>761</v>
      </c>
      <c r="G3605" s="1">
        <v>189.08</v>
      </c>
      <c r="H3605" s="1">
        <v>189.08</v>
      </c>
      <c r="I3605" s="1" t="s">
        <v>770</v>
      </c>
      <c r="J3605" s="1">
        <v>2025</v>
      </c>
      <c r="K3605" s="550">
        <v>45717</v>
      </c>
    </row>
    <row r="3606" spans="3:11">
      <c r="C3606" s="1" t="s">
        <v>1200</v>
      </c>
      <c r="D3606" s="1" t="s">
        <v>826</v>
      </c>
      <c r="F3606" s="1" t="s">
        <v>761</v>
      </c>
      <c r="G3606" s="1">
        <v>192.82</v>
      </c>
      <c r="H3606" s="1">
        <v>192.82</v>
      </c>
      <c r="I3606" s="1" t="s">
        <v>770</v>
      </c>
      <c r="J3606" s="1">
        <v>2025</v>
      </c>
      <c r="K3606" s="550">
        <v>45717</v>
      </c>
    </row>
    <row r="3607" spans="3:11">
      <c r="C3607" s="1" t="s">
        <v>1202</v>
      </c>
      <c r="D3607" s="1" t="s">
        <v>826</v>
      </c>
      <c r="F3607" s="1" t="s">
        <v>761</v>
      </c>
      <c r="G3607" s="1">
        <v>353.64</v>
      </c>
      <c r="H3607" s="1">
        <v>353.64</v>
      </c>
      <c r="I3607" s="1" t="s">
        <v>770</v>
      </c>
      <c r="J3607" s="1">
        <v>2025</v>
      </c>
      <c r="K3607" s="550">
        <v>45717</v>
      </c>
    </row>
    <row r="3608" spans="3:11">
      <c r="C3608" s="1" t="s">
        <v>1203</v>
      </c>
      <c r="D3608" s="1" t="s">
        <v>826</v>
      </c>
      <c r="F3608" s="1" t="s">
        <v>761</v>
      </c>
      <c r="G3608" s="1">
        <v>350.44</v>
      </c>
      <c r="H3608" s="1">
        <v>350.44</v>
      </c>
      <c r="I3608" s="1" t="s">
        <v>770</v>
      </c>
      <c r="J3608" s="1">
        <v>2025</v>
      </c>
      <c r="K3608" s="550">
        <v>45717</v>
      </c>
    </row>
    <row r="3609" spans="3:11">
      <c r="C3609" s="1" t="s">
        <v>1420</v>
      </c>
      <c r="D3609" s="1" t="s">
        <v>826</v>
      </c>
      <c r="F3609" s="1" t="s">
        <v>761</v>
      </c>
      <c r="G3609" s="1">
        <v>65</v>
      </c>
      <c r="H3609" s="1">
        <v>65</v>
      </c>
      <c r="I3609" s="1" t="s">
        <v>770</v>
      </c>
      <c r="J3609" s="1">
        <v>2025</v>
      </c>
      <c r="K3609" s="550">
        <v>45717</v>
      </c>
    </row>
    <row r="3610" spans="3:11">
      <c r="C3610" s="1" t="s">
        <v>1312</v>
      </c>
      <c r="D3610" s="1" t="s">
        <v>826</v>
      </c>
      <c r="F3610" s="1" t="s">
        <v>761</v>
      </c>
      <c r="G3610" s="1">
        <v>273.89999999999998</v>
      </c>
      <c r="H3610" s="1">
        <v>273.89999999999998</v>
      </c>
      <c r="I3610" s="1" t="s">
        <v>770</v>
      </c>
      <c r="J3610" s="1">
        <v>2025</v>
      </c>
      <c r="K3610" s="550">
        <v>45717</v>
      </c>
    </row>
    <row r="3611" spans="3:11">
      <c r="C3611" s="1" t="s">
        <v>1207</v>
      </c>
      <c r="D3611" s="1" t="s">
        <v>808</v>
      </c>
      <c r="F3611" s="1" t="s">
        <v>761</v>
      </c>
      <c r="G3611" s="1">
        <v>264</v>
      </c>
      <c r="H3611" s="1">
        <v>264</v>
      </c>
      <c r="I3611" s="1" t="s">
        <v>770</v>
      </c>
      <c r="J3611" s="1">
        <v>2025</v>
      </c>
      <c r="K3611" s="550">
        <v>45717</v>
      </c>
    </row>
    <row r="3612" spans="3:11">
      <c r="C3612" s="1" t="s">
        <v>1208</v>
      </c>
      <c r="D3612" s="1" t="s">
        <v>812</v>
      </c>
      <c r="F3612" s="1" t="s">
        <v>761</v>
      </c>
      <c r="G3612" s="1">
        <v>180</v>
      </c>
      <c r="H3612" s="1">
        <v>180</v>
      </c>
      <c r="I3612" s="1" t="s">
        <v>770</v>
      </c>
      <c r="J3612" s="1">
        <v>2025</v>
      </c>
      <c r="K3612" s="550">
        <v>45717</v>
      </c>
    </row>
    <row r="3613" spans="3:11">
      <c r="C3613" s="1" t="s">
        <v>1313</v>
      </c>
      <c r="D3613" s="1" t="s">
        <v>794</v>
      </c>
      <c r="F3613" s="1" t="s">
        <v>761</v>
      </c>
      <c r="G3613" s="1">
        <v>22</v>
      </c>
      <c r="H3613" s="1">
        <v>22</v>
      </c>
      <c r="I3613" s="1" t="s">
        <v>770</v>
      </c>
      <c r="J3613" s="1">
        <v>2025</v>
      </c>
      <c r="K3613" s="550">
        <v>45717</v>
      </c>
    </row>
    <row r="3614" spans="3:11">
      <c r="C3614" s="1" t="s">
        <v>1384</v>
      </c>
      <c r="D3614" s="1" t="s">
        <v>834</v>
      </c>
      <c r="F3614" s="1" t="s">
        <v>750</v>
      </c>
      <c r="G3614" s="1">
        <v>205</v>
      </c>
      <c r="H3614" s="1">
        <v>205</v>
      </c>
      <c r="I3614" s="1" t="s">
        <v>770</v>
      </c>
      <c r="J3614" s="1">
        <v>2025</v>
      </c>
      <c r="K3614" s="550">
        <v>45717</v>
      </c>
    </row>
    <row r="3615" spans="3:11">
      <c r="C3615" s="1" t="s">
        <v>1214</v>
      </c>
      <c r="D3615" s="1" t="s">
        <v>838</v>
      </c>
      <c r="F3615" s="1" t="s">
        <v>761</v>
      </c>
      <c r="G3615" s="1">
        <v>475</v>
      </c>
      <c r="H3615" s="1">
        <v>475</v>
      </c>
      <c r="I3615" s="1" t="s">
        <v>770</v>
      </c>
      <c r="J3615" s="1">
        <v>2025</v>
      </c>
      <c r="K3615" s="550">
        <v>45717</v>
      </c>
    </row>
    <row r="3616" spans="3:11" ht="25.5">
      <c r="C3616" s="69" t="s">
        <v>1315</v>
      </c>
      <c r="D3616" s="69" t="s">
        <v>838</v>
      </c>
      <c r="F3616" s="1" t="s">
        <v>761</v>
      </c>
      <c r="G3616" s="1">
        <v>721</v>
      </c>
      <c r="H3616" s="1">
        <v>721</v>
      </c>
      <c r="I3616" s="1" t="s">
        <v>770</v>
      </c>
      <c r="J3616" s="1">
        <v>2025</v>
      </c>
      <c r="K3616" s="550">
        <v>45717</v>
      </c>
    </row>
    <row r="3617" spans="3:11">
      <c r="C3617" s="1" t="s">
        <v>1422</v>
      </c>
      <c r="D3617" s="1" t="s">
        <v>797</v>
      </c>
      <c r="F3617" s="1">
        <v>10202111180</v>
      </c>
      <c r="G3617" s="1">
        <v>138.13</v>
      </c>
      <c r="H3617" s="1">
        <v>138.13</v>
      </c>
      <c r="I3617" s="1" t="s">
        <v>770</v>
      </c>
      <c r="J3617" s="1">
        <v>2025</v>
      </c>
      <c r="K3617" s="550">
        <v>45717</v>
      </c>
    </row>
    <row r="3618" spans="3:11">
      <c r="C3618" s="1" t="s">
        <v>1218</v>
      </c>
      <c r="D3618" s="1" t="s">
        <v>826</v>
      </c>
      <c r="F3618" s="1">
        <v>10202111180</v>
      </c>
      <c r="G3618" s="1">
        <v>325.24</v>
      </c>
      <c r="H3618" s="1">
        <v>325.24</v>
      </c>
      <c r="I3618" s="1" t="s">
        <v>770</v>
      </c>
      <c r="J3618" s="1">
        <v>2025</v>
      </c>
      <c r="K3618" s="550">
        <v>45717</v>
      </c>
    </row>
    <row r="3619" spans="3:11">
      <c r="C3619" s="1" t="s">
        <v>1423</v>
      </c>
      <c r="D3619" s="1" t="s">
        <v>826</v>
      </c>
      <c r="F3619" s="1">
        <v>10202111180</v>
      </c>
      <c r="G3619" s="1">
        <v>249.91</v>
      </c>
      <c r="H3619" s="1">
        <v>249.91</v>
      </c>
      <c r="I3619" s="1" t="s">
        <v>770</v>
      </c>
      <c r="J3619" s="1">
        <v>2025</v>
      </c>
      <c r="K3619" s="550">
        <v>45717</v>
      </c>
    </row>
    <row r="3620" spans="3:11">
      <c r="C3620" s="1" t="s">
        <v>1219</v>
      </c>
      <c r="D3620" s="1" t="s">
        <v>848</v>
      </c>
      <c r="F3620" s="1">
        <v>10202111180</v>
      </c>
      <c r="G3620" s="1">
        <v>1709.78</v>
      </c>
      <c r="H3620" s="1">
        <v>1709.78</v>
      </c>
      <c r="I3620" s="1" t="s">
        <v>770</v>
      </c>
      <c r="J3620" s="1">
        <v>2025</v>
      </c>
      <c r="K3620" s="550">
        <v>45717</v>
      </c>
    </row>
    <row r="3621" spans="3:11">
      <c r="C3621" s="1" t="s">
        <v>1220</v>
      </c>
      <c r="D3621" s="1" t="s">
        <v>826</v>
      </c>
      <c r="F3621" s="1">
        <v>10202111180</v>
      </c>
      <c r="G3621" s="1">
        <v>956.83</v>
      </c>
      <c r="H3621" s="1">
        <v>956.83</v>
      </c>
      <c r="I3621" s="1" t="s">
        <v>770</v>
      </c>
      <c r="J3621" s="1">
        <v>2025</v>
      </c>
      <c r="K3621" s="550">
        <v>45717</v>
      </c>
    </row>
    <row r="3622" spans="3:11">
      <c r="D3622" s="1" t="s">
        <v>797</v>
      </c>
      <c r="F3622" s="1">
        <v>10202111180</v>
      </c>
      <c r="G3622" s="1">
        <v>993.96</v>
      </c>
      <c r="H3622" s="1">
        <v>993.96</v>
      </c>
      <c r="I3622" s="1" t="s">
        <v>770</v>
      </c>
      <c r="J3622" s="1">
        <v>2025</v>
      </c>
      <c r="K3622" s="550">
        <v>45717</v>
      </c>
    </row>
    <row r="3623" spans="3:11">
      <c r="C3623" s="1" t="s">
        <v>1221</v>
      </c>
      <c r="D3623" s="1" t="s">
        <v>838</v>
      </c>
      <c r="F3623" s="1">
        <v>10201161180</v>
      </c>
      <c r="G3623" s="1">
        <v>200</v>
      </c>
      <c r="H3623" s="1">
        <v>200</v>
      </c>
      <c r="I3623" s="1" t="s">
        <v>770</v>
      </c>
      <c r="J3623" s="1">
        <v>2025</v>
      </c>
      <c r="K3623" s="550">
        <v>45717</v>
      </c>
    </row>
    <row r="3624" spans="3:11">
      <c r="C3624" s="1" t="s">
        <v>1222</v>
      </c>
      <c r="D3624" s="1" t="s">
        <v>824</v>
      </c>
      <c r="F3624" s="1">
        <v>10401101180</v>
      </c>
      <c r="G3624" s="1">
        <v>500.16</v>
      </c>
      <c r="H3624" s="1">
        <v>500.16</v>
      </c>
      <c r="I3624" s="1" t="s">
        <v>770</v>
      </c>
      <c r="J3624" s="1">
        <v>2025</v>
      </c>
      <c r="K3624" s="550">
        <v>45717</v>
      </c>
    </row>
    <row r="3625" spans="3:11">
      <c r="C3625" s="1" t="s">
        <v>1223</v>
      </c>
      <c r="D3625" s="1" t="s">
        <v>826</v>
      </c>
      <c r="F3625" s="1">
        <v>10202111180</v>
      </c>
      <c r="G3625" s="1">
        <v>359.27</v>
      </c>
      <c r="H3625" s="1">
        <v>359.27</v>
      </c>
      <c r="I3625" s="1" t="s">
        <v>770</v>
      </c>
      <c r="J3625" s="1">
        <v>2025</v>
      </c>
      <c r="K3625" s="550">
        <v>45717</v>
      </c>
    </row>
    <row r="3626" spans="3:11">
      <c r="C3626" s="1" t="s">
        <v>1426</v>
      </c>
      <c r="D3626" s="1" t="s">
        <v>824</v>
      </c>
      <c r="F3626" s="1">
        <v>10202131180</v>
      </c>
      <c r="G3626" s="1">
        <v>37.43</v>
      </c>
      <c r="H3626" s="1">
        <v>37.43</v>
      </c>
      <c r="I3626" s="1" t="s">
        <v>770</v>
      </c>
      <c r="J3626" s="1">
        <v>2025</v>
      </c>
      <c r="K3626" s="550">
        <v>45717</v>
      </c>
    </row>
    <row r="3627" spans="3:11">
      <c r="C3627" s="1" t="s">
        <v>1224</v>
      </c>
      <c r="D3627" s="1" t="s">
        <v>842</v>
      </c>
      <c r="F3627" s="1">
        <v>10202111180</v>
      </c>
      <c r="G3627" s="1">
        <v>162933.97</v>
      </c>
      <c r="H3627" s="1">
        <v>162933.97</v>
      </c>
      <c r="I3627" s="1" t="s">
        <v>770</v>
      </c>
      <c r="J3627" s="1">
        <v>2025</v>
      </c>
      <c r="K3627" s="550">
        <v>45717</v>
      </c>
    </row>
    <row r="3628" spans="3:11">
      <c r="C3628" s="1" t="s">
        <v>1225</v>
      </c>
      <c r="D3628" s="1" t="s">
        <v>842</v>
      </c>
      <c r="F3628" s="1">
        <v>10202171180</v>
      </c>
      <c r="G3628" s="1">
        <v>12286.71</v>
      </c>
      <c r="H3628" s="1">
        <v>12286.71</v>
      </c>
      <c r="I3628" s="1" t="s">
        <v>770</v>
      </c>
      <c r="J3628" s="1">
        <v>2025</v>
      </c>
      <c r="K3628" s="550">
        <v>45717</v>
      </c>
    </row>
    <row r="3629" spans="3:11">
      <c r="C3629" s="1" t="s">
        <v>1226</v>
      </c>
      <c r="D3629" s="1" t="s">
        <v>826</v>
      </c>
      <c r="F3629" s="1">
        <v>10601621180</v>
      </c>
      <c r="G3629" s="1">
        <v>162.41999999999999</v>
      </c>
      <c r="H3629" s="1">
        <v>162.41999999999999</v>
      </c>
      <c r="I3629" s="1" t="s">
        <v>770</v>
      </c>
      <c r="J3629" s="1">
        <v>2025</v>
      </c>
      <c r="K3629" s="550">
        <v>45717</v>
      </c>
    </row>
    <row r="3630" spans="3:11">
      <c r="C3630" s="1" t="s">
        <v>1351</v>
      </c>
      <c r="D3630" s="1" t="s">
        <v>749</v>
      </c>
      <c r="F3630" s="1">
        <v>10201161180</v>
      </c>
      <c r="G3630" s="1">
        <v>9110.33</v>
      </c>
      <c r="H3630" s="1">
        <v>9110.33</v>
      </c>
      <c r="I3630" s="1" t="s">
        <v>770</v>
      </c>
      <c r="J3630" s="1">
        <v>2025</v>
      </c>
      <c r="K3630" s="550">
        <v>45717</v>
      </c>
    </row>
    <row r="3631" spans="3:11">
      <c r="C3631" s="1" t="s">
        <v>754</v>
      </c>
      <c r="D3631" s="1" t="s">
        <v>749</v>
      </c>
      <c r="E3631" s="1" t="s">
        <v>719</v>
      </c>
      <c r="F3631" s="1">
        <v>10401301180</v>
      </c>
      <c r="G3631" s="1">
        <v>16125.26</v>
      </c>
      <c r="H3631" s="1">
        <v>16125.26</v>
      </c>
      <c r="I3631" s="1" t="s">
        <v>770</v>
      </c>
      <c r="J3631" s="1">
        <v>2025</v>
      </c>
      <c r="K3631" s="550">
        <v>45717</v>
      </c>
    </row>
    <row r="3632" spans="3:11">
      <c r="C3632" s="1" t="s">
        <v>1227</v>
      </c>
      <c r="D3632" s="1" t="s">
        <v>826</v>
      </c>
      <c r="F3632" s="1" t="s">
        <v>761</v>
      </c>
      <c r="G3632" s="1">
        <v>121.78</v>
      </c>
      <c r="H3632" s="1">
        <v>121.78</v>
      </c>
      <c r="I3632" s="1" t="s">
        <v>770</v>
      </c>
      <c r="J3632" s="1">
        <v>2025</v>
      </c>
      <c r="K3632" s="550">
        <v>45717</v>
      </c>
    </row>
    <row r="3633" spans="3:11">
      <c r="C3633" s="1" t="s">
        <v>1228</v>
      </c>
      <c r="D3633" s="1" t="s">
        <v>826</v>
      </c>
      <c r="F3633" s="1" t="s">
        <v>761</v>
      </c>
      <c r="G3633" s="1">
        <v>178.84</v>
      </c>
      <c r="H3633" s="1">
        <v>178.84</v>
      </c>
      <c r="I3633" s="1" t="s">
        <v>770</v>
      </c>
      <c r="J3633" s="1">
        <v>2025</v>
      </c>
      <c r="K3633" s="550">
        <v>45717</v>
      </c>
    </row>
    <row r="3634" spans="3:11">
      <c r="C3634" s="1" t="s">
        <v>1229</v>
      </c>
      <c r="D3634" s="1" t="s">
        <v>826</v>
      </c>
      <c r="F3634" s="1" t="s">
        <v>761</v>
      </c>
      <c r="G3634" s="1">
        <v>57.41</v>
      </c>
      <c r="H3634" s="1">
        <v>57.41</v>
      </c>
      <c r="I3634" s="1" t="s">
        <v>770</v>
      </c>
      <c r="J3634" s="1">
        <v>2025</v>
      </c>
      <c r="K3634" s="550">
        <v>45717</v>
      </c>
    </row>
    <row r="3635" spans="3:11">
      <c r="C3635" s="1" t="s">
        <v>1231</v>
      </c>
      <c r="D3635" s="1" t="s">
        <v>826</v>
      </c>
      <c r="F3635" s="1">
        <v>10601621180</v>
      </c>
      <c r="G3635" s="1">
        <v>1500.17</v>
      </c>
      <c r="H3635" s="1">
        <v>1500.17</v>
      </c>
      <c r="I3635" s="1" t="s">
        <v>770</v>
      </c>
      <c r="J3635" s="1">
        <v>2025</v>
      </c>
      <c r="K3635" s="550">
        <v>45717</v>
      </c>
    </row>
    <row r="3636" spans="3:11">
      <c r="C3636" s="1" t="s">
        <v>1232</v>
      </c>
      <c r="D3636" s="1" t="s">
        <v>820</v>
      </c>
      <c r="F3636" s="1">
        <v>10202151180</v>
      </c>
      <c r="G3636" s="1">
        <v>44906.400000000001</v>
      </c>
      <c r="H3636" s="1">
        <v>44906.400000000001</v>
      </c>
      <c r="I3636" s="1" t="s">
        <v>770</v>
      </c>
      <c r="J3636" s="1">
        <v>2025</v>
      </c>
      <c r="K3636" s="550">
        <v>45717</v>
      </c>
    </row>
    <row r="3637" spans="3:11">
      <c r="C3637" s="1" t="s">
        <v>1233</v>
      </c>
      <c r="D3637" s="1" t="s">
        <v>820</v>
      </c>
      <c r="F3637" s="1">
        <v>10202151180</v>
      </c>
      <c r="G3637" s="1">
        <v>34044.800000000003</v>
      </c>
      <c r="H3637" s="1">
        <v>34044.800000000003</v>
      </c>
      <c r="I3637" s="1" t="s">
        <v>770</v>
      </c>
      <c r="J3637" s="1">
        <v>2025</v>
      </c>
      <c r="K3637" s="550">
        <v>45717</v>
      </c>
    </row>
    <row r="3638" spans="3:11">
      <c r="C3638" s="1" t="s">
        <v>1234</v>
      </c>
      <c r="D3638" s="1" t="s">
        <v>820</v>
      </c>
      <c r="F3638" s="1">
        <v>10202151180</v>
      </c>
      <c r="G3638" s="1">
        <v>36595.1</v>
      </c>
      <c r="H3638" s="1">
        <v>36595.1</v>
      </c>
      <c r="I3638" s="1" t="s">
        <v>770</v>
      </c>
      <c r="J3638" s="1">
        <v>2025</v>
      </c>
      <c r="K3638" s="550">
        <v>45717</v>
      </c>
    </row>
    <row r="3639" spans="3:11">
      <c r="C3639" s="1" t="s">
        <v>1235</v>
      </c>
      <c r="D3639" s="1" t="s">
        <v>820</v>
      </c>
      <c r="F3639" s="1">
        <v>10202151180</v>
      </c>
      <c r="G3639" s="1">
        <v>38915.199999999997</v>
      </c>
      <c r="H3639" s="1">
        <v>38915.199999999997</v>
      </c>
      <c r="I3639" s="1" t="s">
        <v>770</v>
      </c>
      <c r="J3639" s="1">
        <v>2025</v>
      </c>
      <c r="K3639" s="550">
        <v>45717</v>
      </c>
    </row>
    <row r="3640" spans="3:11">
      <c r="C3640" s="1" t="s">
        <v>1236</v>
      </c>
      <c r="D3640" s="1" t="s">
        <v>820</v>
      </c>
      <c r="F3640" s="1">
        <v>10202151180</v>
      </c>
      <c r="G3640" s="1">
        <v>38786.800000000003</v>
      </c>
      <c r="H3640" s="1">
        <v>38786.800000000003</v>
      </c>
      <c r="I3640" s="1" t="s">
        <v>770</v>
      </c>
      <c r="J3640" s="1">
        <v>2025</v>
      </c>
      <c r="K3640" s="550">
        <v>45717</v>
      </c>
    </row>
    <row r="3641" spans="3:11">
      <c r="C3641" s="1" t="s">
        <v>1237</v>
      </c>
      <c r="D3641" s="1" t="s">
        <v>820</v>
      </c>
      <c r="F3641" s="1">
        <v>10202151180</v>
      </c>
      <c r="G3641" s="1">
        <v>43057</v>
      </c>
      <c r="H3641" s="1">
        <v>43057</v>
      </c>
      <c r="I3641" s="1" t="s">
        <v>770</v>
      </c>
      <c r="J3641" s="1">
        <v>2025</v>
      </c>
      <c r="K3641" s="550">
        <v>45717</v>
      </c>
    </row>
    <row r="3642" spans="3:11">
      <c r="C3642" s="1" t="s">
        <v>1238</v>
      </c>
      <c r="D3642" s="1" t="s">
        <v>820</v>
      </c>
      <c r="F3642" s="1">
        <v>10202151180</v>
      </c>
      <c r="G3642" s="1">
        <v>49734.2</v>
      </c>
      <c r="H3642" s="1">
        <v>49734.2</v>
      </c>
      <c r="I3642" s="1" t="s">
        <v>770</v>
      </c>
      <c r="J3642" s="1">
        <v>2025</v>
      </c>
      <c r="K3642" s="550">
        <v>45717</v>
      </c>
    </row>
    <row r="3643" spans="3:11">
      <c r="C3643" s="1" t="s">
        <v>1239</v>
      </c>
      <c r="D3643" s="1" t="s">
        <v>820</v>
      </c>
      <c r="F3643" s="1">
        <v>10202151180</v>
      </c>
      <c r="G3643" s="1">
        <v>14970.9</v>
      </c>
      <c r="H3643" s="1">
        <v>14970.9</v>
      </c>
      <c r="I3643" s="1" t="s">
        <v>770</v>
      </c>
      <c r="J3643" s="1">
        <v>2025</v>
      </c>
      <c r="K3643" s="550">
        <v>45717</v>
      </c>
    </row>
    <row r="3644" spans="3:11">
      <c r="C3644" s="1" t="s">
        <v>1240</v>
      </c>
      <c r="D3644" s="1" t="s">
        <v>820</v>
      </c>
      <c r="F3644" s="1">
        <v>10202151180</v>
      </c>
      <c r="G3644" s="1">
        <v>51746</v>
      </c>
      <c r="H3644" s="1">
        <v>51746</v>
      </c>
      <c r="I3644" s="1" t="s">
        <v>770</v>
      </c>
      <c r="J3644" s="1">
        <v>2025</v>
      </c>
      <c r="K3644" s="550">
        <v>45717</v>
      </c>
    </row>
    <row r="3645" spans="3:11">
      <c r="C3645" s="1" t="s">
        <v>1241</v>
      </c>
      <c r="D3645" s="1" t="s">
        <v>820</v>
      </c>
      <c r="F3645" s="1">
        <v>10202151180</v>
      </c>
      <c r="G3645" s="1">
        <v>54764.800000000003</v>
      </c>
      <c r="H3645" s="1">
        <v>54764.800000000003</v>
      </c>
      <c r="I3645" s="1" t="s">
        <v>770</v>
      </c>
      <c r="J3645" s="1">
        <v>2025</v>
      </c>
      <c r="K3645" s="550">
        <v>45717</v>
      </c>
    </row>
    <row r="3646" spans="3:11">
      <c r="C3646" s="1" t="s">
        <v>1242</v>
      </c>
      <c r="D3646" s="1" t="s">
        <v>820</v>
      </c>
      <c r="F3646" s="1">
        <v>10202151180</v>
      </c>
      <c r="G3646" s="1">
        <v>33337.5</v>
      </c>
      <c r="H3646" s="1">
        <v>33337.5</v>
      </c>
      <c r="I3646" s="1" t="s">
        <v>770</v>
      </c>
      <c r="J3646" s="1">
        <v>2025</v>
      </c>
      <c r="K3646" s="550">
        <v>45717</v>
      </c>
    </row>
    <row r="3647" spans="3:11">
      <c r="C3647" s="1" t="s">
        <v>1243</v>
      </c>
      <c r="D3647" s="1" t="s">
        <v>820</v>
      </c>
      <c r="F3647" s="1">
        <v>10202151180</v>
      </c>
      <c r="G3647" s="1">
        <v>49490</v>
      </c>
      <c r="H3647" s="1">
        <v>49490</v>
      </c>
      <c r="I3647" s="1" t="s">
        <v>770</v>
      </c>
      <c r="J3647" s="1">
        <v>2025</v>
      </c>
      <c r="K3647" s="550">
        <v>45717</v>
      </c>
    </row>
    <row r="3648" spans="3:11">
      <c r="C3648" s="1" t="s">
        <v>1244</v>
      </c>
      <c r="D3648" s="1" t="s">
        <v>820</v>
      </c>
      <c r="F3648" s="1">
        <v>10202151180</v>
      </c>
      <c r="G3648" s="1">
        <v>47939</v>
      </c>
      <c r="H3648" s="1">
        <v>47939</v>
      </c>
      <c r="I3648" s="1" t="s">
        <v>770</v>
      </c>
      <c r="J3648" s="1">
        <v>2025</v>
      </c>
      <c r="K3648" s="550">
        <v>45717</v>
      </c>
    </row>
    <row r="3649" spans="3:11">
      <c r="C3649" s="1" t="s">
        <v>1245</v>
      </c>
      <c r="D3649" s="1" t="s">
        <v>820</v>
      </c>
      <c r="F3649" s="1">
        <v>10202151180</v>
      </c>
      <c r="G3649" s="1">
        <v>54060</v>
      </c>
      <c r="H3649" s="1">
        <v>54060</v>
      </c>
      <c r="I3649" s="1" t="s">
        <v>770</v>
      </c>
      <c r="J3649" s="1">
        <v>2025</v>
      </c>
      <c r="K3649" s="550">
        <v>45717</v>
      </c>
    </row>
    <row r="3650" spans="3:11">
      <c r="C3650" s="1" t="s">
        <v>1246</v>
      </c>
      <c r="D3650" s="1" t="s">
        <v>820</v>
      </c>
      <c r="F3650" s="1">
        <v>10202151180</v>
      </c>
      <c r="G3650" s="1">
        <v>49374.3</v>
      </c>
      <c r="H3650" s="1">
        <v>49374.3</v>
      </c>
      <c r="I3650" s="1" t="s">
        <v>770</v>
      </c>
      <c r="J3650" s="1">
        <v>2025</v>
      </c>
      <c r="K3650" s="550">
        <v>45717</v>
      </c>
    </row>
    <row r="3651" spans="3:11">
      <c r="C3651" s="1" t="s">
        <v>1247</v>
      </c>
      <c r="D3651" s="1" t="s">
        <v>820</v>
      </c>
      <c r="F3651" s="1">
        <v>10202151180</v>
      </c>
      <c r="G3651" s="1">
        <v>39920.199999999997</v>
      </c>
      <c r="H3651" s="1">
        <v>39920.199999999997</v>
      </c>
      <c r="I3651" s="1" t="s">
        <v>770</v>
      </c>
      <c r="J3651" s="1">
        <v>2025</v>
      </c>
      <c r="K3651" s="550">
        <v>45717</v>
      </c>
    </row>
    <row r="3652" spans="3:11">
      <c r="C3652" s="1" t="s">
        <v>1248</v>
      </c>
      <c r="D3652" s="1" t="s">
        <v>820</v>
      </c>
      <c r="F3652" s="1">
        <v>10202151180</v>
      </c>
      <c r="G3652" s="1">
        <v>54088.2</v>
      </c>
      <c r="H3652" s="1">
        <v>54088.2</v>
      </c>
      <c r="I3652" s="1" t="s">
        <v>770</v>
      </c>
      <c r="J3652" s="1">
        <v>2025</v>
      </c>
      <c r="K3652" s="550">
        <v>45717</v>
      </c>
    </row>
    <row r="3653" spans="3:11">
      <c r="C3653" s="1" t="s">
        <v>1249</v>
      </c>
      <c r="D3653" s="1" t="s">
        <v>820</v>
      </c>
      <c r="F3653" s="1">
        <v>10202151180</v>
      </c>
      <c r="G3653" s="1">
        <v>41100.699999999997</v>
      </c>
      <c r="H3653" s="1">
        <v>41100.699999999997</v>
      </c>
      <c r="I3653" s="1" t="s">
        <v>770</v>
      </c>
      <c r="J3653" s="1">
        <v>2025</v>
      </c>
      <c r="K3653" s="550">
        <v>45717</v>
      </c>
    </row>
    <row r="3654" spans="3:11">
      <c r="C3654" s="1" t="s">
        <v>1250</v>
      </c>
      <c r="D3654" s="1" t="s">
        <v>820</v>
      </c>
      <c r="F3654" s="1">
        <v>10202151180</v>
      </c>
      <c r="G3654" s="1">
        <v>36269.699999999997</v>
      </c>
      <c r="H3654" s="1">
        <v>36269.699999999997</v>
      </c>
      <c r="I3654" s="1" t="s">
        <v>770</v>
      </c>
      <c r="J3654" s="1">
        <v>2025</v>
      </c>
      <c r="K3654" s="550">
        <v>45717</v>
      </c>
    </row>
    <row r="3655" spans="3:11">
      <c r="C3655" s="1" t="s">
        <v>755</v>
      </c>
      <c r="D3655" s="1" t="s">
        <v>749</v>
      </c>
      <c r="E3655" s="1" t="s">
        <v>727</v>
      </c>
      <c r="F3655" s="1" t="s">
        <v>750</v>
      </c>
      <c r="G3655" s="1">
        <v>1200</v>
      </c>
      <c r="H3655" s="1">
        <v>1200</v>
      </c>
      <c r="I3655" s="1" t="s">
        <v>770</v>
      </c>
      <c r="J3655" s="1">
        <v>2025</v>
      </c>
      <c r="K3655" s="550">
        <v>45717</v>
      </c>
    </row>
    <row r="3656" spans="3:11">
      <c r="C3656" s="1" t="s">
        <v>1251</v>
      </c>
      <c r="D3656" s="1" t="s">
        <v>799</v>
      </c>
      <c r="F3656" s="1">
        <v>10601621180</v>
      </c>
      <c r="G3656" s="1">
        <v>323.8</v>
      </c>
      <c r="H3656" s="1">
        <v>323.8</v>
      </c>
      <c r="I3656" s="1" t="s">
        <v>770</v>
      </c>
      <c r="J3656" s="1">
        <v>2025</v>
      </c>
      <c r="K3656" s="550">
        <v>45717</v>
      </c>
    </row>
    <row r="3657" spans="3:11" ht="25.5">
      <c r="C3657" s="69" t="s">
        <v>1252</v>
      </c>
      <c r="D3657" s="69" t="s">
        <v>749</v>
      </c>
      <c r="F3657" s="1">
        <v>10601621180</v>
      </c>
      <c r="G3657" s="1">
        <v>250</v>
      </c>
      <c r="H3657" s="1">
        <v>250</v>
      </c>
      <c r="I3657" s="1" t="s">
        <v>770</v>
      </c>
      <c r="J3657" s="1">
        <v>2025</v>
      </c>
      <c r="K3657" s="550">
        <v>45717</v>
      </c>
    </row>
    <row r="3658" spans="3:11">
      <c r="C3658" s="1" t="s">
        <v>1253</v>
      </c>
      <c r="D3658" s="1" t="s">
        <v>846</v>
      </c>
      <c r="F3658" s="1">
        <v>10401101180</v>
      </c>
      <c r="G3658" s="1">
        <v>2218.4</v>
      </c>
      <c r="H3658" s="1">
        <v>2218.4</v>
      </c>
      <c r="I3658" s="1" t="s">
        <v>770</v>
      </c>
      <c r="J3658" s="1">
        <v>2025</v>
      </c>
      <c r="K3658" s="550">
        <v>45717</v>
      </c>
    </row>
    <row r="3659" spans="3:11">
      <c r="C3659" s="1" t="s">
        <v>1318</v>
      </c>
      <c r="D3659" s="1" t="s">
        <v>846</v>
      </c>
      <c r="F3659" s="1">
        <v>10401101180</v>
      </c>
      <c r="G3659" s="1">
        <v>10461.700000000001</v>
      </c>
      <c r="H3659" s="1">
        <v>10461.700000000001</v>
      </c>
      <c r="I3659" s="1" t="s">
        <v>770</v>
      </c>
      <c r="J3659" s="1">
        <v>2025</v>
      </c>
      <c r="K3659" s="550">
        <v>45717</v>
      </c>
    </row>
    <row r="3660" spans="3:11">
      <c r="C3660" s="1" t="s">
        <v>1254</v>
      </c>
      <c r="D3660" s="1" t="s">
        <v>846</v>
      </c>
      <c r="F3660" s="1">
        <v>10401101180</v>
      </c>
      <c r="G3660" s="1">
        <v>16282</v>
      </c>
      <c r="H3660" s="1">
        <v>16282</v>
      </c>
      <c r="I3660" s="1" t="s">
        <v>770</v>
      </c>
      <c r="J3660" s="1">
        <v>2025</v>
      </c>
      <c r="K3660" s="550">
        <v>45717</v>
      </c>
    </row>
    <row r="3661" spans="3:11">
      <c r="C3661" s="1" t="s">
        <v>1255</v>
      </c>
      <c r="D3661" s="1" t="s">
        <v>846</v>
      </c>
      <c r="F3661" s="1">
        <v>10601621180</v>
      </c>
      <c r="G3661" s="1">
        <v>-3805.46</v>
      </c>
      <c r="H3661" s="1">
        <v>-3805.46</v>
      </c>
      <c r="I3661" s="1" t="s">
        <v>770</v>
      </c>
      <c r="J3661" s="1">
        <v>2025</v>
      </c>
      <c r="K3661" s="550">
        <v>45717</v>
      </c>
    </row>
    <row r="3662" spans="3:11">
      <c r="C3662" s="1" t="s">
        <v>1256</v>
      </c>
      <c r="D3662" s="1" t="s">
        <v>846</v>
      </c>
      <c r="F3662" s="1" t="s">
        <v>761</v>
      </c>
      <c r="G3662" s="1">
        <v>-9461.6299999999992</v>
      </c>
      <c r="H3662" s="1">
        <v>-9461.6299999999992</v>
      </c>
      <c r="I3662" s="1" t="s">
        <v>770</v>
      </c>
      <c r="J3662" s="1">
        <v>2025</v>
      </c>
      <c r="K3662" s="550">
        <v>45717</v>
      </c>
    </row>
    <row r="3663" spans="3:11">
      <c r="C3663" s="1" t="s">
        <v>1257</v>
      </c>
      <c r="D3663" s="1" t="s">
        <v>846</v>
      </c>
      <c r="F3663" s="1">
        <v>10401631180</v>
      </c>
      <c r="G3663" s="1">
        <v>2128489</v>
      </c>
      <c r="H3663" s="1">
        <v>2128489</v>
      </c>
      <c r="I3663" s="1" t="s">
        <v>770</v>
      </c>
      <c r="J3663" s="1">
        <v>2025</v>
      </c>
      <c r="K3663" s="550">
        <v>45717</v>
      </c>
    </row>
    <row r="3664" spans="3:11">
      <c r="C3664" s="1" t="s">
        <v>1258</v>
      </c>
      <c r="D3664" s="1" t="s">
        <v>846</v>
      </c>
      <c r="F3664" s="1">
        <v>10201161180</v>
      </c>
      <c r="G3664" s="1">
        <v>52409.120000000003</v>
      </c>
      <c r="H3664" s="1">
        <v>52409.120000000003</v>
      </c>
      <c r="I3664" s="1" t="s">
        <v>770</v>
      </c>
      <c r="J3664" s="1">
        <v>2025</v>
      </c>
      <c r="K3664" s="550">
        <v>45717</v>
      </c>
    </row>
    <row r="3665" spans="3:11">
      <c r="C3665" s="1" t="s">
        <v>1261</v>
      </c>
      <c r="D3665" s="1" t="s">
        <v>846</v>
      </c>
      <c r="F3665" s="1">
        <v>10201161180</v>
      </c>
      <c r="G3665" s="1">
        <v>170</v>
      </c>
      <c r="H3665" s="1">
        <v>170</v>
      </c>
      <c r="I3665" s="1" t="s">
        <v>770</v>
      </c>
      <c r="J3665" s="1">
        <v>2025</v>
      </c>
      <c r="K3665" s="550">
        <v>45717</v>
      </c>
    </row>
    <row r="3666" spans="3:11">
      <c r="C3666" s="1" t="s">
        <v>1263</v>
      </c>
      <c r="D3666" s="1" t="s">
        <v>846</v>
      </c>
      <c r="F3666" s="1">
        <v>10201161180</v>
      </c>
      <c r="G3666" s="1">
        <v>180</v>
      </c>
      <c r="H3666" s="1">
        <v>180</v>
      </c>
      <c r="I3666" s="1" t="s">
        <v>770</v>
      </c>
      <c r="J3666" s="1">
        <v>2025</v>
      </c>
      <c r="K3666" s="550">
        <v>45717</v>
      </c>
    </row>
    <row r="3667" spans="3:11">
      <c r="C3667" s="1" t="s">
        <v>1264</v>
      </c>
      <c r="D3667" s="1" t="s">
        <v>822</v>
      </c>
      <c r="F3667" s="1">
        <v>10201161180</v>
      </c>
      <c r="G3667" s="1">
        <v>255</v>
      </c>
      <c r="H3667" s="1">
        <v>255</v>
      </c>
      <c r="I3667" s="1" t="s">
        <v>770</v>
      </c>
      <c r="J3667" s="1">
        <v>2025</v>
      </c>
      <c r="K3667" s="550">
        <v>45717</v>
      </c>
    </row>
    <row r="3668" spans="3:11">
      <c r="C3668" s="1" t="s">
        <v>1265</v>
      </c>
      <c r="D3668" s="1" t="s">
        <v>822</v>
      </c>
      <c r="F3668" s="1">
        <v>10201161180</v>
      </c>
      <c r="G3668" s="1">
        <v>1170</v>
      </c>
      <c r="H3668" s="1">
        <v>1170</v>
      </c>
      <c r="I3668" s="1" t="s">
        <v>770</v>
      </c>
      <c r="J3668" s="1">
        <v>2025</v>
      </c>
      <c r="K3668" s="550">
        <v>45717</v>
      </c>
    </row>
    <row r="3669" spans="3:11">
      <c r="C3669" s="1" t="s">
        <v>1266</v>
      </c>
      <c r="D3669" s="1" t="s">
        <v>822</v>
      </c>
      <c r="F3669" s="1">
        <v>10201161180</v>
      </c>
      <c r="G3669" s="1">
        <v>3820</v>
      </c>
      <c r="H3669" s="1">
        <v>3820</v>
      </c>
      <c r="I3669" s="1" t="s">
        <v>770</v>
      </c>
      <c r="J3669" s="1">
        <v>2025</v>
      </c>
      <c r="K3669" s="550">
        <v>45717</v>
      </c>
    </row>
    <row r="3670" spans="3:11">
      <c r="C3670" s="1" t="s">
        <v>1268</v>
      </c>
      <c r="D3670" s="1" t="s">
        <v>822</v>
      </c>
      <c r="F3670" s="1">
        <v>10201161180</v>
      </c>
      <c r="G3670" s="1">
        <v>635</v>
      </c>
      <c r="H3670" s="1">
        <v>635</v>
      </c>
      <c r="I3670" s="1" t="s">
        <v>770</v>
      </c>
      <c r="J3670" s="1">
        <v>2025</v>
      </c>
      <c r="K3670" s="550">
        <v>45717</v>
      </c>
    </row>
    <row r="3671" spans="3:11">
      <c r="C3671" s="1" t="s">
        <v>1269</v>
      </c>
      <c r="D3671" s="1" t="s">
        <v>822</v>
      </c>
      <c r="F3671" s="1">
        <v>10201161180</v>
      </c>
      <c r="G3671" s="1">
        <v>8993</v>
      </c>
      <c r="H3671" s="1">
        <v>8993</v>
      </c>
      <c r="I3671" s="1" t="s">
        <v>770</v>
      </c>
      <c r="J3671" s="1">
        <v>2025</v>
      </c>
      <c r="K3671" s="550">
        <v>45717</v>
      </c>
    </row>
    <row r="3672" spans="3:11">
      <c r="C3672" s="1" t="s">
        <v>1471</v>
      </c>
      <c r="D3672" s="1" t="s">
        <v>830</v>
      </c>
      <c r="F3672" s="1">
        <v>10201161180</v>
      </c>
      <c r="G3672" s="1">
        <v>1230</v>
      </c>
      <c r="H3672" s="1">
        <v>1230</v>
      </c>
      <c r="I3672" s="1" t="s">
        <v>770</v>
      </c>
      <c r="J3672" s="1">
        <v>2025</v>
      </c>
      <c r="K3672" s="550">
        <v>45717</v>
      </c>
    </row>
    <row r="3673" spans="3:11">
      <c r="C3673" s="1" t="s">
        <v>1271</v>
      </c>
      <c r="D3673" s="1" t="s">
        <v>830</v>
      </c>
      <c r="F3673" s="1">
        <v>10201161180</v>
      </c>
      <c r="G3673" s="1">
        <v>15371</v>
      </c>
      <c r="H3673" s="1">
        <v>15371</v>
      </c>
      <c r="I3673" s="1" t="s">
        <v>770</v>
      </c>
      <c r="J3673" s="1">
        <v>2025</v>
      </c>
      <c r="K3673" s="550">
        <v>45717</v>
      </c>
    </row>
    <row r="3674" spans="3:11">
      <c r="C3674" s="1" t="s">
        <v>1272</v>
      </c>
      <c r="D3674" s="1" t="s">
        <v>830</v>
      </c>
      <c r="F3674" s="1">
        <v>10201161180</v>
      </c>
      <c r="G3674" s="1">
        <v>12738</v>
      </c>
      <c r="H3674" s="1">
        <v>12738</v>
      </c>
      <c r="I3674" s="1" t="s">
        <v>770</v>
      </c>
      <c r="J3674" s="1">
        <v>2025</v>
      </c>
      <c r="K3674" s="550">
        <v>45717</v>
      </c>
    </row>
    <row r="3675" spans="3:11">
      <c r="C3675" s="1" t="s">
        <v>1319</v>
      </c>
      <c r="D3675" s="1" t="s">
        <v>830</v>
      </c>
      <c r="F3675" s="1">
        <v>10201161180</v>
      </c>
      <c r="G3675" s="1">
        <v>13285</v>
      </c>
      <c r="H3675" s="1">
        <v>13285</v>
      </c>
      <c r="I3675" s="1" t="s">
        <v>770</v>
      </c>
      <c r="J3675" s="1">
        <v>2025</v>
      </c>
      <c r="K3675" s="550">
        <v>45717</v>
      </c>
    </row>
    <row r="3676" spans="3:11">
      <c r="C3676" s="1" t="s">
        <v>1354</v>
      </c>
      <c r="D3676" s="1" t="s">
        <v>830</v>
      </c>
      <c r="F3676" s="1">
        <v>10201161180</v>
      </c>
      <c r="G3676" s="1">
        <v>13594</v>
      </c>
      <c r="H3676" s="1">
        <v>13594</v>
      </c>
      <c r="I3676" s="1" t="s">
        <v>770</v>
      </c>
      <c r="J3676" s="1">
        <v>2025</v>
      </c>
      <c r="K3676" s="550">
        <v>45717</v>
      </c>
    </row>
    <row r="3677" spans="3:11">
      <c r="C3677" s="1" t="s">
        <v>1355</v>
      </c>
      <c r="D3677" s="1" t="s">
        <v>830</v>
      </c>
      <c r="F3677" s="1">
        <v>10201161180</v>
      </c>
      <c r="G3677" s="1">
        <v>1117</v>
      </c>
      <c r="H3677" s="1">
        <v>1117</v>
      </c>
      <c r="I3677" s="1" t="s">
        <v>770</v>
      </c>
      <c r="J3677" s="1">
        <v>2025</v>
      </c>
      <c r="K3677" s="550">
        <v>45717</v>
      </c>
    </row>
    <row r="3678" spans="3:11">
      <c r="C3678" s="1" t="s">
        <v>1356</v>
      </c>
      <c r="D3678" s="1" t="s">
        <v>830</v>
      </c>
      <c r="F3678" s="1">
        <v>10201161180</v>
      </c>
      <c r="G3678" s="1">
        <v>235</v>
      </c>
      <c r="H3678" s="1">
        <v>235</v>
      </c>
      <c r="I3678" s="1" t="s">
        <v>770</v>
      </c>
      <c r="J3678" s="1">
        <v>2025</v>
      </c>
      <c r="K3678" s="550">
        <v>45717</v>
      </c>
    </row>
    <row r="3679" spans="3:11">
      <c r="C3679" s="1" t="s">
        <v>1358</v>
      </c>
      <c r="D3679" s="1" t="s">
        <v>848</v>
      </c>
      <c r="F3679" s="1" t="s">
        <v>761</v>
      </c>
      <c r="G3679" s="1">
        <v>1352.51</v>
      </c>
      <c r="H3679" s="1">
        <v>1352.51</v>
      </c>
      <c r="I3679" s="1" t="s">
        <v>770</v>
      </c>
      <c r="J3679" s="1">
        <v>2025</v>
      </c>
      <c r="K3679" s="550">
        <v>45717</v>
      </c>
    </row>
    <row r="3680" spans="3:11">
      <c r="C3680" s="1" t="s">
        <v>1359</v>
      </c>
      <c r="D3680" s="1" t="s">
        <v>848</v>
      </c>
      <c r="F3680" s="1" t="s">
        <v>761</v>
      </c>
      <c r="G3680" s="1">
        <v>4417.8100000000004</v>
      </c>
      <c r="H3680" s="1">
        <v>4417.8100000000004</v>
      </c>
      <c r="I3680" s="1" t="s">
        <v>770</v>
      </c>
      <c r="J3680" s="1">
        <v>2025</v>
      </c>
      <c r="K3680" s="550">
        <v>45717</v>
      </c>
    </row>
    <row r="3681" spans="3:11">
      <c r="C3681" s="1" t="s">
        <v>1273</v>
      </c>
      <c r="D3681" s="1" t="s">
        <v>848</v>
      </c>
      <c r="F3681" s="1">
        <v>10201161180</v>
      </c>
      <c r="G3681" s="1">
        <v>965</v>
      </c>
      <c r="H3681" s="1">
        <v>965</v>
      </c>
      <c r="I3681" s="1" t="s">
        <v>770</v>
      </c>
      <c r="J3681" s="1">
        <v>2025</v>
      </c>
      <c r="K3681" s="550">
        <v>45717</v>
      </c>
    </row>
    <row r="3682" spans="3:11">
      <c r="C3682" s="1" t="s">
        <v>1400</v>
      </c>
      <c r="D3682" s="1" t="s">
        <v>848</v>
      </c>
      <c r="F3682" s="1">
        <v>10201161180</v>
      </c>
      <c r="G3682" s="1">
        <v>3580</v>
      </c>
      <c r="H3682" s="1">
        <v>3580</v>
      </c>
      <c r="I3682" s="1" t="s">
        <v>770</v>
      </c>
      <c r="J3682" s="1">
        <v>2025</v>
      </c>
      <c r="K3682" s="550">
        <v>45717</v>
      </c>
    </row>
    <row r="3683" spans="3:11">
      <c r="C3683" s="1" t="s">
        <v>1360</v>
      </c>
      <c r="D3683" s="1" t="s">
        <v>850</v>
      </c>
      <c r="F3683" s="1">
        <v>10201161180</v>
      </c>
      <c r="G3683" s="1">
        <v>70</v>
      </c>
      <c r="H3683" s="1">
        <v>70</v>
      </c>
      <c r="I3683" s="1" t="s">
        <v>770</v>
      </c>
      <c r="J3683" s="1">
        <v>2025</v>
      </c>
      <c r="K3683" s="550">
        <v>45717</v>
      </c>
    </row>
    <row r="3684" spans="3:11" ht="25.5">
      <c r="C3684" s="69" t="s">
        <v>1275</v>
      </c>
      <c r="D3684" s="69" t="s">
        <v>850</v>
      </c>
      <c r="F3684" s="1">
        <v>10601621180</v>
      </c>
      <c r="G3684" s="1">
        <v>20</v>
      </c>
      <c r="H3684" s="1">
        <v>20</v>
      </c>
      <c r="I3684" s="1" t="s">
        <v>770</v>
      </c>
      <c r="J3684" s="1">
        <v>2025</v>
      </c>
      <c r="K3684" s="550">
        <v>45717</v>
      </c>
    </row>
    <row r="3685" spans="3:11">
      <c r="C3685" s="1" t="s">
        <v>1277</v>
      </c>
      <c r="D3685" s="1" t="s">
        <v>830</v>
      </c>
      <c r="F3685" s="1">
        <v>10201161180</v>
      </c>
      <c r="G3685" s="1">
        <v>7222.1</v>
      </c>
      <c r="H3685" s="1">
        <v>7222.1</v>
      </c>
      <c r="I3685" s="1" t="s">
        <v>770</v>
      </c>
      <c r="J3685" s="1">
        <v>2025</v>
      </c>
      <c r="K3685" s="550">
        <v>45717</v>
      </c>
    </row>
    <row r="3686" spans="3:11">
      <c r="C3686" s="1" t="s">
        <v>1321</v>
      </c>
      <c r="D3686" s="1" t="s">
        <v>830</v>
      </c>
      <c r="F3686" s="1">
        <v>10201161180</v>
      </c>
      <c r="G3686" s="1">
        <v>1243.5999999999999</v>
      </c>
      <c r="H3686" s="1">
        <v>1243.5999999999999</v>
      </c>
      <c r="I3686" s="1" t="s">
        <v>770</v>
      </c>
      <c r="J3686" s="1">
        <v>2025</v>
      </c>
      <c r="K3686" s="550">
        <v>45717</v>
      </c>
    </row>
    <row r="3687" spans="3:11">
      <c r="C3687" s="1" t="s">
        <v>1322</v>
      </c>
      <c r="D3687" s="1" t="s">
        <v>830</v>
      </c>
      <c r="F3687" s="1">
        <v>10201161180</v>
      </c>
      <c r="G3687" s="1">
        <v>151.69999999999999</v>
      </c>
      <c r="H3687" s="1">
        <v>151.69999999999999</v>
      </c>
      <c r="I3687" s="1" t="s">
        <v>770</v>
      </c>
      <c r="J3687" s="1">
        <v>2025</v>
      </c>
      <c r="K3687" s="550">
        <v>45717</v>
      </c>
    </row>
    <row r="3688" spans="3:11">
      <c r="C3688" s="1" t="s">
        <v>1323</v>
      </c>
      <c r="D3688" s="1" t="s">
        <v>830</v>
      </c>
      <c r="F3688" s="1">
        <v>10201161180</v>
      </c>
      <c r="G3688" s="1">
        <v>341.6</v>
      </c>
      <c r="H3688" s="1">
        <v>341.6</v>
      </c>
      <c r="I3688" s="1" t="s">
        <v>770</v>
      </c>
      <c r="J3688" s="1">
        <v>2025</v>
      </c>
      <c r="K3688" s="550">
        <v>45717</v>
      </c>
    </row>
    <row r="3689" spans="3:11">
      <c r="C3689" s="1" t="s">
        <v>1279</v>
      </c>
      <c r="D3689" s="1" t="s">
        <v>830</v>
      </c>
      <c r="F3689" s="1">
        <v>10201161180</v>
      </c>
      <c r="G3689" s="1">
        <v>39630.9</v>
      </c>
      <c r="H3689" s="1">
        <v>39630.9</v>
      </c>
      <c r="I3689" s="1" t="s">
        <v>770</v>
      </c>
      <c r="J3689" s="1">
        <v>2025</v>
      </c>
      <c r="K3689" s="550">
        <v>45717</v>
      </c>
    </row>
    <row r="3690" spans="3:11">
      <c r="C3690" s="1" t="s">
        <v>1280</v>
      </c>
      <c r="D3690" s="1" t="s">
        <v>830</v>
      </c>
      <c r="F3690" s="1">
        <v>10201161180</v>
      </c>
      <c r="G3690" s="1">
        <v>35788.300000000003</v>
      </c>
      <c r="H3690" s="1">
        <v>35788.300000000003</v>
      </c>
      <c r="I3690" s="1" t="s">
        <v>770</v>
      </c>
      <c r="J3690" s="1">
        <v>2025</v>
      </c>
      <c r="K3690" s="550">
        <v>45717</v>
      </c>
    </row>
    <row r="3691" spans="3:11">
      <c r="C3691" s="1" t="s">
        <v>1281</v>
      </c>
      <c r="D3691" s="1" t="s">
        <v>848</v>
      </c>
      <c r="F3691" s="1">
        <v>10202171180</v>
      </c>
      <c r="G3691" s="1">
        <v>14516</v>
      </c>
      <c r="H3691" s="1">
        <v>14516</v>
      </c>
      <c r="I3691" s="1" t="s">
        <v>770</v>
      </c>
      <c r="J3691" s="1">
        <v>2025</v>
      </c>
      <c r="K3691" s="550">
        <v>45717</v>
      </c>
    </row>
    <row r="3692" spans="3:11">
      <c r="C3692" s="1" t="s">
        <v>1282</v>
      </c>
      <c r="D3692" s="1" t="s">
        <v>848</v>
      </c>
      <c r="F3692" s="1">
        <v>10202171180</v>
      </c>
      <c r="G3692" s="1">
        <v>10379.1</v>
      </c>
      <c r="H3692" s="1">
        <v>10379.1</v>
      </c>
      <c r="I3692" s="1" t="s">
        <v>770</v>
      </c>
      <c r="J3692" s="1">
        <v>2025</v>
      </c>
      <c r="K3692" s="550">
        <v>45717</v>
      </c>
    </row>
    <row r="3693" spans="3:11">
      <c r="C3693" s="1" t="s">
        <v>1450</v>
      </c>
      <c r="D3693" s="1" t="s">
        <v>838</v>
      </c>
      <c r="F3693" s="1" t="s">
        <v>761</v>
      </c>
      <c r="G3693" s="1">
        <v>100</v>
      </c>
      <c r="H3693" s="1">
        <v>100</v>
      </c>
      <c r="I3693" s="1" t="s">
        <v>771</v>
      </c>
      <c r="J3693" s="1">
        <v>2025</v>
      </c>
      <c r="K3693" s="550">
        <v>45658</v>
      </c>
    </row>
    <row r="3694" spans="3:11">
      <c r="C3694" s="1" t="s">
        <v>1427</v>
      </c>
      <c r="D3694" s="1" t="s">
        <v>846</v>
      </c>
      <c r="F3694" s="1" t="s">
        <v>1451</v>
      </c>
      <c r="G3694" s="1">
        <v>1225</v>
      </c>
      <c r="H3694" s="1">
        <v>1225</v>
      </c>
      <c r="I3694" s="1" t="s">
        <v>771</v>
      </c>
      <c r="J3694" s="1">
        <v>2025</v>
      </c>
      <c r="K3694" s="550">
        <v>45658</v>
      </c>
    </row>
    <row r="3695" spans="3:11">
      <c r="C3695" s="1" t="s">
        <v>1452</v>
      </c>
      <c r="D3695" s="1" t="s">
        <v>846</v>
      </c>
      <c r="F3695" s="1" t="s">
        <v>1451</v>
      </c>
      <c r="G3695" s="1">
        <v>14205</v>
      </c>
      <c r="H3695" s="1">
        <v>14205</v>
      </c>
      <c r="I3695" s="1" t="s">
        <v>771</v>
      </c>
      <c r="J3695" s="1">
        <v>2025</v>
      </c>
      <c r="K3695" s="550">
        <v>45658</v>
      </c>
    </row>
    <row r="3696" spans="3:11">
      <c r="C3696" s="1" t="s">
        <v>1453</v>
      </c>
      <c r="D3696" s="1" t="s">
        <v>834</v>
      </c>
      <c r="F3696" s="1" t="s">
        <v>761</v>
      </c>
      <c r="G3696" s="1">
        <v>723</v>
      </c>
      <c r="H3696" s="1">
        <v>723</v>
      </c>
      <c r="I3696" s="1" t="s">
        <v>771</v>
      </c>
      <c r="J3696" s="1">
        <v>2025</v>
      </c>
      <c r="K3696" s="550">
        <v>45658</v>
      </c>
    </row>
    <row r="3697" spans="3:11">
      <c r="C3697" s="1" t="s">
        <v>968</v>
      </c>
      <c r="D3697" s="1" t="s">
        <v>812</v>
      </c>
      <c r="F3697" s="1">
        <v>10601621180</v>
      </c>
      <c r="G3697" s="1">
        <v>111.34</v>
      </c>
      <c r="H3697" s="1">
        <v>111.34</v>
      </c>
      <c r="I3697" s="1" t="s">
        <v>771</v>
      </c>
      <c r="J3697" s="1">
        <v>2025</v>
      </c>
      <c r="K3697" s="550">
        <v>45658</v>
      </c>
    </row>
    <row r="3698" spans="3:11">
      <c r="C3698" s="1" t="s">
        <v>969</v>
      </c>
      <c r="D3698" s="1" t="s">
        <v>749</v>
      </c>
      <c r="F3698" s="1">
        <v>10601521180</v>
      </c>
      <c r="G3698" s="1">
        <v>183.75</v>
      </c>
      <c r="H3698" s="1">
        <v>183.75</v>
      </c>
      <c r="I3698" s="1" t="s">
        <v>771</v>
      </c>
      <c r="J3698" s="1">
        <v>2025</v>
      </c>
      <c r="K3698" s="550">
        <v>45658</v>
      </c>
    </row>
    <row r="3699" spans="3:11">
      <c r="C3699" s="1" t="s">
        <v>971</v>
      </c>
      <c r="D3699" s="1" t="s">
        <v>824</v>
      </c>
      <c r="F3699" s="1">
        <v>10601621180</v>
      </c>
      <c r="G3699" s="1">
        <v>663.9</v>
      </c>
      <c r="H3699" s="1">
        <v>663.9</v>
      </c>
      <c r="I3699" s="1" t="s">
        <v>771</v>
      </c>
      <c r="J3699" s="1">
        <v>2025</v>
      </c>
      <c r="K3699" s="550">
        <v>45658</v>
      </c>
    </row>
    <row r="3700" spans="3:11">
      <c r="C3700" s="1" t="s">
        <v>1428</v>
      </c>
      <c r="D3700" s="1" t="s">
        <v>814</v>
      </c>
      <c r="F3700" s="1">
        <v>10401301180</v>
      </c>
      <c r="G3700" s="1">
        <v>306.10000000000002</v>
      </c>
      <c r="H3700" s="1">
        <v>306.10000000000002</v>
      </c>
      <c r="I3700" s="1" t="s">
        <v>771</v>
      </c>
      <c r="J3700" s="1">
        <v>2025</v>
      </c>
      <c r="K3700" s="550">
        <v>45658</v>
      </c>
    </row>
    <row r="3701" spans="3:11">
      <c r="C3701" s="1" t="s">
        <v>973</v>
      </c>
      <c r="D3701" s="1" t="s">
        <v>814</v>
      </c>
      <c r="F3701" s="1">
        <v>10202171180</v>
      </c>
      <c r="G3701" s="1">
        <v>1557.8</v>
      </c>
      <c r="H3701" s="1">
        <v>1557.8</v>
      </c>
      <c r="I3701" s="1" t="s">
        <v>771</v>
      </c>
      <c r="J3701" s="1">
        <v>2025</v>
      </c>
      <c r="K3701" s="550">
        <v>45658</v>
      </c>
    </row>
    <row r="3702" spans="3:11">
      <c r="C3702" s="1" t="s">
        <v>1402</v>
      </c>
      <c r="D3702" s="1" t="s">
        <v>808</v>
      </c>
      <c r="F3702" s="1" t="s">
        <v>761</v>
      </c>
      <c r="G3702" s="1">
        <v>4755</v>
      </c>
      <c r="H3702" s="1">
        <v>4755</v>
      </c>
      <c r="I3702" s="1" t="s">
        <v>771</v>
      </c>
      <c r="J3702" s="1">
        <v>2025</v>
      </c>
      <c r="K3702" s="550">
        <v>45658</v>
      </c>
    </row>
    <row r="3703" spans="3:11">
      <c r="C3703" s="1" t="s">
        <v>1403</v>
      </c>
      <c r="D3703" s="1" t="s">
        <v>808</v>
      </c>
      <c r="F3703" s="1" t="s">
        <v>761</v>
      </c>
      <c r="G3703" s="1">
        <v>370</v>
      </c>
      <c r="H3703" s="1">
        <v>370</v>
      </c>
      <c r="I3703" s="1" t="s">
        <v>771</v>
      </c>
      <c r="J3703" s="1">
        <v>2025</v>
      </c>
      <c r="K3703" s="550">
        <v>45658</v>
      </c>
    </row>
    <row r="3704" spans="3:11">
      <c r="C3704" s="1" t="s">
        <v>975</v>
      </c>
      <c r="D3704" s="1" t="s">
        <v>846</v>
      </c>
      <c r="F3704" s="1">
        <v>10601621180</v>
      </c>
      <c r="G3704" s="1">
        <v>272.76</v>
      </c>
      <c r="H3704" s="1">
        <v>272.76</v>
      </c>
      <c r="I3704" s="1" t="s">
        <v>771</v>
      </c>
      <c r="J3704" s="1">
        <v>2025</v>
      </c>
      <c r="K3704" s="550">
        <v>45658</v>
      </c>
    </row>
    <row r="3705" spans="3:11">
      <c r="C3705" s="1" t="s">
        <v>1454</v>
      </c>
      <c r="D3705" s="1" t="s">
        <v>814</v>
      </c>
      <c r="F3705" s="1" t="s">
        <v>1451</v>
      </c>
      <c r="G3705" s="1">
        <v>4845</v>
      </c>
      <c r="H3705" s="1">
        <v>4845</v>
      </c>
      <c r="I3705" s="1" t="s">
        <v>771</v>
      </c>
      <c r="J3705" s="1">
        <v>2025</v>
      </c>
      <c r="K3705" s="550">
        <v>45658</v>
      </c>
    </row>
    <row r="3706" spans="3:11">
      <c r="C3706" s="1" t="s">
        <v>1429</v>
      </c>
      <c r="D3706" s="1" t="s">
        <v>846</v>
      </c>
      <c r="F3706" s="1" t="s">
        <v>1451</v>
      </c>
      <c r="G3706" s="1">
        <v>520</v>
      </c>
      <c r="H3706" s="1">
        <v>520</v>
      </c>
      <c r="I3706" s="1" t="s">
        <v>771</v>
      </c>
      <c r="J3706" s="1">
        <v>2025</v>
      </c>
      <c r="K3706" s="550">
        <v>45658</v>
      </c>
    </row>
    <row r="3707" spans="3:11">
      <c r="C3707" s="1" t="s">
        <v>1455</v>
      </c>
      <c r="D3707" s="1" t="s">
        <v>846</v>
      </c>
      <c r="F3707" s="1" t="s">
        <v>1451</v>
      </c>
      <c r="G3707" s="1">
        <v>495</v>
      </c>
      <c r="H3707" s="1">
        <v>495</v>
      </c>
      <c r="I3707" s="1" t="s">
        <v>771</v>
      </c>
      <c r="J3707" s="1">
        <v>2025</v>
      </c>
      <c r="K3707" s="550">
        <v>45658</v>
      </c>
    </row>
    <row r="3708" spans="3:11">
      <c r="C3708" s="1" t="s">
        <v>1456</v>
      </c>
      <c r="D3708" s="1" t="s">
        <v>846</v>
      </c>
      <c r="F3708" s="1" t="s">
        <v>1451</v>
      </c>
      <c r="G3708" s="1">
        <v>2685</v>
      </c>
      <c r="H3708" s="1">
        <v>2685</v>
      </c>
      <c r="I3708" s="1" t="s">
        <v>771</v>
      </c>
      <c r="J3708" s="1">
        <v>2025</v>
      </c>
      <c r="K3708" s="550">
        <v>45658</v>
      </c>
    </row>
    <row r="3709" spans="3:11">
      <c r="C3709" s="1" t="s">
        <v>976</v>
      </c>
      <c r="D3709" s="1" t="s">
        <v>826</v>
      </c>
      <c r="F3709" s="1" t="s">
        <v>1451</v>
      </c>
      <c r="G3709" s="1">
        <v>205.12</v>
      </c>
      <c r="H3709" s="1">
        <v>205.12</v>
      </c>
      <c r="I3709" s="1" t="s">
        <v>771</v>
      </c>
      <c r="J3709" s="1">
        <v>2025</v>
      </c>
      <c r="K3709" s="550">
        <v>45658</v>
      </c>
    </row>
    <row r="3710" spans="3:11">
      <c r="C3710" s="1" t="s">
        <v>977</v>
      </c>
      <c r="D3710" s="1" t="s">
        <v>826</v>
      </c>
      <c r="F3710" s="1">
        <v>10601621180</v>
      </c>
      <c r="G3710" s="1">
        <v>414.24</v>
      </c>
      <c r="H3710" s="1">
        <v>414.24</v>
      </c>
      <c r="I3710" s="1" t="s">
        <v>771</v>
      </c>
      <c r="J3710" s="1">
        <v>2025</v>
      </c>
      <c r="K3710" s="550">
        <v>45658</v>
      </c>
    </row>
    <row r="3711" spans="3:11">
      <c r="C3711" s="1" t="s">
        <v>978</v>
      </c>
      <c r="D3711" s="1" t="s">
        <v>826</v>
      </c>
      <c r="F3711" s="1" t="s">
        <v>1451</v>
      </c>
      <c r="G3711" s="1">
        <v>186.09</v>
      </c>
      <c r="H3711" s="1">
        <v>186.09</v>
      </c>
      <c r="I3711" s="1" t="s">
        <v>771</v>
      </c>
      <c r="J3711" s="1">
        <v>2025</v>
      </c>
      <c r="K3711" s="550">
        <v>45658</v>
      </c>
    </row>
    <row r="3712" spans="3:11">
      <c r="C3712" s="1" t="s">
        <v>979</v>
      </c>
      <c r="D3712" s="1" t="s">
        <v>824</v>
      </c>
      <c r="F3712" s="1">
        <v>10202131180</v>
      </c>
      <c r="G3712" s="1">
        <v>4064.24</v>
      </c>
      <c r="H3712" s="1">
        <v>4064.24</v>
      </c>
      <c r="I3712" s="1" t="s">
        <v>771</v>
      </c>
      <c r="J3712" s="1">
        <v>2025</v>
      </c>
      <c r="K3712" s="550">
        <v>45658</v>
      </c>
    </row>
    <row r="3713" spans="3:11">
      <c r="C3713" s="1" t="s">
        <v>981</v>
      </c>
      <c r="D3713" s="1" t="s">
        <v>824</v>
      </c>
      <c r="F3713" s="1">
        <v>10202131180</v>
      </c>
      <c r="G3713" s="1">
        <v>1858.88</v>
      </c>
      <c r="H3713" s="1">
        <v>1858.88</v>
      </c>
      <c r="I3713" s="1" t="s">
        <v>771</v>
      </c>
      <c r="J3713" s="1">
        <v>2025</v>
      </c>
      <c r="K3713" s="550">
        <v>45658</v>
      </c>
    </row>
    <row r="3714" spans="3:11">
      <c r="C3714" s="1" t="s">
        <v>1389</v>
      </c>
      <c r="D3714" s="1" t="s">
        <v>797</v>
      </c>
      <c r="F3714" s="1">
        <v>10601621180</v>
      </c>
      <c r="G3714" s="1">
        <v>418.38</v>
      </c>
      <c r="H3714" s="1">
        <v>418.38</v>
      </c>
      <c r="I3714" s="1" t="s">
        <v>771</v>
      </c>
      <c r="J3714" s="1">
        <v>2025</v>
      </c>
      <c r="K3714" s="550">
        <v>45658</v>
      </c>
    </row>
    <row r="3715" spans="3:11">
      <c r="C3715" s="1" t="s">
        <v>983</v>
      </c>
      <c r="D3715" s="1" t="s">
        <v>797</v>
      </c>
      <c r="F3715" s="1">
        <v>10601621180</v>
      </c>
      <c r="G3715" s="1">
        <v>358.16</v>
      </c>
      <c r="H3715" s="1">
        <v>358.16</v>
      </c>
      <c r="I3715" s="1" t="s">
        <v>771</v>
      </c>
      <c r="J3715" s="1">
        <v>2025</v>
      </c>
      <c r="K3715" s="550">
        <v>45658</v>
      </c>
    </row>
    <row r="3716" spans="3:11">
      <c r="C3716" s="1" t="s">
        <v>984</v>
      </c>
      <c r="D3716" s="1" t="s">
        <v>838</v>
      </c>
      <c r="F3716" s="1" t="s">
        <v>761</v>
      </c>
      <c r="G3716" s="1">
        <v>391</v>
      </c>
      <c r="H3716" s="1">
        <v>391</v>
      </c>
      <c r="I3716" s="1" t="s">
        <v>771</v>
      </c>
      <c r="J3716" s="1">
        <v>2025</v>
      </c>
      <c r="K3716" s="550">
        <v>45658</v>
      </c>
    </row>
    <row r="3717" spans="3:11">
      <c r="C3717" s="1" t="s">
        <v>986</v>
      </c>
      <c r="D3717" s="1" t="s">
        <v>838</v>
      </c>
      <c r="F3717" s="1" t="s">
        <v>761</v>
      </c>
      <c r="G3717" s="1">
        <v>395</v>
      </c>
      <c r="H3717" s="1">
        <v>395</v>
      </c>
      <c r="I3717" s="1" t="s">
        <v>771</v>
      </c>
      <c r="J3717" s="1">
        <v>2025</v>
      </c>
      <c r="K3717" s="550">
        <v>45658</v>
      </c>
    </row>
    <row r="3718" spans="3:11">
      <c r="C3718" s="1" t="s">
        <v>988</v>
      </c>
      <c r="D3718" s="1" t="s">
        <v>840</v>
      </c>
      <c r="F3718" s="1" t="s">
        <v>761</v>
      </c>
      <c r="G3718" s="1">
        <v>8504.0499999999993</v>
      </c>
      <c r="H3718" s="1">
        <v>8504.0499999999993</v>
      </c>
      <c r="I3718" s="1" t="s">
        <v>771</v>
      </c>
      <c r="J3718" s="1">
        <v>2025</v>
      </c>
      <c r="K3718" s="550">
        <v>45658</v>
      </c>
    </row>
    <row r="3719" spans="3:11">
      <c r="C3719" s="1" t="s">
        <v>991</v>
      </c>
      <c r="D3719" s="1" t="s">
        <v>840</v>
      </c>
      <c r="F3719" s="1" t="s">
        <v>761</v>
      </c>
      <c r="G3719" s="1">
        <v>8609.2800000000007</v>
      </c>
      <c r="H3719" s="1">
        <v>8609.2800000000007</v>
      </c>
      <c r="I3719" s="1" t="s">
        <v>771</v>
      </c>
      <c r="J3719" s="1">
        <v>2025</v>
      </c>
      <c r="K3719" s="550">
        <v>45658</v>
      </c>
    </row>
    <row r="3720" spans="3:11">
      <c r="C3720" s="1" t="s">
        <v>992</v>
      </c>
      <c r="D3720" s="1" t="s">
        <v>840</v>
      </c>
      <c r="F3720" s="1" t="s">
        <v>761</v>
      </c>
      <c r="G3720" s="1">
        <v>8707.0400000000009</v>
      </c>
      <c r="H3720" s="1">
        <v>8707.0400000000009</v>
      </c>
      <c r="I3720" s="1" t="s">
        <v>771</v>
      </c>
      <c r="J3720" s="1">
        <v>2025</v>
      </c>
      <c r="K3720" s="550">
        <v>45658</v>
      </c>
    </row>
    <row r="3721" spans="3:11">
      <c r="C3721" s="1" t="s">
        <v>993</v>
      </c>
      <c r="D3721" s="1" t="s">
        <v>840</v>
      </c>
      <c r="F3721" s="1" t="s">
        <v>761</v>
      </c>
      <c r="G3721" s="1">
        <v>6340.39</v>
      </c>
      <c r="H3721" s="1">
        <v>6340.39</v>
      </c>
      <c r="I3721" s="1" t="s">
        <v>771</v>
      </c>
      <c r="J3721" s="1">
        <v>2025</v>
      </c>
      <c r="K3721" s="550">
        <v>45658</v>
      </c>
    </row>
    <row r="3722" spans="3:11">
      <c r="C3722" s="1" t="s">
        <v>995</v>
      </c>
      <c r="D3722" s="1" t="s">
        <v>840</v>
      </c>
      <c r="F3722" s="1" t="s">
        <v>761</v>
      </c>
      <c r="G3722" s="1">
        <v>7320.26</v>
      </c>
      <c r="H3722" s="1">
        <v>7320.26</v>
      </c>
      <c r="I3722" s="1" t="s">
        <v>771</v>
      </c>
      <c r="J3722" s="1">
        <v>2025</v>
      </c>
      <c r="K3722" s="550">
        <v>45658</v>
      </c>
    </row>
    <row r="3723" spans="3:11" ht="25.5">
      <c r="C3723" s="69" t="s">
        <v>1364</v>
      </c>
      <c r="D3723" s="69" t="s">
        <v>840</v>
      </c>
      <c r="F3723" s="1" t="s">
        <v>761</v>
      </c>
      <c r="G3723" s="1">
        <v>369</v>
      </c>
      <c r="H3723" s="1">
        <v>369</v>
      </c>
      <c r="I3723" s="1" t="s">
        <v>771</v>
      </c>
      <c r="J3723" s="1">
        <v>2025</v>
      </c>
      <c r="K3723" s="550">
        <v>45658</v>
      </c>
    </row>
    <row r="3724" spans="3:11">
      <c r="C3724" s="1" t="s">
        <v>997</v>
      </c>
      <c r="D3724" s="1" t="s">
        <v>830</v>
      </c>
      <c r="F3724" s="1">
        <v>10201161180</v>
      </c>
      <c r="G3724" s="1">
        <v>1365</v>
      </c>
      <c r="H3724" s="1">
        <v>1365</v>
      </c>
      <c r="I3724" s="1" t="s">
        <v>771</v>
      </c>
      <c r="J3724" s="1">
        <v>2025</v>
      </c>
      <c r="K3724" s="550">
        <v>45658</v>
      </c>
    </row>
    <row r="3725" spans="3:11">
      <c r="C3725" s="1" t="s">
        <v>998</v>
      </c>
      <c r="D3725" s="1" t="s">
        <v>820</v>
      </c>
      <c r="F3725" s="1">
        <v>10201161180</v>
      </c>
      <c r="G3725" s="1">
        <v>3645</v>
      </c>
      <c r="H3725" s="1">
        <v>3645</v>
      </c>
      <c r="I3725" s="1" t="s">
        <v>771</v>
      </c>
      <c r="J3725" s="1">
        <v>2025</v>
      </c>
      <c r="K3725" s="550">
        <v>45658</v>
      </c>
    </row>
    <row r="3726" spans="3:11">
      <c r="C3726" s="1" t="s">
        <v>999</v>
      </c>
      <c r="D3726" s="1" t="s">
        <v>820</v>
      </c>
      <c r="F3726" s="1">
        <v>10201161180</v>
      </c>
      <c r="G3726" s="1">
        <v>4980</v>
      </c>
      <c r="H3726" s="1">
        <v>4980</v>
      </c>
      <c r="I3726" s="1" t="s">
        <v>771</v>
      </c>
      <c r="J3726" s="1">
        <v>2025</v>
      </c>
      <c r="K3726" s="550">
        <v>45658</v>
      </c>
    </row>
    <row r="3727" spans="3:11">
      <c r="C3727" s="1" t="s">
        <v>1000</v>
      </c>
      <c r="D3727" s="1" t="s">
        <v>820</v>
      </c>
      <c r="F3727" s="1">
        <v>10201161180</v>
      </c>
      <c r="G3727" s="1">
        <v>3445</v>
      </c>
      <c r="H3727" s="1">
        <v>3445</v>
      </c>
      <c r="I3727" s="1" t="s">
        <v>771</v>
      </c>
      <c r="J3727" s="1">
        <v>2025</v>
      </c>
      <c r="K3727" s="550">
        <v>45658</v>
      </c>
    </row>
    <row r="3728" spans="3:11">
      <c r="C3728" s="1" t="s">
        <v>1001</v>
      </c>
      <c r="D3728" s="1" t="s">
        <v>820</v>
      </c>
      <c r="F3728" s="1">
        <v>10201161180</v>
      </c>
      <c r="G3728" s="1">
        <v>5650</v>
      </c>
      <c r="H3728" s="1">
        <v>5650</v>
      </c>
      <c r="I3728" s="1" t="s">
        <v>771</v>
      </c>
      <c r="J3728" s="1">
        <v>2025</v>
      </c>
      <c r="K3728" s="550">
        <v>45658</v>
      </c>
    </row>
    <row r="3729" spans="3:11">
      <c r="C3729" s="1" t="s">
        <v>1002</v>
      </c>
      <c r="D3729" s="1" t="s">
        <v>820</v>
      </c>
      <c r="F3729" s="1">
        <v>10201161180</v>
      </c>
      <c r="G3729" s="1">
        <v>4200</v>
      </c>
      <c r="H3729" s="1">
        <v>4200</v>
      </c>
      <c r="I3729" s="1" t="s">
        <v>771</v>
      </c>
      <c r="J3729" s="1">
        <v>2025</v>
      </c>
      <c r="K3729" s="550">
        <v>45658</v>
      </c>
    </row>
    <row r="3730" spans="3:11">
      <c r="C3730" s="1" t="s">
        <v>1003</v>
      </c>
      <c r="D3730" s="1" t="s">
        <v>826</v>
      </c>
      <c r="F3730" s="1">
        <v>10601621180</v>
      </c>
      <c r="G3730" s="1">
        <v>294.11</v>
      </c>
      <c r="H3730" s="1">
        <v>294.11</v>
      </c>
      <c r="I3730" s="1" t="s">
        <v>771</v>
      </c>
      <c r="J3730" s="1">
        <v>2025</v>
      </c>
      <c r="K3730" s="550">
        <v>45658</v>
      </c>
    </row>
    <row r="3731" spans="3:11">
      <c r="C3731" s="1" t="s">
        <v>1004</v>
      </c>
      <c r="D3731" s="1" t="s">
        <v>826</v>
      </c>
      <c r="F3731" s="1">
        <v>10601621180</v>
      </c>
      <c r="G3731" s="1">
        <v>570.88</v>
      </c>
      <c r="H3731" s="1">
        <v>570.88</v>
      </c>
      <c r="I3731" s="1" t="s">
        <v>771</v>
      </c>
      <c r="J3731" s="1">
        <v>2025</v>
      </c>
      <c r="K3731" s="550">
        <v>45658</v>
      </c>
    </row>
    <row r="3732" spans="3:11">
      <c r="C3732" s="1" t="s">
        <v>1404</v>
      </c>
      <c r="D3732" s="1" t="s">
        <v>826</v>
      </c>
      <c r="F3732" s="1" t="s">
        <v>1451</v>
      </c>
      <c r="G3732" s="1">
        <v>426.3</v>
      </c>
      <c r="H3732" s="1">
        <v>426.3</v>
      </c>
      <c r="I3732" s="1" t="s">
        <v>771</v>
      </c>
      <c r="J3732" s="1">
        <v>2025</v>
      </c>
      <c r="K3732" s="550">
        <v>45658</v>
      </c>
    </row>
    <row r="3733" spans="3:11">
      <c r="C3733" s="1" t="s">
        <v>1430</v>
      </c>
      <c r="D3733" s="1" t="s">
        <v>826</v>
      </c>
      <c r="F3733" s="1">
        <v>10601621180</v>
      </c>
      <c r="G3733" s="1">
        <v>433.19</v>
      </c>
      <c r="H3733" s="1">
        <v>433.19</v>
      </c>
      <c r="I3733" s="1" t="s">
        <v>771</v>
      </c>
      <c r="J3733" s="1">
        <v>2025</v>
      </c>
      <c r="K3733" s="550">
        <v>45658</v>
      </c>
    </row>
    <row r="3734" spans="3:11">
      <c r="C3734" s="1" t="s">
        <v>1405</v>
      </c>
      <c r="D3734" s="1" t="s">
        <v>797</v>
      </c>
      <c r="F3734" s="1">
        <v>10202131180</v>
      </c>
      <c r="G3734" s="1">
        <v>332.87</v>
      </c>
      <c r="H3734" s="1">
        <v>332.87</v>
      </c>
      <c r="I3734" s="1" t="s">
        <v>771</v>
      </c>
      <c r="J3734" s="1">
        <v>2025</v>
      </c>
      <c r="K3734" s="550">
        <v>45658</v>
      </c>
    </row>
    <row r="3735" spans="3:11">
      <c r="C3735" s="1" t="s">
        <v>1285</v>
      </c>
      <c r="D3735" s="1" t="s">
        <v>797</v>
      </c>
      <c r="F3735" s="1">
        <v>10202131180</v>
      </c>
      <c r="G3735" s="1">
        <v>314.52</v>
      </c>
      <c r="H3735" s="1">
        <v>314.52</v>
      </c>
      <c r="I3735" s="1" t="s">
        <v>771</v>
      </c>
      <c r="J3735" s="1">
        <v>2025</v>
      </c>
      <c r="K3735" s="550">
        <v>45658</v>
      </c>
    </row>
    <row r="3736" spans="3:11">
      <c r="C3736" s="1" t="s">
        <v>1286</v>
      </c>
      <c r="D3736" s="1" t="s">
        <v>801</v>
      </c>
      <c r="F3736" s="1">
        <v>10401301180</v>
      </c>
      <c r="G3736" s="1">
        <v>955.15</v>
      </c>
      <c r="H3736" s="1">
        <v>955.15</v>
      </c>
      <c r="I3736" s="1" t="s">
        <v>771</v>
      </c>
      <c r="J3736" s="1">
        <v>2025</v>
      </c>
      <c r="K3736" s="550">
        <v>45658</v>
      </c>
    </row>
    <row r="3737" spans="3:11">
      <c r="C3737" s="1" t="s">
        <v>1009</v>
      </c>
      <c r="D3737" s="1" t="s">
        <v>797</v>
      </c>
      <c r="F3737" s="1">
        <v>10202171180</v>
      </c>
      <c r="G3737" s="1">
        <v>88.96</v>
      </c>
      <c r="H3737" s="1">
        <v>88.96</v>
      </c>
      <c r="I3737" s="1" t="s">
        <v>771</v>
      </c>
      <c r="J3737" s="1">
        <v>2025</v>
      </c>
      <c r="K3737" s="550">
        <v>45658</v>
      </c>
    </row>
    <row r="3738" spans="3:11" ht="25.5">
      <c r="C3738" s="69" t="s">
        <v>1365</v>
      </c>
      <c r="D3738" s="69" t="s">
        <v>799</v>
      </c>
      <c r="F3738" s="1" t="s">
        <v>761</v>
      </c>
      <c r="G3738" s="1">
        <v>70</v>
      </c>
      <c r="H3738" s="1">
        <v>70</v>
      </c>
      <c r="I3738" s="1" t="s">
        <v>771</v>
      </c>
      <c r="J3738" s="1">
        <v>2025</v>
      </c>
      <c r="K3738" s="550">
        <v>45658</v>
      </c>
    </row>
    <row r="3739" spans="3:11">
      <c r="C3739" s="1" t="s">
        <v>1011</v>
      </c>
      <c r="D3739" s="1" t="s">
        <v>822</v>
      </c>
      <c r="F3739" s="1">
        <v>10201161180</v>
      </c>
      <c r="G3739" s="1">
        <v>2545</v>
      </c>
      <c r="H3739" s="1">
        <v>2545</v>
      </c>
      <c r="I3739" s="1" t="s">
        <v>771</v>
      </c>
      <c r="J3739" s="1">
        <v>2025</v>
      </c>
      <c r="K3739" s="550">
        <v>45658</v>
      </c>
    </row>
    <row r="3740" spans="3:11" ht="25.5">
      <c r="C3740" s="69" t="s">
        <v>1366</v>
      </c>
      <c r="D3740" s="69" t="s">
        <v>804</v>
      </c>
      <c r="F3740" s="1" t="s">
        <v>761</v>
      </c>
      <c r="G3740" s="1">
        <v>195</v>
      </c>
      <c r="H3740" s="1">
        <v>195</v>
      </c>
      <c r="I3740" s="1" t="s">
        <v>771</v>
      </c>
      <c r="J3740" s="1">
        <v>2025</v>
      </c>
      <c r="K3740" s="550">
        <v>45658</v>
      </c>
    </row>
    <row r="3741" spans="3:11">
      <c r="C3741" s="1" t="s">
        <v>1431</v>
      </c>
      <c r="D3741" s="1" t="s">
        <v>804</v>
      </c>
      <c r="F3741" s="1">
        <v>10201161180</v>
      </c>
      <c r="G3741" s="1">
        <v>835</v>
      </c>
      <c r="H3741" s="1">
        <v>835</v>
      </c>
      <c r="I3741" s="1" t="s">
        <v>771</v>
      </c>
      <c r="J3741" s="1">
        <v>2025</v>
      </c>
      <c r="K3741" s="550">
        <v>45658</v>
      </c>
    </row>
    <row r="3742" spans="3:11">
      <c r="C3742" s="1" t="s">
        <v>1015</v>
      </c>
      <c r="D3742" s="1" t="s">
        <v>820</v>
      </c>
      <c r="F3742" s="1">
        <v>10201161180</v>
      </c>
      <c r="G3742" s="1">
        <v>240</v>
      </c>
      <c r="H3742" s="1">
        <v>240</v>
      </c>
      <c r="I3742" s="1" t="s">
        <v>771</v>
      </c>
      <c r="J3742" s="1">
        <v>2025</v>
      </c>
      <c r="K3742" s="550">
        <v>45658</v>
      </c>
    </row>
    <row r="3743" spans="3:11">
      <c r="C3743" s="1" t="s">
        <v>1016</v>
      </c>
      <c r="D3743" s="1" t="s">
        <v>820</v>
      </c>
      <c r="F3743" s="1">
        <v>10201161180</v>
      </c>
      <c r="G3743" s="1">
        <v>15115</v>
      </c>
      <c r="H3743" s="1">
        <v>15115</v>
      </c>
      <c r="I3743" s="1" t="s">
        <v>771</v>
      </c>
      <c r="J3743" s="1">
        <v>2025</v>
      </c>
      <c r="K3743" s="550">
        <v>45658</v>
      </c>
    </row>
    <row r="3744" spans="3:11">
      <c r="C3744" s="1" t="s">
        <v>1017</v>
      </c>
      <c r="D3744" s="1" t="s">
        <v>820</v>
      </c>
      <c r="F3744" s="1">
        <v>10201161180</v>
      </c>
      <c r="G3744" s="1">
        <v>14848.8</v>
      </c>
      <c r="H3744" s="1">
        <v>14848.8</v>
      </c>
      <c r="I3744" s="1" t="s">
        <v>771</v>
      </c>
      <c r="J3744" s="1">
        <v>2025</v>
      </c>
      <c r="K3744" s="550">
        <v>45658</v>
      </c>
    </row>
    <row r="3745" spans="3:11">
      <c r="C3745" s="1" t="s">
        <v>1018</v>
      </c>
      <c r="D3745" s="1" t="s">
        <v>804</v>
      </c>
      <c r="F3745" s="1">
        <v>10201161180</v>
      </c>
      <c r="G3745" s="1">
        <v>29956</v>
      </c>
      <c r="H3745" s="1">
        <v>29956</v>
      </c>
      <c r="I3745" s="1" t="s">
        <v>771</v>
      </c>
      <c r="J3745" s="1">
        <v>2025</v>
      </c>
      <c r="K3745" s="550">
        <v>45658</v>
      </c>
    </row>
    <row r="3746" spans="3:11">
      <c r="C3746" s="1" t="s">
        <v>1020</v>
      </c>
      <c r="D3746" s="1" t="s">
        <v>804</v>
      </c>
      <c r="F3746" s="1" t="s">
        <v>761</v>
      </c>
      <c r="G3746" s="1">
        <v>-36258.699999999997</v>
      </c>
      <c r="H3746" s="1">
        <v>-36258.699999999997</v>
      </c>
      <c r="I3746" s="1" t="s">
        <v>771</v>
      </c>
      <c r="J3746" s="1">
        <v>2025</v>
      </c>
      <c r="K3746" s="550">
        <v>45658</v>
      </c>
    </row>
    <row r="3747" spans="3:11">
      <c r="C3747" s="1" t="s">
        <v>1021</v>
      </c>
      <c r="D3747" s="1" t="s">
        <v>804</v>
      </c>
      <c r="F3747" s="1" t="s">
        <v>761</v>
      </c>
      <c r="G3747" s="1">
        <v>3274</v>
      </c>
      <c r="H3747" s="1">
        <v>3274</v>
      </c>
      <c r="I3747" s="1" t="s">
        <v>771</v>
      </c>
      <c r="J3747" s="1">
        <v>2025</v>
      </c>
      <c r="K3747" s="550">
        <v>45658</v>
      </c>
    </row>
    <row r="3748" spans="3:11">
      <c r="C3748" s="1" t="s">
        <v>1022</v>
      </c>
      <c r="D3748" s="1" t="s">
        <v>804</v>
      </c>
      <c r="F3748" s="1">
        <v>10202171180</v>
      </c>
      <c r="G3748" s="1">
        <v>13065.3</v>
      </c>
      <c r="H3748" s="1">
        <v>13065.3</v>
      </c>
      <c r="I3748" s="1" t="s">
        <v>771</v>
      </c>
      <c r="J3748" s="1">
        <v>2025</v>
      </c>
      <c r="K3748" s="550">
        <v>45658</v>
      </c>
    </row>
    <row r="3749" spans="3:11">
      <c r="C3749" s="1" t="s">
        <v>1434</v>
      </c>
      <c r="D3749" s="1" t="s">
        <v>804</v>
      </c>
      <c r="F3749" s="1" t="s">
        <v>761</v>
      </c>
      <c r="G3749" s="1">
        <v>5417</v>
      </c>
      <c r="H3749" s="1">
        <v>5417</v>
      </c>
      <c r="I3749" s="1" t="s">
        <v>771</v>
      </c>
      <c r="J3749" s="1">
        <v>2025</v>
      </c>
      <c r="K3749" s="550">
        <v>45658</v>
      </c>
    </row>
    <row r="3750" spans="3:11">
      <c r="C3750" s="1" t="s">
        <v>1023</v>
      </c>
      <c r="D3750" s="1" t="s">
        <v>804</v>
      </c>
      <c r="F3750" s="1" t="s">
        <v>761</v>
      </c>
      <c r="G3750" s="1">
        <v>14278</v>
      </c>
      <c r="H3750" s="1">
        <v>14278</v>
      </c>
      <c r="I3750" s="1" t="s">
        <v>771</v>
      </c>
      <c r="J3750" s="1">
        <v>2025</v>
      </c>
      <c r="K3750" s="550">
        <v>45658</v>
      </c>
    </row>
    <row r="3751" spans="3:11">
      <c r="C3751" s="1" t="s">
        <v>1024</v>
      </c>
      <c r="D3751" s="1" t="s">
        <v>804</v>
      </c>
      <c r="F3751" s="1">
        <v>10201161180</v>
      </c>
      <c r="G3751" s="1">
        <v>17195</v>
      </c>
      <c r="H3751" s="1">
        <v>17195</v>
      </c>
      <c r="I3751" s="1" t="s">
        <v>771</v>
      </c>
      <c r="J3751" s="1">
        <v>2025</v>
      </c>
      <c r="K3751" s="550">
        <v>45658</v>
      </c>
    </row>
    <row r="3752" spans="3:11">
      <c r="C3752" s="1" t="s">
        <v>1026</v>
      </c>
      <c r="D3752" s="1" t="s">
        <v>804</v>
      </c>
      <c r="F3752" s="1">
        <v>10201161180</v>
      </c>
      <c r="G3752" s="1">
        <v>12365</v>
      </c>
      <c r="H3752" s="1">
        <v>12365</v>
      </c>
      <c r="I3752" s="1" t="s">
        <v>771</v>
      </c>
      <c r="J3752" s="1">
        <v>2025</v>
      </c>
      <c r="K3752" s="550">
        <v>45658</v>
      </c>
    </row>
    <row r="3753" spans="3:11">
      <c r="C3753" s="1" t="s">
        <v>1027</v>
      </c>
      <c r="D3753" s="1" t="s">
        <v>804</v>
      </c>
      <c r="F3753" s="1">
        <v>10202171180</v>
      </c>
      <c r="G3753" s="1">
        <v>16928.400000000001</v>
      </c>
      <c r="H3753" s="1">
        <v>16928.400000000001</v>
      </c>
      <c r="I3753" s="1" t="s">
        <v>771</v>
      </c>
      <c r="J3753" s="1">
        <v>2025</v>
      </c>
      <c r="K3753" s="550">
        <v>45658</v>
      </c>
    </row>
    <row r="3754" spans="3:11">
      <c r="C3754" s="1" t="s">
        <v>1028</v>
      </c>
      <c r="D3754" s="1" t="s">
        <v>804</v>
      </c>
      <c r="F3754" s="1">
        <v>10202171180</v>
      </c>
      <c r="G3754" s="1">
        <v>10309.799999999999</v>
      </c>
      <c r="H3754" s="1">
        <v>10309.799999999999</v>
      </c>
      <c r="I3754" s="1" t="s">
        <v>771</v>
      </c>
      <c r="J3754" s="1">
        <v>2025</v>
      </c>
      <c r="K3754" s="550">
        <v>45658</v>
      </c>
    </row>
    <row r="3755" spans="3:11">
      <c r="C3755" s="1" t="s">
        <v>1029</v>
      </c>
      <c r="D3755" s="1" t="s">
        <v>804</v>
      </c>
      <c r="F3755" s="1">
        <v>10202171180</v>
      </c>
      <c r="G3755" s="1">
        <v>24457.4</v>
      </c>
      <c r="H3755" s="1">
        <v>24457.4</v>
      </c>
      <c r="I3755" s="1" t="s">
        <v>771</v>
      </c>
      <c r="J3755" s="1">
        <v>2025</v>
      </c>
      <c r="K3755" s="550">
        <v>45658</v>
      </c>
    </row>
    <row r="3756" spans="3:11">
      <c r="C3756" s="1" t="s">
        <v>1031</v>
      </c>
      <c r="D3756" s="1" t="s">
        <v>806</v>
      </c>
      <c r="F3756" s="1">
        <v>10152261180</v>
      </c>
      <c r="G3756" s="1">
        <v>228.32</v>
      </c>
      <c r="H3756" s="1">
        <v>228.32</v>
      </c>
      <c r="I3756" s="1" t="s">
        <v>771</v>
      </c>
      <c r="J3756" s="1">
        <v>2025</v>
      </c>
      <c r="K3756" s="550">
        <v>45658</v>
      </c>
    </row>
    <row r="3757" spans="3:11">
      <c r="C3757" s="1" t="s">
        <v>1033</v>
      </c>
      <c r="D3757" s="1" t="s">
        <v>808</v>
      </c>
      <c r="F3757" s="1">
        <v>10201161180</v>
      </c>
      <c r="G3757" s="1">
        <v>1330</v>
      </c>
      <c r="H3757" s="1">
        <v>1330</v>
      </c>
      <c r="I3757" s="1" t="s">
        <v>771</v>
      </c>
      <c r="J3757" s="1">
        <v>2025</v>
      </c>
      <c r="K3757" s="550">
        <v>45658</v>
      </c>
    </row>
    <row r="3758" spans="3:11">
      <c r="C3758" s="1" t="s">
        <v>1035</v>
      </c>
      <c r="D3758" s="1" t="s">
        <v>808</v>
      </c>
      <c r="F3758" s="1">
        <v>10201161180</v>
      </c>
      <c r="G3758" s="1">
        <v>360</v>
      </c>
      <c r="H3758" s="1">
        <v>360</v>
      </c>
      <c r="I3758" s="1" t="s">
        <v>771</v>
      </c>
      <c r="J3758" s="1">
        <v>2025</v>
      </c>
      <c r="K3758" s="550">
        <v>45658</v>
      </c>
    </row>
    <row r="3759" spans="3:11">
      <c r="C3759" s="1" t="s">
        <v>1036</v>
      </c>
      <c r="D3759" s="1" t="s">
        <v>808</v>
      </c>
      <c r="F3759" s="1">
        <v>10201161180</v>
      </c>
      <c r="G3759" s="1">
        <v>270</v>
      </c>
      <c r="H3759" s="1">
        <v>270</v>
      </c>
      <c r="I3759" s="1" t="s">
        <v>771</v>
      </c>
      <c r="J3759" s="1">
        <v>2025</v>
      </c>
      <c r="K3759" s="550">
        <v>45658</v>
      </c>
    </row>
    <row r="3760" spans="3:11">
      <c r="C3760" s="1" t="s">
        <v>1436</v>
      </c>
      <c r="D3760" s="1" t="s">
        <v>808</v>
      </c>
      <c r="F3760" s="1">
        <v>10201161180</v>
      </c>
      <c r="G3760" s="1">
        <v>665</v>
      </c>
      <c r="H3760" s="1">
        <v>665</v>
      </c>
      <c r="I3760" s="1" t="s">
        <v>771</v>
      </c>
      <c r="J3760" s="1">
        <v>2025</v>
      </c>
      <c r="K3760" s="550">
        <v>45658</v>
      </c>
    </row>
    <row r="3761" spans="3:11">
      <c r="C3761" s="1" t="s">
        <v>1406</v>
      </c>
      <c r="D3761" s="1" t="s">
        <v>808</v>
      </c>
      <c r="F3761" s="1">
        <v>10201161180</v>
      </c>
      <c r="G3761" s="1">
        <v>135.69999999999999</v>
      </c>
      <c r="H3761" s="1">
        <v>135.69999999999999</v>
      </c>
      <c r="I3761" s="1" t="s">
        <v>771</v>
      </c>
      <c r="J3761" s="1">
        <v>2025</v>
      </c>
      <c r="K3761" s="550">
        <v>45658</v>
      </c>
    </row>
    <row r="3762" spans="3:11">
      <c r="C3762" s="1" t="s">
        <v>1037</v>
      </c>
      <c r="D3762" s="1" t="s">
        <v>810</v>
      </c>
      <c r="F3762" s="1">
        <v>10202141180</v>
      </c>
      <c r="G3762" s="1">
        <v>63357.9</v>
      </c>
      <c r="H3762" s="1">
        <v>63357.9</v>
      </c>
      <c r="I3762" s="1" t="s">
        <v>771</v>
      </c>
      <c r="J3762" s="1">
        <v>2025</v>
      </c>
      <c r="K3762" s="550">
        <v>45658</v>
      </c>
    </row>
    <row r="3763" spans="3:11">
      <c r="C3763" s="1" t="s">
        <v>1038</v>
      </c>
      <c r="D3763" s="1" t="s">
        <v>810</v>
      </c>
      <c r="F3763" s="1">
        <v>10202141180</v>
      </c>
      <c r="G3763" s="1">
        <v>69676.100000000006</v>
      </c>
      <c r="H3763" s="1">
        <v>69676.100000000006</v>
      </c>
      <c r="I3763" s="1" t="s">
        <v>771</v>
      </c>
      <c r="J3763" s="1">
        <v>2025</v>
      </c>
      <c r="K3763" s="550">
        <v>45658</v>
      </c>
    </row>
    <row r="3764" spans="3:11">
      <c r="C3764" s="1" t="s">
        <v>1039</v>
      </c>
      <c r="D3764" s="1" t="s">
        <v>810</v>
      </c>
      <c r="F3764" s="1">
        <v>10202141180</v>
      </c>
      <c r="G3764" s="1">
        <v>35940.5</v>
      </c>
      <c r="H3764" s="1">
        <v>35940.5</v>
      </c>
      <c r="I3764" s="1" t="s">
        <v>771</v>
      </c>
      <c r="J3764" s="1">
        <v>2025</v>
      </c>
      <c r="K3764" s="550">
        <v>45658</v>
      </c>
    </row>
    <row r="3765" spans="3:11">
      <c r="C3765" s="1" t="s">
        <v>1040</v>
      </c>
      <c r="D3765" s="1" t="s">
        <v>810</v>
      </c>
      <c r="F3765" s="1">
        <v>10202141180</v>
      </c>
      <c r="G3765" s="1">
        <v>93654</v>
      </c>
      <c r="H3765" s="1">
        <v>93654</v>
      </c>
      <c r="I3765" s="1" t="s">
        <v>771</v>
      </c>
      <c r="J3765" s="1">
        <v>2025</v>
      </c>
      <c r="K3765" s="550">
        <v>45658</v>
      </c>
    </row>
    <row r="3766" spans="3:11">
      <c r="C3766" s="1" t="s">
        <v>1042</v>
      </c>
      <c r="D3766" s="1" t="s">
        <v>808</v>
      </c>
      <c r="F3766" s="1">
        <v>10201161180</v>
      </c>
      <c r="G3766" s="1">
        <v>1010</v>
      </c>
      <c r="H3766" s="1">
        <v>1010</v>
      </c>
      <c r="I3766" s="1" t="s">
        <v>771</v>
      </c>
      <c r="J3766" s="1">
        <v>2025</v>
      </c>
      <c r="K3766" s="550">
        <v>45658</v>
      </c>
    </row>
    <row r="3767" spans="3:11">
      <c r="C3767" s="1" t="s">
        <v>1438</v>
      </c>
      <c r="D3767" s="1" t="s">
        <v>808</v>
      </c>
      <c r="F3767" s="1">
        <v>10201161180</v>
      </c>
      <c r="G3767" s="1">
        <v>3960</v>
      </c>
      <c r="H3767" s="1">
        <v>3960</v>
      </c>
      <c r="I3767" s="1" t="s">
        <v>771</v>
      </c>
      <c r="J3767" s="1">
        <v>2025</v>
      </c>
      <c r="K3767" s="550">
        <v>45658</v>
      </c>
    </row>
    <row r="3768" spans="3:11">
      <c r="C3768" s="1" t="s">
        <v>1371</v>
      </c>
      <c r="D3768" s="1" t="s">
        <v>808</v>
      </c>
      <c r="F3768" s="1">
        <v>10201161180</v>
      </c>
      <c r="G3768" s="1">
        <v>80</v>
      </c>
      <c r="H3768" s="1">
        <v>80</v>
      </c>
      <c r="I3768" s="1" t="s">
        <v>771</v>
      </c>
      <c r="J3768" s="1">
        <v>2025</v>
      </c>
      <c r="K3768" s="550">
        <v>45658</v>
      </c>
    </row>
    <row r="3769" spans="3:11">
      <c r="C3769" s="1" t="s">
        <v>1043</v>
      </c>
      <c r="D3769" s="1" t="s">
        <v>808</v>
      </c>
      <c r="F3769" s="1">
        <v>10201161180</v>
      </c>
      <c r="G3769" s="1">
        <v>2030</v>
      </c>
      <c r="H3769" s="1">
        <v>2030</v>
      </c>
      <c r="I3769" s="1" t="s">
        <v>771</v>
      </c>
      <c r="J3769" s="1">
        <v>2025</v>
      </c>
      <c r="K3769" s="550">
        <v>45658</v>
      </c>
    </row>
    <row r="3770" spans="3:11">
      <c r="C3770" s="1" t="s">
        <v>1045</v>
      </c>
      <c r="D3770" s="1" t="s">
        <v>808</v>
      </c>
      <c r="F3770" s="1">
        <v>10201161180</v>
      </c>
      <c r="G3770" s="1">
        <v>3905</v>
      </c>
      <c r="H3770" s="1">
        <v>3905</v>
      </c>
      <c r="I3770" s="1" t="s">
        <v>771</v>
      </c>
      <c r="J3770" s="1">
        <v>2025</v>
      </c>
      <c r="K3770" s="550">
        <v>45658</v>
      </c>
    </row>
    <row r="3771" spans="3:11">
      <c r="C3771" s="1" t="s">
        <v>1044</v>
      </c>
      <c r="D3771" s="1" t="s">
        <v>808</v>
      </c>
      <c r="F3771" s="1" t="s">
        <v>761</v>
      </c>
      <c r="G3771" s="1">
        <v>3600</v>
      </c>
      <c r="H3771" s="1">
        <v>3600</v>
      </c>
      <c r="I3771" s="1" t="s">
        <v>771</v>
      </c>
      <c r="J3771" s="1">
        <v>2025</v>
      </c>
      <c r="K3771" s="550">
        <v>45658</v>
      </c>
    </row>
    <row r="3772" spans="3:11">
      <c r="C3772" s="1" t="s">
        <v>1046</v>
      </c>
      <c r="D3772" s="1" t="s">
        <v>808</v>
      </c>
      <c r="F3772" s="1">
        <v>10201161180</v>
      </c>
      <c r="G3772" s="1">
        <v>2575</v>
      </c>
      <c r="H3772" s="1">
        <v>2575</v>
      </c>
      <c r="I3772" s="1" t="s">
        <v>771</v>
      </c>
      <c r="J3772" s="1">
        <v>2025</v>
      </c>
      <c r="K3772" s="550">
        <v>45658</v>
      </c>
    </row>
    <row r="3773" spans="3:11">
      <c r="C3773" s="1" t="s">
        <v>1048</v>
      </c>
      <c r="D3773" s="1" t="s">
        <v>808</v>
      </c>
      <c r="F3773" s="1">
        <v>10201161180</v>
      </c>
      <c r="G3773" s="1">
        <v>423.5</v>
      </c>
      <c r="H3773" s="1">
        <v>423.5</v>
      </c>
      <c r="I3773" s="1" t="s">
        <v>771</v>
      </c>
      <c r="J3773" s="1">
        <v>2025</v>
      </c>
      <c r="K3773" s="550">
        <v>45658</v>
      </c>
    </row>
    <row r="3774" spans="3:11">
      <c r="C3774" s="1" t="s">
        <v>1049</v>
      </c>
      <c r="D3774" s="1" t="s">
        <v>810</v>
      </c>
      <c r="F3774" s="1">
        <v>10201161180</v>
      </c>
      <c r="G3774" s="1">
        <v>8245</v>
      </c>
      <c r="H3774" s="1">
        <v>8245</v>
      </c>
      <c r="I3774" s="1" t="s">
        <v>771</v>
      </c>
      <c r="J3774" s="1">
        <v>2025</v>
      </c>
      <c r="K3774" s="550">
        <v>45658</v>
      </c>
    </row>
    <row r="3775" spans="3:11">
      <c r="C3775" s="1" t="s">
        <v>1050</v>
      </c>
      <c r="D3775" s="1" t="s">
        <v>810</v>
      </c>
      <c r="F3775" s="1">
        <v>10201161180</v>
      </c>
      <c r="G3775" s="1">
        <v>1149.8</v>
      </c>
      <c r="H3775" s="1">
        <v>1149.8</v>
      </c>
      <c r="I3775" s="1" t="s">
        <v>771</v>
      </c>
      <c r="J3775" s="1">
        <v>2025</v>
      </c>
      <c r="K3775" s="550">
        <v>45658</v>
      </c>
    </row>
    <row r="3776" spans="3:11">
      <c r="C3776" s="1" t="s">
        <v>1051</v>
      </c>
      <c r="D3776" s="1" t="s">
        <v>810</v>
      </c>
      <c r="F3776" s="1">
        <v>10201161180</v>
      </c>
      <c r="G3776" s="1">
        <v>2415</v>
      </c>
      <c r="H3776" s="1">
        <v>2415</v>
      </c>
      <c r="I3776" s="1" t="s">
        <v>771</v>
      </c>
      <c r="J3776" s="1">
        <v>2025</v>
      </c>
      <c r="K3776" s="550">
        <v>45658</v>
      </c>
    </row>
    <row r="3777" spans="3:11">
      <c r="C3777" s="1" t="s">
        <v>1055</v>
      </c>
      <c r="D3777" s="1" t="s">
        <v>822</v>
      </c>
      <c r="F3777" s="1">
        <v>10202131180</v>
      </c>
      <c r="G3777" s="1">
        <v>413.66</v>
      </c>
      <c r="H3777" s="1">
        <v>413.66</v>
      </c>
      <c r="I3777" s="1" t="s">
        <v>771</v>
      </c>
      <c r="J3777" s="1">
        <v>2025</v>
      </c>
      <c r="K3777" s="550">
        <v>45658</v>
      </c>
    </row>
    <row r="3778" spans="3:11" ht="25.5">
      <c r="C3778" s="69" t="s">
        <v>1292</v>
      </c>
      <c r="D3778" s="69" t="s">
        <v>826</v>
      </c>
      <c r="F3778" s="1" t="s">
        <v>761</v>
      </c>
      <c r="G3778" s="1">
        <v>70</v>
      </c>
      <c r="H3778" s="1">
        <v>70</v>
      </c>
      <c r="I3778" s="1" t="s">
        <v>771</v>
      </c>
      <c r="J3778" s="1">
        <v>2025</v>
      </c>
      <c r="K3778" s="550">
        <v>45658</v>
      </c>
    </row>
    <row r="3779" spans="3:11">
      <c r="C3779" s="1" t="s">
        <v>1056</v>
      </c>
      <c r="D3779" s="1" t="s">
        <v>828</v>
      </c>
      <c r="F3779" s="1">
        <v>10202111180</v>
      </c>
      <c r="G3779" s="1">
        <v>79.2</v>
      </c>
      <c r="H3779" s="1">
        <v>79.2</v>
      </c>
      <c r="I3779" s="1" t="s">
        <v>771</v>
      </c>
      <c r="J3779" s="1">
        <v>2025</v>
      </c>
      <c r="K3779" s="550">
        <v>45658</v>
      </c>
    </row>
    <row r="3780" spans="3:11">
      <c r="C3780" s="1" t="s">
        <v>1058</v>
      </c>
      <c r="D3780" s="1" t="s">
        <v>828</v>
      </c>
      <c r="F3780" s="1">
        <v>10202111180</v>
      </c>
      <c r="G3780" s="1">
        <v>46.7</v>
      </c>
      <c r="H3780" s="1">
        <v>46.7</v>
      </c>
      <c r="I3780" s="1" t="s">
        <v>771</v>
      </c>
      <c r="J3780" s="1">
        <v>2025</v>
      </c>
      <c r="K3780" s="550">
        <v>45658</v>
      </c>
    </row>
    <row r="3781" spans="3:11">
      <c r="C3781" s="1" t="s">
        <v>1060</v>
      </c>
      <c r="D3781" s="1" t="s">
        <v>826</v>
      </c>
      <c r="F3781" s="1">
        <v>10202131180</v>
      </c>
      <c r="G3781" s="1">
        <v>409.11</v>
      </c>
      <c r="H3781" s="1">
        <v>409.11</v>
      </c>
      <c r="I3781" s="1" t="s">
        <v>771</v>
      </c>
      <c r="J3781" s="1">
        <v>2025</v>
      </c>
      <c r="K3781" s="550">
        <v>45658</v>
      </c>
    </row>
    <row r="3782" spans="3:11">
      <c r="C3782" s="1" t="s">
        <v>1062</v>
      </c>
      <c r="D3782" s="1" t="s">
        <v>812</v>
      </c>
      <c r="F3782" s="1">
        <v>10201161180</v>
      </c>
      <c r="G3782" s="1">
        <v>70</v>
      </c>
      <c r="H3782" s="1">
        <v>70</v>
      </c>
      <c r="I3782" s="1" t="s">
        <v>771</v>
      </c>
      <c r="J3782" s="1">
        <v>2025</v>
      </c>
      <c r="K3782" s="550">
        <v>45658</v>
      </c>
    </row>
    <row r="3783" spans="3:11">
      <c r="C3783" s="1" t="s">
        <v>1063</v>
      </c>
      <c r="D3783" s="1" t="s">
        <v>824</v>
      </c>
      <c r="F3783" s="1">
        <v>10601621180</v>
      </c>
      <c r="G3783" s="1">
        <v>76.03</v>
      </c>
      <c r="H3783" s="1">
        <v>76.03</v>
      </c>
      <c r="I3783" s="1" t="s">
        <v>771</v>
      </c>
      <c r="J3783" s="1">
        <v>2025</v>
      </c>
      <c r="K3783" s="550">
        <v>45658</v>
      </c>
    </row>
    <row r="3784" spans="3:11">
      <c r="C3784" s="1" t="s">
        <v>1407</v>
      </c>
      <c r="D3784" s="1" t="s">
        <v>826</v>
      </c>
      <c r="F3784" s="1" t="s">
        <v>761</v>
      </c>
      <c r="G3784" s="1">
        <v>284.5</v>
      </c>
      <c r="H3784" s="1">
        <v>284.5</v>
      </c>
      <c r="I3784" s="1" t="s">
        <v>771</v>
      </c>
      <c r="J3784" s="1">
        <v>2025</v>
      </c>
      <c r="K3784" s="550">
        <v>45658</v>
      </c>
    </row>
    <row r="3785" spans="3:11">
      <c r="C3785" s="1" t="s">
        <v>1065</v>
      </c>
      <c r="D3785" s="1" t="s">
        <v>814</v>
      </c>
      <c r="F3785" s="1">
        <v>10201161180</v>
      </c>
      <c r="G3785" s="1">
        <v>905</v>
      </c>
      <c r="H3785" s="1">
        <v>905</v>
      </c>
      <c r="I3785" s="1" t="s">
        <v>771</v>
      </c>
      <c r="J3785" s="1">
        <v>2025</v>
      </c>
      <c r="K3785" s="550">
        <v>45658</v>
      </c>
    </row>
    <row r="3786" spans="3:11">
      <c r="C3786" s="1" t="s">
        <v>1068</v>
      </c>
      <c r="D3786" s="1" t="s">
        <v>844</v>
      </c>
      <c r="F3786" s="1">
        <v>10601521180</v>
      </c>
      <c r="G3786" s="1">
        <v>110.14</v>
      </c>
      <c r="H3786" s="1">
        <v>110.14</v>
      </c>
      <c r="I3786" s="1" t="s">
        <v>771</v>
      </c>
      <c r="J3786" s="1">
        <v>2025</v>
      </c>
      <c r="K3786" s="550">
        <v>45658</v>
      </c>
    </row>
    <row r="3787" spans="3:11">
      <c r="C3787" s="1" t="s">
        <v>1069</v>
      </c>
      <c r="D3787" s="1" t="s">
        <v>826</v>
      </c>
      <c r="F3787" s="1" t="s">
        <v>1451</v>
      </c>
      <c r="G3787" s="1">
        <v>52.64</v>
      </c>
      <c r="H3787" s="1">
        <v>52.64</v>
      </c>
      <c r="I3787" s="1" t="s">
        <v>771</v>
      </c>
      <c r="J3787" s="1">
        <v>2025</v>
      </c>
      <c r="K3787" s="550">
        <v>45658</v>
      </c>
    </row>
    <row r="3788" spans="3:11">
      <c r="C3788" s="1" t="s">
        <v>1070</v>
      </c>
      <c r="D3788" s="1" t="s">
        <v>824</v>
      </c>
      <c r="F3788" s="1" t="s">
        <v>1451</v>
      </c>
      <c r="G3788" s="1">
        <v>82.86</v>
      </c>
      <c r="H3788" s="1">
        <v>82.86</v>
      </c>
      <c r="I3788" s="1" t="s">
        <v>771</v>
      </c>
      <c r="J3788" s="1">
        <v>2025</v>
      </c>
      <c r="K3788" s="550">
        <v>45658</v>
      </c>
    </row>
    <row r="3789" spans="3:11">
      <c r="C3789" s="1" t="s">
        <v>1071</v>
      </c>
      <c r="D3789" s="1" t="s">
        <v>826</v>
      </c>
      <c r="F3789" s="1" t="s">
        <v>1451</v>
      </c>
      <c r="G3789" s="1">
        <v>284.35000000000002</v>
      </c>
      <c r="H3789" s="1">
        <v>284.35000000000002</v>
      </c>
      <c r="I3789" s="1" t="s">
        <v>771</v>
      </c>
      <c r="J3789" s="1">
        <v>2025</v>
      </c>
      <c r="K3789" s="550">
        <v>45658</v>
      </c>
    </row>
    <row r="3790" spans="3:11">
      <c r="C3790" s="1" t="s">
        <v>1072</v>
      </c>
      <c r="D3790" s="1" t="s">
        <v>818</v>
      </c>
      <c r="F3790" s="1">
        <v>10202171180</v>
      </c>
      <c r="G3790" s="1">
        <v>8570</v>
      </c>
      <c r="H3790" s="1">
        <v>8570</v>
      </c>
      <c r="I3790" s="1" t="s">
        <v>771</v>
      </c>
      <c r="J3790" s="1">
        <v>2025</v>
      </c>
      <c r="K3790" s="550">
        <v>45658</v>
      </c>
    </row>
    <row r="3791" spans="3:11">
      <c r="C3791" s="1" t="s">
        <v>1073</v>
      </c>
      <c r="D3791" s="1" t="s">
        <v>818</v>
      </c>
      <c r="F3791" s="1">
        <v>10202171180</v>
      </c>
      <c r="G3791" s="1">
        <v>10070.700000000001</v>
      </c>
      <c r="H3791" s="1">
        <v>10070.700000000001</v>
      </c>
      <c r="I3791" s="1" t="s">
        <v>771</v>
      </c>
      <c r="J3791" s="1">
        <v>2025</v>
      </c>
      <c r="K3791" s="550">
        <v>45658</v>
      </c>
    </row>
    <row r="3792" spans="3:11">
      <c r="C3792" s="1" t="s">
        <v>1074</v>
      </c>
      <c r="D3792" s="1" t="s">
        <v>818</v>
      </c>
      <c r="F3792" s="1">
        <v>10201161180</v>
      </c>
      <c r="G3792" s="1">
        <v>190</v>
      </c>
      <c r="H3792" s="1">
        <v>190</v>
      </c>
      <c r="I3792" s="1" t="s">
        <v>771</v>
      </c>
      <c r="J3792" s="1">
        <v>2025</v>
      </c>
      <c r="K3792" s="550">
        <v>45658</v>
      </c>
    </row>
    <row r="3793" spans="3:11">
      <c r="C3793" s="1" t="s">
        <v>1075</v>
      </c>
      <c r="D3793" s="1" t="s">
        <v>818</v>
      </c>
      <c r="F3793" s="1">
        <v>10201161180</v>
      </c>
      <c r="G3793" s="1">
        <v>1955</v>
      </c>
      <c r="H3793" s="1">
        <v>1955</v>
      </c>
      <c r="I3793" s="1" t="s">
        <v>771</v>
      </c>
      <c r="J3793" s="1">
        <v>2025</v>
      </c>
      <c r="K3793" s="550">
        <v>45658</v>
      </c>
    </row>
    <row r="3794" spans="3:11">
      <c r="C3794" s="1" t="s">
        <v>1331</v>
      </c>
      <c r="D3794" s="1" t="s">
        <v>818</v>
      </c>
      <c r="F3794" s="1" t="s">
        <v>761</v>
      </c>
      <c r="G3794" s="1">
        <v>1333</v>
      </c>
      <c r="H3794" s="1">
        <v>1333</v>
      </c>
      <c r="I3794" s="1" t="s">
        <v>771</v>
      </c>
      <c r="J3794" s="1">
        <v>2025</v>
      </c>
      <c r="K3794" s="550">
        <v>45658</v>
      </c>
    </row>
    <row r="3795" spans="3:11">
      <c r="D3795" s="1" t="s">
        <v>826</v>
      </c>
      <c r="F3795" s="1">
        <v>10601621180</v>
      </c>
      <c r="G3795" s="1">
        <v>76.05</v>
      </c>
      <c r="H3795" s="1">
        <v>76.05</v>
      </c>
      <c r="I3795" s="1" t="s">
        <v>771</v>
      </c>
      <c r="J3795" s="1">
        <v>2025</v>
      </c>
      <c r="K3795" s="550">
        <v>45658</v>
      </c>
    </row>
    <row r="3796" spans="3:11">
      <c r="C3796" s="1" t="s">
        <v>1077</v>
      </c>
      <c r="D3796" s="1" t="s">
        <v>826</v>
      </c>
      <c r="F3796" s="1">
        <v>10601621180</v>
      </c>
      <c r="G3796" s="1">
        <v>113.13</v>
      </c>
      <c r="H3796" s="1">
        <v>113.13</v>
      </c>
      <c r="I3796" s="1" t="s">
        <v>771</v>
      </c>
      <c r="J3796" s="1">
        <v>2025</v>
      </c>
      <c r="K3796" s="550">
        <v>45658</v>
      </c>
    </row>
    <row r="3797" spans="3:11">
      <c r="C3797" s="1" t="s">
        <v>1078</v>
      </c>
      <c r="D3797" s="1" t="s">
        <v>826</v>
      </c>
      <c r="F3797" s="1">
        <v>10401101180</v>
      </c>
      <c r="G3797" s="1">
        <v>719.67</v>
      </c>
      <c r="H3797" s="1">
        <v>719.67</v>
      </c>
      <c r="I3797" s="1" t="s">
        <v>771</v>
      </c>
      <c r="J3797" s="1">
        <v>2025</v>
      </c>
      <c r="K3797" s="550">
        <v>45658</v>
      </c>
    </row>
    <row r="3798" spans="3:11">
      <c r="C3798" s="1" t="s">
        <v>1079</v>
      </c>
      <c r="D3798" s="1" t="s">
        <v>824</v>
      </c>
      <c r="F3798" s="1">
        <v>10201161180</v>
      </c>
      <c r="G3798" s="1">
        <v>140</v>
      </c>
      <c r="H3798" s="1">
        <v>140</v>
      </c>
      <c r="I3798" s="1" t="s">
        <v>771</v>
      </c>
      <c r="J3798" s="1">
        <v>2025</v>
      </c>
      <c r="K3798" s="550">
        <v>45658</v>
      </c>
    </row>
    <row r="3799" spans="3:11">
      <c r="C3799" s="1" t="s">
        <v>1408</v>
      </c>
      <c r="D3799" s="1" t="s">
        <v>824</v>
      </c>
      <c r="F3799" s="1">
        <v>10401101180</v>
      </c>
      <c r="G3799" s="1">
        <v>1176.43</v>
      </c>
      <c r="H3799" s="1">
        <v>1176.43</v>
      </c>
      <c r="I3799" s="1" t="s">
        <v>771</v>
      </c>
      <c r="J3799" s="1">
        <v>2025</v>
      </c>
      <c r="K3799" s="550">
        <v>45658</v>
      </c>
    </row>
    <row r="3800" spans="3:11">
      <c r="C3800" s="1" t="s">
        <v>1081</v>
      </c>
      <c r="D3800" s="1" t="s">
        <v>830</v>
      </c>
      <c r="F3800" s="1">
        <v>10202111180</v>
      </c>
      <c r="G3800" s="1">
        <v>1180.9000000000001</v>
      </c>
      <c r="H3800" s="1">
        <v>1180.9000000000001</v>
      </c>
      <c r="I3800" s="1" t="s">
        <v>771</v>
      </c>
      <c r="J3800" s="1">
        <v>2025</v>
      </c>
      <c r="K3800" s="550">
        <v>45658</v>
      </c>
    </row>
    <row r="3801" spans="3:11">
      <c r="C3801" s="1" t="s">
        <v>1083</v>
      </c>
      <c r="D3801" s="1" t="s">
        <v>826</v>
      </c>
      <c r="F3801" s="1">
        <v>10601621180</v>
      </c>
      <c r="G3801" s="1">
        <v>256.39999999999998</v>
      </c>
      <c r="H3801" s="1">
        <v>256.39999999999998</v>
      </c>
      <c r="I3801" s="1" t="s">
        <v>771</v>
      </c>
      <c r="J3801" s="1">
        <v>2025</v>
      </c>
      <c r="K3801" s="550">
        <v>45658</v>
      </c>
    </row>
    <row r="3802" spans="3:11">
      <c r="C3802" s="1" t="s">
        <v>1084</v>
      </c>
      <c r="D3802" s="1" t="s">
        <v>826</v>
      </c>
      <c r="F3802" s="1">
        <v>10601621180</v>
      </c>
      <c r="G3802" s="1">
        <v>645.33000000000004</v>
      </c>
      <c r="H3802" s="1">
        <v>645.33000000000004</v>
      </c>
      <c r="I3802" s="1" t="s">
        <v>771</v>
      </c>
      <c r="J3802" s="1">
        <v>2025</v>
      </c>
      <c r="K3802" s="550">
        <v>45658</v>
      </c>
    </row>
    <row r="3803" spans="3:11" ht="25.5">
      <c r="C3803" s="69" t="s">
        <v>1374</v>
      </c>
      <c r="D3803" s="69" t="s">
        <v>808</v>
      </c>
      <c r="F3803" s="1" t="s">
        <v>761</v>
      </c>
      <c r="G3803" s="1">
        <v>2155</v>
      </c>
      <c r="H3803" s="1">
        <v>2155</v>
      </c>
      <c r="I3803" s="1" t="s">
        <v>771</v>
      </c>
      <c r="J3803" s="1">
        <v>2025</v>
      </c>
      <c r="K3803" s="550">
        <v>45658</v>
      </c>
    </row>
    <row r="3804" spans="3:11">
      <c r="C3804" s="1" t="s">
        <v>1086</v>
      </c>
      <c r="D3804" s="1" t="s">
        <v>820</v>
      </c>
      <c r="F3804" s="1">
        <v>10201161180</v>
      </c>
      <c r="G3804" s="1">
        <v>4105</v>
      </c>
      <c r="H3804" s="1">
        <v>4105</v>
      </c>
      <c r="I3804" s="1" t="s">
        <v>771</v>
      </c>
      <c r="J3804" s="1">
        <v>2025</v>
      </c>
      <c r="K3804" s="550">
        <v>45658</v>
      </c>
    </row>
    <row r="3805" spans="3:11">
      <c r="C3805" s="1" t="s">
        <v>1087</v>
      </c>
      <c r="D3805" s="1" t="s">
        <v>820</v>
      </c>
      <c r="F3805" s="1">
        <v>10201161180</v>
      </c>
      <c r="G3805" s="1">
        <v>4065</v>
      </c>
      <c r="H3805" s="1">
        <v>4065</v>
      </c>
      <c r="I3805" s="1" t="s">
        <v>771</v>
      </c>
      <c r="J3805" s="1">
        <v>2025</v>
      </c>
      <c r="K3805" s="550">
        <v>45658</v>
      </c>
    </row>
    <row r="3806" spans="3:11">
      <c r="C3806" s="1" t="s">
        <v>1088</v>
      </c>
      <c r="D3806" s="1" t="s">
        <v>820</v>
      </c>
      <c r="F3806" s="1">
        <v>10201161180</v>
      </c>
      <c r="G3806" s="1">
        <v>4020</v>
      </c>
      <c r="H3806" s="1">
        <v>4020</v>
      </c>
      <c r="I3806" s="1" t="s">
        <v>771</v>
      </c>
      <c r="J3806" s="1">
        <v>2025</v>
      </c>
      <c r="K3806" s="550">
        <v>45658</v>
      </c>
    </row>
    <row r="3807" spans="3:11">
      <c r="C3807" s="1" t="s">
        <v>1089</v>
      </c>
      <c r="D3807" s="1" t="s">
        <v>820</v>
      </c>
      <c r="F3807" s="1">
        <v>10201161180</v>
      </c>
      <c r="G3807" s="1">
        <v>4145</v>
      </c>
      <c r="H3807" s="1">
        <v>4145</v>
      </c>
      <c r="I3807" s="1" t="s">
        <v>771</v>
      </c>
      <c r="J3807" s="1">
        <v>2025</v>
      </c>
      <c r="K3807" s="550">
        <v>45658</v>
      </c>
    </row>
    <row r="3808" spans="3:11">
      <c r="C3808" s="1" t="s">
        <v>1375</v>
      </c>
      <c r="D3808" s="1" t="s">
        <v>826</v>
      </c>
      <c r="F3808" s="1" t="s">
        <v>761</v>
      </c>
      <c r="G3808" s="1">
        <v>798.87</v>
      </c>
      <c r="H3808" s="1">
        <v>798.87</v>
      </c>
      <c r="I3808" s="1" t="s">
        <v>771</v>
      </c>
      <c r="J3808" s="1">
        <v>2025</v>
      </c>
      <c r="K3808" s="550">
        <v>45658</v>
      </c>
    </row>
    <row r="3809" spans="3:11">
      <c r="C3809" s="1" t="s">
        <v>1092</v>
      </c>
      <c r="D3809" s="1" t="s">
        <v>826</v>
      </c>
      <c r="F3809" s="1">
        <v>10401101180</v>
      </c>
      <c r="G3809" s="1">
        <v>226.42</v>
      </c>
      <c r="H3809" s="1">
        <v>226.42</v>
      </c>
      <c r="I3809" s="1" t="s">
        <v>771</v>
      </c>
      <c r="J3809" s="1">
        <v>2025</v>
      </c>
      <c r="K3809" s="550">
        <v>45658</v>
      </c>
    </row>
    <row r="3810" spans="3:11">
      <c r="C3810" s="1" t="s">
        <v>1093</v>
      </c>
      <c r="D3810" s="1" t="s">
        <v>830</v>
      </c>
      <c r="F3810" s="1">
        <v>10201161180</v>
      </c>
      <c r="G3810" s="1">
        <v>13413.2</v>
      </c>
      <c r="H3810" s="1">
        <v>13413.2</v>
      </c>
      <c r="I3810" s="1" t="s">
        <v>771</v>
      </c>
      <c r="J3810" s="1">
        <v>2025</v>
      </c>
      <c r="K3810" s="550">
        <v>45658</v>
      </c>
    </row>
    <row r="3811" spans="3:11">
      <c r="C3811" s="1" t="s">
        <v>1094</v>
      </c>
      <c r="D3811" s="1" t="s">
        <v>830</v>
      </c>
      <c r="F3811" s="1">
        <v>10201161180</v>
      </c>
      <c r="G3811" s="1">
        <v>28395.7</v>
      </c>
      <c r="H3811" s="1">
        <v>28395.7</v>
      </c>
      <c r="I3811" s="1" t="s">
        <v>771</v>
      </c>
      <c r="J3811" s="1">
        <v>2025</v>
      </c>
      <c r="K3811" s="550">
        <v>45658</v>
      </c>
    </row>
    <row r="3812" spans="3:11">
      <c r="C3812" s="1" t="s">
        <v>1334</v>
      </c>
      <c r="D3812" s="1" t="s">
        <v>826</v>
      </c>
      <c r="F3812" s="1" t="s">
        <v>761</v>
      </c>
      <c r="G3812" s="1">
        <v>179.95</v>
      </c>
      <c r="H3812" s="1">
        <v>179.95</v>
      </c>
      <c r="I3812" s="1" t="s">
        <v>771</v>
      </c>
      <c r="J3812" s="1">
        <v>2025</v>
      </c>
      <c r="K3812" s="550">
        <v>45658</v>
      </c>
    </row>
    <row r="3813" spans="3:11">
      <c r="C3813" s="1" t="s">
        <v>1336</v>
      </c>
      <c r="D3813" s="1" t="s">
        <v>826</v>
      </c>
      <c r="F3813" s="1" t="s">
        <v>761</v>
      </c>
      <c r="G3813" s="1">
        <v>260.49</v>
      </c>
      <c r="H3813" s="1">
        <v>260.49</v>
      </c>
      <c r="I3813" s="1" t="s">
        <v>771</v>
      </c>
      <c r="J3813" s="1">
        <v>2025</v>
      </c>
      <c r="K3813" s="550">
        <v>45658</v>
      </c>
    </row>
    <row r="3814" spans="3:11">
      <c r="C3814" s="1" t="s">
        <v>1409</v>
      </c>
      <c r="D3814" s="1" t="s">
        <v>828</v>
      </c>
      <c r="F3814" s="1">
        <v>10201161180</v>
      </c>
      <c r="G3814" s="1">
        <v>20</v>
      </c>
      <c r="H3814" s="1">
        <v>20</v>
      </c>
      <c r="I3814" s="1" t="s">
        <v>771</v>
      </c>
      <c r="J3814" s="1">
        <v>2025</v>
      </c>
      <c r="K3814" s="550">
        <v>45658</v>
      </c>
    </row>
    <row r="3815" spans="3:11">
      <c r="C3815" s="1" t="s">
        <v>1410</v>
      </c>
      <c r="D3815" s="1" t="s">
        <v>828</v>
      </c>
      <c r="F3815" s="1">
        <v>10201161180</v>
      </c>
      <c r="G3815" s="1">
        <v>60</v>
      </c>
      <c r="H3815" s="1">
        <v>60</v>
      </c>
      <c r="I3815" s="1" t="s">
        <v>771</v>
      </c>
      <c r="J3815" s="1">
        <v>2025</v>
      </c>
      <c r="K3815" s="550">
        <v>45658</v>
      </c>
    </row>
    <row r="3816" spans="3:11">
      <c r="C3816" s="1" t="s">
        <v>1097</v>
      </c>
      <c r="D3816" s="1" t="s">
        <v>828</v>
      </c>
      <c r="F3816" s="1">
        <v>10202171180</v>
      </c>
      <c r="G3816" s="1">
        <v>57.7</v>
      </c>
      <c r="H3816" s="1">
        <v>57.7</v>
      </c>
      <c r="I3816" s="1" t="s">
        <v>771</v>
      </c>
      <c r="J3816" s="1">
        <v>2025</v>
      </c>
      <c r="K3816" s="550">
        <v>45658</v>
      </c>
    </row>
    <row r="3817" spans="3:11">
      <c r="C3817" s="1" t="s">
        <v>1098</v>
      </c>
      <c r="D3817" s="1" t="s">
        <v>828</v>
      </c>
      <c r="F3817" s="1">
        <v>10202171180</v>
      </c>
      <c r="G3817" s="1">
        <v>88.5</v>
      </c>
      <c r="H3817" s="1">
        <v>88.5</v>
      </c>
      <c r="I3817" s="1" t="s">
        <v>771</v>
      </c>
      <c r="J3817" s="1">
        <v>2025</v>
      </c>
      <c r="K3817" s="550">
        <v>45658</v>
      </c>
    </row>
    <row r="3818" spans="3:11">
      <c r="C3818" s="1" t="s">
        <v>1099</v>
      </c>
      <c r="D3818" s="1" t="s">
        <v>828</v>
      </c>
      <c r="F3818" s="1">
        <v>10202171180</v>
      </c>
      <c r="G3818" s="1">
        <v>236.5</v>
      </c>
      <c r="H3818" s="1">
        <v>236.5</v>
      </c>
      <c r="I3818" s="1" t="s">
        <v>771</v>
      </c>
      <c r="J3818" s="1">
        <v>2025</v>
      </c>
      <c r="K3818" s="550">
        <v>45658</v>
      </c>
    </row>
    <row r="3819" spans="3:11">
      <c r="C3819" s="1" t="s">
        <v>1100</v>
      </c>
      <c r="D3819" s="1" t="s">
        <v>828</v>
      </c>
      <c r="F3819" s="1">
        <v>10202171180</v>
      </c>
      <c r="G3819" s="1">
        <v>422.6</v>
      </c>
      <c r="H3819" s="1">
        <v>422.6</v>
      </c>
      <c r="I3819" s="1" t="s">
        <v>771</v>
      </c>
      <c r="J3819" s="1">
        <v>2025</v>
      </c>
      <c r="K3819" s="550">
        <v>45658</v>
      </c>
    </row>
    <row r="3820" spans="3:11">
      <c r="C3820" s="1" t="s">
        <v>1101</v>
      </c>
      <c r="D3820" s="1" t="s">
        <v>828</v>
      </c>
      <c r="F3820" s="1">
        <v>10202171180</v>
      </c>
      <c r="G3820" s="1">
        <v>143.1</v>
      </c>
      <c r="H3820" s="1">
        <v>143.1</v>
      </c>
      <c r="I3820" s="1" t="s">
        <v>771</v>
      </c>
      <c r="J3820" s="1">
        <v>2025</v>
      </c>
      <c r="K3820" s="550">
        <v>45658</v>
      </c>
    </row>
    <row r="3821" spans="3:11">
      <c r="C3821" s="1" t="s">
        <v>1102</v>
      </c>
      <c r="D3821" s="1" t="s">
        <v>828</v>
      </c>
      <c r="F3821" s="1">
        <v>10202171180</v>
      </c>
      <c r="G3821" s="1">
        <v>274.8</v>
      </c>
      <c r="H3821" s="1">
        <v>274.8</v>
      </c>
      <c r="I3821" s="1" t="s">
        <v>771</v>
      </c>
      <c r="J3821" s="1">
        <v>2025</v>
      </c>
      <c r="K3821" s="550">
        <v>45658</v>
      </c>
    </row>
    <row r="3822" spans="3:11">
      <c r="C3822" s="1" t="s">
        <v>1103</v>
      </c>
      <c r="D3822" s="1" t="s">
        <v>828</v>
      </c>
      <c r="F3822" s="1">
        <v>10202171180</v>
      </c>
      <c r="G3822" s="1">
        <v>334.8</v>
      </c>
      <c r="H3822" s="1">
        <v>334.8</v>
      </c>
      <c r="I3822" s="1" t="s">
        <v>771</v>
      </c>
      <c r="J3822" s="1">
        <v>2025</v>
      </c>
      <c r="K3822" s="550">
        <v>45658</v>
      </c>
    </row>
    <row r="3823" spans="3:11">
      <c r="C3823" s="1" t="s">
        <v>1104</v>
      </c>
      <c r="D3823" s="1" t="s">
        <v>828</v>
      </c>
      <c r="F3823" s="1">
        <v>10202171180</v>
      </c>
      <c r="G3823" s="1">
        <v>397.7</v>
      </c>
      <c r="H3823" s="1">
        <v>397.7</v>
      </c>
      <c r="I3823" s="1" t="s">
        <v>771</v>
      </c>
      <c r="J3823" s="1">
        <v>2025</v>
      </c>
      <c r="K3823" s="550">
        <v>45658</v>
      </c>
    </row>
    <row r="3824" spans="3:11">
      <c r="C3824" s="1" t="s">
        <v>1105</v>
      </c>
      <c r="D3824" s="1" t="s">
        <v>828</v>
      </c>
      <c r="F3824" s="1">
        <v>10202171180</v>
      </c>
      <c r="G3824" s="1">
        <v>711.2</v>
      </c>
      <c r="H3824" s="1">
        <v>711.2</v>
      </c>
      <c r="I3824" s="1" t="s">
        <v>771</v>
      </c>
      <c r="J3824" s="1">
        <v>2025</v>
      </c>
      <c r="K3824" s="550">
        <v>45658</v>
      </c>
    </row>
    <row r="3825" spans="3:11">
      <c r="C3825" s="1" t="s">
        <v>1106</v>
      </c>
      <c r="D3825" s="1" t="s">
        <v>828</v>
      </c>
      <c r="F3825" s="1">
        <v>10202171180</v>
      </c>
      <c r="G3825" s="1">
        <v>365.5</v>
      </c>
      <c r="H3825" s="1">
        <v>365.5</v>
      </c>
      <c r="I3825" s="1" t="s">
        <v>771</v>
      </c>
      <c r="J3825" s="1">
        <v>2025</v>
      </c>
      <c r="K3825" s="550">
        <v>45658</v>
      </c>
    </row>
    <row r="3826" spans="3:11">
      <c r="C3826" s="1" t="s">
        <v>1107</v>
      </c>
      <c r="D3826" s="1" t="s">
        <v>828</v>
      </c>
      <c r="F3826" s="1">
        <v>10202171180</v>
      </c>
      <c r="G3826" s="1">
        <v>211.4</v>
      </c>
      <c r="H3826" s="1">
        <v>211.4</v>
      </c>
      <c r="I3826" s="1" t="s">
        <v>771</v>
      </c>
      <c r="J3826" s="1">
        <v>2025</v>
      </c>
      <c r="K3826" s="550">
        <v>45658</v>
      </c>
    </row>
    <row r="3827" spans="3:11">
      <c r="C3827" s="1" t="s">
        <v>1108</v>
      </c>
      <c r="D3827" s="1" t="s">
        <v>828</v>
      </c>
      <c r="F3827" s="1">
        <v>10202171180</v>
      </c>
      <c r="G3827" s="1">
        <v>127.3</v>
      </c>
      <c r="H3827" s="1">
        <v>127.3</v>
      </c>
      <c r="I3827" s="1" t="s">
        <v>771</v>
      </c>
      <c r="J3827" s="1">
        <v>2025</v>
      </c>
      <c r="K3827" s="550">
        <v>45658</v>
      </c>
    </row>
    <row r="3828" spans="3:11">
      <c r="C3828" s="1" t="s">
        <v>1109</v>
      </c>
      <c r="D3828" s="1" t="s">
        <v>828</v>
      </c>
      <c r="F3828" s="1">
        <v>10202171180</v>
      </c>
      <c r="G3828" s="1">
        <v>422.1</v>
      </c>
      <c r="H3828" s="1">
        <v>422.1</v>
      </c>
      <c r="I3828" s="1" t="s">
        <v>771</v>
      </c>
      <c r="J3828" s="1">
        <v>2025</v>
      </c>
      <c r="K3828" s="550">
        <v>45658</v>
      </c>
    </row>
    <row r="3829" spans="3:11">
      <c r="C3829" s="1" t="s">
        <v>1295</v>
      </c>
      <c r="D3829" s="1" t="s">
        <v>828</v>
      </c>
      <c r="F3829" s="1">
        <v>10202171180</v>
      </c>
      <c r="G3829" s="1">
        <v>426.2</v>
      </c>
      <c r="H3829" s="1">
        <v>426.2</v>
      </c>
      <c r="I3829" s="1" t="s">
        <v>771</v>
      </c>
      <c r="J3829" s="1">
        <v>2025</v>
      </c>
      <c r="K3829" s="550">
        <v>45658</v>
      </c>
    </row>
    <row r="3830" spans="3:11">
      <c r="C3830" s="1" t="s">
        <v>1338</v>
      </c>
      <c r="D3830" s="1" t="s">
        <v>828</v>
      </c>
      <c r="F3830" s="1">
        <v>10401631180</v>
      </c>
      <c r="G3830" s="1">
        <v>245.9</v>
      </c>
      <c r="H3830" s="1">
        <v>245.9</v>
      </c>
      <c r="I3830" s="1" t="s">
        <v>771</v>
      </c>
      <c r="J3830" s="1">
        <v>2025</v>
      </c>
      <c r="K3830" s="550">
        <v>45658</v>
      </c>
    </row>
    <row r="3831" spans="3:11">
      <c r="C3831" s="1" t="s">
        <v>1296</v>
      </c>
      <c r="D3831" s="1" t="s">
        <v>828</v>
      </c>
      <c r="F3831" s="1">
        <v>10201161180</v>
      </c>
      <c r="G3831" s="1">
        <v>70</v>
      </c>
      <c r="H3831" s="1">
        <v>70</v>
      </c>
      <c r="I3831" s="1" t="s">
        <v>771</v>
      </c>
      <c r="J3831" s="1">
        <v>2025</v>
      </c>
      <c r="K3831" s="550">
        <v>45658</v>
      </c>
    </row>
    <row r="3832" spans="3:11">
      <c r="C3832" s="1" t="s">
        <v>1110</v>
      </c>
      <c r="D3832" s="1" t="s">
        <v>828</v>
      </c>
      <c r="F3832" s="1">
        <v>10201161180</v>
      </c>
      <c r="G3832" s="1">
        <v>5</v>
      </c>
      <c r="H3832" s="1">
        <v>5</v>
      </c>
      <c r="I3832" s="1" t="s">
        <v>771</v>
      </c>
      <c r="J3832" s="1">
        <v>2025</v>
      </c>
      <c r="K3832" s="550">
        <v>45658</v>
      </c>
    </row>
    <row r="3833" spans="3:11">
      <c r="C3833" s="1" t="s">
        <v>1297</v>
      </c>
      <c r="D3833" s="1" t="s">
        <v>828</v>
      </c>
      <c r="F3833" s="1">
        <v>10201161180</v>
      </c>
      <c r="G3833" s="1">
        <v>125</v>
      </c>
      <c r="H3833" s="1">
        <v>125</v>
      </c>
      <c r="I3833" s="1" t="s">
        <v>771</v>
      </c>
      <c r="J3833" s="1">
        <v>2025</v>
      </c>
      <c r="K3833" s="550">
        <v>45658</v>
      </c>
    </row>
    <row r="3834" spans="3:11">
      <c r="C3834" s="1" t="s">
        <v>1439</v>
      </c>
      <c r="D3834" s="1" t="s">
        <v>826</v>
      </c>
      <c r="F3834" s="1">
        <v>10201161180</v>
      </c>
      <c r="G3834" s="1">
        <v>95</v>
      </c>
      <c r="H3834" s="1">
        <v>95</v>
      </c>
      <c r="I3834" s="1" t="s">
        <v>771</v>
      </c>
      <c r="J3834" s="1">
        <v>2025</v>
      </c>
      <c r="K3834" s="550">
        <v>45658</v>
      </c>
    </row>
    <row r="3835" spans="3:11">
      <c r="C3835" s="1" t="s">
        <v>1339</v>
      </c>
      <c r="D3835" s="1" t="s">
        <v>826</v>
      </c>
      <c r="F3835" s="1" t="s">
        <v>761</v>
      </c>
      <c r="G3835" s="1">
        <v>406.91</v>
      </c>
      <c r="H3835" s="1">
        <v>406.91</v>
      </c>
      <c r="I3835" s="1" t="s">
        <v>771</v>
      </c>
      <c r="J3835" s="1">
        <v>2025</v>
      </c>
      <c r="K3835" s="550">
        <v>45658</v>
      </c>
    </row>
    <row r="3836" spans="3:11">
      <c r="C3836" s="1" t="s">
        <v>1411</v>
      </c>
      <c r="D3836" s="1" t="s">
        <v>826</v>
      </c>
      <c r="F3836" s="1">
        <v>10601621180</v>
      </c>
      <c r="G3836" s="1">
        <v>327.97</v>
      </c>
      <c r="H3836" s="1">
        <v>327.97</v>
      </c>
      <c r="I3836" s="1" t="s">
        <v>771</v>
      </c>
      <c r="J3836" s="1">
        <v>2025</v>
      </c>
      <c r="K3836" s="550">
        <v>45658</v>
      </c>
    </row>
    <row r="3837" spans="3:11">
      <c r="C3837" s="1" t="s">
        <v>1113</v>
      </c>
      <c r="D3837" s="1" t="s">
        <v>826</v>
      </c>
      <c r="F3837" s="1">
        <v>10601621180</v>
      </c>
      <c r="G3837" s="1">
        <v>73.02</v>
      </c>
      <c r="H3837" s="1">
        <v>73.02</v>
      </c>
      <c r="I3837" s="1" t="s">
        <v>771</v>
      </c>
      <c r="J3837" s="1">
        <v>2025</v>
      </c>
      <c r="K3837" s="550">
        <v>45658</v>
      </c>
    </row>
    <row r="3838" spans="3:11">
      <c r="C3838" s="1" t="s">
        <v>1114</v>
      </c>
      <c r="D3838" s="1" t="s">
        <v>826</v>
      </c>
      <c r="F3838" s="1">
        <v>10601621180</v>
      </c>
      <c r="G3838" s="1">
        <v>203.85</v>
      </c>
      <c r="H3838" s="1">
        <v>203.85</v>
      </c>
      <c r="I3838" s="1" t="s">
        <v>771</v>
      </c>
      <c r="J3838" s="1">
        <v>2025</v>
      </c>
      <c r="K3838" s="550">
        <v>45658</v>
      </c>
    </row>
    <row r="3839" spans="3:11">
      <c r="C3839" s="1" t="s">
        <v>1116</v>
      </c>
      <c r="D3839" s="1" t="s">
        <v>826</v>
      </c>
      <c r="F3839" s="1">
        <v>10601621180</v>
      </c>
      <c r="G3839" s="1">
        <v>129.93</v>
      </c>
      <c r="H3839" s="1">
        <v>129.93</v>
      </c>
      <c r="I3839" s="1" t="s">
        <v>771</v>
      </c>
      <c r="J3839" s="1">
        <v>2025</v>
      </c>
      <c r="K3839" s="550">
        <v>45658</v>
      </c>
    </row>
    <row r="3840" spans="3:11">
      <c r="C3840" s="1" t="s">
        <v>1117</v>
      </c>
      <c r="D3840" s="1" t="s">
        <v>826</v>
      </c>
      <c r="F3840" s="1">
        <v>10601621180</v>
      </c>
      <c r="G3840" s="1">
        <v>252.43</v>
      </c>
      <c r="H3840" s="1">
        <v>252.43</v>
      </c>
      <c r="I3840" s="1" t="s">
        <v>771</v>
      </c>
      <c r="J3840" s="1">
        <v>2025</v>
      </c>
      <c r="K3840" s="550">
        <v>45658</v>
      </c>
    </row>
    <row r="3841" spans="3:11">
      <c r="C3841" s="1" t="s">
        <v>1118</v>
      </c>
      <c r="D3841" s="1" t="s">
        <v>826</v>
      </c>
      <c r="F3841" s="1">
        <v>10601621180</v>
      </c>
      <c r="G3841" s="1">
        <v>171.49</v>
      </c>
      <c r="H3841" s="1">
        <v>171.49</v>
      </c>
      <c r="I3841" s="1" t="s">
        <v>771</v>
      </c>
      <c r="J3841" s="1">
        <v>2025</v>
      </c>
      <c r="K3841" s="550">
        <v>45658</v>
      </c>
    </row>
    <row r="3842" spans="3:11">
      <c r="C3842" s="1" t="s">
        <v>1121</v>
      </c>
      <c r="D3842" s="1" t="s">
        <v>826</v>
      </c>
      <c r="F3842" s="1">
        <v>10601621180</v>
      </c>
      <c r="G3842" s="1">
        <v>187.1</v>
      </c>
      <c r="H3842" s="1">
        <v>0</v>
      </c>
      <c r="I3842" s="1" t="s">
        <v>771</v>
      </c>
      <c r="J3842" s="1">
        <v>2025</v>
      </c>
      <c r="K3842" s="550">
        <v>45658</v>
      </c>
    </row>
    <row r="3843" spans="3:11">
      <c r="C3843" s="1" t="s">
        <v>1122</v>
      </c>
      <c r="D3843" s="1" t="s">
        <v>826</v>
      </c>
      <c r="F3843" s="1">
        <v>10601621180</v>
      </c>
      <c r="G3843" s="1">
        <v>677.41</v>
      </c>
      <c r="H3843" s="1">
        <v>677.41</v>
      </c>
      <c r="I3843" s="1" t="s">
        <v>771</v>
      </c>
      <c r="J3843" s="1">
        <v>2025</v>
      </c>
      <c r="K3843" s="550">
        <v>45658</v>
      </c>
    </row>
    <row r="3844" spans="3:11">
      <c r="C3844" s="1" t="s">
        <v>1123</v>
      </c>
      <c r="D3844" s="1" t="s">
        <v>826</v>
      </c>
      <c r="F3844" s="1">
        <v>10601621180</v>
      </c>
      <c r="G3844" s="1">
        <v>206.03</v>
      </c>
      <c r="H3844" s="1">
        <v>206.03</v>
      </c>
      <c r="I3844" s="1" t="s">
        <v>771</v>
      </c>
      <c r="J3844" s="1">
        <v>2025</v>
      </c>
      <c r="K3844" s="550">
        <v>45658</v>
      </c>
    </row>
    <row r="3845" spans="3:11">
      <c r="C3845" s="1" t="s">
        <v>1412</v>
      </c>
      <c r="D3845" s="1" t="s">
        <v>826</v>
      </c>
      <c r="F3845" s="1">
        <v>10601621180</v>
      </c>
      <c r="G3845" s="1">
        <v>59.53</v>
      </c>
      <c r="H3845" s="1">
        <v>59.53</v>
      </c>
      <c r="I3845" s="1" t="s">
        <v>771</v>
      </c>
      <c r="J3845" s="1">
        <v>2025</v>
      </c>
      <c r="K3845" s="550">
        <v>45658</v>
      </c>
    </row>
    <row r="3846" spans="3:11">
      <c r="C3846" s="1" t="s">
        <v>1126</v>
      </c>
      <c r="D3846" s="1" t="s">
        <v>826</v>
      </c>
      <c r="F3846" s="1">
        <v>10601621180</v>
      </c>
      <c r="G3846" s="1">
        <v>239.3</v>
      </c>
      <c r="H3846" s="1">
        <v>239.3</v>
      </c>
      <c r="I3846" s="1" t="s">
        <v>771</v>
      </c>
      <c r="J3846" s="1">
        <v>2025</v>
      </c>
      <c r="K3846" s="550">
        <v>45658</v>
      </c>
    </row>
    <row r="3847" spans="3:11">
      <c r="C3847" s="1" t="s">
        <v>1128</v>
      </c>
      <c r="D3847" s="1" t="s">
        <v>826</v>
      </c>
      <c r="F3847" s="1">
        <v>10601621180</v>
      </c>
      <c r="G3847" s="1">
        <v>205.92</v>
      </c>
      <c r="H3847" s="1">
        <v>0</v>
      </c>
      <c r="I3847" s="1" t="s">
        <v>771</v>
      </c>
      <c r="J3847" s="1">
        <v>2025</v>
      </c>
      <c r="K3847" s="550">
        <v>45658</v>
      </c>
    </row>
    <row r="3848" spans="3:11">
      <c r="C3848" s="1" t="s">
        <v>1129</v>
      </c>
      <c r="D3848" s="1" t="s">
        <v>826</v>
      </c>
      <c r="F3848" s="1">
        <v>10601621180</v>
      </c>
      <c r="G3848" s="1">
        <v>192.57</v>
      </c>
      <c r="H3848" s="1">
        <v>192.57</v>
      </c>
      <c r="I3848" s="1" t="s">
        <v>771</v>
      </c>
      <c r="J3848" s="1">
        <v>2025</v>
      </c>
      <c r="K3848" s="550">
        <v>45658</v>
      </c>
    </row>
    <row r="3849" spans="3:11">
      <c r="C3849" s="1" t="s">
        <v>1300</v>
      </c>
      <c r="D3849" s="1" t="s">
        <v>826</v>
      </c>
      <c r="F3849" s="1">
        <v>10601621180</v>
      </c>
      <c r="G3849" s="1">
        <v>154.43</v>
      </c>
      <c r="H3849" s="1">
        <v>154.43</v>
      </c>
      <c r="I3849" s="1" t="s">
        <v>771</v>
      </c>
      <c r="J3849" s="1">
        <v>2025</v>
      </c>
      <c r="K3849" s="550">
        <v>45658</v>
      </c>
    </row>
    <row r="3850" spans="3:11">
      <c r="C3850" s="1" t="s">
        <v>1130</v>
      </c>
      <c r="D3850" s="1" t="s">
        <v>826</v>
      </c>
      <c r="F3850" s="1">
        <v>10601621180</v>
      </c>
      <c r="G3850" s="1">
        <v>270.24</v>
      </c>
      <c r="H3850" s="1">
        <v>270.24</v>
      </c>
      <c r="I3850" s="1" t="s">
        <v>771</v>
      </c>
      <c r="J3850" s="1">
        <v>2025</v>
      </c>
      <c r="K3850" s="550">
        <v>45658</v>
      </c>
    </row>
    <row r="3851" spans="3:11">
      <c r="C3851" s="1" t="s">
        <v>1413</v>
      </c>
      <c r="D3851" s="1" t="s">
        <v>826</v>
      </c>
      <c r="F3851" s="1">
        <v>10601621180</v>
      </c>
      <c r="G3851" s="1">
        <v>275.98</v>
      </c>
      <c r="H3851" s="1">
        <v>275.98</v>
      </c>
      <c r="I3851" s="1" t="s">
        <v>771</v>
      </c>
      <c r="J3851" s="1">
        <v>2025</v>
      </c>
      <c r="K3851" s="550">
        <v>45658</v>
      </c>
    </row>
    <row r="3852" spans="3:11">
      <c r="C3852" s="1" t="s">
        <v>1440</v>
      </c>
      <c r="D3852" s="1" t="s">
        <v>826</v>
      </c>
      <c r="F3852" s="1">
        <v>10401301180</v>
      </c>
      <c r="G3852" s="1">
        <v>444.32</v>
      </c>
      <c r="H3852" s="1">
        <v>444.32</v>
      </c>
      <c r="I3852" s="1" t="s">
        <v>771</v>
      </c>
      <c r="J3852" s="1">
        <v>2025</v>
      </c>
      <c r="K3852" s="550">
        <v>45658</v>
      </c>
    </row>
    <row r="3853" spans="3:11">
      <c r="C3853" s="1" t="s">
        <v>1132</v>
      </c>
      <c r="D3853" s="1" t="s">
        <v>826</v>
      </c>
      <c r="F3853" s="1">
        <v>10401301180</v>
      </c>
      <c r="G3853" s="1">
        <v>8515.7099999999991</v>
      </c>
      <c r="H3853" s="1">
        <v>8515.7099999999991</v>
      </c>
      <c r="I3853" s="1" t="s">
        <v>771</v>
      </c>
      <c r="J3853" s="1">
        <v>2025</v>
      </c>
      <c r="K3853" s="550">
        <v>45658</v>
      </c>
    </row>
    <row r="3854" spans="3:11">
      <c r="C3854" s="1" t="s">
        <v>1135</v>
      </c>
      <c r="D3854" s="1" t="s">
        <v>826</v>
      </c>
      <c r="F3854" s="1">
        <v>10601621180</v>
      </c>
      <c r="G3854" s="1">
        <v>298.33</v>
      </c>
      <c r="H3854" s="1">
        <v>298.33</v>
      </c>
      <c r="I3854" s="1" t="s">
        <v>771</v>
      </c>
      <c r="J3854" s="1">
        <v>2025</v>
      </c>
      <c r="K3854" s="550">
        <v>45658</v>
      </c>
    </row>
    <row r="3855" spans="3:11">
      <c r="C3855" s="1" t="s">
        <v>1136</v>
      </c>
      <c r="D3855" s="1" t="s">
        <v>826</v>
      </c>
      <c r="F3855" s="1">
        <v>10601621180</v>
      </c>
      <c r="G3855" s="1">
        <v>148.97</v>
      </c>
      <c r="H3855" s="1">
        <v>148.97</v>
      </c>
      <c r="I3855" s="1" t="s">
        <v>771</v>
      </c>
      <c r="J3855" s="1">
        <v>2025</v>
      </c>
      <c r="K3855" s="550">
        <v>45658</v>
      </c>
    </row>
    <row r="3856" spans="3:11">
      <c r="C3856" s="1" t="s">
        <v>1376</v>
      </c>
      <c r="D3856" s="1" t="s">
        <v>826</v>
      </c>
      <c r="F3856" s="1">
        <v>10202131180</v>
      </c>
      <c r="G3856" s="1">
        <v>269.62</v>
      </c>
      <c r="H3856" s="1">
        <v>269.62</v>
      </c>
      <c r="I3856" s="1" t="s">
        <v>771</v>
      </c>
      <c r="J3856" s="1">
        <v>2025</v>
      </c>
      <c r="K3856" s="550">
        <v>45658</v>
      </c>
    </row>
    <row r="3857" spans="3:11">
      <c r="C3857" s="1" t="s">
        <v>1441</v>
      </c>
      <c r="D3857" s="1" t="s">
        <v>826</v>
      </c>
      <c r="F3857" s="1">
        <v>10601621180</v>
      </c>
      <c r="G3857" s="1">
        <v>296.74</v>
      </c>
      <c r="H3857" s="1">
        <v>296.74</v>
      </c>
      <c r="I3857" s="1" t="s">
        <v>771</v>
      </c>
      <c r="J3857" s="1">
        <v>2025</v>
      </c>
      <c r="K3857" s="550">
        <v>45658</v>
      </c>
    </row>
    <row r="3858" spans="3:11">
      <c r="C3858" s="1" t="s">
        <v>1138</v>
      </c>
      <c r="D3858" s="1" t="s">
        <v>826</v>
      </c>
      <c r="F3858" s="1">
        <v>10601621180</v>
      </c>
      <c r="G3858" s="1">
        <v>275.06</v>
      </c>
      <c r="H3858" s="1">
        <v>275.06</v>
      </c>
      <c r="I3858" s="1" t="s">
        <v>771</v>
      </c>
      <c r="J3858" s="1">
        <v>2025</v>
      </c>
      <c r="K3858" s="550">
        <v>45658</v>
      </c>
    </row>
    <row r="3859" spans="3:11">
      <c r="C3859" s="1" t="s">
        <v>1139</v>
      </c>
      <c r="D3859" s="1" t="s">
        <v>826</v>
      </c>
      <c r="F3859" s="1">
        <v>10601621180</v>
      </c>
      <c r="G3859" s="1">
        <v>181.86</v>
      </c>
      <c r="H3859" s="1">
        <v>181.86</v>
      </c>
      <c r="I3859" s="1" t="s">
        <v>771</v>
      </c>
      <c r="J3859" s="1">
        <v>2025</v>
      </c>
      <c r="K3859" s="550">
        <v>45658</v>
      </c>
    </row>
    <row r="3860" spans="3:11">
      <c r="C3860" s="1" t="s">
        <v>1140</v>
      </c>
      <c r="D3860" s="1" t="s">
        <v>826</v>
      </c>
      <c r="F3860" s="1">
        <v>10601621180</v>
      </c>
      <c r="G3860" s="1">
        <v>170.28</v>
      </c>
      <c r="H3860" s="1">
        <v>0</v>
      </c>
      <c r="I3860" s="1" t="s">
        <v>771</v>
      </c>
      <c r="J3860" s="1">
        <v>2025</v>
      </c>
      <c r="K3860" s="550">
        <v>45658</v>
      </c>
    </row>
    <row r="3861" spans="3:11">
      <c r="C3861" s="1" t="s">
        <v>1141</v>
      </c>
      <c r="D3861" s="1" t="s">
        <v>826</v>
      </c>
      <c r="F3861" s="1">
        <v>10601621180</v>
      </c>
      <c r="G3861" s="1">
        <v>224.69</v>
      </c>
      <c r="H3861" s="1">
        <v>0</v>
      </c>
      <c r="I3861" s="1" t="s">
        <v>771</v>
      </c>
      <c r="J3861" s="1">
        <v>2025</v>
      </c>
      <c r="K3861" s="550">
        <v>45658</v>
      </c>
    </row>
    <row r="3862" spans="3:11">
      <c r="C3862" s="1" t="s">
        <v>1301</v>
      </c>
      <c r="D3862" s="1" t="s">
        <v>826</v>
      </c>
      <c r="F3862" s="1">
        <v>10601621180</v>
      </c>
      <c r="G3862" s="1">
        <v>302.22000000000003</v>
      </c>
      <c r="H3862" s="1">
        <v>302.22000000000003</v>
      </c>
      <c r="I3862" s="1" t="s">
        <v>771</v>
      </c>
      <c r="J3862" s="1">
        <v>2025</v>
      </c>
      <c r="K3862" s="550">
        <v>45658</v>
      </c>
    </row>
    <row r="3863" spans="3:11">
      <c r="C3863" s="1" t="s">
        <v>1142</v>
      </c>
      <c r="D3863" s="1" t="s">
        <v>826</v>
      </c>
      <c r="F3863" s="1">
        <v>10601621180</v>
      </c>
      <c r="G3863" s="1">
        <v>118.68</v>
      </c>
      <c r="H3863" s="1">
        <v>118.68</v>
      </c>
      <c r="I3863" s="1" t="s">
        <v>771</v>
      </c>
      <c r="J3863" s="1">
        <v>2025</v>
      </c>
      <c r="K3863" s="550">
        <v>45658</v>
      </c>
    </row>
    <row r="3864" spans="3:11">
      <c r="C3864" s="1" t="s">
        <v>1340</v>
      </c>
      <c r="D3864" s="1" t="s">
        <v>826</v>
      </c>
      <c r="F3864" s="1">
        <v>10601621180</v>
      </c>
      <c r="G3864" s="1">
        <v>89.76</v>
      </c>
      <c r="H3864" s="1">
        <v>89.76</v>
      </c>
      <c r="I3864" s="1" t="s">
        <v>771</v>
      </c>
      <c r="J3864" s="1">
        <v>2025</v>
      </c>
      <c r="K3864" s="550">
        <v>45658</v>
      </c>
    </row>
    <row r="3865" spans="3:11">
      <c r="C3865" s="1" t="s">
        <v>1145</v>
      </c>
      <c r="D3865" s="1" t="s">
        <v>826</v>
      </c>
      <c r="F3865" s="1">
        <v>10601621180</v>
      </c>
      <c r="G3865" s="1">
        <v>338.9</v>
      </c>
      <c r="H3865" s="1">
        <v>338.9</v>
      </c>
      <c r="I3865" s="1" t="s">
        <v>771</v>
      </c>
      <c r="J3865" s="1">
        <v>2025</v>
      </c>
      <c r="K3865" s="550">
        <v>45658</v>
      </c>
    </row>
    <row r="3866" spans="3:11">
      <c r="C3866" s="1" t="s">
        <v>1146</v>
      </c>
      <c r="D3866" s="1" t="s">
        <v>826</v>
      </c>
      <c r="F3866" s="1">
        <v>10601621180</v>
      </c>
      <c r="G3866" s="1">
        <v>124.47</v>
      </c>
      <c r="H3866" s="1">
        <v>124.47</v>
      </c>
      <c r="I3866" s="1" t="s">
        <v>771</v>
      </c>
      <c r="J3866" s="1">
        <v>2025</v>
      </c>
      <c r="K3866" s="550">
        <v>45658</v>
      </c>
    </row>
    <row r="3867" spans="3:11">
      <c r="C3867" s="1" t="s">
        <v>1147</v>
      </c>
      <c r="D3867" s="1" t="s">
        <v>826</v>
      </c>
      <c r="F3867" s="1">
        <v>10601621180</v>
      </c>
      <c r="G3867" s="1">
        <v>179.76</v>
      </c>
      <c r="H3867" s="1">
        <v>179.76</v>
      </c>
      <c r="I3867" s="1" t="s">
        <v>771</v>
      </c>
      <c r="J3867" s="1">
        <v>2025</v>
      </c>
      <c r="K3867" s="550">
        <v>45658</v>
      </c>
    </row>
    <row r="3868" spans="3:11">
      <c r="C3868" s="1" t="s">
        <v>1148</v>
      </c>
      <c r="D3868" s="1" t="s">
        <v>826</v>
      </c>
      <c r="F3868" s="1">
        <v>10601621180</v>
      </c>
      <c r="G3868" s="1">
        <v>553.55999999999995</v>
      </c>
      <c r="H3868" s="1">
        <v>553.55999999999995</v>
      </c>
      <c r="I3868" s="1" t="s">
        <v>771</v>
      </c>
      <c r="J3868" s="1">
        <v>2025</v>
      </c>
      <c r="K3868" s="550">
        <v>45658</v>
      </c>
    </row>
    <row r="3869" spans="3:11">
      <c r="C3869" s="1" t="s">
        <v>1149</v>
      </c>
      <c r="D3869" s="1" t="s">
        <v>826</v>
      </c>
      <c r="F3869" s="1">
        <v>10601621180</v>
      </c>
      <c r="G3869" s="1">
        <v>676.77</v>
      </c>
      <c r="H3869" s="1">
        <v>676.77</v>
      </c>
      <c r="I3869" s="1" t="s">
        <v>771</v>
      </c>
      <c r="J3869" s="1">
        <v>2025</v>
      </c>
      <c r="K3869" s="550">
        <v>45658</v>
      </c>
    </row>
    <row r="3870" spans="3:11">
      <c r="C3870" s="1" t="s">
        <v>1150</v>
      </c>
      <c r="D3870" s="1" t="s">
        <v>826</v>
      </c>
      <c r="F3870" s="1">
        <v>10601621180</v>
      </c>
      <c r="G3870" s="1">
        <v>881.23</v>
      </c>
      <c r="H3870" s="1">
        <v>881.23</v>
      </c>
      <c r="I3870" s="1" t="s">
        <v>771</v>
      </c>
      <c r="J3870" s="1">
        <v>2025</v>
      </c>
      <c r="K3870" s="550">
        <v>45658</v>
      </c>
    </row>
    <row r="3871" spans="3:11">
      <c r="C3871" s="1" t="s">
        <v>1341</v>
      </c>
      <c r="D3871" s="1" t="s">
        <v>826</v>
      </c>
      <c r="F3871" s="1">
        <v>10601621180</v>
      </c>
      <c r="G3871" s="1">
        <v>150.09</v>
      </c>
      <c r="H3871" s="1">
        <v>150.09</v>
      </c>
      <c r="I3871" s="1" t="s">
        <v>771</v>
      </c>
      <c r="J3871" s="1">
        <v>2025</v>
      </c>
      <c r="K3871" s="550">
        <v>45658</v>
      </c>
    </row>
    <row r="3872" spans="3:11">
      <c r="C3872" s="1" t="s">
        <v>1151</v>
      </c>
      <c r="D3872" s="1" t="s">
        <v>826</v>
      </c>
      <c r="F3872" s="1">
        <v>10601621180</v>
      </c>
      <c r="G3872" s="1">
        <v>161.4</v>
      </c>
      <c r="H3872" s="1">
        <v>161.4</v>
      </c>
      <c r="I3872" s="1" t="s">
        <v>771</v>
      </c>
      <c r="J3872" s="1">
        <v>2025</v>
      </c>
      <c r="K3872" s="550">
        <v>45658</v>
      </c>
    </row>
    <row r="3873" spans="3:11">
      <c r="C3873" s="1" t="s">
        <v>1153</v>
      </c>
      <c r="D3873" s="1" t="s">
        <v>826</v>
      </c>
      <c r="F3873" s="1">
        <v>10601621180</v>
      </c>
      <c r="G3873" s="1">
        <v>279.70999999999998</v>
      </c>
      <c r="H3873" s="1">
        <v>279.70999999999998</v>
      </c>
      <c r="I3873" s="1" t="s">
        <v>771</v>
      </c>
      <c r="J3873" s="1">
        <v>2025</v>
      </c>
      <c r="K3873" s="550">
        <v>45658</v>
      </c>
    </row>
    <row r="3874" spans="3:11">
      <c r="C3874" s="1" t="s">
        <v>1154</v>
      </c>
      <c r="D3874" s="1" t="s">
        <v>826</v>
      </c>
      <c r="F3874" s="1">
        <v>10601621180</v>
      </c>
      <c r="G3874" s="1">
        <v>357.74</v>
      </c>
      <c r="H3874" s="1">
        <v>357.74</v>
      </c>
      <c r="I3874" s="1" t="s">
        <v>771</v>
      </c>
      <c r="J3874" s="1">
        <v>2025</v>
      </c>
      <c r="K3874" s="550">
        <v>45658</v>
      </c>
    </row>
    <row r="3875" spans="3:11">
      <c r="C3875" s="1" t="s">
        <v>1155</v>
      </c>
      <c r="D3875" s="1" t="s">
        <v>826</v>
      </c>
      <c r="F3875" s="1">
        <v>10601621180</v>
      </c>
      <c r="G3875" s="1">
        <v>496.36</v>
      </c>
      <c r="H3875" s="1">
        <v>496.36</v>
      </c>
      <c r="I3875" s="1" t="s">
        <v>771</v>
      </c>
      <c r="J3875" s="1">
        <v>2025</v>
      </c>
      <c r="K3875" s="550">
        <v>45658</v>
      </c>
    </row>
    <row r="3876" spans="3:11">
      <c r="C3876" s="1" t="s">
        <v>1156</v>
      </c>
      <c r="D3876" s="1" t="s">
        <v>826</v>
      </c>
      <c r="F3876" s="1">
        <v>10601621180</v>
      </c>
      <c r="G3876" s="1">
        <v>397.36</v>
      </c>
      <c r="H3876" s="1">
        <v>397.36</v>
      </c>
      <c r="I3876" s="1" t="s">
        <v>771</v>
      </c>
      <c r="J3876" s="1">
        <v>2025</v>
      </c>
      <c r="K3876" s="550">
        <v>45658</v>
      </c>
    </row>
    <row r="3877" spans="3:11">
      <c r="C3877" s="1" t="s">
        <v>1157</v>
      </c>
      <c r="D3877" s="1" t="s">
        <v>826</v>
      </c>
      <c r="F3877" s="1">
        <v>10601621180</v>
      </c>
      <c r="G3877" s="1">
        <v>172.67</v>
      </c>
      <c r="H3877" s="1">
        <v>172.67</v>
      </c>
      <c r="I3877" s="1" t="s">
        <v>771</v>
      </c>
      <c r="J3877" s="1">
        <v>2025</v>
      </c>
      <c r="K3877" s="550">
        <v>45658</v>
      </c>
    </row>
    <row r="3878" spans="3:11">
      <c r="C3878" s="1" t="s">
        <v>1158</v>
      </c>
      <c r="D3878" s="1" t="s">
        <v>826</v>
      </c>
      <c r="F3878" s="1">
        <v>10601621180</v>
      </c>
      <c r="G3878" s="1">
        <v>72.72</v>
      </c>
      <c r="H3878" s="1">
        <v>72.72</v>
      </c>
      <c r="I3878" s="1" t="s">
        <v>771</v>
      </c>
      <c r="J3878" s="1">
        <v>2025</v>
      </c>
      <c r="K3878" s="550">
        <v>45658</v>
      </c>
    </row>
    <row r="3879" spans="3:11">
      <c r="C3879" s="1" t="s">
        <v>1159</v>
      </c>
      <c r="D3879" s="1" t="s">
        <v>826</v>
      </c>
      <c r="F3879" s="1">
        <v>10601621180</v>
      </c>
      <c r="G3879" s="1">
        <v>53.85</v>
      </c>
      <c r="H3879" s="1">
        <v>53.85</v>
      </c>
      <c r="I3879" s="1" t="s">
        <v>771</v>
      </c>
      <c r="J3879" s="1">
        <v>2025</v>
      </c>
      <c r="K3879" s="550">
        <v>45658</v>
      </c>
    </row>
    <row r="3880" spans="3:11">
      <c r="C3880" s="1" t="s">
        <v>1160</v>
      </c>
      <c r="D3880" s="1" t="s">
        <v>826</v>
      </c>
      <c r="F3880" s="1">
        <v>10101801180</v>
      </c>
      <c r="G3880" s="1">
        <v>109.29</v>
      </c>
      <c r="H3880" s="1">
        <v>109.29</v>
      </c>
      <c r="I3880" s="1" t="s">
        <v>771</v>
      </c>
      <c r="J3880" s="1">
        <v>2025</v>
      </c>
      <c r="K3880" s="550">
        <v>45658</v>
      </c>
    </row>
    <row r="3881" spans="3:11">
      <c r="C3881" s="1" t="s">
        <v>1414</v>
      </c>
      <c r="D3881" s="1" t="s">
        <v>826</v>
      </c>
      <c r="F3881" s="1">
        <v>10601621180</v>
      </c>
      <c r="G3881" s="1">
        <v>1684.11</v>
      </c>
      <c r="H3881" s="1">
        <v>1684.11</v>
      </c>
      <c r="I3881" s="1" t="s">
        <v>771</v>
      </c>
      <c r="J3881" s="1">
        <v>2025</v>
      </c>
      <c r="K3881" s="550">
        <v>45658</v>
      </c>
    </row>
    <row r="3882" spans="3:11">
      <c r="C3882" s="1" t="s">
        <v>1161</v>
      </c>
      <c r="D3882" s="1" t="s">
        <v>826</v>
      </c>
      <c r="F3882" s="1">
        <v>10601621180</v>
      </c>
      <c r="G3882" s="1">
        <v>257.70999999999998</v>
      </c>
      <c r="H3882" s="1">
        <v>257.70999999999998</v>
      </c>
      <c r="I3882" s="1" t="s">
        <v>771</v>
      </c>
      <c r="J3882" s="1">
        <v>2025</v>
      </c>
      <c r="K3882" s="550">
        <v>45658</v>
      </c>
    </row>
    <row r="3883" spans="3:11">
      <c r="C3883" s="1" t="s">
        <v>1162</v>
      </c>
      <c r="D3883" s="1" t="s">
        <v>826</v>
      </c>
      <c r="F3883" s="1">
        <v>10601621180</v>
      </c>
      <c r="G3883" s="1">
        <v>246.17</v>
      </c>
      <c r="H3883" s="1">
        <v>246.17</v>
      </c>
      <c r="I3883" s="1" t="s">
        <v>771</v>
      </c>
      <c r="J3883" s="1">
        <v>2025</v>
      </c>
      <c r="K3883" s="550">
        <v>45658</v>
      </c>
    </row>
    <row r="3884" spans="3:11">
      <c r="C3884" s="1" t="s">
        <v>1163</v>
      </c>
      <c r="D3884" s="1" t="s">
        <v>826</v>
      </c>
      <c r="F3884" s="1">
        <v>10601621180</v>
      </c>
      <c r="G3884" s="1">
        <v>179.82</v>
      </c>
      <c r="H3884" s="1">
        <v>179.82</v>
      </c>
      <c r="I3884" s="1" t="s">
        <v>771</v>
      </c>
      <c r="J3884" s="1">
        <v>2025</v>
      </c>
      <c r="K3884" s="550">
        <v>45658</v>
      </c>
    </row>
    <row r="3885" spans="3:11">
      <c r="C3885" s="1" t="s">
        <v>1302</v>
      </c>
      <c r="D3885" s="1" t="s">
        <v>826</v>
      </c>
      <c r="F3885" s="1">
        <v>10601621180</v>
      </c>
      <c r="G3885" s="1">
        <v>86.47</v>
      </c>
      <c r="H3885" s="1">
        <v>86.47</v>
      </c>
      <c r="I3885" s="1" t="s">
        <v>771</v>
      </c>
      <c r="J3885" s="1">
        <v>2025</v>
      </c>
      <c r="K3885" s="550">
        <v>45658</v>
      </c>
    </row>
    <row r="3886" spans="3:11">
      <c r="C3886" s="1" t="s">
        <v>1392</v>
      </c>
      <c r="D3886" s="1" t="s">
        <v>826</v>
      </c>
      <c r="F3886" s="1">
        <v>10601621180</v>
      </c>
      <c r="G3886" s="1">
        <v>134.84</v>
      </c>
      <c r="H3886" s="1">
        <v>134.84</v>
      </c>
      <c r="I3886" s="1" t="s">
        <v>771</v>
      </c>
      <c r="J3886" s="1">
        <v>2025</v>
      </c>
      <c r="K3886" s="550">
        <v>45658</v>
      </c>
    </row>
    <row r="3887" spans="3:11" ht="25.5">
      <c r="C3887" s="69" t="s">
        <v>1377</v>
      </c>
      <c r="D3887" s="69" t="s">
        <v>826</v>
      </c>
      <c r="F3887" s="1">
        <v>10601621180</v>
      </c>
      <c r="G3887" s="1">
        <v>120</v>
      </c>
      <c r="H3887" s="1">
        <v>120</v>
      </c>
      <c r="I3887" s="1" t="s">
        <v>771</v>
      </c>
      <c r="J3887" s="1">
        <v>2025</v>
      </c>
      <c r="K3887" s="550">
        <v>45658</v>
      </c>
    </row>
    <row r="3888" spans="3:11">
      <c r="C3888" s="1" t="s">
        <v>1165</v>
      </c>
      <c r="D3888" s="1" t="s">
        <v>826</v>
      </c>
      <c r="F3888" s="1">
        <v>10201161180</v>
      </c>
      <c r="G3888" s="1">
        <v>155</v>
      </c>
      <c r="H3888" s="1">
        <v>155</v>
      </c>
      <c r="I3888" s="1" t="s">
        <v>771</v>
      </c>
      <c r="J3888" s="1">
        <v>2025</v>
      </c>
      <c r="K3888" s="550">
        <v>45658</v>
      </c>
    </row>
    <row r="3889" spans="3:11">
      <c r="C3889" s="1" t="s">
        <v>1166</v>
      </c>
      <c r="D3889" s="1" t="s">
        <v>826</v>
      </c>
      <c r="F3889" s="1">
        <v>10201161180</v>
      </c>
      <c r="G3889" s="1">
        <v>208</v>
      </c>
      <c r="H3889" s="1">
        <v>208</v>
      </c>
      <c r="I3889" s="1" t="s">
        <v>771</v>
      </c>
      <c r="J3889" s="1">
        <v>2025</v>
      </c>
      <c r="K3889" s="550">
        <v>45658</v>
      </c>
    </row>
    <row r="3890" spans="3:11">
      <c r="C3890" s="1" t="s">
        <v>1343</v>
      </c>
      <c r="D3890" s="1" t="s">
        <v>826</v>
      </c>
      <c r="F3890" s="1">
        <v>10201161180</v>
      </c>
      <c r="G3890" s="1">
        <v>14</v>
      </c>
      <c r="H3890" s="1">
        <v>14</v>
      </c>
      <c r="I3890" s="1" t="s">
        <v>771</v>
      </c>
      <c r="J3890" s="1">
        <v>2025</v>
      </c>
      <c r="K3890" s="550">
        <v>45658</v>
      </c>
    </row>
    <row r="3891" spans="3:11">
      <c r="C3891" s="1" t="s">
        <v>1303</v>
      </c>
      <c r="D3891" s="1" t="s">
        <v>826</v>
      </c>
      <c r="F3891" s="1">
        <v>10201161180</v>
      </c>
      <c r="G3891" s="1">
        <v>20</v>
      </c>
      <c r="H3891" s="1">
        <v>20</v>
      </c>
      <c r="I3891" s="1" t="s">
        <v>771</v>
      </c>
      <c r="J3891" s="1">
        <v>2025</v>
      </c>
      <c r="K3891" s="550">
        <v>45658</v>
      </c>
    </row>
    <row r="3892" spans="3:11">
      <c r="C3892" s="1" t="s">
        <v>1168</v>
      </c>
      <c r="D3892" s="1" t="s">
        <v>826</v>
      </c>
      <c r="F3892" s="1">
        <v>10201161180</v>
      </c>
      <c r="G3892" s="1">
        <v>140</v>
      </c>
      <c r="H3892" s="1">
        <v>140</v>
      </c>
      <c r="I3892" s="1" t="s">
        <v>771</v>
      </c>
      <c r="J3892" s="1">
        <v>2025</v>
      </c>
      <c r="K3892" s="550">
        <v>45658</v>
      </c>
    </row>
    <row r="3893" spans="3:11">
      <c r="C3893" s="1" t="s">
        <v>1169</v>
      </c>
      <c r="D3893" s="1" t="s">
        <v>826</v>
      </c>
      <c r="F3893" s="1">
        <v>10201161180</v>
      </c>
      <c r="G3893" s="1">
        <v>210</v>
      </c>
      <c r="H3893" s="1">
        <v>210</v>
      </c>
      <c r="I3893" s="1" t="s">
        <v>771</v>
      </c>
      <c r="J3893" s="1">
        <v>2025</v>
      </c>
      <c r="K3893" s="550">
        <v>45658</v>
      </c>
    </row>
    <row r="3894" spans="3:11">
      <c r="C3894" s="1" t="s">
        <v>1170</v>
      </c>
      <c r="D3894" s="1" t="s">
        <v>826</v>
      </c>
      <c r="F3894" s="1">
        <v>10201161180</v>
      </c>
      <c r="G3894" s="1">
        <v>185</v>
      </c>
      <c r="H3894" s="1">
        <v>185</v>
      </c>
      <c r="I3894" s="1" t="s">
        <v>771</v>
      </c>
      <c r="J3894" s="1">
        <v>2025</v>
      </c>
      <c r="K3894" s="550">
        <v>45658</v>
      </c>
    </row>
    <row r="3895" spans="3:11">
      <c r="C3895" s="1" t="s">
        <v>1171</v>
      </c>
      <c r="D3895" s="1" t="s">
        <v>826</v>
      </c>
      <c r="F3895" s="1">
        <v>10201161180</v>
      </c>
      <c r="G3895" s="1">
        <v>100</v>
      </c>
      <c r="H3895" s="1">
        <v>100</v>
      </c>
      <c r="I3895" s="1" t="s">
        <v>771</v>
      </c>
      <c r="J3895" s="1">
        <v>2025</v>
      </c>
      <c r="K3895" s="550">
        <v>45658</v>
      </c>
    </row>
    <row r="3896" spans="3:11">
      <c r="C3896" s="1" t="s">
        <v>1344</v>
      </c>
      <c r="D3896" s="1" t="s">
        <v>826</v>
      </c>
      <c r="F3896" s="1">
        <v>10201161180</v>
      </c>
      <c r="G3896" s="1">
        <v>25</v>
      </c>
      <c r="H3896" s="1">
        <v>25</v>
      </c>
      <c r="I3896" s="1" t="s">
        <v>771</v>
      </c>
      <c r="J3896" s="1">
        <v>2025</v>
      </c>
      <c r="K3896" s="550">
        <v>45658</v>
      </c>
    </row>
    <row r="3897" spans="3:11">
      <c r="C3897" s="1" t="s">
        <v>1172</v>
      </c>
      <c r="D3897" s="1" t="s">
        <v>826</v>
      </c>
      <c r="F3897" s="1">
        <v>10201161180</v>
      </c>
      <c r="G3897" s="1">
        <v>120</v>
      </c>
      <c r="H3897" s="1">
        <v>120</v>
      </c>
      <c r="I3897" s="1" t="s">
        <v>771</v>
      </c>
      <c r="J3897" s="1">
        <v>2025</v>
      </c>
      <c r="K3897" s="550">
        <v>45658</v>
      </c>
    </row>
    <row r="3898" spans="3:11">
      <c r="C3898" s="1" t="s">
        <v>1173</v>
      </c>
      <c r="D3898" s="1" t="s">
        <v>826</v>
      </c>
      <c r="F3898" s="1">
        <v>10201161180</v>
      </c>
      <c r="G3898" s="1">
        <v>60</v>
      </c>
      <c r="H3898" s="1">
        <v>60</v>
      </c>
      <c r="I3898" s="1" t="s">
        <v>771</v>
      </c>
      <c r="J3898" s="1">
        <v>2025</v>
      </c>
      <c r="K3898" s="550">
        <v>45658</v>
      </c>
    </row>
    <row r="3899" spans="3:11">
      <c r="C3899" s="1" t="s">
        <v>1174</v>
      </c>
      <c r="D3899" s="1" t="s">
        <v>826</v>
      </c>
      <c r="F3899" s="1">
        <v>10201161180</v>
      </c>
      <c r="G3899" s="1">
        <v>80</v>
      </c>
      <c r="H3899" s="1">
        <v>80</v>
      </c>
      <c r="I3899" s="1" t="s">
        <v>771</v>
      </c>
      <c r="J3899" s="1">
        <v>2025</v>
      </c>
      <c r="K3899" s="550">
        <v>45658</v>
      </c>
    </row>
    <row r="3900" spans="3:11">
      <c r="C3900" s="1" t="s">
        <v>1378</v>
      </c>
      <c r="D3900" s="1" t="s">
        <v>826</v>
      </c>
      <c r="F3900" s="1">
        <v>10201161180</v>
      </c>
      <c r="G3900" s="1">
        <v>60</v>
      </c>
      <c r="H3900" s="1">
        <v>60</v>
      </c>
      <c r="I3900" s="1" t="s">
        <v>771</v>
      </c>
      <c r="J3900" s="1">
        <v>2025</v>
      </c>
      <c r="K3900" s="550">
        <v>45658</v>
      </c>
    </row>
    <row r="3901" spans="3:11">
      <c r="C3901" s="1" t="s">
        <v>1394</v>
      </c>
      <c r="D3901" s="1" t="s">
        <v>826</v>
      </c>
      <c r="F3901" s="1">
        <v>10201161180</v>
      </c>
      <c r="G3901" s="1">
        <v>165</v>
      </c>
      <c r="H3901" s="1">
        <v>165</v>
      </c>
      <c r="I3901" s="1" t="s">
        <v>771</v>
      </c>
      <c r="J3901" s="1">
        <v>2025</v>
      </c>
      <c r="K3901" s="550">
        <v>45658</v>
      </c>
    </row>
    <row r="3902" spans="3:11">
      <c r="C3902" s="1" t="s">
        <v>1175</v>
      </c>
      <c r="D3902" s="1" t="s">
        <v>826</v>
      </c>
      <c r="F3902" s="1">
        <v>10201161180</v>
      </c>
      <c r="G3902" s="1">
        <v>50</v>
      </c>
      <c r="H3902" s="1">
        <v>50</v>
      </c>
      <c r="I3902" s="1" t="s">
        <v>771</v>
      </c>
      <c r="J3902" s="1">
        <v>2025</v>
      </c>
      <c r="K3902" s="550">
        <v>45658</v>
      </c>
    </row>
    <row r="3903" spans="3:11">
      <c r="C3903" s="1" t="s">
        <v>1176</v>
      </c>
      <c r="D3903" s="1" t="s">
        <v>826</v>
      </c>
      <c r="F3903" s="1">
        <v>10201161180</v>
      </c>
      <c r="G3903" s="1">
        <v>120</v>
      </c>
      <c r="H3903" s="1">
        <v>120</v>
      </c>
      <c r="I3903" s="1" t="s">
        <v>771</v>
      </c>
      <c r="J3903" s="1">
        <v>2025</v>
      </c>
      <c r="K3903" s="550">
        <v>45658</v>
      </c>
    </row>
    <row r="3904" spans="3:11">
      <c r="C3904" s="1" t="s">
        <v>1304</v>
      </c>
      <c r="D3904" s="1" t="s">
        <v>826</v>
      </c>
      <c r="F3904" s="1">
        <v>10201161180</v>
      </c>
      <c r="G3904" s="1">
        <v>85</v>
      </c>
      <c r="H3904" s="1">
        <v>85</v>
      </c>
      <c r="I3904" s="1" t="s">
        <v>771</v>
      </c>
      <c r="J3904" s="1">
        <v>2025</v>
      </c>
      <c r="K3904" s="550">
        <v>45658</v>
      </c>
    </row>
    <row r="3905" spans="3:11">
      <c r="C3905" s="1" t="s">
        <v>1177</v>
      </c>
      <c r="D3905" s="1" t="s">
        <v>826</v>
      </c>
      <c r="F3905" s="1">
        <v>10201161180</v>
      </c>
      <c r="G3905" s="1">
        <v>120</v>
      </c>
      <c r="H3905" s="1">
        <v>120</v>
      </c>
      <c r="I3905" s="1" t="s">
        <v>771</v>
      </c>
      <c r="J3905" s="1">
        <v>2025</v>
      </c>
      <c r="K3905" s="550">
        <v>45658</v>
      </c>
    </row>
    <row r="3906" spans="3:11" ht="25.5">
      <c r="C3906" s="69" t="s">
        <v>1178</v>
      </c>
      <c r="D3906" s="69" t="s">
        <v>826</v>
      </c>
      <c r="F3906" s="1">
        <v>10201161180</v>
      </c>
      <c r="G3906" s="1">
        <v>275</v>
      </c>
      <c r="H3906" s="1">
        <v>275</v>
      </c>
      <c r="I3906" s="1" t="s">
        <v>771</v>
      </c>
      <c r="J3906" s="1">
        <v>2025</v>
      </c>
      <c r="K3906" s="550">
        <v>45658</v>
      </c>
    </row>
    <row r="3907" spans="3:11">
      <c r="C3907" s="1" t="s">
        <v>1180</v>
      </c>
      <c r="D3907" s="1" t="s">
        <v>826</v>
      </c>
      <c r="F3907" s="1">
        <v>10201161180</v>
      </c>
      <c r="G3907" s="1">
        <v>150</v>
      </c>
      <c r="H3907" s="1">
        <v>150</v>
      </c>
      <c r="I3907" s="1" t="s">
        <v>771</v>
      </c>
      <c r="J3907" s="1">
        <v>2025</v>
      </c>
      <c r="K3907" s="550">
        <v>45658</v>
      </c>
    </row>
    <row r="3908" spans="3:11">
      <c r="C3908" s="1" t="s">
        <v>1443</v>
      </c>
      <c r="D3908" s="1" t="s">
        <v>826</v>
      </c>
      <c r="F3908" s="1">
        <v>10201161180</v>
      </c>
      <c r="G3908" s="1">
        <v>50</v>
      </c>
      <c r="H3908" s="1">
        <v>50</v>
      </c>
      <c r="I3908" s="1" t="s">
        <v>771</v>
      </c>
      <c r="J3908" s="1">
        <v>2025</v>
      </c>
      <c r="K3908" s="550">
        <v>45658</v>
      </c>
    </row>
    <row r="3909" spans="3:11">
      <c r="C3909" s="1" t="s">
        <v>1182</v>
      </c>
      <c r="D3909" s="1" t="s">
        <v>826</v>
      </c>
      <c r="F3909" s="1">
        <v>10601621180</v>
      </c>
      <c r="G3909" s="1">
        <v>61</v>
      </c>
      <c r="H3909" s="1">
        <v>61</v>
      </c>
      <c r="I3909" s="1" t="s">
        <v>771</v>
      </c>
      <c r="J3909" s="1">
        <v>2025</v>
      </c>
      <c r="K3909" s="550">
        <v>45658</v>
      </c>
    </row>
    <row r="3910" spans="3:11">
      <c r="C3910" s="1" t="s">
        <v>1306</v>
      </c>
      <c r="D3910" s="1" t="s">
        <v>826</v>
      </c>
      <c r="F3910" s="1">
        <v>10601621180</v>
      </c>
      <c r="G3910" s="1">
        <v>45.78</v>
      </c>
      <c r="H3910" s="1">
        <v>45.78</v>
      </c>
      <c r="I3910" s="1" t="s">
        <v>771</v>
      </c>
      <c r="J3910" s="1">
        <v>2025</v>
      </c>
      <c r="K3910" s="550">
        <v>45658</v>
      </c>
    </row>
    <row r="3911" spans="3:11">
      <c r="C3911" s="1" t="s">
        <v>1183</v>
      </c>
      <c r="D3911" s="1" t="s">
        <v>826</v>
      </c>
      <c r="F3911" s="1">
        <v>10601621180</v>
      </c>
      <c r="G3911" s="1">
        <v>98.21</v>
      </c>
      <c r="H3911" s="1">
        <v>98.21</v>
      </c>
      <c r="I3911" s="1" t="s">
        <v>771</v>
      </c>
      <c r="J3911" s="1">
        <v>2025</v>
      </c>
      <c r="K3911" s="550">
        <v>45658</v>
      </c>
    </row>
    <row r="3912" spans="3:11">
      <c r="C3912" s="1" t="s">
        <v>1186</v>
      </c>
      <c r="D3912" s="1" t="s">
        <v>848</v>
      </c>
      <c r="F3912" s="1" t="s">
        <v>761</v>
      </c>
      <c r="G3912" s="1">
        <v>1865.6</v>
      </c>
      <c r="H3912" s="1">
        <v>1865.6</v>
      </c>
      <c r="I3912" s="1" t="s">
        <v>771</v>
      </c>
      <c r="J3912" s="1">
        <v>2025</v>
      </c>
      <c r="K3912" s="550">
        <v>45658</v>
      </c>
    </row>
    <row r="3913" spans="3:11">
      <c r="C3913" s="1" t="s">
        <v>1457</v>
      </c>
      <c r="D3913" s="1" t="s">
        <v>846</v>
      </c>
      <c r="F3913" s="1" t="s">
        <v>1451</v>
      </c>
      <c r="G3913" s="1">
        <v>8004</v>
      </c>
      <c r="H3913" s="1">
        <v>8004</v>
      </c>
      <c r="I3913" s="1" t="s">
        <v>771</v>
      </c>
      <c r="J3913" s="1">
        <v>2025</v>
      </c>
      <c r="K3913" s="550">
        <v>45658</v>
      </c>
    </row>
    <row r="3914" spans="3:11">
      <c r="C3914" s="1" t="s">
        <v>1458</v>
      </c>
      <c r="D3914" s="1" t="s">
        <v>846</v>
      </c>
      <c r="F3914" s="1" t="s">
        <v>1451</v>
      </c>
      <c r="G3914" s="1">
        <v>200.41</v>
      </c>
      <c r="H3914" s="1">
        <v>200.41</v>
      </c>
      <c r="I3914" s="1" t="s">
        <v>771</v>
      </c>
      <c r="J3914" s="1">
        <v>2025</v>
      </c>
      <c r="K3914" s="550">
        <v>45658</v>
      </c>
    </row>
    <row r="3915" spans="3:11">
      <c r="C3915" s="1" t="s">
        <v>1459</v>
      </c>
      <c r="D3915" s="1" t="s">
        <v>846</v>
      </c>
      <c r="F3915" s="1" t="s">
        <v>1451</v>
      </c>
      <c r="G3915" s="1">
        <v>248.04</v>
      </c>
      <c r="H3915" s="1">
        <v>248.04</v>
      </c>
      <c r="I3915" s="1" t="s">
        <v>771</v>
      </c>
      <c r="J3915" s="1">
        <v>2025</v>
      </c>
      <c r="K3915" s="550">
        <v>45658</v>
      </c>
    </row>
    <row r="3916" spans="3:11">
      <c r="C3916" s="1" t="s">
        <v>1460</v>
      </c>
      <c r="D3916" s="1" t="s">
        <v>846</v>
      </c>
      <c r="F3916" s="1" t="s">
        <v>1451</v>
      </c>
      <c r="G3916" s="1">
        <v>132.32</v>
      </c>
      <c r="H3916" s="1">
        <v>132.32</v>
      </c>
      <c r="I3916" s="1" t="s">
        <v>771</v>
      </c>
      <c r="J3916" s="1">
        <v>2025</v>
      </c>
      <c r="K3916" s="550">
        <v>45658</v>
      </c>
    </row>
    <row r="3917" spans="3:11">
      <c r="C3917" s="1" t="s">
        <v>1461</v>
      </c>
      <c r="D3917" s="1" t="s">
        <v>846</v>
      </c>
      <c r="F3917" s="1" t="s">
        <v>1451</v>
      </c>
      <c r="G3917" s="1">
        <v>70</v>
      </c>
      <c r="H3917" s="1">
        <v>70</v>
      </c>
      <c r="I3917" s="1" t="s">
        <v>771</v>
      </c>
      <c r="J3917" s="1">
        <v>2025</v>
      </c>
      <c r="K3917" s="550">
        <v>45658</v>
      </c>
    </row>
    <row r="3918" spans="3:11">
      <c r="C3918" s="1" t="s">
        <v>1462</v>
      </c>
      <c r="D3918" s="1" t="s">
        <v>850</v>
      </c>
      <c r="F3918" s="1" t="s">
        <v>1451</v>
      </c>
      <c r="G3918" s="1">
        <v>295</v>
      </c>
      <c r="H3918" s="1">
        <v>295</v>
      </c>
      <c r="I3918" s="1" t="s">
        <v>771</v>
      </c>
      <c r="J3918" s="1">
        <v>2025</v>
      </c>
      <c r="K3918" s="550">
        <v>45658</v>
      </c>
    </row>
    <row r="3919" spans="3:11">
      <c r="C3919" s="1" t="s">
        <v>1463</v>
      </c>
      <c r="D3919" s="1" t="s">
        <v>822</v>
      </c>
      <c r="F3919" s="1" t="s">
        <v>1451</v>
      </c>
      <c r="G3919" s="1">
        <v>535</v>
      </c>
      <c r="H3919" s="1">
        <v>535</v>
      </c>
      <c r="I3919" s="1" t="s">
        <v>771</v>
      </c>
      <c r="J3919" s="1">
        <v>2025</v>
      </c>
      <c r="K3919" s="550">
        <v>45658</v>
      </c>
    </row>
    <row r="3920" spans="3:11">
      <c r="C3920" s="1" t="s">
        <v>1415</v>
      </c>
      <c r="D3920" s="1" t="s">
        <v>826</v>
      </c>
      <c r="F3920" s="1">
        <v>10401101180</v>
      </c>
      <c r="G3920" s="1">
        <v>298.48</v>
      </c>
      <c r="H3920" s="1">
        <v>298.48</v>
      </c>
      <c r="I3920" s="1" t="s">
        <v>771</v>
      </c>
      <c r="J3920" s="1">
        <v>2025</v>
      </c>
      <c r="K3920" s="550">
        <v>45658</v>
      </c>
    </row>
    <row r="3921" spans="3:11">
      <c r="C3921" s="1" t="s">
        <v>1416</v>
      </c>
      <c r="D3921" s="1" t="s">
        <v>814</v>
      </c>
      <c r="F3921" s="1" t="s">
        <v>1451</v>
      </c>
      <c r="G3921" s="1">
        <v>4265</v>
      </c>
      <c r="H3921" s="1">
        <v>4265</v>
      </c>
      <c r="I3921" s="1" t="s">
        <v>771</v>
      </c>
      <c r="J3921" s="1">
        <v>2025</v>
      </c>
      <c r="K3921" s="550">
        <v>45658</v>
      </c>
    </row>
    <row r="3922" spans="3:11">
      <c r="C3922" s="1" t="s">
        <v>1417</v>
      </c>
      <c r="D3922" s="1" t="s">
        <v>814</v>
      </c>
      <c r="F3922" s="1" t="s">
        <v>1451</v>
      </c>
      <c r="G3922" s="1">
        <v>785</v>
      </c>
      <c r="H3922" s="1">
        <v>785</v>
      </c>
      <c r="I3922" s="1" t="s">
        <v>771</v>
      </c>
      <c r="J3922" s="1">
        <v>2025</v>
      </c>
      <c r="K3922" s="550">
        <v>45658</v>
      </c>
    </row>
    <row r="3923" spans="3:11">
      <c r="C3923" s="1" t="s">
        <v>1418</v>
      </c>
      <c r="D3923" s="1" t="s">
        <v>814</v>
      </c>
      <c r="F3923" s="1" t="s">
        <v>1451</v>
      </c>
      <c r="G3923" s="1">
        <v>60</v>
      </c>
      <c r="H3923" s="1">
        <v>60</v>
      </c>
      <c r="I3923" s="1" t="s">
        <v>771</v>
      </c>
      <c r="J3923" s="1">
        <v>2025</v>
      </c>
      <c r="K3923" s="550">
        <v>45658</v>
      </c>
    </row>
    <row r="3924" spans="3:11">
      <c r="C3924" s="1" t="s">
        <v>1379</v>
      </c>
      <c r="D3924" s="1" t="s">
        <v>834</v>
      </c>
      <c r="F3924" s="1" t="s">
        <v>1451</v>
      </c>
      <c r="G3924" s="1">
        <v>24755</v>
      </c>
      <c r="H3924" s="1">
        <v>24755</v>
      </c>
      <c r="I3924" s="1" t="s">
        <v>771</v>
      </c>
      <c r="J3924" s="1">
        <v>2025</v>
      </c>
      <c r="K3924" s="550">
        <v>45658</v>
      </c>
    </row>
    <row r="3925" spans="3:11">
      <c r="C3925" s="1" t="s">
        <v>1464</v>
      </c>
      <c r="D3925" s="1" t="s">
        <v>838</v>
      </c>
      <c r="F3925" s="1" t="s">
        <v>1451</v>
      </c>
      <c r="G3925" s="1">
        <v>20</v>
      </c>
      <c r="H3925" s="1">
        <v>20</v>
      </c>
      <c r="I3925" s="1" t="s">
        <v>771</v>
      </c>
      <c r="J3925" s="1">
        <v>2025</v>
      </c>
      <c r="K3925" s="550">
        <v>45658</v>
      </c>
    </row>
    <row r="3926" spans="3:11">
      <c r="C3926" s="1" t="s">
        <v>1465</v>
      </c>
      <c r="D3926" s="1" t="s">
        <v>838</v>
      </c>
      <c r="F3926" s="1" t="s">
        <v>1451</v>
      </c>
      <c r="G3926" s="1">
        <v>5</v>
      </c>
      <c r="H3926" s="1">
        <v>5</v>
      </c>
      <c r="I3926" s="1" t="s">
        <v>771</v>
      </c>
      <c r="J3926" s="1">
        <v>2025</v>
      </c>
      <c r="K3926" s="550">
        <v>45658</v>
      </c>
    </row>
    <row r="3927" spans="3:11">
      <c r="C3927" s="1" t="s">
        <v>1189</v>
      </c>
      <c r="D3927" s="1" t="s">
        <v>826</v>
      </c>
      <c r="F3927" s="1">
        <v>10601621180</v>
      </c>
      <c r="G3927" s="1">
        <v>337.24</v>
      </c>
      <c r="H3927" s="1">
        <v>337.24</v>
      </c>
      <c r="I3927" s="1" t="s">
        <v>771</v>
      </c>
      <c r="J3927" s="1">
        <v>2025</v>
      </c>
      <c r="K3927" s="550">
        <v>45658</v>
      </c>
    </row>
    <row r="3928" spans="3:11">
      <c r="C3928" s="1" t="s">
        <v>1190</v>
      </c>
      <c r="D3928" s="1" t="s">
        <v>826</v>
      </c>
      <c r="F3928" s="1">
        <v>10202131180</v>
      </c>
      <c r="G3928" s="1">
        <v>790.03</v>
      </c>
      <c r="H3928" s="1">
        <v>790.03</v>
      </c>
      <c r="I3928" s="1" t="s">
        <v>771</v>
      </c>
      <c r="J3928" s="1">
        <v>2025</v>
      </c>
      <c r="K3928" s="550">
        <v>45658</v>
      </c>
    </row>
    <row r="3929" spans="3:11" ht="25.5">
      <c r="C3929" s="69" t="s">
        <v>1195</v>
      </c>
      <c r="D3929" s="69" t="s">
        <v>808</v>
      </c>
      <c r="F3929" s="1" t="s">
        <v>761</v>
      </c>
      <c r="G3929" s="1">
        <v>2711</v>
      </c>
      <c r="H3929" s="1">
        <v>2711</v>
      </c>
      <c r="I3929" s="1" t="s">
        <v>771</v>
      </c>
      <c r="J3929" s="1">
        <v>2025</v>
      </c>
      <c r="K3929" s="550">
        <v>45658</v>
      </c>
    </row>
    <row r="3930" spans="3:11">
      <c r="C3930" s="1" t="s">
        <v>1197</v>
      </c>
      <c r="D3930" s="1" t="s">
        <v>814</v>
      </c>
      <c r="F3930" s="1" t="s">
        <v>761</v>
      </c>
      <c r="G3930" s="1">
        <v>1670</v>
      </c>
      <c r="H3930" s="1">
        <v>1670</v>
      </c>
      <c r="I3930" s="1" t="s">
        <v>771</v>
      </c>
      <c r="J3930" s="1">
        <v>2025</v>
      </c>
      <c r="K3930" s="550">
        <v>45658</v>
      </c>
    </row>
    <row r="3931" spans="3:11" ht="25.5">
      <c r="C3931" s="69" t="s">
        <v>1198</v>
      </c>
      <c r="D3931" s="69" t="s">
        <v>814</v>
      </c>
      <c r="F3931" s="1" t="s">
        <v>761</v>
      </c>
      <c r="G3931" s="1">
        <v>88</v>
      </c>
      <c r="H3931" s="1">
        <v>88</v>
      </c>
      <c r="I3931" s="1" t="s">
        <v>771</v>
      </c>
      <c r="J3931" s="1">
        <v>2025</v>
      </c>
      <c r="K3931" s="550">
        <v>45658</v>
      </c>
    </row>
    <row r="3932" spans="3:11">
      <c r="C3932" s="1" t="s">
        <v>1466</v>
      </c>
      <c r="D3932" s="1" t="s">
        <v>838</v>
      </c>
      <c r="F3932" s="1" t="s">
        <v>1451</v>
      </c>
      <c r="G3932" s="1">
        <v>85</v>
      </c>
      <c r="H3932" s="1">
        <v>85</v>
      </c>
      <c r="I3932" s="1" t="s">
        <v>771</v>
      </c>
      <c r="J3932" s="1">
        <v>2025</v>
      </c>
      <c r="K3932" s="550">
        <v>45658</v>
      </c>
    </row>
    <row r="3933" spans="3:11">
      <c r="C3933" s="1" t="s">
        <v>724</v>
      </c>
      <c r="D3933" s="1" t="s">
        <v>834</v>
      </c>
      <c r="F3933" s="1" t="s">
        <v>1451</v>
      </c>
      <c r="G3933" s="1">
        <v>2575</v>
      </c>
      <c r="H3933" s="1">
        <v>2575</v>
      </c>
      <c r="I3933" s="1" t="s">
        <v>771</v>
      </c>
      <c r="J3933" s="1">
        <v>2025</v>
      </c>
      <c r="K3933" s="550">
        <v>45658</v>
      </c>
    </row>
    <row r="3934" spans="3:11">
      <c r="C3934" s="1" t="s">
        <v>1309</v>
      </c>
      <c r="D3934" s="1" t="s">
        <v>816</v>
      </c>
      <c r="F3934" s="1">
        <v>10401631180</v>
      </c>
      <c r="G3934" s="1">
        <v>2538768</v>
      </c>
      <c r="H3934" s="1">
        <v>2538768</v>
      </c>
      <c r="I3934" s="1" t="s">
        <v>771</v>
      </c>
      <c r="J3934" s="1">
        <v>2025</v>
      </c>
      <c r="K3934" s="550">
        <v>45658</v>
      </c>
    </row>
    <row r="3935" spans="3:11">
      <c r="C3935" s="1" t="s">
        <v>1199</v>
      </c>
      <c r="D3935" s="1" t="s">
        <v>797</v>
      </c>
      <c r="F3935" s="1" t="s">
        <v>761</v>
      </c>
      <c r="G3935" s="1">
        <v>176.66</v>
      </c>
      <c r="H3935" s="1">
        <v>176.66</v>
      </c>
      <c r="I3935" s="1" t="s">
        <v>771</v>
      </c>
      <c r="J3935" s="1">
        <v>2025</v>
      </c>
      <c r="K3935" s="550">
        <v>45658</v>
      </c>
    </row>
    <row r="3936" spans="3:11">
      <c r="C3936" s="1" t="s">
        <v>1445</v>
      </c>
      <c r="D3936" s="1" t="s">
        <v>812</v>
      </c>
      <c r="F3936" s="1" t="s">
        <v>761</v>
      </c>
      <c r="G3936" s="1">
        <v>745</v>
      </c>
      <c r="H3936" s="1">
        <v>745</v>
      </c>
      <c r="I3936" s="1" t="s">
        <v>771</v>
      </c>
      <c r="J3936" s="1">
        <v>2025</v>
      </c>
      <c r="K3936" s="550">
        <v>45658</v>
      </c>
    </row>
    <row r="3937" spans="3:11">
      <c r="C3937" s="1" t="s">
        <v>1200</v>
      </c>
      <c r="D3937" s="1" t="s">
        <v>826</v>
      </c>
      <c r="F3937" s="1" t="s">
        <v>761</v>
      </c>
      <c r="G3937" s="1">
        <v>335.03</v>
      </c>
      <c r="H3937" s="1">
        <v>335.03</v>
      </c>
      <c r="I3937" s="1" t="s">
        <v>771</v>
      </c>
      <c r="J3937" s="1">
        <v>2025</v>
      </c>
      <c r="K3937" s="550">
        <v>45658</v>
      </c>
    </row>
    <row r="3938" spans="3:11">
      <c r="C3938" s="1" t="s">
        <v>1202</v>
      </c>
      <c r="D3938" s="1" t="s">
        <v>826</v>
      </c>
      <c r="F3938" s="1" t="s">
        <v>761</v>
      </c>
      <c r="G3938" s="1">
        <v>89.75</v>
      </c>
      <c r="H3938" s="1">
        <v>89.75</v>
      </c>
      <c r="I3938" s="1" t="s">
        <v>771</v>
      </c>
      <c r="J3938" s="1">
        <v>2025</v>
      </c>
      <c r="K3938" s="550">
        <v>45658</v>
      </c>
    </row>
    <row r="3939" spans="3:11">
      <c r="C3939" s="1" t="s">
        <v>1203</v>
      </c>
      <c r="D3939" s="1" t="s">
        <v>826</v>
      </c>
      <c r="F3939" s="1" t="s">
        <v>761</v>
      </c>
      <c r="G3939" s="1">
        <v>332.8</v>
      </c>
      <c r="H3939" s="1">
        <v>332.8</v>
      </c>
      <c r="I3939" s="1" t="s">
        <v>771</v>
      </c>
      <c r="J3939" s="1">
        <v>2025</v>
      </c>
      <c r="K3939" s="550">
        <v>45658</v>
      </c>
    </row>
    <row r="3940" spans="3:11">
      <c r="C3940" s="1" t="s">
        <v>1420</v>
      </c>
      <c r="D3940" s="1" t="s">
        <v>826</v>
      </c>
      <c r="F3940" s="1" t="s">
        <v>761</v>
      </c>
      <c r="G3940" s="1">
        <v>46686.19</v>
      </c>
      <c r="H3940" s="1">
        <v>46686.19</v>
      </c>
      <c r="I3940" s="1" t="s">
        <v>771</v>
      </c>
      <c r="J3940" s="1">
        <v>2025</v>
      </c>
      <c r="K3940" s="550">
        <v>45658</v>
      </c>
    </row>
    <row r="3941" spans="3:11">
      <c r="C3941" s="1" t="s">
        <v>1312</v>
      </c>
      <c r="D3941" s="1" t="s">
        <v>826</v>
      </c>
      <c r="F3941" s="1" t="s">
        <v>761</v>
      </c>
      <c r="G3941" s="1">
        <v>279.29000000000002</v>
      </c>
      <c r="H3941" s="1">
        <v>279.29000000000002</v>
      </c>
      <c r="I3941" s="1" t="s">
        <v>771</v>
      </c>
      <c r="J3941" s="1">
        <v>2025</v>
      </c>
      <c r="K3941" s="550">
        <v>45658</v>
      </c>
    </row>
    <row r="3942" spans="3:11">
      <c r="C3942" s="1" t="s">
        <v>1207</v>
      </c>
      <c r="D3942" s="1" t="s">
        <v>808</v>
      </c>
      <c r="F3942" s="1" t="s">
        <v>761</v>
      </c>
      <c r="G3942" s="1">
        <v>418</v>
      </c>
      <c r="H3942" s="1">
        <v>418</v>
      </c>
      <c r="I3942" s="1" t="s">
        <v>771</v>
      </c>
      <c r="J3942" s="1">
        <v>2025</v>
      </c>
      <c r="K3942" s="550">
        <v>45658</v>
      </c>
    </row>
    <row r="3943" spans="3:11">
      <c r="C3943" s="1" t="s">
        <v>1421</v>
      </c>
      <c r="D3943" s="1" t="s">
        <v>838</v>
      </c>
      <c r="F3943" s="1" t="s">
        <v>761</v>
      </c>
      <c r="G3943" s="1">
        <v>107.12</v>
      </c>
      <c r="H3943" s="1">
        <v>107.12</v>
      </c>
      <c r="I3943" s="1" t="s">
        <v>771</v>
      </c>
      <c r="J3943" s="1">
        <v>2025</v>
      </c>
      <c r="K3943" s="550">
        <v>45658</v>
      </c>
    </row>
    <row r="3944" spans="3:11">
      <c r="C3944" s="1" t="s">
        <v>1214</v>
      </c>
      <c r="D3944" s="1" t="s">
        <v>838</v>
      </c>
      <c r="F3944" s="1" t="s">
        <v>761</v>
      </c>
      <c r="G3944" s="1">
        <v>150</v>
      </c>
      <c r="H3944" s="1">
        <v>150</v>
      </c>
      <c r="I3944" s="1" t="s">
        <v>771</v>
      </c>
      <c r="J3944" s="1">
        <v>2025</v>
      </c>
      <c r="K3944" s="550">
        <v>45658</v>
      </c>
    </row>
    <row r="3945" spans="3:11" ht="25.5">
      <c r="C3945" s="69" t="s">
        <v>1315</v>
      </c>
      <c r="D3945" s="69" t="s">
        <v>838</v>
      </c>
      <c r="F3945" s="1" t="s">
        <v>761</v>
      </c>
      <c r="G3945" s="1">
        <v>115</v>
      </c>
      <c r="H3945" s="1">
        <v>115</v>
      </c>
      <c r="I3945" s="1" t="s">
        <v>771</v>
      </c>
      <c r="J3945" s="1">
        <v>2025</v>
      </c>
      <c r="K3945" s="550">
        <v>45658</v>
      </c>
    </row>
    <row r="3946" spans="3:11">
      <c r="C3946" s="1" t="s">
        <v>1422</v>
      </c>
      <c r="D3946" s="1" t="s">
        <v>797</v>
      </c>
      <c r="F3946" s="1">
        <v>10202111180</v>
      </c>
      <c r="G3946" s="1">
        <v>155.68</v>
      </c>
      <c r="H3946" s="1">
        <v>155.68</v>
      </c>
      <c r="I3946" s="1" t="s">
        <v>771</v>
      </c>
      <c r="J3946" s="1">
        <v>2025</v>
      </c>
      <c r="K3946" s="550">
        <v>45658</v>
      </c>
    </row>
    <row r="3947" spans="3:11">
      <c r="C3947" s="1" t="s">
        <v>1218</v>
      </c>
      <c r="D3947" s="1" t="s">
        <v>826</v>
      </c>
      <c r="F3947" s="1">
        <v>10202111180</v>
      </c>
      <c r="G3947" s="1">
        <v>229.88</v>
      </c>
      <c r="H3947" s="1">
        <v>229.88</v>
      </c>
      <c r="I3947" s="1" t="s">
        <v>771</v>
      </c>
      <c r="J3947" s="1">
        <v>2025</v>
      </c>
      <c r="K3947" s="550">
        <v>45658</v>
      </c>
    </row>
    <row r="3948" spans="3:11">
      <c r="C3948" s="1" t="s">
        <v>1423</v>
      </c>
      <c r="D3948" s="1" t="s">
        <v>826</v>
      </c>
      <c r="F3948" s="1">
        <v>10202111180</v>
      </c>
      <c r="G3948" s="1">
        <v>393.15</v>
      </c>
      <c r="H3948" s="1">
        <v>393.15</v>
      </c>
      <c r="I3948" s="1" t="s">
        <v>771</v>
      </c>
      <c r="J3948" s="1">
        <v>2025</v>
      </c>
      <c r="K3948" s="550">
        <v>45658</v>
      </c>
    </row>
    <row r="3949" spans="3:11">
      <c r="C3949" s="1" t="s">
        <v>1219</v>
      </c>
      <c r="D3949" s="1" t="s">
        <v>848</v>
      </c>
      <c r="F3949" s="1">
        <v>10202111180</v>
      </c>
      <c r="G3949" s="1">
        <v>1071.99</v>
      </c>
      <c r="H3949" s="1">
        <v>1071.99</v>
      </c>
      <c r="I3949" s="1" t="s">
        <v>771</v>
      </c>
      <c r="J3949" s="1">
        <v>2025</v>
      </c>
      <c r="K3949" s="550">
        <v>45658</v>
      </c>
    </row>
    <row r="3950" spans="3:11">
      <c r="C3950" s="1" t="s">
        <v>1220</v>
      </c>
      <c r="D3950" s="1" t="s">
        <v>826</v>
      </c>
      <c r="F3950" s="1">
        <v>10202111180</v>
      </c>
      <c r="G3950" s="1">
        <v>303.93</v>
      </c>
      <c r="H3950" s="1">
        <v>303.93</v>
      </c>
      <c r="I3950" s="1" t="s">
        <v>771</v>
      </c>
      <c r="J3950" s="1">
        <v>2025</v>
      </c>
      <c r="K3950" s="550">
        <v>45658</v>
      </c>
    </row>
    <row r="3951" spans="3:11">
      <c r="C3951" s="1" t="s">
        <v>1221</v>
      </c>
      <c r="D3951" s="1" t="s">
        <v>838</v>
      </c>
      <c r="F3951" s="1">
        <v>10201161180</v>
      </c>
      <c r="G3951" s="1">
        <v>370</v>
      </c>
      <c r="H3951" s="1">
        <v>370</v>
      </c>
      <c r="I3951" s="1" t="s">
        <v>771</v>
      </c>
      <c r="J3951" s="1">
        <v>2025</v>
      </c>
      <c r="K3951" s="550">
        <v>45658</v>
      </c>
    </row>
    <row r="3952" spans="3:11">
      <c r="C3952" s="1" t="s">
        <v>1424</v>
      </c>
      <c r="D3952" s="1" t="s">
        <v>846</v>
      </c>
      <c r="F3952" s="1" t="s">
        <v>1451</v>
      </c>
      <c r="G3952" s="1">
        <v>1640</v>
      </c>
      <c r="H3952" s="1">
        <v>1640</v>
      </c>
      <c r="I3952" s="1" t="s">
        <v>771</v>
      </c>
      <c r="J3952" s="1">
        <v>2025</v>
      </c>
      <c r="K3952" s="550">
        <v>45658</v>
      </c>
    </row>
    <row r="3953" spans="3:11">
      <c r="C3953" s="1" t="s">
        <v>1467</v>
      </c>
      <c r="D3953" s="1" t="s">
        <v>846</v>
      </c>
      <c r="F3953" s="1" t="s">
        <v>1451</v>
      </c>
      <c r="G3953" s="1">
        <v>4450</v>
      </c>
      <c r="H3953" s="1">
        <v>4450</v>
      </c>
      <c r="I3953" s="1" t="s">
        <v>771</v>
      </c>
      <c r="J3953" s="1">
        <v>2025</v>
      </c>
      <c r="K3953" s="550">
        <v>45658</v>
      </c>
    </row>
    <row r="3954" spans="3:11">
      <c r="C3954" s="1" t="s">
        <v>1222</v>
      </c>
      <c r="D3954" s="1" t="s">
        <v>824</v>
      </c>
      <c r="F3954" s="1">
        <v>10401101180</v>
      </c>
      <c r="G3954" s="1">
        <v>583.75</v>
      </c>
      <c r="H3954" s="1">
        <v>583.75</v>
      </c>
      <c r="I3954" s="1" t="s">
        <v>771</v>
      </c>
      <c r="J3954" s="1">
        <v>2025</v>
      </c>
      <c r="K3954" s="550">
        <v>45658</v>
      </c>
    </row>
    <row r="3955" spans="3:11">
      <c r="C3955" s="1" t="s">
        <v>1223</v>
      </c>
      <c r="D3955" s="1" t="s">
        <v>826</v>
      </c>
      <c r="F3955" s="1">
        <v>10202111180</v>
      </c>
      <c r="G3955" s="1">
        <v>784.99</v>
      </c>
      <c r="H3955" s="1">
        <v>784.99</v>
      </c>
      <c r="I3955" s="1" t="s">
        <v>771</v>
      </c>
      <c r="J3955" s="1">
        <v>2025</v>
      </c>
      <c r="K3955" s="550">
        <v>45658</v>
      </c>
    </row>
    <row r="3956" spans="3:11">
      <c r="C3956" s="1" t="s">
        <v>1426</v>
      </c>
      <c r="D3956" s="1" t="s">
        <v>824</v>
      </c>
      <c r="F3956" s="1">
        <v>10202131180</v>
      </c>
      <c r="G3956" s="1">
        <v>152.63</v>
      </c>
      <c r="H3956" s="1">
        <v>152.63</v>
      </c>
      <c r="I3956" s="1" t="s">
        <v>771</v>
      </c>
      <c r="J3956" s="1">
        <v>2025</v>
      </c>
      <c r="K3956" s="550">
        <v>45658</v>
      </c>
    </row>
    <row r="3957" spans="3:11">
      <c r="C3957" s="1" t="s">
        <v>1224</v>
      </c>
      <c r="D3957" s="1" t="s">
        <v>842</v>
      </c>
      <c r="F3957" s="1">
        <v>10202111180</v>
      </c>
      <c r="G3957" s="1">
        <v>153802.72</v>
      </c>
      <c r="H3957" s="1">
        <v>153802.72</v>
      </c>
      <c r="I3957" s="1" t="s">
        <v>771</v>
      </c>
      <c r="J3957" s="1">
        <v>2025</v>
      </c>
      <c r="K3957" s="550">
        <v>45658</v>
      </c>
    </row>
    <row r="3958" spans="3:11">
      <c r="C3958" s="1" t="s">
        <v>1225</v>
      </c>
      <c r="D3958" s="1" t="s">
        <v>842</v>
      </c>
      <c r="F3958" s="1">
        <v>10202171180</v>
      </c>
      <c r="G3958" s="1">
        <v>9107.4</v>
      </c>
      <c r="H3958" s="1">
        <v>9107.4</v>
      </c>
      <c r="I3958" s="1" t="s">
        <v>771</v>
      </c>
      <c r="J3958" s="1">
        <v>2025</v>
      </c>
      <c r="K3958" s="550">
        <v>45658</v>
      </c>
    </row>
    <row r="3959" spans="3:11">
      <c r="C3959" s="1" t="s">
        <v>1446</v>
      </c>
      <c r="D3959" s="1" t="s">
        <v>826</v>
      </c>
      <c r="F3959" s="1">
        <v>10601621180</v>
      </c>
      <c r="G3959" s="1">
        <v>160.94</v>
      </c>
      <c r="H3959" s="1">
        <v>160.94</v>
      </c>
      <c r="I3959" s="1" t="s">
        <v>771</v>
      </c>
      <c r="J3959" s="1">
        <v>2025</v>
      </c>
      <c r="K3959" s="550">
        <v>45658</v>
      </c>
    </row>
    <row r="3960" spans="3:11">
      <c r="C3960" s="1" t="s">
        <v>1226</v>
      </c>
      <c r="D3960" s="1" t="s">
        <v>826</v>
      </c>
      <c r="F3960" s="1">
        <v>10601621180</v>
      </c>
      <c r="G3960" s="1">
        <v>131.97999999999999</v>
      </c>
      <c r="H3960" s="1">
        <v>131.97999999999999</v>
      </c>
      <c r="I3960" s="1" t="s">
        <v>771</v>
      </c>
      <c r="J3960" s="1">
        <v>2025</v>
      </c>
      <c r="K3960" s="550">
        <v>45658</v>
      </c>
    </row>
    <row r="3961" spans="3:11">
      <c r="C3961" s="1" t="s">
        <v>1447</v>
      </c>
      <c r="D3961" s="1" t="s">
        <v>826</v>
      </c>
      <c r="F3961" s="1" t="s">
        <v>761</v>
      </c>
      <c r="G3961" s="1">
        <v>217.84</v>
      </c>
      <c r="H3961" s="1">
        <v>217.84</v>
      </c>
      <c r="I3961" s="1" t="s">
        <v>771</v>
      </c>
      <c r="J3961" s="1">
        <v>2025</v>
      </c>
      <c r="K3961" s="550">
        <v>45658</v>
      </c>
    </row>
    <row r="3962" spans="3:11">
      <c r="C3962" s="1" t="s">
        <v>754</v>
      </c>
      <c r="D3962" s="1" t="s">
        <v>749</v>
      </c>
      <c r="E3962" s="1" t="s">
        <v>719</v>
      </c>
      <c r="F3962" s="1">
        <v>10401301180</v>
      </c>
      <c r="G3962" s="1">
        <v>14243.35</v>
      </c>
      <c r="H3962" s="1">
        <v>14243.35</v>
      </c>
      <c r="I3962" s="1" t="s">
        <v>771</v>
      </c>
      <c r="J3962" s="1">
        <v>2025</v>
      </c>
      <c r="K3962" s="550">
        <v>45658</v>
      </c>
    </row>
    <row r="3963" spans="3:11">
      <c r="C3963" s="1" t="s">
        <v>764</v>
      </c>
      <c r="D3963" s="1" t="s">
        <v>749</v>
      </c>
      <c r="E3963" s="1" t="s">
        <v>720</v>
      </c>
      <c r="F3963" s="1">
        <v>10202221180</v>
      </c>
      <c r="G3963" s="1">
        <v>607</v>
      </c>
      <c r="H3963" s="1">
        <v>607</v>
      </c>
      <c r="I3963" s="1" t="s">
        <v>771</v>
      </c>
      <c r="J3963" s="1">
        <v>2025</v>
      </c>
      <c r="K3963" s="550">
        <v>45658</v>
      </c>
    </row>
    <row r="3964" spans="3:11">
      <c r="C3964" s="1" t="s">
        <v>765</v>
      </c>
      <c r="D3964" s="1" t="s">
        <v>749</v>
      </c>
      <c r="E3964" s="1" t="s">
        <v>721</v>
      </c>
      <c r="F3964" s="1">
        <v>10202221180</v>
      </c>
      <c r="G3964" s="1">
        <v>994</v>
      </c>
      <c r="H3964" s="1">
        <v>994</v>
      </c>
      <c r="I3964" s="1" t="s">
        <v>771</v>
      </c>
      <c r="J3964" s="1">
        <v>2025</v>
      </c>
      <c r="K3964" s="550">
        <v>45658</v>
      </c>
    </row>
    <row r="3965" spans="3:11">
      <c r="C3965" s="1" t="s">
        <v>1468</v>
      </c>
      <c r="D3965" s="1" t="s">
        <v>801</v>
      </c>
      <c r="F3965" s="1" t="s">
        <v>1451</v>
      </c>
      <c r="G3965" s="1">
        <v>1030</v>
      </c>
      <c r="H3965" s="1">
        <v>1030</v>
      </c>
      <c r="I3965" s="1" t="s">
        <v>771</v>
      </c>
      <c r="J3965" s="1">
        <v>2025</v>
      </c>
      <c r="K3965" s="550">
        <v>45658</v>
      </c>
    </row>
    <row r="3966" spans="3:11">
      <c r="C3966" s="1" t="s">
        <v>1227</v>
      </c>
      <c r="D3966" s="1" t="s">
        <v>826</v>
      </c>
      <c r="F3966" s="1" t="s">
        <v>761</v>
      </c>
      <c r="G3966" s="1">
        <v>902.91</v>
      </c>
      <c r="H3966" s="1">
        <v>902.91</v>
      </c>
      <c r="I3966" s="1" t="s">
        <v>771</v>
      </c>
      <c r="J3966" s="1">
        <v>2025</v>
      </c>
      <c r="K3966" s="550">
        <v>45658</v>
      </c>
    </row>
    <row r="3967" spans="3:11">
      <c r="C3967" s="1" t="s">
        <v>1229</v>
      </c>
      <c r="D3967" s="1" t="s">
        <v>826</v>
      </c>
      <c r="F3967" s="1" t="s">
        <v>761</v>
      </c>
      <c r="G3967" s="1">
        <v>290.58999999999997</v>
      </c>
      <c r="H3967" s="1">
        <v>290.58999999999997</v>
      </c>
      <c r="I3967" s="1" t="s">
        <v>771</v>
      </c>
      <c r="J3967" s="1">
        <v>2025</v>
      </c>
      <c r="K3967" s="550">
        <v>45658</v>
      </c>
    </row>
    <row r="3968" spans="3:11">
      <c r="C3968" s="1" t="s">
        <v>1230</v>
      </c>
      <c r="D3968" s="1" t="s">
        <v>826</v>
      </c>
      <c r="F3968" s="1" t="s">
        <v>761</v>
      </c>
      <c r="G3968" s="1">
        <v>121.84</v>
      </c>
      <c r="H3968" s="1">
        <v>121.84</v>
      </c>
      <c r="I3968" s="1" t="s">
        <v>771</v>
      </c>
      <c r="J3968" s="1">
        <v>2025</v>
      </c>
      <c r="K3968" s="550">
        <v>45658</v>
      </c>
    </row>
    <row r="3969" spans="3:11">
      <c r="C3969" s="1" t="s">
        <v>1232</v>
      </c>
      <c r="D3969" s="1" t="s">
        <v>820</v>
      </c>
      <c r="F3969" s="1">
        <v>10202151180</v>
      </c>
      <c r="G3969" s="1">
        <v>32655.3</v>
      </c>
      <c r="H3969" s="1">
        <v>32655.3</v>
      </c>
      <c r="I3969" s="1" t="s">
        <v>771</v>
      </c>
      <c r="J3969" s="1">
        <v>2025</v>
      </c>
      <c r="K3969" s="550">
        <v>45658</v>
      </c>
    </row>
    <row r="3970" spans="3:11">
      <c r="C3970" s="1" t="s">
        <v>1233</v>
      </c>
      <c r="D3970" s="1" t="s">
        <v>820</v>
      </c>
      <c r="F3970" s="1">
        <v>10202151180</v>
      </c>
      <c r="G3970" s="1">
        <v>27786.1</v>
      </c>
      <c r="H3970" s="1">
        <v>27786.1</v>
      </c>
      <c r="I3970" s="1" t="s">
        <v>771</v>
      </c>
      <c r="J3970" s="1">
        <v>2025</v>
      </c>
      <c r="K3970" s="550">
        <v>45658</v>
      </c>
    </row>
    <row r="3971" spans="3:11">
      <c r="C3971" s="1" t="s">
        <v>1234</v>
      </c>
      <c r="D3971" s="1" t="s">
        <v>820</v>
      </c>
      <c r="F3971" s="1">
        <v>10202151180</v>
      </c>
      <c r="G3971" s="1">
        <v>34164.699999999997</v>
      </c>
      <c r="H3971" s="1">
        <v>34164.699999999997</v>
      </c>
      <c r="I3971" s="1" t="s">
        <v>771</v>
      </c>
      <c r="J3971" s="1">
        <v>2025</v>
      </c>
      <c r="K3971" s="550">
        <v>45658</v>
      </c>
    </row>
    <row r="3972" spans="3:11">
      <c r="C3972" s="1" t="s">
        <v>1236</v>
      </c>
      <c r="D3972" s="1" t="s">
        <v>820</v>
      </c>
      <c r="F3972" s="1">
        <v>10202151180</v>
      </c>
      <c r="G3972" s="1">
        <v>43453.599999999999</v>
      </c>
      <c r="H3972" s="1">
        <v>43453.599999999999</v>
      </c>
      <c r="I3972" s="1" t="s">
        <v>771</v>
      </c>
      <c r="J3972" s="1">
        <v>2025</v>
      </c>
      <c r="K3972" s="550">
        <v>45658</v>
      </c>
    </row>
    <row r="3973" spans="3:11">
      <c r="C3973" s="1" t="s">
        <v>1237</v>
      </c>
      <c r="D3973" s="1" t="s">
        <v>820</v>
      </c>
      <c r="F3973" s="1">
        <v>10202151180</v>
      </c>
      <c r="G3973" s="1">
        <v>33818.199999999997</v>
      </c>
      <c r="H3973" s="1">
        <v>33818.199999999997</v>
      </c>
      <c r="I3973" s="1" t="s">
        <v>771</v>
      </c>
      <c r="J3973" s="1">
        <v>2025</v>
      </c>
      <c r="K3973" s="550">
        <v>45658</v>
      </c>
    </row>
    <row r="3974" spans="3:11">
      <c r="C3974" s="1" t="s">
        <v>1238</v>
      </c>
      <c r="D3974" s="1" t="s">
        <v>820</v>
      </c>
      <c r="F3974" s="1">
        <v>10202151180</v>
      </c>
      <c r="G3974" s="1">
        <v>28227.200000000001</v>
      </c>
      <c r="H3974" s="1">
        <v>28227.200000000001</v>
      </c>
      <c r="I3974" s="1" t="s">
        <v>771</v>
      </c>
      <c r="J3974" s="1">
        <v>2025</v>
      </c>
      <c r="K3974" s="550">
        <v>45658</v>
      </c>
    </row>
    <row r="3975" spans="3:11">
      <c r="C3975" s="1" t="s">
        <v>1239</v>
      </c>
      <c r="D3975" s="1" t="s">
        <v>820</v>
      </c>
      <c r="F3975" s="1">
        <v>10202151180</v>
      </c>
      <c r="G3975" s="1">
        <v>45031.3</v>
      </c>
      <c r="H3975" s="1">
        <v>45031.3</v>
      </c>
      <c r="I3975" s="1" t="s">
        <v>771</v>
      </c>
      <c r="J3975" s="1">
        <v>2025</v>
      </c>
      <c r="K3975" s="550">
        <v>45658</v>
      </c>
    </row>
    <row r="3976" spans="3:11">
      <c r="C3976" s="1" t="s">
        <v>1240</v>
      </c>
      <c r="D3976" s="1" t="s">
        <v>820</v>
      </c>
      <c r="F3976" s="1">
        <v>10202151180</v>
      </c>
      <c r="G3976" s="1">
        <v>36569</v>
      </c>
      <c r="H3976" s="1">
        <v>36569</v>
      </c>
      <c r="I3976" s="1" t="s">
        <v>771</v>
      </c>
      <c r="J3976" s="1">
        <v>2025</v>
      </c>
      <c r="K3976" s="550">
        <v>45658</v>
      </c>
    </row>
    <row r="3977" spans="3:11">
      <c r="C3977" s="1" t="s">
        <v>1241</v>
      </c>
      <c r="D3977" s="1" t="s">
        <v>820</v>
      </c>
      <c r="F3977" s="1">
        <v>10202151180</v>
      </c>
      <c r="G3977" s="1">
        <v>37498.800000000003</v>
      </c>
      <c r="H3977" s="1">
        <v>37498.800000000003</v>
      </c>
      <c r="I3977" s="1" t="s">
        <v>771</v>
      </c>
      <c r="J3977" s="1">
        <v>2025</v>
      </c>
      <c r="K3977" s="550">
        <v>45658</v>
      </c>
    </row>
    <row r="3978" spans="3:11">
      <c r="C3978" s="1" t="s">
        <v>1242</v>
      </c>
      <c r="D3978" s="1" t="s">
        <v>820</v>
      </c>
      <c r="F3978" s="1">
        <v>10202151180</v>
      </c>
      <c r="G3978" s="1">
        <v>35523.4</v>
      </c>
      <c r="H3978" s="1">
        <v>35523.4</v>
      </c>
      <c r="I3978" s="1" t="s">
        <v>771</v>
      </c>
      <c r="J3978" s="1">
        <v>2025</v>
      </c>
      <c r="K3978" s="550">
        <v>45658</v>
      </c>
    </row>
    <row r="3979" spans="3:11">
      <c r="C3979" s="1" t="s">
        <v>1243</v>
      </c>
      <c r="D3979" s="1" t="s">
        <v>820</v>
      </c>
      <c r="F3979" s="1">
        <v>10202151180</v>
      </c>
      <c r="G3979" s="1">
        <v>43667.4</v>
      </c>
      <c r="H3979" s="1">
        <v>43667.4</v>
      </c>
      <c r="I3979" s="1" t="s">
        <v>771</v>
      </c>
      <c r="J3979" s="1">
        <v>2025</v>
      </c>
      <c r="K3979" s="550">
        <v>45658</v>
      </c>
    </row>
    <row r="3980" spans="3:11">
      <c r="C3980" s="1" t="s">
        <v>1244</v>
      </c>
      <c r="D3980" s="1" t="s">
        <v>820</v>
      </c>
      <c r="F3980" s="1">
        <v>10202151180</v>
      </c>
      <c r="G3980" s="1">
        <v>40482.300000000003</v>
      </c>
      <c r="H3980" s="1">
        <v>40482.300000000003</v>
      </c>
      <c r="I3980" s="1" t="s">
        <v>771</v>
      </c>
      <c r="J3980" s="1">
        <v>2025</v>
      </c>
      <c r="K3980" s="550">
        <v>45658</v>
      </c>
    </row>
    <row r="3981" spans="3:11">
      <c r="C3981" s="1" t="s">
        <v>1245</v>
      </c>
      <c r="D3981" s="1" t="s">
        <v>820</v>
      </c>
      <c r="F3981" s="1">
        <v>10202151180</v>
      </c>
      <c r="G3981" s="1">
        <v>46133.3</v>
      </c>
      <c r="H3981" s="1">
        <v>46133.3</v>
      </c>
      <c r="I3981" s="1" t="s">
        <v>771</v>
      </c>
      <c r="J3981" s="1">
        <v>2025</v>
      </c>
      <c r="K3981" s="550">
        <v>45658</v>
      </c>
    </row>
    <row r="3982" spans="3:11">
      <c r="C3982" s="1" t="s">
        <v>1246</v>
      </c>
      <c r="D3982" s="1" t="s">
        <v>820</v>
      </c>
      <c r="F3982" s="1">
        <v>10202151180</v>
      </c>
      <c r="G3982" s="1">
        <v>45373.5</v>
      </c>
      <c r="H3982" s="1">
        <v>45373.5</v>
      </c>
      <c r="I3982" s="1" t="s">
        <v>771</v>
      </c>
      <c r="J3982" s="1">
        <v>2025</v>
      </c>
      <c r="K3982" s="550">
        <v>45658</v>
      </c>
    </row>
    <row r="3983" spans="3:11">
      <c r="C3983" s="1" t="s">
        <v>1247</v>
      </c>
      <c r="D3983" s="1" t="s">
        <v>820</v>
      </c>
      <c r="F3983" s="1">
        <v>10202151180</v>
      </c>
      <c r="G3983" s="1">
        <v>44504.4</v>
      </c>
      <c r="H3983" s="1">
        <v>44504.4</v>
      </c>
      <c r="I3983" s="1" t="s">
        <v>771</v>
      </c>
      <c r="J3983" s="1">
        <v>2025</v>
      </c>
      <c r="K3983" s="550">
        <v>45658</v>
      </c>
    </row>
    <row r="3984" spans="3:11">
      <c r="C3984" s="1" t="s">
        <v>1248</v>
      </c>
      <c r="D3984" s="1" t="s">
        <v>820</v>
      </c>
      <c r="F3984" s="1">
        <v>10202151180</v>
      </c>
      <c r="G3984" s="1">
        <v>41054.1</v>
      </c>
      <c r="H3984" s="1">
        <v>41054.1</v>
      </c>
      <c r="I3984" s="1" t="s">
        <v>771</v>
      </c>
      <c r="J3984" s="1">
        <v>2025</v>
      </c>
      <c r="K3984" s="550">
        <v>45658</v>
      </c>
    </row>
    <row r="3985" spans="3:11">
      <c r="C3985" s="1" t="s">
        <v>1249</v>
      </c>
      <c r="D3985" s="1" t="s">
        <v>820</v>
      </c>
      <c r="F3985" s="1">
        <v>10202151180</v>
      </c>
      <c r="G3985" s="1">
        <v>44775.7</v>
      </c>
      <c r="H3985" s="1">
        <v>44775.7</v>
      </c>
      <c r="I3985" s="1" t="s">
        <v>771</v>
      </c>
      <c r="J3985" s="1">
        <v>2025</v>
      </c>
      <c r="K3985" s="550">
        <v>45658</v>
      </c>
    </row>
    <row r="3986" spans="3:11">
      <c r="C3986" s="1" t="s">
        <v>1250</v>
      </c>
      <c r="D3986" s="1" t="s">
        <v>820</v>
      </c>
      <c r="F3986" s="1">
        <v>10202151180</v>
      </c>
      <c r="G3986" s="1">
        <v>32148.3</v>
      </c>
      <c r="H3986" s="1">
        <v>32148.3</v>
      </c>
      <c r="I3986" s="1" t="s">
        <v>771</v>
      </c>
      <c r="J3986" s="1">
        <v>2025</v>
      </c>
      <c r="K3986" s="550">
        <v>45658</v>
      </c>
    </row>
    <row r="3987" spans="3:11">
      <c r="C3987" s="1" t="s">
        <v>1251</v>
      </c>
      <c r="D3987" s="1" t="s">
        <v>799</v>
      </c>
      <c r="F3987" s="1">
        <v>10601621180</v>
      </c>
      <c r="G3987" s="1">
        <v>352.8</v>
      </c>
      <c r="H3987" s="1">
        <v>352.8</v>
      </c>
      <c r="I3987" s="1" t="s">
        <v>771</v>
      </c>
      <c r="J3987" s="1">
        <v>2025</v>
      </c>
      <c r="K3987" s="550">
        <v>45658</v>
      </c>
    </row>
    <row r="3988" spans="3:11" ht="25.5">
      <c r="C3988" s="69" t="s">
        <v>1252</v>
      </c>
      <c r="D3988" s="69" t="s">
        <v>749</v>
      </c>
      <c r="F3988" s="1">
        <v>10201161180</v>
      </c>
      <c r="G3988" s="1">
        <v>40</v>
      </c>
      <c r="H3988" s="1">
        <v>40</v>
      </c>
      <c r="I3988" s="1" t="s">
        <v>771</v>
      </c>
      <c r="J3988" s="1">
        <v>2025</v>
      </c>
      <c r="K3988" s="550">
        <v>45658</v>
      </c>
    </row>
    <row r="3989" spans="3:11">
      <c r="C3989" s="1" t="s">
        <v>1318</v>
      </c>
      <c r="D3989" s="1" t="s">
        <v>846</v>
      </c>
      <c r="F3989" s="1">
        <v>10401101180</v>
      </c>
      <c r="G3989" s="1">
        <v>2784.2</v>
      </c>
      <c r="H3989" s="1">
        <v>2784.2</v>
      </c>
      <c r="I3989" s="1" t="s">
        <v>771</v>
      </c>
      <c r="J3989" s="1">
        <v>2025</v>
      </c>
      <c r="K3989" s="550">
        <v>45658</v>
      </c>
    </row>
    <row r="3990" spans="3:11">
      <c r="C3990" s="1" t="s">
        <v>1254</v>
      </c>
      <c r="D3990" s="1" t="s">
        <v>846</v>
      </c>
      <c r="F3990" s="1">
        <v>10401101180</v>
      </c>
      <c r="G3990" s="1">
        <v>7375.7</v>
      </c>
      <c r="H3990" s="1">
        <v>7375.7</v>
      </c>
      <c r="I3990" s="1" t="s">
        <v>771</v>
      </c>
      <c r="J3990" s="1">
        <v>2025</v>
      </c>
      <c r="K3990" s="550">
        <v>45658</v>
      </c>
    </row>
    <row r="3991" spans="3:11">
      <c r="C3991" s="1" t="s">
        <v>1255</v>
      </c>
      <c r="D3991" s="1" t="s">
        <v>846</v>
      </c>
      <c r="F3991" s="1">
        <v>10601621180</v>
      </c>
      <c r="G3991" s="1">
        <v>596.25</v>
      </c>
      <c r="H3991" s="1">
        <v>596.25</v>
      </c>
      <c r="I3991" s="1" t="s">
        <v>771</v>
      </c>
      <c r="J3991" s="1">
        <v>2025</v>
      </c>
      <c r="K3991" s="550">
        <v>45658</v>
      </c>
    </row>
    <row r="3992" spans="3:11">
      <c r="C3992" s="1" t="s">
        <v>1258</v>
      </c>
      <c r="D3992" s="1" t="s">
        <v>846</v>
      </c>
      <c r="F3992" s="1">
        <v>10201161180</v>
      </c>
      <c r="G3992" s="1">
        <v>-67431.91</v>
      </c>
      <c r="H3992" s="1">
        <v>-67431.91</v>
      </c>
      <c r="I3992" s="1" t="s">
        <v>771</v>
      </c>
      <c r="J3992" s="1">
        <v>2025</v>
      </c>
      <c r="K3992" s="550">
        <v>45658</v>
      </c>
    </row>
    <row r="3993" spans="3:11">
      <c r="C3993" s="1" t="s">
        <v>1260</v>
      </c>
      <c r="D3993" s="1" t="s">
        <v>848</v>
      </c>
      <c r="F3993" s="1">
        <v>10201161180</v>
      </c>
      <c r="G3993" s="1">
        <v>55</v>
      </c>
      <c r="H3993" s="1">
        <v>55</v>
      </c>
      <c r="I3993" s="1" t="s">
        <v>771</v>
      </c>
      <c r="J3993" s="1">
        <v>2025</v>
      </c>
      <c r="K3993" s="550">
        <v>45658</v>
      </c>
    </row>
    <row r="3994" spans="3:11">
      <c r="C3994" s="1" t="s">
        <v>1262</v>
      </c>
      <c r="D3994" s="1" t="s">
        <v>846</v>
      </c>
      <c r="F3994" s="1">
        <v>10201161180</v>
      </c>
      <c r="G3994" s="1">
        <v>60</v>
      </c>
      <c r="H3994" s="1">
        <v>60</v>
      </c>
      <c r="I3994" s="1" t="s">
        <v>771</v>
      </c>
      <c r="J3994" s="1">
        <v>2025</v>
      </c>
      <c r="K3994" s="550">
        <v>45658</v>
      </c>
    </row>
    <row r="3995" spans="3:11">
      <c r="C3995" s="1" t="s">
        <v>1265</v>
      </c>
      <c r="D3995" s="1" t="s">
        <v>822</v>
      </c>
      <c r="F3995" s="1">
        <v>10201161180</v>
      </c>
      <c r="G3995" s="1">
        <v>980</v>
      </c>
      <c r="H3995" s="1">
        <v>980</v>
      </c>
      <c r="I3995" s="1" t="s">
        <v>771</v>
      </c>
      <c r="J3995" s="1">
        <v>2025</v>
      </c>
      <c r="K3995" s="550">
        <v>45658</v>
      </c>
    </row>
    <row r="3996" spans="3:11">
      <c r="C3996" s="1" t="s">
        <v>1266</v>
      </c>
      <c r="D3996" s="1" t="s">
        <v>822</v>
      </c>
      <c r="F3996" s="1">
        <v>10201161180</v>
      </c>
      <c r="G3996" s="1">
        <v>1820</v>
      </c>
      <c r="H3996" s="1">
        <v>1820</v>
      </c>
      <c r="I3996" s="1" t="s">
        <v>771</v>
      </c>
      <c r="J3996" s="1">
        <v>2025</v>
      </c>
      <c r="K3996" s="550">
        <v>45658</v>
      </c>
    </row>
    <row r="3997" spans="3:11">
      <c r="C3997" s="1" t="s">
        <v>1269</v>
      </c>
      <c r="D3997" s="1" t="s">
        <v>822</v>
      </c>
      <c r="F3997" s="1">
        <v>10201161180</v>
      </c>
      <c r="G3997" s="1">
        <v>15833</v>
      </c>
      <c r="H3997" s="1">
        <v>15833</v>
      </c>
      <c r="I3997" s="1" t="s">
        <v>771</v>
      </c>
      <c r="J3997" s="1">
        <v>2025</v>
      </c>
      <c r="K3997" s="550">
        <v>45658</v>
      </c>
    </row>
    <row r="3998" spans="3:11">
      <c r="C3998" s="1" t="s">
        <v>1271</v>
      </c>
      <c r="D3998" s="1" t="s">
        <v>830</v>
      </c>
      <c r="F3998" s="1">
        <v>10201161180</v>
      </c>
      <c r="G3998" s="1">
        <v>10962</v>
      </c>
      <c r="H3998" s="1">
        <v>10962</v>
      </c>
      <c r="I3998" s="1" t="s">
        <v>771</v>
      </c>
      <c r="J3998" s="1">
        <v>2025</v>
      </c>
      <c r="K3998" s="550">
        <v>45658</v>
      </c>
    </row>
    <row r="3999" spans="3:11">
      <c r="C3999" s="1" t="s">
        <v>1272</v>
      </c>
      <c r="D3999" s="1" t="s">
        <v>830</v>
      </c>
      <c r="F3999" s="1">
        <v>10201161180</v>
      </c>
      <c r="G3999" s="1">
        <v>13098</v>
      </c>
      <c r="H3999" s="1">
        <v>13098</v>
      </c>
      <c r="I3999" s="1" t="s">
        <v>771</v>
      </c>
      <c r="J3999" s="1">
        <v>2025</v>
      </c>
      <c r="K3999" s="550">
        <v>45658</v>
      </c>
    </row>
    <row r="4000" spans="3:11">
      <c r="C4000" s="1" t="s">
        <v>1319</v>
      </c>
      <c r="D4000" s="1" t="s">
        <v>830</v>
      </c>
      <c r="F4000" s="1">
        <v>10201161180</v>
      </c>
      <c r="G4000" s="1">
        <v>19062</v>
      </c>
      <c r="H4000" s="1">
        <v>19062</v>
      </c>
      <c r="I4000" s="1" t="s">
        <v>771</v>
      </c>
      <c r="J4000" s="1">
        <v>2025</v>
      </c>
      <c r="K4000" s="550">
        <v>45658</v>
      </c>
    </row>
    <row r="4001" spans="3:11">
      <c r="C4001" s="1" t="s">
        <v>1354</v>
      </c>
      <c r="D4001" s="1" t="s">
        <v>830</v>
      </c>
      <c r="F4001" s="1">
        <v>10201161180</v>
      </c>
      <c r="G4001" s="1">
        <v>7088</v>
      </c>
      <c r="H4001" s="1">
        <v>7088</v>
      </c>
      <c r="I4001" s="1" t="s">
        <v>771</v>
      </c>
      <c r="J4001" s="1">
        <v>2025</v>
      </c>
      <c r="K4001" s="550">
        <v>45658</v>
      </c>
    </row>
    <row r="4002" spans="3:11">
      <c r="C4002" s="1" t="s">
        <v>1320</v>
      </c>
      <c r="D4002" s="1" t="s">
        <v>830</v>
      </c>
      <c r="F4002" s="1">
        <v>10201161180</v>
      </c>
      <c r="G4002" s="1">
        <v>975</v>
      </c>
      <c r="H4002" s="1">
        <v>975</v>
      </c>
      <c r="I4002" s="1" t="s">
        <v>771</v>
      </c>
      <c r="J4002" s="1">
        <v>2025</v>
      </c>
      <c r="K4002" s="550">
        <v>45658</v>
      </c>
    </row>
    <row r="4003" spans="3:11">
      <c r="C4003" s="1" t="s">
        <v>1355</v>
      </c>
      <c r="D4003" s="1" t="s">
        <v>830</v>
      </c>
      <c r="F4003" s="1">
        <v>10201161180</v>
      </c>
      <c r="G4003" s="1">
        <v>480</v>
      </c>
      <c r="H4003" s="1">
        <v>480</v>
      </c>
      <c r="I4003" s="1" t="s">
        <v>771</v>
      </c>
      <c r="J4003" s="1">
        <v>2025</v>
      </c>
      <c r="K4003" s="550">
        <v>45658</v>
      </c>
    </row>
    <row r="4004" spans="3:11">
      <c r="C4004" s="1" t="s">
        <v>1356</v>
      </c>
      <c r="D4004" s="1" t="s">
        <v>830</v>
      </c>
      <c r="F4004" s="1">
        <v>10201161180</v>
      </c>
      <c r="G4004" s="1">
        <v>520</v>
      </c>
      <c r="H4004" s="1">
        <v>520</v>
      </c>
      <c r="I4004" s="1" t="s">
        <v>771</v>
      </c>
      <c r="J4004" s="1">
        <v>2025</v>
      </c>
      <c r="K4004" s="550">
        <v>45658</v>
      </c>
    </row>
    <row r="4005" spans="3:11">
      <c r="C4005" s="1" t="s">
        <v>1358</v>
      </c>
      <c r="D4005" s="1" t="s">
        <v>848</v>
      </c>
      <c r="F4005" s="1" t="s">
        <v>761</v>
      </c>
      <c r="G4005" s="1">
        <v>5879.72</v>
      </c>
      <c r="H4005" s="1">
        <v>5879.72</v>
      </c>
      <c r="I4005" s="1" t="s">
        <v>771</v>
      </c>
      <c r="J4005" s="1">
        <v>2025</v>
      </c>
      <c r="K4005" s="550">
        <v>45658</v>
      </c>
    </row>
    <row r="4006" spans="3:11">
      <c r="C4006" s="1" t="s">
        <v>1359</v>
      </c>
      <c r="D4006" s="1" t="s">
        <v>848</v>
      </c>
      <c r="F4006" s="1" t="s">
        <v>761</v>
      </c>
      <c r="G4006" s="1">
        <v>1233.26</v>
      </c>
      <c r="H4006" s="1">
        <v>1233.26</v>
      </c>
      <c r="I4006" s="1" t="s">
        <v>771</v>
      </c>
      <c r="J4006" s="1">
        <v>2025</v>
      </c>
      <c r="K4006" s="550">
        <v>45658</v>
      </c>
    </row>
    <row r="4007" spans="3:11">
      <c r="C4007" s="1" t="s">
        <v>1273</v>
      </c>
      <c r="D4007" s="1" t="s">
        <v>848</v>
      </c>
      <c r="F4007" s="1">
        <v>10201161180</v>
      </c>
      <c r="G4007" s="1">
        <v>1290</v>
      </c>
      <c r="H4007" s="1">
        <v>1290</v>
      </c>
      <c r="I4007" s="1" t="s">
        <v>771</v>
      </c>
      <c r="J4007" s="1">
        <v>2025</v>
      </c>
      <c r="K4007" s="550">
        <v>45658</v>
      </c>
    </row>
    <row r="4008" spans="3:11">
      <c r="C4008" s="1" t="s">
        <v>1400</v>
      </c>
      <c r="D4008" s="1" t="s">
        <v>848</v>
      </c>
      <c r="F4008" s="1">
        <v>10201161180</v>
      </c>
      <c r="G4008" s="1">
        <v>3535</v>
      </c>
      <c r="H4008" s="1">
        <v>3535</v>
      </c>
      <c r="I4008" s="1" t="s">
        <v>771</v>
      </c>
      <c r="J4008" s="1">
        <v>2025</v>
      </c>
      <c r="K4008" s="550">
        <v>45658</v>
      </c>
    </row>
    <row r="4009" spans="3:11">
      <c r="C4009" s="1" t="s">
        <v>1449</v>
      </c>
      <c r="D4009" s="1" t="s">
        <v>850</v>
      </c>
      <c r="F4009" s="1">
        <v>10201161180</v>
      </c>
      <c r="G4009" s="1">
        <v>65</v>
      </c>
      <c r="H4009" s="1">
        <v>65</v>
      </c>
      <c r="I4009" s="1" t="s">
        <v>771</v>
      </c>
      <c r="J4009" s="1">
        <v>2025</v>
      </c>
      <c r="K4009" s="550">
        <v>45658</v>
      </c>
    </row>
    <row r="4010" spans="3:11" ht="25.5">
      <c r="C4010" s="69" t="s">
        <v>1275</v>
      </c>
      <c r="D4010" s="69" t="s">
        <v>850</v>
      </c>
      <c r="F4010" s="1">
        <v>10201161180</v>
      </c>
      <c r="G4010" s="1">
        <v>20</v>
      </c>
      <c r="H4010" s="1">
        <v>20</v>
      </c>
      <c r="I4010" s="1" t="s">
        <v>771</v>
      </c>
      <c r="J4010" s="1">
        <v>2025</v>
      </c>
      <c r="K4010" s="550">
        <v>45658</v>
      </c>
    </row>
    <row r="4011" spans="3:11">
      <c r="C4011" s="1" t="s">
        <v>1361</v>
      </c>
      <c r="D4011" s="1" t="s">
        <v>830</v>
      </c>
      <c r="F4011" s="1">
        <v>10201161180</v>
      </c>
      <c r="G4011" s="1">
        <v>78.099999999999994</v>
      </c>
      <c r="H4011" s="1">
        <v>78.099999999999994</v>
      </c>
      <c r="I4011" s="1" t="s">
        <v>771</v>
      </c>
      <c r="J4011" s="1">
        <v>2025</v>
      </c>
      <c r="K4011" s="550">
        <v>45658</v>
      </c>
    </row>
    <row r="4012" spans="3:11">
      <c r="C4012" s="1" t="s">
        <v>1277</v>
      </c>
      <c r="D4012" s="1" t="s">
        <v>830</v>
      </c>
      <c r="F4012" s="1">
        <v>10201161180</v>
      </c>
      <c r="G4012" s="1">
        <v>6672.7</v>
      </c>
      <c r="H4012" s="1">
        <v>6672.7</v>
      </c>
      <c r="I4012" s="1" t="s">
        <v>771</v>
      </c>
      <c r="J4012" s="1">
        <v>2025</v>
      </c>
      <c r="K4012" s="550">
        <v>45658</v>
      </c>
    </row>
    <row r="4013" spans="3:11">
      <c r="C4013" s="1" t="s">
        <v>1321</v>
      </c>
      <c r="D4013" s="1" t="s">
        <v>830</v>
      </c>
      <c r="F4013" s="1">
        <v>10201161180</v>
      </c>
      <c r="G4013" s="1">
        <v>336.4</v>
      </c>
      <c r="H4013" s="1">
        <v>336.4</v>
      </c>
      <c r="I4013" s="1" t="s">
        <v>771</v>
      </c>
      <c r="J4013" s="1">
        <v>2025</v>
      </c>
      <c r="K4013" s="550">
        <v>45658</v>
      </c>
    </row>
    <row r="4014" spans="3:11">
      <c r="C4014" s="1" t="s">
        <v>1278</v>
      </c>
      <c r="D4014" s="1" t="s">
        <v>830</v>
      </c>
      <c r="F4014" s="1">
        <v>10201161180</v>
      </c>
      <c r="G4014" s="1">
        <v>30368.7</v>
      </c>
      <c r="H4014" s="1">
        <v>30368.7</v>
      </c>
      <c r="I4014" s="1" t="s">
        <v>771</v>
      </c>
      <c r="J4014" s="1">
        <v>2025</v>
      </c>
      <c r="K4014" s="550">
        <v>45658</v>
      </c>
    </row>
    <row r="4015" spans="3:11">
      <c r="C4015" s="1" t="s">
        <v>1279</v>
      </c>
      <c r="D4015" s="1" t="s">
        <v>830</v>
      </c>
      <c r="F4015" s="1">
        <v>10201161180</v>
      </c>
      <c r="G4015" s="1">
        <v>35844.5</v>
      </c>
      <c r="H4015" s="1">
        <v>35844.5</v>
      </c>
      <c r="I4015" s="1" t="s">
        <v>771</v>
      </c>
      <c r="J4015" s="1">
        <v>2025</v>
      </c>
      <c r="K4015" s="550">
        <v>45658</v>
      </c>
    </row>
    <row r="4016" spans="3:11">
      <c r="C4016" s="1" t="s">
        <v>1280</v>
      </c>
      <c r="D4016" s="1" t="s">
        <v>830</v>
      </c>
      <c r="F4016" s="1">
        <v>10201161180</v>
      </c>
      <c r="G4016" s="1">
        <v>25451.5</v>
      </c>
      <c r="H4016" s="1">
        <v>25451.5</v>
      </c>
      <c r="I4016" s="1" t="s">
        <v>771</v>
      </c>
      <c r="J4016" s="1">
        <v>2025</v>
      </c>
      <c r="K4016" s="550">
        <v>45658</v>
      </c>
    </row>
    <row r="4017" spans="3:11">
      <c r="C4017" s="1" t="s">
        <v>1281</v>
      </c>
      <c r="D4017" s="1" t="s">
        <v>848</v>
      </c>
      <c r="F4017" s="1">
        <v>10202171180</v>
      </c>
      <c r="G4017" s="1">
        <v>18399.5</v>
      </c>
      <c r="H4017" s="1">
        <v>18399.5</v>
      </c>
      <c r="I4017" s="1" t="s">
        <v>771</v>
      </c>
      <c r="J4017" s="1">
        <v>2025</v>
      </c>
      <c r="K4017" s="550">
        <v>45658</v>
      </c>
    </row>
    <row r="4018" spans="3:11">
      <c r="C4018" s="1" t="s">
        <v>1282</v>
      </c>
      <c r="D4018" s="1" t="s">
        <v>848</v>
      </c>
      <c r="F4018" s="1">
        <v>10202171180</v>
      </c>
      <c r="G4018" s="1">
        <v>17556.8</v>
      </c>
      <c r="H4018" s="1">
        <v>17556.8</v>
      </c>
      <c r="I4018" s="1" t="s">
        <v>771</v>
      </c>
      <c r="J4018" s="1">
        <v>2025</v>
      </c>
      <c r="K4018" s="550">
        <v>45658</v>
      </c>
    </row>
  </sheetData>
  <sortState xmlns:xlrd2="http://schemas.microsoft.com/office/spreadsheetml/2017/richdata2" ref="C88:N147">
    <sortCondition ref="C88"/>
  </sortState>
  <mergeCells count="23">
    <mergeCell ref="C63:C64"/>
    <mergeCell ref="D63:D64"/>
    <mergeCell ref="E63:E64"/>
    <mergeCell ref="C57:C58"/>
    <mergeCell ref="D57:D58"/>
    <mergeCell ref="E57:E58"/>
    <mergeCell ref="H4:V7"/>
    <mergeCell ref="Y11:Y12"/>
    <mergeCell ref="X11:X12"/>
    <mergeCell ref="K56:K57"/>
    <mergeCell ref="L56:L57"/>
    <mergeCell ref="K8:V8"/>
    <mergeCell ref="K11:V11"/>
    <mergeCell ref="M56:M57"/>
    <mergeCell ref="D53:E53"/>
    <mergeCell ref="Q62:Q63"/>
    <mergeCell ref="R62:R63"/>
    <mergeCell ref="L62:L63"/>
    <mergeCell ref="K62:K63"/>
    <mergeCell ref="M62:M63"/>
    <mergeCell ref="O62:O63"/>
    <mergeCell ref="P62:P63"/>
    <mergeCell ref="N62:N63"/>
  </mergeCells>
  <conditionalFormatting sqref="C13:C43 I13:I43 K64:K72 C65:C72">
    <cfRule type="cellIs" dxfId="224" priority="128" operator="equal">
      <formula>"[select]"</formula>
    </cfRule>
    <cfRule type="cellIs" dxfId="223" priority="129" operator="equal">
      <formula>""</formula>
    </cfRule>
  </conditionalFormatting>
  <conditionalFormatting sqref="C45:C51">
    <cfRule type="cellIs" dxfId="222" priority="3" operator="equal">
      <formula>"[select]"</formula>
    </cfRule>
    <cfRule type="cellIs" dxfId="221" priority="4" operator="equal">
      <formula>""</formula>
    </cfRule>
  </conditionalFormatting>
  <conditionalFormatting sqref="C59">
    <cfRule type="cellIs" dxfId="220" priority="126" operator="equal">
      <formula>"[select]"</formula>
    </cfRule>
    <cfRule type="cellIs" dxfId="219" priority="127" operator="equal">
      <formula>""</formula>
    </cfRule>
  </conditionalFormatting>
  <conditionalFormatting sqref="G58:H58">
    <cfRule type="cellIs" dxfId="218" priority="50" operator="equal">
      <formula>"[select]"</formula>
    </cfRule>
    <cfRule type="cellIs" dxfId="217" priority="51" operator="equal">
      <formula>""</formula>
    </cfRule>
  </conditionalFormatting>
  <conditionalFormatting sqref="G64:H64">
    <cfRule type="cellIs" dxfId="216" priority="70" operator="equal">
      <formula>"[select]"</formula>
    </cfRule>
    <cfRule type="cellIs" dxfId="215" priority="71" operator="equal">
      <formula>""</formula>
    </cfRule>
  </conditionalFormatting>
  <conditionalFormatting sqref="I45:I51">
    <cfRule type="cellIs" dxfId="214" priority="1" operator="equal">
      <formula>"[select]"</formula>
    </cfRule>
    <cfRule type="cellIs" dxfId="213" priority="2" operator="equal">
      <formula>""</formula>
    </cfRule>
  </conditionalFormatting>
  <conditionalFormatting sqref="K58:K59">
    <cfRule type="cellIs" dxfId="212" priority="9" operator="equal">
      <formula>"[select]"</formula>
    </cfRule>
    <cfRule type="cellIs" dxfId="211" priority="10" operator="equal">
      <formula>""</formula>
    </cfRule>
  </conditionalFormatting>
  <conditionalFormatting sqref="L59">
    <cfRule type="cellIs" dxfId="210" priority="33" operator="equal">
      <formula>"N/A"</formula>
    </cfRule>
  </conditionalFormatting>
  <conditionalFormatting sqref="L58:M58">
    <cfRule type="cellIs" dxfId="209" priority="46" operator="equal">
      <formula>"[select]"</formula>
    </cfRule>
    <cfRule type="cellIs" dxfId="208" priority="47" operator="equal">
      <formula>""</formula>
    </cfRule>
  </conditionalFormatting>
  <conditionalFormatting sqref="L59:M59">
    <cfRule type="cellIs" dxfId="207" priority="8" operator="lessThan">
      <formula>0</formula>
    </cfRule>
  </conditionalFormatting>
  <conditionalFormatting sqref="L64:R64">
    <cfRule type="cellIs" dxfId="206" priority="54" operator="equal">
      <formula>"[select]"</formula>
    </cfRule>
    <cfRule type="cellIs" dxfId="205" priority="55" operator="equal">
      <formula>""</formula>
    </cfRule>
  </conditionalFormatting>
  <conditionalFormatting sqref="X13:X43">
    <cfRule type="cellIs" dxfId="204" priority="500" operator="lessThan">
      <formula>100</formula>
    </cfRule>
    <cfRule type="aboveAverage" dxfId="203" priority="501" aboveAverage="0"/>
    <cfRule type="cellIs" dxfId="202" priority="502" operator="lessThan">
      <formula>100%</formula>
    </cfRule>
  </conditionalFormatting>
  <dataValidations count="5">
    <dataValidation allowBlank="1" showInputMessage="1" sqref="C59" xr:uid="{00000000-0002-0000-1800-000001000000}"/>
    <dataValidation type="list" allowBlank="1" showInputMessage="1" sqref="K59 K65:K72" xr:uid="{00000000-0002-0000-1800-000004000000}">
      <formula1>OpenAreas</formula1>
    </dataValidation>
    <dataValidation type="list" allowBlank="1" showInputMessage="1" sqref="I13:I43 I45:I51" xr:uid="{00000000-0002-0000-1800-000002000000}">
      <formula1>"[Select],L,kL"</formula1>
    </dataValidation>
    <dataValidation type="list" allowBlank="1" showInputMessage="1" sqref="C14:C43" xr:uid="{00000000-0002-0000-1800-000003000000}">
      <formula1>VehicleClass</formula1>
    </dataValidation>
    <dataValidation type="list" allowBlank="1" showInputMessage="1" sqref="C65:C72" xr:uid="{00000000-0002-0000-1800-000000000000}">
      <formula1>"[select],Ancillary (Other),Bus,Commercial,Concrete/Shotcrete Truck,Grader,Haul/Dump Truck,Light Vehicle,Road Train,Scraper (when not scraping),Service Truck"</formula1>
    </dataValidation>
  </dataValidation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8">
    <tabColor rgb="FF92D050"/>
  </sheetPr>
  <dimension ref="A3:Y53"/>
  <sheetViews>
    <sheetView zoomScale="85" zoomScaleNormal="85" workbookViewId="0">
      <pane xSplit="5" topLeftCell="F1" activePane="topRight" state="frozen"/>
      <selection activeCell="D7" sqref="D7"/>
      <selection pane="topRight" activeCell="G6" sqref="G6:W7"/>
    </sheetView>
  </sheetViews>
  <sheetFormatPr defaultColWidth="9.28515625" defaultRowHeight="15"/>
  <cols>
    <col min="1" max="1" width="2.7109375" style="130" customWidth="1"/>
    <col min="2" max="2" width="2.7109375" style="1" customWidth="1"/>
    <col min="3" max="4" width="25.7109375" style="1" customWidth="1"/>
    <col min="5" max="5" width="37.7109375" style="1" customWidth="1"/>
    <col min="6" max="6" width="13.28515625" style="1" customWidth="1"/>
    <col min="7" max="7" width="18.42578125" style="1" customWidth="1"/>
    <col min="8" max="8" width="5.28515625" style="1" customWidth="1"/>
    <col min="9" max="10" width="15.7109375" style="1" customWidth="1"/>
    <col min="11" max="11" width="1.7109375" style="1" hidden="1" customWidth="1"/>
    <col min="12" max="13" width="13.28515625" style="1" customWidth="1"/>
    <col min="14" max="14" width="15.7109375" style="1" customWidth="1"/>
    <col min="15" max="16" width="13.28515625" style="1" customWidth="1"/>
    <col min="17" max="17" width="18.28515625" style="1" customWidth="1"/>
    <col min="18" max="18" width="13.28515625" style="1" customWidth="1"/>
    <col min="19" max="19" width="18.28515625" style="1" customWidth="1"/>
    <col min="20" max="23" width="13.28515625" style="1" customWidth="1"/>
    <col min="24" max="24" width="2.7109375" style="1" customWidth="1"/>
    <col min="25" max="25" width="13.28515625" style="1" customWidth="1"/>
    <col min="26" max="27" width="2.7109375" style="1" customWidth="1"/>
    <col min="28" max="16384" width="9.28515625" style="1"/>
  </cols>
  <sheetData>
    <row r="3" spans="3:25" ht="23.25">
      <c r="C3" s="16" t="s">
        <v>9</v>
      </c>
      <c r="D3" s="17"/>
      <c r="E3" s="17"/>
      <c r="F3" s="17"/>
      <c r="G3" s="18" t="s">
        <v>1477</v>
      </c>
      <c r="H3" s="17"/>
      <c r="I3" s="17"/>
      <c r="J3" s="17"/>
      <c r="K3" s="17"/>
      <c r="L3" s="17"/>
      <c r="M3" s="17"/>
      <c r="N3" s="17"/>
      <c r="O3" s="17"/>
      <c r="P3" s="17"/>
      <c r="Q3" s="17"/>
      <c r="R3" s="17"/>
      <c r="S3" s="17"/>
      <c r="T3" s="17"/>
      <c r="U3" s="17"/>
      <c r="V3" s="17"/>
      <c r="W3" s="17"/>
      <c r="X3" s="17"/>
      <c r="Y3" s="17"/>
    </row>
    <row r="4" spans="3:25" ht="23.25">
      <c r="C4" s="16" t="s">
        <v>11</v>
      </c>
      <c r="D4" s="17"/>
      <c r="E4" s="17"/>
      <c r="F4" s="17"/>
      <c r="G4" s="18" t="s">
        <v>869</v>
      </c>
      <c r="H4" s="17"/>
      <c r="I4" s="17"/>
      <c r="J4" s="17"/>
      <c r="K4" s="17"/>
      <c r="L4" s="17"/>
      <c r="M4" s="17"/>
      <c r="N4" s="17"/>
      <c r="O4" s="17"/>
      <c r="P4" s="17"/>
      <c r="Q4" s="17"/>
      <c r="R4" s="17"/>
      <c r="S4" s="17"/>
      <c r="T4" s="17"/>
      <c r="U4" s="17"/>
      <c r="V4" s="17"/>
      <c r="W4" s="17"/>
      <c r="X4" s="17"/>
      <c r="Y4" s="17"/>
    </row>
    <row r="5" spans="3:25">
      <c r="C5" s="17"/>
      <c r="D5" s="17"/>
      <c r="E5" s="17"/>
      <c r="F5" s="17"/>
      <c r="G5" s="17"/>
      <c r="H5" s="17"/>
      <c r="I5" s="18"/>
      <c r="J5" s="18"/>
      <c r="K5" s="17"/>
      <c r="L5" s="17"/>
      <c r="M5" s="17"/>
      <c r="N5" s="17"/>
      <c r="O5" s="17"/>
      <c r="P5" s="17"/>
      <c r="Q5" s="17"/>
      <c r="R5" s="17"/>
      <c r="S5" s="17"/>
      <c r="T5" s="17"/>
      <c r="U5" s="17"/>
      <c r="V5" s="17"/>
      <c r="W5" s="17"/>
      <c r="X5" s="17"/>
      <c r="Y5" s="17"/>
    </row>
    <row r="6" spans="3:25" ht="138" customHeight="1">
      <c r="C6" s="403" t="s">
        <v>1478</v>
      </c>
      <c r="D6" s="17"/>
      <c r="E6" s="17"/>
      <c r="F6" s="17"/>
      <c r="G6" s="1034" t="s">
        <v>1479</v>
      </c>
      <c r="H6" s="1035"/>
      <c r="I6" s="1035"/>
      <c r="J6" s="1035"/>
      <c r="K6" s="1035"/>
      <c r="L6" s="1035"/>
      <c r="M6" s="1035"/>
      <c r="N6" s="1035"/>
      <c r="O6" s="1035"/>
      <c r="P6" s="1035"/>
      <c r="Q6" s="1035"/>
      <c r="R6" s="1035"/>
      <c r="S6" s="1035"/>
      <c r="T6" s="1035"/>
      <c r="U6" s="1035"/>
      <c r="V6" s="1035"/>
      <c r="W6" s="1036"/>
      <c r="X6" s="17"/>
      <c r="Y6" s="17"/>
    </row>
    <row r="7" spans="3:25">
      <c r="C7" s="17"/>
      <c r="D7" s="17"/>
      <c r="E7" s="17"/>
      <c r="F7" s="17"/>
      <c r="G7" s="1039"/>
      <c r="H7" s="1040"/>
      <c r="I7" s="1040"/>
      <c r="J7" s="1040"/>
      <c r="K7" s="1040"/>
      <c r="L7" s="1040"/>
      <c r="M7" s="1040"/>
      <c r="N7" s="1040"/>
      <c r="O7" s="1040"/>
      <c r="P7" s="1040"/>
      <c r="Q7" s="1040"/>
      <c r="R7" s="1040"/>
      <c r="S7" s="1040"/>
      <c r="T7" s="1040"/>
      <c r="U7" s="1040"/>
      <c r="V7" s="1040"/>
      <c r="W7" s="1041"/>
      <c r="X7" s="17"/>
      <c r="Y7" s="17"/>
    </row>
    <row r="8" spans="3:25" ht="19.5" customHeight="1">
      <c r="C8" s="17"/>
      <c r="D8" s="17"/>
      <c r="E8" s="17"/>
      <c r="F8" s="17"/>
      <c r="G8" s="32" t="s">
        <v>689</v>
      </c>
      <c r="H8" s="17"/>
      <c r="I8" s="1043" t="s">
        <v>1480</v>
      </c>
      <c r="J8" s="1044"/>
      <c r="K8" s="1044"/>
      <c r="L8" s="1044"/>
      <c r="M8" s="1044"/>
      <c r="N8" s="1044"/>
      <c r="O8" s="1044"/>
      <c r="P8" s="1044"/>
      <c r="Q8" s="1044"/>
      <c r="R8" s="1044"/>
      <c r="S8" s="1044"/>
      <c r="T8" s="1044"/>
      <c r="U8" s="1044"/>
      <c r="V8" s="1044"/>
      <c r="W8" s="1045"/>
      <c r="X8" s="17"/>
      <c r="Y8" s="17"/>
    </row>
    <row r="9" spans="3:25" ht="18">
      <c r="C9" s="34" t="s">
        <v>1481</v>
      </c>
      <c r="D9" s="17"/>
      <c r="E9" s="17"/>
      <c r="F9" s="17"/>
      <c r="G9" s="17"/>
      <c r="H9" s="17"/>
      <c r="I9" s="17"/>
      <c r="J9" s="17"/>
      <c r="K9" s="17"/>
      <c r="L9" s="17"/>
      <c r="M9" s="17"/>
      <c r="N9" s="17"/>
      <c r="O9" s="17"/>
      <c r="P9" s="17"/>
      <c r="Q9" s="17"/>
      <c r="R9" s="17"/>
      <c r="S9" s="17"/>
      <c r="T9" s="17"/>
      <c r="U9" s="17"/>
      <c r="V9" s="17"/>
      <c r="W9" s="17"/>
      <c r="X9" s="17"/>
      <c r="Y9" s="17"/>
    </row>
    <row r="10" spans="3:25">
      <c r="C10" s="17"/>
      <c r="D10" s="17"/>
      <c r="E10" s="17"/>
      <c r="F10" s="17"/>
      <c r="G10" s="17"/>
      <c r="H10" s="17"/>
      <c r="I10" s="17"/>
      <c r="J10" s="17"/>
      <c r="K10" s="17"/>
      <c r="L10" s="1008" t="s">
        <v>1482</v>
      </c>
      <c r="M10" s="1009"/>
      <c r="N10" s="1009"/>
      <c r="O10" s="1009"/>
      <c r="P10" s="1009"/>
      <c r="Q10" s="1009"/>
      <c r="R10" s="1009"/>
      <c r="S10" s="1009"/>
      <c r="T10" s="1009"/>
      <c r="U10" s="1009"/>
      <c r="V10" s="1009"/>
      <c r="W10" s="1046"/>
      <c r="X10" s="17"/>
      <c r="Y10" s="1028" t="s">
        <v>784</v>
      </c>
    </row>
    <row r="11" spans="3:25">
      <c r="C11" s="54" t="s">
        <v>786</v>
      </c>
      <c r="D11" s="54" t="s">
        <v>862</v>
      </c>
      <c r="E11" s="54" t="s">
        <v>1483</v>
      </c>
      <c r="F11" s="103" t="s">
        <v>458</v>
      </c>
      <c r="G11" s="103" t="s">
        <v>472</v>
      </c>
      <c r="H11" s="17"/>
      <c r="I11" s="54" t="s">
        <v>789</v>
      </c>
      <c r="J11" s="54" t="s">
        <v>790</v>
      </c>
      <c r="K11" s="17"/>
      <c r="L11" s="103" t="s">
        <v>574</v>
      </c>
      <c r="M11" s="122" t="s">
        <v>575</v>
      </c>
      <c r="N11" s="122" t="s">
        <v>576</v>
      </c>
      <c r="O11" s="122" t="s">
        <v>577</v>
      </c>
      <c r="P11" s="122" t="s">
        <v>578</v>
      </c>
      <c r="Q11" s="122" t="s">
        <v>579</v>
      </c>
      <c r="R11" s="122" t="s">
        <v>580</v>
      </c>
      <c r="S11" s="122" t="s">
        <v>581</v>
      </c>
      <c r="T11" s="122" t="s">
        <v>582</v>
      </c>
      <c r="U11" s="122" t="s">
        <v>583</v>
      </c>
      <c r="V11" s="325" t="s">
        <v>584</v>
      </c>
      <c r="W11" s="287" t="s">
        <v>585</v>
      </c>
      <c r="X11" s="17"/>
      <c r="Y11" s="1028" t="s">
        <v>784</v>
      </c>
    </row>
    <row r="12" spans="3:25">
      <c r="C12" s="11" t="s">
        <v>825</v>
      </c>
      <c r="D12" s="33" t="s">
        <v>1484</v>
      </c>
      <c r="E12" s="187" t="s">
        <v>1485</v>
      </c>
      <c r="F12" s="11" t="s">
        <v>734</v>
      </c>
      <c r="G12" s="11" t="s">
        <v>703</v>
      </c>
      <c r="H12" s="17"/>
      <c r="I12" s="155">
        <v>4964.8</v>
      </c>
      <c r="J12" s="66">
        <f t="shared" ref="J12:J16" si="0">SUM(L12:W12)</f>
        <v>4634.21</v>
      </c>
      <c r="K12" s="17"/>
      <c r="L12" s="666">
        <v>395.91</v>
      </c>
      <c r="M12" s="667">
        <v>324</v>
      </c>
      <c r="N12" s="667">
        <v>336.8</v>
      </c>
      <c r="O12" s="667">
        <v>441.8</v>
      </c>
      <c r="P12" s="667">
        <v>256.8</v>
      </c>
      <c r="Q12" s="668">
        <v>671.9</v>
      </c>
      <c r="R12" s="667">
        <v>598.70000000000005</v>
      </c>
      <c r="S12" s="667">
        <v>164.2</v>
      </c>
      <c r="T12" s="667">
        <v>527.29999999999995</v>
      </c>
      <c r="U12" s="667">
        <v>254.6</v>
      </c>
      <c r="V12" s="667">
        <v>595.4</v>
      </c>
      <c r="W12" s="669">
        <v>66.8</v>
      </c>
      <c r="X12" s="17"/>
      <c r="Y12" s="167">
        <v>80</v>
      </c>
    </row>
    <row r="13" spans="3:25">
      <c r="C13" s="11" t="s">
        <v>1010</v>
      </c>
      <c r="D13" s="33" t="s">
        <v>1486</v>
      </c>
      <c r="E13" s="47" t="s">
        <v>1487</v>
      </c>
      <c r="F13" s="11" t="s">
        <v>734</v>
      </c>
      <c r="G13" s="11" t="s">
        <v>703</v>
      </c>
      <c r="H13" s="17"/>
      <c r="I13" s="155">
        <v>167.3</v>
      </c>
      <c r="J13" s="66">
        <f t="shared" si="0"/>
        <v>0</v>
      </c>
      <c r="K13" s="17"/>
      <c r="L13" s="494"/>
      <c r="M13" s="670"/>
      <c r="N13" s="671"/>
      <c r="O13" s="671"/>
      <c r="P13" s="671"/>
      <c r="Q13" s="667"/>
      <c r="R13" s="672"/>
      <c r="S13" s="667"/>
      <c r="T13" s="667"/>
      <c r="U13" s="673"/>
      <c r="V13" s="674"/>
      <c r="W13" s="494"/>
      <c r="X13" s="17"/>
      <c r="Y13" s="167">
        <v>20</v>
      </c>
    </row>
    <row r="14" spans="3:25">
      <c r="C14" s="11" t="s">
        <v>791</v>
      </c>
      <c r="D14" s="33" t="s">
        <v>1484</v>
      </c>
      <c r="E14" s="47" t="s">
        <v>1488</v>
      </c>
      <c r="F14" s="11" t="s">
        <v>734</v>
      </c>
      <c r="G14" s="11" t="s">
        <v>703</v>
      </c>
      <c r="H14" s="17"/>
      <c r="I14" s="155">
        <v>0</v>
      </c>
      <c r="J14" s="66">
        <f t="shared" si="0"/>
        <v>262.09999999999997</v>
      </c>
      <c r="K14" s="17"/>
      <c r="L14" s="494"/>
      <c r="M14" s="675"/>
      <c r="N14" s="322">
        <v>24.6</v>
      </c>
      <c r="O14" s="676"/>
      <c r="P14" s="671"/>
      <c r="Q14" s="671"/>
      <c r="R14" s="677">
        <v>75.900000000000006</v>
      </c>
      <c r="S14" s="671"/>
      <c r="T14" s="671">
        <v>22.6</v>
      </c>
      <c r="U14" s="494">
        <v>60.8</v>
      </c>
      <c r="V14" s="671">
        <v>56.9</v>
      </c>
      <c r="W14" s="494">
        <v>21.3</v>
      </c>
      <c r="X14" s="17"/>
      <c r="Y14" s="167">
        <v>100</v>
      </c>
    </row>
    <row r="15" spans="3:25">
      <c r="C15" s="11" t="s">
        <v>796</v>
      </c>
      <c r="D15" s="33" t="s">
        <v>1484</v>
      </c>
      <c r="E15" s="47"/>
      <c r="F15" s="11" t="s">
        <v>734</v>
      </c>
      <c r="G15" s="11" t="s">
        <v>703</v>
      </c>
      <c r="H15" s="17"/>
      <c r="I15" s="155">
        <v>937.5</v>
      </c>
      <c r="J15" s="66">
        <f>SUM(L15:W15)</f>
        <v>1353.8</v>
      </c>
      <c r="K15" s="17"/>
      <c r="L15" s="669">
        <v>169.3</v>
      </c>
      <c r="M15" s="675">
        <v>90.2</v>
      </c>
      <c r="N15" s="678">
        <v>147.19999999999999</v>
      </c>
      <c r="O15" s="679">
        <v>153.30000000000001</v>
      </c>
      <c r="P15" s="667">
        <v>141.1</v>
      </c>
      <c r="Q15" s="667">
        <v>99.9</v>
      </c>
      <c r="R15" s="667">
        <v>115.9</v>
      </c>
      <c r="S15" s="667">
        <v>43.7</v>
      </c>
      <c r="T15" s="667">
        <v>96.2</v>
      </c>
      <c r="U15" s="669">
        <v>97.9</v>
      </c>
      <c r="V15" s="680">
        <v>69</v>
      </c>
      <c r="W15" s="681">
        <v>130.1</v>
      </c>
      <c r="X15" s="17"/>
      <c r="Y15" s="167">
        <v>100</v>
      </c>
    </row>
    <row r="16" spans="3:25">
      <c r="C16" s="11" t="s">
        <v>342</v>
      </c>
      <c r="D16" s="33"/>
      <c r="E16" s="47"/>
      <c r="F16" s="11" t="s">
        <v>342</v>
      </c>
      <c r="G16" s="11" t="s">
        <v>342</v>
      </c>
      <c r="H16" s="17"/>
      <c r="I16" s="155">
        <v>0</v>
      </c>
      <c r="J16" s="66">
        <f t="shared" si="0"/>
        <v>0</v>
      </c>
      <c r="K16" s="17"/>
      <c r="L16" s="413"/>
      <c r="M16" s="413"/>
      <c r="N16" s="295"/>
      <c r="O16" s="414"/>
      <c r="P16" s="298"/>
      <c r="Q16" s="415"/>
      <c r="R16" s="416"/>
      <c r="S16" s="298"/>
      <c r="T16" s="417"/>
      <c r="U16" s="298"/>
      <c r="V16" s="412"/>
      <c r="W16" s="298"/>
      <c r="X16" s="17"/>
      <c r="Y16" s="167">
        <v>100</v>
      </c>
    </row>
    <row r="18" spans="3:19" ht="18">
      <c r="C18" s="34" t="s">
        <v>868</v>
      </c>
      <c r="D18" s="18" t="s">
        <v>869</v>
      </c>
      <c r="E18" s="17"/>
      <c r="F18" s="17"/>
      <c r="G18" s="17"/>
      <c r="H18" s="17"/>
      <c r="I18" s="18"/>
      <c r="J18" s="18"/>
      <c r="K18" s="17"/>
      <c r="L18" s="17"/>
      <c r="M18" s="17"/>
      <c r="N18" s="17"/>
      <c r="O18" s="17"/>
      <c r="P18" s="17"/>
      <c r="Q18" s="17"/>
      <c r="R18" s="17"/>
      <c r="S18" s="17"/>
    </row>
    <row r="19" spans="3:19" ht="18">
      <c r="C19" s="34"/>
      <c r="D19" s="17"/>
      <c r="E19" s="17"/>
      <c r="F19" s="17"/>
      <c r="G19" s="17"/>
      <c r="H19" s="17"/>
      <c r="I19" s="17"/>
      <c r="J19" s="17"/>
      <c r="K19" s="17"/>
      <c r="L19" s="1028" t="s">
        <v>858</v>
      </c>
      <c r="M19" s="1028" t="s">
        <v>859</v>
      </c>
      <c r="N19" s="1028" t="s">
        <v>870</v>
      </c>
      <c r="O19" s="1028" t="s">
        <v>871</v>
      </c>
      <c r="P19" s="1028" t="s">
        <v>1489</v>
      </c>
      <c r="Q19" s="1028" t="s">
        <v>872</v>
      </c>
      <c r="R19" s="1028" t="s">
        <v>860</v>
      </c>
      <c r="S19" s="967" t="s">
        <v>874</v>
      </c>
    </row>
    <row r="20" spans="3:19">
      <c r="C20" s="965" t="s">
        <v>861</v>
      </c>
      <c r="D20" s="965" t="s">
        <v>862</v>
      </c>
      <c r="E20" s="965" t="s">
        <v>1483</v>
      </c>
      <c r="F20" s="17"/>
      <c r="G20" s="17"/>
      <c r="H20" s="17"/>
      <c r="I20" s="122" t="s">
        <v>876</v>
      </c>
      <c r="J20" s="122" t="s">
        <v>877</v>
      </c>
      <c r="K20" s="17"/>
      <c r="L20" s="1028"/>
      <c r="M20" s="1028"/>
      <c r="N20" s="1028"/>
      <c r="O20" s="1028"/>
      <c r="P20" s="1028"/>
      <c r="Q20" s="1028"/>
      <c r="R20" s="1028"/>
      <c r="S20" s="968"/>
    </row>
    <row r="21" spans="3:19">
      <c r="C21" s="966"/>
      <c r="D21" s="966"/>
      <c r="E21" s="966"/>
      <c r="F21" s="17"/>
      <c r="G21" s="17"/>
      <c r="H21" s="17"/>
      <c r="I21" s="54" t="s">
        <v>878</v>
      </c>
      <c r="J21" s="11" t="s">
        <v>878</v>
      </c>
      <c r="K21" s="17"/>
      <c r="L21" s="11" t="s">
        <v>480</v>
      </c>
      <c r="M21" s="11" t="s">
        <v>463</v>
      </c>
      <c r="N21" s="11" t="s">
        <v>463</v>
      </c>
      <c r="O21" s="11" t="s">
        <v>463</v>
      </c>
      <c r="P21" s="11" t="s">
        <v>463</v>
      </c>
      <c r="Q21" s="11" t="s">
        <v>615</v>
      </c>
      <c r="R21" s="11" t="s">
        <v>879</v>
      </c>
      <c r="S21" s="11" t="s">
        <v>880</v>
      </c>
    </row>
    <row r="22" spans="3:19" ht="25.5" customHeight="1">
      <c r="C22" s="11" t="s">
        <v>825</v>
      </c>
      <c r="D22" s="186" t="s">
        <v>1484</v>
      </c>
      <c r="E22" s="187" t="s">
        <v>1485</v>
      </c>
      <c r="F22" s="17"/>
      <c r="G22" s="17"/>
      <c r="H22" s="17"/>
      <c r="I22" s="155">
        <v>24824</v>
      </c>
      <c r="J22" s="95">
        <f>J12*R22</f>
        <v>23171.05</v>
      </c>
      <c r="K22" s="17"/>
      <c r="L22" s="78" t="s">
        <v>1490</v>
      </c>
      <c r="M22" s="188">
        <v>0</v>
      </c>
      <c r="N22" s="188">
        <v>0</v>
      </c>
      <c r="O22" s="188">
        <v>60</v>
      </c>
      <c r="P22" s="189">
        <f>100-M22-N22-O22</f>
        <v>40</v>
      </c>
      <c r="Q22" s="166" t="str">
        <f>IF($C22="[select]","Select Vehicle Class",IF($C22="light vehicle","NA",IF($C22="grader","NA","Please enter")))</f>
        <v>NA</v>
      </c>
      <c r="R22" s="9">
        <v>5</v>
      </c>
      <c r="S22" s="36">
        <v>50</v>
      </c>
    </row>
    <row r="23" spans="3:19">
      <c r="C23" s="11" t="s">
        <v>796</v>
      </c>
      <c r="D23" s="33"/>
      <c r="E23" s="47"/>
      <c r="F23" s="17"/>
      <c r="G23" s="17"/>
      <c r="H23" s="17"/>
      <c r="I23" s="155"/>
      <c r="J23" s="95"/>
      <c r="K23" s="17"/>
      <c r="L23" s="11" t="s">
        <v>342</v>
      </c>
      <c r="M23" s="188">
        <v>0</v>
      </c>
      <c r="N23" s="188">
        <v>0</v>
      </c>
      <c r="O23" s="188">
        <v>0</v>
      </c>
      <c r="P23" s="189">
        <f>100-M23-N23-O23</f>
        <v>100</v>
      </c>
      <c r="Q23" s="166" t="str">
        <f t="shared" ref="Q23:Q24" si="1">IF($C23="[select]","Select Vehicle Class",IF($C23="light vehicle","NA",IF($C23="grader","NA","Please enter")))</f>
        <v>Please enter</v>
      </c>
      <c r="R23" s="9"/>
      <c r="S23" s="36" t="str">
        <f>IF($C23="[select]","Select Vehicle Class",IF($C23="light vehicle","Please enter",IF($C23="grader","Please enter","NA")))</f>
        <v>NA</v>
      </c>
    </row>
    <row r="24" spans="3:19">
      <c r="C24" s="11" t="s">
        <v>342</v>
      </c>
      <c r="D24" s="33"/>
      <c r="E24" s="47"/>
      <c r="F24" s="17"/>
      <c r="G24" s="17"/>
      <c r="H24" s="17"/>
      <c r="I24" s="155"/>
      <c r="J24" s="95"/>
      <c r="K24" s="17"/>
      <c r="L24" s="11" t="s">
        <v>342</v>
      </c>
      <c r="M24" s="188">
        <v>0</v>
      </c>
      <c r="N24" s="188">
        <v>0</v>
      </c>
      <c r="O24" s="188">
        <v>0</v>
      </c>
      <c r="P24" s="189">
        <f>100-M24-N24-O24</f>
        <v>100</v>
      </c>
      <c r="Q24" s="166" t="str">
        <f t="shared" si="1"/>
        <v>Select Vehicle Class</v>
      </c>
      <c r="R24" s="9"/>
      <c r="S24" s="36" t="str">
        <f>IF($C24="[select]","Select Vehicle Class",IF($C24="light vehicle","Please enter",IF($C24="grader","Please enter","NA")))</f>
        <v>Select Vehicle Class</v>
      </c>
    </row>
    <row r="25" spans="3:19">
      <c r="C25" s="2"/>
      <c r="D25" s="2"/>
      <c r="E25" s="2"/>
      <c r="F25" s="2"/>
      <c r="G25" s="2"/>
      <c r="H25" s="2"/>
      <c r="I25" s="2"/>
      <c r="J25" s="2"/>
      <c r="K25" s="2"/>
      <c r="L25" s="2"/>
      <c r="M25" s="2"/>
      <c r="N25" s="2"/>
      <c r="O25" s="2"/>
      <c r="P25" s="2"/>
      <c r="Q25" s="2"/>
      <c r="R25" s="2"/>
      <c r="S25" s="2"/>
    </row>
    <row r="26" spans="3:19" hidden="1">
      <c r="C26" s="91" t="s">
        <v>887</v>
      </c>
      <c r="D26" s="91" t="s">
        <v>888</v>
      </c>
      <c r="E26" s="91" t="s">
        <v>889</v>
      </c>
      <c r="F26" s="24"/>
      <c r="G26" s="24"/>
      <c r="H26" s="91"/>
      <c r="I26" s="91"/>
      <c r="J26" s="91"/>
      <c r="K26" s="91"/>
      <c r="L26" s="91" t="s">
        <v>890</v>
      </c>
      <c r="M26" s="91"/>
      <c r="N26" s="91" t="s">
        <v>738</v>
      </c>
      <c r="O26" s="91"/>
      <c r="P26" s="24"/>
      <c r="Q26" s="24"/>
      <c r="R26" s="24"/>
      <c r="S26" s="24"/>
    </row>
    <row r="27" spans="3:19" hidden="1">
      <c r="C27" s="91" t="s">
        <v>342</v>
      </c>
      <c r="D27" s="91"/>
      <c r="E27" s="91"/>
      <c r="F27" s="24"/>
      <c r="G27" s="24"/>
      <c r="H27" s="91"/>
      <c r="I27" s="91"/>
      <c r="J27" s="91"/>
      <c r="K27" s="91"/>
      <c r="L27" s="91"/>
      <c r="M27" s="91"/>
      <c r="N27" s="91"/>
      <c r="O27" s="91"/>
      <c r="P27" s="24"/>
      <c r="Q27" s="24"/>
      <c r="R27" s="24"/>
      <c r="S27" s="24"/>
    </row>
    <row r="28" spans="3:19" hidden="1">
      <c r="C28" s="91" t="s">
        <v>891</v>
      </c>
      <c r="D28" s="91" t="s">
        <v>897</v>
      </c>
      <c r="E28" s="91"/>
      <c r="F28" s="24"/>
      <c r="G28" s="24"/>
      <c r="H28" s="91"/>
      <c r="I28" s="91"/>
      <c r="J28" s="91"/>
      <c r="K28" s="91"/>
      <c r="L28" s="91"/>
      <c r="M28" s="91"/>
      <c r="N28" s="91"/>
      <c r="O28" s="91"/>
      <c r="P28" s="24"/>
      <c r="Q28" s="24"/>
      <c r="R28" s="24"/>
      <c r="S28" s="24"/>
    </row>
    <row r="29" spans="3:19" hidden="1">
      <c r="C29" s="91" t="s">
        <v>791</v>
      </c>
      <c r="D29" s="91" t="s">
        <v>892</v>
      </c>
      <c r="E29" s="91" t="s">
        <v>893</v>
      </c>
      <c r="F29" s="24"/>
      <c r="G29" s="24"/>
      <c r="H29" s="91"/>
      <c r="I29" s="91"/>
      <c r="J29" s="91"/>
      <c r="K29" s="91"/>
      <c r="L29" s="91" t="s">
        <v>894</v>
      </c>
      <c r="M29" s="91"/>
      <c r="N29" s="91" t="s">
        <v>895</v>
      </c>
      <c r="O29" s="91"/>
      <c r="P29" s="24"/>
      <c r="Q29" s="24"/>
      <c r="R29" s="24"/>
      <c r="S29" s="24"/>
    </row>
    <row r="30" spans="3:19" hidden="1">
      <c r="C30" s="91" t="s">
        <v>896</v>
      </c>
      <c r="D30" s="91" t="s">
        <v>897</v>
      </c>
      <c r="E30" s="91"/>
      <c r="F30" s="24"/>
      <c r="G30" s="24"/>
      <c r="H30" s="91"/>
      <c r="I30" s="91"/>
      <c r="J30" s="91"/>
      <c r="K30" s="91"/>
      <c r="L30" s="91" t="s">
        <v>898</v>
      </c>
      <c r="M30" s="91"/>
      <c r="N30" s="91" t="s">
        <v>899</v>
      </c>
      <c r="O30" s="91"/>
      <c r="P30" s="24"/>
      <c r="Q30" s="24"/>
      <c r="R30" s="24"/>
      <c r="S30" s="24"/>
    </row>
    <row r="31" spans="3:19" hidden="1">
      <c r="C31" s="91" t="s">
        <v>793</v>
      </c>
      <c r="D31" s="91" t="s">
        <v>897</v>
      </c>
      <c r="E31" s="91"/>
      <c r="F31" s="24"/>
      <c r="G31" s="24"/>
      <c r="H31" s="91"/>
      <c r="I31" s="91"/>
      <c r="J31" s="91"/>
      <c r="K31" s="91"/>
      <c r="L31" s="91" t="s">
        <v>902</v>
      </c>
      <c r="M31" s="91"/>
      <c r="N31" s="91" t="s">
        <v>903</v>
      </c>
      <c r="O31" s="91"/>
      <c r="P31" s="24"/>
      <c r="Q31" s="24"/>
      <c r="R31" s="24"/>
      <c r="S31" s="24"/>
    </row>
    <row r="32" spans="3:19" hidden="1">
      <c r="C32" s="91" t="s">
        <v>796</v>
      </c>
      <c r="D32" s="91" t="s">
        <v>907</v>
      </c>
      <c r="E32" s="91" t="s">
        <v>893</v>
      </c>
      <c r="F32" s="24"/>
      <c r="G32" s="24"/>
      <c r="H32" s="91"/>
      <c r="I32" s="91"/>
      <c r="J32" s="91"/>
      <c r="K32" s="91"/>
      <c r="L32" s="91" t="s">
        <v>908</v>
      </c>
      <c r="M32" s="91"/>
      <c r="N32" s="91" t="s">
        <v>909</v>
      </c>
      <c r="O32" s="91"/>
      <c r="P32" s="24"/>
      <c r="Q32" s="24"/>
      <c r="R32" s="24"/>
      <c r="S32" s="24"/>
    </row>
    <row r="33" spans="3:14" hidden="1">
      <c r="C33" s="91" t="s">
        <v>910</v>
      </c>
      <c r="D33" s="91"/>
      <c r="E33" s="91"/>
      <c r="F33" s="24"/>
      <c r="G33" s="24"/>
      <c r="H33" s="91"/>
      <c r="I33" s="91"/>
      <c r="J33" s="91"/>
      <c r="K33" s="91"/>
      <c r="L33" s="91"/>
      <c r="M33" s="91"/>
      <c r="N33" s="91"/>
    </row>
    <row r="34" spans="3:14" hidden="1">
      <c r="C34" s="91" t="s">
        <v>912</v>
      </c>
      <c r="D34" s="91" t="s">
        <v>907</v>
      </c>
      <c r="E34" s="91" t="s">
        <v>893</v>
      </c>
      <c r="F34" s="24"/>
      <c r="G34" s="24"/>
      <c r="H34" s="91"/>
      <c r="I34" s="91"/>
      <c r="J34" s="91"/>
      <c r="K34" s="91"/>
      <c r="L34" s="91" t="s">
        <v>913</v>
      </c>
      <c r="M34" s="91"/>
      <c r="N34" s="91" t="s">
        <v>914</v>
      </c>
    </row>
    <row r="35" spans="3:14" hidden="1">
      <c r="C35" s="91" t="s">
        <v>915</v>
      </c>
      <c r="D35" s="91"/>
      <c r="E35" s="91"/>
      <c r="F35" s="24"/>
      <c r="G35" s="24"/>
      <c r="H35" s="91"/>
      <c r="I35" s="91"/>
      <c r="J35" s="91"/>
      <c r="K35" s="91"/>
      <c r="L35" s="91"/>
      <c r="M35" s="91"/>
      <c r="N35" s="91"/>
    </row>
    <row r="36" spans="3:14" hidden="1">
      <c r="C36" s="91" t="s">
        <v>916</v>
      </c>
      <c r="D36" s="91"/>
      <c r="E36" s="91"/>
      <c r="F36" s="24"/>
      <c r="G36" s="24"/>
      <c r="H36" s="91"/>
      <c r="I36" s="91"/>
      <c r="J36" s="91"/>
      <c r="K36" s="91"/>
      <c r="L36" s="91"/>
      <c r="M36" s="91"/>
      <c r="N36" s="91"/>
    </row>
    <row r="37" spans="3:14" hidden="1">
      <c r="C37" s="91" t="s">
        <v>800</v>
      </c>
      <c r="D37" s="91" t="s">
        <v>897</v>
      </c>
      <c r="E37" s="91"/>
      <c r="F37" s="24"/>
      <c r="G37" s="24"/>
      <c r="H37" s="91"/>
      <c r="I37" s="91"/>
      <c r="J37" s="91"/>
      <c r="K37" s="91"/>
      <c r="L37" s="91" t="s">
        <v>922</v>
      </c>
      <c r="M37" s="91"/>
      <c r="N37" s="91" t="s">
        <v>923</v>
      </c>
    </row>
    <row r="38" spans="3:14" hidden="1">
      <c r="C38" s="91" t="s">
        <v>933</v>
      </c>
      <c r="D38" s="91" t="s">
        <v>897</v>
      </c>
      <c r="E38" s="91"/>
      <c r="F38" s="24"/>
      <c r="G38" s="24"/>
      <c r="H38" s="91"/>
      <c r="I38" s="91"/>
      <c r="J38" s="91"/>
      <c r="K38" s="91"/>
      <c r="L38" s="91" t="s">
        <v>934</v>
      </c>
      <c r="M38" s="91"/>
      <c r="N38" s="91" t="s">
        <v>935</v>
      </c>
    </row>
    <row r="39" spans="3:14" hidden="1">
      <c r="C39" s="91" t="s">
        <v>811</v>
      </c>
      <c r="D39" s="91" t="s">
        <v>897</v>
      </c>
      <c r="E39" s="91"/>
      <c r="F39" s="24"/>
      <c r="G39" s="24"/>
      <c r="H39" s="91"/>
      <c r="I39" s="91"/>
      <c r="J39" s="91"/>
      <c r="K39" s="91"/>
      <c r="L39" s="91"/>
      <c r="M39" s="91"/>
      <c r="N39" s="91"/>
    </row>
    <row r="40" spans="3:14" hidden="1">
      <c r="C40" s="91" t="s">
        <v>817</v>
      </c>
      <c r="D40" s="91" t="s">
        <v>907</v>
      </c>
      <c r="E40" s="91" t="s">
        <v>939</v>
      </c>
      <c r="F40" s="24"/>
      <c r="G40" s="24"/>
      <c r="H40" s="91"/>
      <c r="I40" s="91"/>
      <c r="J40" s="91"/>
      <c r="K40" s="91"/>
      <c r="L40" s="91"/>
      <c r="M40" s="91"/>
      <c r="N40" s="91"/>
    </row>
    <row r="41" spans="3:14" hidden="1">
      <c r="C41" s="91" t="s">
        <v>1491</v>
      </c>
      <c r="D41" s="91" t="s">
        <v>897</v>
      </c>
      <c r="E41" s="91"/>
      <c r="F41" s="24"/>
      <c r="G41" s="24"/>
      <c r="H41" s="91"/>
      <c r="I41" s="91"/>
      <c r="J41" s="91"/>
      <c r="K41" s="91"/>
      <c r="L41" s="91"/>
      <c r="M41" s="91"/>
      <c r="N41" s="91"/>
    </row>
    <row r="42" spans="3:14" hidden="1">
      <c r="C42" s="91" t="s">
        <v>821</v>
      </c>
      <c r="D42" s="91" t="s">
        <v>897</v>
      </c>
      <c r="E42" s="91"/>
      <c r="F42" s="24"/>
      <c r="G42" s="24"/>
      <c r="H42" s="91"/>
      <c r="I42" s="91"/>
      <c r="J42" s="91"/>
      <c r="K42" s="91"/>
      <c r="L42" s="91"/>
      <c r="M42" s="91"/>
      <c r="N42" s="91"/>
    </row>
    <row r="43" spans="3:14" hidden="1">
      <c r="C43" s="91" t="s">
        <v>942</v>
      </c>
      <c r="D43" s="91" t="s">
        <v>897</v>
      </c>
      <c r="E43" s="91"/>
      <c r="F43" s="24"/>
      <c r="G43" s="24"/>
      <c r="H43" s="91"/>
      <c r="I43" s="91"/>
      <c r="J43" s="91"/>
      <c r="K43" s="91"/>
      <c r="L43" s="91"/>
      <c r="M43" s="91"/>
      <c r="N43" s="91"/>
    </row>
    <row r="44" spans="3:14" hidden="1">
      <c r="C44" s="91" t="s">
        <v>943</v>
      </c>
      <c r="D44" s="91" t="s">
        <v>907</v>
      </c>
      <c r="E44" s="91" t="s">
        <v>893</v>
      </c>
      <c r="F44" s="24"/>
      <c r="G44" s="24"/>
      <c r="H44" s="91"/>
      <c r="I44" s="91"/>
      <c r="J44" s="91"/>
      <c r="K44" s="91"/>
      <c r="L44" s="91"/>
      <c r="M44" s="91"/>
      <c r="N44" s="91"/>
    </row>
    <row r="45" spans="3:14" hidden="1">
      <c r="C45" s="91" t="s">
        <v>944</v>
      </c>
      <c r="D45" s="91"/>
      <c r="E45" s="91"/>
      <c r="F45" s="24"/>
      <c r="G45" s="24"/>
      <c r="H45" s="91"/>
      <c r="I45" s="91"/>
      <c r="J45" s="91"/>
      <c r="K45" s="91"/>
      <c r="L45" s="91"/>
      <c r="M45" s="91"/>
      <c r="N45" s="91"/>
    </row>
    <row r="46" spans="3:14" hidden="1">
      <c r="C46" s="91" t="s">
        <v>843</v>
      </c>
      <c r="D46" s="91" t="s">
        <v>897</v>
      </c>
      <c r="E46" s="91"/>
      <c r="F46" s="24"/>
      <c r="G46" s="24"/>
      <c r="H46" s="91"/>
      <c r="I46" s="91"/>
      <c r="J46" s="91"/>
      <c r="K46" s="91"/>
      <c r="L46" s="91"/>
      <c r="M46" s="91"/>
      <c r="N46" s="91"/>
    </row>
    <row r="47" spans="3:14" hidden="1">
      <c r="C47" s="91" t="s">
        <v>960</v>
      </c>
      <c r="D47" s="91" t="s">
        <v>897</v>
      </c>
      <c r="E47" s="91"/>
      <c r="F47" s="24"/>
      <c r="G47" s="24"/>
      <c r="H47" s="91"/>
      <c r="I47" s="91"/>
      <c r="J47" s="91"/>
      <c r="K47" s="91"/>
      <c r="L47" s="91"/>
      <c r="M47" s="91"/>
      <c r="N47" s="91"/>
    </row>
    <row r="49" spans="3:3">
      <c r="C49" s="91" t="s">
        <v>1492</v>
      </c>
    </row>
    <row r="50" spans="3:3">
      <c r="C50" s="91"/>
    </row>
    <row r="51" spans="3:3" ht="18">
      <c r="C51" s="25" t="s">
        <v>737</v>
      </c>
    </row>
    <row r="53" spans="3:3">
      <c r="C53" s="1" t="s">
        <v>1493</v>
      </c>
    </row>
  </sheetData>
  <mergeCells count="15">
    <mergeCell ref="I8:W8"/>
    <mergeCell ref="G6:W7"/>
    <mergeCell ref="Y10:Y11"/>
    <mergeCell ref="C20:C21"/>
    <mergeCell ref="D20:D21"/>
    <mergeCell ref="E20:E21"/>
    <mergeCell ref="L10:W10"/>
    <mergeCell ref="Q19:Q20"/>
    <mergeCell ref="S19:S20"/>
    <mergeCell ref="L19:L20"/>
    <mergeCell ref="M19:M20"/>
    <mergeCell ref="N19:N20"/>
    <mergeCell ref="O19:O20"/>
    <mergeCell ref="P19:P20"/>
    <mergeCell ref="R19:R20"/>
  </mergeCells>
  <conditionalFormatting sqref="C12:C16 F12:G16">
    <cfRule type="cellIs" dxfId="201" priority="54" operator="equal">
      <formula>"[select]"</formula>
    </cfRule>
    <cfRule type="cellIs" dxfId="200" priority="55" operator="equal">
      <formula>""</formula>
    </cfRule>
  </conditionalFormatting>
  <conditionalFormatting sqref="C22:C24">
    <cfRule type="cellIs" dxfId="199" priority="6" operator="equal">
      <formula>"[select]"</formula>
    </cfRule>
    <cfRule type="cellIs" dxfId="198" priority="7" operator="equal">
      <formula>""</formula>
    </cfRule>
  </conditionalFormatting>
  <conditionalFormatting sqref="I21:J21">
    <cfRule type="cellIs" dxfId="197" priority="27" operator="equal">
      <formula>"[select]"</formula>
    </cfRule>
    <cfRule type="cellIs" dxfId="196" priority="28" operator="equal">
      <formula>""</formula>
    </cfRule>
  </conditionalFormatting>
  <conditionalFormatting sqref="L21:L24">
    <cfRule type="cellIs" dxfId="195" priority="4" operator="equal">
      <formula>"[select]"</formula>
    </cfRule>
    <cfRule type="cellIs" dxfId="194" priority="5" operator="equal">
      <formula>""</formula>
    </cfRule>
  </conditionalFormatting>
  <conditionalFormatting sqref="M21:S21">
    <cfRule type="cellIs" dxfId="193" priority="11" operator="equal">
      <formula>"[select]"</formula>
    </cfRule>
    <cfRule type="cellIs" dxfId="192" priority="12" operator="equal">
      <formula>""</formula>
    </cfRule>
  </conditionalFormatting>
  <conditionalFormatting sqref="P22:P24">
    <cfRule type="cellIs" dxfId="191" priority="44" operator="lessThan">
      <formula>0</formula>
    </cfRule>
    <cfRule type="cellIs" dxfId="190" priority="45" operator="greaterThan">
      <formula>100</formula>
    </cfRule>
  </conditionalFormatting>
  <conditionalFormatting sqref="Y12:Y16">
    <cfRule type="cellIs" dxfId="189" priority="150" operator="lessThan">
      <formula>100</formula>
    </cfRule>
    <cfRule type="aboveAverage" dxfId="188" priority="151" aboveAverage="0"/>
    <cfRule type="cellIs" dxfId="187" priority="152" operator="lessThan">
      <formula>100%</formula>
    </cfRule>
  </conditionalFormatting>
  <dataValidations count="5">
    <dataValidation type="list" allowBlank="1" showInputMessage="1" sqref="L22:L24" xr:uid="{00000000-0002-0000-1900-000000000000}">
      <formula1>OpenAreas</formula1>
    </dataValidation>
    <dataValidation type="list" allowBlank="1" showInputMessage="1" sqref="C22:C24" xr:uid="{00000000-0002-0000-1900-000001000000}">
      <formula1>"[select],Ancillary (Other),Bus,Light Vehicle"</formula1>
    </dataValidation>
    <dataValidation type="list" allowBlank="1" showInputMessage="1" sqref="F12:F16" xr:uid="{00000000-0002-0000-1900-000003000000}">
      <formula1>"[select],ULP,PULP,low aromatic ULP/Opal,LPG,Butane,Biodiesel,Avgas 100,Avgas LL"</formula1>
    </dataValidation>
    <dataValidation type="list" allowBlank="1" showInputMessage="1" sqref="C12:C16" xr:uid="{00000000-0002-0000-1900-000005000000}">
      <formula1>$C$27:$C$47</formula1>
    </dataValidation>
    <dataValidation type="list" allowBlank="1" showInputMessage="1" sqref="G12:G16" xr:uid="{7C3002ED-2531-4DA5-BAE3-ADF5BEAE42FF}">
      <formula1>"[select],L,kL,m³,kg,Tonne"</formula1>
    </dataValidation>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9">
    <tabColor rgb="FF92D050"/>
  </sheetPr>
  <dimension ref="A3:V91"/>
  <sheetViews>
    <sheetView topLeftCell="A22" zoomScale="70" zoomScaleNormal="70" workbookViewId="0">
      <selection activeCell="C87" sqref="C87:D90"/>
    </sheetView>
  </sheetViews>
  <sheetFormatPr defaultColWidth="9.28515625" defaultRowHeight="15"/>
  <cols>
    <col min="1" max="1" width="2.7109375" style="130" customWidth="1"/>
    <col min="2" max="2" width="2.7109375" style="1" customWidth="1"/>
    <col min="3" max="3" width="35.7109375" style="1" customWidth="1"/>
    <col min="4" max="4" width="25.7109375" style="1" customWidth="1"/>
    <col min="5" max="5" width="13.28515625" style="1" customWidth="1"/>
    <col min="6" max="7" width="20.7109375" style="1" customWidth="1"/>
    <col min="8" max="20" width="13.28515625" style="1" customWidth="1"/>
    <col min="21" max="21" width="2.7109375" style="1" customWidth="1"/>
    <col min="22" max="22" width="15.7109375" style="1" customWidth="1"/>
    <col min="23" max="24" width="2.7109375" style="1" customWidth="1"/>
    <col min="25" max="25" width="20.5703125" style="1" customWidth="1"/>
    <col min="26" max="16384" width="9.28515625" style="1"/>
  </cols>
  <sheetData>
    <row r="3" spans="3:22" ht="23.25">
      <c r="C3" s="16" t="s">
        <v>9</v>
      </c>
      <c r="D3" s="18"/>
      <c r="E3" s="17"/>
      <c r="F3" s="17"/>
      <c r="G3" s="18" t="s">
        <v>1494</v>
      </c>
      <c r="H3" s="18"/>
      <c r="I3" s="17"/>
      <c r="J3" s="17"/>
      <c r="K3" s="17"/>
      <c r="L3" s="17"/>
      <c r="M3" s="17"/>
      <c r="N3" s="17"/>
      <c r="O3" s="17"/>
      <c r="P3" s="17"/>
      <c r="Q3" s="17"/>
      <c r="R3" s="17"/>
      <c r="S3" s="17"/>
      <c r="T3" s="17"/>
      <c r="U3" s="17"/>
      <c r="V3" s="17"/>
    </row>
    <row r="4" spans="3:22" ht="23.25">
      <c r="C4" s="16" t="s">
        <v>11</v>
      </c>
      <c r="D4" s="18"/>
      <c r="E4" s="17"/>
      <c r="F4" s="17"/>
      <c r="G4" s="1034" t="s">
        <v>1495</v>
      </c>
      <c r="H4" s="1035"/>
      <c r="I4" s="1035"/>
      <c r="J4" s="1035"/>
      <c r="K4" s="1035"/>
      <c r="L4" s="1035"/>
      <c r="M4" s="1035"/>
      <c r="N4" s="1035"/>
      <c r="O4" s="1035"/>
      <c r="P4" s="1035"/>
      <c r="Q4" s="1035"/>
      <c r="R4" s="1035"/>
      <c r="S4" s="1035"/>
      <c r="T4" s="1036"/>
      <c r="U4" s="17"/>
      <c r="V4" s="17"/>
    </row>
    <row r="5" spans="3:22">
      <c r="C5" s="17"/>
      <c r="D5" s="17"/>
      <c r="E5" s="17"/>
      <c r="F5" s="17"/>
      <c r="G5" s="1037"/>
      <c r="H5" s="1006"/>
      <c r="I5" s="1006"/>
      <c r="J5" s="1006"/>
      <c r="K5" s="1006"/>
      <c r="L5" s="1006"/>
      <c r="M5" s="1006"/>
      <c r="N5" s="1006"/>
      <c r="O5" s="1006"/>
      <c r="P5" s="1006"/>
      <c r="Q5" s="1006"/>
      <c r="R5" s="1006"/>
      <c r="S5" s="1006"/>
      <c r="T5" s="1038"/>
      <c r="U5" s="17"/>
      <c r="V5" s="17"/>
    </row>
    <row r="6" spans="3:22" s="107" customFormat="1" ht="133.5" customHeight="1">
      <c r="C6" s="403" t="s">
        <v>1496</v>
      </c>
      <c r="D6" s="404"/>
      <c r="E6" s="404"/>
      <c r="F6" s="404"/>
      <c r="G6" s="1039"/>
      <c r="H6" s="1040"/>
      <c r="I6" s="1040"/>
      <c r="J6" s="1040"/>
      <c r="K6" s="1040"/>
      <c r="L6" s="1040"/>
      <c r="M6" s="1040"/>
      <c r="N6" s="1040"/>
      <c r="O6" s="1040"/>
      <c r="P6" s="1040"/>
      <c r="Q6" s="1040"/>
      <c r="R6" s="1040"/>
      <c r="S6" s="1040"/>
      <c r="T6" s="1041"/>
      <c r="U6" s="404"/>
      <c r="V6" s="404"/>
    </row>
    <row r="7" spans="3:22" s="107" customFormat="1" ht="16.5" customHeight="1">
      <c r="C7" s="34"/>
      <c r="D7" s="17"/>
      <c r="E7" s="17"/>
      <c r="F7" s="17"/>
      <c r="G7" s="32" t="s">
        <v>689</v>
      </c>
      <c r="H7" s="17"/>
      <c r="I7" s="1029" t="s">
        <v>1497</v>
      </c>
      <c r="J7" s="1030"/>
      <c r="K7" s="1030"/>
      <c r="L7" s="1030"/>
      <c r="M7" s="1030"/>
      <c r="N7" s="1030"/>
      <c r="O7" s="1030"/>
      <c r="P7" s="1030"/>
      <c r="Q7" s="1030"/>
      <c r="R7" s="1030"/>
      <c r="S7" s="1030"/>
      <c r="T7" s="1031"/>
      <c r="U7" s="17"/>
      <c r="V7" s="17"/>
    </row>
    <row r="8" spans="3:22" ht="18">
      <c r="C8" s="34" t="s">
        <v>1498</v>
      </c>
      <c r="D8" s="17"/>
      <c r="E8" s="17"/>
      <c r="F8" s="17"/>
      <c r="G8" s="17"/>
      <c r="H8" s="17"/>
      <c r="I8" s="17"/>
      <c r="J8" s="17"/>
      <c r="K8" s="17"/>
      <c r="L8" s="17"/>
      <c r="M8" s="17"/>
      <c r="N8" s="17"/>
      <c r="O8" s="17"/>
      <c r="P8" s="17"/>
      <c r="Q8" s="17"/>
      <c r="R8" s="17"/>
      <c r="S8" s="17"/>
      <c r="T8" s="17"/>
      <c r="U8" s="17"/>
      <c r="V8" s="17"/>
    </row>
    <row r="9" spans="3:22">
      <c r="C9" s="17"/>
      <c r="D9" s="17"/>
      <c r="E9" s="17"/>
      <c r="F9" s="17"/>
      <c r="G9" s="17"/>
      <c r="H9" s="17"/>
      <c r="I9" s="1008" t="s">
        <v>1499</v>
      </c>
      <c r="J9" s="1009"/>
      <c r="K9" s="1009"/>
      <c r="L9" s="1009"/>
      <c r="M9" s="1009"/>
      <c r="N9" s="1009"/>
      <c r="O9" s="1009"/>
      <c r="P9" s="1009"/>
      <c r="Q9" s="1009"/>
      <c r="R9" s="1009"/>
      <c r="S9" s="1009"/>
      <c r="T9" s="1010"/>
      <c r="U9" s="17"/>
      <c r="V9" s="1028" t="s">
        <v>1500</v>
      </c>
    </row>
    <row r="10" spans="3:22">
      <c r="C10" s="103" t="s">
        <v>1501</v>
      </c>
      <c r="D10" s="103" t="s">
        <v>291</v>
      </c>
      <c r="E10" s="103" t="s">
        <v>1502</v>
      </c>
      <c r="F10" s="103" t="s">
        <v>789</v>
      </c>
      <c r="G10" s="103" t="s">
        <v>790</v>
      </c>
      <c r="H10" s="103" t="s">
        <v>472</v>
      </c>
      <c r="I10" s="103" t="s">
        <v>574</v>
      </c>
      <c r="J10" s="103" t="s">
        <v>575</v>
      </c>
      <c r="K10" s="103" t="s">
        <v>576</v>
      </c>
      <c r="L10" s="103" t="s">
        <v>577</v>
      </c>
      <c r="M10" s="103" t="s">
        <v>578</v>
      </c>
      <c r="N10" s="103" t="s">
        <v>579</v>
      </c>
      <c r="O10" s="103" t="s">
        <v>580</v>
      </c>
      <c r="P10" s="103" t="s">
        <v>581</v>
      </c>
      <c r="Q10" s="103" t="s">
        <v>582</v>
      </c>
      <c r="R10" s="103" t="s">
        <v>583</v>
      </c>
      <c r="S10" s="103" t="s">
        <v>584</v>
      </c>
      <c r="T10" s="103" t="s">
        <v>585</v>
      </c>
      <c r="U10" s="17"/>
      <c r="V10" s="1028"/>
    </row>
    <row r="11" spans="3:22">
      <c r="C11" s="82" t="s">
        <v>1503</v>
      </c>
      <c r="D11" s="28" t="s">
        <v>1504</v>
      </c>
      <c r="E11" s="11" t="s">
        <v>1505</v>
      </c>
      <c r="F11" s="153">
        <v>337493</v>
      </c>
      <c r="G11" s="95">
        <f>SUM(I11:T11)</f>
        <v>512180.45</v>
      </c>
      <c r="H11" s="128" t="s">
        <v>703</v>
      </c>
      <c r="I11" s="635">
        <v>34773.449999999997</v>
      </c>
      <c r="J11" s="635">
        <v>48051.45</v>
      </c>
      <c r="K11" s="635">
        <v>42125.65</v>
      </c>
      <c r="L11" s="635">
        <v>52053.75</v>
      </c>
      <c r="M11" s="635">
        <v>35169.550000000003</v>
      </c>
      <c r="N11" s="635">
        <v>40685.5</v>
      </c>
      <c r="O11" s="635">
        <v>49171.65</v>
      </c>
      <c r="P11" s="635">
        <v>44620.95</v>
      </c>
      <c r="Q11" s="635">
        <v>41416.25</v>
      </c>
      <c r="R11" s="635">
        <v>38592.949999999997</v>
      </c>
      <c r="S11" s="635">
        <v>45427</v>
      </c>
      <c r="T11" s="635">
        <v>40092.300000000003</v>
      </c>
      <c r="U11" s="17"/>
      <c r="V11" s="182">
        <v>50</v>
      </c>
    </row>
    <row r="12" spans="3:22">
      <c r="C12" s="82" t="s">
        <v>1506</v>
      </c>
      <c r="D12" s="28" t="s">
        <v>1507</v>
      </c>
      <c r="E12" s="11" t="s">
        <v>1505</v>
      </c>
      <c r="F12" s="153">
        <v>33750</v>
      </c>
      <c r="G12" s="95">
        <f t="shared" ref="G12:G14" si="0">SUM(I12:T12)</f>
        <v>51218.044999999998</v>
      </c>
      <c r="H12" s="128" t="s">
        <v>703</v>
      </c>
      <c r="I12" s="635">
        <v>3477.3449999999998</v>
      </c>
      <c r="J12" s="635">
        <v>4805.1449999999995</v>
      </c>
      <c r="K12" s="635">
        <v>4212.5650000000005</v>
      </c>
      <c r="L12" s="635">
        <v>5205.375</v>
      </c>
      <c r="M12" s="635">
        <v>3516.9550000000004</v>
      </c>
      <c r="N12" s="635">
        <v>4068.55</v>
      </c>
      <c r="O12" s="635">
        <v>4917.1650000000009</v>
      </c>
      <c r="P12" s="635">
        <v>4462.0950000000003</v>
      </c>
      <c r="Q12" s="635">
        <v>4141.625</v>
      </c>
      <c r="R12" s="635">
        <v>3859.2950000000001</v>
      </c>
      <c r="S12" s="635">
        <v>4542.7</v>
      </c>
      <c r="T12" s="635">
        <v>4009.2300000000005</v>
      </c>
      <c r="U12" s="17"/>
      <c r="V12" s="182">
        <v>5</v>
      </c>
    </row>
    <row r="13" spans="3:22">
      <c r="C13" s="82" t="s">
        <v>1506</v>
      </c>
      <c r="D13" s="28" t="s">
        <v>1508</v>
      </c>
      <c r="E13" s="11" t="s">
        <v>1505</v>
      </c>
      <c r="F13" s="153">
        <v>33750</v>
      </c>
      <c r="G13" s="95">
        <f t="shared" si="0"/>
        <v>51218.044999999998</v>
      </c>
      <c r="H13" s="128" t="s">
        <v>703</v>
      </c>
      <c r="I13" s="635">
        <v>3477.3449999999998</v>
      </c>
      <c r="J13" s="635">
        <v>4805.1449999999995</v>
      </c>
      <c r="K13" s="635">
        <v>4212.5650000000005</v>
      </c>
      <c r="L13" s="635">
        <v>5205.375</v>
      </c>
      <c r="M13" s="635">
        <v>3516.9550000000004</v>
      </c>
      <c r="N13" s="635">
        <v>4068.55</v>
      </c>
      <c r="O13" s="635">
        <v>4917.1650000000009</v>
      </c>
      <c r="P13" s="635">
        <v>4462.0950000000003</v>
      </c>
      <c r="Q13" s="635">
        <v>4141.625</v>
      </c>
      <c r="R13" s="635">
        <v>3859.2950000000001</v>
      </c>
      <c r="S13" s="635">
        <v>4542.7</v>
      </c>
      <c r="T13" s="635">
        <v>4009.2300000000005</v>
      </c>
      <c r="U13" s="17"/>
      <c r="V13" s="182">
        <v>5</v>
      </c>
    </row>
    <row r="14" spans="3:22">
      <c r="C14" s="82" t="s">
        <v>1509</v>
      </c>
      <c r="D14" s="28" t="s">
        <v>1510</v>
      </c>
      <c r="E14" s="11" t="s">
        <v>1505</v>
      </c>
      <c r="F14" s="153">
        <v>269996</v>
      </c>
      <c r="G14" s="95">
        <f t="shared" si="0"/>
        <v>409744.36</v>
      </c>
      <c r="H14" s="128" t="s">
        <v>703</v>
      </c>
      <c r="I14" s="635">
        <v>27818.76</v>
      </c>
      <c r="J14" s="635">
        <v>38441.159999999996</v>
      </c>
      <c r="K14" s="635">
        <v>33700.520000000004</v>
      </c>
      <c r="L14" s="635">
        <v>41643</v>
      </c>
      <c r="M14" s="635">
        <v>28135.640000000003</v>
      </c>
      <c r="N14" s="635">
        <v>32548.400000000001</v>
      </c>
      <c r="O14" s="635">
        <v>39337.320000000007</v>
      </c>
      <c r="P14" s="635">
        <v>35696.76</v>
      </c>
      <c r="Q14" s="635">
        <v>33133</v>
      </c>
      <c r="R14" s="635">
        <v>30874.36</v>
      </c>
      <c r="S14" s="635">
        <v>36341.599999999999</v>
      </c>
      <c r="T14" s="635">
        <v>32073.840000000004</v>
      </c>
      <c r="U14" s="17"/>
      <c r="V14" s="182">
        <v>40</v>
      </c>
    </row>
    <row r="15" spans="3:22">
      <c r="C15" s="82"/>
      <c r="D15" s="28"/>
      <c r="E15" s="11" t="s">
        <v>342</v>
      </c>
      <c r="F15" s="153"/>
      <c r="G15" s="95"/>
      <c r="H15" s="11" t="s">
        <v>342</v>
      </c>
      <c r="I15" s="86"/>
      <c r="J15" s="86"/>
      <c r="K15" s="86"/>
      <c r="L15" s="86"/>
      <c r="M15" s="86"/>
      <c r="N15" s="86"/>
      <c r="O15" s="86"/>
      <c r="P15" s="86"/>
      <c r="Q15" s="86"/>
      <c r="R15" s="86"/>
      <c r="S15" s="86"/>
      <c r="T15" s="86"/>
      <c r="U15" s="17"/>
      <c r="V15" s="182"/>
    </row>
    <row r="16" spans="3:22">
      <c r="C16" s="82"/>
      <c r="D16" s="28"/>
      <c r="E16" s="11" t="s">
        <v>342</v>
      </c>
      <c r="F16" s="153"/>
      <c r="G16" s="95"/>
      <c r="H16" s="11" t="s">
        <v>342</v>
      </c>
      <c r="I16" s="86"/>
      <c r="J16" s="86"/>
      <c r="K16" s="86"/>
      <c r="L16" s="86"/>
      <c r="M16" s="86"/>
      <c r="N16" s="86"/>
      <c r="O16" s="86"/>
      <c r="P16" s="86"/>
      <c r="Q16" s="86"/>
      <c r="R16" s="86"/>
      <c r="S16" s="86"/>
      <c r="T16" s="86"/>
      <c r="U16" s="17"/>
      <c r="V16" s="182"/>
    </row>
    <row r="18" spans="3:22">
      <c r="C18" s="956" t="s">
        <v>1511</v>
      </c>
      <c r="D18" s="958"/>
      <c r="E18" s="11" t="s">
        <v>1505</v>
      </c>
      <c r="F18" s="153">
        <v>674986.9</v>
      </c>
      <c r="G18" s="95">
        <f>SUM(I18:T18)</f>
        <v>1024360.9</v>
      </c>
      <c r="H18" s="11" t="s">
        <v>703</v>
      </c>
      <c r="I18" s="684">
        <f>SUM(I11:I14)</f>
        <v>69546.899999999994</v>
      </c>
      <c r="J18" s="684">
        <f t="shared" ref="J18:T18" si="1">SUM(J11:J14)</f>
        <v>96102.9</v>
      </c>
      <c r="K18" s="684">
        <f t="shared" si="1"/>
        <v>84251.300000000017</v>
      </c>
      <c r="L18" s="684">
        <f t="shared" si="1"/>
        <v>104107.5</v>
      </c>
      <c r="M18" s="684">
        <f t="shared" si="1"/>
        <v>70339.100000000006</v>
      </c>
      <c r="N18" s="684">
        <f t="shared" si="1"/>
        <v>81371</v>
      </c>
      <c r="O18" s="684">
        <f t="shared" si="1"/>
        <v>98343.300000000017</v>
      </c>
      <c r="P18" s="684">
        <f t="shared" si="1"/>
        <v>89241.9</v>
      </c>
      <c r="Q18" s="684">
        <f t="shared" si="1"/>
        <v>82832.5</v>
      </c>
      <c r="R18" s="684">
        <f t="shared" si="1"/>
        <v>77185.899999999994</v>
      </c>
      <c r="S18" s="684">
        <f t="shared" si="1"/>
        <v>90854</v>
      </c>
      <c r="T18" s="684">
        <f t="shared" si="1"/>
        <v>80184.600000000006</v>
      </c>
      <c r="U18" s="17"/>
      <c r="V18" s="182">
        <f>SUM(V11:V16)</f>
        <v>100</v>
      </c>
    </row>
    <row r="19" spans="3:22">
      <c r="C19" s="17"/>
      <c r="D19" s="17"/>
      <c r="E19" s="17"/>
      <c r="F19" s="17"/>
      <c r="G19" s="17"/>
      <c r="H19" s="17"/>
      <c r="I19" s="17"/>
      <c r="J19" s="17"/>
      <c r="K19" s="17"/>
      <c r="L19" s="17"/>
      <c r="M19" s="17"/>
      <c r="N19" s="17"/>
      <c r="O19" s="17"/>
      <c r="P19" s="17"/>
      <c r="Q19" s="17"/>
      <c r="R19" s="17"/>
      <c r="S19" s="17"/>
      <c r="T19" s="17"/>
      <c r="U19" s="17"/>
      <c r="V19" s="17"/>
    </row>
    <row r="20" spans="3:22" ht="18">
      <c r="C20" s="34" t="s">
        <v>1512</v>
      </c>
      <c r="D20" s="17"/>
      <c r="E20" s="17"/>
      <c r="F20" s="17"/>
      <c r="G20" s="17"/>
      <c r="H20" s="17"/>
      <c r="I20" s="17"/>
      <c r="J20" s="17"/>
      <c r="K20" s="17"/>
      <c r="L20" s="17"/>
      <c r="M20" s="17"/>
      <c r="N20" s="17"/>
      <c r="O20" s="17"/>
      <c r="P20" s="17"/>
      <c r="Q20" s="17"/>
      <c r="R20" s="17"/>
      <c r="S20" s="17"/>
      <c r="T20" s="17"/>
      <c r="U20" s="17"/>
      <c r="V20" s="17"/>
    </row>
    <row r="21" spans="3:22" ht="38.25">
      <c r="C21" s="103" t="s">
        <v>1501</v>
      </c>
      <c r="D21" s="103" t="s">
        <v>291</v>
      </c>
      <c r="E21" s="103" t="s">
        <v>1513</v>
      </c>
      <c r="F21" s="129" t="s">
        <v>1514</v>
      </c>
      <c r="G21" s="103" t="s">
        <v>1515</v>
      </c>
      <c r="H21" s="103" t="s">
        <v>1516</v>
      </c>
      <c r="I21" s="103" t="s">
        <v>1517</v>
      </c>
      <c r="J21" s="17"/>
      <c r="K21" s="17"/>
      <c r="L21" s="17"/>
      <c r="M21" s="17"/>
      <c r="N21" s="17"/>
      <c r="O21" s="17"/>
      <c r="P21" s="17"/>
      <c r="Q21" s="17"/>
      <c r="R21" s="17"/>
      <c r="S21" s="17"/>
      <c r="T21" s="17"/>
      <c r="U21" s="17"/>
      <c r="V21" s="17"/>
    </row>
    <row r="22" spans="3:22">
      <c r="C22" s="82" t="s">
        <v>1518</v>
      </c>
      <c r="D22" s="28" t="s">
        <v>1504</v>
      </c>
      <c r="E22" s="190">
        <v>1500</v>
      </c>
      <c r="F22" s="11" t="s">
        <v>1519</v>
      </c>
      <c r="G22" s="105"/>
      <c r="H22" s="106"/>
      <c r="I22" s="11" t="s">
        <v>1520</v>
      </c>
      <c r="J22" s="17"/>
      <c r="K22" s="17"/>
      <c r="L22" s="17"/>
      <c r="M22" s="17"/>
      <c r="N22" s="17"/>
      <c r="O22" s="17"/>
      <c r="P22" s="17"/>
      <c r="Q22" s="17"/>
      <c r="R22" s="17"/>
      <c r="S22" s="17"/>
      <c r="T22" s="17"/>
      <c r="U22" s="17"/>
      <c r="V22" s="17"/>
    </row>
    <row r="23" spans="3:22">
      <c r="C23" s="17"/>
      <c r="D23" s="28" t="s">
        <v>1507</v>
      </c>
      <c r="E23" s="191">
        <v>30</v>
      </c>
      <c r="F23" s="11" t="s">
        <v>1519</v>
      </c>
      <c r="G23" s="105"/>
      <c r="H23" s="106"/>
      <c r="I23" s="11" t="s">
        <v>1520</v>
      </c>
      <c r="J23" s="17"/>
      <c r="K23" s="17"/>
      <c r="L23" s="17"/>
      <c r="M23" s="17"/>
      <c r="N23" s="17"/>
      <c r="O23" s="17"/>
      <c r="P23" s="17"/>
      <c r="Q23" s="17"/>
      <c r="R23" s="17"/>
      <c r="S23" s="564"/>
      <c r="T23" s="17"/>
      <c r="U23" s="17"/>
      <c r="V23" s="17"/>
    </row>
    <row r="24" spans="3:22">
      <c r="C24" s="17"/>
      <c r="D24" s="28" t="s">
        <v>1508</v>
      </c>
      <c r="E24" s="191">
        <v>30</v>
      </c>
      <c r="F24" s="11" t="s">
        <v>1519</v>
      </c>
      <c r="G24" s="105"/>
      <c r="H24" s="106"/>
      <c r="I24" s="11" t="s">
        <v>1520</v>
      </c>
      <c r="J24" s="17"/>
      <c r="K24" s="17"/>
      <c r="L24" s="17"/>
      <c r="M24" s="17"/>
      <c r="N24" s="17"/>
      <c r="O24" s="17"/>
      <c r="P24" s="17"/>
      <c r="Q24" s="17"/>
      <c r="R24" s="17"/>
      <c r="S24" s="17"/>
      <c r="T24" s="17"/>
      <c r="U24" s="17"/>
      <c r="V24" s="17"/>
    </row>
    <row r="25" spans="3:22">
      <c r="C25" s="17"/>
      <c r="D25" s="28" t="s">
        <v>1510</v>
      </c>
      <c r="E25" s="191">
        <v>350</v>
      </c>
      <c r="F25" s="11" t="s">
        <v>1519</v>
      </c>
      <c r="G25" s="105"/>
      <c r="H25" s="106"/>
      <c r="I25" s="11" t="s">
        <v>1520</v>
      </c>
      <c r="J25" s="17"/>
      <c r="K25" s="17"/>
      <c r="L25" s="17"/>
      <c r="M25" s="17"/>
      <c r="N25" s="17"/>
      <c r="O25" s="17"/>
      <c r="P25" s="17"/>
      <c r="Q25" s="17"/>
      <c r="R25" s="17"/>
      <c r="S25" s="17"/>
      <c r="T25" s="17"/>
      <c r="U25" s="17"/>
      <c r="V25" s="17"/>
    </row>
    <row r="26" spans="3:22">
      <c r="C26" s="17"/>
      <c r="D26" s="28"/>
      <c r="E26" s="192"/>
      <c r="F26" s="11" t="s">
        <v>342</v>
      </c>
      <c r="G26" s="105"/>
      <c r="H26" s="106"/>
      <c r="I26" s="11" t="s">
        <v>342</v>
      </c>
      <c r="J26" s="17"/>
      <c r="K26" s="17"/>
      <c r="L26" s="17"/>
      <c r="M26" s="17"/>
      <c r="N26" s="17"/>
      <c r="O26" s="17"/>
      <c r="P26" s="17"/>
      <c r="Q26" s="17"/>
      <c r="R26" s="17"/>
      <c r="S26" s="17"/>
      <c r="T26" s="17"/>
      <c r="U26" s="17"/>
      <c r="V26" s="17"/>
    </row>
    <row r="27" spans="3:22">
      <c r="C27" s="17"/>
      <c r="D27" s="28"/>
      <c r="E27" s="192"/>
      <c r="F27" s="11" t="s">
        <v>342</v>
      </c>
      <c r="G27" s="105"/>
      <c r="H27" s="106"/>
      <c r="I27" s="11" t="s">
        <v>342</v>
      </c>
      <c r="J27" s="17"/>
      <c r="K27" s="17"/>
      <c r="L27" s="17"/>
      <c r="M27" s="17"/>
      <c r="N27" s="17"/>
      <c r="O27" s="17"/>
      <c r="P27" s="17"/>
      <c r="Q27" s="17"/>
      <c r="R27" s="17"/>
      <c r="S27" s="17"/>
      <c r="T27" s="17"/>
      <c r="U27" s="17"/>
      <c r="V27" s="17"/>
    </row>
    <row r="28" spans="3:22">
      <c r="C28" s="2"/>
      <c r="D28" s="2"/>
      <c r="E28" s="2"/>
      <c r="F28" s="2"/>
      <c r="G28" s="2"/>
      <c r="H28" s="2"/>
      <c r="I28" s="2"/>
      <c r="J28" s="2"/>
      <c r="K28" s="2"/>
      <c r="L28" s="2"/>
      <c r="M28" s="2"/>
      <c r="N28" s="2"/>
      <c r="O28" s="2"/>
      <c r="P28" s="2"/>
      <c r="Q28" s="2"/>
      <c r="R28" s="2"/>
      <c r="S28" s="2"/>
      <c r="T28" s="2"/>
      <c r="U28" s="2"/>
      <c r="V28" s="2"/>
    </row>
    <row r="29" spans="3:22" hidden="1">
      <c r="C29" s="91" t="s">
        <v>1521</v>
      </c>
      <c r="D29" s="91" t="s">
        <v>1518</v>
      </c>
      <c r="E29" s="91" t="s">
        <v>1522</v>
      </c>
      <c r="F29" s="24"/>
      <c r="G29" s="24"/>
      <c r="H29" s="24"/>
      <c r="I29" s="24"/>
      <c r="J29" s="24"/>
      <c r="K29" s="24"/>
      <c r="L29" s="24"/>
      <c r="M29" s="24"/>
      <c r="N29" s="24"/>
      <c r="O29" s="24"/>
      <c r="P29" s="24"/>
      <c r="Q29" s="24"/>
      <c r="R29" s="24"/>
      <c r="S29" s="24"/>
      <c r="T29" s="24"/>
      <c r="U29" s="24"/>
      <c r="V29" s="24"/>
    </row>
    <row r="30" spans="3:22" hidden="1">
      <c r="C30" s="91" t="s">
        <v>342</v>
      </c>
      <c r="D30" s="91" t="s">
        <v>342</v>
      </c>
      <c r="E30" s="91" t="s">
        <v>342</v>
      </c>
      <c r="F30" s="91"/>
      <c r="G30" s="91"/>
      <c r="H30" s="24"/>
      <c r="I30" s="24"/>
      <c r="J30" s="24"/>
      <c r="K30" s="24"/>
      <c r="L30" s="24"/>
      <c r="M30" s="24"/>
      <c r="N30" s="24"/>
      <c r="O30" s="24"/>
      <c r="P30" s="24"/>
      <c r="Q30" s="24"/>
      <c r="R30" s="24"/>
      <c r="S30" s="24"/>
      <c r="T30" s="24"/>
      <c r="U30" s="24"/>
      <c r="V30" s="24"/>
    </row>
    <row r="31" spans="3:22" hidden="1">
      <c r="C31" s="91" t="s">
        <v>1520</v>
      </c>
      <c r="D31" s="91" t="s">
        <v>1519</v>
      </c>
      <c r="E31" s="91" t="s">
        <v>1519</v>
      </c>
      <c r="F31" s="91"/>
      <c r="G31" s="91"/>
      <c r="H31" s="24"/>
      <c r="I31" s="24"/>
      <c r="J31" s="24"/>
      <c r="K31" s="24"/>
      <c r="L31" s="24"/>
      <c r="M31" s="24"/>
      <c r="N31" s="24"/>
      <c r="O31" s="24"/>
      <c r="P31" s="24"/>
      <c r="Q31" s="24"/>
      <c r="R31" s="24"/>
      <c r="S31" s="24"/>
      <c r="T31" s="24"/>
      <c r="U31" s="24"/>
      <c r="V31" s="24"/>
    </row>
    <row r="32" spans="3:22" hidden="1">
      <c r="C32" s="91" t="s">
        <v>1523</v>
      </c>
      <c r="D32" s="91" t="s">
        <v>1524</v>
      </c>
      <c r="E32" s="91" t="s">
        <v>1525</v>
      </c>
      <c r="F32" s="91"/>
      <c r="G32" s="91"/>
      <c r="H32" s="24"/>
      <c r="I32" s="24"/>
      <c r="J32" s="24"/>
      <c r="K32" s="24"/>
      <c r="L32" s="24"/>
      <c r="M32" s="24"/>
      <c r="N32" s="24"/>
      <c r="O32" s="24"/>
      <c r="P32" s="24"/>
      <c r="Q32" s="24"/>
      <c r="R32" s="24"/>
      <c r="S32" s="24"/>
      <c r="T32" s="24"/>
      <c r="U32" s="24"/>
      <c r="V32" s="24"/>
    </row>
    <row r="33" spans="3:5" hidden="1">
      <c r="C33" s="91" t="s">
        <v>1526</v>
      </c>
      <c r="D33" s="91" t="s">
        <v>1527</v>
      </c>
      <c r="E33" s="91" t="s">
        <v>1528</v>
      </c>
    </row>
    <row r="34" spans="3:5" hidden="1">
      <c r="C34" s="91" t="s">
        <v>1529</v>
      </c>
      <c r="D34" s="91" t="s">
        <v>1530</v>
      </c>
      <c r="E34" s="91" t="s">
        <v>1531</v>
      </c>
    </row>
    <row r="35" spans="3:5" hidden="1">
      <c r="C35" s="91" t="s">
        <v>1532</v>
      </c>
      <c r="D35" s="91" t="s">
        <v>1533</v>
      </c>
      <c r="E35" s="91" t="s">
        <v>1534</v>
      </c>
    </row>
    <row r="36" spans="3:5" hidden="1">
      <c r="C36" s="91" t="s">
        <v>1535</v>
      </c>
      <c r="D36" s="91" t="s">
        <v>1536</v>
      </c>
      <c r="E36" s="91" t="s">
        <v>1537</v>
      </c>
    </row>
    <row r="37" spans="3:5" hidden="1">
      <c r="C37" s="91" t="s">
        <v>1538</v>
      </c>
      <c r="D37" s="91" t="s">
        <v>1539</v>
      </c>
      <c r="E37" s="91" t="s">
        <v>1540</v>
      </c>
    </row>
    <row r="38" spans="3:5" hidden="1">
      <c r="C38" s="91" t="s">
        <v>1541</v>
      </c>
      <c r="D38" s="91" t="s">
        <v>1542</v>
      </c>
      <c r="E38" s="91" t="s">
        <v>1543</v>
      </c>
    </row>
    <row r="39" spans="3:5" hidden="1">
      <c r="C39" s="91" t="s">
        <v>1544</v>
      </c>
      <c r="D39" s="91" t="s">
        <v>1545</v>
      </c>
      <c r="E39" s="91" t="s">
        <v>1546</v>
      </c>
    </row>
    <row r="40" spans="3:5" hidden="1">
      <c r="C40" s="91" t="s">
        <v>1547</v>
      </c>
      <c r="D40" s="91" t="s">
        <v>1548</v>
      </c>
      <c r="E40" s="91" t="s">
        <v>1549</v>
      </c>
    </row>
    <row r="41" spans="3:5" hidden="1">
      <c r="C41" s="91" t="s">
        <v>1550</v>
      </c>
      <c r="D41" s="91" t="s">
        <v>1551</v>
      </c>
      <c r="E41" s="91" t="s">
        <v>1552</v>
      </c>
    </row>
    <row r="42" spans="3:5" hidden="1">
      <c r="C42" s="91"/>
      <c r="D42" s="91" t="s">
        <v>1553</v>
      </c>
      <c r="E42" s="91" t="s">
        <v>1554</v>
      </c>
    </row>
    <row r="43" spans="3:5" hidden="1">
      <c r="C43" s="91"/>
      <c r="D43" s="91" t="s">
        <v>1555</v>
      </c>
      <c r="E43" s="91" t="s">
        <v>1556</v>
      </c>
    </row>
    <row r="44" spans="3:5" hidden="1">
      <c r="C44" s="91"/>
      <c r="D44" s="91" t="s">
        <v>1557</v>
      </c>
      <c r="E44" s="91" t="s">
        <v>1558</v>
      </c>
    </row>
    <row r="45" spans="3:5" hidden="1">
      <c r="C45" s="91"/>
      <c r="D45" s="91" t="s">
        <v>1559</v>
      </c>
      <c r="E45" s="91" t="s">
        <v>1560</v>
      </c>
    </row>
    <row r="46" spans="3:5" hidden="1">
      <c r="C46" s="91"/>
      <c r="D46" s="91" t="s">
        <v>1561</v>
      </c>
      <c r="E46" s="91" t="s">
        <v>1562</v>
      </c>
    </row>
    <row r="47" spans="3:5" hidden="1">
      <c r="C47" s="91"/>
      <c r="D47" s="91" t="s">
        <v>1563</v>
      </c>
      <c r="E47" s="91"/>
    </row>
    <row r="48" spans="3:5" hidden="1">
      <c r="C48" s="91"/>
      <c r="D48" s="91" t="s">
        <v>1564</v>
      </c>
      <c r="E48" s="91"/>
    </row>
    <row r="49" spans="2:15" hidden="1">
      <c r="B49" s="24"/>
      <c r="C49" s="91"/>
      <c r="D49" s="91" t="s">
        <v>1565</v>
      </c>
      <c r="E49" s="91"/>
      <c r="F49" s="91"/>
      <c r="G49" s="91"/>
      <c r="H49" s="24"/>
      <c r="I49" s="24"/>
      <c r="J49" s="24"/>
      <c r="K49" s="24"/>
      <c r="L49" s="24"/>
      <c r="M49" s="24"/>
      <c r="N49" s="24"/>
      <c r="O49" s="24"/>
    </row>
    <row r="50" spans="2:15" hidden="1">
      <c r="B50" s="24"/>
      <c r="C50" s="91"/>
      <c r="D50" s="91" t="s">
        <v>1566</v>
      </c>
      <c r="E50" s="91"/>
      <c r="F50" s="91"/>
      <c r="G50" s="91"/>
      <c r="H50" s="24"/>
      <c r="I50" s="24"/>
      <c r="J50" s="24"/>
      <c r="K50" s="24"/>
      <c r="L50" s="24"/>
      <c r="M50" s="24"/>
      <c r="N50" s="24"/>
      <c r="O50" s="24"/>
    </row>
    <row r="51" spans="2:15" hidden="1">
      <c r="B51" s="24"/>
      <c r="C51" s="91"/>
      <c r="D51" s="91" t="s">
        <v>1567</v>
      </c>
      <c r="E51" s="91"/>
      <c r="F51" s="91"/>
      <c r="G51" s="91"/>
      <c r="H51" s="24"/>
      <c r="I51" s="24"/>
      <c r="J51" s="24"/>
      <c r="K51" s="24"/>
      <c r="L51" s="24"/>
      <c r="M51" s="24"/>
      <c r="N51" s="24"/>
      <c r="O51" s="24"/>
    </row>
    <row r="52" spans="2:15" hidden="1">
      <c r="B52" s="24"/>
      <c r="C52" s="91"/>
      <c r="D52" s="91" t="s">
        <v>1568</v>
      </c>
      <c r="E52" s="91"/>
      <c r="F52" s="91"/>
      <c r="G52" s="91"/>
      <c r="H52" s="24"/>
      <c r="I52" s="24"/>
      <c r="J52" s="24"/>
      <c r="K52" s="24"/>
      <c r="L52" s="24"/>
      <c r="M52" s="24"/>
      <c r="N52" s="24"/>
      <c r="O52" s="24"/>
    </row>
    <row r="53" spans="2:15" hidden="1">
      <c r="B53" s="24"/>
      <c r="C53" s="91"/>
      <c r="D53" s="91" t="s">
        <v>1569</v>
      </c>
      <c r="E53" s="91"/>
      <c r="F53" s="91"/>
      <c r="G53" s="91"/>
      <c r="H53" s="24"/>
      <c r="I53" s="24"/>
      <c r="J53" s="24"/>
      <c r="K53" s="24"/>
      <c r="L53" s="24"/>
      <c r="M53" s="24"/>
      <c r="N53" s="24"/>
      <c r="O53" s="24"/>
    </row>
    <row r="54" spans="2:15" hidden="1">
      <c r="B54" s="24"/>
      <c r="C54" s="91"/>
      <c r="D54" s="91" t="s">
        <v>1570</v>
      </c>
      <c r="E54" s="91"/>
      <c r="F54" s="91"/>
      <c r="G54" s="91"/>
      <c r="H54" s="24"/>
      <c r="I54" s="24"/>
      <c r="J54" s="24"/>
      <c r="K54" s="24"/>
      <c r="L54" s="24"/>
      <c r="M54" s="24"/>
      <c r="N54" s="24"/>
      <c r="O54" s="24"/>
    </row>
    <row r="55" spans="2:15" hidden="1">
      <c r="B55" s="24"/>
      <c r="C55" s="91"/>
      <c r="D55" s="91" t="s">
        <v>1571</v>
      </c>
      <c r="E55" s="91"/>
      <c r="F55" s="91"/>
      <c r="G55" s="91"/>
      <c r="H55" s="24"/>
      <c r="I55" s="24"/>
      <c r="J55" s="24"/>
      <c r="K55" s="24"/>
      <c r="L55" s="24"/>
      <c r="M55" s="24"/>
      <c r="N55" s="24"/>
      <c r="O55" s="24"/>
    </row>
    <row r="56" spans="2:15" hidden="1">
      <c r="B56" s="24"/>
      <c r="C56" s="91"/>
      <c r="D56" s="91" t="s">
        <v>1572</v>
      </c>
      <c r="E56" s="91"/>
      <c r="F56" s="91"/>
      <c r="G56" s="91"/>
      <c r="H56" s="24"/>
      <c r="I56" s="24"/>
      <c r="J56" s="24"/>
      <c r="K56" s="24"/>
      <c r="L56" s="24"/>
      <c r="M56" s="24"/>
      <c r="N56" s="24"/>
      <c r="O56" s="24"/>
    </row>
    <row r="57" spans="2:15" hidden="1">
      <c r="B57" s="24"/>
      <c r="C57" s="91"/>
      <c r="D57" s="91" t="s">
        <v>1573</v>
      </c>
      <c r="E57" s="91"/>
      <c r="F57" s="91"/>
      <c r="G57" s="91"/>
      <c r="H57" s="24"/>
      <c r="I57" s="24"/>
      <c r="J57" s="24"/>
      <c r="K57" s="24"/>
      <c r="L57" s="24"/>
      <c r="M57" s="24"/>
      <c r="N57" s="24"/>
      <c r="O57" s="24"/>
    </row>
    <row r="58" spans="2:15" hidden="1">
      <c r="B58" s="24"/>
      <c r="C58" s="91"/>
      <c r="D58" s="91" t="s">
        <v>1574</v>
      </c>
      <c r="E58" s="91"/>
      <c r="F58" s="91"/>
      <c r="G58" s="91"/>
      <c r="H58" s="24"/>
      <c r="I58" s="24"/>
      <c r="J58" s="24"/>
      <c r="K58" s="24"/>
      <c r="L58" s="24"/>
      <c r="M58" s="24"/>
      <c r="N58" s="24"/>
      <c r="O58" s="24"/>
    </row>
    <row r="59" spans="2:15" hidden="1">
      <c r="B59" s="24"/>
      <c r="C59" s="91"/>
      <c r="D59" s="91" t="s">
        <v>1575</v>
      </c>
      <c r="E59" s="91"/>
      <c r="F59" s="91"/>
      <c r="G59" s="91"/>
      <c r="H59" s="24"/>
      <c r="I59" s="24"/>
      <c r="J59" s="24"/>
      <c r="K59" s="24"/>
      <c r="L59" s="24"/>
      <c r="M59" s="24"/>
      <c r="N59" s="24"/>
      <c r="O59" s="24"/>
    </row>
    <row r="60" spans="2:15">
      <c r="B60" s="24"/>
      <c r="C60" s="91"/>
      <c r="D60" s="91"/>
      <c r="E60" s="91"/>
      <c r="F60" s="91"/>
      <c r="G60" s="91"/>
      <c r="H60" s="24"/>
      <c r="I60" s="24"/>
      <c r="J60" s="24"/>
      <c r="K60" s="24"/>
      <c r="L60" s="24"/>
      <c r="M60" s="24"/>
      <c r="N60" s="24"/>
      <c r="O60" s="24"/>
    </row>
    <row r="61" spans="2:15">
      <c r="B61" s="24"/>
      <c r="C61" s="91" t="s">
        <v>1576</v>
      </c>
      <c r="D61" s="91"/>
      <c r="E61" s="24"/>
      <c r="F61" s="24"/>
      <c r="G61" s="24"/>
      <c r="H61" s="24"/>
      <c r="I61" s="24"/>
      <c r="J61" s="24"/>
      <c r="K61" s="24"/>
      <c r="L61" s="24"/>
      <c r="M61" s="24"/>
      <c r="N61" s="24"/>
      <c r="O61" s="24"/>
    </row>
    <row r="62" spans="2:15">
      <c r="B62" s="83" t="s">
        <v>1577</v>
      </c>
      <c r="C62" s="91" t="s">
        <v>1578</v>
      </c>
      <c r="D62" s="91"/>
      <c r="E62" s="24"/>
      <c r="F62" s="24"/>
      <c r="G62" s="24"/>
      <c r="H62" s="24"/>
      <c r="I62" s="24"/>
      <c r="J62" s="24"/>
      <c r="K62" s="24"/>
      <c r="L62" s="24"/>
      <c r="M62" s="24"/>
      <c r="N62" s="24"/>
      <c r="O62" s="24"/>
    </row>
    <row r="63" spans="2:15">
      <c r="B63" s="24"/>
      <c r="C63" s="24"/>
      <c r="D63" s="91"/>
      <c r="E63" s="24"/>
      <c r="F63" s="24"/>
      <c r="G63" s="24"/>
      <c r="H63" s="24"/>
      <c r="I63" s="24"/>
      <c r="J63" s="24"/>
      <c r="K63" s="24"/>
      <c r="L63" s="24"/>
      <c r="M63" s="24"/>
      <c r="N63" s="24"/>
      <c r="O63" s="24"/>
    </row>
    <row r="64" spans="2:15" ht="18">
      <c r="C64" s="25" t="s">
        <v>1579</v>
      </c>
    </row>
    <row r="65" spans="2:15">
      <c r="B65" s="521" t="s">
        <v>1580</v>
      </c>
      <c r="C65" s="522" t="s">
        <v>1581</v>
      </c>
      <c r="D65" s="1054" t="s">
        <v>1582</v>
      </c>
      <c r="E65" s="522" t="s">
        <v>1583</v>
      </c>
      <c r="F65" s="522" t="s">
        <v>1584</v>
      </c>
      <c r="G65" s="522" t="s">
        <v>1585</v>
      </c>
      <c r="H65" s="522" t="s">
        <v>1586</v>
      </c>
      <c r="I65" s="522" t="s">
        <v>1587</v>
      </c>
      <c r="J65" s="522">
        <v>10401341190</v>
      </c>
      <c r="K65" s="522" t="s">
        <v>1588</v>
      </c>
      <c r="L65" s="522" t="s">
        <v>1589</v>
      </c>
      <c r="M65" s="523">
        <v>-69546.899999999994</v>
      </c>
      <c r="N65" s="523">
        <v>-80597.899999999994</v>
      </c>
      <c r="O65" s="522">
        <v>0</v>
      </c>
    </row>
    <row r="66" spans="2:15" s="69" customFormat="1">
      <c r="B66" s="524" t="s">
        <v>1580</v>
      </c>
      <c r="C66" s="525" t="s">
        <v>1581</v>
      </c>
      <c r="D66" s="1055"/>
      <c r="E66" s="525" t="s">
        <v>1590</v>
      </c>
      <c r="F66" s="525" t="s">
        <v>1584</v>
      </c>
      <c r="G66" s="525" t="s">
        <v>1585</v>
      </c>
      <c r="H66" s="525" t="s">
        <v>1586</v>
      </c>
      <c r="I66" s="525" t="s">
        <v>1587</v>
      </c>
      <c r="J66" s="525">
        <v>10401341190</v>
      </c>
      <c r="K66" s="525" t="s">
        <v>1588</v>
      </c>
      <c r="L66" s="525" t="s">
        <v>1591</v>
      </c>
      <c r="M66" s="526">
        <v>-96102.9</v>
      </c>
      <c r="N66" s="526">
        <v>-112017.54</v>
      </c>
      <c r="O66" s="525">
        <v>0</v>
      </c>
    </row>
    <row r="67" spans="2:15" s="69" customFormat="1">
      <c r="B67" s="524" t="s">
        <v>1580</v>
      </c>
      <c r="C67" s="525" t="s">
        <v>1581</v>
      </c>
      <c r="D67" s="1055"/>
      <c r="E67" s="525" t="s">
        <v>1592</v>
      </c>
      <c r="F67" s="525" t="s">
        <v>1584</v>
      </c>
      <c r="G67" s="525" t="s">
        <v>1585</v>
      </c>
      <c r="H67" s="525" t="s">
        <v>1586</v>
      </c>
      <c r="I67" s="525" t="s">
        <v>1587</v>
      </c>
      <c r="J67" s="525">
        <v>10401341190</v>
      </c>
      <c r="K67" s="525" t="s">
        <v>1588</v>
      </c>
      <c r="L67" s="525" t="s">
        <v>1593</v>
      </c>
      <c r="M67" s="526">
        <v>-84251.3</v>
      </c>
      <c r="N67" s="526">
        <v>-99130.08</v>
      </c>
      <c r="O67" s="525">
        <v>0</v>
      </c>
    </row>
    <row r="68" spans="2:15">
      <c r="B68" s="524" t="s">
        <v>1580</v>
      </c>
      <c r="C68" s="525" t="s">
        <v>1581</v>
      </c>
      <c r="D68" s="1055"/>
      <c r="E68" s="525" t="s">
        <v>1594</v>
      </c>
      <c r="F68" s="525" t="s">
        <v>1584</v>
      </c>
      <c r="G68" s="525" t="s">
        <v>1585</v>
      </c>
      <c r="H68" s="525" t="s">
        <v>1586</v>
      </c>
      <c r="I68" s="525" t="s">
        <v>1587</v>
      </c>
      <c r="J68" s="525">
        <v>10401341190</v>
      </c>
      <c r="K68" s="525" t="s">
        <v>1588</v>
      </c>
      <c r="L68" s="525" t="s">
        <v>1595</v>
      </c>
      <c r="M68" s="526">
        <v>-104107.5</v>
      </c>
      <c r="N68" s="526">
        <v>-123398.62</v>
      </c>
      <c r="O68" s="525">
        <v>0</v>
      </c>
    </row>
    <row r="69" spans="2:15">
      <c r="B69" s="524" t="s">
        <v>1580</v>
      </c>
      <c r="C69" s="525" t="s">
        <v>1581</v>
      </c>
      <c r="D69" s="1055"/>
      <c r="E69" s="525" t="s">
        <v>1596</v>
      </c>
      <c r="F69" s="525" t="s">
        <v>1584</v>
      </c>
      <c r="G69" s="525" t="s">
        <v>1585</v>
      </c>
      <c r="H69" s="525" t="s">
        <v>1586</v>
      </c>
      <c r="I69" s="525" t="s">
        <v>1587</v>
      </c>
      <c r="J69" s="525">
        <v>10401341190</v>
      </c>
      <c r="K69" s="525" t="s">
        <v>1588</v>
      </c>
      <c r="L69" s="525" t="s">
        <v>1597</v>
      </c>
      <c r="M69" s="526">
        <v>-70339.100000000006</v>
      </c>
      <c r="N69" s="526">
        <v>-84104.46</v>
      </c>
      <c r="O69" s="525">
        <v>0</v>
      </c>
    </row>
    <row r="70" spans="2:15">
      <c r="B70" s="524" t="s">
        <v>1580</v>
      </c>
      <c r="C70" s="525" t="s">
        <v>1581</v>
      </c>
      <c r="D70" s="1055"/>
      <c r="E70" s="525" t="s">
        <v>1598</v>
      </c>
      <c r="F70" s="525" t="s">
        <v>1584</v>
      </c>
      <c r="G70" s="525" t="s">
        <v>1585</v>
      </c>
      <c r="H70" s="525" t="s">
        <v>1586</v>
      </c>
      <c r="I70" s="525" t="s">
        <v>1587</v>
      </c>
      <c r="J70" s="525">
        <v>10401341190</v>
      </c>
      <c r="K70" s="525" t="s">
        <v>1588</v>
      </c>
      <c r="L70" s="525" t="s">
        <v>1599</v>
      </c>
      <c r="M70" s="526">
        <v>-81371</v>
      </c>
      <c r="N70" s="526">
        <v>-98328.72</v>
      </c>
      <c r="O70" s="525">
        <v>0</v>
      </c>
    </row>
    <row r="71" spans="2:15">
      <c r="B71" s="524" t="s">
        <v>1580</v>
      </c>
      <c r="C71" s="525" t="s">
        <v>1581</v>
      </c>
      <c r="D71" s="1055"/>
      <c r="E71" s="525" t="s">
        <v>1600</v>
      </c>
      <c r="F71" s="525" t="s">
        <v>1584</v>
      </c>
      <c r="G71" s="525" t="s">
        <v>1585</v>
      </c>
      <c r="H71" s="525" t="s">
        <v>1586</v>
      </c>
      <c r="I71" s="525" t="s">
        <v>1587</v>
      </c>
      <c r="J71" s="525">
        <v>10401341190</v>
      </c>
      <c r="K71" s="525" t="s">
        <v>1588</v>
      </c>
      <c r="L71" s="525" t="s">
        <v>1601</v>
      </c>
      <c r="M71" s="526">
        <v>-98343.3</v>
      </c>
      <c r="N71" s="526">
        <v>-123833.88</v>
      </c>
      <c r="O71" s="525">
        <v>0</v>
      </c>
    </row>
    <row r="72" spans="2:15">
      <c r="B72" s="524" t="s">
        <v>1580</v>
      </c>
      <c r="C72" s="525" t="s">
        <v>1581</v>
      </c>
      <c r="D72" s="1055"/>
      <c r="E72" s="525" t="s">
        <v>1602</v>
      </c>
      <c r="F72" s="525" t="s">
        <v>1584</v>
      </c>
      <c r="G72" s="525" t="s">
        <v>1585</v>
      </c>
      <c r="H72" s="525" t="s">
        <v>1586</v>
      </c>
      <c r="I72" s="525" t="s">
        <v>1587</v>
      </c>
      <c r="J72" s="525">
        <v>10401341190</v>
      </c>
      <c r="K72" s="525" t="s">
        <v>1588</v>
      </c>
      <c r="L72" s="525" t="s">
        <v>1603</v>
      </c>
      <c r="M72" s="526">
        <v>-89241.9</v>
      </c>
      <c r="N72" s="526">
        <v>-114425.96</v>
      </c>
      <c r="O72" s="525">
        <v>0</v>
      </c>
    </row>
    <row r="73" spans="2:15">
      <c r="B73" s="524" t="s">
        <v>1580</v>
      </c>
      <c r="C73" s="525" t="s">
        <v>1581</v>
      </c>
      <c r="D73" s="1055"/>
      <c r="E73" s="525" t="s">
        <v>1604</v>
      </c>
      <c r="F73" s="525" t="s">
        <v>1584</v>
      </c>
      <c r="G73" s="525" t="s">
        <v>1585</v>
      </c>
      <c r="H73" s="525" t="s">
        <v>1586</v>
      </c>
      <c r="I73" s="525" t="s">
        <v>1587</v>
      </c>
      <c r="J73" s="525">
        <v>10401341190</v>
      </c>
      <c r="K73" s="525" t="s">
        <v>1588</v>
      </c>
      <c r="L73" s="525" t="s">
        <v>1605</v>
      </c>
      <c r="M73" s="526">
        <v>-82832.5</v>
      </c>
      <c r="N73" s="526">
        <v>-105064.74</v>
      </c>
      <c r="O73" s="525">
        <v>0</v>
      </c>
    </row>
    <row r="74" spans="2:15">
      <c r="B74" s="524" t="s">
        <v>1580</v>
      </c>
      <c r="C74" s="525" t="s">
        <v>1581</v>
      </c>
      <c r="D74" s="1055"/>
      <c r="E74" s="525" t="s">
        <v>1606</v>
      </c>
      <c r="F74" s="525" t="s">
        <v>1584</v>
      </c>
      <c r="G74" s="525" t="s">
        <v>1585</v>
      </c>
      <c r="H74" s="525" t="s">
        <v>1586</v>
      </c>
      <c r="I74" s="525" t="s">
        <v>1587</v>
      </c>
      <c r="J74" s="525">
        <v>10401341190</v>
      </c>
      <c r="K74" s="525" t="s">
        <v>1588</v>
      </c>
      <c r="L74" s="525" t="s">
        <v>1607</v>
      </c>
      <c r="M74" s="526">
        <v>-77185.899999999994</v>
      </c>
      <c r="N74" s="526">
        <v>-97701.91</v>
      </c>
      <c r="O74" s="525">
        <v>0</v>
      </c>
    </row>
    <row r="75" spans="2:15">
      <c r="B75" s="524" t="s">
        <v>1580</v>
      </c>
      <c r="C75" s="525" t="s">
        <v>1581</v>
      </c>
      <c r="D75" s="1055"/>
      <c r="E75" s="525" t="s">
        <v>1608</v>
      </c>
      <c r="F75" s="525" t="s">
        <v>1584</v>
      </c>
      <c r="G75" s="525" t="s">
        <v>1585</v>
      </c>
      <c r="H75" s="525" t="s">
        <v>1586</v>
      </c>
      <c r="I75" s="525" t="s">
        <v>1587</v>
      </c>
      <c r="J75" s="525">
        <v>10401341190</v>
      </c>
      <c r="K75" s="525" t="s">
        <v>1588</v>
      </c>
      <c r="L75" s="525" t="s">
        <v>1609</v>
      </c>
      <c r="M75" s="526">
        <v>-90854</v>
      </c>
      <c r="N75" s="526">
        <v>-115866.11</v>
      </c>
      <c r="O75" s="525">
        <v>0</v>
      </c>
    </row>
    <row r="76" spans="2:15">
      <c r="B76" s="524" t="s">
        <v>1580</v>
      </c>
      <c r="C76" s="525" t="s">
        <v>1581</v>
      </c>
      <c r="D76" s="1056"/>
      <c r="E76" s="525" t="s">
        <v>1610</v>
      </c>
      <c r="F76" s="525" t="s">
        <v>1584</v>
      </c>
      <c r="G76" s="525" t="s">
        <v>1585</v>
      </c>
      <c r="H76" s="525" t="s">
        <v>1586</v>
      </c>
      <c r="I76" s="525" t="s">
        <v>1587</v>
      </c>
      <c r="J76" s="525">
        <v>10401341190</v>
      </c>
      <c r="K76" s="525" t="s">
        <v>1588</v>
      </c>
      <c r="L76" s="525" t="s">
        <v>1611</v>
      </c>
      <c r="M76" s="526">
        <v>-80184.600000000006</v>
      </c>
      <c r="N76" s="526">
        <v>-101313.24</v>
      </c>
      <c r="O76" s="525">
        <v>0</v>
      </c>
    </row>
    <row r="77" spans="2:15">
      <c r="B77" s="1057" t="s">
        <v>1612</v>
      </c>
      <c r="C77" s="1058"/>
      <c r="D77" s="1058"/>
      <c r="E77" s="1058"/>
      <c r="F77" s="1058"/>
      <c r="G77" s="1058"/>
      <c r="H77" s="1058"/>
      <c r="I77" s="1058"/>
      <c r="J77" s="1058"/>
      <c r="K77" s="1058"/>
      <c r="L77" s="1059"/>
      <c r="M77" s="528">
        <v>-1024360.9</v>
      </c>
      <c r="N77" s="528">
        <v>-1255783.1599999999</v>
      </c>
      <c r="O77" s="527">
        <v>0</v>
      </c>
    </row>
    <row r="81" spans="2:20">
      <c r="B81" s="1047"/>
      <c r="C81" s="1048"/>
      <c r="D81" s="1048"/>
      <c r="E81" s="1048"/>
      <c r="F81" s="1048"/>
      <c r="G81" s="1048"/>
      <c r="H81" s="1048"/>
      <c r="I81" s="1048"/>
      <c r="J81" s="1048"/>
      <c r="K81" s="1048"/>
      <c r="L81" s="1049"/>
      <c r="M81" s="327"/>
      <c r="N81" s="327"/>
      <c r="O81" s="326"/>
    </row>
    <row r="82" spans="2:20">
      <c r="B82" s="1050" t="s">
        <v>1613</v>
      </c>
      <c r="C82" s="1051"/>
      <c r="D82" s="1051"/>
      <c r="E82" s="1051"/>
      <c r="F82" s="1051"/>
      <c r="G82" s="1051"/>
      <c r="H82" s="1051"/>
      <c r="I82" s="1051"/>
      <c r="J82" s="1051"/>
      <c r="K82" s="1051"/>
      <c r="L82" s="1052"/>
      <c r="M82" s="329">
        <v>-1024360.9</v>
      </c>
      <c r="N82" s="329">
        <v>-1255783.1599999999</v>
      </c>
      <c r="O82" s="328">
        <v>0</v>
      </c>
    </row>
    <row r="83" spans="2:20">
      <c r="B83" s="1060" t="s">
        <v>1614</v>
      </c>
      <c r="C83" s="1060"/>
      <c r="D83" s="1060">
        <v>2</v>
      </c>
      <c r="E83" s="1060"/>
      <c r="F83" s="1060" t="s">
        <v>1615</v>
      </c>
      <c r="G83" s="1060"/>
      <c r="H83" s="520"/>
      <c r="I83" s="520"/>
      <c r="J83" s="520"/>
      <c r="K83" s="520"/>
      <c r="L83" s="1053"/>
      <c r="M83" s="1053"/>
      <c r="N83" s="1053"/>
      <c r="O83" s="1053"/>
    </row>
    <row r="85" spans="2:20">
      <c r="E85" s="103" t="s">
        <v>1502</v>
      </c>
      <c r="F85" s="103"/>
      <c r="G85" s="103" t="s">
        <v>790</v>
      </c>
      <c r="H85" s="103" t="s">
        <v>472</v>
      </c>
      <c r="I85" s="562" t="s">
        <v>574</v>
      </c>
      <c r="J85" s="562" t="s">
        <v>575</v>
      </c>
      <c r="K85" s="562" t="s">
        <v>576</v>
      </c>
      <c r="L85" s="562" t="s">
        <v>577</v>
      </c>
      <c r="M85" s="562" t="s">
        <v>578</v>
      </c>
      <c r="N85" s="562" t="s">
        <v>579</v>
      </c>
      <c r="O85" s="562" t="s">
        <v>580</v>
      </c>
      <c r="P85" s="562" t="s">
        <v>581</v>
      </c>
      <c r="Q85" s="562" t="s">
        <v>582</v>
      </c>
      <c r="R85" s="562" t="s">
        <v>583</v>
      </c>
      <c r="S85" s="563" t="s">
        <v>584</v>
      </c>
      <c r="T85" s="562" t="s">
        <v>585</v>
      </c>
    </row>
    <row r="86" spans="2:20">
      <c r="C86" s="1061" t="s">
        <v>1511</v>
      </c>
      <c r="D86" s="1061"/>
      <c r="E86" s="405" t="s">
        <v>1505</v>
      </c>
      <c r="F86" s="406"/>
      <c r="G86" s="408">
        <f>SUM(I86:T86)</f>
        <v>930098.29999999993</v>
      </c>
      <c r="H86" s="409" t="s">
        <v>703</v>
      </c>
      <c r="I86" s="634">
        <f>SUM(I87:I91)</f>
        <v>69546.899999999994</v>
      </c>
      <c r="J86" s="634">
        <f>SUM(J87:J91)</f>
        <v>96102.900000000009</v>
      </c>
      <c r="K86" s="634">
        <f>SUM(K87:K90)</f>
        <v>83569.5</v>
      </c>
      <c r="L86" s="634">
        <f>SUM(L87:L91)</f>
        <v>104107.5</v>
      </c>
      <c r="M86" s="634">
        <f>SUM(M87:M91)</f>
        <v>70338.899999999994</v>
      </c>
      <c r="N86" s="634">
        <f t="shared" ref="N86:P86" si="2">SUM(N87:N90)</f>
        <v>80323.7</v>
      </c>
      <c r="O86" s="634">
        <f>SUM(O87:O91)</f>
        <v>98343.3</v>
      </c>
      <c r="P86" s="634">
        <f t="shared" si="2"/>
        <v>89241.900000000009</v>
      </c>
      <c r="Q86" s="634">
        <f>SUM(Q87:Q90)</f>
        <v>82832.5</v>
      </c>
      <c r="R86" s="634">
        <f t="shared" ref="R86:T86" si="3">SUM(R87:R90)</f>
        <v>76064.600000000006</v>
      </c>
      <c r="S86" s="685"/>
      <c r="T86" s="634">
        <f t="shared" si="3"/>
        <v>79626.600000000006</v>
      </c>
    </row>
    <row r="87" spans="2:20">
      <c r="C87" s="1062" t="s">
        <v>1616</v>
      </c>
      <c r="D87" s="1063"/>
      <c r="E87" s="407"/>
      <c r="F87" s="406"/>
      <c r="G87" s="406"/>
      <c r="H87" s="407"/>
      <c r="I87" s="634">
        <v>16719.3</v>
      </c>
      <c r="J87" s="634">
        <v>34301.9</v>
      </c>
      <c r="K87" s="634">
        <v>14810.5</v>
      </c>
      <c r="L87" s="634">
        <v>24857</v>
      </c>
      <c r="M87" s="634">
        <v>23003</v>
      </c>
      <c r="N87" s="634">
        <v>25905.200000000001</v>
      </c>
      <c r="O87" s="634">
        <v>21002.3</v>
      </c>
      <c r="P87" s="634">
        <v>19407</v>
      </c>
      <c r="Q87" s="634">
        <v>16016.2</v>
      </c>
      <c r="R87" s="634">
        <v>15512.1</v>
      </c>
      <c r="S87" s="685"/>
      <c r="T87" s="634">
        <v>22420.799999999999</v>
      </c>
    </row>
    <row r="88" spans="2:20">
      <c r="C88" s="1064"/>
      <c r="D88" s="1065"/>
      <c r="E88" s="407"/>
      <c r="F88" s="406"/>
      <c r="H88" s="407"/>
      <c r="I88" s="634">
        <v>27083.5</v>
      </c>
      <c r="J88" s="634">
        <v>15920.4</v>
      </c>
      <c r="K88" s="634">
        <v>23608.799999999999</v>
      </c>
      <c r="L88" s="634">
        <v>20692.8</v>
      </c>
      <c r="M88" s="634">
        <v>16919.400000000001</v>
      </c>
      <c r="N88" s="634">
        <v>12720.4</v>
      </c>
      <c r="O88" s="634">
        <v>19805</v>
      </c>
      <c r="P88" s="634">
        <v>23525.200000000001</v>
      </c>
      <c r="Q88" s="634">
        <v>20909.7</v>
      </c>
      <c r="R88" s="634">
        <v>18459.2</v>
      </c>
      <c r="S88" s="685"/>
      <c r="T88" s="634">
        <v>15076.6</v>
      </c>
    </row>
    <row r="89" spans="2:20">
      <c r="C89" s="1064"/>
      <c r="D89" s="1065"/>
      <c r="E89" s="407"/>
      <c r="F89" s="406"/>
      <c r="G89" s="406"/>
      <c r="H89" s="407"/>
      <c r="I89" s="634">
        <v>25744.1</v>
      </c>
      <c r="J89" s="634">
        <v>23577.4</v>
      </c>
      <c r="K89" s="634">
        <v>29000.6</v>
      </c>
      <c r="L89" s="634">
        <v>17903.2</v>
      </c>
      <c r="M89" s="634">
        <v>12064.4</v>
      </c>
      <c r="N89" s="634">
        <v>9727.2999999999993</v>
      </c>
      <c r="O89" s="634">
        <v>15711.5</v>
      </c>
      <c r="P89" s="634">
        <v>23503.9</v>
      </c>
      <c r="Q89" s="634">
        <v>28000.9</v>
      </c>
      <c r="R89" s="634">
        <v>23418.5</v>
      </c>
      <c r="S89" s="685"/>
      <c r="T89" s="634">
        <v>13231.5</v>
      </c>
    </row>
    <row r="90" spans="2:20">
      <c r="C90" s="1066"/>
      <c r="D90" s="1067"/>
      <c r="E90" s="407"/>
      <c r="F90" s="406"/>
      <c r="G90" s="406"/>
      <c r="H90" s="407"/>
      <c r="I90" s="634"/>
      <c r="J90" s="634">
        <v>22303.200000000001</v>
      </c>
      <c r="K90" s="634">
        <v>16149.6</v>
      </c>
      <c r="L90" s="634">
        <v>19300</v>
      </c>
      <c r="M90" s="634">
        <v>18352.099999999999</v>
      </c>
      <c r="N90" s="634">
        <v>31970.799999999999</v>
      </c>
      <c r="O90" s="634">
        <v>20478.7</v>
      </c>
      <c r="P90" s="634">
        <v>22805.8</v>
      </c>
      <c r="Q90" s="634">
        <v>17905.7</v>
      </c>
      <c r="R90" s="634">
        <v>18674.8</v>
      </c>
      <c r="S90" s="685"/>
      <c r="T90" s="634">
        <v>28897.7</v>
      </c>
    </row>
    <row r="91" spans="2:20">
      <c r="E91" s="407"/>
      <c r="F91" s="406"/>
      <c r="G91" s="406"/>
      <c r="H91" s="407"/>
      <c r="I91" s="634"/>
      <c r="J91" s="634"/>
      <c r="K91" s="634"/>
      <c r="L91" s="634">
        <v>21354.5</v>
      </c>
      <c r="M91" s="634"/>
      <c r="N91" s="634"/>
      <c r="O91" s="634">
        <v>21345.8</v>
      </c>
      <c r="P91" s="634"/>
      <c r="Q91" s="634"/>
      <c r="R91" s="634"/>
      <c r="S91" s="685"/>
      <c r="T91" s="682"/>
    </row>
  </sheetData>
  <mergeCells count="15">
    <mergeCell ref="G4:T6"/>
    <mergeCell ref="C86:D86"/>
    <mergeCell ref="C87:D90"/>
    <mergeCell ref="C18:D18"/>
    <mergeCell ref="I7:T7"/>
    <mergeCell ref="V9:V10"/>
    <mergeCell ref="I9:T9"/>
    <mergeCell ref="B81:L81"/>
    <mergeCell ref="B82:L82"/>
    <mergeCell ref="L83:O83"/>
    <mergeCell ref="D65:D76"/>
    <mergeCell ref="B77:L77"/>
    <mergeCell ref="B83:C83"/>
    <mergeCell ref="D83:E83"/>
    <mergeCell ref="F83:G83"/>
  </mergeCells>
  <conditionalFormatting sqref="E11:E16 E18 H18 E86:E91 H86:H91">
    <cfRule type="cellIs" dxfId="186" priority="9" operator="equal">
      <formula>"[select]"</formula>
    </cfRule>
    <cfRule type="cellIs" dxfId="185" priority="10" operator="equal">
      <formula>""</formula>
    </cfRule>
  </conditionalFormatting>
  <conditionalFormatting sqref="F22:F27">
    <cfRule type="cellIs" dxfId="184" priority="1" operator="equal">
      <formula>"[select]"</formula>
    </cfRule>
    <cfRule type="cellIs" dxfId="183" priority="2" operator="equal">
      <formula>""</formula>
    </cfRule>
  </conditionalFormatting>
  <conditionalFormatting sqref="H11:H16">
    <cfRule type="cellIs" dxfId="182" priority="3" operator="equal">
      <formula>"[select]"</formula>
    </cfRule>
    <cfRule type="cellIs" dxfId="181" priority="4" operator="equal">
      <formula>""</formula>
    </cfRule>
  </conditionalFormatting>
  <conditionalFormatting sqref="I22:I27">
    <cfRule type="cellIs" dxfId="180" priority="37" operator="equal">
      <formula>"[select]"</formula>
    </cfRule>
    <cfRule type="cellIs" dxfId="179" priority="38" operator="equal">
      <formula>""</formula>
    </cfRule>
  </conditionalFormatting>
  <dataValidations count="7">
    <dataValidation allowBlank="1" showInputMessage="1" sqref="G22:G27 V18:V19 V11:V16" xr:uid="{00000000-0002-0000-1600-000003000000}"/>
    <dataValidation type="list" allowBlank="1" showInputMessage="1" sqref="E11:E16 E18:F19 E86:F91" xr:uid="{00000000-0002-0000-1600-000006000000}">
      <formula1>"[select],Diesel,Pipeline Natural Gas,Unprocessed Natural Gas,LNG,CNG,LPG,Coal (Anthracite/Black),Coal (Bituminous/Black),Coal (Subbituminous/Black),Coal (Subbituminous/Brown),Coal (Lignite/Brown),Biomass,Biogas,Biodiesel,Water/Refuse"</formula1>
    </dataValidation>
    <dataValidation type="list" allowBlank="1" showInputMessage="1" sqref="F26:F27" xr:uid="{00000000-0002-0000-1600-000008000000}">
      <formula1>$D$30:$D$59</formula1>
    </dataValidation>
    <dataValidation type="list" allowBlank="1" showInputMessage="1" sqref="I22:I27" xr:uid="{00000000-0002-0000-1600-00000A000000}">
      <formula1>$C$30:$C$41</formula1>
    </dataValidation>
    <dataValidation type="list" allowBlank="1" showInputMessage="1" sqref="H15:H16" xr:uid="{B53D04F5-5E1D-4334-8A1E-2801515A00EC}">
      <formula1>"[select],L,kL,GJ,m³,Tonne"</formula1>
    </dataValidation>
    <dataValidation type="list" allowBlank="1" showInputMessage="1" sqref="H11:H14 H18:H19 H86:H91" xr:uid="{835DEB4B-298F-4901-AB8F-7C4C51C929B1}">
      <formula1>"[select],L,kL,GJ,m3,Tonne"</formula1>
    </dataValidation>
    <dataValidation type="list" allowBlank="1" showInputMessage="1" sqref="F22:F25" xr:uid="{6F06E63C-939D-44CC-AB36-CA41F2D24213}">
      <formula1>$D$25:$D$54</formula1>
    </dataValidation>
  </dataValidations>
  <hyperlinks>
    <hyperlink ref="B65" location="RANGE!pronto___22_u_pronto_data_L01_22_20_22drilldown_22_20_22stock_code_20_22_20_22103570_________________________22" display="103570 - PROPANE LIQUID PROPANE GAS BULK DELIVERY " xr:uid="{0B3258FD-9833-400F-A750-75AC36F11EC5}"/>
    <hyperlink ref="B66" location="RANGE!pronto___22_u_pronto_data_L01_22_20_22drilldown_22_20_22stock_code_20_22_20_22103570_________________________22" display="103570 - PROPANE LIQUID PROPANE GAS BULK DELIVERY " xr:uid="{42B015E1-5583-4CCB-BE5C-489381EBBD6A}"/>
    <hyperlink ref="B67" location="RANGE!pronto___22_u_pronto_data_L01_22_20_22drilldown_22_20_22stock_code_20_22_20_22103570_________________________22" display="103570 - PROPANE LIQUID PROPANE GAS BULK DELIVERY " xr:uid="{096436B8-C455-4CDF-9C14-E91F0FC1C472}"/>
    <hyperlink ref="B68" location="RANGE!pronto___22_u_pronto_data_L01_22_20_22drilldown_22_20_22stock_code_20_22_20_22103570_________________________22" display="103570 - PROPANE LIQUID PROPANE GAS BULK DELIVERY " xr:uid="{9948CB09-4452-4714-BE26-B99BD331034D}"/>
    <hyperlink ref="B69" location="RANGE!pronto___22_u_pronto_data_L01_22_20_22drilldown_22_20_22stock_code_20_22_20_22103570_________________________22" display="103570 - PROPANE LIQUID PROPANE GAS BULK DELIVERY " xr:uid="{69546FA9-C11B-44D4-9003-914A10472E61}"/>
    <hyperlink ref="B70" location="RANGE!pronto___22_u_pronto_data_L01_22_20_22drilldown_22_20_22stock_code_20_22_20_22103570_________________________22" display="103570 - PROPANE LIQUID PROPANE GAS BULK DELIVERY " xr:uid="{881D3A15-DC01-4AC6-AE7C-00F0F7F8B8D8}"/>
    <hyperlink ref="B71" location="RANGE!pronto___22_u_pronto_data_L01_22_20_22drilldown_22_20_22stock_code_20_22_20_22103570_________________________22" display="103570 - PROPANE LIQUID PROPANE GAS BULK DELIVERY " xr:uid="{84217918-B058-4885-8837-CFCFFCA4BA4A}"/>
    <hyperlink ref="B72" location="RANGE!pronto___22_u_pronto_data_L01_22_20_22drilldown_22_20_22stock_code_20_22_20_22103570_________________________22" display="103570 - PROPANE LIQUID PROPANE GAS BULK DELIVERY " xr:uid="{CDE1AE42-3C43-4019-A4CD-954D907D2C2C}"/>
    <hyperlink ref="B73" location="RANGE!pronto___22_u_pronto_data_L01_22_20_22drilldown_22_20_22stock_code_20_22_20_22103570_________________________22" display="103570 - PROPANE LIQUID PROPANE GAS BULK DELIVERY " xr:uid="{EC34E343-5508-4505-B71C-7D1E4E16F437}"/>
    <hyperlink ref="B74" location="RANGE!pronto___22_u_pronto_data_L01_22_20_22drilldown_22_20_22stock_code_20_22_20_22103570_________________________22" display="103570 - PROPANE LIQUID PROPANE GAS BULK DELIVERY " xr:uid="{7EE1E69B-B3B9-49D0-8C54-30F9C33CEE90}"/>
    <hyperlink ref="B75" location="RANGE!pronto___22_u_pronto_data_L01_22_20_22drilldown_22_20_22stock_code_20_22_20_22103570_________________________22" display="103570 - PROPANE LIQUID PROPANE GAS BULK DELIVERY " xr:uid="{03D46BC9-A6A1-4195-9E68-BAA7BC9BF8F8}"/>
    <hyperlink ref="B76" location="RANGE!pronto___22_u_pronto_data_L01_22_20_22drilldown_22_20_22stock_code_20_22_20_22103570_________________________22" display="103570 - PROPANE LIQUID PROPANE GAS BULK DELIVERY " xr:uid="{34182532-0E25-43B2-8B48-1457DBCF6AE9}"/>
  </hyperlink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0">
    <tabColor rgb="FF92D050"/>
  </sheetPr>
  <dimension ref="A3:X81"/>
  <sheetViews>
    <sheetView zoomScale="80" zoomScaleNormal="80" workbookViewId="0">
      <selection activeCell="E20" sqref="E20"/>
    </sheetView>
  </sheetViews>
  <sheetFormatPr defaultColWidth="9.28515625" defaultRowHeight="15"/>
  <cols>
    <col min="1" max="1" width="2.7109375" style="130" customWidth="1"/>
    <col min="2" max="2" width="2.7109375" style="1" customWidth="1"/>
    <col min="3" max="4" width="17.85546875" style="1" customWidth="1"/>
    <col min="5" max="5" width="25.7109375" style="1" customWidth="1"/>
    <col min="6" max="6" width="13.85546875" style="1" customWidth="1"/>
    <col min="7" max="7" width="12.5703125" style="1" customWidth="1"/>
    <col min="8" max="8" width="6.140625" style="1" customWidth="1"/>
    <col min="9" max="9" width="30.140625" style="1" bestFit="1" customWidth="1"/>
    <col min="10" max="11" width="15.7109375" style="1" customWidth="1"/>
    <col min="12" max="24" width="13.28515625" style="1" customWidth="1"/>
    <col min="25" max="26" width="2.7109375" style="1" customWidth="1"/>
    <col min="27" max="16384" width="9.28515625" style="1"/>
  </cols>
  <sheetData>
    <row r="3" spans="3:24" ht="23.25">
      <c r="C3" s="16" t="s">
        <v>9</v>
      </c>
      <c r="D3" s="17"/>
      <c r="E3" s="18"/>
      <c r="F3" s="18" t="s">
        <v>1617</v>
      </c>
      <c r="G3" s="18"/>
      <c r="H3" s="18"/>
      <c r="I3" s="17"/>
      <c r="J3" s="17"/>
      <c r="K3" s="17"/>
      <c r="L3" s="17"/>
      <c r="M3" s="17"/>
      <c r="N3" s="17"/>
      <c r="O3" s="17"/>
      <c r="P3" s="17"/>
      <c r="Q3" s="17"/>
      <c r="R3" s="17"/>
      <c r="S3" s="17"/>
      <c r="T3" s="17"/>
      <c r="U3" s="17"/>
      <c r="V3" s="17"/>
      <c r="W3" s="17"/>
      <c r="X3" s="17"/>
    </row>
    <row r="4" spans="3:24" ht="23.25">
      <c r="C4" s="16" t="s">
        <v>11</v>
      </c>
      <c r="D4" s="17"/>
      <c r="E4" s="18"/>
      <c r="F4" s="18" t="s">
        <v>1618</v>
      </c>
      <c r="G4" s="18"/>
      <c r="H4" s="18"/>
      <c r="I4" s="17"/>
      <c r="J4" s="17"/>
      <c r="K4" s="17"/>
      <c r="L4" s="17"/>
      <c r="M4" s="17"/>
      <c r="N4" s="17"/>
      <c r="O4" s="17"/>
      <c r="P4" s="17"/>
      <c r="Q4" s="17"/>
      <c r="R4" s="17"/>
      <c r="S4" s="17"/>
      <c r="T4" s="17"/>
      <c r="U4" s="17"/>
      <c r="V4" s="17"/>
      <c r="W4" s="17"/>
      <c r="X4" s="17"/>
    </row>
    <row r="5" spans="3:24">
      <c r="C5" s="17"/>
      <c r="D5" s="17"/>
      <c r="E5" s="18"/>
      <c r="F5" s="17"/>
      <c r="G5" s="18"/>
      <c r="H5" s="17"/>
      <c r="I5" s="17"/>
      <c r="J5" s="17"/>
      <c r="K5" s="17"/>
      <c r="L5" s="17"/>
      <c r="M5" s="17"/>
      <c r="N5" s="17"/>
      <c r="O5" s="17"/>
      <c r="P5" s="17"/>
      <c r="Q5" s="17"/>
      <c r="R5" s="17"/>
      <c r="S5" s="17"/>
      <c r="T5" s="17"/>
      <c r="U5" s="17"/>
      <c r="V5" s="17"/>
      <c r="W5" s="17"/>
      <c r="X5" s="17"/>
    </row>
    <row r="6" spans="3:24" ht="49.5" customHeight="1">
      <c r="C6" s="20" t="s">
        <v>1619</v>
      </c>
      <c r="D6" s="17"/>
      <c r="E6" s="18"/>
      <c r="F6" s="1034" t="s">
        <v>1620</v>
      </c>
      <c r="G6" s="1035"/>
      <c r="H6" s="1035"/>
      <c r="I6" s="1035"/>
      <c r="J6" s="1035"/>
      <c r="K6" s="1035"/>
      <c r="L6" s="1035"/>
      <c r="M6" s="1035"/>
      <c r="N6" s="1035"/>
      <c r="O6" s="1035"/>
      <c r="P6" s="1035"/>
      <c r="Q6" s="1035"/>
      <c r="R6" s="1035"/>
      <c r="S6" s="1035"/>
      <c r="T6" s="1035"/>
      <c r="U6" s="1035"/>
      <c r="V6" s="1035"/>
      <c r="W6" s="1035"/>
      <c r="X6" s="1036"/>
    </row>
    <row r="7" spans="3:24">
      <c r="C7" s="17"/>
      <c r="D7" s="17"/>
      <c r="E7" s="18"/>
      <c r="F7" s="1037"/>
      <c r="G7" s="1006"/>
      <c r="H7" s="1006"/>
      <c r="I7" s="1006"/>
      <c r="J7" s="1006"/>
      <c r="K7" s="1006"/>
      <c r="L7" s="1006"/>
      <c r="M7" s="1006"/>
      <c r="N7" s="1006"/>
      <c r="O7" s="1006"/>
      <c r="P7" s="1006"/>
      <c r="Q7" s="1006"/>
      <c r="R7" s="1006"/>
      <c r="S7" s="1006"/>
      <c r="T7" s="1006"/>
      <c r="U7" s="1006"/>
      <c r="V7" s="1006"/>
      <c r="W7" s="1006"/>
      <c r="X7" s="1038"/>
    </row>
    <row r="8" spans="3:24" ht="20.25">
      <c r="C8" s="52" t="s">
        <v>1621</v>
      </c>
      <c r="D8" s="17"/>
      <c r="E8" s="18"/>
      <c r="F8" s="1037"/>
      <c r="G8" s="1006"/>
      <c r="H8" s="1006"/>
      <c r="I8" s="1006"/>
      <c r="J8" s="1006"/>
      <c r="K8" s="1006"/>
      <c r="L8" s="1006"/>
      <c r="M8" s="1006"/>
      <c r="N8" s="1006"/>
      <c r="O8" s="1006"/>
      <c r="P8" s="1006"/>
      <c r="Q8" s="1006"/>
      <c r="R8" s="1006"/>
      <c r="S8" s="1006"/>
      <c r="T8" s="1006"/>
      <c r="U8" s="1006"/>
      <c r="V8" s="1006"/>
      <c r="W8" s="1006"/>
      <c r="X8" s="1038"/>
    </row>
    <row r="9" spans="3:24">
      <c r="C9" s="17"/>
      <c r="D9" s="17"/>
      <c r="E9" s="18"/>
      <c r="F9" s="1039"/>
      <c r="G9" s="1040"/>
      <c r="H9" s="1006"/>
      <c r="I9" s="1006"/>
      <c r="J9" s="1006"/>
      <c r="K9" s="1006"/>
      <c r="L9" s="1006"/>
      <c r="M9" s="1006"/>
      <c r="N9" s="1006"/>
      <c r="O9" s="1006"/>
      <c r="P9" s="1006"/>
      <c r="Q9" s="1006"/>
      <c r="R9" s="1006"/>
      <c r="S9" s="1006"/>
      <c r="T9" s="1006"/>
      <c r="U9" s="1006"/>
      <c r="V9" s="1006"/>
      <c r="W9" s="1006"/>
      <c r="X9" s="1038"/>
    </row>
    <row r="10" spans="3:24" ht="18" customHeight="1">
      <c r="C10" s="52" t="s">
        <v>1622</v>
      </c>
      <c r="D10" s="17"/>
      <c r="E10" s="17"/>
      <c r="F10" s="32" t="s">
        <v>689</v>
      </c>
      <c r="G10" s="17"/>
      <c r="H10" s="1077" t="s">
        <v>1623</v>
      </c>
      <c r="I10" s="1078"/>
      <c r="J10" s="1078"/>
      <c r="K10" s="1078"/>
      <c r="L10" s="1078"/>
      <c r="M10" s="1078"/>
      <c r="N10" s="1078"/>
      <c r="O10" s="1078"/>
      <c r="P10" s="1078"/>
      <c r="Q10" s="1078"/>
      <c r="R10" s="1078"/>
      <c r="S10" s="1078"/>
      <c r="T10" s="1078"/>
      <c r="U10" s="1078"/>
      <c r="V10" s="1078"/>
      <c r="W10" s="1078"/>
      <c r="X10" s="1079"/>
    </row>
    <row r="11" spans="3:24">
      <c r="C11" s="17"/>
      <c r="D11" s="17"/>
      <c r="E11" s="17"/>
      <c r="F11" s="17"/>
      <c r="G11" s="17"/>
      <c r="H11" s="17"/>
      <c r="I11" s="17"/>
      <c r="J11" s="17"/>
      <c r="K11" s="17"/>
      <c r="L11" s="17"/>
      <c r="M11" s="17"/>
      <c r="N11" s="17"/>
      <c r="O11" s="17"/>
      <c r="P11" s="17"/>
      <c r="Q11" s="17"/>
      <c r="R11" s="17"/>
      <c r="S11" s="17"/>
      <c r="T11" s="17"/>
      <c r="U11" s="17"/>
      <c r="V11" s="17"/>
      <c r="W11" s="17"/>
      <c r="X11" s="17"/>
    </row>
    <row r="12" spans="3:24">
      <c r="C12" s="965" t="s">
        <v>1624</v>
      </c>
      <c r="D12" s="956" t="s">
        <v>1625</v>
      </c>
      <c r="E12" s="956"/>
      <c r="F12" s="965" t="s">
        <v>1626</v>
      </c>
      <c r="G12" s="967" t="s">
        <v>1627</v>
      </c>
      <c r="H12" s="967" t="s">
        <v>1628</v>
      </c>
      <c r="I12" s="967" t="s">
        <v>1629</v>
      </c>
      <c r="J12" s="967" t="s">
        <v>1630</v>
      </c>
      <c r="K12" s="967" t="s">
        <v>1631</v>
      </c>
      <c r="L12" s="967" t="s">
        <v>472</v>
      </c>
      <c r="M12" s="956" t="s">
        <v>1632</v>
      </c>
      <c r="N12" s="956"/>
      <c r="O12" s="956"/>
      <c r="P12" s="956"/>
      <c r="Q12" s="956"/>
      <c r="R12" s="956"/>
      <c r="S12" s="956"/>
      <c r="T12" s="956"/>
      <c r="U12" s="956"/>
      <c r="V12" s="956"/>
      <c r="W12" s="956"/>
      <c r="X12" s="956"/>
    </row>
    <row r="13" spans="3:24">
      <c r="C13" s="965"/>
      <c r="D13" s="51" t="s">
        <v>1633</v>
      </c>
      <c r="E13" s="51" t="s">
        <v>1634</v>
      </c>
      <c r="F13" s="965"/>
      <c r="G13" s="967"/>
      <c r="H13" s="967"/>
      <c r="I13" s="967"/>
      <c r="J13" s="967"/>
      <c r="K13" s="967"/>
      <c r="L13" s="967"/>
      <c r="M13" s="103" t="s">
        <v>574</v>
      </c>
      <c r="N13" s="103" t="s">
        <v>575</v>
      </c>
      <c r="O13" s="103" t="s">
        <v>576</v>
      </c>
      <c r="P13" s="103" t="s">
        <v>577</v>
      </c>
      <c r="Q13" s="103" t="s">
        <v>578</v>
      </c>
      <c r="R13" s="103" t="s">
        <v>579</v>
      </c>
      <c r="S13" s="103" t="s">
        <v>580</v>
      </c>
      <c r="T13" s="103" t="s">
        <v>581</v>
      </c>
      <c r="U13" s="103" t="s">
        <v>582</v>
      </c>
      <c r="V13" s="103" t="s">
        <v>583</v>
      </c>
      <c r="W13" s="103" t="s">
        <v>584</v>
      </c>
      <c r="X13" s="103" t="s">
        <v>585</v>
      </c>
    </row>
    <row r="14" spans="3:24">
      <c r="C14" s="3" t="s">
        <v>1635</v>
      </c>
      <c r="D14" s="3" t="s">
        <v>1636</v>
      </c>
      <c r="E14" s="3" t="s">
        <v>1637</v>
      </c>
      <c r="F14" s="194" t="s">
        <v>1638</v>
      </c>
      <c r="G14" s="194">
        <v>0.01</v>
      </c>
      <c r="H14" s="11" t="s">
        <v>511</v>
      </c>
      <c r="I14" s="579" t="s">
        <v>1639</v>
      </c>
      <c r="J14" s="153">
        <v>6595.4459999999999</v>
      </c>
      <c r="K14" s="59">
        <f>SUM(M14:X14)</f>
        <v>5775.4489999999987</v>
      </c>
      <c r="L14" s="11" t="s">
        <v>1640</v>
      </c>
      <c r="M14" s="578">
        <v>430.28</v>
      </c>
      <c r="N14" s="578">
        <v>600.83600000000001</v>
      </c>
      <c r="O14" s="578">
        <v>548.904</v>
      </c>
      <c r="P14" s="578">
        <v>585.15300000000002</v>
      </c>
      <c r="Q14" s="578">
        <v>580.22500000000002</v>
      </c>
      <c r="R14" s="578">
        <v>565.90800000000002</v>
      </c>
      <c r="S14" s="578">
        <v>506.66</v>
      </c>
      <c r="T14" s="578">
        <v>282.49799999999999</v>
      </c>
      <c r="U14" s="578">
        <v>493.447</v>
      </c>
      <c r="V14" s="578">
        <v>473.76600000000002</v>
      </c>
      <c r="W14" s="578">
        <v>254.84800000000001</v>
      </c>
      <c r="X14" s="578">
        <v>452.92399999999998</v>
      </c>
    </row>
    <row r="15" spans="3:24">
      <c r="C15" s="17"/>
      <c r="D15" s="3" t="s">
        <v>1641</v>
      </c>
      <c r="E15" s="3" t="s">
        <v>1642</v>
      </c>
      <c r="F15" s="194" t="s">
        <v>1638</v>
      </c>
      <c r="G15" s="194">
        <v>0</v>
      </c>
      <c r="H15" s="11" t="s">
        <v>1643</v>
      </c>
      <c r="I15" s="579" t="s">
        <v>1639</v>
      </c>
      <c r="J15" s="153"/>
      <c r="K15" s="59">
        <f>SUM(M15:X15)</f>
        <v>92403.25</v>
      </c>
      <c r="L15" s="11" t="s">
        <v>1644</v>
      </c>
      <c r="M15" s="578">
        <v>9461.2000000000007</v>
      </c>
      <c r="N15" s="578">
        <v>5270.5</v>
      </c>
      <c r="O15" s="578">
        <v>15212.85</v>
      </c>
      <c r="P15" s="578">
        <v>9083.7999999999993</v>
      </c>
      <c r="Q15" s="578">
        <v>7718</v>
      </c>
      <c r="R15" s="578">
        <v>4099.25</v>
      </c>
      <c r="S15" s="578">
        <v>6488.45</v>
      </c>
      <c r="T15" s="578">
        <v>6453.8</v>
      </c>
      <c r="U15" s="578">
        <v>6702.75</v>
      </c>
      <c r="V15" s="578">
        <v>3785.8500000000004</v>
      </c>
      <c r="W15" s="578">
        <v>9468.15</v>
      </c>
      <c r="X15" s="578">
        <v>8658.65</v>
      </c>
    </row>
    <row r="16" spans="3:24">
      <c r="C16" s="17"/>
      <c r="D16" s="3" t="s">
        <v>1645</v>
      </c>
      <c r="E16" s="3" t="s">
        <v>1646</v>
      </c>
      <c r="F16" s="194" t="s">
        <v>1638</v>
      </c>
      <c r="G16" s="194">
        <v>0</v>
      </c>
      <c r="H16" s="11" t="s">
        <v>1643</v>
      </c>
      <c r="I16" s="579" t="s">
        <v>1639</v>
      </c>
      <c r="J16" s="153"/>
      <c r="K16" s="59">
        <f>SUM(M16:X16)</f>
        <v>99434</v>
      </c>
      <c r="L16" s="11" t="s">
        <v>1647</v>
      </c>
      <c r="M16" s="578">
        <v>8266</v>
      </c>
      <c r="N16" s="578">
        <v>10345</v>
      </c>
      <c r="O16" s="578">
        <v>10353</v>
      </c>
      <c r="P16" s="578">
        <v>11478</v>
      </c>
      <c r="Q16" s="578">
        <v>10372</v>
      </c>
      <c r="R16" s="578">
        <v>9534</v>
      </c>
      <c r="S16" s="578">
        <v>7743</v>
      </c>
      <c r="T16" s="578">
        <v>4355</v>
      </c>
      <c r="U16" s="578">
        <v>7563</v>
      </c>
      <c r="V16" s="578">
        <v>6879</v>
      </c>
      <c r="W16" s="578">
        <v>5506</v>
      </c>
      <c r="X16" s="578">
        <v>7040</v>
      </c>
    </row>
    <row r="19" spans="3:24" s="314" customFormat="1" ht="12.75">
      <c r="C19" s="17"/>
      <c r="D19" s="17"/>
      <c r="E19" s="17"/>
      <c r="F19" s="17"/>
      <c r="G19" s="17"/>
      <c r="H19" s="89" t="s">
        <v>1648</v>
      </c>
      <c r="I19" s="87"/>
      <c r="J19" s="153"/>
      <c r="K19" s="59">
        <f>SUM(M19:X19)</f>
        <v>5775.4489999999987</v>
      </c>
      <c r="L19" s="11" t="s">
        <v>1640</v>
      </c>
      <c r="M19" s="57">
        <f>M14</f>
        <v>430.28</v>
      </c>
      <c r="N19" s="57">
        <f t="shared" ref="N19:X19" si="0">N14</f>
        <v>600.83600000000001</v>
      </c>
      <c r="O19" s="57">
        <f t="shared" si="0"/>
        <v>548.904</v>
      </c>
      <c r="P19" s="57">
        <f t="shared" si="0"/>
        <v>585.15300000000002</v>
      </c>
      <c r="Q19" s="57">
        <f t="shared" si="0"/>
        <v>580.22500000000002</v>
      </c>
      <c r="R19" s="57">
        <f t="shared" si="0"/>
        <v>565.90800000000002</v>
      </c>
      <c r="S19" s="57">
        <f t="shared" si="0"/>
        <v>506.66</v>
      </c>
      <c r="T19" s="57">
        <f t="shared" si="0"/>
        <v>282.49799999999999</v>
      </c>
      <c r="U19" s="57">
        <f t="shared" si="0"/>
        <v>493.447</v>
      </c>
      <c r="V19" s="57">
        <f t="shared" si="0"/>
        <v>473.76600000000002</v>
      </c>
      <c r="W19" s="57">
        <f t="shared" si="0"/>
        <v>254.84800000000001</v>
      </c>
      <c r="X19" s="57">
        <f t="shared" si="0"/>
        <v>452.92399999999998</v>
      </c>
    </row>
    <row r="20" spans="3:24">
      <c r="C20" s="17"/>
      <c r="D20" s="17"/>
      <c r="E20" s="17"/>
      <c r="F20" s="17"/>
      <c r="G20" s="17"/>
      <c r="H20" s="17"/>
      <c r="I20" s="17"/>
      <c r="J20" s="17"/>
      <c r="K20" s="17"/>
      <c r="L20" s="17"/>
      <c r="M20" s="17"/>
      <c r="N20" s="17"/>
      <c r="O20" s="17"/>
      <c r="P20" s="17"/>
      <c r="Q20" s="17"/>
      <c r="R20" s="17"/>
      <c r="S20" s="17"/>
      <c r="T20" s="17"/>
      <c r="U20" s="17"/>
      <c r="V20" s="17"/>
      <c r="W20" s="17"/>
      <c r="X20" s="17"/>
    </row>
    <row r="21" spans="3:24" ht="20.25">
      <c r="C21" s="52" t="s">
        <v>1649</v>
      </c>
      <c r="D21" s="17"/>
      <c r="E21" s="17"/>
      <c r="F21" s="17"/>
      <c r="G21" s="17"/>
      <c r="H21" s="17"/>
      <c r="I21" s="17"/>
      <c r="J21" s="17"/>
      <c r="K21" s="17"/>
      <c r="L21" s="17"/>
      <c r="M21" s="17"/>
      <c r="N21" s="17"/>
      <c r="O21" s="17"/>
      <c r="P21" s="17"/>
      <c r="Q21" s="17"/>
      <c r="R21" s="17"/>
      <c r="S21" s="17"/>
      <c r="T21" s="17"/>
      <c r="U21" s="17"/>
      <c r="V21" s="17"/>
      <c r="W21" s="17"/>
      <c r="X21" s="17"/>
    </row>
    <row r="22" spans="3:24">
      <c r="C22" s="17"/>
      <c r="D22" s="17"/>
      <c r="E22" s="17"/>
      <c r="F22" s="17"/>
      <c r="G22" s="17"/>
      <c r="H22" s="17"/>
      <c r="I22" s="17"/>
      <c r="J22" s="17"/>
      <c r="K22" s="17"/>
      <c r="L22" s="17"/>
      <c r="M22" s="17"/>
      <c r="N22" s="17"/>
      <c r="O22" s="17"/>
      <c r="P22" s="17"/>
      <c r="Q22" s="17"/>
      <c r="R22" s="17"/>
      <c r="S22" s="17"/>
      <c r="T22" s="17"/>
      <c r="U22" s="17"/>
      <c r="V22" s="17"/>
      <c r="W22" s="17"/>
      <c r="X22" s="17"/>
    </row>
    <row r="23" spans="3:24">
      <c r="C23" s="1071" t="s">
        <v>1650</v>
      </c>
      <c r="D23" s="1072"/>
      <c r="E23" s="1071" t="s">
        <v>890</v>
      </c>
      <c r="F23" s="1075"/>
      <c r="G23" s="1075"/>
      <c r="H23" s="1072"/>
      <c r="I23" s="1028" t="s">
        <v>1651</v>
      </c>
      <c r="J23" s="967" t="s">
        <v>1630</v>
      </c>
      <c r="K23" s="967" t="s">
        <v>1631</v>
      </c>
      <c r="L23" s="967" t="s">
        <v>472</v>
      </c>
      <c r="M23" s="956" t="s">
        <v>1632</v>
      </c>
      <c r="N23" s="957"/>
      <c r="O23" s="957"/>
      <c r="P23" s="957"/>
      <c r="Q23" s="957"/>
      <c r="R23" s="957"/>
      <c r="S23" s="957"/>
      <c r="T23" s="957"/>
      <c r="U23" s="957"/>
      <c r="V23" s="957"/>
      <c r="W23" s="957"/>
      <c r="X23" s="958"/>
    </row>
    <row r="24" spans="3:24">
      <c r="C24" s="1073"/>
      <c r="D24" s="1074"/>
      <c r="E24" s="1073"/>
      <c r="F24" s="1076"/>
      <c r="G24" s="1076"/>
      <c r="H24" s="1074"/>
      <c r="I24" s="1028"/>
      <c r="J24" s="968"/>
      <c r="K24" s="968"/>
      <c r="L24" s="968"/>
      <c r="M24" s="103" t="s">
        <v>574</v>
      </c>
      <c r="N24" s="103" t="s">
        <v>575</v>
      </c>
      <c r="O24" s="103" t="s">
        <v>576</v>
      </c>
      <c r="P24" s="103" t="s">
        <v>577</v>
      </c>
      <c r="Q24" s="103" t="s">
        <v>578</v>
      </c>
      <c r="R24" s="103" t="s">
        <v>579</v>
      </c>
      <c r="S24" s="103" t="s">
        <v>580</v>
      </c>
      <c r="T24" s="103" t="s">
        <v>581</v>
      </c>
      <c r="U24" s="103" t="s">
        <v>582</v>
      </c>
      <c r="V24" s="103" t="s">
        <v>583</v>
      </c>
      <c r="W24" s="103" t="s">
        <v>584</v>
      </c>
      <c r="X24" s="103" t="s">
        <v>585</v>
      </c>
    </row>
    <row r="25" spans="3:24">
      <c r="C25" s="3" t="s">
        <v>1635</v>
      </c>
      <c r="D25" s="46"/>
      <c r="E25" s="30" t="s">
        <v>1652</v>
      </c>
      <c r="F25" s="41"/>
      <c r="G25" s="41"/>
      <c r="H25" s="41"/>
      <c r="I25" s="11" t="s">
        <v>1653</v>
      </c>
      <c r="J25" s="153">
        <v>829659.50097644492</v>
      </c>
      <c r="K25" s="67">
        <f>SUM(M25:X25)</f>
        <v>3328837.0455263089</v>
      </c>
      <c r="L25" s="11" t="s">
        <v>1654</v>
      </c>
      <c r="M25" s="771">
        <v>1321975.646066945</v>
      </c>
      <c r="N25" s="771">
        <v>1386336.1989993562</v>
      </c>
      <c r="O25" s="578">
        <v>64341.566195642459</v>
      </c>
      <c r="P25" s="578">
        <v>73770.767867637012</v>
      </c>
      <c r="Q25" s="578">
        <v>81912.093038780877</v>
      </c>
      <c r="R25" s="578">
        <v>74832.981515904306</v>
      </c>
      <c r="S25" s="578">
        <v>63319.765412566041</v>
      </c>
      <c r="T25" s="578">
        <v>45266.594387909674</v>
      </c>
      <c r="U25" s="578">
        <v>59367.640101952682</v>
      </c>
      <c r="V25" s="578">
        <v>52458.196887600119</v>
      </c>
      <c r="W25" s="578">
        <v>47281.663094697738</v>
      </c>
      <c r="X25" s="578">
        <v>57973.931957316097</v>
      </c>
    </row>
    <row r="26" spans="3:24">
      <c r="C26" s="17"/>
      <c r="D26" s="17"/>
      <c r="E26" s="89" t="s">
        <v>1655</v>
      </c>
      <c r="F26" s="87"/>
      <c r="G26" s="87"/>
      <c r="H26" s="88"/>
      <c r="I26" s="17"/>
      <c r="J26" s="153">
        <v>199</v>
      </c>
      <c r="K26" s="59">
        <f>SUM(M26:X26)</f>
        <v>221</v>
      </c>
      <c r="L26" s="11" t="s">
        <v>1647</v>
      </c>
      <c r="M26" s="578">
        <v>17</v>
      </c>
      <c r="N26" s="578">
        <v>14</v>
      </c>
      <c r="O26" s="578">
        <v>16</v>
      </c>
      <c r="P26" s="578">
        <v>19</v>
      </c>
      <c r="Q26" s="578">
        <v>23</v>
      </c>
      <c r="R26" s="578">
        <v>15</v>
      </c>
      <c r="S26" s="578">
        <v>18</v>
      </c>
      <c r="T26" s="578">
        <v>15</v>
      </c>
      <c r="U26" s="578">
        <v>20</v>
      </c>
      <c r="V26" s="578">
        <v>13</v>
      </c>
      <c r="W26" s="578">
        <v>28</v>
      </c>
      <c r="X26" s="578">
        <v>23</v>
      </c>
    </row>
    <row r="27" spans="3:24">
      <c r="C27" s="17"/>
      <c r="D27" s="17"/>
      <c r="E27" s="89" t="s">
        <v>1656</v>
      </c>
      <c r="F27" s="87"/>
      <c r="G27" s="87"/>
      <c r="H27" s="88"/>
      <c r="I27" s="17"/>
      <c r="J27" s="153">
        <v>98273</v>
      </c>
      <c r="K27" s="59">
        <f>SUM(M27:X27)</f>
        <v>125965</v>
      </c>
      <c r="L27" s="11" t="s">
        <v>1647</v>
      </c>
      <c r="M27" s="578">
        <v>23753</v>
      </c>
      <c r="N27" s="578">
        <v>23787</v>
      </c>
      <c r="O27" s="578">
        <v>8452</v>
      </c>
      <c r="P27" s="578">
        <v>10908</v>
      </c>
      <c r="Q27" s="578">
        <v>9205</v>
      </c>
      <c r="R27" s="578">
        <v>9431</v>
      </c>
      <c r="S27" s="578">
        <v>7725</v>
      </c>
      <c r="T27" s="578">
        <v>5484</v>
      </c>
      <c r="U27" s="578">
        <v>7608</v>
      </c>
      <c r="V27" s="578">
        <v>5874</v>
      </c>
      <c r="W27" s="578">
        <v>6269</v>
      </c>
      <c r="X27" s="578">
        <v>7469</v>
      </c>
    </row>
    <row r="28" spans="3:24">
      <c r="C28" s="17"/>
      <c r="D28" s="17"/>
      <c r="E28" s="89" t="s">
        <v>1657</v>
      </c>
      <c r="F28" s="87"/>
      <c r="G28" s="87"/>
      <c r="H28" s="88"/>
      <c r="I28" s="17"/>
      <c r="J28" s="183">
        <v>100</v>
      </c>
      <c r="K28" s="578">
        <v>100</v>
      </c>
      <c r="L28" s="11" t="s">
        <v>463</v>
      </c>
      <c r="M28" s="17"/>
      <c r="N28" s="17"/>
      <c r="O28" s="17"/>
      <c r="P28" s="17"/>
      <c r="Q28" s="17"/>
      <c r="R28" s="17"/>
      <c r="S28" s="17"/>
      <c r="T28" s="17"/>
      <c r="U28" s="17"/>
      <c r="V28" s="17"/>
      <c r="W28" s="17"/>
      <c r="X28" s="17"/>
    </row>
    <row r="29" spans="3:24">
      <c r="C29" s="17"/>
      <c r="D29" s="17"/>
      <c r="E29" s="89" t="s">
        <v>1658</v>
      </c>
      <c r="F29" s="87"/>
      <c r="G29" s="87"/>
      <c r="H29" s="88"/>
      <c r="I29" s="17"/>
      <c r="J29" s="11" t="s">
        <v>897</v>
      </c>
      <c r="K29" s="11" t="s">
        <v>897</v>
      </c>
      <c r="L29" s="11" t="s">
        <v>1659</v>
      </c>
      <c r="M29" s="17"/>
      <c r="N29" s="17"/>
      <c r="O29" s="17"/>
      <c r="P29" s="17"/>
      <c r="Q29" s="17"/>
      <c r="R29" s="17"/>
      <c r="S29" s="17"/>
      <c r="T29" s="17"/>
      <c r="U29" s="17"/>
      <c r="V29" s="17"/>
      <c r="W29" s="17"/>
      <c r="X29" s="17"/>
    </row>
    <row r="30" spans="3:24">
      <c r="C30" s="17"/>
      <c r="D30" s="17"/>
      <c r="E30" s="89" t="s">
        <v>1660</v>
      </c>
      <c r="F30" s="87"/>
      <c r="G30" s="87"/>
      <c r="H30" s="88"/>
      <c r="I30" s="17"/>
      <c r="J30" s="11" t="s">
        <v>511</v>
      </c>
      <c r="K30" s="11" t="s">
        <v>511</v>
      </c>
      <c r="L30" s="11" t="s">
        <v>1659</v>
      </c>
      <c r="M30" s="17"/>
      <c r="N30" s="17"/>
      <c r="O30" s="17"/>
      <c r="P30" s="17"/>
      <c r="Q30" s="17"/>
      <c r="R30" s="17"/>
      <c r="S30" s="17"/>
      <c r="T30" s="17"/>
      <c r="U30" s="17"/>
      <c r="V30" s="17"/>
      <c r="W30" s="17"/>
      <c r="X30" s="17"/>
    </row>
    <row r="31" spans="3:24">
      <c r="C31" s="17"/>
      <c r="D31" s="17"/>
      <c r="E31" s="89" t="s">
        <v>1661</v>
      </c>
      <c r="F31" s="87"/>
      <c r="G31" s="87"/>
      <c r="H31" s="88"/>
      <c r="I31" s="17"/>
      <c r="J31" s="183">
        <v>2</v>
      </c>
      <c r="K31" s="43"/>
      <c r="L31" s="11" t="s">
        <v>463</v>
      </c>
      <c r="M31" s="17"/>
      <c r="N31" s="17"/>
      <c r="O31" s="17"/>
      <c r="P31" s="17"/>
      <c r="Q31" s="17"/>
      <c r="R31" s="17"/>
      <c r="S31" s="17"/>
      <c r="T31" s="17"/>
      <c r="U31" s="17"/>
      <c r="V31" s="17"/>
      <c r="W31" s="17"/>
      <c r="X31" s="17"/>
    </row>
    <row r="34" spans="3:24" ht="20.25">
      <c r="C34" s="52" t="s">
        <v>1662</v>
      </c>
      <c r="D34" s="17"/>
      <c r="E34" s="17"/>
      <c r="F34" s="17"/>
      <c r="G34" s="17"/>
      <c r="H34" s="17"/>
      <c r="I34" s="18"/>
      <c r="J34" s="17"/>
      <c r="K34" s="17"/>
      <c r="L34" s="17"/>
      <c r="M34" s="17"/>
      <c r="N34" s="17"/>
      <c r="O34" s="17"/>
      <c r="P34" s="17"/>
      <c r="Q34" s="17"/>
      <c r="R34" s="17"/>
      <c r="S34" s="17"/>
      <c r="T34" s="17"/>
      <c r="U34" s="17"/>
      <c r="V34" s="17"/>
      <c r="W34" s="17"/>
      <c r="X34" s="17"/>
    </row>
    <row r="35" spans="3:24">
      <c r="C35" s="17"/>
      <c r="D35" s="17"/>
      <c r="E35" s="17"/>
      <c r="F35" s="17"/>
      <c r="G35" s="17"/>
      <c r="H35" s="17"/>
      <c r="I35" s="17"/>
      <c r="J35" s="17"/>
      <c r="K35" s="17"/>
      <c r="L35" s="17"/>
      <c r="M35" s="17"/>
      <c r="N35" s="17"/>
      <c r="O35" s="17"/>
      <c r="P35" s="17"/>
      <c r="Q35" s="17"/>
      <c r="R35" s="17"/>
      <c r="S35" s="17"/>
      <c r="T35" s="17"/>
      <c r="U35" s="17"/>
      <c r="V35" s="17"/>
      <c r="W35" s="17"/>
      <c r="X35" s="17"/>
    </row>
    <row r="36" spans="3:24">
      <c r="C36" s="1071" t="s">
        <v>1663</v>
      </c>
      <c r="D36" s="1072"/>
      <c r="E36" s="1071" t="s">
        <v>890</v>
      </c>
      <c r="F36" s="1075"/>
      <c r="G36" s="1075"/>
      <c r="H36" s="1072"/>
      <c r="I36" s="967" t="s">
        <v>1651</v>
      </c>
      <c r="J36" s="967" t="s">
        <v>1664</v>
      </c>
      <c r="K36" s="967" t="s">
        <v>1665</v>
      </c>
      <c r="L36" s="967" t="s">
        <v>472</v>
      </c>
      <c r="M36" s="956" t="s">
        <v>1632</v>
      </c>
      <c r="N36" s="957"/>
      <c r="O36" s="957"/>
      <c r="P36" s="957"/>
      <c r="Q36" s="957"/>
      <c r="R36" s="957"/>
      <c r="S36" s="957"/>
      <c r="T36" s="957"/>
      <c r="U36" s="957"/>
      <c r="V36" s="957"/>
      <c r="W36" s="957"/>
      <c r="X36" s="958"/>
    </row>
    <row r="37" spans="3:24">
      <c r="C37" s="1073"/>
      <c r="D37" s="1074"/>
      <c r="E37" s="1073"/>
      <c r="F37" s="1076"/>
      <c r="G37" s="1076"/>
      <c r="H37" s="1074"/>
      <c r="I37" s="968"/>
      <c r="J37" s="968"/>
      <c r="K37" s="968"/>
      <c r="L37" s="968"/>
      <c r="M37" s="103" t="s">
        <v>574</v>
      </c>
      <c r="N37" s="103" t="s">
        <v>575</v>
      </c>
      <c r="O37" s="103" t="s">
        <v>576</v>
      </c>
      <c r="P37" s="103" t="s">
        <v>577</v>
      </c>
      <c r="Q37" s="103" t="s">
        <v>578</v>
      </c>
      <c r="R37" s="103" t="s">
        <v>579</v>
      </c>
      <c r="S37" s="103" t="s">
        <v>580</v>
      </c>
      <c r="T37" s="103" t="s">
        <v>581</v>
      </c>
      <c r="U37" s="103" t="s">
        <v>582</v>
      </c>
      <c r="V37" s="103" t="s">
        <v>583</v>
      </c>
      <c r="W37" s="103" t="s">
        <v>584</v>
      </c>
      <c r="X37" s="103" t="s">
        <v>585</v>
      </c>
    </row>
    <row r="38" spans="3:24">
      <c r="C38" s="195" t="s">
        <v>1666</v>
      </c>
      <c r="D38" s="46"/>
      <c r="E38" s="41" t="s">
        <v>1656</v>
      </c>
      <c r="F38" s="41"/>
      <c r="G38" s="41"/>
      <c r="H38" s="41"/>
      <c r="I38" s="11" t="s">
        <v>1653</v>
      </c>
      <c r="J38" s="185">
        <v>3654</v>
      </c>
      <c r="K38" s="581">
        <f>SUM(M38:X38)</f>
        <v>1902</v>
      </c>
      <c r="L38" s="11" t="s">
        <v>1647</v>
      </c>
      <c r="M38" s="578">
        <v>126</v>
      </c>
      <c r="N38" s="578">
        <v>192</v>
      </c>
      <c r="O38" s="578">
        <v>163</v>
      </c>
      <c r="P38" s="578">
        <v>168</v>
      </c>
      <c r="Q38" s="578">
        <v>161</v>
      </c>
      <c r="R38" s="578">
        <v>42</v>
      </c>
      <c r="S38" s="578">
        <v>212</v>
      </c>
      <c r="T38" s="578">
        <v>101</v>
      </c>
      <c r="U38" s="578">
        <v>232</v>
      </c>
      <c r="V38" s="578">
        <v>172</v>
      </c>
      <c r="W38" s="578">
        <v>185</v>
      </c>
      <c r="X38" s="578">
        <v>148</v>
      </c>
    </row>
    <row r="39" spans="3:24">
      <c r="C39" s="17"/>
      <c r="D39" s="17"/>
      <c r="E39" s="89" t="s">
        <v>1667</v>
      </c>
      <c r="F39" s="87"/>
      <c r="G39" s="87"/>
      <c r="H39" s="88"/>
      <c r="I39" s="17"/>
      <c r="J39" s="185">
        <v>100</v>
      </c>
      <c r="K39" s="579">
        <v>100</v>
      </c>
      <c r="L39" s="11" t="s">
        <v>463</v>
      </c>
      <c r="M39" s="307"/>
      <c r="N39" s="307"/>
      <c r="O39" s="307"/>
      <c r="P39" s="307"/>
      <c r="Q39" s="307"/>
      <c r="R39" s="307"/>
      <c r="S39" s="307"/>
      <c r="T39" s="307"/>
      <c r="U39" s="307"/>
      <c r="V39" s="307"/>
      <c r="W39" s="307"/>
      <c r="X39" s="307"/>
    </row>
    <row r="40" spans="3:24">
      <c r="C40" s="17"/>
      <c r="D40" s="17"/>
      <c r="E40" s="89" t="s">
        <v>1657</v>
      </c>
      <c r="F40" s="87"/>
      <c r="G40" s="87"/>
      <c r="H40" s="88"/>
      <c r="I40" s="17"/>
      <c r="J40" s="153">
        <v>0</v>
      </c>
      <c r="K40" s="579" t="s">
        <v>656</v>
      </c>
      <c r="L40" s="11" t="s">
        <v>463</v>
      </c>
      <c r="M40" s="307"/>
      <c r="N40" s="307"/>
      <c r="O40" s="307"/>
      <c r="P40" s="307"/>
      <c r="Q40" s="307"/>
      <c r="R40" s="307"/>
      <c r="S40" s="307"/>
      <c r="T40" s="307"/>
      <c r="U40" s="307"/>
      <c r="V40" s="307"/>
      <c r="W40" s="307"/>
      <c r="X40" s="307"/>
    </row>
    <row r="41" spans="3:24">
      <c r="C41" s="17"/>
      <c r="D41" s="17"/>
      <c r="E41" s="196" t="s">
        <v>1668</v>
      </c>
      <c r="F41" s="87"/>
      <c r="G41" s="87"/>
      <c r="H41" s="88"/>
      <c r="I41" s="17"/>
      <c r="J41" s="11" t="s">
        <v>511</v>
      </c>
      <c r="K41" s="579" t="s">
        <v>511</v>
      </c>
      <c r="L41" s="11" t="s">
        <v>1659</v>
      </c>
      <c r="M41" s="307"/>
      <c r="N41" s="307"/>
      <c r="O41" s="307"/>
      <c r="P41" s="307"/>
      <c r="Q41" s="307"/>
      <c r="R41" s="307"/>
      <c r="S41" s="307"/>
      <c r="T41" s="307"/>
      <c r="U41" s="307"/>
      <c r="V41" s="307"/>
      <c r="W41" s="307"/>
      <c r="X41" s="307"/>
    </row>
    <row r="42" spans="3:24">
      <c r="C42" s="17"/>
      <c r="D42" s="17"/>
      <c r="E42" s="89" t="s">
        <v>1658</v>
      </c>
      <c r="F42" s="87"/>
      <c r="G42" s="87"/>
      <c r="H42" s="88"/>
      <c r="I42" s="17"/>
      <c r="J42" s="11" t="s">
        <v>511</v>
      </c>
      <c r="K42" s="579" t="s">
        <v>897</v>
      </c>
      <c r="L42" s="11" t="s">
        <v>1659</v>
      </c>
      <c r="M42" s="307"/>
      <c r="N42" s="307"/>
      <c r="O42" s="307"/>
      <c r="P42" s="307"/>
      <c r="Q42" s="307"/>
      <c r="R42" s="307"/>
      <c r="S42" s="307"/>
      <c r="T42" s="307"/>
      <c r="U42" s="307"/>
      <c r="V42" s="307"/>
      <c r="W42" s="307"/>
      <c r="X42" s="307"/>
    </row>
    <row r="43" spans="3:24">
      <c r="C43" s="17"/>
      <c r="D43" s="17"/>
      <c r="E43" s="89" t="s">
        <v>1660</v>
      </c>
      <c r="F43" s="87"/>
      <c r="G43" s="87"/>
      <c r="H43" s="88"/>
      <c r="I43" s="17"/>
      <c r="J43" s="11" t="s">
        <v>511</v>
      </c>
      <c r="K43" s="579" t="s">
        <v>511</v>
      </c>
      <c r="L43" s="11" t="s">
        <v>1659</v>
      </c>
      <c r="M43" s="307"/>
      <c r="N43" s="307"/>
      <c r="O43" s="307"/>
      <c r="P43" s="307"/>
      <c r="Q43" s="307"/>
      <c r="R43" s="307"/>
      <c r="S43" s="307"/>
      <c r="T43" s="307"/>
      <c r="U43" s="307"/>
      <c r="V43" s="307"/>
      <c r="W43" s="307"/>
      <c r="X43" s="307"/>
    </row>
    <row r="44" spans="3:24">
      <c r="C44" s="17"/>
      <c r="D44" s="17"/>
      <c r="E44" s="17"/>
      <c r="F44" s="17"/>
      <c r="G44" s="17"/>
      <c r="H44" s="17"/>
      <c r="I44" s="17"/>
      <c r="J44" s="17"/>
      <c r="K44" s="411"/>
      <c r="L44" s="17"/>
      <c r="M44" s="307"/>
      <c r="N44" s="307"/>
      <c r="O44" s="307"/>
      <c r="P44" s="307"/>
      <c r="Q44" s="307"/>
      <c r="R44" s="307"/>
      <c r="S44" s="307"/>
      <c r="T44" s="307"/>
      <c r="U44" s="307"/>
      <c r="V44" s="307"/>
      <c r="W44" s="307"/>
      <c r="X44" s="307"/>
    </row>
    <row r="45" spans="3:24">
      <c r="C45" s="1071" t="s">
        <v>1663</v>
      </c>
      <c r="D45" s="1072"/>
      <c r="E45" s="1071" t="s">
        <v>890</v>
      </c>
      <c r="F45" s="1075"/>
      <c r="G45" s="1075"/>
      <c r="H45" s="1072"/>
      <c r="I45" s="967" t="s">
        <v>1651</v>
      </c>
      <c r="J45" s="967" t="s">
        <v>1664</v>
      </c>
      <c r="K45" s="967" t="s">
        <v>1665</v>
      </c>
      <c r="L45" s="967" t="s">
        <v>472</v>
      </c>
      <c r="M45" s="1068" t="s">
        <v>1632</v>
      </c>
      <c r="N45" s="1069"/>
      <c r="O45" s="1069"/>
      <c r="P45" s="1069"/>
      <c r="Q45" s="1069"/>
      <c r="R45" s="1069"/>
      <c r="S45" s="1069"/>
      <c r="T45" s="1069"/>
      <c r="U45" s="1069"/>
      <c r="V45" s="1069"/>
      <c r="W45" s="1069"/>
      <c r="X45" s="1070"/>
    </row>
    <row r="46" spans="3:24">
      <c r="C46" s="1073"/>
      <c r="D46" s="1074"/>
      <c r="E46" s="1073"/>
      <c r="F46" s="1076"/>
      <c r="G46" s="1076"/>
      <c r="H46" s="1074"/>
      <c r="I46" s="968"/>
      <c r="J46" s="968"/>
      <c r="K46" s="968"/>
      <c r="L46" s="968"/>
      <c r="M46" s="480" t="s">
        <v>574</v>
      </c>
      <c r="N46" s="480" t="s">
        <v>575</v>
      </c>
      <c r="O46" s="480" t="s">
        <v>576</v>
      </c>
      <c r="P46" s="480" t="s">
        <v>577</v>
      </c>
      <c r="Q46" s="480" t="s">
        <v>578</v>
      </c>
      <c r="R46" s="480" t="s">
        <v>579</v>
      </c>
      <c r="S46" s="480" t="s">
        <v>580</v>
      </c>
      <c r="T46" s="480" t="s">
        <v>581</v>
      </c>
      <c r="U46" s="480" t="s">
        <v>582</v>
      </c>
      <c r="V46" s="480" t="s">
        <v>583</v>
      </c>
      <c r="W46" s="480" t="s">
        <v>584</v>
      </c>
      <c r="X46" s="480" t="s">
        <v>585</v>
      </c>
    </row>
    <row r="47" spans="3:24">
      <c r="C47" s="195" t="s">
        <v>1669</v>
      </c>
      <c r="D47" s="46"/>
      <c r="E47" s="41" t="s">
        <v>1656</v>
      </c>
      <c r="F47" s="41"/>
      <c r="G47" s="41"/>
      <c r="H47" s="41"/>
      <c r="I47" s="11" t="s">
        <v>1670</v>
      </c>
      <c r="J47" s="185">
        <v>625</v>
      </c>
      <c r="K47" s="581">
        <f>SUM(M47:X47)</f>
        <v>1208</v>
      </c>
      <c r="L47" s="11" t="s">
        <v>1647</v>
      </c>
      <c r="M47" s="578">
        <v>80</v>
      </c>
      <c r="N47" s="578">
        <v>82</v>
      </c>
      <c r="O47" s="578">
        <v>99</v>
      </c>
      <c r="P47" s="578">
        <v>96</v>
      </c>
      <c r="Q47" s="578">
        <v>54</v>
      </c>
      <c r="R47" s="578">
        <v>189</v>
      </c>
      <c r="S47" s="578">
        <v>7</v>
      </c>
      <c r="T47" s="578">
        <v>63</v>
      </c>
      <c r="U47" s="578">
        <v>104</v>
      </c>
      <c r="V47" s="578">
        <v>111</v>
      </c>
      <c r="W47" s="578">
        <v>195</v>
      </c>
      <c r="X47" s="578">
        <v>128</v>
      </c>
    </row>
    <row r="48" spans="3:24">
      <c r="C48" s="17"/>
      <c r="D48" s="17"/>
      <c r="E48" s="89" t="s">
        <v>1667</v>
      </c>
      <c r="F48" s="87"/>
      <c r="G48" s="87"/>
      <c r="H48" s="88"/>
      <c r="I48" s="17"/>
      <c r="J48" s="185">
        <v>100</v>
      </c>
      <c r="K48" s="579">
        <v>100</v>
      </c>
      <c r="L48" s="11" t="s">
        <v>463</v>
      </c>
      <c r="M48" s="307"/>
      <c r="N48" s="307"/>
      <c r="O48" s="307"/>
      <c r="P48" s="307"/>
      <c r="Q48" s="307"/>
      <c r="R48" s="307"/>
      <c r="S48" s="307"/>
      <c r="T48" s="307"/>
      <c r="U48" s="307"/>
      <c r="V48" s="307"/>
      <c r="W48" s="307"/>
      <c r="X48" s="307"/>
    </row>
    <row r="49" spans="3:24">
      <c r="C49" s="17"/>
      <c r="D49" s="17"/>
      <c r="E49" s="89" t="s">
        <v>1657</v>
      </c>
      <c r="F49" s="87"/>
      <c r="G49" s="87"/>
      <c r="H49" s="88"/>
      <c r="I49" s="17"/>
      <c r="J49" s="153">
        <v>0</v>
      </c>
      <c r="K49" s="579" t="s">
        <v>656</v>
      </c>
      <c r="L49" s="11" t="s">
        <v>463</v>
      </c>
      <c r="M49" s="307"/>
      <c r="N49" s="307"/>
      <c r="O49" s="307"/>
      <c r="P49" s="307"/>
      <c r="Q49" s="307"/>
      <c r="R49" s="307"/>
      <c r="S49" s="307"/>
      <c r="T49" s="307"/>
      <c r="U49" s="307"/>
      <c r="V49" s="307"/>
      <c r="W49" s="307"/>
      <c r="X49" s="307"/>
    </row>
    <row r="50" spans="3:24">
      <c r="C50" s="17"/>
      <c r="D50" s="17"/>
      <c r="E50" s="196" t="s">
        <v>1668</v>
      </c>
      <c r="F50" s="87"/>
      <c r="G50" s="87"/>
      <c r="H50" s="88"/>
      <c r="I50" s="17"/>
      <c r="J50" s="11" t="s">
        <v>511</v>
      </c>
      <c r="K50" s="579" t="s">
        <v>511</v>
      </c>
      <c r="L50" s="11" t="s">
        <v>1659</v>
      </c>
      <c r="M50" s="307"/>
      <c r="N50" s="307"/>
      <c r="O50" s="307"/>
      <c r="P50" s="307"/>
      <c r="Q50" s="307"/>
      <c r="R50" s="307"/>
      <c r="S50" s="307"/>
      <c r="T50" s="307"/>
      <c r="U50" s="307"/>
      <c r="V50" s="307"/>
      <c r="W50" s="307"/>
      <c r="X50" s="307"/>
    </row>
    <row r="51" spans="3:24">
      <c r="C51" s="17"/>
      <c r="D51" s="17"/>
      <c r="E51" s="89" t="s">
        <v>1658</v>
      </c>
      <c r="F51" s="87"/>
      <c r="G51" s="87"/>
      <c r="H51" s="88"/>
      <c r="I51" s="17"/>
      <c r="J51" s="11" t="s">
        <v>511</v>
      </c>
      <c r="K51" s="579" t="s">
        <v>897</v>
      </c>
      <c r="L51" s="11" t="s">
        <v>1659</v>
      </c>
      <c r="M51" s="307"/>
      <c r="N51" s="307"/>
      <c r="O51" s="307"/>
      <c r="P51" s="307"/>
      <c r="Q51" s="307"/>
      <c r="R51" s="307"/>
      <c r="S51" s="307"/>
      <c r="T51" s="307"/>
      <c r="U51" s="307"/>
      <c r="V51" s="307"/>
      <c r="W51" s="307"/>
      <c r="X51" s="307"/>
    </row>
    <row r="52" spans="3:24">
      <c r="C52" s="17"/>
      <c r="D52" s="17"/>
      <c r="E52" s="89" t="s">
        <v>1660</v>
      </c>
      <c r="F52" s="87"/>
      <c r="G52" s="87"/>
      <c r="H52" s="88"/>
      <c r="I52" s="17"/>
      <c r="J52" s="11" t="s">
        <v>511</v>
      </c>
      <c r="K52" s="579" t="s">
        <v>511</v>
      </c>
      <c r="L52" s="11" t="s">
        <v>1659</v>
      </c>
      <c r="M52" s="307"/>
      <c r="N52" s="307"/>
      <c r="O52" s="307"/>
      <c r="P52" s="307"/>
      <c r="Q52" s="307"/>
      <c r="R52" s="307"/>
      <c r="S52" s="307"/>
      <c r="T52" s="307"/>
      <c r="U52" s="307"/>
      <c r="V52" s="307"/>
      <c r="W52" s="307"/>
      <c r="X52" s="307"/>
    </row>
    <row r="53" spans="3:24">
      <c r="C53" s="17"/>
      <c r="D53" s="17"/>
      <c r="E53" s="17"/>
      <c r="F53" s="17"/>
      <c r="G53" s="17"/>
      <c r="H53" s="17"/>
      <c r="I53" s="17"/>
      <c r="J53" s="17"/>
      <c r="K53" s="411"/>
      <c r="L53" s="17"/>
      <c r="M53" s="307"/>
      <c r="N53" s="307"/>
      <c r="O53" s="307"/>
      <c r="P53" s="307"/>
      <c r="Q53" s="307"/>
      <c r="R53" s="307"/>
      <c r="S53" s="307"/>
      <c r="T53" s="307"/>
      <c r="U53" s="307"/>
      <c r="V53" s="307"/>
      <c r="W53" s="307"/>
      <c r="X53" s="307"/>
    </row>
    <row r="54" spans="3:24">
      <c r="C54" s="1071" t="s">
        <v>1663</v>
      </c>
      <c r="D54" s="1072"/>
      <c r="E54" s="1071" t="s">
        <v>890</v>
      </c>
      <c r="F54" s="1075"/>
      <c r="G54" s="1075"/>
      <c r="H54" s="1072"/>
      <c r="I54" s="967" t="s">
        <v>1651</v>
      </c>
      <c r="J54" s="967" t="s">
        <v>1664</v>
      </c>
      <c r="K54" s="967" t="s">
        <v>1665</v>
      </c>
      <c r="L54" s="967" t="s">
        <v>472</v>
      </c>
      <c r="M54" s="1068" t="s">
        <v>1632</v>
      </c>
      <c r="N54" s="1069"/>
      <c r="O54" s="1069"/>
      <c r="P54" s="1069"/>
      <c r="Q54" s="1069"/>
      <c r="R54" s="1069"/>
      <c r="S54" s="1069"/>
      <c r="T54" s="1069"/>
      <c r="U54" s="1069"/>
      <c r="V54" s="1069"/>
      <c r="W54" s="1069"/>
      <c r="X54" s="1070"/>
    </row>
    <row r="55" spans="3:24">
      <c r="C55" s="1073"/>
      <c r="D55" s="1074"/>
      <c r="E55" s="1073"/>
      <c r="F55" s="1076"/>
      <c r="G55" s="1076"/>
      <c r="H55" s="1074"/>
      <c r="I55" s="968"/>
      <c r="J55" s="968"/>
      <c r="K55" s="968"/>
      <c r="L55" s="968"/>
      <c r="M55" s="480" t="s">
        <v>574</v>
      </c>
      <c r="N55" s="480" t="s">
        <v>575</v>
      </c>
      <c r="O55" s="480" t="s">
        <v>576</v>
      </c>
      <c r="P55" s="480" t="s">
        <v>577</v>
      </c>
      <c r="Q55" s="480" t="s">
        <v>578</v>
      </c>
      <c r="R55" s="480" t="s">
        <v>579</v>
      </c>
      <c r="S55" s="480" t="s">
        <v>580</v>
      </c>
      <c r="T55" s="480" t="s">
        <v>581</v>
      </c>
      <c r="U55" s="480" t="s">
        <v>582</v>
      </c>
      <c r="V55" s="480" t="s">
        <v>583</v>
      </c>
      <c r="W55" s="480" t="s">
        <v>584</v>
      </c>
      <c r="X55" s="480" t="s">
        <v>585</v>
      </c>
    </row>
    <row r="56" spans="3:24">
      <c r="C56" s="195" t="s">
        <v>1671</v>
      </c>
      <c r="D56" s="46"/>
      <c r="E56" s="89" t="s">
        <v>1656</v>
      </c>
      <c r="F56" s="87"/>
      <c r="G56" s="87"/>
      <c r="H56" s="88"/>
      <c r="I56" s="11" t="s">
        <v>1672</v>
      </c>
      <c r="J56" s="185">
        <v>22</v>
      </c>
      <c r="K56" s="581">
        <f>SUM(M56:X56)</f>
        <v>47</v>
      </c>
      <c r="L56" s="481" t="s">
        <v>1647</v>
      </c>
      <c r="M56" s="580">
        <v>5</v>
      </c>
      <c r="N56" s="580">
        <v>7</v>
      </c>
      <c r="O56" s="580">
        <v>16</v>
      </c>
      <c r="P56" s="580">
        <v>14</v>
      </c>
      <c r="Q56" s="580">
        <v>5</v>
      </c>
      <c r="R56" s="580">
        <v>0</v>
      </c>
      <c r="S56" s="580">
        <v>0</v>
      </c>
      <c r="T56" s="580">
        <v>0</v>
      </c>
      <c r="U56" s="580">
        <v>0</v>
      </c>
      <c r="V56" s="580">
        <v>0</v>
      </c>
      <c r="W56" s="580">
        <v>0</v>
      </c>
      <c r="X56" s="580">
        <v>0</v>
      </c>
    </row>
    <row r="57" spans="3:24">
      <c r="C57" s="17"/>
      <c r="D57" s="17"/>
      <c r="E57" s="89" t="s">
        <v>1667</v>
      </c>
      <c r="F57" s="87"/>
      <c r="G57" s="87"/>
      <c r="H57" s="88"/>
      <c r="I57" s="17"/>
      <c r="J57" s="185">
        <v>100</v>
      </c>
      <c r="K57" s="579">
        <v>100</v>
      </c>
      <c r="L57" s="481" t="s">
        <v>463</v>
      </c>
      <c r="M57" s="17"/>
      <c r="N57" s="17"/>
      <c r="O57" s="17"/>
      <c r="P57" s="17"/>
      <c r="Q57" s="17"/>
      <c r="R57" s="17"/>
      <c r="S57" s="17"/>
      <c r="T57" s="17"/>
      <c r="U57" s="17"/>
      <c r="V57" s="17"/>
      <c r="W57" s="17"/>
      <c r="X57" s="17"/>
    </row>
    <row r="58" spans="3:24">
      <c r="C58" s="17"/>
      <c r="D58" s="17"/>
      <c r="E58" s="89" t="s">
        <v>1657</v>
      </c>
      <c r="F58" s="87"/>
      <c r="G58" s="87"/>
      <c r="H58" s="88"/>
      <c r="I58" s="17"/>
      <c r="J58" s="153">
        <v>0</v>
      </c>
      <c r="K58" s="579" t="s">
        <v>656</v>
      </c>
      <c r="L58" s="11" t="s">
        <v>463</v>
      </c>
      <c r="M58" s="17"/>
      <c r="N58" s="17"/>
      <c r="O58" s="17"/>
      <c r="P58" s="17"/>
      <c r="Q58" s="17"/>
      <c r="R58" s="17"/>
      <c r="S58" s="17"/>
      <c r="T58" s="17"/>
      <c r="U58" s="17"/>
      <c r="V58" s="17"/>
      <c r="W58" s="17"/>
      <c r="X58" s="17"/>
    </row>
    <row r="59" spans="3:24">
      <c r="C59" s="17"/>
      <c r="D59" s="17"/>
      <c r="E59" s="89" t="s">
        <v>1658</v>
      </c>
      <c r="F59" s="87"/>
      <c r="G59" s="87"/>
      <c r="H59" s="88"/>
      <c r="I59" s="17"/>
      <c r="J59" s="11" t="s">
        <v>511</v>
      </c>
      <c r="K59" s="172" t="s">
        <v>897</v>
      </c>
      <c r="L59" s="11" t="s">
        <v>1659</v>
      </c>
      <c r="M59" s="17"/>
      <c r="N59" s="17"/>
      <c r="O59" s="17"/>
      <c r="P59" s="17"/>
      <c r="Q59" s="17"/>
      <c r="R59" s="17"/>
      <c r="S59" s="17"/>
      <c r="T59" s="17"/>
      <c r="U59" s="17"/>
      <c r="V59" s="17"/>
      <c r="W59" s="17"/>
      <c r="X59" s="17"/>
    </row>
    <row r="60" spans="3:24">
      <c r="C60" s="17"/>
      <c r="D60" s="17"/>
      <c r="E60" s="89" t="s">
        <v>1660</v>
      </c>
      <c r="F60" s="87"/>
      <c r="G60" s="87"/>
      <c r="H60" s="88"/>
      <c r="I60" s="17"/>
      <c r="J60" s="11" t="s">
        <v>511</v>
      </c>
      <c r="K60" s="172" t="s">
        <v>897</v>
      </c>
      <c r="L60" s="11" t="s">
        <v>1659</v>
      </c>
      <c r="M60" s="17"/>
      <c r="N60" s="17"/>
      <c r="O60" s="17"/>
      <c r="P60" s="17"/>
      <c r="Q60" s="17"/>
      <c r="R60" s="17"/>
      <c r="S60" s="17"/>
      <c r="T60" s="17"/>
      <c r="U60" s="17"/>
      <c r="V60" s="17"/>
      <c r="W60" s="17"/>
      <c r="X60" s="17"/>
    </row>
    <row r="61" spans="3:24">
      <c r="C61" s="2"/>
      <c r="D61" s="2"/>
      <c r="E61" s="2"/>
      <c r="F61" s="2"/>
      <c r="G61" s="2"/>
      <c r="H61" s="2"/>
      <c r="I61" s="2"/>
      <c r="J61" s="2"/>
      <c r="K61" s="2"/>
      <c r="L61" s="2"/>
      <c r="M61" s="2"/>
      <c r="N61" s="2"/>
      <c r="O61" s="2"/>
      <c r="P61" s="2"/>
      <c r="Q61" s="2"/>
      <c r="R61" s="2"/>
      <c r="S61" s="2"/>
      <c r="T61" s="2"/>
      <c r="U61" s="2"/>
      <c r="V61" s="2"/>
      <c r="W61" s="2"/>
      <c r="X61" s="2"/>
    </row>
    <row r="62" spans="3:24">
      <c r="C62" s="1071" t="s">
        <v>1663</v>
      </c>
      <c r="D62" s="1072"/>
      <c r="E62" s="1071" t="s">
        <v>890</v>
      </c>
      <c r="F62" s="1075"/>
      <c r="G62" s="1075"/>
      <c r="H62" s="1072"/>
      <c r="I62" s="967" t="s">
        <v>1651</v>
      </c>
      <c r="J62" s="967" t="s">
        <v>1664</v>
      </c>
      <c r="K62" s="967" t="s">
        <v>1665</v>
      </c>
      <c r="L62" s="967" t="s">
        <v>472</v>
      </c>
      <c r="M62" s="1068" t="s">
        <v>1632</v>
      </c>
      <c r="N62" s="1069"/>
      <c r="O62" s="1069"/>
      <c r="P62" s="1069"/>
      <c r="Q62" s="1069"/>
      <c r="R62" s="1069"/>
      <c r="S62" s="1069"/>
      <c r="T62" s="1069"/>
      <c r="U62" s="1069"/>
      <c r="V62" s="1069"/>
      <c r="W62" s="1069"/>
      <c r="X62" s="1070"/>
    </row>
    <row r="63" spans="3:24">
      <c r="C63" s="1073"/>
      <c r="D63" s="1074"/>
      <c r="E63" s="1073"/>
      <c r="F63" s="1076"/>
      <c r="G63" s="1076"/>
      <c r="H63" s="1074"/>
      <c r="I63" s="968"/>
      <c r="J63" s="968"/>
      <c r="K63" s="968"/>
      <c r="L63" s="968"/>
      <c r="M63" s="480" t="s">
        <v>574</v>
      </c>
      <c r="N63" s="480" t="s">
        <v>575</v>
      </c>
      <c r="O63" s="480" t="s">
        <v>576</v>
      </c>
      <c r="P63" s="480" t="s">
        <v>577</v>
      </c>
      <c r="Q63" s="480" t="s">
        <v>578</v>
      </c>
      <c r="R63" s="480" t="s">
        <v>579</v>
      </c>
      <c r="S63" s="480" t="s">
        <v>580</v>
      </c>
      <c r="T63" s="480" t="s">
        <v>581</v>
      </c>
      <c r="U63" s="480" t="s">
        <v>582</v>
      </c>
      <c r="V63" s="480" t="s">
        <v>583</v>
      </c>
      <c r="W63" s="480" t="s">
        <v>584</v>
      </c>
      <c r="X63" s="480" t="s">
        <v>585</v>
      </c>
    </row>
    <row r="64" spans="3:24">
      <c r="C64" s="195" t="s">
        <v>1673</v>
      </c>
      <c r="D64" s="46"/>
      <c r="E64" s="89" t="s">
        <v>1656</v>
      </c>
      <c r="F64" s="87"/>
      <c r="G64" s="87"/>
      <c r="H64" s="88"/>
      <c r="I64" s="11" t="s">
        <v>1672</v>
      </c>
      <c r="J64" s="185">
        <v>22</v>
      </c>
      <c r="K64" s="581">
        <f>SUM(M64:X64)</f>
        <v>8</v>
      </c>
      <c r="L64" s="481" t="s">
        <v>1647</v>
      </c>
      <c r="M64" s="580">
        <v>5</v>
      </c>
      <c r="N64" s="580">
        <v>1</v>
      </c>
      <c r="O64" s="580">
        <v>0</v>
      </c>
      <c r="P64" s="580">
        <v>2</v>
      </c>
      <c r="Q64" s="580">
        <v>0</v>
      </c>
      <c r="R64" s="580">
        <v>0</v>
      </c>
      <c r="S64" s="580">
        <v>0</v>
      </c>
      <c r="T64" s="580">
        <v>0</v>
      </c>
      <c r="U64" s="580">
        <v>0</v>
      </c>
      <c r="V64" s="580">
        <v>0</v>
      </c>
      <c r="W64" s="580">
        <v>0</v>
      </c>
      <c r="X64" s="580">
        <v>0</v>
      </c>
    </row>
    <row r="65" spans="3:24">
      <c r="C65" s="17"/>
      <c r="D65" s="17"/>
      <c r="E65" s="89" t="s">
        <v>1667</v>
      </c>
      <c r="F65" s="87"/>
      <c r="G65" s="87"/>
      <c r="H65" s="88"/>
      <c r="I65" s="17"/>
      <c r="J65" s="185">
        <v>100</v>
      </c>
      <c r="K65" s="579">
        <v>100</v>
      </c>
      <c r="L65" s="481" t="s">
        <v>463</v>
      </c>
      <c r="M65" s="17"/>
      <c r="N65" s="17"/>
      <c r="O65" s="17"/>
      <c r="P65" s="17"/>
      <c r="Q65" s="17"/>
      <c r="R65" s="17"/>
      <c r="S65" s="17"/>
      <c r="T65" s="17"/>
      <c r="U65" s="17"/>
      <c r="V65" s="17"/>
      <c r="W65" s="17"/>
      <c r="X65" s="17"/>
    </row>
    <row r="66" spans="3:24">
      <c r="C66" s="17"/>
      <c r="D66" s="17"/>
      <c r="E66" s="89" t="s">
        <v>1657</v>
      </c>
      <c r="F66" s="87"/>
      <c r="G66" s="87"/>
      <c r="H66" s="88"/>
      <c r="I66" s="17"/>
      <c r="J66" s="153">
        <v>0</v>
      </c>
      <c r="K66" s="579" t="s">
        <v>656</v>
      </c>
      <c r="L66" s="11" t="s">
        <v>463</v>
      </c>
      <c r="M66" s="17"/>
      <c r="N66" s="17"/>
      <c r="O66" s="17"/>
      <c r="P66" s="17"/>
      <c r="Q66" s="17"/>
      <c r="R66" s="17"/>
      <c r="S66" s="17"/>
      <c r="T66" s="17"/>
      <c r="U66" s="17"/>
      <c r="V66" s="17"/>
      <c r="W66" s="17"/>
      <c r="X66" s="17"/>
    </row>
    <row r="67" spans="3:24">
      <c r="C67" s="17"/>
      <c r="D67" s="17"/>
      <c r="E67" s="89" t="s">
        <v>1658</v>
      </c>
      <c r="F67" s="87"/>
      <c r="G67" s="87"/>
      <c r="H67" s="88"/>
      <c r="I67" s="17"/>
      <c r="J67" s="11" t="s">
        <v>511</v>
      </c>
      <c r="K67" s="172" t="s">
        <v>511</v>
      </c>
      <c r="L67" s="11" t="s">
        <v>1659</v>
      </c>
      <c r="M67" s="17"/>
      <c r="N67" s="17"/>
      <c r="O67" s="17"/>
      <c r="P67" s="17"/>
      <c r="Q67" s="17"/>
      <c r="R67" s="17"/>
      <c r="S67" s="17"/>
      <c r="T67" s="17"/>
      <c r="U67" s="17"/>
      <c r="V67" s="17"/>
      <c r="W67" s="17"/>
      <c r="X67" s="17"/>
    </row>
    <row r="68" spans="3:24">
      <c r="C68" s="17"/>
      <c r="D68" s="17"/>
      <c r="E68" s="89" t="s">
        <v>1660</v>
      </c>
      <c r="F68" s="87"/>
      <c r="G68" s="87"/>
      <c r="H68" s="88"/>
      <c r="I68" s="17"/>
      <c r="J68" s="11" t="s">
        <v>511</v>
      </c>
      <c r="K68" s="172" t="s">
        <v>897</v>
      </c>
      <c r="L68" s="11" t="s">
        <v>1659</v>
      </c>
      <c r="M68" s="17"/>
      <c r="N68" s="17"/>
      <c r="O68" s="17"/>
      <c r="P68" s="17"/>
      <c r="Q68" s="17"/>
      <c r="R68" s="17"/>
      <c r="S68" s="17"/>
      <c r="T68" s="17"/>
      <c r="U68" s="17"/>
      <c r="V68" s="17"/>
      <c r="W68" s="17"/>
      <c r="X68" s="17"/>
    </row>
    <row r="69" spans="3:24">
      <c r="C69" s="2"/>
      <c r="D69" s="2"/>
      <c r="E69" s="2"/>
      <c r="F69" s="2"/>
      <c r="G69" s="2"/>
      <c r="H69" s="2"/>
      <c r="I69" s="2"/>
      <c r="J69" s="2"/>
      <c r="K69" s="2"/>
      <c r="L69" s="2"/>
      <c r="M69" s="2"/>
      <c r="N69" s="2"/>
      <c r="O69" s="2"/>
      <c r="P69" s="2"/>
      <c r="Q69" s="2"/>
      <c r="R69" s="2"/>
      <c r="S69" s="2"/>
      <c r="T69" s="2"/>
      <c r="U69" s="2"/>
      <c r="V69" s="2"/>
      <c r="W69" s="2"/>
      <c r="X69" s="2"/>
    </row>
    <row r="70" spans="3:24">
      <c r="C70" s="1071" t="s">
        <v>1663</v>
      </c>
      <c r="D70" s="1072"/>
      <c r="E70" s="1071" t="s">
        <v>890</v>
      </c>
      <c r="F70" s="1075"/>
      <c r="G70" s="1075"/>
      <c r="H70" s="1072"/>
      <c r="I70" s="967" t="s">
        <v>1651</v>
      </c>
      <c r="J70" s="967" t="s">
        <v>1664</v>
      </c>
      <c r="K70" s="967" t="s">
        <v>1665</v>
      </c>
      <c r="L70" s="967" t="s">
        <v>472</v>
      </c>
      <c r="M70" s="1068" t="s">
        <v>1632</v>
      </c>
      <c r="N70" s="1069"/>
      <c r="O70" s="1069"/>
      <c r="P70" s="1069"/>
      <c r="Q70" s="1069"/>
      <c r="R70" s="1069"/>
      <c r="S70" s="1069"/>
      <c r="T70" s="1069"/>
      <c r="U70" s="1069"/>
      <c r="V70" s="1069"/>
      <c r="W70" s="1069"/>
      <c r="X70" s="1070"/>
    </row>
    <row r="71" spans="3:24">
      <c r="C71" s="1073"/>
      <c r="D71" s="1074"/>
      <c r="E71" s="1073"/>
      <c r="F71" s="1076"/>
      <c r="G71" s="1076"/>
      <c r="H71" s="1074"/>
      <c r="I71" s="968"/>
      <c r="J71" s="968"/>
      <c r="K71" s="968"/>
      <c r="L71" s="968"/>
      <c r="M71" s="480" t="s">
        <v>574</v>
      </c>
      <c r="N71" s="480" t="s">
        <v>575</v>
      </c>
      <c r="O71" s="480" t="s">
        <v>576</v>
      </c>
      <c r="P71" s="480" t="s">
        <v>577</v>
      </c>
      <c r="Q71" s="480" t="s">
        <v>578</v>
      </c>
      <c r="R71" s="480" t="s">
        <v>579</v>
      </c>
      <c r="S71" s="480" t="s">
        <v>580</v>
      </c>
      <c r="T71" s="480" t="s">
        <v>581</v>
      </c>
      <c r="U71" s="480" t="s">
        <v>582</v>
      </c>
      <c r="V71" s="480" t="s">
        <v>583</v>
      </c>
      <c r="W71" s="480" t="s">
        <v>584</v>
      </c>
      <c r="X71" s="480" t="s">
        <v>585</v>
      </c>
    </row>
    <row r="72" spans="3:24">
      <c r="C72" s="195" t="s">
        <v>1674</v>
      </c>
      <c r="D72" s="46"/>
      <c r="E72" s="89" t="s">
        <v>1656</v>
      </c>
      <c r="F72" s="87"/>
      <c r="G72" s="87"/>
      <c r="H72" s="88"/>
      <c r="I72" s="11" t="s">
        <v>1672</v>
      </c>
      <c r="J72" s="185">
        <v>22</v>
      </c>
      <c r="K72" s="581">
        <f>SUM(M72:X72)</f>
        <v>3</v>
      </c>
      <c r="L72" s="481" t="s">
        <v>1647</v>
      </c>
      <c r="M72" s="580">
        <v>0</v>
      </c>
      <c r="N72" s="580">
        <v>0</v>
      </c>
      <c r="O72" s="580">
        <v>0</v>
      </c>
      <c r="P72" s="580">
        <v>0</v>
      </c>
      <c r="Q72" s="580">
        <v>2</v>
      </c>
      <c r="R72" s="580">
        <v>1</v>
      </c>
      <c r="S72" s="580">
        <v>0</v>
      </c>
      <c r="T72" s="580">
        <v>0</v>
      </c>
      <c r="U72" s="580">
        <v>0</v>
      </c>
      <c r="V72" s="580">
        <v>0</v>
      </c>
      <c r="W72" s="580">
        <v>0</v>
      </c>
      <c r="X72" s="580">
        <v>0</v>
      </c>
    </row>
    <row r="73" spans="3:24">
      <c r="C73" s="17"/>
      <c r="D73" s="17"/>
      <c r="E73" s="89" t="s">
        <v>1667</v>
      </c>
      <c r="F73" s="87"/>
      <c r="G73" s="87"/>
      <c r="H73" s="88"/>
      <c r="I73" s="17"/>
      <c r="J73" s="185">
        <v>100</v>
      </c>
      <c r="K73" s="579">
        <v>100</v>
      </c>
      <c r="L73" s="481" t="s">
        <v>463</v>
      </c>
      <c r="M73" s="17"/>
      <c r="N73" s="17"/>
      <c r="O73" s="17"/>
      <c r="P73" s="17"/>
      <c r="Q73" s="17"/>
      <c r="R73" s="17"/>
      <c r="S73" s="17"/>
      <c r="T73" s="17"/>
      <c r="U73" s="17"/>
      <c r="V73" s="17"/>
      <c r="W73" s="17"/>
      <c r="X73" s="17"/>
    </row>
    <row r="74" spans="3:24">
      <c r="C74" s="17"/>
      <c r="D74" s="17"/>
      <c r="E74" s="89" t="s">
        <v>1657</v>
      </c>
      <c r="F74" s="87"/>
      <c r="G74" s="87"/>
      <c r="H74" s="88"/>
      <c r="I74" s="17"/>
      <c r="J74" s="153">
        <v>0</v>
      </c>
      <c r="K74" s="579" t="s">
        <v>656</v>
      </c>
      <c r="L74" s="11" t="s">
        <v>463</v>
      </c>
      <c r="M74" s="17"/>
      <c r="N74" s="17"/>
      <c r="O74" s="17"/>
      <c r="P74" s="17"/>
      <c r="Q74" s="17"/>
      <c r="R74" s="17"/>
      <c r="S74" s="17"/>
      <c r="T74" s="17"/>
      <c r="U74" s="17"/>
      <c r="V74" s="17"/>
      <c r="W74" s="17"/>
      <c r="X74" s="17"/>
    </row>
    <row r="75" spans="3:24">
      <c r="C75" s="17"/>
      <c r="D75" s="17"/>
      <c r="E75" s="89" t="s">
        <v>1658</v>
      </c>
      <c r="F75" s="87"/>
      <c r="G75" s="87"/>
      <c r="H75" s="88"/>
      <c r="I75" s="17"/>
      <c r="J75" s="11" t="s">
        <v>511</v>
      </c>
      <c r="K75" s="172" t="s">
        <v>511</v>
      </c>
      <c r="L75" s="11" t="s">
        <v>1659</v>
      </c>
      <c r="M75" s="17"/>
      <c r="N75" s="17"/>
      <c r="O75" s="17"/>
      <c r="P75" s="17"/>
      <c r="Q75" s="17"/>
      <c r="R75" s="17"/>
      <c r="S75" s="17"/>
      <c r="T75" s="17"/>
      <c r="U75" s="17"/>
      <c r="V75" s="17"/>
      <c r="W75" s="17"/>
      <c r="X75" s="17"/>
    </row>
    <row r="76" spans="3:24">
      <c r="C76" s="17"/>
      <c r="D76" s="17"/>
      <c r="E76" s="89" t="s">
        <v>1660</v>
      </c>
      <c r="F76" s="87"/>
      <c r="G76" s="87"/>
      <c r="H76" s="88"/>
      <c r="I76" s="17"/>
      <c r="J76" s="11" t="s">
        <v>511</v>
      </c>
      <c r="K76" s="172" t="s">
        <v>897</v>
      </c>
      <c r="L76" s="11" t="s">
        <v>1659</v>
      </c>
      <c r="M76" s="17"/>
      <c r="N76" s="17"/>
      <c r="O76" s="17"/>
      <c r="P76" s="17"/>
      <c r="Q76" s="17"/>
      <c r="R76" s="17"/>
      <c r="S76" s="17"/>
      <c r="T76" s="17"/>
      <c r="U76" s="17"/>
      <c r="V76" s="17"/>
      <c r="W76" s="17"/>
      <c r="X76" s="17"/>
    </row>
    <row r="77" spans="3:24">
      <c r="C77" s="2"/>
      <c r="D77" s="2"/>
      <c r="E77" s="2"/>
      <c r="F77" s="2"/>
      <c r="G77" s="2"/>
      <c r="H77" s="2"/>
      <c r="I77" s="2"/>
      <c r="J77" s="2"/>
      <c r="K77" s="2"/>
      <c r="L77" s="2"/>
      <c r="M77" s="2"/>
      <c r="N77" s="2"/>
      <c r="O77" s="2"/>
      <c r="P77" s="2"/>
      <c r="Q77" s="2"/>
      <c r="R77" s="2"/>
      <c r="S77" s="2"/>
      <c r="T77" s="2"/>
      <c r="U77" s="2"/>
      <c r="V77" s="2"/>
      <c r="W77" s="2"/>
      <c r="X77" s="2"/>
    </row>
    <row r="78" spans="3:24" ht="18">
      <c r="C78" s="25" t="s">
        <v>737</v>
      </c>
    </row>
    <row r="79" spans="3:24">
      <c r="F79" s="1" t="s">
        <v>1675</v>
      </c>
      <c r="G79" s="1">
        <v>53</v>
      </c>
    </row>
    <row r="80" spans="3:24">
      <c r="F80" s="1" t="s">
        <v>1676</v>
      </c>
    </row>
    <row r="81" spans="6:6">
      <c r="F81" s="1" t="s">
        <v>1677</v>
      </c>
    </row>
  </sheetData>
  <mergeCells count="54">
    <mergeCell ref="L45:L46"/>
    <mergeCell ref="M45:X45"/>
    <mergeCell ref="C45:D46"/>
    <mergeCell ref="E45:H46"/>
    <mergeCell ref="I45:I46"/>
    <mergeCell ref="J45:J46"/>
    <mergeCell ref="K45:K46"/>
    <mergeCell ref="K36:K37"/>
    <mergeCell ref="L36:L37"/>
    <mergeCell ref="M36:X36"/>
    <mergeCell ref="I23:I24"/>
    <mergeCell ref="K23:K24"/>
    <mergeCell ref="L23:L24"/>
    <mergeCell ref="M23:X23"/>
    <mergeCell ref="J23:J24"/>
    <mergeCell ref="J36:J37"/>
    <mergeCell ref="I36:I37"/>
    <mergeCell ref="C12:C13"/>
    <mergeCell ref="F12:F13"/>
    <mergeCell ref="C36:D37"/>
    <mergeCell ref="G12:G13"/>
    <mergeCell ref="C23:D24"/>
    <mergeCell ref="E23:H24"/>
    <mergeCell ref="E36:H37"/>
    <mergeCell ref="F6:X9"/>
    <mergeCell ref="H10:X10"/>
    <mergeCell ref="C54:D55"/>
    <mergeCell ref="E54:H55"/>
    <mergeCell ref="I54:I55"/>
    <mergeCell ref="J54:J55"/>
    <mergeCell ref="K54:K55"/>
    <mergeCell ref="L54:L55"/>
    <mergeCell ref="M54:X54"/>
    <mergeCell ref="H12:H13"/>
    <mergeCell ref="I12:I13"/>
    <mergeCell ref="M12:X12"/>
    <mergeCell ref="L12:L13"/>
    <mergeCell ref="K12:K13"/>
    <mergeCell ref="J12:J13"/>
    <mergeCell ref="D12:E12"/>
    <mergeCell ref="L62:L63"/>
    <mergeCell ref="M62:X62"/>
    <mergeCell ref="C70:D71"/>
    <mergeCell ref="E70:H71"/>
    <mergeCell ref="I70:I71"/>
    <mergeCell ref="J70:J71"/>
    <mergeCell ref="K70:K71"/>
    <mergeCell ref="L70:L71"/>
    <mergeCell ref="M70:X70"/>
    <mergeCell ref="C62:D63"/>
    <mergeCell ref="E62:H63"/>
    <mergeCell ref="I62:I63"/>
    <mergeCell ref="J62:J63"/>
    <mergeCell ref="K62:K63"/>
  </mergeCells>
  <conditionalFormatting sqref="H14:H16 L56:L58 J59:L60">
    <cfRule type="cellIs" dxfId="178" priority="35" operator="equal">
      <formula>"[select]"</formula>
    </cfRule>
    <cfRule type="cellIs" dxfId="177" priority="36" operator="equal">
      <formula>""</formula>
    </cfRule>
  </conditionalFormatting>
  <conditionalFormatting sqref="I25">
    <cfRule type="cellIs" dxfId="176" priority="27" operator="equal">
      <formula>"[select]"</formula>
    </cfRule>
    <cfRule type="cellIs" dxfId="175" priority="28" operator="equal">
      <formula>""</formula>
    </cfRule>
  </conditionalFormatting>
  <conditionalFormatting sqref="I38">
    <cfRule type="cellIs" dxfId="174" priority="25" operator="equal">
      <formula>"[select]"</formula>
    </cfRule>
    <cfRule type="cellIs" dxfId="173" priority="26" operator="equal">
      <formula>""</formula>
    </cfRule>
  </conditionalFormatting>
  <conditionalFormatting sqref="I47">
    <cfRule type="cellIs" dxfId="172" priority="11" operator="equal">
      <formula>"[select]"</formula>
    </cfRule>
    <cfRule type="cellIs" dxfId="171" priority="12" operator="equal">
      <formula>""</formula>
    </cfRule>
  </conditionalFormatting>
  <conditionalFormatting sqref="I56">
    <cfRule type="cellIs" dxfId="170" priority="17" operator="equal">
      <formula>"[select]"</formula>
    </cfRule>
    <cfRule type="cellIs" dxfId="169" priority="18" operator="equal">
      <formula>""</formula>
    </cfRule>
  </conditionalFormatting>
  <conditionalFormatting sqref="I64">
    <cfRule type="cellIs" dxfId="168" priority="5" operator="equal">
      <formula>"[select]"</formula>
    </cfRule>
    <cfRule type="cellIs" dxfId="167" priority="6" operator="equal">
      <formula>""</formula>
    </cfRule>
  </conditionalFormatting>
  <conditionalFormatting sqref="I72">
    <cfRule type="cellIs" dxfId="166" priority="1" operator="equal">
      <formula>"[select]"</formula>
    </cfRule>
    <cfRule type="cellIs" dxfId="165" priority="2" operator="equal">
      <formula>""</formula>
    </cfRule>
  </conditionalFormatting>
  <conditionalFormatting sqref="J41:J43 J50:J52">
    <cfRule type="cellIs" dxfId="164" priority="21" operator="equal">
      <formula>"[select]"</formula>
    </cfRule>
    <cfRule type="cellIs" dxfId="163" priority="22" operator="equal">
      <formula>""</formula>
    </cfRule>
  </conditionalFormatting>
  <conditionalFormatting sqref="J29:K30">
    <cfRule type="cellIs" dxfId="162" priority="23" operator="equal">
      <formula>"[select]"</formula>
    </cfRule>
    <cfRule type="cellIs" dxfId="161" priority="24" operator="equal">
      <formula>""</formula>
    </cfRule>
  </conditionalFormatting>
  <conditionalFormatting sqref="L14:L16">
    <cfRule type="cellIs" dxfId="160" priority="89" operator="equal">
      <formula>"[select]"</formula>
    </cfRule>
    <cfRule type="cellIs" dxfId="159" priority="90" operator="equal">
      <formula>""</formula>
    </cfRule>
  </conditionalFormatting>
  <conditionalFormatting sqref="L19">
    <cfRule type="cellIs" dxfId="158" priority="9" operator="equal">
      <formula>"[select]"</formula>
    </cfRule>
    <cfRule type="cellIs" dxfId="157" priority="10" operator="equal">
      <formula>""</formula>
    </cfRule>
  </conditionalFormatting>
  <conditionalFormatting sqref="L25:L31">
    <cfRule type="cellIs" dxfId="156" priority="47" operator="equal">
      <formula>"[select]"</formula>
    </cfRule>
    <cfRule type="cellIs" dxfId="155" priority="48" operator="equal">
      <formula>""</formula>
    </cfRule>
  </conditionalFormatting>
  <conditionalFormatting sqref="L38:L43 L47:L52">
    <cfRule type="cellIs" dxfId="154" priority="83" operator="equal">
      <formula>"[select]"</formula>
    </cfRule>
    <cfRule type="cellIs" dxfId="153" priority="84" operator="equal">
      <formula>""</formula>
    </cfRule>
  </conditionalFormatting>
  <conditionalFormatting sqref="L64:L66 J67:L68">
    <cfRule type="cellIs" dxfId="152" priority="7" operator="equal">
      <formula>"[select]"</formula>
    </cfRule>
    <cfRule type="cellIs" dxfId="151" priority="8" operator="equal">
      <formula>""</formula>
    </cfRule>
  </conditionalFormatting>
  <conditionalFormatting sqref="L72:L74 J75:L76">
    <cfRule type="cellIs" dxfId="150" priority="3" operator="equal">
      <formula>"[select]"</formula>
    </cfRule>
    <cfRule type="cellIs" dxfId="149" priority="4" operator="equal">
      <formula>""</formula>
    </cfRule>
  </conditionalFormatting>
  <dataValidations count="4">
    <dataValidation type="list" allowBlank="1" showInputMessage="1" sqref="J29:K30 J59:K60 J41:K43 J50:K52 J67:K68 J75:K76" xr:uid="{00000000-0002-0000-1B00-000001000000}">
      <formula1>"[select],No,Yes"</formula1>
    </dataValidation>
    <dataValidation type="list" allowBlank="1" showInputMessage="1" sqref="I14:I16" xr:uid="{00000000-0002-0000-1B00-000002000000}">
      <formula1>"[select],&lt;152mm,&gt;152mm"</formula1>
    </dataValidation>
    <dataValidation type="list" allowBlank="1" showInputMessage="1" sqref="L14:L16 L19" xr:uid="{0A323CE6-1CD2-4DD9-96FF-67E0E79B41CF}">
      <formula1>"[select],kg,tonnes,count, m"</formula1>
    </dataValidation>
    <dataValidation type="list" allowBlank="1" showInputMessage="1" sqref="H14:H16" xr:uid="{1F06F02B-C08B-4322-BC75-D866A4B3E2C6}">
      <formula1>"[select],Yes,No"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xr:uid="{2ED1201C-EA4A-4B25-BFCE-60B2F9E755C6}">
          <x14:formula1>
            <xm:f>Geology_GC!$D$12:$D$49</xm:f>
          </x14:formula1>
          <xm:sqref>I25 I38 I56 I47 I64 I72</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6">
    <tabColor rgb="FF92D050"/>
  </sheetPr>
  <dimension ref="A3:U123"/>
  <sheetViews>
    <sheetView zoomScale="85" zoomScaleNormal="85" workbookViewId="0">
      <pane ySplit="11" topLeftCell="A12" activePane="bottomLeft" state="frozen"/>
      <selection pane="bottomLeft" activeCell="F48" sqref="F48"/>
    </sheetView>
  </sheetViews>
  <sheetFormatPr defaultColWidth="9.28515625" defaultRowHeight="15"/>
  <cols>
    <col min="1" max="1" width="2.7109375" style="130" customWidth="1"/>
    <col min="2" max="2" width="2.7109375" style="1" customWidth="1"/>
    <col min="3" max="3" width="20.7109375" style="1" customWidth="1"/>
    <col min="4" max="5" width="25.7109375" style="1" customWidth="1"/>
    <col min="6" max="12" width="10.7109375" style="1" customWidth="1"/>
    <col min="13" max="13" width="12.42578125" style="1" customWidth="1"/>
    <col min="14" max="15" width="10.7109375" style="1" customWidth="1"/>
    <col min="16" max="16" width="13.42578125" style="1" customWidth="1"/>
    <col min="17" max="21" width="10.7109375" style="1" customWidth="1"/>
    <col min="22" max="23" width="2.7109375" style="1" customWidth="1"/>
    <col min="24" max="16384" width="9.28515625" style="1"/>
  </cols>
  <sheetData>
    <row r="3" spans="3:21" ht="23.25">
      <c r="C3" s="16" t="s">
        <v>9</v>
      </c>
      <c r="D3" s="17"/>
      <c r="E3" s="18" t="s">
        <v>1678</v>
      </c>
      <c r="F3" s="17"/>
      <c r="G3" s="17"/>
      <c r="H3" s="17"/>
      <c r="I3" s="17"/>
      <c r="J3" s="17"/>
      <c r="K3" s="17"/>
      <c r="L3" s="17"/>
      <c r="M3" s="17"/>
      <c r="N3" s="17"/>
      <c r="O3" s="17"/>
      <c r="P3" s="17"/>
      <c r="Q3" s="17"/>
      <c r="R3" s="17"/>
      <c r="S3" s="17"/>
      <c r="T3" s="17"/>
      <c r="U3" s="17"/>
    </row>
    <row r="4" spans="3:21" ht="23.25">
      <c r="C4" s="16" t="s">
        <v>11</v>
      </c>
      <c r="D4" s="17"/>
      <c r="E4" s="18" t="s">
        <v>1679</v>
      </c>
      <c r="F4" s="17"/>
      <c r="G4" s="17"/>
      <c r="H4" s="17"/>
      <c r="I4" s="17"/>
      <c r="J4" s="17"/>
      <c r="K4" s="17"/>
      <c r="L4" s="17"/>
      <c r="M4" s="17"/>
      <c r="N4" s="17"/>
      <c r="O4" s="17"/>
      <c r="P4" s="17"/>
      <c r="Q4" s="17"/>
      <c r="R4" s="17"/>
      <c r="S4" s="17"/>
      <c r="T4" s="17"/>
      <c r="U4" s="17"/>
    </row>
    <row r="5" spans="3:21">
      <c r="C5" s="17"/>
      <c r="D5" s="17"/>
      <c r="E5" s="18" t="s">
        <v>1680</v>
      </c>
      <c r="F5" s="17"/>
      <c r="G5" s="17"/>
      <c r="H5" s="17"/>
      <c r="I5" s="17"/>
      <c r="J5" s="17"/>
      <c r="K5" s="17"/>
      <c r="L5" s="17"/>
      <c r="M5" s="17"/>
      <c r="N5" s="17"/>
      <c r="O5" s="17"/>
      <c r="P5" s="17"/>
      <c r="Q5" s="17"/>
      <c r="R5" s="17"/>
      <c r="S5" s="17"/>
      <c r="T5" s="17"/>
      <c r="U5" s="17"/>
    </row>
    <row r="6" spans="3:21">
      <c r="C6" s="17"/>
      <c r="D6" s="17"/>
      <c r="E6" s="17"/>
      <c r="F6" s="17"/>
      <c r="G6" s="17"/>
      <c r="H6" s="17"/>
      <c r="I6" s="17"/>
      <c r="J6" s="17"/>
      <c r="K6" s="17"/>
      <c r="L6" s="17"/>
      <c r="M6" s="17"/>
      <c r="N6" s="17"/>
      <c r="O6" s="17"/>
      <c r="P6" s="17"/>
      <c r="Q6" s="17"/>
      <c r="R6" s="17"/>
      <c r="S6" s="17"/>
      <c r="T6" s="17"/>
      <c r="U6" s="17"/>
    </row>
    <row r="7" spans="3:21" ht="23.25">
      <c r="C7" s="20" t="s">
        <v>37</v>
      </c>
      <c r="D7" s="17"/>
      <c r="E7" s="51" t="s">
        <v>1681</v>
      </c>
      <c r="F7" s="1084" t="s">
        <v>1682</v>
      </c>
      <c r="G7" s="1084"/>
      <c r="H7" s="1084"/>
      <c r="I7" s="1084"/>
      <c r="J7" s="1084"/>
      <c r="K7" s="1084"/>
      <c r="L7" s="1084"/>
      <c r="M7" s="1084"/>
      <c r="N7" s="1084"/>
      <c r="O7" s="1084"/>
      <c r="P7" s="1084"/>
      <c r="Q7" s="1084"/>
      <c r="R7" s="1084"/>
      <c r="S7" s="1084"/>
      <c r="T7" s="1084"/>
      <c r="U7" s="1084"/>
    </row>
    <row r="8" spans="3:21">
      <c r="C8" s="17"/>
      <c r="D8" s="17"/>
      <c r="E8" s="17"/>
      <c r="F8" s="17"/>
      <c r="G8" s="17"/>
      <c r="H8" s="17"/>
      <c r="I8" s="17"/>
      <c r="J8" s="17"/>
      <c r="K8" s="17"/>
      <c r="L8" s="17"/>
      <c r="M8" s="17"/>
      <c r="N8" s="17"/>
      <c r="O8" s="17"/>
      <c r="P8" s="17"/>
      <c r="Q8" s="17"/>
      <c r="R8" s="17"/>
      <c r="S8" s="17"/>
      <c r="T8" s="17"/>
      <c r="U8" s="17"/>
    </row>
    <row r="9" spans="3:21" ht="15" customHeight="1">
      <c r="C9" s="967" t="s">
        <v>487</v>
      </c>
      <c r="D9" s="967" t="s">
        <v>291</v>
      </c>
      <c r="E9" s="1081" t="s">
        <v>1683</v>
      </c>
      <c r="F9" s="1081" t="s">
        <v>1684</v>
      </c>
      <c r="G9" s="1081"/>
      <c r="H9" s="1081"/>
      <c r="I9" s="1081"/>
      <c r="J9" s="1081"/>
      <c r="K9" s="1081"/>
      <c r="L9" s="1081"/>
      <c r="M9" s="1081"/>
      <c r="N9" s="1081"/>
      <c r="O9" s="1081"/>
      <c r="P9" s="1081"/>
      <c r="Q9" s="1081"/>
      <c r="R9" s="1081"/>
      <c r="S9" s="1081"/>
      <c r="T9" s="1081"/>
      <c r="U9" s="1081"/>
    </row>
    <row r="10" spans="3:21">
      <c r="C10" s="967"/>
      <c r="D10" s="967"/>
      <c r="E10" s="1081"/>
      <c r="F10" s="103" t="s">
        <v>1685</v>
      </c>
      <c r="G10" s="103" t="s">
        <v>1686</v>
      </c>
      <c r="H10" s="103" t="s">
        <v>1687</v>
      </c>
      <c r="I10" s="103" t="s">
        <v>1688</v>
      </c>
      <c r="J10" s="103" t="s">
        <v>1689</v>
      </c>
      <c r="K10" s="103" t="s">
        <v>1690</v>
      </c>
      <c r="L10" s="103" t="s">
        <v>1691</v>
      </c>
      <c r="M10" s="103" t="s">
        <v>1692</v>
      </c>
      <c r="N10" s="103" t="s">
        <v>1693</v>
      </c>
      <c r="O10" s="103" t="s">
        <v>1694</v>
      </c>
      <c r="P10" s="103" t="s">
        <v>1695</v>
      </c>
      <c r="Q10" s="103" t="s">
        <v>1696</v>
      </c>
      <c r="R10" s="103" t="s">
        <v>1697</v>
      </c>
      <c r="S10" s="103" t="s">
        <v>1698</v>
      </c>
      <c r="T10" s="103" t="s">
        <v>1699</v>
      </c>
      <c r="U10" s="103" t="s">
        <v>1700</v>
      </c>
    </row>
    <row r="11" spans="3:21">
      <c r="C11" s="967"/>
      <c r="D11" s="967"/>
      <c r="E11" s="1081"/>
      <c r="F11" s="11" t="s">
        <v>1701</v>
      </c>
      <c r="G11" s="11" t="s">
        <v>1701</v>
      </c>
      <c r="H11" s="11" t="s">
        <v>1701</v>
      </c>
      <c r="I11" s="11" t="s">
        <v>1701</v>
      </c>
      <c r="J11" s="11" t="s">
        <v>1701</v>
      </c>
      <c r="K11" s="11" t="s">
        <v>1701</v>
      </c>
      <c r="L11" s="11" t="s">
        <v>1701</v>
      </c>
      <c r="M11" s="11" t="s">
        <v>1701</v>
      </c>
      <c r="N11" s="11" t="s">
        <v>1701</v>
      </c>
      <c r="O11" s="11" t="s">
        <v>1701</v>
      </c>
      <c r="P11" s="11" t="s">
        <v>1701</v>
      </c>
      <c r="Q11" s="11" t="s">
        <v>1701</v>
      </c>
      <c r="R11" s="11" t="s">
        <v>1701</v>
      </c>
      <c r="S11" s="11" t="s">
        <v>1701</v>
      </c>
      <c r="T11" s="11" t="s">
        <v>1701</v>
      </c>
      <c r="U11" s="11" t="s">
        <v>1701</v>
      </c>
    </row>
    <row r="12" spans="3:21" s="163" customFormat="1" ht="12.75">
      <c r="C12" s="535" t="s">
        <v>1702</v>
      </c>
      <c r="D12" s="532" t="s">
        <v>1703</v>
      </c>
      <c r="E12" s="538">
        <v>43668</v>
      </c>
      <c r="F12" s="544">
        <v>6</v>
      </c>
      <c r="G12" s="544">
        <v>25</v>
      </c>
      <c r="H12" s="544">
        <v>0.5</v>
      </c>
      <c r="I12" s="544">
        <v>0.5</v>
      </c>
      <c r="J12" s="544">
        <v>9</v>
      </c>
      <c r="K12" s="544">
        <v>5</v>
      </c>
      <c r="L12" s="544"/>
      <c r="M12" s="544">
        <v>48</v>
      </c>
      <c r="N12" s="544">
        <v>170</v>
      </c>
      <c r="O12" s="544">
        <v>0.05</v>
      </c>
      <c r="P12" s="544">
        <v>542</v>
      </c>
      <c r="Q12" s="544">
        <v>5</v>
      </c>
      <c r="R12" s="544">
        <v>2.5</v>
      </c>
      <c r="S12" s="544">
        <v>2.5</v>
      </c>
      <c r="T12" s="544">
        <v>2.5</v>
      </c>
      <c r="U12" s="544">
        <v>51</v>
      </c>
    </row>
    <row r="13" spans="3:21" s="163" customFormat="1" ht="12.75">
      <c r="C13" s="540" t="s">
        <v>1702</v>
      </c>
      <c r="D13" s="532" t="s">
        <v>1704</v>
      </c>
      <c r="E13" s="538">
        <v>43668</v>
      </c>
      <c r="F13" s="544">
        <v>2.5</v>
      </c>
      <c r="G13" s="544">
        <v>25</v>
      </c>
      <c r="H13" s="544">
        <v>0.5</v>
      </c>
      <c r="I13" s="544">
        <v>0.5</v>
      </c>
      <c r="J13" s="544">
        <v>10</v>
      </c>
      <c r="K13" s="544">
        <v>4</v>
      </c>
      <c r="L13" s="544"/>
      <c r="M13" s="544">
        <v>29</v>
      </c>
      <c r="N13" s="544">
        <v>200</v>
      </c>
      <c r="O13" s="544">
        <v>0.05</v>
      </c>
      <c r="P13" s="544">
        <v>424</v>
      </c>
      <c r="Q13" s="544">
        <v>4</v>
      </c>
      <c r="R13" s="544">
        <v>2.5</v>
      </c>
      <c r="S13" s="544">
        <v>2.5</v>
      </c>
      <c r="T13" s="544">
        <v>2.5</v>
      </c>
      <c r="U13" s="544">
        <v>18</v>
      </c>
    </row>
    <row r="14" spans="3:21" s="163" customFormat="1" ht="12.75">
      <c r="C14" s="540" t="s">
        <v>1702</v>
      </c>
      <c r="D14" s="532" t="s">
        <v>1705</v>
      </c>
      <c r="E14" s="536" t="s">
        <v>1706</v>
      </c>
      <c r="F14" s="544">
        <v>13</v>
      </c>
      <c r="G14" s="544">
        <v>25</v>
      </c>
      <c r="H14" s="544">
        <v>0.5</v>
      </c>
      <c r="I14" s="544">
        <v>0.5</v>
      </c>
      <c r="J14" s="544">
        <v>12</v>
      </c>
      <c r="K14" s="544">
        <v>4</v>
      </c>
      <c r="L14" s="544">
        <v>4</v>
      </c>
      <c r="M14" s="544">
        <v>91</v>
      </c>
      <c r="N14" s="544">
        <v>120</v>
      </c>
      <c r="O14" s="544">
        <v>0.05</v>
      </c>
      <c r="P14" s="544">
        <v>936</v>
      </c>
      <c r="Q14" s="544">
        <v>5</v>
      </c>
      <c r="R14" s="544">
        <v>5</v>
      </c>
      <c r="S14" s="544">
        <v>2.5</v>
      </c>
      <c r="T14" s="544">
        <v>2.5</v>
      </c>
      <c r="U14" s="544">
        <v>124</v>
      </c>
    </row>
    <row r="15" spans="3:21" s="163" customFormat="1" ht="12.75">
      <c r="C15" s="540" t="s">
        <v>1702</v>
      </c>
      <c r="D15" s="532" t="s">
        <v>1707</v>
      </c>
      <c r="E15" s="536" t="s">
        <v>1706</v>
      </c>
      <c r="F15" s="544">
        <v>20</v>
      </c>
      <c r="G15" s="544">
        <v>25</v>
      </c>
      <c r="H15" s="544">
        <v>0.5</v>
      </c>
      <c r="I15" s="544">
        <v>0.5</v>
      </c>
      <c r="J15" s="544">
        <v>8</v>
      </c>
      <c r="K15" s="544">
        <v>3</v>
      </c>
      <c r="L15" s="544">
        <v>3</v>
      </c>
      <c r="M15" s="544">
        <v>63</v>
      </c>
      <c r="N15" s="544">
        <v>200</v>
      </c>
      <c r="O15" s="544">
        <v>0.05</v>
      </c>
      <c r="P15" s="544">
        <v>1900</v>
      </c>
      <c r="Q15" s="544">
        <v>4</v>
      </c>
      <c r="R15" s="544">
        <v>22</v>
      </c>
      <c r="S15" s="544">
        <v>2.5</v>
      </c>
      <c r="T15" s="544">
        <v>2.5</v>
      </c>
      <c r="U15" s="544">
        <v>50</v>
      </c>
    </row>
    <row r="16" spans="3:21" s="163" customFormat="1" ht="12.75">
      <c r="C16" s="540" t="s">
        <v>1702</v>
      </c>
      <c r="D16" s="532" t="s">
        <v>1708</v>
      </c>
      <c r="E16" s="536" t="s">
        <v>1706</v>
      </c>
      <c r="F16" s="544">
        <v>42</v>
      </c>
      <c r="G16" s="544">
        <v>25</v>
      </c>
      <c r="H16" s="544">
        <v>0.5</v>
      </c>
      <c r="I16" s="544">
        <v>0.5</v>
      </c>
      <c r="J16" s="544">
        <v>9</v>
      </c>
      <c r="K16" s="544">
        <v>3</v>
      </c>
      <c r="L16" s="544">
        <v>3</v>
      </c>
      <c r="M16" s="544">
        <v>48</v>
      </c>
      <c r="N16" s="544">
        <v>260</v>
      </c>
      <c r="O16" s="544">
        <v>0.05</v>
      </c>
      <c r="P16" s="544">
        <v>629</v>
      </c>
      <c r="Q16" s="544">
        <v>4</v>
      </c>
      <c r="R16" s="544">
        <v>11</v>
      </c>
      <c r="S16" s="544">
        <v>2.5</v>
      </c>
      <c r="T16" s="544">
        <v>2.5</v>
      </c>
      <c r="U16" s="544">
        <v>30</v>
      </c>
    </row>
    <row r="17" spans="3:21" s="163" customFormat="1" ht="12.75">
      <c r="C17" s="533" t="s">
        <v>1709</v>
      </c>
      <c r="D17" s="533" t="s">
        <v>1709</v>
      </c>
      <c r="E17" s="534"/>
      <c r="F17" s="542">
        <f>AVERAGE(F12:F16)</f>
        <v>16.7</v>
      </c>
      <c r="G17" s="542">
        <f t="shared" ref="G17" si="0">AVERAGE(G12:G16)</f>
        <v>25</v>
      </c>
      <c r="H17" s="542">
        <f t="shared" ref="H17" si="1">AVERAGE(H12:H16)</f>
        <v>0.5</v>
      </c>
      <c r="I17" s="542">
        <f t="shared" ref="I17" si="2">AVERAGE(I12:I16)</f>
        <v>0.5</v>
      </c>
      <c r="J17" s="542">
        <f t="shared" ref="J17" si="3">AVERAGE(J12:J16)</f>
        <v>9.6</v>
      </c>
      <c r="K17" s="542">
        <f t="shared" ref="K17" si="4">AVERAGE(K12:K16)</f>
        <v>3.8</v>
      </c>
      <c r="L17" s="543">
        <f t="shared" ref="L17" si="5">AVERAGE(L12:L16)</f>
        <v>3.3333333333333335</v>
      </c>
      <c r="M17" s="542">
        <f t="shared" ref="M17" si="6">AVERAGE(M12:M16)</f>
        <v>55.8</v>
      </c>
      <c r="N17" s="542">
        <f t="shared" ref="N17" si="7">AVERAGE(N12:N16)</f>
        <v>190</v>
      </c>
      <c r="O17" s="542">
        <f t="shared" ref="O17" si="8">AVERAGE(O12:O16)</f>
        <v>0.05</v>
      </c>
      <c r="P17" s="542">
        <f t="shared" ref="P17" si="9">AVERAGE(P12:P16)</f>
        <v>886.2</v>
      </c>
      <c r="Q17" s="542">
        <f t="shared" ref="Q17" si="10">AVERAGE(Q12:Q16)</f>
        <v>4.4000000000000004</v>
      </c>
      <c r="R17" s="542">
        <f t="shared" ref="R17" si="11">AVERAGE(R12:R16)</f>
        <v>8.6</v>
      </c>
      <c r="S17" s="542">
        <f t="shared" ref="S17" si="12">AVERAGE(S12:S16)</f>
        <v>2.5</v>
      </c>
      <c r="T17" s="542">
        <f t="shared" ref="T17" si="13">AVERAGE(T12:T16)</f>
        <v>2.5</v>
      </c>
      <c r="U17" s="542">
        <f t="shared" ref="U17" si="14">AVERAGE(U12:U16)</f>
        <v>54.6</v>
      </c>
    </row>
    <row r="18" spans="3:21" s="163" customFormat="1" ht="12.75">
      <c r="C18" s="211"/>
      <c r="D18" s="211"/>
      <c r="E18" s="211"/>
      <c r="F18" s="545"/>
      <c r="G18" s="545"/>
      <c r="H18" s="545"/>
      <c r="I18" s="545"/>
      <c r="J18" s="545"/>
      <c r="K18" s="545"/>
      <c r="L18" s="545"/>
      <c r="M18" s="545"/>
      <c r="N18" s="545"/>
      <c r="O18" s="545"/>
      <c r="P18" s="545"/>
      <c r="Q18" s="545"/>
      <c r="R18" s="545"/>
      <c r="S18" s="545"/>
      <c r="T18" s="545"/>
      <c r="U18" s="545"/>
    </row>
    <row r="19" spans="3:21" s="163" customFormat="1" ht="12.75">
      <c r="C19" s="210" t="s">
        <v>1710</v>
      </c>
      <c r="D19" s="532" t="s">
        <v>1711</v>
      </c>
      <c r="E19" s="538">
        <v>45934</v>
      </c>
      <c r="F19" s="544">
        <v>36</v>
      </c>
      <c r="G19" s="544">
        <v>25</v>
      </c>
      <c r="H19" s="544">
        <v>0.5</v>
      </c>
      <c r="I19" s="544">
        <v>0.5</v>
      </c>
      <c r="J19" s="544">
        <v>9</v>
      </c>
      <c r="K19" s="544">
        <v>3</v>
      </c>
      <c r="L19" s="544">
        <v>3</v>
      </c>
      <c r="M19" s="544">
        <v>118</v>
      </c>
      <c r="N19" s="544"/>
      <c r="O19" s="544">
        <v>0.05</v>
      </c>
      <c r="P19" s="544">
        <v>834</v>
      </c>
      <c r="Q19" s="544">
        <v>5</v>
      </c>
      <c r="R19" s="544">
        <v>8</v>
      </c>
      <c r="S19" s="544">
        <v>2.5</v>
      </c>
      <c r="T19" s="544">
        <v>2.5</v>
      </c>
      <c r="U19" s="544">
        <v>142</v>
      </c>
    </row>
    <row r="20" spans="3:21" s="163" customFormat="1" ht="12.75">
      <c r="C20" s="533" t="s">
        <v>1711</v>
      </c>
      <c r="D20" s="533" t="s">
        <v>1711</v>
      </c>
      <c r="E20" s="534"/>
      <c r="F20" s="542">
        <f>F19</f>
        <v>36</v>
      </c>
      <c r="G20" s="542">
        <f t="shared" ref="G20:R20" si="15">G19</f>
        <v>25</v>
      </c>
      <c r="H20" s="542">
        <f t="shared" si="15"/>
        <v>0.5</v>
      </c>
      <c r="I20" s="542">
        <f t="shared" si="15"/>
        <v>0.5</v>
      </c>
      <c r="J20" s="542">
        <f t="shared" si="15"/>
        <v>9</v>
      </c>
      <c r="K20" s="542">
        <f t="shared" si="15"/>
        <v>3</v>
      </c>
      <c r="L20" s="543">
        <f t="shared" si="15"/>
        <v>3</v>
      </c>
      <c r="M20" s="542">
        <f t="shared" si="15"/>
        <v>118</v>
      </c>
      <c r="N20" s="542">
        <f t="shared" si="15"/>
        <v>0</v>
      </c>
      <c r="O20" s="542">
        <f t="shared" si="15"/>
        <v>0.05</v>
      </c>
      <c r="P20" s="542">
        <f t="shared" si="15"/>
        <v>834</v>
      </c>
      <c r="Q20" s="542">
        <f t="shared" si="15"/>
        <v>5</v>
      </c>
      <c r="R20" s="542">
        <f t="shared" si="15"/>
        <v>8</v>
      </c>
      <c r="S20" s="542">
        <v>2.5</v>
      </c>
      <c r="T20" s="542">
        <v>2.5</v>
      </c>
      <c r="U20" s="542">
        <f t="shared" ref="U20" si="16">U19</f>
        <v>142</v>
      </c>
    </row>
    <row r="21" spans="3:21" s="163" customFormat="1" ht="12.75">
      <c r="C21" s="211"/>
      <c r="D21" s="211"/>
      <c r="E21" s="211"/>
      <c r="F21" s="545"/>
      <c r="G21" s="545"/>
      <c r="H21" s="545"/>
      <c r="I21" s="545"/>
      <c r="J21" s="545"/>
      <c r="K21" s="545"/>
      <c r="L21" s="545"/>
      <c r="M21" s="545"/>
      <c r="N21" s="545"/>
      <c r="O21" s="545"/>
      <c r="P21" s="545"/>
      <c r="Q21" s="545"/>
      <c r="R21" s="545"/>
      <c r="S21" s="545"/>
      <c r="T21" s="545"/>
      <c r="U21" s="545"/>
    </row>
    <row r="22" spans="3:21" s="163" customFormat="1" ht="12.75">
      <c r="C22" s="210" t="s">
        <v>1712</v>
      </c>
      <c r="D22" s="532" t="s">
        <v>1713</v>
      </c>
      <c r="E22" s="538">
        <v>45934</v>
      </c>
      <c r="F22" s="544">
        <v>2.5</v>
      </c>
      <c r="G22" s="544">
        <v>25</v>
      </c>
      <c r="H22" s="544">
        <v>0.5</v>
      </c>
      <c r="I22" s="544">
        <v>0.5</v>
      </c>
      <c r="J22" s="544">
        <v>9</v>
      </c>
      <c r="K22" s="544">
        <v>6</v>
      </c>
      <c r="L22" s="546">
        <v>6</v>
      </c>
      <c r="M22" s="544">
        <v>49</v>
      </c>
      <c r="N22" s="544">
        <v>390</v>
      </c>
      <c r="O22" s="544">
        <v>0.05</v>
      </c>
      <c r="P22" s="544">
        <v>1230</v>
      </c>
      <c r="Q22" s="544">
        <v>7</v>
      </c>
      <c r="R22" s="544">
        <v>2.5</v>
      </c>
      <c r="S22" s="544">
        <v>2.5</v>
      </c>
      <c r="T22" s="544">
        <v>2.5</v>
      </c>
      <c r="U22" s="544">
        <v>44</v>
      </c>
    </row>
    <row r="23" spans="3:21" s="163" customFormat="1" ht="12.75">
      <c r="C23" s="210" t="s">
        <v>1712</v>
      </c>
      <c r="D23" s="532" t="s">
        <v>1713</v>
      </c>
      <c r="E23" s="538">
        <v>45934</v>
      </c>
      <c r="F23" s="544">
        <v>2.5</v>
      </c>
      <c r="G23" s="544">
        <v>25</v>
      </c>
      <c r="H23" s="544">
        <v>0.5</v>
      </c>
      <c r="I23" s="544">
        <v>0.5</v>
      </c>
      <c r="J23" s="544">
        <v>7</v>
      </c>
      <c r="K23" s="544">
        <v>4</v>
      </c>
      <c r="L23" s="546">
        <v>4</v>
      </c>
      <c r="M23" s="544">
        <v>65</v>
      </c>
      <c r="N23" s="544">
        <v>300</v>
      </c>
      <c r="O23" s="544">
        <v>0.05</v>
      </c>
      <c r="P23" s="544">
        <v>1680</v>
      </c>
      <c r="Q23" s="544">
        <v>6</v>
      </c>
      <c r="R23" s="544">
        <v>2.5</v>
      </c>
      <c r="S23" s="544">
        <v>2.5</v>
      </c>
      <c r="T23" s="544">
        <v>2.5</v>
      </c>
      <c r="U23" s="544">
        <v>199</v>
      </c>
    </row>
    <row r="24" spans="3:21" s="163" customFormat="1" ht="12.75">
      <c r="C24" s="210" t="s">
        <v>1712</v>
      </c>
      <c r="D24" s="532" t="s">
        <v>1714</v>
      </c>
      <c r="E24" s="538">
        <v>39790</v>
      </c>
      <c r="F24" s="544">
        <v>17</v>
      </c>
      <c r="G24" s="544">
        <v>10</v>
      </c>
      <c r="H24" s="544">
        <v>1</v>
      </c>
      <c r="I24" s="544">
        <v>0.2</v>
      </c>
      <c r="J24" s="544">
        <v>22</v>
      </c>
      <c r="K24" s="544">
        <v>13</v>
      </c>
      <c r="L24" s="544"/>
      <c r="M24" s="544">
        <v>205</v>
      </c>
      <c r="N24" s="544">
        <v>950</v>
      </c>
      <c r="O24" s="544">
        <v>0.05</v>
      </c>
      <c r="P24" s="544">
        <v>1320</v>
      </c>
      <c r="Q24" s="544">
        <v>13</v>
      </c>
      <c r="R24" s="544">
        <v>3.4</v>
      </c>
      <c r="S24" s="544">
        <v>0.3</v>
      </c>
      <c r="T24" s="544">
        <v>1</v>
      </c>
      <c r="U24" s="544">
        <v>70</v>
      </c>
    </row>
    <row r="25" spans="3:21" s="163" customFormat="1" ht="12.75">
      <c r="C25" s="210" t="s">
        <v>1712</v>
      </c>
      <c r="D25" s="532" t="s">
        <v>1715</v>
      </c>
      <c r="E25" s="538">
        <v>45934</v>
      </c>
      <c r="F25" s="544">
        <v>2.5</v>
      </c>
      <c r="G25" s="544">
        <v>25</v>
      </c>
      <c r="H25" s="544">
        <v>0.5</v>
      </c>
      <c r="I25" s="544">
        <v>0.5</v>
      </c>
      <c r="J25" s="544">
        <v>10</v>
      </c>
      <c r="K25" s="544">
        <v>6</v>
      </c>
      <c r="L25" s="544">
        <v>6</v>
      </c>
      <c r="M25" s="544">
        <v>78</v>
      </c>
      <c r="N25" s="544">
        <v>350</v>
      </c>
      <c r="O25" s="544">
        <v>0.05</v>
      </c>
      <c r="P25" s="544">
        <v>520</v>
      </c>
      <c r="Q25" s="544">
        <v>8</v>
      </c>
      <c r="R25" s="544">
        <v>2.5</v>
      </c>
      <c r="S25" s="544">
        <v>2.5</v>
      </c>
      <c r="T25" s="544">
        <v>2.5</v>
      </c>
      <c r="U25" s="544">
        <v>29</v>
      </c>
    </row>
    <row r="26" spans="3:21" s="163" customFormat="1" ht="12.75">
      <c r="C26" s="210" t="s">
        <v>1712</v>
      </c>
      <c r="D26" s="532" t="s">
        <v>1715</v>
      </c>
      <c r="E26" s="538">
        <v>45934</v>
      </c>
      <c r="F26" s="544">
        <v>2.5</v>
      </c>
      <c r="G26" s="544">
        <v>25</v>
      </c>
      <c r="H26" s="544">
        <v>0.5</v>
      </c>
      <c r="I26" s="544">
        <v>0.5</v>
      </c>
      <c r="J26" s="544">
        <v>8</v>
      </c>
      <c r="K26" s="544">
        <v>5</v>
      </c>
      <c r="L26" s="544">
        <v>5</v>
      </c>
      <c r="M26" s="544">
        <v>43</v>
      </c>
      <c r="N26" s="544">
        <v>330</v>
      </c>
      <c r="O26" s="544">
        <v>0.05</v>
      </c>
      <c r="P26" s="544">
        <v>662</v>
      </c>
      <c r="Q26" s="544">
        <v>6</v>
      </c>
      <c r="R26" s="544">
        <v>2.5</v>
      </c>
      <c r="S26" s="544">
        <v>2.5</v>
      </c>
      <c r="T26" s="544">
        <v>2.5</v>
      </c>
      <c r="U26" s="544">
        <v>151</v>
      </c>
    </row>
    <row r="27" spans="3:21" s="163" customFormat="1" ht="12.75">
      <c r="C27" s="533" t="s">
        <v>1716</v>
      </c>
      <c r="D27" s="533" t="s">
        <v>1716</v>
      </c>
      <c r="E27" s="534"/>
      <c r="F27" s="542">
        <f>AVERAGE(F22:F26)</f>
        <v>5.4</v>
      </c>
      <c r="G27" s="542">
        <f t="shared" ref="G27:U27" si="17">AVERAGE(G22:G26)</f>
        <v>22</v>
      </c>
      <c r="H27" s="542">
        <f t="shared" si="17"/>
        <v>0.6</v>
      </c>
      <c r="I27" s="542">
        <f t="shared" si="17"/>
        <v>0.44000000000000006</v>
      </c>
      <c r="J27" s="542">
        <f t="shared" si="17"/>
        <v>11.2</v>
      </c>
      <c r="K27" s="542">
        <f t="shared" si="17"/>
        <v>6.8</v>
      </c>
      <c r="L27" s="543">
        <f t="shared" si="17"/>
        <v>5.25</v>
      </c>
      <c r="M27" s="542">
        <f t="shared" si="17"/>
        <v>88</v>
      </c>
      <c r="N27" s="542">
        <f t="shared" si="17"/>
        <v>464</v>
      </c>
      <c r="O27" s="542">
        <f t="shared" si="17"/>
        <v>0.05</v>
      </c>
      <c r="P27" s="542">
        <f t="shared" si="17"/>
        <v>1082.4000000000001</v>
      </c>
      <c r="Q27" s="542">
        <f t="shared" si="17"/>
        <v>8</v>
      </c>
      <c r="R27" s="542">
        <f t="shared" si="17"/>
        <v>2.68</v>
      </c>
      <c r="S27" s="542">
        <f t="shared" si="17"/>
        <v>2.06</v>
      </c>
      <c r="T27" s="542">
        <f t="shared" si="17"/>
        <v>2.2000000000000002</v>
      </c>
      <c r="U27" s="542">
        <f t="shared" si="17"/>
        <v>98.6</v>
      </c>
    </row>
    <row r="28" spans="3:21" s="163" customFormat="1" ht="12.75">
      <c r="C28" s="200"/>
      <c r="D28" s="200"/>
      <c r="E28" s="200"/>
      <c r="F28" s="541"/>
      <c r="G28" s="541"/>
      <c r="H28" s="541"/>
      <c r="I28" s="541"/>
      <c r="J28" s="541"/>
      <c r="K28" s="541"/>
      <c r="L28" s="541"/>
      <c r="M28" s="541"/>
      <c r="N28" s="541"/>
      <c r="O28" s="541"/>
      <c r="P28" s="541"/>
      <c r="Q28" s="541"/>
      <c r="R28" s="541"/>
      <c r="S28" s="541"/>
      <c r="T28" s="541"/>
      <c r="U28" s="541"/>
    </row>
    <row r="29" spans="3:21" s="163" customFormat="1" ht="12.75">
      <c r="C29" s="535" t="s">
        <v>1717</v>
      </c>
      <c r="D29" s="530" t="s">
        <v>1717</v>
      </c>
      <c r="E29" s="536">
        <v>43431</v>
      </c>
      <c r="F29" s="544">
        <v>54</v>
      </c>
      <c r="G29" s="544">
        <v>25</v>
      </c>
      <c r="H29" s="544">
        <v>0.5</v>
      </c>
      <c r="I29" s="544">
        <v>1</v>
      </c>
      <c r="J29" s="544">
        <v>15</v>
      </c>
      <c r="K29" s="544">
        <v>11</v>
      </c>
      <c r="L29" s="544">
        <v>11</v>
      </c>
      <c r="M29" s="544">
        <v>309</v>
      </c>
      <c r="N29" s="544">
        <v>260</v>
      </c>
      <c r="O29" s="544">
        <v>0.05</v>
      </c>
      <c r="P29" s="544">
        <v>1080</v>
      </c>
      <c r="Q29" s="544">
        <v>8</v>
      </c>
      <c r="R29" s="544">
        <v>7</v>
      </c>
      <c r="S29" s="544">
        <v>2.5</v>
      </c>
      <c r="T29" s="544">
        <v>2.5</v>
      </c>
      <c r="U29" s="544">
        <v>116</v>
      </c>
    </row>
    <row r="30" spans="3:21" s="163" customFormat="1" ht="12.75">
      <c r="C30" s="535" t="s">
        <v>1717</v>
      </c>
      <c r="D30" s="530" t="s">
        <v>1717</v>
      </c>
      <c r="E30" s="536">
        <v>39790</v>
      </c>
      <c r="F30" s="544">
        <v>75.766999999999996</v>
      </c>
      <c r="G30" s="544">
        <v>10</v>
      </c>
      <c r="H30" s="544">
        <v>2.6</v>
      </c>
      <c r="I30" s="544">
        <v>2.1160000000000001</v>
      </c>
      <c r="J30" s="544">
        <v>20</v>
      </c>
      <c r="K30" s="544">
        <v>12.395</v>
      </c>
      <c r="L30" s="544">
        <v>12.395</v>
      </c>
      <c r="M30" s="544">
        <v>417.209</v>
      </c>
      <c r="N30" s="544">
        <v>950</v>
      </c>
      <c r="O30" s="544">
        <v>0.05</v>
      </c>
      <c r="P30" s="544">
        <v>950</v>
      </c>
      <c r="Q30" s="544">
        <v>8.0470000000000006</v>
      </c>
      <c r="R30" s="544">
        <v>52.418999999999997</v>
      </c>
      <c r="S30" s="544">
        <v>0.2</v>
      </c>
      <c r="T30" s="544">
        <v>1.5</v>
      </c>
      <c r="U30" s="544">
        <v>70</v>
      </c>
    </row>
    <row r="31" spans="3:21" s="163" customFormat="1" ht="12.75">
      <c r="C31" s="533" t="s">
        <v>1718</v>
      </c>
      <c r="D31" s="533" t="s">
        <v>1718</v>
      </c>
      <c r="E31" s="534"/>
      <c r="F31" s="542">
        <f t="shared" ref="F31:U31" si="18">AVERAGE(F29:F30)</f>
        <v>64.883499999999998</v>
      </c>
      <c r="G31" s="542">
        <f t="shared" si="18"/>
        <v>17.5</v>
      </c>
      <c r="H31" s="542">
        <f t="shared" si="18"/>
        <v>1.55</v>
      </c>
      <c r="I31" s="542">
        <f t="shared" si="18"/>
        <v>1.5580000000000001</v>
      </c>
      <c r="J31" s="542">
        <f t="shared" si="18"/>
        <v>17.5</v>
      </c>
      <c r="K31" s="542">
        <f t="shared" si="18"/>
        <v>11.6975</v>
      </c>
      <c r="L31" s="543">
        <f t="shared" si="18"/>
        <v>11.6975</v>
      </c>
      <c r="M31" s="542">
        <f t="shared" si="18"/>
        <v>363.10450000000003</v>
      </c>
      <c r="N31" s="542">
        <f t="shared" si="18"/>
        <v>605</v>
      </c>
      <c r="O31" s="542">
        <f t="shared" si="18"/>
        <v>0.05</v>
      </c>
      <c r="P31" s="542">
        <f t="shared" si="18"/>
        <v>1015</v>
      </c>
      <c r="Q31" s="542">
        <f t="shared" si="18"/>
        <v>8.0235000000000003</v>
      </c>
      <c r="R31" s="542">
        <f t="shared" si="18"/>
        <v>29.709499999999998</v>
      </c>
      <c r="S31" s="542">
        <f t="shared" si="18"/>
        <v>1.35</v>
      </c>
      <c r="T31" s="542">
        <f t="shared" si="18"/>
        <v>2</v>
      </c>
      <c r="U31" s="542">
        <f t="shared" si="18"/>
        <v>93</v>
      </c>
    </row>
    <row r="33" spans="3:21" s="163" customFormat="1" ht="12.75">
      <c r="C33" s="210" t="s">
        <v>1719</v>
      </c>
      <c r="D33" s="532" t="s">
        <v>1719</v>
      </c>
      <c r="E33" s="538">
        <v>45999</v>
      </c>
      <c r="F33" s="544">
        <v>22</v>
      </c>
      <c r="G33" s="544">
        <v>25</v>
      </c>
      <c r="H33" s="544">
        <v>0.5</v>
      </c>
      <c r="I33" s="544">
        <v>0.5</v>
      </c>
      <c r="J33" s="544">
        <v>6</v>
      </c>
      <c r="K33" s="544">
        <v>4</v>
      </c>
      <c r="L33" s="544">
        <v>4</v>
      </c>
      <c r="M33" s="544">
        <v>83</v>
      </c>
      <c r="N33" s="544">
        <v>200</v>
      </c>
      <c r="O33" s="544">
        <v>0.05</v>
      </c>
      <c r="P33" s="544">
        <v>1320</v>
      </c>
      <c r="Q33" s="544">
        <v>4</v>
      </c>
      <c r="R33" s="544">
        <v>2.5</v>
      </c>
      <c r="S33" s="544">
        <v>2.5</v>
      </c>
      <c r="T33" s="544">
        <v>2.5</v>
      </c>
      <c r="U33" s="544">
        <v>175</v>
      </c>
    </row>
    <row r="34" spans="3:21" s="731" customFormat="1" ht="12.75">
      <c r="C34" s="210" t="s">
        <v>1719</v>
      </c>
      <c r="D34" s="532" t="s">
        <v>1719</v>
      </c>
      <c r="E34" s="538">
        <v>43431</v>
      </c>
      <c r="F34" s="544">
        <v>2.5</v>
      </c>
      <c r="G34" s="544">
        <v>25</v>
      </c>
      <c r="H34" s="544">
        <v>0.5</v>
      </c>
      <c r="I34" s="544">
        <v>0.5</v>
      </c>
      <c r="J34" s="544">
        <v>13</v>
      </c>
      <c r="K34" s="544">
        <v>9</v>
      </c>
      <c r="L34" s="544">
        <v>9</v>
      </c>
      <c r="M34" s="544">
        <v>48</v>
      </c>
      <c r="N34" s="544">
        <v>240</v>
      </c>
      <c r="O34" s="544">
        <v>0.05</v>
      </c>
      <c r="P34" s="544">
        <v>941</v>
      </c>
      <c r="Q34" s="544">
        <v>6</v>
      </c>
      <c r="R34" s="544">
        <v>2.5</v>
      </c>
      <c r="S34" s="544">
        <v>2.5</v>
      </c>
      <c r="T34" s="544">
        <v>2.5</v>
      </c>
      <c r="U34" s="544">
        <v>53</v>
      </c>
    </row>
    <row r="35" spans="3:21" s="163" customFormat="1" ht="12.75">
      <c r="C35" s="210" t="s">
        <v>1719</v>
      </c>
      <c r="D35" s="532" t="s">
        <v>1719</v>
      </c>
      <c r="E35" s="538">
        <v>39790</v>
      </c>
      <c r="F35" s="544">
        <v>2.8180000000000001</v>
      </c>
      <c r="G35" s="544">
        <v>10</v>
      </c>
      <c r="H35" s="544">
        <f>H24</f>
        <v>1</v>
      </c>
      <c r="I35" s="544">
        <v>0.191</v>
      </c>
      <c r="J35" s="544">
        <v>29</v>
      </c>
      <c r="K35" s="544">
        <v>9.0909999999999993</v>
      </c>
      <c r="L35" s="544"/>
      <c r="M35" s="544">
        <v>417.209</v>
      </c>
      <c r="N35" s="544">
        <v>410</v>
      </c>
      <c r="O35" s="544">
        <v>2.5000000000000001E-2</v>
      </c>
      <c r="P35" s="544">
        <v>950</v>
      </c>
      <c r="Q35" s="544">
        <v>8.0470000000000006</v>
      </c>
      <c r="R35" s="544">
        <v>52.418999999999997</v>
      </c>
      <c r="S35" s="544">
        <v>0.2</v>
      </c>
      <c r="T35" s="544">
        <v>1.5</v>
      </c>
      <c r="U35" s="544">
        <v>70</v>
      </c>
    </row>
    <row r="36" spans="3:21" s="163" customFormat="1" ht="12.75">
      <c r="C36" s="533" t="s">
        <v>1719</v>
      </c>
      <c r="D36" s="533" t="s">
        <v>1719</v>
      </c>
      <c r="E36" s="534"/>
      <c r="F36" s="542">
        <f t="shared" ref="F36:U36" si="19">AVERAGE(F33:F35)</f>
        <v>9.1059999999999999</v>
      </c>
      <c r="G36" s="542">
        <f t="shared" si="19"/>
        <v>20</v>
      </c>
      <c r="H36" s="542">
        <f t="shared" si="19"/>
        <v>0.66666666666666663</v>
      </c>
      <c r="I36" s="542">
        <f t="shared" si="19"/>
        <v>0.39700000000000002</v>
      </c>
      <c r="J36" s="542">
        <f t="shared" si="19"/>
        <v>16</v>
      </c>
      <c r="K36" s="542">
        <f t="shared" si="19"/>
        <v>7.363666666666667</v>
      </c>
      <c r="L36" s="543">
        <f t="shared" si="19"/>
        <v>6.5</v>
      </c>
      <c r="M36" s="542">
        <f t="shared" si="19"/>
        <v>182.73633333333336</v>
      </c>
      <c r="N36" s="542">
        <f t="shared" si="19"/>
        <v>283.33333333333331</v>
      </c>
      <c r="O36" s="542">
        <f t="shared" si="19"/>
        <v>4.1666666666666664E-2</v>
      </c>
      <c r="P36" s="542">
        <f t="shared" si="19"/>
        <v>1070.3333333333333</v>
      </c>
      <c r="Q36" s="542">
        <f t="shared" si="19"/>
        <v>6.0156666666666672</v>
      </c>
      <c r="R36" s="542">
        <f t="shared" si="19"/>
        <v>19.139666666666667</v>
      </c>
      <c r="S36" s="542">
        <f t="shared" si="19"/>
        <v>1.7333333333333334</v>
      </c>
      <c r="T36" s="542">
        <f t="shared" si="19"/>
        <v>2.1666666666666665</v>
      </c>
      <c r="U36" s="542">
        <f t="shared" si="19"/>
        <v>99.333333333333329</v>
      </c>
    </row>
    <row r="37" spans="3:21" s="163" customFormat="1" ht="12.75">
      <c r="C37" s="211"/>
      <c r="D37" s="211"/>
      <c r="E37" s="211"/>
      <c r="F37" s="545"/>
      <c r="G37" s="545"/>
      <c r="H37" s="545"/>
      <c r="I37" s="545"/>
      <c r="J37" s="545"/>
      <c r="K37" s="545"/>
      <c r="L37" s="545"/>
      <c r="M37" s="545"/>
      <c r="N37" s="545"/>
      <c r="O37" s="545"/>
      <c r="P37" s="545"/>
      <c r="Q37" s="545"/>
      <c r="R37" s="545"/>
      <c r="S37" s="545"/>
      <c r="T37" s="545"/>
      <c r="U37" s="545"/>
    </row>
    <row r="38" spans="3:21" s="163" customFormat="1" ht="12.75">
      <c r="C38" s="535" t="s">
        <v>1720</v>
      </c>
      <c r="D38" s="530" t="s">
        <v>1721</v>
      </c>
      <c r="E38" s="536">
        <v>39790</v>
      </c>
      <c r="F38" s="544">
        <v>120</v>
      </c>
      <c r="G38" s="544">
        <v>10</v>
      </c>
      <c r="H38" s="544">
        <v>1</v>
      </c>
      <c r="I38" s="544">
        <v>4</v>
      </c>
      <c r="J38" s="544">
        <v>30</v>
      </c>
      <c r="K38" s="544">
        <v>12</v>
      </c>
      <c r="L38" s="544">
        <v>12</v>
      </c>
      <c r="M38" s="544">
        <v>1000</v>
      </c>
      <c r="N38" s="544">
        <v>950</v>
      </c>
      <c r="O38" s="544">
        <v>0.05</v>
      </c>
      <c r="P38" s="544">
        <v>1350</v>
      </c>
      <c r="Q38" s="544">
        <v>13</v>
      </c>
      <c r="R38" s="544">
        <v>9</v>
      </c>
      <c r="S38" s="544">
        <v>4.3</v>
      </c>
      <c r="T38" s="544">
        <v>1.6</v>
      </c>
      <c r="U38" s="544">
        <v>160</v>
      </c>
    </row>
    <row r="39" spans="3:21" s="163" customFormat="1" ht="12.75">
      <c r="C39" s="535" t="s">
        <v>1720</v>
      </c>
      <c r="D39" s="537" t="s">
        <v>1670</v>
      </c>
      <c r="E39" s="536">
        <v>39790</v>
      </c>
      <c r="F39" s="544">
        <v>107.5</v>
      </c>
      <c r="G39" s="544">
        <v>10</v>
      </c>
      <c r="H39" s="544">
        <v>1</v>
      </c>
      <c r="I39" s="544">
        <v>2.2000000000000002</v>
      </c>
      <c r="J39" s="544">
        <v>32.5</v>
      </c>
      <c r="K39" s="544">
        <v>12</v>
      </c>
      <c r="L39" s="544">
        <v>12</v>
      </c>
      <c r="M39" s="544">
        <v>850</v>
      </c>
      <c r="N39" s="544">
        <v>950</v>
      </c>
      <c r="O39" s="544">
        <v>0.05</v>
      </c>
      <c r="P39" s="544">
        <v>1375</v>
      </c>
      <c r="Q39" s="544">
        <v>13</v>
      </c>
      <c r="R39" s="544">
        <v>7.35</v>
      </c>
      <c r="S39" s="544">
        <v>2.5499999999999998</v>
      </c>
      <c r="T39" s="544">
        <v>1.75</v>
      </c>
      <c r="U39" s="544">
        <v>140</v>
      </c>
    </row>
    <row r="40" spans="3:21" s="163" customFormat="1" ht="12.75">
      <c r="C40" s="210" t="s">
        <v>1720</v>
      </c>
      <c r="D40" s="532" t="s">
        <v>1722</v>
      </c>
      <c r="E40" s="538">
        <v>39790</v>
      </c>
      <c r="F40" s="544">
        <v>95</v>
      </c>
      <c r="G40" s="544">
        <v>10</v>
      </c>
      <c r="H40" s="544">
        <v>1</v>
      </c>
      <c r="I40" s="544">
        <v>0.4</v>
      </c>
      <c r="J40" s="544">
        <v>35</v>
      </c>
      <c r="K40" s="544">
        <v>12</v>
      </c>
      <c r="L40" s="544"/>
      <c r="M40" s="544">
        <v>700</v>
      </c>
      <c r="N40" s="544">
        <v>950</v>
      </c>
      <c r="O40" s="544">
        <v>0.05</v>
      </c>
      <c r="P40" s="544">
        <v>1400</v>
      </c>
      <c r="Q40" s="544">
        <v>13</v>
      </c>
      <c r="R40" s="544">
        <v>5.7</v>
      </c>
      <c r="S40" s="544">
        <v>0.8</v>
      </c>
      <c r="T40" s="544">
        <v>1.9</v>
      </c>
      <c r="U40" s="544">
        <v>120</v>
      </c>
    </row>
    <row r="41" spans="3:21" s="163" customFormat="1" ht="12.75">
      <c r="C41" s="210" t="s">
        <v>1720</v>
      </c>
      <c r="D41" s="532" t="s">
        <v>1723</v>
      </c>
      <c r="E41" s="538">
        <v>45934</v>
      </c>
      <c r="F41" s="544">
        <v>5</v>
      </c>
      <c r="G41" s="544">
        <v>25</v>
      </c>
      <c r="H41" s="544">
        <v>0.5</v>
      </c>
      <c r="I41" s="544">
        <v>0.5</v>
      </c>
      <c r="J41" s="544">
        <v>4</v>
      </c>
      <c r="K41" s="544">
        <v>3</v>
      </c>
      <c r="L41" s="544">
        <v>3</v>
      </c>
      <c r="M41" s="544">
        <v>18</v>
      </c>
      <c r="N41" s="544">
        <v>440</v>
      </c>
      <c r="O41" s="544">
        <v>0.05</v>
      </c>
      <c r="P41" s="544">
        <v>1120</v>
      </c>
      <c r="Q41" s="544">
        <v>4</v>
      </c>
      <c r="R41" s="544">
        <v>2.5</v>
      </c>
      <c r="S41" s="544">
        <v>2.5</v>
      </c>
      <c r="T41" s="544">
        <v>2.5</v>
      </c>
      <c r="U41" s="544">
        <v>81</v>
      </c>
    </row>
    <row r="42" spans="3:21" s="163" customFormat="1" ht="12.75">
      <c r="C42" s="210" t="s">
        <v>1720</v>
      </c>
      <c r="D42" s="532" t="s">
        <v>1723</v>
      </c>
      <c r="E42" s="538">
        <v>45934</v>
      </c>
      <c r="F42" s="544">
        <v>31</v>
      </c>
      <c r="G42" s="544">
        <v>25</v>
      </c>
      <c r="H42" s="544">
        <v>0.5</v>
      </c>
      <c r="I42" s="544">
        <v>4</v>
      </c>
      <c r="J42" s="544">
        <v>6</v>
      </c>
      <c r="K42" s="544">
        <v>7</v>
      </c>
      <c r="L42" s="544">
        <v>7</v>
      </c>
      <c r="M42" s="544">
        <v>34</v>
      </c>
      <c r="N42" s="544">
        <v>260</v>
      </c>
      <c r="O42" s="544">
        <v>0.05</v>
      </c>
      <c r="P42" s="544">
        <v>1010</v>
      </c>
      <c r="Q42" s="544">
        <v>3</v>
      </c>
      <c r="R42" s="544">
        <v>2.5</v>
      </c>
      <c r="S42" s="544">
        <v>2.5</v>
      </c>
      <c r="T42" s="544">
        <v>2.5</v>
      </c>
      <c r="U42" s="544">
        <v>928</v>
      </c>
    </row>
    <row r="43" spans="3:21" s="163" customFormat="1" ht="12.75">
      <c r="C43" s="210" t="s">
        <v>1720</v>
      </c>
      <c r="D43" s="532" t="s">
        <v>1724</v>
      </c>
      <c r="E43" s="538">
        <v>45934</v>
      </c>
      <c r="F43" s="544">
        <v>20</v>
      </c>
      <c r="G43" s="544">
        <v>25</v>
      </c>
      <c r="H43" s="544">
        <v>0.5</v>
      </c>
      <c r="I43" s="544">
        <v>0.5</v>
      </c>
      <c r="J43" s="544">
        <v>6</v>
      </c>
      <c r="K43" s="544">
        <v>4</v>
      </c>
      <c r="L43" s="544">
        <v>4</v>
      </c>
      <c r="M43" s="544">
        <v>44</v>
      </c>
      <c r="N43" s="544">
        <v>220</v>
      </c>
      <c r="O43" s="544">
        <v>0.05</v>
      </c>
      <c r="P43" s="544">
        <v>1160</v>
      </c>
      <c r="Q43" s="544">
        <v>4</v>
      </c>
      <c r="R43" s="544">
        <v>2.5</v>
      </c>
      <c r="S43" s="544">
        <v>2.5</v>
      </c>
      <c r="T43" s="544">
        <v>2.5</v>
      </c>
      <c r="U43" s="544">
        <v>55</v>
      </c>
    </row>
    <row r="44" spans="3:21" s="163" customFormat="1" ht="12.75">
      <c r="C44" s="210" t="s">
        <v>1720</v>
      </c>
      <c r="D44" s="532" t="s">
        <v>1724</v>
      </c>
      <c r="E44" s="538">
        <v>45934</v>
      </c>
      <c r="F44" s="544">
        <v>6</v>
      </c>
      <c r="G44" s="544">
        <v>25</v>
      </c>
      <c r="H44" s="544">
        <v>0.5</v>
      </c>
      <c r="I44" s="544">
        <v>0.5</v>
      </c>
      <c r="J44" s="544">
        <v>6</v>
      </c>
      <c r="K44" s="544">
        <v>3</v>
      </c>
      <c r="L44" s="544">
        <v>3</v>
      </c>
      <c r="M44" s="544">
        <v>136</v>
      </c>
      <c r="N44" s="544">
        <v>380</v>
      </c>
      <c r="O44" s="544">
        <v>0.05</v>
      </c>
      <c r="P44" s="544">
        <v>756</v>
      </c>
      <c r="Q44" s="544">
        <v>4</v>
      </c>
      <c r="R44" s="544">
        <v>2.5</v>
      </c>
      <c r="S44" s="544">
        <v>2.5</v>
      </c>
      <c r="T44" s="544">
        <v>2.5</v>
      </c>
      <c r="U44" s="544">
        <v>50</v>
      </c>
    </row>
    <row r="45" spans="3:21" s="163" customFormat="1" ht="12.75">
      <c r="C45" s="210" t="s">
        <v>1720</v>
      </c>
      <c r="D45" s="532" t="s">
        <v>1725</v>
      </c>
      <c r="E45" s="538">
        <v>45934</v>
      </c>
      <c r="F45" s="544">
        <v>79</v>
      </c>
      <c r="G45" s="544">
        <v>25</v>
      </c>
      <c r="H45" s="544">
        <v>0.5</v>
      </c>
      <c r="I45" s="544">
        <v>8</v>
      </c>
      <c r="J45" s="544">
        <v>6</v>
      </c>
      <c r="K45" s="544">
        <v>4</v>
      </c>
      <c r="L45" s="544">
        <v>4</v>
      </c>
      <c r="M45" s="544">
        <v>66</v>
      </c>
      <c r="N45" s="544">
        <v>420</v>
      </c>
      <c r="O45" s="544">
        <v>0.05</v>
      </c>
      <c r="P45" s="544">
        <v>925</v>
      </c>
      <c r="Q45" s="544">
        <v>4</v>
      </c>
      <c r="R45" s="544">
        <v>5</v>
      </c>
      <c r="S45" s="544">
        <v>2.5</v>
      </c>
      <c r="T45" s="544">
        <v>2.5</v>
      </c>
      <c r="U45" s="544">
        <v>2200</v>
      </c>
    </row>
    <row r="46" spans="3:21" s="163" customFormat="1" ht="12.75">
      <c r="C46" s="210" t="s">
        <v>1720</v>
      </c>
      <c r="D46" s="532" t="s">
        <v>1725</v>
      </c>
      <c r="E46" s="538">
        <v>45934</v>
      </c>
      <c r="F46" s="544">
        <v>15</v>
      </c>
      <c r="G46" s="544">
        <v>25</v>
      </c>
      <c r="H46" s="544">
        <v>0.5</v>
      </c>
      <c r="I46" s="544">
        <v>2</v>
      </c>
      <c r="J46" s="544">
        <v>8</v>
      </c>
      <c r="K46" s="544">
        <v>4</v>
      </c>
      <c r="L46" s="544">
        <v>4</v>
      </c>
      <c r="M46" s="544">
        <v>71</v>
      </c>
      <c r="N46" s="544">
        <v>280</v>
      </c>
      <c r="O46" s="544">
        <v>0.05</v>
      </c>
      <c r="P46" s="544">
        <v>1380</v>
      </c>
      <c r="Q46" s="544">
        <v>5</v>
      </c>
      <c r="R46" s="544">
        <v>2.5</v>
      </c>
      <c r="S46" s="544">
        <v>2.5</v>
      </c>
      <c r="T46" s="544">
        <v>2.5</v>
      </c>
      <c r="U46" s="544">
        <v>498</v>
      </c>
    </row>
    <row r="47" spans="3:21" s="163" customFormat="1" ht="12.75">
      <c r="C47" s="533" t="s">
        <v>1726</v>
      </c>
      <c r="D47" s="533" t="s">
        <v>1726</v>
      </c>
      <c r="E47" s="534"/>
      <c r="F47" s="542">
        <f>AVERAGE(F38, F43:F44)</f>
        <v>48.666666666666664</v>
      </c>
      <c r="G47" s="542">
        <f t="shared" ref="G47:U47" si="20">AVERAGE(G38, G43:G44)</f>
        <v>20</v>
      </c>
      <c r="H47" s="542">
        <f t="shared" si="20"/>
        <v>0.66666666666666663</v>
      </c>
      <c r="I47" s="542">
        <f t="shared" si="20"/>
        <v>1.6666666666666667</v>
      </c>
      <c r="J47" s="542">
        <f t="shared" si="20"/>
        <v>14</v>
      </c>
      <c r="K47" s="542">
        <f t="shared" si="20"/>
        <v>6.333333333333333</v>
      </c>
      <c r="L47" s="543">
        <f t="shared" si="20"/>
        <v>6.333333333333333</v>
      </c>
      <c r="M47" s="542">
        <f t="shared" si="20"/>
        <v>393.33333333333331</v>
      </c>
      <c r="N47" s="542">
        <f t="shared" si="20"/>
        <v>516.66666666666663</v>
      </c>
      <c r="O47" s="542">
        <f t="shared" si="20"/>
        <v>5.000000000000001E-2</v>
      </c>
      <c r="P47" s="542">
        <f t="shared" si="20"/>
        <v>1088.6666666666667</v>
      </c>
      <c r="Q47" s="542">
        <f t="shared" si="20"/>
        <v>7</v>
      </c>
      <c r="R47" s="542">
        <f t="shared" si="20"/>
        <v>4.666666666666667</v>
      </c>
      <c r="S47" s="542">
        <f t="shared" si="20"/>
        <v>3.1</v>
      </c>
      <c r="T47" s="542">
        <f t="shared" si="20"/>
        <v>2.1999999999999997</v>
      </c>
      <c r="U47" s="542">
        <f t="shared" si="20"/>
        <v>88.333333333333329</v>
      </c>
    </row>
    <row r="48" spans="3:21" s="163" customFormat="1" ht="12.75">
      <c r="C48" s="533" t="s">
        <v>1727</v>
      </c>
      <c r="D48" s="533" t="s">
        <v>1727</v>
      </c>
      <c r="E48" s="534"/>
      <c r="F48" s="542">
        <f>AVERAGE(F40, F41:F42)</f>
        <v>43.666666666666664</v>
      </c>
      <c r="G48" s="542">
        <f t="shared" ref="G48:U48" si="21">AVERAGE(G40, G41:G42)</f>
        <v>20</v>
      </c>
      <c r="H48" s="542">
        <f t="shared" si="21"/>
        <v>0.66666666666666663</v>
      </c>
      <c r="I48" s="542">
        <f t="shared" si="21"/>
        <v>1.6333333333333335</v>
      </c>
      <c r="J48" s="542">
        <f t="shared" si="21"/>
        <v>15</v>
      </c>
      <c r="K48" s="542">
        <f t="shared" si="21"/>
        <v>7.333333333333333</v>
      </c>
      <c r="L48" s="543">
        <f t="shared" si="21"/>
        <v>5</v>
      </c>
      <c r="M48" s="542">
        <f t="shared" si="21"/>
        <v>250.66666666666666</v>
      </c>
      <c r="N48" s="542">
        <f t="shared" si="21"/>
        <v>550</v>
      </c>
      <c r="O48" s="542">
        <f t="shared" si="21"/>
        <v>5.000000000000001E-2</v>
      </c>
      <c r="P48" s="542">
        <f t="shared" si="21"/>
        <v>1176.6666666666667</v>
      </c>
      <c r="Q48" s="542">
        <f t="shared" si="21"/>
        <v>6.666666666666667</v>
      </c>
      <c r="R48" s="542">
        <f t="shared" si="21"/>
        <v>3.5666666666666664</v>
      </c>
      <c r="S48" s="542">
        <f t="shared" si="21"/>
        <v>1.9333333333333333</v>
      </c>
      <c r="T48" s="542">
        <f t="shared" si="21"/>
        <v>2.3000000000000003</v>
      </c>
      <c r="U48" s="542">
        <f t="shared" si="21"/>
        <v>376.33333333333331</v>
      </c>
    </row>
    <row r="49" spans="3:21" s="163" customFormat="1" ht="12.75">
      <c r="C49" s="533" t="s">
        <v>1672</v>
      </c>
      <c r="D49" s="539" t="s">
        <v>1672</v>
      </c>
      <c r="E49" s="534"/>
      <c r="F49" s="542">
        <f>AVERAGE(F38:F46)</f>
        <v>53.166666666666664</v>
      </c>
      <c r="G49" s="542">
        <f t="shared" ref="G49:U49" si="22">AVERAGE(G38:G46)</f>
        <v>20</v>
      </c>
      <c r="H49" s="542">
        <f t="shared" si="22"/>
        <v>0.66666666666666663</v>
      </c>
      <c r="I49" s="542">
        <f t="shared" si="22"/>
        <v>2.4555555555555557</v>
      </c>
      <c r="J49" s="542">
        <f t="shared" si="22"/>
        <v>14.833333333333334</v>
      </c>
      <c r="K49" s="542">
        <f t="shared" si="22"/>
        <v>6.7777777777777777</v>
      </c>
      <c r="L49" s="543">
        <f t="shared" si="22"/>
        <v>6.125</v>
      </c>
      <c r="M49" s="542">
        <f t="shared" si="22"/>
        <v>324.33333333333331</v>
      </c>
      <c r="N49" s="542">
        <f t="shared" si="22"/>
        <v>538.88888888888891</v>
      </c>
      <c r="O49" s="542">
        <f t="shared" si="22"/>
        <v>4.9999999999999996E-2</v>
      </c>
      <c r="P49" s="542">
        <f t="shared" si="22"/>
        <v>1164</v>
      </c>
      <c r="Q49" s="542">
        <f t="shared" si="22"/>
        <v>7</v>
      </c>
      <c r="R49" s="542">
        <f t="shared" si="22"/>
        <v>4.3944444444444439</v>
      </c>
      <c r="S49" s="542">
        <f t="shared" si="22"/>
        <v>2.5166666666666666</v>
      </c>
      <c r="T49" s="542">
        <f t="shared" si="22"/>
        <v>2.25</v>
      </c>
      <c r="U49" s="542">
        <f t="shared" si="22"/>
        <v>470.22222222222223</v>
      </c>
    </row>
    <row r="50" spans="3:21">
      <c r="C50" s="2"/>
      <c r="D50" s="2"/>
      <c r="E50" s="2"/>
      <c r="F50" s="2"/>
      <c r="G50" s="2"/>
      <c r="H50" s="2"/>
      <c r="I50" s="2"/>
      <c r="J50" s="2"/>
      <c r="K50" s="2"/>
      <c r="L50" s="2"/>
      <c r="M50" s="2"/>
      <c r="N50" s="2"/>
      <c r="O50" s="2"/>
      <c r="P50" s="2"/>
      <c r="Q50" s="2"/>
      <c r="R50" s="2"/>
      <c r="S50" s="2"/>
      <c r="T50" s="2"/>
      <c r="U50" s="2"/>
    </row>
    <row r="51" spans="3:21">
      <c r="C51" s="24"/>
      <c r="D51" s="24"/>
      <c r="E51" s="24"/>
      <c r="F51" s="24"/>
      <c r="G51" s="24"/>
      <c r="H51" s="24"/>
      <c r="I51" s="24"/>
      <c r="J51" s="24"/>
      <c r="K51" s="24"/>
      <c r="L51" s="24"/>
      <c r="M51" s="24"/>
      <c r="N51" s="24"/>
      <c r="O51" s="24"/>
      <c r="P51" s="24"/>
      <c r="Q51" s="24"/>
      <c r="R51" s="24"/>
      <c r="S51" s="24"/>
      <c r="T51" s="24"/>
      <c r="U51" s="24"/>
    </row>
    <row r="52" spans="3:21">
      <c r="C52" s="91" t="s">
        <v>1728</v>
      </c>
      <c r="D52" s="24"/>
      <c r="E52" s="24"/>
      <c r="F52" s="24"/>
      <c r="G52" s="24"/>
      <c r="H52" s="24"/>
      <c r="I52" s="24"/>
      <c r="J52" s="24"/>
      <c r="K52" s="24"/>
      <c r="L52" s="24"/>
      <c r="M52" s="24"/>
      <c r="N52" s="24"/>
      <c r="O52" s="24"/>
      <c r="P52" s="24"/>
      <c r="Q52" s="24"/>
      <c r="R52" s="24"/>
      <c r="S52" s="24"/>
      <c r="T52" s="24"/>
      <c r="U52" s="24"/>
    </row>
    <row r="53" spans="3:21">
      <c r="C53" s="91" t="s">
        <v>1729</v>
      </c>
      <c r="D53" s="24"/>
      <c r="E53" s="24"/>
      <c r="F53" s="24"/>
      <c r="G53" s="24"/>
      <c r="H53" s="24"/>
      <c r="I53" s="24"/>
      <c r="J53" s="24"/>
      <c r="K53" s="24"/>
      <c r="L53" s="24"/>
      <c r="M53" s="24"/>
      <c r="N53" s="24"/>
      <c r="O53" s="24"/>
      <c r="P53" s="24"/>
      <c r="Q53" s="24"/>
      <c r="R53" s="24"/>
      <c r="S53" s="24"/>
      <c r="T53" s="24"/>
      <c r="U53" s="24"/>
    </row>
    <row r="54" spans="3:21">
      <c r="C54" s="91" t="s">
        <v>1730</v>
      </c>
      <c r="D54" s="24"/>
      <c r="E54" s="24"/>
      <c r="F54" s="24"/>
      <c r="G54" s="24"/>
      <c r="H54" s="24"/>
      <c r="I54" s="24"/>
      <c r="J54" s="24"/>
      <c r="K54" s="24"/>
      <c r="L54" s="24"/>
      <c r="M54" s="24"/>
      <c r="N54" s="24"/>
      <c r="O54" s="24"/>
      <c r="P54" s="24"/>
      <c r="Q54" s="24"/>
      <c r="R54" s="24"/>
      <c r="S54" s="24"/>
      <c r="T54" s="24"/>
      <c r="U54" s="24"/>
    </row>
    <row r="55" spans="3:21">
      <c r="C55" s="91" t="s">
        <v>1731</v>
      </c>
      <c r="D55" s="24"/>
      <c r="E55" s="24"/>
      <c r="F55" s="24"/>
      <c r="G55" s="24"/>
      <c r="H55" s="24"/>
      <c r="I55" s="24"/>
      <c r="J55" s="24"/>
      <c r="K55" s="24"/>
      <c r="L55" s="24"/>
      <c r="M55" s="24"/>
      <c r="N55" s="24"/>
      <c r="O55" s="24"/>
      <c r="P55" s="24"/>
      <c r="Q55" s="24"/>
      <c r="R55" s="24"/>
      <c r="S55" s="24"/>
      <c r="T55" s="24"/>
      <c r="U55" s="24"/>
    </row>
    <row r="56" spans="3:21">
      <c r="C56" s="91" t="s">
        <v>1732</v>
      </c>
      <c r="D56" s="24"/>
      <c r="E56" s="24"/>
      <c r="F56" s="24"/>
      <c r="G56" s="24"/>
      <c r="H56" s="24"/>
      <c r="I56" s="24"/>
      <c r="J56" s="24"/>
      <c r="K56" s="24"/>
      <c r="L56" s="24"/>
      <c r="M56" s="24"/>
      <c r="N56" s="24"/>
      <c r="O56" s="24"/>
      <c r="P56" s="24"/>
      <c r="Q56" s="24"/>
      <c r="R56" s="24"/>
      <c r="S56" s="24"/>
      <c r="T56" s="24"/>
      <c r="U56" s="24"/>
    </row>
    <row r="57" spans="3:21">
      <c r="C57" s="91" t="s">
        <v>1733</v>
      </c>
      <c r="D57" s="24"/>
      <c r="E57" s="24"/>
      <c r="F57" s="24"/>
      <c r="G57" s="24"/>
      <c r="H57" s="24"/>
      <c r="I57" s="24"/>
      <c r="J57" s="24"/>
      <c r="K57" s="24"/>
      <c r="L57" s="24"/>
      <c r="M57" s="24"/>
      <c r="N57" s="24"/>
      <c r="O57" s="24"/>
      <c r="P57" s="24"/>
      <c r="Q57" s="24"/>
      <c r="R57" s="24"/>
      <c r="S57" s="24"/>
      <c r="T57" s="24"/>
      <c r="U57" s="24"/>
    </row>
    <row r="58" spans="3:21">
      <c r="C58" s="24"/>
      <c r="D58" s="24"/>
      <c r="E58" s="24"/>
      <c r="F58" s="24"/>
      <c r="G58" s="24"/>
      <c r="H58" s="24"/>
      <c r="I58" s="24"/>
      <c r="J58" s="24"/>
      <c r="K58" s="24"/>
      <c r="L58" s="24"/>
      <c r="M58" s="24"/>
      <c r="N58" s="24"/>
      <c r="O58" s="24"/>
      <c r="P58" s="24"/>
      <c r="Q58" s="24"/>
      <c r="R58" s="24"/>
      <c r="S58" s="24"/>
      <c r="T58" s="24"/>
      <c r="U58" s="24"/>
    </row>
    <row r="59" spans="3:21" ht="18">
      <c r="C59" s="25" t="s">
        <v>737</v>
      </c>
    </row>
    <row r="61" spans="3:21">
      <c r="C61" s="1" t="s">
        <v>1734</v>
      </c>
    </row>
    <row r="84" spans="3:21">
      <c r="C84" s="306" t="s">
        <v>1735</v>
      </c>
    </row>
    <row r="85" spans="3:21">
      <c r="C85" s="967" t="s">
        <v>487</v>
      </c>
      <c r="D85" s="967" t="s">
        <v>291</v>
      </c>
      <c r="E85" s="1081" t="s">
        <v>1683</v>
      </c>
      <c r="F85" s="1081" t="s">
        <v>1684</v>
      </c>
      <c r="G85" s="1083"/>
      <c r="H85" s="1083"/>
      <c r="I85" s="1083"/>
      <c r="J85" s="1083"/>
      <c r="K85" s="1083"/>
      <c r="L85" s="1083"/>
      <c r="M85" s="1083"/>
      <c r="N85" s="1083"/>
      <c r="O85" s="1083"/>
      <c r="P85" s="1083"/>
      <c r="Q85" s="1083"/>
      <c r="R85" s="1083"/>
      <c r="S85" s="1083"/>
      <c r="T85" s="1083"/>
      <c r="U85" s="1046"/>
    </row>
    <row r="86" spans="3:21">
      <c r="C86" s="1080"/>
      <c r="D86" s="1080"/>
      <c r="E86" s="1082"/>
      <c r="F86" s="103" t="s">
        <v>1685</v>
      </c>
      <c r="G86" s="103" t="s">
        <v>1686</v>
      </c>
      <c r="H86" s="103" t="s">
        <v>1687</v>
      </c>
      <c r="I86" s="103" t="s">
        <v>1688</v>
      </c>
      <c r="J86" s="103" t="s">
        <v>1689</v>
      </c>
      <c r="K86" s="103" t="s">
        <v>1690</v>
      </c>
      <c r="L86" s="103" t="s">
        <v>1691</v>
      </c>
      <c r="M86" s="103" t="s">
        <v>1692</v>
      </c>
      <c r="N86" s="103" t="s">
        <v>1693</v>
      </c>
      <c r="O86" s="103" t="s">
        <v>1694</v>
      </c>
      <c r="P86" s="103" t="s">
        <v>1695</v>
      </c>
      <c r="Q86" s="103" t="s">
        <v>1696</v>
      </c>
      <c r="R86" s="103" t="s">
        <v>1697</v>
      </c>
      <c r="S86" s="103" t="s">
        <v>1698</v>
      </c>
      <c r="T86" s="103" t="s">
        <v>1699</v>
      </c>
      <c r="U86" s="103" t="s">
        <v>1700</v>
      </c>
    </row>
    <row r="87" spans="3:21">
      <c r="C87" s="968"/>
      <c r="D87" s="968"/>
      <c r="E87" s="968"/>
      <c r="F87" s="11" t="s">
        <v>1701</v>
      </c>
      <c r="G87" s="11" t="s">
        <v>1701</v>
      </c>
      <c r="H87" s="11" t="s">
        <v>1701</v>
      </c>
      <c r="I87" s="11" t="s">
        <v>1701</v>
      </c>
      <c r="J87" s="11" t="s">
        <v>1701</v>
      </c>
      <c r="K87" s="11" t="s">
        <v>1701</v>
      </c>
      <c r="L87" s="11" t="s">
        <v>1701</v>
      </c>
      <c r="M87" s="11" t="s">
        <v>1701</v>
      </c>
      <c r="N87" s="11" t="s">
        <v>1701</v>
      </c>
      <c r="O87" s="11" t="s">
        <v>1701</v>
      </c>
      <c r="P87" s="11" t="s">
        <v>1701</v>
      </c>
      <c r="Q87" s="11" t="s">
        <v>1701</v>
      </c>
      <c r="R87" s="11" t="s">
        <v>1701</v>
      </c>
      <c r="S87" s="11" t="s">
        <v>1701</v>
      </c>
      <c r="T87" s="11" t="s">
        <v>1701</v>
      </c>
      <c r="U87" s="11" t="s">
        <v>1701</v>
      </c>
    </row>
    <row r="88" spans="3:21">
      <c r="C88" s="535" t="s">
        <v>1702</v>
      </c>
      <c r="D88" s="530" t="s">
        <v>1703</v>
      </c>
      <c r="E88" s="536">
        <v>43668</v>
      </c>
      <c r="F88" s="544">
        <v>6</v>
      </c>
      <c r="G88" s="544" t="s">
        <v>1736</v>
      </c>
      <c r="H88" s="544" t="s">
        <v>1737</v>
      </c>
      <c r="I88" s="544" t="s">
        <v>1737</v>
      </c>
      <c r="J88" s="544">
        <v>9</v>
      </c>
      <c r="K88" s="544">
        <v>5</v>
      </c>
      <c r="L88" s="544"/>
      <c r="M88" s="544">
        <v>48</v>
      </c>
      <c r="N88" s="544">
        <v>170</v>
      </c>
      <c r="O88" s="544" t="s">
        <v>1738</v>
      </c>
      <c r="P88" s="544">
        <v>542</v>
      </c>
      <c r="Q88" s="544">
        <v>5</v>
      </c>
      <c r="R88" s="544" t="s">
        <v>1739</v>
      </c>
      <c r="S88" s="544" t="s">
        <v>1739</v>
      </c>
      <c r="T88" s="544" t="s">
        <v>1739</v>
      </c>
      <c r="U88" s="544">
        <v>51</v>
      </c>
    </row>
    <row r="89" spans="3:21">
      <c r="C89" s="540" t="s">
        <v>1702</v>
      </c>
      <c r="D89" s="531" t="s">
        <v>1704</v>
      </c>
      <c r="E89" s="547">
        <v>43668</v>
      </c>
      <c r="F89" s="548" t="s">
        <v>1739</v>
      </c>
      <c r="G89" s="548" t="s">
        <v>1736</v>
      </c>
      <c r="H89" s="548" t="s">
        <v>1737</v>
      </c>
      <c r="I89" s="548" t="s">
        <v>1737</v>
      </c>
      <c r="J89" s="548">
        <v>10</v>
      </c>
      <c r="K89" s="548">
        <v>4</v>
      </c>
      <c r="L89" s="549"/>
      <c r="M89" s="548">
        <v>29</v>
      </c>
      <c r="N89" s="544">
        <v>200</v>
      </c>
      <c r="O89" s="544" t="s">
        <v>1738</v>
      </c>
      <c r="P89" s="548">
        <v>424</v>
      </c>
      <c r="Q89" s="548">
        <v>4</v>
      </c>
      <c r="R89" s="544" t="s">
        <v>1739</v>
      </c>
      <c r="S89" s="544" t="s">
        <v>1739</v>
      </c>
      <c r="T89" s="544" t="s">
        <v>1739</v>
      </c>
      <c r="U89" s="548">
        <v>18</v>
      </c>
    </row>
    <row r="90" spans="3:21">
      <c r="C90" s="540" t="s">
        <v>1702</v>
      </c>
      <c r="D90" s="531" t="s">
        <v>1705</v>
      </c>
      <c r="E90" s="696" t="s">
        <v>1706</v>
      </c>
      <c r="F90" s="548">
        <v>13</v>
      </c>
      <c r="G90" s="548" t="s">
        <v>1736</v>
      </c>
      <c r="H90" s="548" t="s">
        <v>1737</v>
      </c>
      <c r="I90" s="548" t="s">
        <v>1737</v>
      </c>
      <c r="J90" s="548">
        <v>12</v>
      </c>
      <c r="K90" s="548">
        <v>4</v>
      </c>
      <c r="L90" s="549">
        <v>4</v>
      </c>
      <c r="M90" s="548">
        <v>91</v>
      </c>
      <c r="N90" s="544">
        <v>120</v>
      </c>
      <c r="O90" s="544" t="s">
        <v>1738</v>
      </c>
      <c r="P90" s="548">
        <v>936</v>
      </c>
      <c r="Q90" s="548">
        <v>5</v>
      </c>
      <c r="R90" s="544">
        <v>5</v>
      </c>
      <c r="S90" s="544" t="s">
        <v>1739</v>
      </c>
      <c r="T90" s="544" t="s">
        <v>1739</v>
      </c>
      <c r="U90" s="548">
        <v>124</v>
      </c>
    </row>
    <row r="91" spans="3:21">
      <c r="C91" s="540" t="s">
        <v>1702</v>
      </c>
      <c r="D91" s="531" t="s">
        <v>1707</v>
      </c>
      <c r="E91" s="696" t="s">
        <v>1706</v>
      </c>
      <c r="F91" s="548">
        <v>20</v>
      </c>
      <c r="G91" s="548" t="s">
        <v>1736</v>
      </c>
      <c r="H91" s="548" t="s">
        <v>1737</v>
      </c>
      <c r="I91" s="548" t="s">
        <v>1737</v>
      </c>
      <c r="J91" s="548">
        <v>8</v>
      </c>
      <c r="K91" s="548">
        <v>3</v>
      </c>
      <c r="L91" s="549">
        <v>3</v>
      </c>
      <c r="M91" s="548">
        <v>63</v>
      </c>
      <c r="N91" s="544">
        <v>200</v>
      </c>
      <c r="O91" s="544" t="s">
        <v>1738</v>
      </c>
      <c r="P91" s="548">
        <v>1900</v>
      </c>
      <c r="Q91" s="548">
        <v>4</v>
      </c>
      <c r="R91" s="544">
        <v>22</v>
      </c>
      <c r="S91" s="544" t="s">
        <v>1739</v>
      </c>
      <c r="T91" s="544" t="s">
        <v>1739</v>
      </c>
      <c r="U91" s="548">
        <v>50</v>
      </c>
    </row>
    <row r="92" spans="3:21">
      <c r="C92" s="540" t="s">
        <v>1702</v>
      </c>
      <c r="D92" s="531" t="s">
        <v>1708</v>
      </c>
      <c r="E92" s="696" t="s">
        <v>1706</v>
      </c>
      <c r="F92" s="548">
        <v>42</v>
      </c>
      <c r="G92" s="548" t="s">
        <v>1736</v>
      </c>
      <c r="H92" s="548" t="s">
        <v>1737</v>
      </c>
      <c r="I92" s="548" t="s">
        <v>1737</v>
      </c>
      <c r="J92" s="548">
        <v>9</v>
      </c>
      <c r="K92" s="548">
        <v>3</v>
      </c>
      <c r="L92" s="549">
        <v>3</v>
      </c>
      <c r="M92" s="548">
        <v>48</v>
      </c>
      <c r="N92" s="544">
        <v>260</v>
      </c>
      <c r="O92" s="544" t="s">
        <v>1738</v>
      </c>
      <c r="P92" s="548">
        <v>629</v>
      </c>
      <c r="Q92" s="548">
        <v>4</v>
      </c>
      <c r="R92" s="544">
        <v>11</v>
      </c>
      <c r="S92" s="544" t="s">
        <v>1739</v>
      </c>
      <c r="T92" s="544" t="s">
        <v>1739</v>
      </c>
      <c r="U92" s="548">
        <v>30</v>
      </c>
    </row>
    <row r="93" spans="3:21">
      <c r="C93" s="533" t="s">
        <v>1709</v>
      </c>
      <c r="D93" s="533" t="s">
        <v>1709</v>
      </c>
      <c r="E93" s="269"/>
      <c r="F93" s="542">
        <v>16.7</v>
      </c>
      <c r="G93" s="542">
        <v>25</v>
      </c>
      <c r="H93" s="542">
        <v>0.5</v>
      </c>
      <c r="I93" s="542">
        <v>0.5</v>
      </c>
      <c r="J93" s="542">
        <v>9.6</v>
      </c>
      <c r="K93" s="542">
        <v>3.8</v>
      </c>
      <c r="L93" s="543">
        <v>3.3333333333333335</v>
      </c>
      <c r="M93" s="542">
        <v>55.8</v>
      </c>
      <c r="N93" s="542">
        <v>190</v>
      </c>
      <c r="O93" s="542">
        <v>0.05</v>
      </c>
      <c r="P93" s="542">
        <v>886.2</v>
      </c>
      <c r="Q93" s="542">
        <v>4.4000000000000004</v>
      </c>
      <c r="R93" s="542">
        <v>8.6</v>
      </c>
      <c r="S93" s="542">
        <v>2.5</v>
      </c>
      <c r="T93" s="542">
        <v>2.5</v>
      </c>
      <c r="U93" s="542">
        <v>54.6</v>
      </c>
    </row>
    <row r="94" spans="3:21">
      <c r="C94" s="200"/>
      <c r="D94" s="200"/>
      <c r="E94" s="200"/>
      <c r="F94" s="541"/>
      <c r="G94" s="541"/>
      <c r="H94" s="541"/>
      <c r="I94" s="541"/>
      <c r="J94" s="541"/>
      <c r="K94" s="541"/>
      <c r="L94" s="541"/>
      <c r="M94" s="541"/>
      <c r="N94" s="541"/>
      <c r="O94" s="541"/>
      <c r="P94" s="541"/>
      <c r="Q94" s="541"/>
      <c r="R94" s="541"/>
      <c r="S94" s="541"/>
      <c r="T94" s="541"/>
      <c r="U94" s="541"/>
    </row>
    <row r="95" spans="3:21">
      <c r="C95" s="210" t="s">
        <v>1710</v>
      </c>
      <c r="D95" s="532" t="s">
        <v>1711</v>
      </c>
      <c r="E95" s="538">
        <v>45934</v>
      </c>
      <c r="F95" s="544">
        <v>36</v>
      </c>
      <c r="G95" s="544" t="s">
        <v>1736</v>
      </c>
      <c r="H95" s="544" t="s">
        <v>1737</v>
      </c>
      <c r="I95" s="544" t="s">
        <v>1737</v>
      </c>
      <c r="J95" s="544">
        <v>9</v>
      </c>
      <c r="K95" s="544">
        <v>3</v>
      </c>
      <c r="L95" s="544">
        <v>3</v>
      </c>
      <c r="M95" s="544">
        <v>118</v>
      </c>
      <c r="N95" s="544">
        <v>310</v>
      </c>
      <c r="O95" s="544" t="s">
        <v>1738</v>
      </c>
      <c r="P95" s="544">
        <v>834</v>
      </c>
      <c r="Q95" s="544">
        <v>5</v>
      </c>
      <c r="R95" s="544">
        <v>8</v>
      </c>
      <c r="S95" s="544" t="s">
        <v>1739</v>
      </c>
      <c r="T95" s="544" t="s">
        <v>1739</v>
      </c>
      <c r="U95" s="544">
        <v>142</v>
      </c>
    </row>
    <row r="96" spans="3:21">
      <c r="C96" s="533" t="s">
        <v>1711</v>
      </c>
      <c r="D96" s="533" t="s">
        <v>1711</v>
      </c>
      <c r="E96" s="534"/>
      <c r="F96" s="542">
        <f>F95</f>
        <v>36</v>
      </c>
      <c r="G96" s="542" t="str">
        <f t="shared" ref="G96:U96" si="23">G95</f>
        <v>&lt;50</v>
      </c>
      <c r="H96" s="542" t="str">
        <f t="shared" si="23"/>
        <v>&lt;1</v>
      </c>
      <c r="I96" s="542" t="str">
        <f t="shared" si="23"/>
        <v>&lt;1</v>
      </c>
      <c r="J96" s="542">
        <f t="shared" si="23"/>
        <v>9</v>
      </c>
      <c r="K96" s="542">
        <f t="shared" si="23"/>
        <v>3</v>
      </c>
      <c r="L96" s="543">
        <f t="shared" si="23"/>
        <v>3</v>
      </c>
      <c r="M96" s="542">
        <f t="shared" si="23"/>
        <v>118</v>
      </c>
      <c r="N96" s="542">
        <f t="shared" si="23"/>
        <v>310</v>
      </c>
      <c r="O96" s="542" t="str">
        <f t="shared" si="23"/>
        <v>&lt;0.1</v>
      </c>
      <c r="P96" s="542">
        <f t="shared" si="23"/>
        <v>834</v>
      </c>
      <c r="Q96" s="542">
        <f t="shared" si="23"/>
        <v>5</v>
      </c>
      <c r="R96" s="542">
        <f t="shared" si="23"/>
        <v>8</v>
      </c>
      <c r="S96" s="542" t="str">
        <f t="shared" si="23"/>
        <v>&lt;5</v>
      </c>
      <c r="T96" s="542" t="str">
        <f t="shared" si="23"/>
        <v>&lt;5</v>
      </c>
      <c r="U96" s="542">
        <f t="shared" si="23"/>
        <v>142</v>
      </c>
    </row>
    <row r="98" spans="3:21">
      <c r="C98" s="210" t="s">
        <v>1712</v>
      </c>
      <c r="D98" s="532" t="s">
        <v>1713</v>
      </c>
      <c r="E98" s="538">
        <v>45934</v>
      </c>
      <c r="F98" s="544" t="s">
        <v>1739</v>
      </c>
      <c r="G98" s="544" t="s">
        <v>1736</v>
      </c>
      <c r="H98" s="544" t="s">
        <v>1737</v>
      </c>
      <c r="I98" s="544" t="s">
        <v>1737</v>
      </c>
      <c r="J98" s="544">
        <v>9</v>
      </c>
      <c r="K98" s="544">
        <v>6</v>
      </c>
      <c r="L98" s="546">
        <v>6</v>
      </c>
      <c r="M98" s="544">
        <v>49</v>
      </c>
      <c r="N98" s="544">
        <v>390</v>
      </c>
      <c r="O98" s="544" t="s">
        <v>1738</v>
      </c>
      <c r="P98" s="544">
        <v>1230</v>
      </c>
      <c r="Q98" s="544">
        <v>7</v>
      </c>
      <c r="R98" s="544" t="s">
        <v>1739</v>
      </c>
      <c r="S98" s="544" t="s">
        <v>1739</v>
      </c>
      <c r="T98" s="544" t="s">
        <v>1739</v>
      </c>
      <c r="U98" s="544">
        <v>44</v>
      </c>
    </row>
    <row r="99" spans="3:21">
      <c r="C99" s="210" t="s">
        <v>1712</v>
      </c>
      <c r="D99" s="532" t="s">
        <v>1713</v>
      </c>
      <c r="E99" s="538">
        <v>45934</v>
      </c>
      <c r="F99" s="544" t="s">
        <v>1739</v>
      </c>
      <c r="G99" s="544" t="s">
        <v>1736</v>
      </c>
      <c r="H99" s="544" t="s">
        <v>1737</v>
      </c>
      <c r="I99" s="544" t="s">
        <v>1737</v>
      </c>
      <c r="J99" s="544">
        <v>7</v>
      </c>
      <c r="K99" s="544">
        <v>4</v>
      </c>
      <c r="L99" s="546">
        <v>4</v>
      </c>
      <c r="M99" s="544">
        <v>65</v>
      </c>
      <c r="N99" s="544">
        <v>300</v>
      </c>
      <c r="O99" s="544" t="s">
        <v>1738</v>
      </c>
      <c r="P99" s="544">
        <v>1680</v>
      </c>
      <c r="Q99" s="544">
        <v>6</v>
      </c>
      <c r="R99" s="544" t="s">
        <v>1739</v>
      </c>
      <c r="S99" s="544" t="s">
        <v>1739</v>
      </c>
      <c r="T99" s="544" t="s">
        <v>1739</v>
      </c>
      <c r="U99" s="544">
        <v>199</v>
      </c>
    </row>
    <row r="100" spans="3:21">
      <c r="C100" s="210" t="s">
        <v>1712</v>
      </c>
      <c r="D100" s="532" t="s">
        <v>1714</v>
      </c>
      <c r="E100" s="538">
        <v>39790</v>
      </c>
      <c r="F100" s="544">
        <v>17</v>
      </c>
      <c r="G100" s="544">
        <v>10</v>
      </c>
      <c r="H100" s="544">
        <v>1</v>
      </c>
      <c r="I100" s="544">
        <v>0.2</v>
      </c>
      <c r="J100" s="544">
        <v>22</v>
      </c>
      <c r="K100" s="544">
        <v>13</v>
      </c>
      <c r="L100" s="544"/>
      <c r="M100" s="544">
        <v>205</v>
      </c>
      <c r="N100" s="544">
        <v>950</v>
      </c>
      <c r="O100" s="544">
        <v>0.05</v>
      </c>
      <c r="P100" s="544">
        <v>1320</v>
      </c>
      <c r="Q100" s="544">
        <v>13</v>
      </c>
      <c r="R100" s="544">
        <v>3.4</v>
      </c>
      <c r="S100" s="544">
        <v>0.3</v>
      </c>
      <c r="T100" s="544">
        <v>1</v>
      </c>
      <c r="U100" s="544">
        <v>70</v>
      </c>
    </row>
    <row r="101" spans="3:21">
      <c r="C101" s="210" t="s">
        <v>1712</v>
      </c>
      <c r="D101" s="532" t="s">
        <v>1715</v>
      </c>
      <c r="E101" s="538">
        <v>45934</v>
      </c>
      <c r="F101" s="544" t="s">
        <v>1739</v>
      </c>
      <c r="G101" s="544" t="s">
        <v>1736</v>
      </c>
      <c r="H101" s="544" t="s">
        <v>1737</v>
      </c>
      <c r="I101" s="544" t="s">
        <v>1737</v>
      </c>
      <c r="J101" s="544">
        <v>10</v>
      </c>
      <c r="K101" s="544">
        <v>6</v>
      </c>
      <c r="L101" s="544">
        <v>6</v>
      </c>
      <c r="M101" s="544">
        <v>78</v>
      </c>
      <c r="N101" s="544">
        <v>350</v>
      </c>
      <c r="O101" s="544" t="s">
        <v>1738</v>
      </c>
      <c r="P101" s="544">
        <v>520</v>
      </c>
      <c r="Q101" s="544">
        <v>8</v>
      </c>
      <c r="R101" s="544" t="s">
        <v>1739</v>
      </c>
      <c r="S101" s="544" t="s">
        <v>1739</v>
      </c>
      <c r="T101" s="544" t="s">
        <v>1739</v>
      </c>
      <c r="U101" s="544">
        <v>29</v>
      </c>
    </row>
    <row r="102" spans="3:21">
      <c r="C102" s="210" t="s">
        <v>1712</v>
      </c>
      <c r="D102" s="532" t="s">
        <v>1715</v>
      </c>
      <c r="E102" s="538">
        <v>45934</v>
      </c>
      <c r="F102" s="544" t="s">
        <v>1739</v>
      </c>
      <c r="G102" s="544" t="s">
        <v>1736</v>
      </c>
      <c r="H102" s="544" t="s">
        <v>1737</v>
      </c>
      <c r="I102" s="544" t="s">
        <v>1737</v>
      </c>
      <c r="J102" s="544">
        <v>8</v>
      </c>
      <c r="K102" s="544">
        <v>5</v>
      </c>
      <c r="L102" s="544">
        <v>5</v>
      </c>
      <c r="M102" s="544">
        <v>43</v>
      </c>
      <c r="N102" s="544">
        <v>330</v>
      </c>
      <c r="O102" s="544" t="s">
        <v>1738</v>
      </c>
      <c r="P102" s="544">
        <v>662</v>
      </c>
      <c r="Q102" s="544">
        <v>6</v>
      </c>
      <c r="R102" s="544" t="s">
        <v>1739</v>
      </c>
      <c r="S102" s="544" t="s">
        <v>1739</v>
      </c>
      <c r="T102" s="544" t="s">
        <v>1739</v>
      </c>
      <c r="U102" s="544">
        <v>151</v>
      </c>
    </row>
    <row r="103" spans="3:21">
      <c r="C103" s="533" t="s">
        <v>1716</v>
      </c>
      <c r="D103" s="533" t="s">
        <v>1716</v>
      </c>
      <c r="E103" s="534"/>
      <c r="F103" s="542">
        <v>5.4</v>
      </c>
      <c r="G103" s="542">
        <v>22</v>
      </c>
      <c r="H103" s="542">
        <v>0.6</v>
      </c>
      <c r="I103" s="542">
        <v>0.44000000000000006</v>
      </c>
      <c r="J103" s="542">
        <v>11.2</v>
      </c>
      <c r="K103" s="542">
        <v>6.8</v>
      </c>
      <c r="L103" s="543">
        <v>5.25</v>
      </c>
      <c r="M103" s="542">
        <v>88</v>
      </c>
      <c r="N103" s="542">
        <v>464</v>
      </c>
      <c r="O103" s="542">
        <v>0.05</v>
      </c>
      <c r="P103" s="542">
        <v>1082.4000000000001</v>
      </c>
      <c r="Q103" s="542">
        <v>8</v>
      </c>
      <c r="R103" s="542">
        <v>2.68</v>
      </c>
      <c r="S103" s="542">
        <v>2.06</v>
      </c>
      <c r="T103" s="542">
        <v>2.2000000000000002</v>
      </c>
      <c r="U103" s="542">
        <v>98.6</v>
      </c>
    </row>
    <row r="104" spans="3:21">
      <c r="C104" s="200"/>
      <c r="D104" s="200"/>
      <c r="E104" s="200"/>
      <c r="F104" s="541"/>
      <c r="G104" s="541"/>
      <c r="H104" s="541"/>
      <c r="I104" s="541"/>
      <c r="J104" s="541"/>
      <c r="K104" s="541"/>
      <c r="L104" s="541"/>
      <c r="M104" s="541"/>
      <c r="N104" s="541"/>
      <c r="O104" s="541"/>
      <c r="P104" s="541"/>
      <c r="Q104" s="541"/>
      <c r="R104" s="541"/>
      <c r="S104" s="541"/>
      <c r="T104" s="541"/>
      <c r="U104" s="541"/>
    </row>
    <row r="105" spans="3:21">
      <c r="C105" s="535" t="s">
        <v>1717</v>
      </c>
      <c r="D105" s="530" t="s">
        <v>1717</v>
      </c>
      <c r="E105" s="536">
        <v>43431</v>
      </c>
      <c r="F105" s="544">
        <v>54</v>
      </c>
      <c r="G105" s="544" t="s">
        <v>1736</v>
      </c>
      <c r="H105" s="544" t="s">
        <v>1737</v>
      </c>
      <c r="I105" s="544">
        <v>1</v>
      </c>
      <c r="J105" s="544">
        <v>15</v>
      </c>
      <c r="K105" s="544">
        <v>11</v>
      </c>
      <c r="L105" s="544">
        <v>11</v>
      </c>
      <c r="M105" s="544">
        <v>309</v>
      </c>
      <c r="N105" s="544">
        <v>260</v>
      </c>
      <c r="O105" s="544" t="s">
        <v>1738</v>
      </c>
      <c r="P105" s="544">
        <v>1080</v>
      </c>
      <c r="Q105" s="544">
        <v>8</v>
      </c>
      <c r="R105" s="544">
        <v>7</v>
      </c>
      <c r="S105" s="544" t="s">
        <v>1739</v>
      </c>
      <c r="T105" s="544" t="s">
        <v>1739</v>
      </c>
      <c r="U105" s="544">
        <v>116</v>
      </c>
    </row>
    <row r="106" spans="3:21">
      <c r="C106" s="535" t="s">
        <v>1717</v>
      </c>
      <c r="D106" s="530" t="s">
        <v>1717</v>
      </c>
      <c r="E106" s="536">
        <v>39790</v>
      </c>
      <c r="F106" s="544">
        <v>75.766999999999996</v>
      </c>
      <c r="G106" s="544">
        <v>10</v>
      </c>
      <c r="H106" s="544">
        <v>2.6</v>
      </c>
      <c r="I106" s="544">
        <v>2.1160000000000001</v>
      </c>
      <c r="J106" s="544">
        <v>20</v>
      </c>
      <c r="K106" s="544">
        <v>12.395</v>
      </c>
      <c r="L106" s="544">
        <v>12.395</v>
      </c>
      <c r="M106" s="544">
        <v>417.209</v>
      </c>
      <c r="N106" s="544">
        <v>950</v>
      </c>
      <c r="O106" s="544">
        <v>0.05</v>
      </c>
      <c r="P106" s="544">
        <v>950</v>
      </c>
      <c r="Q106" s="544">
        <v>8.0470000000000006</v>
      </c>
      <c r="R106" s="544">
        <v>52.418999999999997</v>
      </c>
      <c r="S106" s="544">
        <v>0.2</v>
      </c>
      <c r="T106" s="544">
        <v>1.5</v>
      </c>
      <c r="U106" s="544">
        <v>70</v>
      </c>
    </row>
    <row r="107" spans="3:21">
      <c r="C107" s="533" t="s">
        <v>1718</v>
      </c>
      <c r="D107" s="533" t="s">
        <v>1718</v>
      </c>
      <c r="E107" s="269"/>
      <c r="F107" s="542">
        <v>64.883499999999998</v>
      </c>
      <c r="G107" s="542">
        <v>17.5</v>
      </c>
      <c r="H107" s="542">
        <v>1.55</v>
      </c>
      <c r="I107" s="542">
        <v>1.5580000000000001</v>
      </c>
      <c r="J107" s="542">
        <v>17.5</v>
      </c>
      <c r="K107" s="542">
        <v>11.6975</v>
      </c>
      <c r="L107" s="543">
        <v>11.6975</v>
      </c>
      <c r="M107" s="542">
        <v>363.10450000000003</v>
      </c>
      <c r="N107" s="542">
        <v>605</v>
      </c>
      <c r="O107" s="542">
        <v>0.05</v>
      </c>
      <c r="P107" s="542">
        <v>1015</v>
      </c>
      <c r="Q107" s="542">
        <v>8.0235000000000003</v>
      </c>
      <c r="R107" s="542">
        <v>29.709499999999998</v>
      </c>
      <c r="S107" s="542">
        <v>1.35</v>
      </c>
      <c r="T107" s="542">
        <v>2</v>
      </c>
      <c r="U107" s="542">
        <v>93</v>
      </c>
    </row>
    <row r="108" spans="3:21">
      <c r="C108" s="200"/>
      <c r="D108" s="200"/>
      <c r="E108" s="200"/>
      <c r="F108" s="541"/>
      <c r="G108" s="541"/>
      <c r="H108" s="541"/>
      <c r="I108" s="541"/>
      <c r="J108" s="541"/>
      <c r="K108" s="541"/>
      <c r="L108" s="541"/>
      <c r="M108" s="541"/>
      <c r="N108" s="541"/>
      <c r="O108" s="541"/>
      <c r="P108" s="541"/>
      <c r="Q108" s="541"/>
      <c r="R108" s="541"/>
      <c r="S108" s="541"/>
      <c r="T108" s="541"/>
      <c r="U108" s="541"/>
    </row>
    <row r="109" spans="3:21">
      <c r="C109" s="210" t="s">
        <v>1719</v>
      </c>
      <c r="D109" s="532" t="s">
        <v>1719</v>
      </c>
      <c r="E109" s="538">
        <v>45999</v>
      </c>
      <c r="F109" s="544">
        <v>22</v>
      </c>
      <c r="G109" s="544" t="s">
        <v>1736</v>
      </c>
      <c r="H109" s="544" t="s">
        <v>1737</v>
      </c>
      <c r="I109" s="544" t="s">
        <v>1737</v>
      </c>
      <c r="J109" s="544">
        <v>6</v>
      </c>
      <c r="K109" s="544">
        <v>4</v>
      </c>
      <c r="L109" s="544">
        <v>4</v>
      </c>
      <c r="M109" s="544">
        <v>83</v>
      </c>
      <c r="N109" s="544">
        <v>200</v>
      </c>
      <c r="O109" s="544" t="s">
        <v>1738</v>
      </c>
      <c r="P109" s="544">
        <v>1320</v>
      </c>
      <c r="Q109" s="544">
        <v>4</v>
      </c>
      <c r="R109" s="544" t="s">
        <v>1739</v>
      </c>
      <c r="S109" s="544" t="s">
        <v>1739</v>
      </c>
      <c r="T109" s="544" t="s">
        <v>1739</v>
      </c>
      <c r="U109" s="544">
        <v>175</v>
      </c>
    </row>
    <row r="110" spans="3:21">
      <c r="C110" s="210" t="s">
        <v>1719</v>
      </c>
      <c r="D110" s="532" t="s">
        <v>1719</v>
      </c>
      <c r="E110" s="538">
        <v>43431</v>
      </c>
      <c r="F110" s="544" t="s">
        <v>1739</v>
      </c>
      <c r="G110" s="544" t="s">
        <v>1736</v>
      </c>
      <c r="H110" s="544" t="s">
        <v>1737</v>
      </c>
      <c r="I110" s="544" t="s">
        <v>1737</v>
      </c>
      <c r="J110" s="544">
        <v>13</v>
      </c>
      <c r="K110" s="544">
        <v>9</v>
      </c>
      <c r="L110" s="544">
        <v>9</v>
      </c>
      <c r="M110" s="544">
        <v>48</v>
      </c>
      <c r="N110" s="544">
        <v>240</v>
      </c>
      <c r="O110" s="544" t="s">
        <v>1738</v>
      </c>
      <c r="P110" s="544">
        <v>941</v>
      </c>
      <c r="Q110" s="544">
        <v>6</v>
      </c>
      <c r="R110" s="544" t="s">
        <v>1739</v>
      </c>
      <c r="S110" s="544" t="s">
        <v>1739</v>
      </c>
      <c r="T110" s="544" t="s">
        <v>1739</v>
      </c>
      <c r="U110" s="544">
        <v>53</v>
      </c>
    </row>
    <row r="111" spans="3:21">
      <c r="C111" s="210" t="s">
        <v>1719</v>
      </c>
      <c r="D111" s="532" t="s">
        <v>1719</v>
      </c>
      <c r="E111" s="538">
        <v>39790</v>
      </c>
      <c r="F111" s="544">
        <v>2.8180000000000001</v>
      </c>
      <c r="G111" s="544">
        <v>10</v>
      </c>
      <c r="H111" s="544">
        <f>H100</f>
        <v>1</v>
      </c>
      <c r="I111" s="544">
        <v>0.191</v>
      </c>
      <c r="J111" s="544">
        <v>29</v>
      </c>
      <c r="K111" s="544">
        <v>9.0909999999999993</v>
      </c>
      <c r="L111" s="544"/>
      <c r="M111" s="544">
        <v>417.209</v>
      </c>
      <c r="N111" s="544">
        <v>410</v>
      </c>
      <c r="O111" s="544">
        <v>2.5000000000000001E-2</v>
      </c>
      <c r="P111" s="544">
        <v>950</v>
      </c>
      <c r="Q111" s="544">
        <v>8.0470000000000006</v>
      </c>
      <c r="R111" s="544">
        <v>52.418999999999997</v>
      </c>
      <c r="S111" s="544">
        <v>0.2</v>
      </c>
      <c r="T111" s="544">
        <v>1.5</v>
      </c>
      <c r="U111" s="544">
        <v>70</v>
      </c>
    </row>
    <row r="112" spans="3:21">
      <c r="C112" s="533" t="s">
        <v>1740</v>
      </c>
      <c r="D112" s="533" t="s">
        <v>1740</v>
      </c>
      <c r="E112" s="534"/>
      <c r="F112" s="542">
        <v>9.1059999999999999</v>
      </c>
      <c r="G112" s="542">
        <v>20</v>
      </c>
      <c r="H112" s="542">
        <v>0.66666666666666663</v>
      </c>
      <c r="I112" s="542">
        <v>0.39700000000000002</v>
      </c>
      <c r="J112" s="542">
        <v>16</v>
      </c>
      <c r="K112" s="542">
        <v>7.363666666666667</v>
      </c>
      <c r="L112" s="543">
        <v>6.5</v>
      </c>
      <c r="M112" s="542">
        <v>182.73633333333336</v>
      </c>
      <c r="N112" s="542">
        <v>283.33333333333331</v>
      </c>
      <c r="O112" s="542">
        <v>4.1666666666666664E-2</v>
      </c>
      <c r="P112" s="542">
        <v>1070.3333333333333</v>
      </c>
      <c r="Q112" s="542">
        <v>6.0156666666666672</v>
      </c>
      <c r="R112" s="542">
        <v>19.139666666666667</v>
      </c>
      <c r="S112" s="542">
        <v>1.7333333333333334</v>
      </c>
      <c r="T112" s="542">
        <v>2.1666666666666665</v>
      </c>
      <c r="U112" s="542">
        <v>99.333333333333329</v>
      </c>
    </row>
    <row r="114" spans="3:21">
      <c r="C114" s="535" t="s">
        <v>1720</v>
      </c>
      <c r="D114" s="530" t="s">
        <v>1721</v>
      </c>
      <c r="E114" s="536">
        <v>39790</v>
      </c>
      <c r="F114" s="544">
        <v>120</v>
      </c>
      <c r="G114" s="544">
        <v>10</v>
      </c>
      <c r="H114" s="544">
        <v>1</v>
      </c>
      <c r="I114" s="544">
        <v>4</v>
      </c>
      <c r="J114" s="544">
        <v>30</v>
      </c>
      <c r="K114" s="544">
        <v>12</v>
      </c>
      <c r="L114" s="544">
        <v>12</v>
      </c>
      <c r="M114" s="544">
        <v>1000</v>
      </c>
      <c r="N114" s="544">
        <v>950</v>
      </c>
      <c r="O114" s="544">
        <v>0.05</v>
      </c>
      <c r="P114" s="544">
        <v>1350</v>
      </c>
      <c r="Q114" s="544">
        <v>13</v>
      </c>
      <c r="R114" s="544">
        <v>9</v>
      </c>
      <c r="S114" s="544">
        <v>4.3</v>
      </c>
      <c r="T114" s="544">
        <v>1.6</v>
      </c>
      <c r="U114" s="544">
        <v>160</v>
      </c>
    </row>
    <row r="115" spans="3:21">
      <c r="C115" s="535" t="s">
        <v>1720</v>
      </c>
      <c r="D115" s="537" t="s">
        <v>1670</v>
      </c>
      <c r="E115" s="536">
        <v>39790</v>
      </c>
      <c r="F115" s="544">
        <v>107.5</v>
      </c>
      <c r="G115" s="544">
        <v>10</v>
      </c>
      <c r="H115" s="544">
        <v>1</v>
      </c>
      <c r="I115" s="544">
        <v>2.2000000000000002</v>
      </c>
      <c r="J115" s="544">
        <v>32.5</v>
      </c>
      <c r="K115" s="544">
        <v>12</v>
      </c>
      <c r="L115" s="544">
        <v>12</v>
      </c>
      <c r="M115" s="544">
        <v>850</v>
      </c>
      <c r="N115" s="544">
        <v>950</v>
      </c>
      <c r="O115" s="544">
        <v>0.05</v>
      </c>
      <c r="P115" s="544">
        <v>1375</v>
      </c>
      <c r="Q115" s="544">
        <v>13</v>
      </c>
      <c r="R115" s="544">
        <v>7.35</v>
      </c>
      <c r="S115" s="544">
        <v>2.5499999999999998</v>
      </c>
      <c r="T115" s="544">
        <v>1.75</v>
      </c>
      <c r="U115" s="544">
        <v>140</v>
      </c>
    </row>
    <row r="116" spans="3:21">
      <c r="C116" s="210" t="s">
        <v>1720</v>
      </c>
      <c r="D116" s="532" t="s">
        <v>1722</v>
      </c>
      <c r="E116" s="538">
        <v>39790</v>
      </c>
      <c r="F116" s="544">
        <v>95</v>
      </c>
      <c r="G116" s="544">
        <v>10</v>
      </c>
      <c r="H116" s="544">
        <v>1</v>
      </c>
      <c r="I116" s="544">
        <v>0.4</v>
      </c>
      <c r="J116" s="544">
        <v>35</v>
      </c>
      <c r="K116" s="544">
        <v>12</v>
      </c>
      <c r="L116" s="544"/>
      <c r="M116" s="544">
        <v>700</v>
      </c>
      <c r="N116" s="544">
        <v>950</v>
      </c>
      <c r="O116" s="544">
        <v>0.05</v>
      </c>
      <c r="P116" s="544">
        <v>1400</v>
      </c>
      <c r="Q116" s="544">
        <v>13</v>
      </c>
      <c r="R116" s="544">
        <v>5.7</v>
      </c>
      <c r="S116" s="544">
        <v>0.8</v>
      </c>
      <c r="T116" s="544">
        <v>1.9</v>
      </c>
      <c r="U116" s="544">
        <v>120</v>
      </c>
    </row>
    <row r="117" spans="3:21">
      <c r="C117" s="210" t="s">
        <v>1720</v>
      </c>
      <c r="D117" s="532" t="s">
        <v>1723</v>
      </c>
      <c r="E117" s="538">
        <v>45934</v>
      </c>
      <c r="F117" s="544">
        <v>5</v>
      </c>
      <c r="G117" s="544" t="s">
        <v>1736</v>
      </c>
      <c r="H117" s="544" t="s">
        <v>1737</v>
      </c>
      <c r="I117" s="544" t="s">
        <v>1737</v>
      </c>
      <c r="J117" s="544">
        <v>4</v>
      </c>
      <c r="K117" s="544">
        <v>3</v>
      </c>
      <c r="L117" s="544">
        <v>3</v>
      </c>
      <c r="M117" s="544">
        <v>18</v>
      </c>
      <c r="N117" s="544">
        <v>440</v>
      </c>
      <c r="O117" s="544" t="s">
        <v>1738</v>
      </c>
      <c r="P117" s="544">
        <v>1120</v>
      </c>
      <c r="Q117" s="544">
        <v>4</v>
      </c>
      <c r="R117" s="544" t="s">
        <v>1739</v>
      </c>
      <c r="S117" s="544" t="s">
        <v>1739</v>
      </c>
      <c r="T117" s="544" t="s">
        <v>1739</v>
      </c>
      <c r="U117" s="544">
        <v>81</v>
      </c>
    </row>
    <row r="118" spans="3:21">
      <c r="C118" s="210" t="s">
        <v>1720</v>
      </c>
      <c r="D118" s="532" t="s">
        <v>1723</v>
      </c>
      <c r="E118" s="538">
        <v>45934</v>
      </c>
      <c r="F118" s="544">
        <v>31</v>
      </c>
      <c r="G118" s="544" t="s">
        <v>1736</v>
      </c>
      <c r="H118" s="544" t="s">
        <v>1737</v>
      </c>
      <c r="I118" s="544">
        <v>4</v>
      </c>
      <c r="J118" s="544">
        <v>6</v>
      </c>
      <c r="K118" s="544">
        <v>7</v>
      </c>
      <c r="L118" s="544">
        <v>7</v>
      </c>
      <c r="M118" s="544">
        <v>34</v>
      </c>
      <c r="N118" s="544">
        <v>260</v>
      </c>
      <c r="O118" s="544" t="s">
        <v>1738</v>
      </c>
      <c r="P118" s="544">
        <v>1010</v>
      </c>
      <c r="Q118" s="544">
        <v>3</v>
      </c>
      <c r="R118" s="544" t="s">
        <v>1739</v>
      </c>
      <c r="S118" s="544" t="s">
        <v>1739</v>
      </c>
      <c r="T118" s="544" t="s">
        <v>1739</v>
      </c>
      <c r="U118" s="544">
        <v>928</v>
      </c>
    </row>
    <row r="119" spans="3:21">
      <c r="C119" s="210" t="s">
        <v>1720</v>
      </c>
      <c r="D119" s="532" t="s">
        <v>1724</v>
      </c>
      <c r="E119" s="538">
        <v>45934</v>
      </c>
      <c r="F119" s="544">
        <v>20</v>
      </c>
      <c r="G119" s="544" t="s">
        <v>1736</v>
      </c>
      <c r="H119" s="544" t="s">
        <v>1737</v>
      </c>
      <c r="I119" s="544" t="s">
        <v>1737</v>
      </c>
      <c r="J119" s="544">
        <v>6</v>
      </c>
      <c r="K119" s="544">
        <v>4</v>
      </c>
      <c r="L119" s="544">
        <v>4</v>
      </c>
      <c r="M119" s="544">
        <v>44</v>
      </c>
      <c r="N119" s="544">
        <v>220</v>
      </c>
      <c r="O119" s="544" t="s">
        <v>1738</v>
      </c>
      <c r="P119" s="544">
        <v>1160</v>
      </c>
      <c r="Q119" s="544">
        <v>4</v>
      </c>
      <c r="R119" s="544" t="s">
        <v>1739</v>
      </c>
      <c r="S119" s="544" t="s">
        <v>1739</v>
      </c>
      <c r="T119" s="544" t="s">
        <v>1739</v>
      </c>
      <c r="U119" s="544">
        <v>55</v>
      </c>
    </row>
    <row r="120" spans="3:21">
      <c r="C120" s="210" t="s">
        <v>1720</v>
      </c>
      <c r="D120" s="532" t="s">
        <v>1724</v>
      </c>
      <c r="E120" s="538">
        <v>45934</v>
      </c>
      <c r="F120" s="544">
        <v>6</v>
      </c>
      <c r="G120" s="544" t="s">
        <v>1736</v>
      </c>
      <c r="H120" s="544" t="s">
        <v>1737</v>
      </c>
      <c r="I120" s="544" t="s">
        <v>1737</v>
      </c>
      <c r="J120" s="544">
        <v>6</v>
      </c>
      <c r="K120" s="544">
        <v>3</v>
      </c>
      <c r="L120" s="544">
        <v>3</v>
      </c>
      <c r="M120" s="544">
        <v>136</v>
      </c>
      <c r="N120" s="544">
        <v>380</v>
      </c>
      <c r="O120" s="544" t="s">
        <v>1738</v>
      </c>
      <c r="P120" s="544">
        <v>756</v>
      </c>
      <c r="Q120" s="544">
        <v>4</v>
      </c>
      <c r="R120" s="544" t="s">
        <v>1739</v>
      </c>
      <c r="S120" s="544" t="s">
        <v>1739</v>
      </c>
      <c r="T120" s="544" t="s">
        <v>1739</v>
      </c>
      <c r="U120" s="544">
        <v>50</v>
      </c>
    </row>
    <row r="121" spans="3:21">
      <c r="C121" s="210" t="s">
        <v>1720</v>
      </c>
      <c r="D121" s="532" t="s">
        <v>1725</v>
      </c>
      <c r="E121" s="538">
        <v>45934</v>
      </c>
      <c r="F121" s="544">
        <v>79</v>
      </c>
      <c r="G121" s="544" t="s">
        <v>1736</v>
      </c>
      <c r="H121" s="544" t="s">
        <v>1737</v>
      </c>
      <c r="I121" s="544">
        <v>8</v>
      </c>
      <c r="J121" s="544">
        <v>6</v>
      </c>
      <c r="K121" s="544">
        <v>4</v>
      </c>
      <c r="L121" s="544">
        <v>4</v>
      </c>
      <c r="M121" s="544">
        <v>66</v>
      </c>
      <c r="N121" s="544">
        <v>420</v>
      </c>
      <c r="O121" s="544" t="s">
        <v>1738</v>
      </c>
      <c r="P121" s="544">
        <v>925</v>
      </c>
      <c r="Q121" s="544">
        <v>4</v>
      </c>
      <c r="R121" s="544">
        <v>5</v>
      </c>
      <c r="S121" s="544" t="s">
        <v>1739</v>
      </c>
      <c r="T121" s="544" t="s">
        <v>1739</v>
      </c>
      <c r="U121" s="544">
        <v>2200</v>
      </c>
    </row>
    <row r="122" spans="3:21">
      <c r="C122" s="210" t="s">
        <v>1720</v>
      </c>
      <c r="D122" s="532" t="s">
        <v>1725</v>
      </c>
      <c r="E122" s="538">
        <v>45934</v>
      </c>
      <c r="F122" s="544">
        <v>15</v>
      </c>
      <c r="G122" s="544" t="s">
        <v>1736</v>
      </c>
      <c r="H122" s="544" t="s">
        <v>1737</v>
      </c>
      <c r="I122" s="544">
        <v>2</v>
      </c>
      <c r="J122" s="544">
        <v>8</v>
      </c>
      <c r="K122" s="544">
        <v>4</v>
      </c>
      <c r="L122" s="544">
        <v>4</v>
      </c>
      <c r="M122" s="544">
        <v>71</v>
      </c>
      <c r="N122" s="544">
        <v>280</v>
      </c>
      <c r="O122" s="544" t="s">
        <v>1738</v>
      </c>
      <c r="P122" s="544">
        <v>1380</v>
      </c>
      <c r="Q122" s="544">
        <v>5</v>
      </c>
      <c r="R122" s="544" t="s">
        <v>1739</v>
      </c>
      <c r="S122" s="544" t="s">
        <v>1739</v>
      </c>
      <c r="T122" s="544" t="s">
        <v>1739</v>
      </c>
      <c r="U122" s="544">
        <v>498</v>
      </c>
    </row>
    <row r="123" spans="3:21">
      <c r="C123" s="533" t="s">
        <v>1672</v>
      </c>
      <c r="D123" s="539" t="s">
        <v>1672</v>
      </c>
      <c r="E123" s="534"/>
      <c r="F123" s="542">
        <v>53.166666666666664</v>
      </c>
      <c r="G123" s="542">
        <v>20</v>
      </c>
      <c r="H123" s="542">
        <v>0.66666666666666663</v>
      </c>
      <c r="I123" s="542">
        <v>2.4555555555555557</v>
      </c>
      <c r="J123" s="542">
        <v>14.833333333333334</v>
      </c>
      <c r="K123" s="542">
        <v>6.7777777777777777</v>
      </c>
      <c r="L123" s="543">
        <v>6.125</v>
      </c>
      <c r="M123" s="542">
        <v>324.33333333333331</v>
      </c>
      <c r="N123" s="542">
        <v>538.88888888888891</v>
      </c>
      <c r="O123" s="542">
        <v>4.9999999999999996E-2</v>
      </c>
      <c r="P123" s="542">
        <v>1164</v>
      </c>
      <c r="Q123" s="542">
        <v>7</v>
      </c>
      <c r="R123" s="542">
        <v>4.3944444444444439</v>
      </c>
      <c r="S123" s="542">
        <v>2.5166666666666666</v>
      </c>
      <c r="T123" s="542">
        <v>2.25</v>
      </c>
      <c r="U123" s="542">
        <v>470.22222222222223</v>
      </c>
    </row>
  </sheetData>
  <mergeCells count="9">
    <mergeCell ref="C85:C87"/>
    <mergeCell ref="D85:D87"/>
    <mergeCell ref="E85:E87"/>
    <mergeCell ref="F85:U85"/>
    <mergeCell ref="F7:U7"/>
    <mergeCell ref="C9:C11"/>
    <mergeCell ref="D9:D11"/>
    <mergeCell ref="E9:E11"/>
    <mergeCell ref="F9:U9"/>
  </mergeCells>
  <conditionalFormatting sqref="F11:U11">
    <cfRule type="cellIs" dxfId="148" priority="1" operator="notEqual">
      <formula>"mg/kg"</formula>
    </cfRule>
  </conditionalFormatting>
  <conditionalFormatting sqref="F87:U87">
    <cfRule type="cellIs" dxfId="147" priority="2" operator="notEqual">
      <formula>"mg/kg"</formula>
    </cfRule>
  </conditionalFormatting>
  <dataValidations count="1">
    <dataValidation type="list" allowBlank="1" showInputMessage="1" sqref="F87:U87 F11:U11" xr:uid="{00000000-0002-0000-1C00-000000000000}">
      <formula1>"[select],μg/kg,mg/kg,g/kg,%"</formula1>
    </dataValidation>
  </dataValidations>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0FE0-2CF3-486D-8DB6-812F0BEC8002}">
  <sheetPr codeName="Sheet4">
    <tabColor rgb="FF92D050"/>
    <pageSetUpPr autoPageBreaks="0"/>
  </sheetPr>
  <dimension ref="A3:AA629"/>
  <sheetViews>
    <sheetView topLeftCell="A302" zoomScale="80" zoomScaleNormal="80" workbookViewId="0">
      <selection activeCell="D315" sqref="D315"/>
    </sheetView>
  </sheetViews>
  <sheetFormatPr defaultColWidth="9.28515625" defaultRowHeight="15"/>
  <cols>
    <col min="1" max="1" width="2.7109375" style="130" customWidth="1"/>
    <col min="2" max="2" width="2.7109375" style="1" customWidth="1"/>
    <col min="3" max="3" width="16.28515625" style="1" customWidth="1"/>
    <col min="4" max="4" width="41.140625" style="1" customWidth="1"/>
    <col min="5" max="5" width="14.140625" style="1" customWidth="1"/>
    <col min="6" max="6" width="22.85546875" style="1" customWidth="1"/>
    <col min="7" max="8" width="15.5703125" style="230" customWidth="1"/>
    <col min="9" max="9" width="13.7109375" style="230" customWidth="1"/>
    <col min="10" max="10" width="2.7109375" style="1" customWidth="1"/>
    <col min="11" max="22" width="13.5703125" style="1" customWidth="1"/>
    <col min="23" max="23" width="2.7109375" style="1" customWidth="1"/>
    <col min="24" max="25" width="15.7109375" style="1" customWidth="1"/>
    <col min="26" max="26" width="13.7109375" style="1" customWidth="1"/>
    <col min="27" max="27" width="25.7109375" style="1" customWidth="1"/>
    <col min="28" max="29" width="2.7109375" style="1" customWidth="1"/>
    <col min="30" max="16384" width="9.28515625" style="1"/>
  </cols>
  <sheetData>
    <row r="3" spans="3:26" ht="23.25">
      <c r="C3" s="16" t="s">
        <v>9</v>
      </c>
      <c r="D3" s="17"/>
      <c r="E3" s="17"/>
      <c r="F3" s="17"/>
      <c r="G3" s="262" t="s">
        <v>1741</v>
      </c>
      <c r="H3" s="18"/>
      <c r="I3" s="262"/>
      <c r="J3" s="17"/>
      <c r="K3" s="17"/>
      <c r="L3" s="17"/>
      <c r="M3" s="17"/>
      <c r="N3" s="17"/>
      <c r="O3" s="17"/>
      <c r="P3" s="17"/>
      <c r="Q3" s="17"/>
      <c r="R3" s="17"/>
      <c r="S3" s="17"/>
      <c r="T3" s="17"/>
      <c r="U3" s="17"/>
      <c r="V3" s="17"/>
      <c r="W3" s="17"/>
      <c r="X3" s="17"/>
      <c r="Y3" s="17"/>
      <c r="Z3" s="17"/>
    </row>
    <row r="4" spans="3:26" ht="23.25">
      <c r="C4" s="16" t="s">
        <v>11</v>
      </c>
      <c r="D4" s="17"/>
      <c r="E4" s="17"/>
      <c r="F4" s="90"/>
      <c r="G4" s="18" t="s">
        <v>1742</v>
      </c>
      <c r="H4" s="18"/>
      <c r="I4" s="18"/>
      <c r="J4" s="17"/>
      <c r="K4" s="17"/>
      <c r="L4" s="17"/>
      <c r="M4" s="17"/>
      <c r="N4" s="17"/>
      <c r="O4" s="17"/>
      <c r="P4" s="17"/>
      <c r="Q4" s="17"/>
      <c r="R4" s="17"/>
      <c r="S4" s="17"/>
      <c r="T4" s="17"/>
      <c r="U4" s="17"/>
      <c r="V4" s="17"/>
      <c r="W4" s="17"/>
      <c r="X4" s="17"/>
      <c r="Y4" s="17"/>
      <c r="Z4" s="17"/>
    </row>
    <row r="5" spans="3:26" ht="18.75" customHeight="1">
      <c r="C5" s="17"/>
      <c r="D5" s="17"/>
      <c r="E5" s="17"/>
      <c r="F5" s="90"/>
      <c r="G5" s="18" t="s">
        <v>1743</v>
      </c>
      <c r="H5" s="90"/>
      <c r="I5" s="18"/>
      <c r="J5" s="17"/>
      <c r="K5" s="17"/>
      <c r="L5" s="17"/>
      <c r="M5" s="17"/>
      <c r="N5" s="17"/>
      <c r="O5" s="17"/>
      <c r="P5" s="17"/>
      <c r="Q5" s="17"/>
      <c r="R5" s="17"/>
      <c r="S5" s="17"/>
      <c r="T5" s="17"/>
      <c r="U5" s="17"/>
      <c r="V5" s="17"/>
      <c r="W5" s="17"/>
      <c r="X5" s="17"/>
      <c r="Y5" s="17"/>
      <c r="Z5" s="17"/>
    </row>
    <row r="6" spans="3:26" ht="239.25" customHeight="1">
      <c r="C6" s="17"/>
      <c r="D6" s="17"/>
      <c r="E6" s="1006" t="s">
        <v>1744</v>
      </c>
      <c r="F6" s="1085"/>
      <c r="G6" s="1085"/>
      <c r="H6" s="1085"/>
      <c r="I6" s="1085"/>
      <c r="J6" s="1085"/>
      <c r="K6" s="1085"/>
      <c r="L6" s="1085"/>
      <c r="M6" s="1085"/>
      <c r="N6" s="1085"/>
      <c r="O6" s="1085"/>
      <c r="P6" s="1085"/>
      <c r="Q6" s="1085"/>
      <c r="R6" s="1085"/>
      <c r="S6" s="1085"/>
      <c r="T6" s="1085"/>
      <c r="U6" s="1085"/>
      <c r="V6" s="1085"/>
      <c r="W6" s="17"/>
      <c r="X6" s="17"/>
      <c r="Y6" s="17"/>
      <c r="Z6" s="17"/>
    </row>
    <row r="7" spans="3:26" ht="18">
      <c r="C7" s="34" t="s">
        <v>1745</v>
      </c>
      <c r="D7" s="17"/>
      <c r="E7" s="210" t="s">
        <v>689</v>
      </c>
      <c r="F7" s="17"/>
      <c r="G7" s="1089" t="s">
        <v>1746</v>
      </c>
      <c r="H7" s="1090"/>
      <c r="I7" s="1090"/>
      <c r="J7" s="1090"/>
      <c r="K7" s="1090"/>
      <c r="L7" s="1090"/>
      <c r="M7" s="1090"/>
      <c r="N7" s="1090"/>
      <c r="O7" s="1090"/>
      <c r="P7" s="1090"/>
      <c r="Q7" s="1090"/>
      <c r="R7" s="1090"/>
      <c r="S7" s="1090"/>
      <c r="T7" s="1090"/>
      <c r="U7" s="1090"/>
      <c r="V7" s="1091"/>
      <c r="W7" s="17"/>
      <c r="X7" s="17"/>
      <c r="Y7" s="17"/>
      <c r="Z7" s="17"/>
    </row>
    <row r="8" spans="3:26">
      <c r="C8" s="17"/>
      <c r="D8" s="17"/>
      <c r="E8" s="17"/>
      <c r="F8" s="17"/>
      <c r="G8" s="211"/>
      <c r="H8" s="211"/>
      <c r="I8" s="211"/>
      <c r="J8" s="17"/>
      <c r="K8" s="17"/>
      <c r="L8" s="17"/>
      <c r="M8" s="17"/>
      <c r="N8" s="17"/>
      <c r="O8" s="17"/>
      <c r="P8" s="17"/>
      <c r="Q8" s="17"/>
      <c r="R8" s="17"/>
      <c r="S8" s="17"/>
      <c r="T8" s="17"/>
      <c r="U8" s="17"/>
      <c r="V8" s="17"/>
      <c r="W8" s="17"/>
      <c r="X8" s="17"/>
      <c r="Y8" s="17"/>
      <c r="Z8" s="17"/>
    </row>
    <row r="9" spans="3:26">
      <c r="C9" s="214"/>
      <c r="D9" s="214"/>
      <c r="E9" s="214"/>
      <c r="F9" s="214"/>
      <c r="G9" s="211"/>
      <c r="H9" s="211"/>
      <c r="I9" s="211"/>
      <c r="J9" s="17"/>
      <c r="K9" s="200"/>
      <c r="L9" s="200"/>
      <c r="M9" s="200"/>
      <c r="N9" s="200"/>
      <c r="O9" s="200"/>
      <c r="P9" s="200"/>
      <c r="Q9" s="200"/>
      <c r="R9" s="200"/>
      <c r="S9" s="200"/>
      <c r="T9" s="200"/>
      <c r="U9" s="200"/>
      <c r="V9" s="200"/>
      <c r="W9" s="17"/>
      <c r="X9" s="17"/>
      <c r="Y9" s="17"/>
      <c r="Z9" s="17"/>
    </row>
    <row r="10" spans="3:26" ht="18">
      <c r="C10" s="34" t="s">
        <v>1747</v>
      </c>
      <c r="D10" s="214"/>
      <c r="E10" s="214"/>
      <c r="F10" s="214"/>
      <c r="G10" s="211"/>
      <c r="H10" s="211"/>
      <c r="I10" s="211"/>
      <c r="J10" s="17"/>
      <c r="K10" s="200"/>
      <c r="L10" s="200"/>
      <c r="M10" s="200"/>
      <c r="N10" s="200"/>
      <c r="O10" s="200"/>
      <c r="P10" s="200"/>
      <c r="Q10" s="200"/>
      <c r="R10" s="200"/>
      <c r="S10" s="200"/>
      <c r="T10" s="200"/>
      <c r="U10" s="200"/>
      <c r="V10" s="200"/>
      <c r="W10" s="17"/>
      <c r="X10" s="17"/>
      <c r="Y10" s="17"/>
      <c r="Z10" s="17"/>
    </row>
    <row r="11" spans="3:26" ht="15" customHeight="1">
      <c r="C11" s="17"/>
      <c r="D11" s="17"/>
      <c r="E11" s="17"/>
      <c r="F11" s="1028" t="s">
        <v>1651</v>
      </c>
      <c r="G11" s="1028" t="s">
        <v>1748</v>
      </c>
      <c r="H11" s="1028" t="s">
        <v>1749</v>
      </c>
      <c r="I11" s="1028" t="s">
        <v>472</v>
      </c>
      <c r="J11" s="17"/>
      <c r="K11" s="1008" t="s">
        <v>1750</v>
      </c>
      <c r="L11" s="1008"/>
      <c r="M11" s="1008"/>
      <c r="N11" s="1008"/>
      <c r="O11" s="1008"/>
      <c r="P11" s="1008"/>
      <c r="Q11" s="1008"/>
      <c r="R11" s="1008"/>
      <c r="S11" s="1008"/>
      <c r="T11" s="1008"/>
      <c r="U11" s="1008"/>
      <c r="V11" s="1008"/>
      <c r="W11" s="17"/>
      <c r="X11" s="1028" t="s">
        <v>1751</v>
      </c>
      <c r="Y11" s="1028" t="s">
        <v>1752</v>
      </c>
      <c r="Z11" s="1028" t="s">
        <v>1753</v>
      </c>
    </row>
    <row r="12" spans="3:26" ht="25.5" customHeight="1">
      <c r="C12" s="51" t="s">
        <v>861</v>
      </c>
      <c r="D12" s="51" t="s">
        <v>738</v>
      </c>
      <c r="E12" s="51" t="s">
        <v>1754</v>
      </c>
      <c r="F12" s="1028"/>
      <c r="G12" s="1028"/>
      <c r="H12" s="1028"/>
      <c r="I12" s="1028"/>
      <c r="J12" s="17"/>
      <c r="K12" s="103" t="s">
        <v>574</v>
      </c>
      <c r="L12" s="103" t="s">
        <v>575</v>
      </c>
      <c r="M12" s="103" t="s">
        <v>576</v>
      </c>
      <c r="N12" s="103" t="s">
        <v>577</v>
      </c>
      <c r="O12" s="103" t="s">
        <v>578</v>
      </c>
      <c r="P12" s="103" t="s">
        <v>579</v>
      </c>
      <c r="Q12" s="103" t="s">
        <v>580</v>
      </c>
      <c r="R12" s="103" t="s">
        <v>581</v>
      </c>
      <c r="S12" s="103" t="s">
        <v>582</v>
      </c>
      <c r="T12" s="103" t="s">
        <v>583</v>
      </c>
      <c r="U12" s="103" t="s">
        <v>584</v>
      </c>
      <c r="V12" s="103" t="s">
        <v>585</v>
      </c>
      <c r="W12" s="17"/>
      <c r="X12" s="1028"/>
      <c r="Y12" s="1028"/>
      <c r="Z12" s="1028"/>
    </row>
    <row r="13" spans="3:26" s="163" customFormat="1" ht="12.75">
      <c r="C13" s="239" t="s">
        <v>1755</v>
      </c>
      <c r="D13" s="252" t="s">
        <v>1756</v>
      </c>
      <c r="E13" s="252" t="s">
        <v>1757</v>
      </c>
      <c r="F13" s="172" t="s">
        <v>1724</v>
      </c>
      <c r="G13" s="164"/>
      <c r="H13" s="180">
        <f>SUM(K13:V13)</f>
        <v>242007</v>
      </c>
      <c r="I13" s="11" t="s">
        <v>615</v>
      </c>
      <c r="J13" s="85"/>
      <c r="K13" s="697">
        <v>12096</v>
      </c>
      <c r="L13" s="697">
        <v>2279</v>
      </c>
      <c r="M13" s="697">
        <v>43799</v>
      </c>
      <c r="N13" s="697">
        <v>29859</v>
      </c>
      <c r="O13" s="697">
        <v>423</v>
      </c>
      <c r="P13" s="697">
        <v>9183</v>
      </c>
      <c r="Q13" s="697">
        <v>7452</v>
      </c>
      <c r="R13" s="697">
        <v>22680</v>
      </c>
      <c r="S13" s="697">
        <v>8791</v>
      </c>
      <c r="T13" s="697">
        <v>49889</v>
      </c>
      <c r="U13" s="697">
        <v>42913</v>
      </c>
      <c r="V13" s="697">
        <v>12643</v>
      </c>
      <c r="W13" s="85"/>
      <c r="X13" s="172" t="s">
        <v>1758</v>
      </c>
      <c r="Y13" s="254" t="s">
        <v>1759</v>
      </c>
      <c r="Z13" s="156"/>
    </row>
    <row r="14" spans="3:26" s="163" customFormat="1" ht="12.75">
      <c r="C14" s="239" t="s">
        <v>819</v>
      </c>
      <c r="D14" s="252" t="s">
        <v>1756</v>
      </c>
      <c r="E14" s="252" t="s">
        <v>1757</v>
      </c>
      <c r="F14" s="172" t="s">
        <v>1724</v>
      </c>
      <c r="G14" s="164"/>
      <c r="H14" s="180">
        <f t="shared" ref="H14:H77" si="0">SUM(K14:V14)</f>
        <v>242173</v>
      </c>
      <c r="I14" s="11" t="s">
        <v>615</v>
      </c>
      <c r="J14" s="85"/>
      <c r="K14" s="697">
        <v>12096</v>
      </c>
      <c r="L14" s="697">
        <v>2279</v>
      </c>
      <c r="M14" s="697">
        <v>43799</v>
      </c>
      <c r="N14" s="697">
        <v>29859</v>
      </c>
      <c r="O14" s="697">
        <v>423</v>
      </c>
      <c r="P14" s="697">
        <v>9349</v>
      </c>
      <c r="Q14" s="697">
        <v>7452</v>
      </c>
      <c r="R14" s="697">
        <v>22680</v>
      </c>
      <c r="S14" s="697">
        <v>8791</v>
      </c>
      <c r="T14" s="697">
        <v>49889</v>
      </c>
      <c r="U14" s="697">
        <v>42913</v>
      </c>
      <c r="V14" s="697">
        <v>12643</v>
      </c>
      <c r="W14" s="85"/>
      <c r="X14" s="172" t="s">
        <v>511</v>
      </c>
      <c r="Y14" s="254" t="s">
        <v>1760</v>
      </c>
      <c r="Z14" s="156"/>
    </row>
    <row r="15" spans="3:26" s="163" customFormat="1" ht="12.75">
      <c r="C15" s="239" t="s">
        <v>1761</v>
      </c>
      <c r="D15" s="252" t="s">
        <v>1756</v>
      </c>
      <c r="E15" s="252" t="s">
        <v>1757</v>
      </c>
      <c r="F15" s="172" t="s">
        <v>1724</v>
      </c>
      <c r="G15" s="164"/>
      <c r="H15" s="180">
        <f t="shared" si="0"/>
        <v>166</v>
      </c>
      <c r="I15" s="11" t="s">
        <v>615</v>
      </c>
      <c r="J15" s="85"/>
      <c r="K15" s="697">
        <v>0</v>
      </c>
      <c r="L15" s="697">
        <v>0</v>
      </c>
      <c r="M15" s="697">
        <v>0</v>
      </c>
      <c r="N15" s="697">
        <v>0</v>
      </c>
      <c r="O15" s="697">
        <v>0</v>
      </c>
      <c r="P15" s="697">
        <v>166</v>
      </c>
      <c r="Q15" s="697">
        <v>0</v>
      </c>
      <c r="R15" s="697">
        <v>0</v>
      </c>
      <c r="S15" s="697">
        <v>0</v>
      </c>
      <c r="T15" s="697">
        <v>0</v>
      </c>
      <c r="U15" s="697">
        <v>0</v>
      </c>
      <c r="V15" s="697">
        <v>0</v>
      </c>
      <c r="W15" s="85"/>
      <c r="X15" s="172" t="s">
        <v>511</v>
      </c>
      <c r="Y15" s="254" t="s">
        <v>1759</v>
      </c>
      <c r="Z15" s="156"/>
    </row>
    <row r="16" spans="3:26" s="163" customFormat="1" ht="12.75">
      <c r="C16" s="239" t="s">
        <v>1755</v>
      </c>
      <c r="D16" s="252" t="s">
        <v>1762</v>
      </c>
      <c r="E16" s="252" t="s">
        <v>1757</v>
      </c>
      <c r="F16" s="172" t="s">
        <v>1724</v>
      </c>
      <c r="G16" s="164"/>
      <c r="H16" s="180">
        <f t="shared" si="0"/>
        <v>1346054</v>
      </c>
      <c r="I16" s="11" t="s">
        <v>615</v>
      </c>
      <c r="J16" s="85"/>
      <c r="K16" s="697">
        <v>242537</v>
      </c>
      <c r="L16" s="697">
        <v>121760</v>
      </c>
      <c r="M16" s="697">
        <v>197930</v>
      </c>
      <c r="N16" s="697">
        <v>125234</v>
      </c>
      <c r="O16" s="697">
        <v>57985</v>
      </c>
      <c r="P16" s="697">
        <v>80882</v>
      </c>
      <c r="Q16" s="697">
        <v>121363</v>
      </c>
      <c r="R16" s="697">
        <v>58090</v>
      </c>
      <c r="S16" s="697">
        <v>131628</v>
      </c>
      <c r="T16" s="697">
        <v>110113</v>
      </c>
      <c r="U16" s="697">
        <v>75529</v>
      </c>
      <c r="V16" s="697">
        <v>23003</v>
      </c>
      <c r="W16" s="85"/>
      <c r="X16" s="172" t="s">
        <v>1758</v>
      </c>
      <c r="Y16" s="254" t="s">
        <v>1759</v>
      </c>
      <c r="Z16" s="156"/>
    </row>
    <row r="17" spans="3:26" s="163" customFormat="1" ht="12.75">
      <c r="C17" s="239" t="s">
        <v>819</v>
      </c>
      <c r="D17" s="252" t="s">
        <v>1762</v>
      </c>
      <c r="E17" s="252" t="s">
        <v>1757</v>
      </c>
      <c r="F17" s="172" t="s">
        <v>1724</v>
      </c>
      <c r="G17" s="164"/>
      <c r="H17" s="180">
        <f t="shared" si="0"/>
        <v>1347896</v>
      </c>
      <c r="I17" s="11" t="s">
        <v>615</v>
      </c>
      <c r="J17" s="85"/>
      <c r="K17" s="697">
        <v>242537</v>
      </c>
      <c r="L17" s="697">
        <v>121760</v>
      </c>
      <c r="M17" s="697">
        <v>198111</v>
      </c>
      <c r="N17" s="697">
        <v>125970</v>
      </c>
      <c r="O17" s="697">
        <v>58106</v>
      </c>
      <c r="P17" s="697">
        <v>80882</v>
      </c>
      <c r="Q17" s="697">
        <v>121487</v>
      </c>
      <c r="R17" s="697">
        <v>58090</v>
      </c>
      <c r="S17" s="697">
        <v>131628</v>
      </c>
      <c r="T17" s="697">
        <v>110113</v>
      </c>
      <c r="U17" s="697">
        <v>76209</v>
      </c>
      <c r="V17" s="697">
        <v>23003</v>
      </c>
      <c r="W17" s="85"/>
      <c r="X17" s="172" t="s">
        <v>1758</v>
      </c>
      <c r="Y17" s="254" t="s">
        <v>1760</v>
      </c>
      <c r="Z17" s="156"/>
    </row>
    <row r="18" spans="3:26" s="163" customFormat="1" ht="12.75">
      <c r="C18" s="239" t="s">
        <v>1761</v>
      </c>
      <c r="D18" s="252" t="s">
        <v>1762</v>
      </c>
      <c r="E18" s="252" t="s">
        <v>1757</v>
      </c>
      <c r="F18" s="172" t="s">
        <v>1724</v>
      </c>
      <c r="G18" s="164"/>
      <c r="H18" s="180">
        <f t="shared" si="0"/>
        <v>1842</v>
      </c>
      <c r="I18" s="11" t="s">
        <v>615</v>
      </c>
      <c r="J18" s="85"/>
      <c r="K18" s="697">
        <v>0</v>
      </c>
      <c r="L18" s="697">
        <v>0</v>
      </c>
      <c r="M18" s="697">
        <v>181</v>
      </c>
      <c r="N18" s="697">
        <v>736</v>
      </c>
      <c r="O18" s="697">
        <v>121</v>
      </c>
      <c r="P18" s="697">
        <v>0</v>
      </c>
      <c r="Q18" s="697">
        <v>124</v>
      </c>
      <c r="R18" s="697">
        <v>0</v>
      </c>
      <c r="S18" s="697">
        <v>0</v>
      </c>
      <c r="T18" s="697">
        <v>0</v>
      </c>
      <c r="U18" s="697">
        <v>680</v>
      </c>
      <c r="V18" s="697">
        <v>0</v>
      </c>
      <c r="W18" s="85"/>
      <c r="X18" s="172" t="s">
        <v>1758</v>
      </c>
      <c r="Y18" s="254" t="s">
        <v>1759</v>
      </c>
      <c r="Z18" s="156"/>
    </row>
    <row r="19" spans="3:26" s="163" customFormat="1" ht="12.75">
      <c r="C19" s="239" t="s">
        <v>1755</v>
      </c>
      <c r="D19" s="252" t="s">
        <v>1763</v>
      </c>
      <c r="E19" s="252" t="s">
        <v>1757</v>
      </c>
      <c r="F19" s="172" t="s">
        <v>1724</v>
      </c>
      <c r="G19" s="164"/>
      <c r="H19" s="180">
        <f t="shared" si="0"/>
        <v>3567</v>
      </c>
      <c r="I19" s="11" t="s">
        <v>615</v>
      </c>
      <c r="J19" s="85"/>
      <c r="K19" s="697">
        <v>571</v>
      </c>
      <c r="L19" s="697">
        <v>172</v>
      </c>
      <c r="M19" s="697">
        <v>841</v>
      </c>
      <c r="N19" s="697">
        <v>170</v>
      </c>
      <c r="O19" s="697">
        <v>0</v>
      </c>
      <c r="P19" s="697">
        <v>206</v>
      </c>
      <c r="Q19" s="697">
        <v>168</v>
      </c>
      <c r="R19" s="697">
        <v>0</v>
      </c>
      <c r="S19" s="697">
        <v>918</v>
      </c>
      <c r="T19" s="697">
        <v>345</v>
      </c>
      <c r="U19" s="697">
        <v>176</v>
      </c>
      <c r="V19" s="697">
        <v>0</v>
      </c>
      <c r="W19" s="85"/>
      <c r="X19" s="172" t="s">
        <v>1758</v>
      </c>
      <c r="Y19" s="254" t="s">
        <v>1759</v>
      </c>
      <c r="Z19" s="156"/>
    </row>
    <row r="20" spans="3:26">
      <c r="C20" s="239" t="s">
        <v>819</v>
      </c>
      <c r="D20" s="252" t="s">
        <v>1763</v>
      </c>
      <c r="E20" s="252" t="s">
        <v>1757</v>
      </c>
      <c r="F20" s="172" t="s">
        <v>1724</v>
      </c>
      <c r="G20" s="164"/>
      <c r="H20" s="180">
        <f t="shared" si="0"/>
        <v>3567</v>
      </c>
      <c r="I20" s="11" t="s">
        <v>615</v>
      </c>
      <c r="J20" s="85"/>
      <c r="K20" s="697">
        <v>571</v>
      </c>
      <c r="L20" s="697">
        <v>172</v>
      </c>
      <c r="M20" s="697">
        <v>841</v>
      </c>
      <c r="N20" s="697">
        <v>170</v>
      </c>
      <c r="O20" s="697">
        <v>0</v>
      </c>
      <c r="P20" s="697">
        <v>206</v>
      </c>
      <c r="Q20" s="697">
        <v>168</v>
      </c>
      <c r="R20" s="697">
        <v>0</v>
      </c>
      <c r="S20" s="697">
        <v>918</v>
      </c>
      <c r="T20" s="697">
        <v>345</v>
      </c>
      <c r="U20" s="697">
        <v>176</v>
      </c>
      <c r="V20" s="697">
        <v>0</v>
      </c>
      <c r="W20" s="85"/>
      <c r="X20" s="172" t="s">
        <v>1758</v>
      </c>
      <c r="Y20" s="254" t="s">
        <v>1759</v>
      </c>
      <c r="Z20" s="156"/>
    </row>
    <row r="21" spans="3:26">
      <c r="C21" s="239" t="s">
        <v>1755</v>
      </c>
      <c r="D21" s="252" t="s">
        <v>1764</v>
      </c>
      <c r="E21" s="252" t="s">
        <v>1757</v>
      </c>
      <c r="F21" s="172" t="s">
        <v>1724</v>
      </c>
      <c r="G21" s="164"/>
      <c r="H21" s="180">
        <f t="shared" si="0"/>
        <v>279920</v>
      </c>
      <c r="I21" s="11" t="s">
        <v>615</v>
      </c>
      <c r="J21" s="85"/>
      <c r="K21" s="697">
        <v>46201</v>
      </c>
      <c r="L21" s="697">
        <v>22885</v>
      </c>
      <c r="M21" s="697">
        <v>12232</v>
      </c>
      <c r="N21" s="697">
        <v>8151</v>
      </c>
      <c r="O21" s="697">
        <v>23465</v>
      </c>
      <c r="P21" s="697">
        <v>58131</v>
      </c>
      <c r="Q21" s="697">
        <v>1548</v>
      </c>
      <c r="R21" s="697">
        <v>11301</v>
      </c>
      <c r="S21" s="697">
        <v>3214</v>
      </c>
      <c r="T21" s="697">
        <v>37001</v>
      </c>
      <c r="U21" s="697">
        <v>4052</v>
      </c>
      <c r="V21" s="697">
        <v>51739</v>
      </c>
      <c r="W21" s="85"/>
      <c r="X21" s="172" t="s">
        <v>1758</v>
      </c>
      <c r="Y21" s="254" t="s">
        <v>1759</v>
      </c>
      <c r="Z21" s="156"/>
    </row>
    <row r="22" spans="3:26">
      <c r="C22" s="239" t="s">
        <v>819</v>
      </c>
      <c r="D22" s="252" t="s">
        <v>1764</v>
      </c>
      <c r="E22" s="252" t="s">
        <v>1757</v>
      </c>
      <c r="F22" s="172" t="s">
        <v>1724</v>
      </c>
      <c r="G22" s="164"/>
      <c r="H22" s="180">
        <f t="shared" si="0"/>
        <v>280205</v>
      </c>
      <c r="I22" s="11" t="s">
        <v>615</v>
      </c>
      <c r="J22" s="85"/>
      <c r="K22" s="697">
        <v>46201</v>
      </c>
      <c r="L22" s="697">
        <v>22885</v>
      </c>
      <c r="M22" s="697">
        <v>12232</v>
      </c>
      <c r="N22" s="697">
        <v>8151</v>
      </c>
      <c r="O22" s="697">
        <v>23465</v>
      </c>
      <c r="P22" s="697">
        <v>58131</v>
      </c>
      <c r="Q22" s="697">
        <v>1833</v>
      </c>
      <c r="R22" s="697">
        <v>11301</v>
      </c>
      <c r="S22" s="697">
        <v>3214</v>
      </c>
      <c r="T22" s="697">
        <v>37001</v>
      </c>
      <c r="U22" s="697">
        <v>4052</v>
      </c>
      <c r="V22" s="697">
        <v>51739</v>
      </c>
      <c r="W22" s="85"/>
      <c r="X22" s="172" t="s">
        <v>1758</v>
      </c>
      <c r="Y22" s="254" t="s">
        <v>1760</v>
      </c>
      <c r="Z22" s="156"/>
    </row>
    <row r="23" spans="3:26">
      <c r="C23" s="239" t="s">
        <v>1761</v>
      </c>
      <c r="D23" s="252" t="s">
        <v>1764</v>
      </c>
      <c r="E23" s="252" t="s">
        <v>1757</v>
      </c>
      <c r="F23" s="172" t="s">
        <v>1724</v>
      </c>
      <c r="G23" s="164"/>
      <c r="H23" s="180">
        <f t="shared" si="0"/>
        <v>285</v>
      </c>
      <c r="I23" s="11" t="s">
        <v>615</v>
      </c>
      <c r="J23" s="85"/>
      <c r="K23" s="697">
        <v>0</v>
      </c>
      <c r="L23" s="697">
        <v>0</v>
      </c>
      <c r="M23" s="697">
        <v>0</v>
      </c>
      <c r="N23" s="697">
        <v>0</v>
      </c>
      <c r="O23" s="697">
        <v>0</v>
      </c>
      <c r="P23" s="697">
        <v>0</v>
      </c>
      <c r="Q23" s="697">
        <v>285</v>
      </c>
      <c r="R23" s="697">
        <v>0</v>
      </c>
      <c r="S23" s="697">
        <v>0</v>
      </c>
      <c r="T23" s="697">
        <v>0</v>
      </c>
      <c r="U23" s="697">
        <v>0</v>
      </c>
      <c r="V23" s="697">
        <v>0</v>
      </c>
      <c r="W23" s="85"/>
      <c r="X23" s="172" t="s">
        <v>1758</v>
      </c>
      <c r="Y23" s="254" t="s">
        <v>1759</v>
      </c>
      <c r="Z23" s="156"/>
    </row>
    <row r="24" spans="3:26">
      <c r="C24" s="239" t="s">
        <v>1755</v>
      </c>
      <c r="D24" s="252" t="s">
        <v>1765</v>
      </c>
      <c r="E24" s="252" t="s">
        <v>1757</v>
      </c>
      <c r="F24" s="172" t="s">
        <v>1724</v>
      </c>
      <c r="G24" s="164"/>
      <c r="H24" s="180">
        <f t="shared" si="0"/>
        <v>6248</v>
      </c>
      <c r="I24" s="11" t="s">
        <v>615</v>
      </c>
      <c r="J24" s="85"/>
      <c r="K24" s="697">
        <v>1734</v>
      </c>
      <c r="L24" s="697">
        <v>723</v>
      </c>
      <c r="M24" s="697">
        <v>412</v>
      </c>
      <c r="N24" s="697">
        <v>622</v>
      </c>
      <c r="O24" s="697">
        <v>170</v>
      </c>
      <c r="P24" s="697">
        <v>170</v>
      </c>
      <c r="Q24" s="697">
        <v>372</v>
      </c>
      <c r="R24" s="697">
        <v>433</v>
      </c>
      <c r="S24" s="697">
        <v>1088</v>
      </c>
      <c r="T24" s="697">
        <v>170</v>
      </c>
      <c r="U24" s="697">
        <v>184</v>
      </c>
      <c r="V24" s="697">
        <v>170</v>
      </c>
      <c r="W24" s="85"/>
      <c r="X24" s="172" t="s">
        <v>1758</v>
      </c>
      <c r="Y24" s="254" t="s">
        <v>1759</v>
      </c>
      <c r="Z24" s="156"/>
    </row>
    <row r="25" spans="3:26">
      <c r="C25" s="239" t="s">
        <v>819</v>
      </c>
      <c r="D25" s="252" t="s">
        <v>1765</v>
      </c>
      <c r="E25" s="252" t="s">
        <v>1757</v>
      </c>
      <c r="F25" s="172" t="s">
        <v>1724</v>
      </c>
      <c r="G25" s="164"/>
      <c r="H25" s="180">
        <f t="shared" si="0"/>
        <v>6248</v>
      </c>
      <c r="I25" s="11" t="s">
        <v>615</v>
      </c>
      <c r="J25" s="85"/>
      <c r="K25" s="697">
        <v>1734</v>
      </c>
      <c r="L25" s="697">
        <v>723</v>
      </c>
      <c r="M25" s="697">
        <v>412</v>
      </c>
      <c r="N25" s="697">
        <v>622</v>
      </c>
      <c r="O25" s="697">
        <v>170</v>
      </c>
      <c r="P25" s="697">
        <v>170</v>
      </c>
      <c r="Q25" s="697">
        <v>372</v>
      </c>
      <c r="R25" s="697">
        <v>433</v>
      </c>
      <c r="S25" s="697">
        <v>1088</v>
      </c>
      <c r="T25" s="697">
        <v>170</v>
      </c>
      <c r="U25" s="697">
        <v>184</v>
      </c>
      <c r="V25" s="697">
        <v>170</v>
      </c>
      <c r="W25" s="85"/>
      <c r="X25" s="172" t="s">
        <v>1758</v>
      </c>
      <c r="Y25" s="254" t="s">
        <v>1760</v>
      </c>
      <c r="Z25" s="156"/>
    </row>
    <row r="26" spans="3:26">
      <c r="C26" s="239" t="s">
        <v>1755</v>
      </c>
      <c r="D26" s="252" t="s">
        <v>1766</v>
      </c>
      <c r="E26" s="252" t="s">
        <v>1757</v>
      </c>
      <c r="F26" s="172" t="s">
        <v>1724</v>
      </c>
      <c r="G26" s="164"/>
      <c r="H26" s="180">
        <f t="shared" si="0"/>
        <v>7440</v>
      </c>
      <c r="I26" s="11" t="s">
        <v>615</v>
      </c>
      <c r="J26" s="85"/>
      <c r="K26" s="697">
        <v>7440</v>
      </c>
      <c r="L26" s="697">
        <v>0</v>
      </c>
      <c r="M26" s="697">
        <v>0</v>
      </c>
      <c r="N26" s="697">
        <v>0</v>
      </c>
      <c r="O26" s="697">
        <v>0</v>
      </c>
      <c r="P26" s="697">
        <v>0</v>
      </c>
      <c r="Q26" s="697">
        <v>0</v>
      </c>
      <c r="R26" s="697">
        <v>0</v>
      </c>
      <c r="S26" s="697">
        <v>0</v>
      </c>
      <c r="T26" s="697">
        <v>0</v>
      </c>
      <c r="U26" s="697">
        <v>0</v>
      </c>
      <c r="V26" s="697">
        <v>0</v>
      </c>
      <c r="W26" s="85"/>
      <c r="X26" s="172" t="s">
        <v>1758</v>
      </c>
      <c r="Y26" s="254" t="s">
        <v>1759</v>
      </c>
      <c r="Z26" s="156"/>
    </row>
    <row r="27" spans="3:26">
      <c r="C27" s="239" t="s">
        <v>819</v>
      </c>
      <c r="D27" s="252" t="s">
        <v>1766</v>
      </c>
      <c r="E27" s="252" t="s">
        <v>1757</v>
      </c>
      <c r="F27" s="172" t="s">
        <v>1724</v>
      </c>
      <c r="G27" s="164"/>
      <c r="H27" s="180">
        <f t="shared" si="0"/>
        <v>7440</v>
      </c>
      <c r="I27" s="11" t="s">
        <v>615</v>
      </c>
      <c r="J27" s="85"/>
      <c r="K27" s="697">
        <v>7440</v>
      </c>
      <c r="L27" s="697">
        <v>0</v>
      </c>
      <c r="M27" s="697">
        <v>0</v>
      </c>
      <c r="N27" s="697">
        <v>0</v>
      </c>
      <c r="O27" s="697">
        <v>0</v>
      </c>
      <c r="P27" s="697">
        <v>0</v>
      </c>
      <c r="Q27" s="697">
        <v>0</v>
      </c>
      <c r="R27" s="697">
        <v>0</v>
      </c>
      <c r="S27" s="697">
        <v>0</v>
      </c>
      <c r="T27" s="697">
        <v>0</v>
      </c>
      <c r="U27" s="697">
        <v>0</v>
      </c>
      <c r="V27" s="697">
        <v>0</v>
      </c>
      <c r="W27" s="85"/>
      <c r="X27" s="172" t="s">
        <v>1758</v>
      </c>
      <c r="Y27" s="254" t="s">
        <v>1760</v>
      </c>
      <c r="Z27" s="156"/>
    </row>
    <row r="28" spans="3:26">
      <c r="C28" s="239" t="s">
        <v>1755</v>
      </c>
      <c r="D28" s="252" t="s">
        <v>1767</v>
      </c>
      <c r="E28" s="252" t="s">
        <v>1757</v>
      </c>
      <c r="F28" s="172" t="s">
        <v>1723</v>
      </c>
      <c r="G28" s="164"/>
      <c r="H28" s="180">
        <f t="shared" si="0"/>
        <v>183152</v>
      </c>
      <c r="I28" s="11" t="s">
        <v>615</v>
      </c>
      <c r="J28" s="85"/>
      <c r="K28" s="697">
        <v>0</v>
      </c>
      <c r="L28" s="697">
        <v>15727</v>
      </c>
      <c r="M28" s="697">
        <v>559</v>
      </c>
      <c r="N28" s="697">
        <v>16117</v>
      </c>
      <c r="O28" s="697">
        <v>17748</v>
      </c>
      <c r="P28" s="697">
        <v>24883</v>
      </c>
      <c r="Q28" s="697">
        <v>0</v>
      </c>
      <c r="R28" s="697">
        <v>12573</v>
      </c>
      <c r="S28" s="697">
        <v>31233</v>
      </c>
      <c r="T28" s="697">
        <v>5760</v>
      </c>
      <c r="U28" s="697">
        <v>43739</v>
      </c>
      <c r="V28" s="697">
        <v>14813</v>
      </c>
      <c r="W28" s="85"/>
      <c r="X28" s="172" t="s">
        <v>1758</v>
      </c>
      <c r="Y28" s="254" t="s">
        <v>1759</v>
      </c>
      <c r="Z28" s="156"/>
    </row>
    <row r="29" spans="3:26">
      <c r="C29" s="239" t="s">
        <v>819</v>
      </c>
      <c r="D29" s="252" t="s">
        <v>1767</v>
      </c>
      <c r="E29" s="252" t="s">
        <v>1757</v>
      </c>
      <c r="F29" s="172" t="s">
        <v>1723</v>
      </c>
      <c r="G29" s="164"/>
      <c r="H29" s="180">
        <f t="shared" si="0"/>
        <v>183472</v>
      </c>
      <c r="I29" s="11" t="s">
        <v>615</v>
      </c>
      <c r="J29" s="85"/>
      <c r="K29" s="697">
        <v>0</v>
      </c>
      <c r="L29" s="697">
        <v>15727</v>
      </c>
      <c r="M29" s="697">
        <v>559</v>
      </c>
      <c r="N29" s="697">
        <v>16117</v>
      </c>
      <c r="O29" s="697">
        <v>17748</v>
      </c>
      <c r="P29" s="697">
        <v>25203</v>
      </c>
      <c r="Q29" s="697">
        <v>0</v>
      </c>
      <c r="R29" s="697">
        <v>12573</v>
      </c>
      <c r="S29" s="697">
        <v>31233</v>
      </c>
      <c r="T29" s="697">
        <v>5760</v>
      </c>
      <c r="U29" s="697">
        <v>43739</v>
      </c>
      <c r="V29" s="697">
        <v>14813</v>
      </c>
      <c r="W29" s="85"/>
      <c r="X29" s="172" t="s">
        <v>511</v>
      </c>
      <c r="Y29" s="254" t="s">
        <v>1760</v>
      </c>
      <c r="Z29" s="156"/>
    </row>
    <row r="30" spans="3:26">
      <c r="C30" s="239" t="s">
        <v>1761</v>
      </c>
      <c r="D30" s="252" t="s">
        <v>1767</v>
      </c>
      <c r="E30" s="252" t="s">
        <v>1757</v>
      </c>
      <c r="F30" s="172" t="s">
        <v>1723</v>
      </c>
      <c r="G30" s="164"/>
      <c r="H30" s="180">
        <f t="shared" si="0"/>
        <v>320</v>
      </c>
      <c r="I30" s="11" t="s">
        <v>615</v>
      </c>
      <c r="J30" s="85"/>
      <c r="K30" s="697">
        <v>0</v>
      </c>
      <c r="L30" s="697">
        <v>0</v>
      </c>
      <c r="M30" s="697">
        <v>0</v>
      </c>
      <c r="N30" s="697">
        <v>0</v>
      </c>
      <c r="O30" s="697">
        <v>0</v>
      </c>
      <c r="P30" s="697">
        <v>320</v>
      </c>
      <c r="Q30" s="697">
        <v>0</v>
      </c>
      <c r="R30" s="697">
        <v>0</v>
      </c>
      <c r="S30" s="697">
        <v>0</v>
      </c>
      <c r="T30" s="697">
        <v>0</v>
      </c>
      <c r="U30" s="697">
        <v>0</v>
      </c>
      <c r="V30" s="697">
        <v>0</v>
      </c>
      <c r="W30" s="85"/>
      <c r="X30" s="172" t="s">
        <v>511</v>
      </c>
      <c r="Y30" s="254" t="s">
        <v>1759</v>
      </c>
      <c r="Z30" s="156"/>
    </row>
    <row r="31" spans="3:26" s="174" customFormat="1" ht="12.75">
      <c r="C31" s="239" t="s">
        <v>1755</v>
      </c>
      <c r="D31" s="252" t="s">
        <v>1768</v>
      </c>
      <c r="E31" s="252" t="s">
        <v>1757</v>
      </c>
      <c r="F31" s="172" t="s">
        <v>1723</v>
      </c>
      <c r="G31" s="164"/>
      <c r="H31" s="180">
        <f t="shared" si="0"/>
        <v>962247</v>
      </c>
      <c r="I31" s="11" t="s">
        <v>615</v>
      </c>
      <c r="J31" s="85"/>
      <c r="K31" s="697">
        <v>0</v>
      </c>
      <c r="L31" s="697">
        <v>6905</v>
      </c>
      <c r="M31" s="697">
        <v>10197</v>
      </c>
      <c r="N31" s="697">
        <v>145416</v>
      </c>
      <c r="O31" s="697">
        <v>155220</v>
      </c>
      <c r="P31" s="697">
        <v>147275</v>
      </c>
      <c r="Q31" s="697">
        <v>126854</v>
      </c>
      <c r="R31" s="697">
        <v>94174</v>
      </c>
      <c r="S31" s="697">
        <v>71895</v>
      </c>
      <c r="T31" s="697">
        <v>104072</v>
      </c>
      <c r="U31" s="697">
        <v>67259</v>
      </c>
      <c r="V31" s="697">
        <v>32980</v>
      </c>
      <c r="W31" s="85"/>
      <c r="X31" s="172" t="s">
        <v>1758</v>
      </c>
      <c r="Y31" s="254" t="s">
        <v>1759</v>
      </c>
      <c r="Z31" s="156"/>
    </row>
    <row r="32" spans="3:26" s="163" customFormat="1" ht="12.75">
      <c r="C32" s="239" t="s">
        <v>819</v>
      </c>
      <c r="D32" s="252" t="s">
        <v>1768</v>
      </c>
      <c r="E32" s="252" t="s">
        <v>1757</v>
      </c>
      <c r="F32" s="172" t="s">
        <v>1723</v>
      </c>
      <c r="G32" s="164"/>
      <c r="H32" s="180">
        <f t="shared" si="0"/>
        <v>964455</v>
      </c>
      <c r="I32" s="11" t="s">
        <v>615</v>
      </c>
      <c r="J32" s="85"/>
      <c r="K32" s="697">
        <v>0</v>
      </c>
      <c r="L32" s="697">
        <v>6905</v>
      </c>
      <c r="M32" s="697">
        <v>10197</v>
      </c>
      <c r="N32" s="697">
        <v>145416</v>
      </c>
      <c r="O32" s="697">
        <v>155220</v>
      </c>
      <c r="P32" s="697">
        <v>148632</v>
      </c>
      <c r="Q32" s="697">
        <v>126854</v>
      </c>
      <c r="R32" s="697">
        <v>94174</v>
      </c>
      <c r="S32" s="697">
        <v>72576</v>
      </c>
      <c r="T32" s="697">
        <v>104072</v>
      </c>
      <c r="U32" s="697">
        <v>67429</v>
      </c>
      <c r="V32" s="697">
        <v>32980</v>
      </c>
      <c r="W32" s="85"/>
      <c r="X32" s="172" t="s">
        <v>1758</v>
      </c>
      <c r="Y32" s="254" t="s">
        <v>1760</v>
      </c>
      <c r="Z32" s="156"/>
    </row>
    <row r="33" spans="3:26" s="163" customFormat="1" ht="12.75">
      <c r="C33" s="239" t="s">
        <v>1761</v>
      </c>
      <c r="D33" s="252" t="s">
        <v>1768</v>
      </c>
      <c r="E33" s="252" t="s">
        <v>1757</v>
      </c>
      <c r="F33" s="172" t="s">
        <v>1723</v>
      </c>
      <c r="G33" s="164"/>
      <c r="H33" s="180">
        <f t="shared" si="0"/>
        <v>2207</v>
      </c>
      <c r="I33" s="11" t="s">
        <v>615</v>
      </c>
      <c r="J33" s="85"/>
      <c r="K33" s="697">
        <v>0</v>
      </c>
      <c r="L33" s="697">
        <v>0</v>
      </c>
      <c r="M33" s="697">
        <v>0</v>
      </c>
      <c r="N33" s="697">
        <v>0</v>
      </c>
      <c r="O33" s="697">
        <v>0</v>
      </c>
      <c r="P33" s="697">
        <v>1356</v>
      </c>
      <c r="Q33" s="697">
        <v>0</v>
      </c>
      <c r="R33" s="697">
        <v>0</v>
      </c>
      <c r="S33" s="697">
        <v>681</v>
      </c>
      <c r="T33" s="697">
        <v>0</v>
      </c>
      <c r="U33" s="697">
        <v>170</v>
      </c>
      <c r="V33" s="697">
        <v>0</v>
      </c>
      <c r="W33" s="85"/>
      <c r="X33" s="172" t="s">
        <v>1758</v>
      </c>
      <c r="Y33" s="254" t="s">
        <v>1759</v>
      </c>
      <c r="Z33" s="156"/>
    </row>
    <row r="34" spans="3:26" s="163" customFormat="1" ht="12.75">
      <c r="C34" s="239" t="s">
        <v>1755</v>
      </c>
      <c r="D34" s="252" t="s">
        <v>1769</v>
      </c>
      <c r="E34" s="252" t="s">
        <v>1757</v>
      </c>
      <c r="F34" s="172" t="s">
        <v>1723</v>
      </c>
      <c r="G34" s="164"/>
      <c r="H34" s="180">
        <f t="shared" si="0"/>
        <v>32589</v>
      </c>
      <c r="I34" s="11" t="s">
        <v>615</v>
      </c>
      <c r="J34" s="85"/>
      <c r="K34" s="697">
        <v>0</v>
      </c>
      <c r="L34" s="697">
        <v>0</v>
      </c>
      <c r="M34" s="697">
        <v>0</v>
      </c>
      <c r="N34" s="697">
        <v>0</v>
      </c>
      <c r="O34" s="697">
        <v>0</v>
      </c>
      <c r="P34" s="697">
        <v>0</v>
      </c>
      <c r="Q34" s="697">
        <v>0</v>
      </c>
      <c r="R34" s="697">
        <v>0</v>
      </c>
      <c r="S34" s="697">
        <v>0</v>
      </c>
      <c r="T34" s="697">
        <v>0</v>
      </c>
      <c r="U34" s="697">
        <v>4239</v>
      </c>
      <c r="V34" s="697">
        <v>28350</v>
      </c>
      <c r="W34" s="85"/>
      <c r="X34" s="172" t="s">
        <v>1758</v>
      </c>
      <c r="Y34" s="254" t="s">
        <v>1759</v>
      </c>
      <c r="Z34" s="156"/>
    </row>
    <row r="35" spans="3:26">
      <c r="C35" s="239" t="s">
        <v>819</v>
      </c>
      <c r="D35" s="252" t="s">
        <v>1769</v>
      </c>
      <c r="E35" s="252" t="s">
        <v>1757</v>
      </c>
      <c r="F35" s="172" t="s">
        <v>1723</v>
      </c>
      <c r="G35" s="164"/>
      <c r="H35" s="180">
        <f t="shared" si="0"/>
        <v>32960</v>
      </c>
      <c r="I35" s="11" t="s">
        <v>615</v>
      </c>
      <c r="J35" s="85"/>
      <c r="K35" s="697">
        <v>0</v>
      </c>
      <c r="L35" s="697">
        <v>0</v>
      </c>
      <c r="M35" s="697">
        <v>0</v>
      </c>
      <c r="N35" s="697">
        <v>0</v>
      </c>
      <c r="O35" s="697">
        <v>0</v>
      </c>
      <c r="P35" s="697">
        <v>0</v>
      </c>
      <c r="Q35" s="697">
        <v>0</v>
      </c>
      <c r="R35" s="697">
        <v>0</v>
      </c>
      <c r="S35" s="697">
        <v>0</v>
      </c>
      <c r="T35" s="697">
        <v>0</v>
      </c>
      <c r="U35" s="697">
        <v>4239</v>
      </c>
      <c r="V35" s="697">
        <v>28721</v>
      </c>
      <c r="W35" s="85"/>
      <c r="X35" s="172" t="s">
        <v>1758</v>
      </c>
      <c r="Y35" s="254" t="s">
        <v>1760</v>
      </c>
      <c r="Z35" s="156"/>
    </row>
    <row r="36" spans="3:26">
      <c r="C36" s="239" t="s">
        <v>1761</v>
      </c>
      <c r="D36" s="252" t="s">
        <v>1769</v>
      </c>
      <c r="E36" s="252" t="s">
        <v>1757</v>
      </c>
      <c r="F36" s="172" t="s">
        <v>1723</v>
      </c>
      <c r="G36" s="164"/>
      <c r="H36" s="180">
        <f t="shared" si="0"/>
        <v>370</v>
      </c>
      <c r="I36" s="11" t="s">
        <v>615</v>
      </c>
      <c r="J36" s="85"/>
      <c r="K36" s="697">
        <v>0</v>
      </c>
      <c r="L36" s="697">
        <v>0</v>
      </c>
      <c r="M36" s="697">
        <v>0</v>
      </c>
      <c r="N36" s="697">
        <v>0</v>
      </c>
      <c r="O36" s="697">
        <v>0</v>
      </c>
      <c r="P36" s="697">
        <v>0</v>
      </c>
      <c r="Q36" s="697">
        <v>0</v>
      </c>
      <c r="R36" s="697">
        <v>0</v>
      </c>
      <c r="S36" s="697">
        <v>0</v>
      </c>
      <c r="T36" s="697">
        <v>0</v>
      </c>
      <c r="U36" s="697">
        <v>0</v>
      </c>
      <c r="V36" s="697">
        <v>370</v>
      </c>
      <c r="W36" s="85"/>
      <c r="X36" s="172" t="s">
        <v>1758</v>
      </c>
      <c r="Y36" s="254" t="s">
        <v>1759</v>
      </c>
      <c r="Z36" s="156"/>
    </row>
    <row r="37" spans="3:26">
      <c r="C37" s="239" t="s">
        <v>1755</v>
      </c>
      <c r="D37" s="252" t="s">
        <v>1770</v>
      </c>
      <c r="E37" s="252" t="s">
        <v>1757</v>
      </c>
      <c r="F37" s="172" t="s">
        <v>1723</v>
      </c>
      <c r="G37" s="164"/>
      <c r="H37" s="180">
        <f t="shared" si="0"/>
        <v>69866</v>
      </c>
      <c r="I37" s="11" t="s">
        <v>615</v>
      </c>
      <c r="J37" s="85"/>
      <c r="K37" s="697">
        <v>0</v>
      </c>
      <c r="L37" s="697">
        <v>0</v>
      </c>
      <c r="M37" s="697">
        <v>7686</v>
      </c>
      <c r="N37" s="697">
        <v>170</v>
      </c>
      <c r="O37" s="697">
        <v>0</v>
      </c>
      <c r="P37" s="697">
        <v>179</v>
      </c>
      <c r="Q37" s="697">
        <v>0</v>
      </c>
      <c r="R37" s="697">
        <v>0</v>
      </c>
      <c r="S37" s="697">
        <v>0</v>
      </c>
      <c r="T37" s="697">
        <v>0</v>
      </c>
      <c r="U37" s="697">
        <v>55824</v>
      </c>
      <c r="V37" s="697">
        <v>6007</v>
      </c>
      <c r="W37" s="85"/>
      <c r="X37" s="172" t="s">
        <v>1758</v>
      </c>
      <c r="Y37" s="254" t="s">
        <v>1759</v>
      </c>
      <c r="Z37" s="156"/>
    </row>
    <row r="38" spans="3:26">
      <c r="C38" s="239" t="s">
        <v>819</v>
      </c>
      <c r="D38" s="252" t="s">
        <v>1770</v>
      </c>
      <c r="E38" s="252" t="s">
        <v>1757</v>
      </c>
      <c r="F38" s="172" t="s">
        <v>1723</v>
      </c>
      <c r="G38" s="164"/>
      <c r="H38" s="180">
        <f t="shared" si="0"/>
        <v>69866</v>
      </c>
      <c r="I38" s="11" t="s">
        <v>615</v>
      </c>
      <c r="J38" s="85"/>
      <c r="K38" s="697">
        <v>0</v>
      </c>
      <c r="L38" s="697">
        <v>0</v>
      </c>
      <c r="M38" s="697">
        <v>7686</v>
      </c>
      <c r="N38" s="697">
        <v>170</v>
      </c>
      <c r="O38" s="697">
        <v>0</v>
      </c>
      <c r="P38" s="697">
        <v>179</v>
      </c>
      <c r="Q38" s="697">
        <v>0</v>
      </c>
      <c r="R38" s="697">
        <v>0</v>
      </c>
      <c r="S38" s="697">
        <v>0</v>
      </c>
      <c r="T38" s="697">
        <v>0</v>
      </c>
      <c r="U38" s="697">
        <v>55824</v>
      </c>
      <c r="V38" s="697">
        <v>6007</v>
      </c>
      <c r="W38" s="85"/>
      <c r="X38" s="172" t="s">
        <v>1758</v>
      </c>
      <c r="Y38" s="254" t="s">
        <v>1760</v>
      </c>
      <c r="Z38" s="156"/>
    </row>
    <row r="39" spans="3:26">
      <c r="C39" s="239" t="s">
        <v>1755</v>
      </c>
      <c r="D39" s="252" t="s">
        <v>1771</v>
      </c>
      <c r="E39" s="252" t="s">
        <v>1757</v>
      </c>
      <c r="F39" s="172" t="s">
        <v>1723</v>
      </c>
      <c r="G39" s="164"/>
      <c r="H39" s="180">
        <f t="shared" si="0"/>
        <v>1078095</v>
      </c>
      <c r="I39" s="11" t="s">
        <v>615</v>
      </c>
      <c r="J39" s="85"/>
      <c r="K39" s="697">
        <v>49913</v>
      </c>
      <c r="L39" s="697">
        <v>155942</v>
      </c>
      <c r="M39" s="697">
        <v>296105</v>
      </c>
      <c r="N39" s="697">
        <v>64605</v>
      </c>
      <c r="O39" s="697">
        <v>30085</v>
      </c>
      <c r="P39" s="697">
        <v>0</v>
      </c>
      <c r="Q39" s="697">
        <v>383</v>
      </c>
      <c r="R39" s="697">
        <v>0</v>
      </c>
      <c r="S39" s="697">
        <v>36232</v>
      </c>
      <c r="T39" s="697">
        <v>76701</v>
      </c>
      <c r="U39" s="697">
        <v>315565</v>
      </c>
      <c r="V39" s="697">
        <v>52564</v>
      </c>
      <c r="W39" s="85"/>
      <c r="X39" s="172" t="s">
        <v>1758</v>
      </c>
      <c r="Y39" s="254" t="s">
        <v>1759</v>
      </c>
      <c r="Z39" s="156"/>
    </row>
    <row r="40" spans="3:26">
      <c r="C40" s="239" t="s">
        <v>819</v>
      </c>
      <c r="D40" s="252" t="s">
        <v>1771</v>
      </c>
      <c r="E40" s="252" t="s">
        <v>1757</v>
      </c>
      <c r="F40" s="172" t="s">
        <v>1723</v>
      </c>
      <c r="G40" s="164"/>
      <c r="H40" s="180">
        <f t="shared" si="0"/>
        <v>1085726</v>
      </c>
      <c r="I40" s="11" t="s">
        <v>615</v>
      </c>
      <c r="J40" s="85"/>
      <c r="K40" s="697">
        <v>51268</v>
      </c>
      <c r="L40" s="697">
        <v>156090</v>
      </c>
      <c r="M40" s="697">
        <v>296105</v>
      </c>
      <c r="N40" s="697">
        <v>67359</v>
      </c>
      <c r="O40" s="697">
        <v>30085</v>
      </c>
      <c r="P40" s="697">
        <v>611</v>
      </c>
      <c r="Q40" s="697">
        <v>383</v>
      </c>
      <c r="R40" s="697">
        <v>0</v>
      </c>
      <c r="S40" s="697">
        <v>36350</v>
      </c>
      <c r="T40" s="697">
        <v>77211</v>
      </c>
      <c r="U40" s="697">
        <v>317700</v>
      </c>
      <c r="V40" s="697">
        <v>52564</v>
      </c>
      <c r="W40" s="85"/>
      <c r="X40" s="172" t="s">
        <v>1758</v>
      </c>
      <c r="Y40" s="254" t="s">
        <v>1760</v>
      </c>
      <c r="Z40" s="156"/>
    </row>
    <row r="41" spans="3:26">
      <c r="C41" s="239" t="s">
        <v>1761</v>
      </c>
      <c r="D41" s="252" t="s">
        <v>1771</v>
      </c>
      <c r="E41" s="252" t="s">
        <v>1757</v>
      </c>
      <c r="F41" s="172" t="s">
        <v>1723</v>
      </c>
      <c r="G41" s="164"/>
      <c r="H41" s="180">
        <f t="shared" si="0"/>
        <v>7631</v>
      </c>
      <c r="I41" s="11" t="s">
        <v>615</v>
      </c>
      <c r="J41" s="85"/>
      <c r="K41" s="697">
        <v>1356</v>
      </c>
      <c r="L41" s="697">
        <v>147</v>
      </c>
      <c r="M41" s="697">
        <v>0</v>
      </c>
      <c r="N41" s="697">
        <v>2754</v>
      </c>
      <c r="O41" s="697">
        <v>0</v>
      </c>
      <c r="P41" s="697">
        <v>611</v>
      </c>
      <c r="Q41" s="697">
        <v>0</v>
      </c>
      <c r="R41" s="697">
        <v>0</v>
      </c>
      <c r="S41" s="697">
        <v>118</v>
      </c>
      <c r="T41" s="697">
        <v>510</v>
      </c>
      <c r="U41" s="697">
        <v>2135</v>
      </c>
      <c r="V41" s="697">
        <v>0</v>
      </c>
      <c r="W41" s="85"/>
      <c r="X41" s="172" t="s">
        <v>1758</v>
      </c>
      <c r="Y41" s="254" t="s">
        <v>1759</v>
      </c>
      <c r="Z41" s="156"/>
    </row>
    <row r="42" spans="3:26">
      <c r="C42" s="239" t="s">
        <v>1755</v>
      </c>
      <c r="D42" s="252" t="s">
        <v>1772</v>
      </c>
      <c r="E42" s="252" t="s">
        <v>1757</v>
      </c>
      <c r="F42" s="172" t="s">
        <v>1723</v>
      </c>
      <c r="G42" s="164"/>
      <c r="H42" s="180">
        <f t="shared" si="0"/>
        <v>176025</v>
      </c>
      <c r="I42" s="11" t="s">
        <v>615</v>
      </c>
      <c r="J42" s="85"/>
      <c r="K42" s="697">
        <v>8584</v>
      </c>
      <c r="L42" s="697">
        <v>32137</v>
      </c>
      <c r="M42" s="697">
        <v>37254</v>
      </c>
      <c r="N42" s="697">
        <v>37511</v>
      </c>
      <c r="O42" s="697">
        <v>11001</v>
      </c>
      <c r="P42" s="697">
        <v>7876</v>
      </c>
      <c r="Q42" s="697">
        <v>4189</v>
      </c>
      <c r="R42" s="697">
        <v>2110</v>
      </c>
      <c r="S42" s="697">
        <v>9889</v>
      </c>
      <c r="T42" s="697">
        <v>16720</v>
      </c>
      <c r="U42" s="697">
        <v>6389</v>
      </c>
      <c r="V42" s="697">
        <v>2365</v>
      </c>
      <c r="W42" s="85"/>
      <c r="X42" s="172" t="s">
        <v>1758</v>
      </c>
      <c r="Y42" s="254" t="s">
        <v>1759</v>
      </c>
      <c r="Z42" s="156"/>
    </row>
    <row r="43" spans="3:26">
      <c r="C43" s="239" t="s">
        <v>819</v>
      </c>
      <c r="D43" s="252" t="s">
        <v>1772</v>
      </c>
      <c r="E43" s="252" t="s">
        <v>1757</v>
      </c>
      <c r="F43" s="172" t="s">
        <v>1723</v>
      </c>
      <c r="G43" s="164"/>
      <c r="H43" s="180">
        <f t="shared" si="0"/>
        <v>182377</v>
      </c>
      <c r="I43" s="11" t="s">
        <v>615</v>
      </c>
      <c r="J43" s="85"/>
      <c r="K43" s="697">
        <v>8584</v>
      </c>
      <c r="L43" s="697">
        <v>32450</v>
      </c>
      <c r="M43" s="697">
        <v>38423</v>
      </c>
      <c r="N43" s="697">
        <v>39302</v>
      </c>
      <c r="O43" s="697">
        <v>11171</v>
      </c>
      <c r="P43" s="697">
        <v>7876</v>
      </c>
      <c r="Q43" s="697">
        <v>4189</v>
      </c>
      <c r="R43" s="697">
        <v>2280</v>
      </c>
      <c r="S43" s="697">
        <v>9889</v>
      </c>
      <c r="T43" s="697">
        <v>16920</v>
      </c>
      <c r="U43" s="697">
        <v>8116</v>
      </c>
      <c r="V43" s="697">
        <v>3177</v>
      </c>
      <c r="W43" s="85"/>
      <c r="X43" s="172" t="s">
        <v>1758</v>
      </c>
      <c r="Y43" s="254" t="s">
        <v>1759</v>
      </c>
      <c r="Z43" s="156"/>
    </row>
    <row r="44" spans="3:26">
      <c r="C44" s="239" t="s">
        <v>1761</v>
      </c>
      <c r="D44" s="252" t="s">
        <v>1772</v>
      </c>
      <c r="E44" s="252" t="s">
        <v>1757</v>
      </c>
      <c r="F44" s="172" t="s">
        <v>1723</v>
      </c>
      <c r="G44" s="164"/>
      <c r="H44" s="180">
        <f t="shared" si="0"/>
        <v>6354</v>
      </c>
      <c r="I44" s="11" t="s">
        <v>615</v>
      </c>
      <c r="J44" s="85"/>
      <c r="K44" s="697">
        <v>0</v>
      </c>
      <c r="L44" s="697">
        <v>313</v>
      </c>
      <c r="M44" s="697">
        <v>1169</v>
      </c>
      <c r="N44" s="697">
        <v>1791</v>
      </c>
      <c r="O44" s="697">
        <v>170</v>
      </c>
      <c r="P44" s="697">
        <v>0</v>
      </c>
      <c r="Q44" s="697">
        <v>0</v>
      </c>
      <c r="R44" s="697">
        <v>170</v>
      </c>
      <c r="S44" s="697">
        <v>0</v>
      </c>
      <c r="T44" s="697">
        <v>200</v>
      </c>
      <c r="U44" s="697">
        <v>1728</v>
      </c>
      <c r="V44" s="697">
        <v>813</v>
      </c>
      <c r="W44" s="85"/>
      <c r="X44" s="172" t="s">
        <v>1758</v>
      </c>
      <c r="Y44" s="254" t="s">
        <v>1759</v>
      </c>
      <c r="Z44" s="156"/>
    </row>
    <row r="45" spans="3:26">
      <c r="C45" s="239" t="s">
        <v>1755</v>
      </c>
      <c r="D45" s="252" t="s">
        <v>1773</v>
      </c>
      <c r="E45" s="252" t="s">
        <v>1757</v>
      </c>
      <c r="F45" s="172" t="s">
        <v>1723</v>
      </c>
      <c r="G45" s="164"/>
      <c r="H45" s="180">
        <f t="shared" si="0"/>
        <v>197225</v>
      </c>
      <c r="I45" s="11" t="s">
        <v>615</v>
      </c>
      <c r="J45" s="85"/>
      <c r="K45" s="697">
        <v>140603</v>
      </c>
      <c r="L45" s="697">
        <v>20665</v>
      </c>
      <c r="M45" s="697">
        <v>190</v>
      </c>
      <c r="N45" s="697">
        <v>5645</v>
      </c>
      <c r="O45" s="697">
        <v>452</v>
      </c>
      <c r="P45" s="697">
        <v>5962</v>
      </c>
      <c r="Q45" s="697">
        <v>21243</v>
      </c>
      <c r="R45" s="697">
        <v>2286</v>
      </c>
      <c r="S45" s="697">
        <v>0</v>
      </c>
      <c r="T45" s="697">
        <v>0</v>
      </c>
      <c r="U45" s="697">
        <v>0</v>
      </c>
      <c r="V45" s="697">
        <v>179</v>
      </c>
      <c r="W45" s="85"/>
      <c r="X45" s="172" t="s">
        <v>1758</v>
      </c>
      <c r="Y45" s="254" t="s">
        <v>1759</v>
      </c>
      <c r="Z45" s="156"/>
    </row>
    <row r="46" spans="3:26">
      <c r="C46" s="239" t="s">
        <v>819</v>
      </c>
      <c r="D46" s="252" t="s">
        <v>1773</v>
      </c>
      <c r="E46" s="252" t="s">
        <v>1757</v>
      </c>
      <c r="F46" s="172" t="s">
        <v>1723</v>
      </c>
      <c r="G46" s="164"/>
      <c r="H46" s="180">
        <f t="shared" si="0"/>
        <v>197225</v>
      </c>
      <c r="I46" s="11" t="s">
        <v>615</v>
      </c>
      <c r="J46" s="85"/>
      <c r="K46" s="697">
        <v>140603</v>
      </c>
      <c r="L46" s="697">
        <v>20665</v>
      </c>
      <c r="M46" s="697">
        <v>190</v>
      </c>
      <c r="N46" s="697">
        <v>5645</v>
      </c>
      <c r="O46" s="697">
        <v>452</v>
      </c>
      <c r="P46" s="697">
        <v>5962</v>
      </c>
      <c r="Q46" s="697">
        <v>21243</v>
      </c>
      <c r="R46" s="697">
        <v>2286</v>
      </c>
      <c r="S46" s="697">
        <v>0</v>
      </c>
      <c r="T46" s="697">
        <v>0</v>
      </c>
      <c r="U46" s="697">
        <v>0</v>
      </c>
      <c r="V46" s="697">
        <v>179</v>
      </c>
      <c r="W46" s="85"/>
      <c r="X46" s="172" t="s">
        <v>1758</v>
      </c>
      <c r="Y46" s="254" t="s">
        <v>1774</v>
      </c>
      <c r="Z46" s="156"/>
    </row>
    <row r="47" spans="3:26">
      <c r="C47" s="239" t="s">
        <v>1755</v>
      </c>
      <c r="D47" s="252" t="s">
        <v>1775</v>
      </c>
      <c r="E47" s="252" t="s">
        <v>1757</v>
      </c>
      <c r="F47" s="172" t="s">
        <v>1723</v>
      </c>
      <c r="G47" s="164"/>
      <c r="H47" s="180">
        <f t="shared" si="0"/>
        <v>247097</v>
      </c>
      <c r="I47" s="11" t="s">
        <v>615</v>
      </c>
      <c r="J47" s="85"/>
      <c r="K47" s="697">
        <v>173</v>
      </c>
      <c r="L47" s="697">
        <v>0</v>
      </c>
      <c r="M47" s="697">
        <v>30350</v>
      </c>
      <c r="N47" s="697">
        <v>52626</v>
      </c>
      <c r="O47" s="697">
        <v>35403</v>
      </c>
      <c r="P47" s="697">
        <v>15994</v>
      </c>
      <c r="Q47" s="697">
        <v>39630</v>
      </c>
      <c r="R47" s="697">
        <v>13691</v>
      </c>
      <c r="S47" s="697">
        <v>35163</v>
      </c>
      <c r="T47" s="697">
        <v>9668</v>
      </c>
      <c r="U47" s="697">
        <v>10932</v>
      </c>
      <c r="V47" s="697">
        <v>3467</v>
      </c>
      <c r="W47" s="85"/>
      <c r="X47" s="172" t="s">
        <v>1758</v>
      </c>
      <c r="Y47" s="254" t="s">
        <v>1759</v>
      </c>
      <c r="Z47" s="156"/>
    </row>
    <row r="48" spans="3:26">
      <c r="C48" s="239" t="s">
        <v>819</v>
      </c>
      <c r="D48" s="252" t="s">
        <v>1775</v>
      </c>
      <c r="E48" s="252" t="s">
        <v>1757</v>
      </c>
      <c r="F48" s="172" t="s">
        <v>1723</v>
      </c>
      <c r="G48" s="164"/>
      <c r="H48" s="180">
        <f t="shared" si="0"/>
        <v>247097</v>
      </c>
      <c r="I48" s="11" t="s">
        <v>615</v>
      </c>
      <c r="J48" s="85"/>
      <c r="K48" s="697">
        <v>173</v>
      </c>
      <c r="L48" s="697">
        <v>0</v>
      </c>
      <c r="M48" s="697">
        <v>30350</v>
      </c>
      <c r="N48" s="697">
        <v>52626</v>
      </c>
      <c r="O48" s="697">
        <v>35403</v>
      </c>
      <c r="P48" s="697">
        <v>15994</v>
      </c>
      <c r="Q48" s="697">
        <v>39630</v>
      </c>
      <c r="R48" s="697">
        <v>13691</v>
      </c>
      <c r="S48" s="697">
        <v>35163</v>
      </c>
      <c r="T48" s="697">
        <v>9668</v>
      </c>
      <c r="U48" s="697">
        <v>10932</v>
      </c>
      <c r="V48" s="697">
        <v>3467</v>
      </c>
      <c r="W48" s="85"/>
      <c r="X48" s="172" t="s">
        <v>1758</v>
      </c>
      <c r="Y48" s="254" t="s">
        <v>1760</v>
      </c>
      <c r="Z48" s="156"/>
    </row>
    <row r="49" spans="3:26">
      <c r="C49" s="239" t="s">
        <v>1755</v>
      </c>
      <c r="D49" s="252" t="s">
        <v>1776</v>
      </c>
      <c r="E49" s="252" t="s">
        <v>1757</v>
      </c>
      <c r="F49" s="172" t="s">
        <v>1723</v>
      </c>
      <c r="G49" s="164"/>
      <c r="H49" s="180">
        <f t="shared" si="0"/>
        <v>761584</v>
      </c>
      <c r="I49" s="11" t="s">
        <v>615</v>
      </c>
      <c r="J49" s="85"/>
      <c r="K49" s="697">
        <v>82913</v>
      </c>
      <c r="L49" s="697">
        <v>39015</v>
      </c>
      <c r="M49" s="697">
        <v>136086</v>
      </c>
      <c r="N49" s="697">
        <v>56576</v>
      </c>
      <c r="O49" s="697">
        <v>7502</v>
      </c>
      <c r="P49" s="697">
        <v>38317</v>
      </c>
      <c r="Q49" s="697">
        <v>45174</v>
      </c>
      <c r="R49" s="697">
        <v>84698</v>
      </c>
      <c r="S49" s="697">
        <v>138557</v>
      </c>
      <c r="T49" s="697">
        <v>30682</v>
      </c>
      <c r="U49" s="697">
        <v>35785</v>
      </c>
      <c r="V49" s="697">
        <v>66279</v>
      </c>
      <c r="W49" s="85"/>
      <c r="X49" s="172" t="s">
        <v>1758</v>
      </c>
      <c r="Y49" s="254" t="s">
        <v>1759</v>
      </c>
      <c r="Z49" s="156"/>
    </row>
    <row r="50" spans="3:26">
      <c r="C50" s="239" t="s">
        <v>819</v>
      </c>
      <c r="D50" s="252" t="s">
        <v>1776</v>
      </c>
      <c r="E50" s="252" t="s">
        <v>1757</v>
      </c>
      <c r="F50" s="172" t="s">
        <v>1723</v>
      </c>
      <c r="G50" s="164"/>
      <c r="H50" s="180">
        <f t="shared" si="0"/>
        <v>762397</v>
      </c>
      <c r="I50" s="11" t="s">
        <v>615</v>
      </c>
      <c r="J50" s="85"/>
      <c r="K50" s="697">
        <v>82913</v>
      </c>
      <c r="L50" s="697">
        <v>39204</v>
      </c>
      <c r="M50" s="697">
        <v>136086</v>
      </c>
      <c r="N50" s="697">
        <v>56648</v>
      </c>
      <c r="O50" s="697">
        <v>7502</v>
      </c>
      <c r="P50" s="697">
        <v>38317</v>
      </c>
      <c r="Q50" s="697">
        <v>45174</v>
      </c>
      <c r="R50" s="697">
        <v>84698</v>
      </c>
      <c r="S50" s="697">
        <v>138557</v>
      </c>
      <c r="T50" s="697">
        <v>31234</v>
      </c>
      <c r="U50" s="697">
        <v>35785</v>
      </c>
      <c r="V50" s="697">
        <v>66279</v>
      </c>
      <c r="W50" s="85"/>
      <c r="X50" s="172" t="s">
        <v>1758</v>
      </c>
      <c r="Y50" s="254" t="s">
        <v>1760</v>
      </c>
      <c r="Z50" s="156"/>
    </row>
    <row r="51" spans="3:26">
      <c r="C51" s="239" t="s">
        <v>1761</v>
      </c>
      <c r="D51" s="252" t="s">
        <v>1776</v>
      </c>
      <c r="E51" s="252" t="s">
        <v>1757</v>
      </c>
      <c r="F51" s="172" t="s">
        <v>1723</v>
      </c>
      <c r="G51" s="164"/>
      <c r="H51" s="180">
        <f t="shared" si="0"/>
        <v>814</v>
      </c>
      <c r="I51" s="11" t="s">
        <v>615</v>
      </c>
      <c r="J51" s="85"/>
      <c r="K51" s="697">
        <v>0</v>
      </c>
      <c r="L51" s="697">
        <v>189</v>
      </c>
      <c r="M51" s="697">
        <v>0</v>
      </c>
      <c r="N51" s="697">
        <v>72</v>
      </c>
      <c r="O51" s="697">
        <v>0</v>
      </c>
      <c r="P51" s="697">
        <v>0</v>
      </c>
      <c r="Q51" s="697">
        <v>0</v>
      </c>
      <c r="R51" s="697">
        <v>0</v>
      </c>
      <c r="S51" s="697">
        <v>0</v>
      </c>
      <c r="T51" s="697">
        <v>553</v>
      </c>
      <c r="U51" s="697">
        <v>0</v>
      </c>
      <c r="V51" s="697">
        <v>0</v>
      </c>
      <c r="W51" s="85"/>
      <c r="X51" s="172" t="s">
        <v>1758</v>
      </c>
      <c r="Y51" s="254" t="s">
        <v>1759</v>
      </c>
      <c r="Z51" s="156"/>
    </row>
    <row r="52" spans="3:26">
      <c r="C52" s="239" t="s">
        <v>1755</v>
      </c>
      <c r="D52" s="252" t="s">
        <v>1777</v>
      </c>
      <c r="E52" s="252" t="s">
        <v>1757</v>
      </c>
      <c r="F52" s="172" t="s">
        <v>1723</v>
      </c>
      <c r="G52" s="164"/>
      <c r="H52" s="180">
        <f t="shared" si="0"/>
        <v>10732</v>
      </c>
      <c r="I52" s="11" t="s">
        <v>615</v>
      </c>
      <c r="J52" s="85"/>
      <c r="K52" s="697">
        <v>1169</v>
      </c>
      <c r="L52" s="697">
        <v>0</v>
      </c>
      <c r="M52" s="697">
        <v>0</v>
      </c>
      <c r="N52" s="697">
        <v>282</v>
      </c>
      <c r="O52" s="697">
        <v>205</v>
      </c>
      <c r="P52" s="697">
        <v>963</v>
      </c>
      <c r="Q52" s="697">
        <v>2452</v>
      </c>
      <c r="R52" s="697">
        <v>405</v>
      </c>
      <c r="S52" s="697">
        <v>1356</v>
      </c>
      <c r="T52" s="697">
        <v>927</v>
      </c>
      <c r="U52" s="697">
        <v>1643</v>
      </c>
      <c r="V52" s="697">
        <v>1330</v>
      </c>
      <c r="W52" s="85"/>
      <c r="X52" s="172" t="s">
        <v>1758</v>
      </c>
      <c r="Y52" s="254" t="s">
        <v>1759</v>
      </c>
      <c r="Z52" s="156"/>
    </row>
    <row r="53" spans="3:26">
      <c r="C53" s="239" t="s">
        <v>819</v>
      </c>
      <c r="D53" s="252" t="s">
        <v>1777</v>
      </c>
      <c r="E53" s="252" t="s">
        <v>1757</v>
      </c>
      <c r="F53" s="172" t="s">
        <v>1723</v>
      </c>
      <c r="G53" s="164"/>
      <c r="H53" s="180">
        <f t="shared" si="0"/>
        <v>12934</v>
      </c>
      <c r="I53" s="11" t="s">
        <v>615</v>
      </c>
      <c r="J53" s="85"/>
      <c r="K53" s="697">
        <v>1169</v>
      </c>
      <c r="L53" s="697">
        <v>0</v>
      </c>
      <c r="M53" s="697">
        <v>0</v>
      </c>
      <c r="N53" s="697">
        <v>282</v>
      </c>
      <c r="O53" s="697">
        <v>205</v>
      </c>
      <c r="P53" s="697">
        <v>963</v>
      </c>
      <c r="Q53" s="697">
        <v>4654</v>
      </c>
      <c r="R53" s="697">
        <v>405</v>
      </c>
      <c r="S53" s="697">
        <v>1356</v>
      </c>
      <c r="T53" s="697">
        <v>927</v>
      </c>
      <c r="U53" s="697">
        <v>1643</v>
      </c>
      <c r="V53" s="697">
        <v>1330</v>
      </c>
      <c r="W53" s="85"/>
      <c r="X53" s="172" t="s">
        <v>1758</v>
      </c>
      <c r="Y53" s="254" t="s">
        <v>1760</v>
      </c>
      <c r="Z53" s="156"/>
    </row>
    <row r="54" spans="3:26">
      <c r="C54" s="239" t="s">
        <v>1761</v>
      </c>
      <c r="D54" s="252" t="s">
        <v>1777</v>
      </c>
      <c r="E54" s="252" t="s">
        <v>1757</v>
      </c>
      <c r="F54" s="172" t="s">
        <v>1723</v>
      </c>
      <c r="G54" s="164"/>
      <c r="H54" s="180">
        <f t="shared" si="0"/>
        <v>2202</v>
      </c>
      <c r="I54" s="11" t="s">
        <v>615</v>
      </c>
      <c r="J54" s="85"/>
      <c r="K54" s="697">
        <v>0</v>
      </c>
      <c r="L54" s="697">
        <v>0</v>
      </c>
      <c r="M54" s="697">
        <v>0</v>
      </c>
      <c r="N54" s="697">
        <v>0</v>
      </c>
      <c r="O54" s="697">
        <v>0</v>
      </c>
      <c r="P54" s="697">
        <v>0</v>
      </c>
      <c r="Q54" s="697">
        <v>2202</v>
      </c>
      <c r="R54" s="697">
        <v>0</v>
      </c>
      <c r="S54" s="697">
        <v>0</v>
      </c>
      <c r="T54" s="697">
        <v>0</v>
      </c>
      <c r="U54" s="697">
        <v>0</v>
      </c>
      <c r="V54" s="697">
        <v>0</v>
      </c>
      <c r="W54" s="85"/>
      <c r="X54" s="172" t="s">
        <v>1758</v>
      </c>
      <c r="Y54" s="254" t="s">
        <v>1759</v>
      </c>
      <c r="Z54" s="156"/>
    </row>
    <row r="55" spans="3:26">
      <c r="C55" s="239" t="s">
        <v>1755</v>
      </c>
      <c r="D55" s="252" t="s">
        <v>1778</v>
      </c>
      <c r="E55" s="252" t="s">
        <v>1757</v>
      </c>
      <c r="F55" s="172" t="s">
        <v>1723</v>
      </c>
      <c r="G55" s="164"/>
      <c r="H55" s="180">
        <f t="shared" si="0"/>
        <v>9688</v>
      </c>
      <c r="I55" s="11" t="s">
        <v>615</v>
      </c>
      <c r="J55" s="85"/>
      <c r="K55" s="697">
        <v>7036</v>
      </c>
      <c r="L55" s="697">
        <v>2652</v>
      </c>
      <c r="M55" s="697">
        <v>0</v>
      </c>
      <c r="N55" s="697">
        <v>0</v>
      </c>
      <c r="O55" s="697">
        <v>0</v>
      </c>
      <c r="P55" s="697">
        <v>0</v>
      </c>
      <c r="Q55" s="697">
        <v>0</v>
      </c>
      <c r="R55" s="697">
        <v>0</v>
      </c>
      <c r="S55" s="697">
        <v>0</v>
      </c>
      <c r="T55" s="697">
        <v>0</v>
      </c>
      <c r="U55" s="697">
        <v>0</v>
      </c>
      <c r="V55" s="697">
        <v>0</v>
      </c>
      <c r="W55" s="85"/>
      <c r="X55" s="172" t="s">
        <v>1758</v>
      </c>
      <c r="Y55" s="254" t="s">
        <v>1759</v>
      </c>
      <c r="Z55" s="156"/>
    </row>
    <row r="56" spans="3:26">
      <c r="C56" s="239" t="s">
        <v>819</v>
      </c>
      <c r="D56" s="252" t="s">
        <v>1778</v>
      </c>
      <c r="E56" s="252" t="s">
        <v>1757</v>
      </c>
      <c r="F56" s="172" t="s">
        <v>1723</v>
      </c>
      <c r="G56" s="164"/>
      <c r="H56" s="180">
        <f t="shared" si="0"/>
        <v>9688</v>
      </c>
      <c r="I56" s="11" t="s">
        <v>615</v>
      </c>
      <c r="J56" s="85"/>
      <c r="K56" s="697">
        <v>7036</v>
      </c>
      <c r="L56" s="697">
        <v>2652</v>
      </c>
      <c r="M56" s="697">
        <v>0</v>
      </c>
      <c r="N56" s="697">
        <v>0</v>
      </c>
      <c r="O56" s="697">
        <v>0</v>
      </c>
      <c r="P56" s="697">
        <v>0</v>
      </c>
      <c r="Q56" s="697">
        <v>0</v>
      </c>
      <c r="R56" s="697">
        <v>0</v>
      </c>
      <c r="S56" s="697">
        <v>0</v>
      </c>
      <c r="T56" s="697">
        <v>0</v>
      </c>
      <c r="U56" s="697">
        <v>0</v>
      </c>
      <c r="V56" s="697">
        <v>0</v>
      </c>
      <c r="W56" s="85"/>
      <c r="X56" s="172" t="s">
        <v>1758</v>
      </c>
      <c r="Y56" s="254" t="s">
        <v>1760</v>
      </c>
      <c r="Z56" s="156"/>
    </row>
    <row r="57" spans="3:26">
      <c r="C57" s="239" t="s">
        <v>1755</v>
      </c>
      <c r="D57" s="252" t="s">
        <v>1779</v>
      </c>
      <c r="E57" s="252" t="s">
        <v>1757</v>
      </c>
      <c r="F57" s="172" t="s">
        <v>1723</v>
      </c>
      <c r="G57" s="164"/>
      <c r="H57" s="180">
        <f t="shared" si="0"/>
        <v>147308</v>
      </c>
      <c r="I57" s="11" t="s">
        <v>615</v>
      </c>
      <c r="J57" s="85"/>
      <c r="K57" s="697">
        <v>6144</v>
      </c>
      <c r="L57" s="697">
        <v>3957</v>
      </c>
      <c r="M57" s="697">
        <v>11808</v>
      </c>
      <c r="N57" s="697">
        <v>2942</v>
      </c>
      <c r="O57" s="697">
        <v>873</v>
      </c>
      <c r="P57" s="697">
        <v>25715</v>
      </c>
      <c r="Q57" s="697">
        <v>52642</v>
      </c>
      <c r="R57" s="697">
        <v>21256</v>
      </c>
      <c r="S57" s="697">
        <v>9998</v>
      </c>
      <c r="T57" s="697">
        <v>4612</v>
      </c>
      <c r="U57" s="697">
        <v>6442</v>
      </c>
      <c r="V57" s="697">
        <v>919</v>
      </c>
      <c r="W57" s="85"/>
      <c r="X57" s="172" t="s">
        <v>1758</v>
      </c>
      <c r="Y57" s="254" t="s">
        <v>1759</v>
      </c>
      <c r="Z57" s="156"/>
    </row>
    <row r="58" spans="3:26">
      <c r="C58" s="239" t="s">
        <v>819</v>
      </c>
      <c r="D58" s="252" t="s">
        <v>1779</v>
      </c>
      <c r="E58" s="252" t="s">
        <v>1757</v>
      </c>
      <c r="F58" s="172" t="s">
        <v>1723</v>
      </c>
      <c r="G58" s="164"/>
      <c r="H58" s="180">
        <f t="shared" si="0"/>
        <v>147308</v>
      </c>
      <c r="I58" s="11" t="s">
        <v>615</v>
      </c>
      <c r="J58" s="85"/>
      <c r="K58" s="697">
        <v>6144</v>
      </c>
      <c r="L58" s="697">
        <v>3957</v>
      </c>
      <c r="M58" s="697">
        <v>11808</v>
      </c>
      <c r="N58" s="697">
        <v>2942</v>
      </c>
      <c r="O58" s="697">
        <v>873</v>
      </c>
      <c r="P58" s="697">
        <v>25715</v>
      </c>
      <c r="Q58" s="697">
        <v>52642</v>
      </c>
      <c r="R58" s="697">
        <v>21256</v>
      </c>
      <c r="S58" s="697">
        <v>9998</v>
      </c>
      <c r="T58" s="697">
        <v>4612</v>
      </c>
      <c r="U58" s="697">
        <v>6442</v>
      </c>
      <c r="V58" s="697">
        <v>919</v>
      </c>
      <c r="W58" s="85"/>
      <c r="X58" s="172" t="s">
        <v>1758</v>
      </c>
      <c r="Y58" s="254" t="s">
        <v>1760</v>
      </c>
      <c r="Z58" s="156"/>
    </row>
    <row r="59" spans="3:26">
      <c r="C59" s="239" t="s">
        <v>819</v>
      </c>
      <c r="D59" s="252" t="s">
        <v>1780</v>
      </c>
      <c r="E59" s="252" t="s">
        <v>1757</v>
      </c>
      <c r="F59" s="172" t="s">
        <v>1723</v>
      </c>
      <c r="G59" s="164"/>
      <c r="H59" s="180">
        <f t="shared" si="0"/>
        <v>646</v>
      </c>
      <c r="I59" s="11" t="s">
        <v>615</v>
      </c>
      <c r="J59" s="85"/>
      <c r="K59" s="697">
        <v>0</v>
      </c>
      <c r="L59" s="697">
        <v>0</v>
      </c>
      <c r="M59" s="697">
        <v>0</v>
      </c>
      <c r="N59" s="697">
        <v>0</v>
      </c>
      <c r="O59" s="697">
        <v>646</v>
      </c>
      <c r="P59" s="697">
        <v>0</v>
      </c>
      <c r="Q59" s="697">
        <v>0</v>
      </c>
      <c r="R59" s="697">
        <v>0</v>
      </c>
      <c r="S59" s="697">
        <v>0</v>
      </c>
      <c r="T59" s="697">
        <v>0</v>
      </c>
      <c r="U59" s="697">
        <v>0</v>
      </c>
      <c r="V59" s="697">
        <v>0</v>
      </c>
      <c r="W59" s="85"/>
      <c r="X59" s="172" t="s">
        <v>1758</v>
      </c>
      <c r="Y59" s="254" t="s">
        <v>1760</v>
      </c>
      <c r="Z59" s="156"/>
    </row>
    <row r="60" spans="3:26">
      <c r="C60" s="239" t="s">
        <v>1761</v>
      </c>
      <c r="D60" s="252" t="s">
        <v>1780</v>
      </c>
      <c r="E60" s="252" t="s">
        <v>1757</v>
      </c>
      <c r="F60" s="172" t="s">
        <v>1723</v>
      </c>
      <c r="G60" s="164"/>
      <c r="H60" s="180">
        <f t="shared" si="0"/>
        <v>646</v>
      </c>
      <c r="I60" s="11" t="s">
        <v>615</v>
      </c>
      <c r="J60" s="85"/>
      <c r="K60" s="697">
        <v>0</v>
      </c>
      <c r="L60" s="697">
        <v>0</v>
      </c>
      <c r="M60" s="697">
        <v>0</v>
      </c>
      <c r="N60" s="697">
        <v>0</v>
      </c>
      <c r="O60" s="697">
        <v>646</v>
      </c>
      <c r="P60" s="697">
        <v>0</v>
      </c>
      <c r="Q60" s="697">
        <v>0</v>
      </c>
      <c r="R60" s="697">
        <v>0</v>
      </c>
      <c r="S60" s="697">
        <v>0</v>
      </c>
      <c r="T60" s="697">
        <v>0</v>
      </c>
      <c r="U60" s="697">
        <v>0</v>
      </c>
      <c r="V60" s="697">
        <v>0</v>
      </c>
      <c r="W60" s="85"/>
      <c r="X60" s="172" t="s">
        <v>1758</v>
      </c>
      <c r="Y60" s="254" t="s">
        <v>1759</v>
      </c>
      <c r="Z60" s="156"/>
    </row>
    <row r="61" spans="3:26">
      <c r="C61" s="239" t="s">
        <v>1755</v>
      </c>
      <c r="D61" s="252" t="s">
        <v>1781</v>
      </c>
      <c r="E61" s="252" t="s">
        <v>1757</v>
      </c>
      <c r="F61" s="172" t="s">
        <v>1725</v>
      </c>
      <c r="G61" s="164"/>
      <c r="H61" s="180">
        <f t="shared" si="0"/>
        <v>435115</v>
      </c>
      <c r="I61" s="11" t="s">
        <v>615</v>
      </c>
      <c r="J61" s="85"/>
      <c r="K61" s="697">
        <v>16104</v>
      </c>
      <c r="L61" s="697">
        <v>29630</v>
      </c>
      <c r="M61" s="697">
        <v>55924</v>
      </c>
      <c r="N61" s="697">
        <v>33011</v>
      </c>
      <c r="O61" s="697">
        <v>15114</v>
      </c>
      <c r="P61" s="697">
        <v>28214</v>
      </c>
      <c r="Q61" s="697">
        <v>0</v>
      </c>
      <c r="R61" s="697">
        <v>10113</v>
      </c>
      <c r="S61" s="697">
        <v>64300</v>
      </c>
      <c r="T61" s="697">
        <v>59736</v>
      </c>
      <c r="U61" s="697">
        <v>83078</v>
      </c>
      <c r="V61" s="697">
        <v>39891</v>
      </c>
      <c r="W61" s="85"/>
      <c r="X61" s="172" t="s">
        <v>1758</v>
      </c>
      <c r="Y61" s="254" t="s">
        <v>1759</v>
      </c>
      <c r="Z61" s="156"/>
    </row>
    <row r="62" spans="3:26">
      <c r="C62" s="239" t="s">
        <v>819</v>
      </c>
      <c r="D62" s="252" t="s">
        <v>1781</v>
      </c>
      <c r="E62" s="252" t="s">
        <v>1757</v>
      </c>
      <c r="F62" s="172" t="s">
        <v>1725</v>
      </c>
      <c r="G62" s="164"/>
      <c r="H62" s="180">
        <f t="shared" si="0"/>
        <v>435876</v>
      </c>
      <c r="I62" s="11" t="s">
        <v>615</v>
      </c>
      <c r="J62" s="85"/>
      <c r="K62" s="697">
        <v>16104</v>
      </c>
      <c r="L62" s="697">
        <v>29630</v>
      </c>
      <c r="M62" s="697">
        <v>55924</v>
      </c>
      <c r="N62" s="697">
        <v>33170</v>
      </c>
      <c r="O62" s="697">
        <v>15114</v>
      </c>
      <c r="P62" s="697">
        <v>28664</v>
      </c>
      <c r="Q62" s="697">
        <v>0</v>
      </c>
      <c r="R62" s="697">
        <v>10113</v>
      </c>
      <c r="S62" s="697">
        <v>64452</v>
      </c>
      <c r="T62" s="697">
        <v>59736</v>
      </c>
      <c r="U62" s="697">
        <v>83078</v>
      </c>
      <c r="V62" s="697">
        <v>39891</v>
      </c>
      <c r="W62" s="85"/>
      <c r="X62" s="172" t="s">
        <v>511</v>
      </c>
      <c r="Y62" s="254" t="s">
        <v>1760</v>
      </c>
      <c r="Z62" s="156"/>
    </row>
    <row r="63" spans="3:26">
      <c r="C63" s="239" t="s">
        <v>1761</v>
      </c>
      <c r="D63" s="252" t="s">
        <v>1781</v>
      </c>
      <c r="E63" s="252" t="s">
        <v>1757</v>
      </c>
      <c r="F63" s="172" t="s">
        <v>1725</v>
      </c>
      <c r="G63" s="164"/>
      <c r="H63" s="180">
        <f t="shared" si="0"/>
        <v>761</v>
      </c>
      <c r="I63" s="11" t="s">
        <v>615</v>
      </c>
      <c r="J63" s="85"/>
      <c r="K63" s="697">
        <v>0</v>
      </c>
      <c r="L63" s="697">
        <v>0</v>
      </c>
      <c r="M63" s="697">
        <v>0</v>
      </c>
      <c r="N63" s="697">
        <v>159</v>
      </c>
      <c r="O63" s="697">
        <v>0</v>
      </c>
      <c r="P63" s="697">
        <v>450</v>
      </c>
      <c r="Q63" s="697">
        <v>0</v>
      </c>
      <c r="R63" s="697">
        <v>0</v>
      </c>
      <c r="S63" s="697">
        <v>152</v>
      </c>
      <c r="T63" s="697">
        <v>0</v>
      </c>
      <c r="U63" s="697">
        <v>0</v>
      </c>
      <c r="V63" s="697">
        <v>0</v>
      </c>
      <c r="W63" s="85"/>
      <c r="X63" s="172" t="s">
        <v>1758</v>
      </c>
      <c r="Y63" s="254" t="s">
        <v>1759</v>
      </c>
      <c r="Z63" s="156"/>
    </row>
    <row r="64" spans="3:26">
      <c r="C64" s="239" t="s">
        <v>1755</v>
      </c>
      <c r="D64" s="252" t="s">
        <v>1782</v>
      </c>
      <c r="E64" s="252" t="s">
        <v>1757</v>
      </c>
      <c r="F64" s="172" t="s">
        <v>1725</v>
      </c>
      <c r="G64" s="164"/>
      <c r="H64" s="180">
        <f t="shared" si="0"/>
        <v>1567900</v>
      </c>
      <c r="I64" s="11" t="s">
        <v>615</v>
      </c>
      <c r="J64" s="85"/>
      <c r="K64" s="697">
        <v>133339</v>
      </c>
      <c r="L64" s="697">
        <v>110579</v>
      </c>
      <c r="M64" s="697">
        <v>239520</v>
      </c>
      <c r="N64" s="697">
        <v>136398</v>
      </c>
      <c r="O64" s="697">
        <v>45823</v>
      </c>
      <c r="P64" s="697">
        <v>120979</v>
      </c>
      <c r="Q64" s="697">
        <v>116160</v>
      </c>
      <c r="R64" s="697">
        <v>87527</v>
      </c>
      <c r="S64" s="697">
        <v>97535</v>
      </c>
      <c r="T64" s="697">
        <v>213412</v>
      </c>
      <c r="U64" s="697">
        <v>134639</v>
      </c>
      <c r="V64" s="697">
        <v>131989</v>
      </c>
      <c r="W64" s="85"/>
      <c r="X64" s="172" t="s">
        <v>1758</v>
      </c>
      <c r="Y64" s="254" t="s">
        <v>1759</v>
      </c>
      <c r="Z64" s="156"/>
    </row>
    <row r="65" spans="3:26" s="174" customFormat="1" ht="12.75">
      <c r="C65" s="239" t="s">
        <v>819</v>
      </c>
      <c r="D65" s="252" t="s">
        <v>1782</v>
      </c>
      <c r="E65" s="252" t="s">
        <v>1757</v>
      </c>
      <c r="F65" s="172" t="s">
        <v>1725</v>
      </c>
      <c r="G65" s="164"/>
      <c r="H65" s="180">
        <f t="shared" si="0"/>
        <v>1583950</v>
      </c>
      <c r="I65" s="11" t="s">
        <v>615</v>
      </c>
      <c r="J65" s="85"/>
      <c r="K65" s="697">
        <v>133339</v>
      </c>
      <c r="L65" s="697">
        <v>111002</v>
      </c>
      <c r="M65" s="697">
        <v>239520</v>
      </c>
      <c r="N65" s="697">
        <v>137365</v>
      </c>
      <c r="O65" s="697">
        <v>46036</v>
      </c>
      <c r="P65" s="697">
        <v>121684</v>
      </c>
      <c r="Q65" s="697">
        <v>127970</v>
      </c>
      <c r="R65" s="697">
        <v>87527</v>
      </c>
      <c r="S65" s="697">
        <v>97974</v>
      </c>
      <c r="T65" s="697">
        <v>213412</v>
      </c>
      <c r="U65" s="697">
        <v>136132</v>
      </c>
      <c r="V65" s="697">
        <v>131989</v>
      </c>
      <c r="W65" s="85"/>
      <c r="X65" s="172" t="s">
        <v>1758</v>
      </c>
      <c r="Y65" s="254" t="s">
        <v>1760</v>
      </c>
      <c r="Z65" s="156"/>
    </row>
    <row r="66" spans="3:26" s="163" customFormat="1" ht="12.75">
      <c r="C66" s="239" t="s">
        <v>1761</v>
      </c>
      <c r="D66" s="252" t="s">
        <v>1782</v>
      </c>
      <c r="E66" s="252" t="s">
        <v>1757</v>
      </c>
      <c r="F66" s="172" t="s">
        <v>1725</v>
      </c>
      <c r="G66" s="164"/>
      <c r="H66" s="180">
        <f t="shared" si="0"/>
        <v>16050</v>
      </c>
      <c r="I66" s="11" t="s">
        <v>615</v>
      </c>
      <c r="J66" s="85"/>
      <c r="K66" s="697">
        <v>0</v>
      </c>
      <c r="L66" s="697">
        <v>423</v>
      </c>
      <c r="M66" s="697">
        <v>0</v>
      </c>
      <c r="N66" s="697">
        <v>967</v>
      </c>
      <c r="O66" s="697">
        <v>214</v>
      </c>
      <c r="P66" s="697">
        <v>705</v>
      </c>
      <c r="Q66" s="697">
        <v>11810</v>
      </c>
      <c r="R66" s="697">
        <v>0</v>
      </c>
      <c r="S66" s="697">
        <v>439</v>
      </c>
      <c r="T66" s="697">
        <v>0</v>
      </c>
      <c r="U66" s="697">
        <v>1492</v>
      </c>
      <c r="V66" s="697">
        <v>0</v>
      </c>
      <c r="W66" s="85"/>
      <c r="X66" s="172" t="s">
        <v>1758</v>
      </c>
      <c r="Y66" s="254" t="s">
        <v>1759</v>
      </c>
      <c r="Z66" s="156"/>
    </row>
    <row r="67" spans="3:26" s="163" customFormat="1" ht="12.75">
      <c r="C67" s="239" t="s">
        <v>1755</v>
      </c>
      <c r="D67" s="252" t="s">
        <v>1783</v>
      </c>
      <c r="E67" s="252" t="s">
        <v>1757</v>
      </c>
      <c r="F67" s="172" t="s">
        <v>1725</v>
      </c>
      <c r="G67" s="164"/>
      <c r="H67" s="180">
        <f t="shared" si="0"/>
        <v>2990</v>
      </c>
      <c r="I67" s="11" t="s">
        <v>615</v>
      </c>
      <c r="J67" s="85"/>
      <c r="K67" s="697">
        <v>148</v>
      </c>
      <c r="L67" s="697">
        <v>543</v>
      </c>
      <c r="M67" s="697">
        <v>904</v>
      </c>
      <c r="N67" s="697">
        <v>182</v>
      </c>
      <c r="O67" s="697">
        <v>0</v>
      </c>
      <c r="P67" s="697">
        <v>177</v>
      </c>
      <c r="Q67" s="697">
        <v>510</v>
      </c>
      <c r="R67" s="697">
        <v>0</v>
      </c>
      <c r="S67" s="697">
        <v>0</v>
      </c>
      <c r="T67" s="697">
        <v>324</v>
      </c>
      <c r="U67" s="697">
        <v>202</v>
      </c>
      <c r="V67" s="697">
        <v>0</v>
      </c>
      <c r="W67" s="85"/>
      <c r="X67" s="172" t="s">
        <v>1758</v>
      </c>
      <c r="Y67" s="254" t="s">
        <v>1759</v>
      </c>
      <c r="Z67" s="156"/>
    </row>
    <row r="68" spans="3:26" s="163" customFormat="1" ht="12.75">
      <c r="C68" s="239" t="s">
        <v>819</v>
      </c>
      <c r="D68" s="252" t="s">
        <v>1783</v>
      </c>
      <c r="E68" s="252" t="s">
        <v>1757</v>
      </c>
      <c r="F68" s="172" t="s">
        <v>1725</v>
      </c>
      <c r="G68" s="164"/>
      <c r="H68" s="180">
        <f t="shared" si="0"/>
        <v>2990</v>
      </c>
      <c r="I68" s="11" t="s">
        <v>615</v>
      </c>
      <c r="J68" s="85"/>
      <c r="K68" s="697">
        <v>148</v>
      </c>
      <c r="L68" s="697">
        <v>543</v>
      </c>
      <c r="M68" s="697">
        <v>904</v>
      </c>
      <c r="N68" s="697">
        <v>182</v>
      </c>
      <c r="O68" s="697">
        <v>0</v>
      </c>
      <c r="P68" s="697">
        <v>177</v>
      </c>
      <c r="Q68" s="697">
        <v>510</v>
      </c>
      <c r="R68" s="697">
        <v>0</v>
      </c>
      <c r="S68" s="697">
        <v>0</v>
      </c>
      <c r="T68" s="697">
        <v>324</v>
      </c>
      <c r="U68" s="697">
        <v>202</v>
      </c>
      <c r="V68" s="697">
        <v>0</v>
      </c>
      <c r="W68" s="85"/>
      <c r="X68" s="172" t="s">
        <v>1758</v>
      </c>
      <c r="Y68" s="254" t="s">
        <v>1760</v>
      </c>
      <c r="Z68" s="156"/>
    </row>
    <row r="69" spans="3:26" s="163" customFormat="1" ht="12.75">
      <c r="C69" s="239" t="s">
        <v>1755</v>
      </c>
      <c r="D69" s="252" t="s">
        <v>1784</v>
      </c>
      <c r="E69" s="252" t="s">
        <v>1757</v>
      </c>
      <c r="F69" s="172" t="s">
        <v>1725</v>
      </c>
      <c r="G69" s="164"/>
      <c r="H69" s="180">
        <f t="shared" si="0"/>
        <v>312429</v>
      </c>
      <c r="I69" s="11" t="s">
        <v>615</v>
      </c>
      <c r="J69" s="85"/>
      <c r="K69" s="697">
        <v>121418</v>
      </c>
      <c r="L69" s="697">
        <v>16046</v>
      </c>
      <c r="M69" s="697">
        <v>11646</v>
      </c>
      <c r="N69" s="697">
        <v>7344</v>
      </c>
      <c r="O69" s="697">
        <v>22496</v>
      </c>
      <c r="P69" s="697">
        <v>5918</v>
      </c>
      <c r="Q69" s="697">
        <v>86148</v>
      </c>
      <c r="R69" s="697">
        <v>0</v>
      </c>
      <c r="S69" s="697">
        <v>542</v>
      </c>
      <c r="T69" s="697">
        <v>36770</v>
      </c>
      <c r="U69" s="697">
        <v>2793</v>
      </c>
      <c r="V69" s="697">
        <v>1308</v>
      </c>
      <c r="W69" s="85"/>
      <c r="X69" s="172" t="s">
        <v>1758</v>
      </c>
      <c r="Y69" s="254" t="s">
        <v>1759</v>
      </c>
      <c r="Z69" s="156"/>
    </row>
    <row r="70" spans="3:26" s="163" customFormat="1" ht="12.75">
      <c r="C70" s="239" t="s">
        <v>819</v>
      </c>
      <c r="D70" s="252" t="s">
        <v>1784</v>
      </c>
      <c r="E70" s="252" t="s">
        <v>1757</v>
      </c>
      <c r="F70" s="172" t="s">
        <v>1725</v>
      </c>
      <c r="G70" s="164"/>
      <c r="H70" s="180">
        <f t="shared" si="0"/>
        <v>312975</v>
      </c>
      <c r="I70" s="11" t="s">
        <v>615</v>
      </c>
      <c r="J70" s="85"/>
      <c r="K70" s="697">
        <v>121418</v>
      </c>
      <c r="L70" s="697">
        <v>16204</v>
      </c>
      <c r="M70" s="697">
        <v>11646</v>
      </c>
      <c r="N70" s="697">
        <v>7344</v>
      </c>
      <c r="O70" s="697">
        <v>22496</v>
      </c>
      <c r="P70" s="697">
        <v>5918</v>
      </c>
      <c r="Q70" s="697">
        <v>86536</v>
      </c>
      <c r="R70" s="697">
        <v>0</v>
      </c>
      <c r="S70" s="697">
        <v>542</v>
      </c>
      <c r="T70" s="697">
        <v>36770</v>
      </c>
      <c r="U70" s="697">
        <v>2793</v>
      </c>
      <c r="V70" s="697">
        <v>1308</v>
      </c>
      <c r="W70" s="85"/>
      <c r="X70" s="172" t="s">
        <v>1758</v>
      </c>
      <c r="Y70" s="254" t="s">
        <v>1760</v>
      </c>
      <c r="Z70" s="156"/>
    </row>
    <row r="71" spans="3:26" s="174" customFormat="1" ht="12.75">
      <c r="C71" s="239" t="s">
        <v>1761</v>
      </c>
      <c r="D71" s="252" t="s">
        <v>1784</v>
      </c>
      <c r="E71" s="252" t="s">
        <v>1757</v>
      </c>
      <c r="F71" s="172" t="s">
        <v>1725</v>
      </c>
      <c r="G71" s="164"/>
      <c r="H71" s="180">
        <f t="shared" si="0"/>
        <v>545</v>
      </c>
      <c r="I71" s="11" t="s">
        <v>615</v>
      </c>
      <c r="J71" s="85"/>
      <c r="K71" s="697">
        <v>0</v>
      </c>
      <c r="L71" s="697">
        <v>158</v>
      </c>
      <c r="M71" s="697">
        <v>0</v>
      </c>
      <c r="N71" s="697">
        <v>0</v>
      </c>
      <c r="O71" s="697">
        <v>0</v>
      </c>
      <c r="P71" s="697">
        <v>0</v>
      </c>
      <c r="Q71" s="697">
        <v>387</v>
      </c>
      <c r="R71" s="697">
        <v>0</v>
      </c>
      <c r="S71" s="697">
        <v>0</v>
      </c>
      <c r="T71" s="697">
        <v>0</v>
      </c>
      <c r="U71" s="697">
        <v>0</v>
      </c>
      <c r="V71" s="697">
        <v>0</v>
      </c>
      <c r="W71" s="85"/>
      <c r="X71" s="172" t="s">
        <v>1758</v>
      </c>
      <c r="Y71" s="254" t="s">
        <v>1759</v>
      </c>
      <c r="Z71" s="156"/>
    </row>
    <row r="72" spans="3:26" s="163" customFormat="1" ht="12.75">
      <c r="C72" s="239" t="s">
        <v>1755</v>
      </c>
      <c r="D72" s="252" t="s">
        <v>1785</v>
      </c>
      <c r="E72" s="252" t="s">
        <v>1757</v>
      </c>
      <c r="F72" s="172" t="s">
        <v>1725</v>
      </c>
      <c r="G72" s="164"/>
      <c r="H72" s="180">
        <f t="shared" si="0"/>
        <v>5299</v>
      </c>
      <c r="I72" s="11" t="s">
        <v>615</v>
      </c>
      <c r="J72" s="85"/>
      <c r="K72" s="697">
        <v>1093</v>
      </c>
      <c r="L72" s="697">
        <v>0</v>
      </c>
      <c r="M72" s="697">
        <v>85</v>
      </c>
      <c r="N72" s="697">
        <v>0</v>
      </c>
      <c r="O72" s="697">
        <v>676</v>
      </c>
      <c r="P72" s="697">
        <v>340</v>
      </c>
      <c r="Q72" s="697">
        <v>340</v>
      </c>
      <c r="R72" s="697">
        <v>0</v>
      </c>
      <c r="S72" s="697">
        <v>548</v>
      </c>
      <c r="T72" s="697">
        <v>1335</v>
      </c>
      <c r="U72" s="697">
        <v>372</v>
      </c>
      <c r="V72" s="697">
        <v>510</v>
      </c>
      <c r="W72" s="85"/>
      <c r="X72" s="172" t="s">
        <v>1758</v>
      </c>
      <c r="Y72" s="254" t="s">
        <v>1759</v>
      </c>
      <c r="Z72" s="156"/>
    </row>
    <row r="73" spans="3:26" s="163" customFormat="1" ht="12.75">
      <c r="C73" s="239" t="s">
        <v>819</v>
      </c>
      <c r="D73" s="252" t="s">
        <v>1785</v>
      </c>
      <c r="E73" s="252" t="s">
        <v>1757</v>
      </c>
      <c r="F73" s="172" t="s">
        <v>1725</v>
      </c>
      <c r="G73" s="164"/>
      <c r="H73" s="180">
        <f t="shared" si="0"/>
        <v>5299</v>
      </c>
      <c r="I73" s="11" t="s">
        <v>615</v>
      </c>
      <c r="J73" s="85"/>
      <c r="K73" s="697">
        <v>1093</v>
      </c>
      <c r="L73" s="697">
        <v>0</v>
      </c>
      <c r="M73" s="697">
        <v>85</v>
      </c>
      <c r="N73" s="697">
        <v>0</v>
      </c>
      <c r="O73" s="697">
        <v>676</v>
      </c>
      <c r="P73" s="697">
        <v>340</v>
      </c>
      <c r="Q73" s="697">
        <v>340</v>
      </c>
      <c r="R73" s="697">
        <v>0</v>
      </c>
      <c r="S73" s="697">
        <v>548</v>
      </c>
      <c r="T73" s="697">
        <v>1335</v>
      </c>
      <c r="U73" s="697">
        <v>372</v>
      </c>
      <c r="V73" s="697">
        <v>510</v>
      </c>
      <c r="W73" s="85"/>
      <c r="X73" s="172" t="s">
        <v>1758</v>
      </c>
      <c r="Y73" s="254" t="s">
        <v>1760</v>
      </c>
      <c r="Z73" s="156"/>
    </row>
    <row r="74" spans="3:26" s="163" customFormat="1" ht="12.75">
      <c r="C74" s="239" t="s">
        <v>1755</v>
      </c>
      <c r="D74" s="252" t="s">
        <v>1786</v>
      </c>
      <c r="E74" s="252" t="s">
        <v>1757</v>
      </c>
      <c r="F74" s="172" t="s">
        <v>1725</v>
      </c>
      <c r="G74" s="164"/>
      <c r="H74" s="180">
        <f t="shared" si="0"/>
        <v>57838</v>
      </c>
      <c r="I74" s="11" t="s">
        <v>615</v>
      </c>
      <c r="J74" s="85"/>
      <c r="K74" s="697">
        <v>57838</v>
      </c>
      <c r="L74" s="697">
        <v>0</v>
      </c>
      <c r="M74" s="697">
        <v>0</v>
      </c>
      <c r="N74" s="697">
        <v>0</v>
      </c>
      <c r="O74" s="697">
        <v>0</v>
      </c>
      <c r="P74" s="697">
        <v>0</v>
      </c>
      <c r="Q74" s="697">
        <v>0</v>
      </c>
      <c r="R74" s="697">
        <v>0</v>
      </c>
      <c r="S74" s="697">
        <v>0</v>
      </c>
      <c r="T74" s="697">
        <v>0</v>
      </c>
      <c r="U74" s="697">
        <v>0</v>
      </c>
      <c r="V74" s="697">
        <v>0</v>
      </c>
      <c r="W74" s="85"/>
      <c r="X74" s="172" t="s">
        <v>1758</v>
      </c>
      <c r="Y74" s="254" t="s">
        <v>1759</v>
      </c>
      <c r="Z74" s="156"/>
    </row>
    <row r="75" spans="3:26" s="163" customFormat="1" ht="12.75">
      <c r="C75" s="239" t="s">
        <v>819</v>
      </c>
      <c r="D75" s="252" t="s">
        <v>1786</v>
      </c>
      <c r="E75" s="252" t="s">
        <v>1757</v>
      </c>
      <c r="F75" s="172" t="s">
        <v>1725</v>
      </c>
      <c r="G75" s="164"/>
      <c r="H75" s="180">
        <f t="shared" si="0"/>
        <v>57838</v>
      </c>
      <c r="I75" s="11" t="s">
        <v>615</v>
      </c>
      <c r="J75" s="85"/>
      <c r="K75" s="697">
        <v>57838</v>
      </c>
      <c r="L75" s="697">
        <v>0</v>
      </c>
      <c r="M75" s="697">
        <v>0</v>
      </c>
      <c r="N75" s="697">
        <v>0</v>
      </c>
      <c r="O75" s="697">
        <v>0</v>
      </c>
      <c r="P75" s="697">
        <v>0</v>
      </c>
      <c r="Q75" s="697">
        <v>0</v>
      </c>
      <c r="R75" s="697">
        <v>0</v>
      </c>
      <c r="S75" s="697">
        <v>0</v>
      </c>
      <c r="T75" s="697">
        <v>0</v>
      </c>
      <c r="U75" s="697">
        <v>0</v>
      </c>
      <c r="V75" s="697">
        <v>0</v>
      </c>
      <c r="W75" s="85"/>
      <c r="X75" s="172" t="s">
        <v>1758</v>
      </c>
      <c r="Y75" s="254" t="s">
        <v>1760</v>
      </c>
      <c r="Z75" s="156"/>
    </row>
    <row r="76" spans="3:26" s="163" customFormat="1" ht="12.75">
      <c r="C76" s="239" t="s">
        <v>1755</v>
      </c>
      <c r="D76" s="252" t="s">
        <v>1787</v>
      </c>
      <c r="E76" s="252" t="s">
        <v>1757</v>
      </c>
      <c r="F76" s="172" t="s">
        <v>1713</v>
      </c>
      <c r="G76" s="164"/>
      <c r="H76" s="180">
        <f t="shared" si="0"/>
        <v>22565</v>
      </c>
      <c r="I76" s="11" t="s">
        <v>615</v>
      </c>
      <c r="J76" s="85"/>
      <c r="K76" s="697">
        <v>0</v>
      </c>
      <c r="L76" s="697">
        <v>0</v>
      </c>
      <c r="M76" s="697">
        <v>0</v>
      </c>
      <c r="N76" s="697">
        <v>0</v>
      </c>
      <c r="O76" s="697">
        <v>14825</v>
      </c>
      <c r="P76" s="697">
        <v>0</v>
      </c>
      <c r="Q76" s="697">
        <v>7740</v>
      </c>
      <c r="R76" s="697">
        <v>0</v>
      </c>
      <c r="S76" s="697">
        <v>0</v>
      </c>
      <c r="T76" s="697">
        <v>0</v>
      </c>
      <c r="U76" s="697">
        <v>0</v>
      </c>
      <c r="V76" s="697">
        <v>0</v>
      </c>
      <c r="W76" s="85"/>
      <c r="X76" s="172" t="s">
        <v>1758</v>
      </c>
      <c r="Y76" s="254" t="s">
        <v>1759</v>
      </c>
      <c r="Z76" s="156"/>
    </row>
    <row r="77" spans="3:26" s="163" customFormat="1" ht="12.75">
      <c r="C77" s="239" t="s">
        <v>819</v>
      </c>
      <c r="D77" s="252" t="s">
        <v>1787</v>
      </c>
      <c r="E77" s="252" t="s">
        <v>1757</v>
      </c>
      <c r="F77" s="172" t="s">
        <v>1713</v>
      </c>
      <c r="G77" s="164"/>
      <c r="H77" s="180">
        <f t="shared" si="0"/>
        <v>22565</v>
      </c>
      <c r="I77" s="11" t="s">
        <v>615</v>
      </c>
      <c r="J77" s="85"/>
      <c r="K77" s="697">
        <v>0</v>
      </c>
      <c r="L77" s="697">
        <v>0</v>
      </c>
      <c r="M77" s="697">
        <v>0</v>
      </c>
      <c r="N77" s="697">
        <v>0</v>
      </c>
      <c r="O77" s="697">
        <v>14825</v>
      </c>
      <c r="P77" s="697">
        <v>0</v>
      </c>
      <c r="Q77" s="697">
        <v>7740</v>
      </c>
      <c r="R77" s="697">
        <v>0</v>
      </c>
      <c r="S77" s="697">
        <v>0</v>
      </c>
      <c r="T77" s="697">
        <v>0</v>
      </c>
      <c r="U77" s="697">
        <v>0</v>
      </c>
      <c r="V77" s="697">
        <v>0</v>
      </c>
      <c r="W77" s="85"/>
      <c r="X77" s="172" t="s">
        <v>1758</v>
      </c>
      <c r="Y77" s="254" t="s">
        <v>1760</v>
      </c>
      <c r="Z77" s="156"/>
    </row>
    <row r="78" spans="3:26" s="163" customFormat="1" ht="12.75">
      <c r="C78" s="239" t="s">
        <v>1755</v>
      </c>
      <c r="D78" s="252" t="s">
        <v>1788</v>
      </c>
      <c r="E78" s="252" t="s">
        <v>1757</v>
      </c>
      <c r="F78" s="172" t="s">
        <v>1713</v>
      </c>
      <c r="G78" s="164"/>
      <c r="H78" s="180">
        <f t="shared" ref="H78:H141" si="1">SUM(K78:V78)</f>
        <v>46067</v>
      </c>
      <c r="I78" s="11" t="s">
        <v>615</v>
      </c>
      <c r="J78" s="85"/>
      <c r="K78" s="697">
        <v>0</v>
      </c>
      <c r="L78" s="697">
        <v>0</v>
      </c>
      <c r="M78" s="697">
        <v>0</v>
      </c>
      <c r="N78" s="697">
        <v>0</v>
      </c>
      <c r="O78" s="697">
        <v>0</v>
      </c>
      <c r="P78" s="697">
        <v>0</v>
      </c>
      <c r="Q78" s="697">
        <v>0</v>
      </c>
      <c r="R78" s="697">
        <v>0</v>
      </c>
      <c r="S78" s="697">
        <v>0</v>
      </c>
      <c r="T78" s="697">
        <v>0</v>
      </c>
      <c r="U78" s="697">
        <v>34619</v>
      </c>
      <c r="V78" s="697">
        <v>11448</v>
      </c>
      <c r="W78" s="85"/>
      <c r="X78" s="172" t="s">
        <v>1758</v>
      </c>
      <c r="Y78" s="254" t="s">
        <v>1759</v>
      </c>
      <c r="Z78" s="156"/>
    </row>
    <row r="79" spans="3:26" s="163" customFormat="1" ht="12.75">
      <c r="C79" s="239" t="s">
        <v>819</v>
      </c>
      <c r="D79" s="252" t="s">
        <v>1788</v>
      </c>
      <c r="E79" s="252" t="s">
        <v>1757</v>
      </c>
      <c r="F79" s="172" t="s">
        <v>1713</v>
      </c>
      <c r="G79" s="164"/>
      <c r="H79" s="180">
        <f t="shared" si="1"/>
        <v>46067</v>
      </c>
      <c r="I79" s="11" t="s">
        <v>615</v>
      </c>
      <c r="J79" s="85"/>
      <c r="K79" s="697">
        <v>0</v>
      </c>
      <c r="L79" s="697">
        <v>0</v>
      </c>
      <c r="M79" s="697">
        <v>0</v>
      </c>
      <c r="N79" s="697">
        <v>0</v>
      </c>
      <c r="O79" s="697">
        <v>0</v>
      </c>
      <c r="P79" s="697">
        <v>0</v>
      </c>
      <c r="Q79" s="697">
        <v>0</v>
      </c>
      <c r="R79" s="697">
        <v>0</v>
      </c>
      <c r="S79" s="697">
        <v>0</v>
      </c>
      <c r="T79" s="697">
        <v>0</v>
      </c>
      <c r="U79" s="697">
        <v>34619</v>
      </c>
      <c r="V79" s="697">
        <v>11448</v>
      </c>
      <c r="W79" s="85"/>
      <c r="X79" s="172" t="s">
        <v>1758</v>
      </c>
      <c r="Y79" s="254" t="s">
        <v>1760</v>
      </c>
      <c r="Z79" s="156"/>
    </row>
    <row r="80" spans="3:26" s="163" customFormat="1" ht="12.75">
      <c r="C80" s="239" t="s">
        <v>1755</v>
      </c>
      <c r="D80" s="252" t="s">
        <v>1789</v>
      </c>
      <c r="E80" s="252" t="s">
        <v>1757</v>
      </c>
      <c r="F80" s="172" t="s">
        <v>1713</v>
      </c>
      <c r="G80" s="164"/>
      <c r="H80" s="180">
        <f t="shared" si="1"/>
        <v>37180</v>
      </c>
      <c r="I80" s="11" t="s">
        <v>615</v>
      </c>
      <c r="J80" s="85"/>
      <c r="K80" s="697">
        <v>0</v>
      </c>
      <c r="L80" s="697">
        <v>0</v>
      </c>
      <c r="M80" s="697">
        <v>5068</v>
      </c>
      <c r="N80" s="697">
        <v>0</v>
      </c>
      <c r="O80" s="697">
        <v>0</v>
      </c>
      <c r="P80" s="697">
        <v>0</v>
      </c>
      <c r="Q80" s="697">
        <v>1099</v>
      </c>
      <c r="R80" s="697">
        <v>0</v>
      </c>
      <c r="S80" s="697">
        <v>18676</v>
      </c>
      <c r="T80" s="697">
        <v>12337</v>
      </c>
      <c r="U80" s="697">
        <v>0</v>
      </c>
      <c r="V80" s="697">
        <v>0</v>
      </c>
      <c r="W80" s="85"/>
      <c r="X80" s="172" t="s">
        <v>1758</v>
      </c>
      <c r="Y80" s="254" t="s">
        <v>1759</v>
      </c>
      <c r="Z80" s="156"/>
    </row>
    <row r="81" spans="3:26" s="163" customFormat="1" ht="12.75">
      <c r="C81" s="239" t="s">
        <v>819</v>
      </c>
      <c r="D81" s="252" t="s">
        <v>1789</v>
      </c>
      <c r="E81" s="252" t="s">
        <v>1757</v>
      </c>
      <c r="F81" s="172" t="s">
        <v>1713</v>
      </c>
      <c r="G81" s="164"/>
      <c r="H81" s="180">
        <f t="shared" si="1"/>
        <v>37180</v>
      </c>
      <c r="I81" s="11" t="s">
        <v>615</v>
      </c>
      <c r="J81" s="85"/>
      <c r="K81" s="697">
        <v>0</v>
      </c>
      <c r="L81" s="697">
        <v>0</v>
      </c>
      <c r="M81" s="697">
        <v>5068</v>
      </c>
      <c r="N81" s="697">
        <v>0</v>
      </c>
      <c r="O81" s="697">
        <v>0</v>
      </c>
      <c r="P81" s="697">
        <v>0</v>
      </c>
      <c r="Q81" s="697">
        <v>1099</v>
      </c>
      <c r="R81" s="697">
        <v>0</v>
      </c>
      <c r="S81" s="697">
        <v>18676</v>
      </c>
      <c r="T81" s="697">
        <v>12337</v>
      </c>
      <c r="U81" s="697">
        <v>0</v>
      </c>
      <c r="V81" s="697">
        <v>0</v>
      </c>
      <c r="W81" s="85"/>
      <c r="X81" s="172" t="s">
        <v>1758</v>
      </c>
      <c r="Y81" s="254" t="s">
        <v>1760</v>
      </c>
      <c r="Z81" s="156"/>
    </row>
    <row r="82" spans="3:26" s="163" customFormat="1" ht="12.75">
      <c r="C82" s="239" t="s">
        <v>1755</v>
      </c>
      <c r="D82" s="252" t="s">
        <v>1790</v>
      </c>
      <c r="E82" s="252" t="s">
        <v>1757</v>
      </c>
      <c r="F82" s="172" t="s">
        <v>1713</v>
      </c>
      <c r="G82" s="164"/>
      <c r="H82" s="180">
        <f t="shared" si="1"/>
        <v>4824547</v>
      </c>
      <c r="I82" s="11" t="s">
        <v>615</v>
      </c>
      <c r="J82" s="85"/>
      <c r="K82" s="697">
        <v>446729</v>
      </c>
      <c r="L82" s="697">
        <v>348548</v>
      </c>
      <c r="M82" s="697">
        <v>377766</v>
      </c>
      <c r="N82" s="697">
        <v>222926</v>
      </c>
      <c r="O82" s="697">
        <v>314916</v>
      </c>
      <c r="P82" s="697">
        <v>308629</v>
      </c>
      <c r="Q82" s="697">
        <v>220655</v>
      </c>
      <c r="R82" s="697">
        <v>521831</v>
      </c>
      <c r="S82" s="697">
        <v>800727</v>
      </c>
      <c r="T82" s="697">
        <v>674937</v>
      </c>
      <c r="U82" s="697">
        <v>347381</v>
      </c>
      <c r="V82" s="697">
        <v>239502</v>
      </c>
      <c r="W82" s="85"/>
      <c r="X82" s="172" t="s">
        <v>1758</v>
      </c>
      <c r="Y82" s="254" t="s">
        <v>1759</v>
      </c>
      <c r="Z82" s="156"/>
    </row>
    <row r="83" spans="3:26" s="163" customFormat="1" ht="12.75">
      <c r="C83" s="239" t="s">
        <v>819</v>
      </c>
      <c r="D83" s="252" t="s">
        <v>1790</v>
      </c>
      <c r="E83" s="252" t="s">
        <v>1757</v>
      </c>
      <c r="F83" s="172" t="s">
        <v>1713</v>
      </c>
      <c r="G83" s="164"/>
      <c r="H83" s="180">
        <f t="shared" si="1"/>
        <v>4835406</v>
      </c>
      <c r="I83" s="11" t="s">
        <v>615</v>
      </c>
      <c r="J83" s="85"/>
      <c r="K83" s="697">
        <v>447373</v>
      </c>
      <c r="L83" s="697">
        <v>349044</v>
      </c>
      <c r="M83" s="697">
        <v>379079</v>
      </c>
      <c r="N83" s="697">
        <v>223096</v>
      </c>
      <c r="O83" s="697">
        <v>315090</v>
      </c>
      <c r="P83" s="697">
        <v>308629</v>
      </c>
      <c r="Q83" s="697">
        <v>220960</v>
      </c>
      <c r="R83" s="697">
        <v>522201</v>
      </c>
      <c r="S83" s="697">
        <v>804531</v>
      </c>
      <c r="T83" s="697">
        <v>677678</v>
      </c>
      <c r="U83" s="697">
        <v>347883</v>
      </c>
      <c r="V83" s="697">
        <v>239842</v>
      </c>
      <c r="W83" s="85"/>
      <c r="X83" s="172" t="s">
        <v>1758</v>
      </c>
      <c r="Y83" s="254" t="s">
        <v>1760</v>
      </c>
      <c r="Z83" s="156"/>
    </row>
    <row r="84" spans="3:26" s="174" customFormat="1" ht="12.75">
      <c r="C84" s="239" t="s">
        <v>1761</v>
      </c>
      <c r="D84" s="252" t="s">
        <v>1790</v>
      </c>
      <c r="E84" s="252" t="s">
        <v>1757</v>
      </c>
      <c r="F84" s="172" t="s">
        <v>1713</v>
      </c>
      <c r="G84" s="164"/>
      <c r="H84" s="180">
        <f t="shared" si="1"/>
        <v>10859</v>
      </c>
      <c r="I84" s="11" t="s">
        <v>615</v>
      </c>
      <c r="J84" s="85"/>
      <c r="K84" s="697">
        <v>644</v>
      </c>
      <c r="L84" s="697">
        <v>495</v>
      </c>
      <c r="M84" s="697">
        <v>1314</v>
      </c>
      <c r="N84" s="697">
        <v>170</v>
      </c>
      <c r="O84" s="697">
        <v>173</v>
      </c>
      <c r="P84" s="697">
        <v>0</v>
      </c>
      <c r="Q84" s="697">
        <v>305</v>
      </c>
      <c r="R84" s="697">
        <v>370</v>
      </c>
      <c r="S84" s="697">
        <v>3805</v>
      </c>
      <c r="T84" s="697">
        <v>2741</v>
      </c>
      <c r="U84" s="697">
        <v>502</v>
      </c>
      <c r="V84" s="697">
        <v>340</v>
      </c>
      <c r="W84" s="85"/>
      <c r="X84" s="172" t="s">
        <v>1758</v>
      </c>
      <c r="Y84" s="254" t="s">
        <v>1759</v>
      </c>
      <c r="Z84" s="156"/>
    </row>
    <row r="85" spans="3:26" s="163" customFormat="1" ht="12.75">
      <c r="C85" s="239" t="s">
        <v>1755</v>
      </c>
      <c r="D85" s="252" t="s">
        <v>1791</v>
      </c>
      <c r="E85" s="252" t="s">
        <v>1757</v>
      </c>
      <c r="F85" s="172" t="s">
        <v>1713</v>
      </c>
      <c r="G85" s="164"/>
      <c r="H85" s="180">
        <f t="shared" si="1"/>
        <v>186769</v>
      </c>
      <c r="I85" s="11" t="s">
        <v>615</v>
      </c>
      <c r="J85" s="85"/>
      <c r="K85" s="697">
        <v>2722</v>
      </c>
      <c r="L85" s="697">
        <v>2907</v>
      </c>
      <c r="M85" s="697">
        <v>4911</v>
      </c>
      <c r="N85" s="697">
        <v>2614</v>
      </c>
      <c r="O85" s="697">
        <v>3531</v>
      </c>
      <c r="P85" s="697">
        <v>130403</v>
      </c>
      <c r="Q85" s="697">
        <v>7933</v>
      </c>
      <c r="R85" s="697">
        <v>2000</v>
      </c>
      <c r="S85" s="697">
        <v>8162</v>
      </c>
      <c r="T85" s="697">
        <v>6023</v>
      </c>
      <c r="U85" s="697">
        <v>12906</v>
      </c>
      <c r="V85" s="697">
        <v>2657</v>
      </c>
      <c r="W85" s="85"/>
      <c r="X85" s="172" t="s">
        <v>1758</v>
      </c>
      <c r="Y85" s="254" t="s">
        <v>1759</v>
      </c>
      <c r="Z85" s="156"/>
    </row>
    <row r="86" spans="3:26" s="163" customFormat="1" ht="12.75">
      <c r="C86" s="239" t="s">
        <v>819</v>
      </c>
      <c r="D86" s="252" t="s">
        <v>1791</v>
      </c>
      <c r="E86" s="252" t="s">
        <v>1757</v>
      </c>
      <c r="F86" s="172" t="s">
        <v>1713</v>
      </c>
      <c r="G86" s="164"/>
      <c r="H86" s="180">
        <f t="shared" si="1"/>
        <v>189959</v>
      </c>
      <c r="I86" s="11" t="s">
        <v>615</v>
      </c>
      <c r="J86" s="85"/>
      <c r="K86" s="697">
        <v>2722</v>
      </c>
      <c r="L86" s="697">
        <v>2907</v>
      </c>
      <c r="M86" s="697">
        <v>4911</v>
      </c>
      <c r="N86" s="697">
        <v>2614</v>
      </c>
      <c r="O86" s="697">
        <v>3531</v>
      </c>
      <c r="P86" s="697">
        <v>133593</v>
      </c>
      <c r="Q86" s="697">
        <v>7933</v>
      </c>
      <c r="R86" s="697">
        <v>2000</v>
      </c>
      <c r="S86" s="697">
        <v>8162</v>
      </c>
      <c r="T86" s="697">
        <v>6023</v>
      </c>
      <c r="U86" s="697">
        <v>12906</v>
      </c>
      <c r="V86" s="697">
        <v>2657</v>
      </c>
      <c r="W86" s="85"/>
      <c r="X86" s="172" t="s">
        <v>1758</v>
      </c>
      <c r="Y86" s="254" t="s">
        <v>1760</v>
      </c>
      <c r="Z86" s="156"/>
    </row>
    <row r="87" spans="3:26" s="163" customFormat="1" ht="12.75">
      <c r="C87" s="239" t="s">
        <v>1761</v>
      </c>
      <c r="D87" s="252" t="s">
        <v>1791</v>
      </c>
      <c r="E87" s="252" t="s">
        <v>1757</v>
      </c>
      <c r="F87" s="172" t="s">
        <v>1713</v>
      </c>
      <c r="G87" s="164"/>
      <c r="H87" s="180">
        <f t="shared" si="1"/>
        <v>3190</v>
      </c>
      <c r="I87" s="11" t="s">
        <v>615</v>
      </c>
      <c r="J87" s="85"/>
      <c r="K87" s="697">
        <v>0</v>
      </c>
      <c r="L87" s="697">
        <v>0</v>
      </c>
      <c r="M87" s="697">
        <v>0</v>
      </c>
      <c r="N87" s="697">
        <v>0</v>
      </c>
      <c r="O87" s="697">
        <v>0</v>
      </c>
      <c r="P87" s="697">
        <v>3190</v>
      </c>
      <c r="Q87" s="697">
        <v>0</v>
      </c>
      <c r="R87" s="697">
        <v>0</v>
      </c>
      <c r="S87" s="697">
        <v>0</v>
      </c>
      <c r="T87" s="697">
        <v>0</v>
      </c>
      <c r="U87" s="697">
        <v>0</v>
      </c>
      <c r="V87" s="697">
        <v>0</v>
      </c>
      <c r="W87" s="85"/>
      <c r="X87" s="172" t="s">
        <v>1758</v>
      </c>
      <c r="Y87" s="254" t="s">
        <v>1759</v>
      </c>
      <c r="Z87" s="156"/>
    </row>
    <row r="88" spans="3:26" s="163" customFormat="1" ht="12.75">
      <c r="C88" s="239" t="s">
        <v>1755</v>
      </c>
      <c r="D88" s="252" t="s">
        <v>1792</v>
      </c>
      <c r="E88" s="252" t="s">
        <v>1757</v>
      </c>
      <c r="F88" s="172" t="s">
        <v>1713</v>
      </c>
      <c r="G88" s="164"/>
      <c r="H88" s="180">
        <f t="shared" si="1"/>
        <v>1586809</v>
      </c>
      <c r="I88" s="11" t="s">
        <v>615</v>
      </c>
      <c r="J88" s="85"/>
      <c r="K88" s="697">
        <v>47477</v>
      </c>
      <c r="L88" s="697">
        <v>164724</v>
      </c>
      <c r="M88" s="697">
        <v>144618</v>
      </c>
      <c r="N88" s="697">
        <v>126638</v>
      </c>
      <c r="O88" s="697">
        <v>287891</v>
      </c>
      <c r="P88" s="697">
        <v>161672</v>
      </c>
      <c r="Q88" s="697">
        <v>415440</v>
      </c>
      <c r="R88" s="697">
        <v>102030</v>
      </c>
      <c r="S88" s="697">
        <v>30091</v>
      </c>
      <c r="T88" s="697">
        <v>43486</v>
      </c>
      <c r="U88" s="697">
        <v>25684</v>
      </c>
      <c r="V88" s="697">
        <v>37058</v>
      </c>
      <c r="W88" s="85"/>
      <c r="X88" s="172" t="s">
        <v>1758</v>
      </c>
      <c r="Y88" s="254" t="s">
        <v>1759</v>
      </c>
      <c r="Z88" s="156"/>
    </row>
    <row r="89" spans="3:26" s="163" customFormat="1" ht="12.75">
      <c r="C89" s="239" t="s">
        <v>819</v>
      </c>
      <c r="D89" s="252" t="s">
        <v>1792</v>
      </c>
      <c r="E89" s="252" t="s">
        <v>1757</v>
      </c>
      <c r="F89" s="172" t="s">
        <v>1713</v>
      </c>
      <c r="G89" s="164"/>
      <c r="H89" s="180">
        <f t="shared" si="1"/>
        <v>1597791</v>
      </c>
      <c r="I89" s="11" t="s">
        <v>615</v>
      </c>
      <c r="J89" s="85"/>
      <c r="K89" s="697">
        <v>47588</v>
      </c>
      <c r="L89" s="697">
        <v>166979</v>
      </c>
      <c r="M89" s="697">
        <v>144777</v>
      </c>
      <c r="N89" s="697">
        <v>127157</v>
      </c>
      <c r="O89" s="697">
        <v>290418</v>
      </c>
      <c r="P89" s="697">
        <v>163152</v>
      </c>
      <c r="Q89" s="697">
        <v>417953</v>
      </c>
      <c r="R89" s="697">
        <v>102030</v>
      </c>
      <c r="S89" s="697">
        <v>30373</v>
      </c>
      <c r="T89" s="697">
        <v>43486</v>
      </c>
      <c r="U89" s="697">
        <v>26820</v>
      </c>
      <c r="V89" s="697">
        <v>37058</v>
      </c>
      <c r="W89" s="85"/>
      <c r="X89" s="172" t="s">
        <v>1758</v>
      </c>
      <c r="Y89" s="254" t="s">
        <v>1760</v>
      </c>
      <c r="Z89" s="156"/>
    </row>
    <row r="90" spans="3:26" s="163" customFormat="1" ht="12.75">
      <c r="C90" s="239" t="s">
        <v>1761</v>
      </c>
      <c r="D90" s="252" t="s">
        <v>1792</v>
      </c>
      <c r="E90" s="252" t="s">
        <v>1757</v>
      </c>
      <c r="F90" s="172" t="s">
        <v>1713</v>
      </c>
      <c r="G90" s="164"/>
      <c r="H90" s="180">
        <f t="shared" si="1"/>
        <v>10981</v>
      </c>
      <c r="I90" s="11" t="s">
        <v>615</v>
      </c>
      <c r="J90" s="85"/>
      <c r="K90" s="697">
        <v>110</v>
      </c>
      <c r="L90" s="697">
        <v>2256</v>
      </c>
      <c r="M90" s="697">
        <v>159</v>
      </c>
      <c r="N90" s="697">
        <v>519</v>
      </c>
      <c r="O90" s="697">
        <v>2527</v>
      </c>
      <c r="P90" s="697">
        <v>1480</v>
      </c>
      <c r="Q90" s="697">
        <v>2512</v>
      </c>
      <c r="R90" s="697">
        <v>0</v>
      </c>
      <c r="S90" s="697">
        <v>282</v>
      </c>
      <c r="T90" s="697">
        <v>0</v>
      </c>
      <c r="U90" s="697">
        <v>1136</v>
      </c>
      <c r="V90" s="697">
        <v>0</v>
      </c>
      <c r="W90" s="85"/>
      <c r="X90" s="172" t="s">
        <v>1758</v>
      </c>
      <c r="Y90" s="254" t="s">
        <v>1759</v>
      </c>
      <c r="Z90" s="156"/>
    </row>
    <row r="91" spans="3:26" s="174" customFormat="1" ht="12.75">
      <c r="C91" s="239" t="s">
        <v>1755</v>
      </c>
      <c r="D91" s="252" t="s">
        <v>1793</v>
      </c>
      <c r="E91" s="252" t="s">
        <v>1757</v>
      </c>
      <c r="F91" s="172" t="s">
        <v>1713</v>
      </c>
      <c r="G91" s="164"/>
      <c r="H91" s="180">
        <f t="shared" si="1"/>
        <v>327050</v>
      </c>
      <c r="I91" s="11" t="s">
        <v>615</v>
      </c>
      <c r="J91" s="85"/>
      <c r="K91" s="697">
        <v>0</v>
      </c>
      <c r="L91" s="697">
        <v>0</v>
      </c>
      <c r="M91" s="697">
        <v>0</v>
      </c>
      <c r="N91" s="697">
        <v>0</v>
      </c>
      <c r="O91" s="697">
        <v>326388</v>
      </c>
      <c r="P91" s="697">
        <v>0</v>
      </c>
      <c r="Q91" s="697">
        <v>0</v>
      </c>
      <c r="R91" s="697">
        <v>279</v>
      </c>
      <c r="S91" s="697">
        <v>383</v>
      </c>
      <c r="T91" s="697">
        <v>0</v>
      </c>
      <c r="U91" s="697">
        <v>0</v>
      </c>
      <c r="V91" s="697">
        <v>0</v>
      </c>
      <c r="W91" s="85"/>
      <c r="X91" s="172" t="s">
        <v>1758</v>
      </c>
      <c r="Y91" s="254" t="s">
        <v>1759</v>
      </c>
      <c r="Z91" s="156"/>
    </row>
    <row r="92" spans="3:26" s="163" customFormat="1" ht="12.75">
      <c r="C92" s="239" t="s">
        <v>819</v>
      </c>
      <c r="D92" s="252" t="s">
        <v>1793</v>
      </c>
      <c r="E92" s="252" t="s">
        <v>1757</v>
      </c>
      <c r="F92" s="172" t="s">
        <v>1713</v>
      </c>
      <c r="G92" s="164"/>
      <c r="H92" s="180">
        <f t="shared" si="1"/>
        <v>328636</v>
      </c>
      <c r="I92" s="11" t="s">
        <v>615</v>
      </c>
      <c r="J92" s="85"/>
      <c r="K92" s="697">
        <v>0</v>
      </c>
      <c r="L92" s="697">
        <v>0</v>
      </c>
      <c r="M92" s="697">
        <v>0</v>
      </c>
      <c r="N92" s="697">
        <v>0</v>
      </c>
      <c r="O92" s="697">
        <v>327974</v>
      </c>
      <c r="P92" s="697">
        <v>0</v>
      </c>
      <c r="Q92" s="697">
        <v>0</v>
      </c>
      <c r="R92" s="697">
        <v>279</v>
      </c>
      <c r="S92" s="697">
        <v>383</v>
      </c>
      <c r="T92" s="697">
        <v>0</v>
      </c>
      <c r="U92" s="697">
        <v>0</v>
      </c>
      <c r="V92" s="697">
        <v>0</v>
      </c>
      <c r="W92" s="85"/>
      <c r="X92" s="172" t="s">
        <v>1758</v>
      </c>
      <c r="Y92" s="254" t="s">
        <v>1760</v>
      </c>
      <c r="Z92" s="156"/>
    </row>
    <row r="93" spans="3:26" s="163" customFormat="1" ht="12.75">
      <c r="C93" s="239" t="s">
        <v>1761</v>
      </c>
      <c r="D93" s="252" t="s">
        <v>1793</v>
      </c>
      <c r="E93" s="252" t="s">
        <v>1757</v>
      </c>
      <c r="F93" s="172" t="s">
        <v>1713</v>
      </c>
      <c r="G93" s="164"/>
      <c r="H93" s="180">
        <f t="shared" si="1"/>
        <v>1586</v>
      </c>
      <c r="I93" s="11" t="s">
        <v>615</v>
      </c>
      <c r="J93" s="85"/>
      <c r="K93" s="697">
        <v>0</v>
      </c>
      <c r="L93" s="697">
        <v>0</v>
      </c>
      <c r="M93" s="697">
        <v>0</v>
      </c>
      <c r="N93" s="697">
        <v>0</v>
      </c>
      <c r="O93" s="697">
        <v>1586</v>
      </c>
      <c r="P93" s="697">
        <v>0</v>
      </c>
      <c r="Q93" s="697">
        <v>0</v>
      </c>
      <c r="R93" s="697">
        <v>0</v>
      </c>
      <c r="S93" s="697">
        <v>0</v>
      </c>
      <c r="T93" s="697">
        <v>0</v>
      </c>
      <c r="U93" s="697">
        <v>0</v>
      </c>
      <c r="V93" s="697">
        <v>0</v>
      </c>
      <c r="W93" s="85"/>
      <c r="X93" s="172" t="s">
        <v>1758</v>
      </c>
      <c r="Y93" s="254" t="s">
        <v>1759</v>
      </c>
      <c r="Z93" s="156"/>
    </row>
    <row r="94" spans="3:26" s="163" customFormat="1" ht="12.75">
      <c r="C94" s="239" t="s">
        <v>819</v>
      </c>
      <c r="D94" s="252" t="s">
        <v>1794</v>
      </c>
      <c r="E94" s="252" t="s">
        <v>1757</v>
      </c>
      <c r="F94" s="172" t="s">
        <v>1726</v>
      </c>
      <c r="G94" s="164"/>
      <c r="H94" s="180">
        <f t="shared" si="1"/>
        <v>883</v>
      </c>
      <c r="I94" s="11" t="s">
        <v>615</v>
      </c>
      <c r="J94" s="85"/>
      <c r="K94" s="697">
        <v>883</v>
      </c>
      <c r="L94" s="697">
        <v>0</v>
      </c>
      <c r="M94" s="697">
        <v>0</v>
      </c>
      <c r="N94" s="697">
        <v>0</v>
      </c>
      <c r="O94" s="697">
        <v>0</v>
      </c>
      <c r="P94" s="697">
        <v>0</v>
      </c>
      <c r="Q94" s="697">
        <v>0</v>
      </c>
      <c r="R94" s="697">
        <v>0</v>
      </c>
      <c r="S94" s="697">
        <v>0</v>
      </c>
      <c r="T94" s="697">
        <v>0</v>
      </c>
      <c r="U94" s="697">
        <v>0</v>
      </c>
      <c r="V94" s="697">
        <v>0</v>
      </c>
      <c r="W94" s="85"/>
      <c r="X94" s="172" t="s">
        <v>1758</v>
      </c>
      <c r="Y94" s="254" t="s">
        <v>1774</v>
      </c>
      <c r="Z94" s="156"/>
    </row>
    <row r="95" spans="3:26">
      <c r="C95" s="239" t="s">
        <v>1761</v>
      </c>
      <c r="D95" s="252" t="s">
        <v>1794</v>
      </c>
      <c r="E95" s="252" t="s">
        <v>1757</v>
      </c>
      <c r="F95" s="172" t="s">
        <v>1726</v>
      </c>
      <c r="G95" s="164"/>
      <c r="H95" s="180">
        <f t="shared" si="1"/>
        <v>883</v>
      </c>
      <c r="I95" s="11" t="s">
        <v>615</v>
      </c>
      <c r="J95" s="85"/>
      <c r="K95" s="697">
        <v>883</v>
      </c>
      <c r="L95" s="697">
        <v>0</v>
      </c>
      <c r="M95" s="697">
        <v>0</v>
      </c>
      <c r="N95" s="697">
        <v>0</v>
      </c>
      <c r="O95" s="697">
        <v>0</v>
      </c>
      <c r="P95" s="697">
        <v>0</v>
      </c>
      <c r="Q95" s="697">
        <v>0</v>
      </c>
      <c r="R95" s="697">
        <v>0</v>
      </c>
      <c r="S95" s="697">
        <v>0</v>
      </c>
      <c r="T95" s="697">
        <v>0</v>
      </c>
      <c r="U95" s="697">
        <v>0</v>
      </c>
      <c r="V95" s="697">
        <v>0</v>
      </c>
      <c r="W95" s="85"/>
      <c r="X95" s="172" t="s">
        <v>1758</v>
      </c>
      <c r="Y95" s="254" t="s">
        <v>1774</v>
      </c>
      <c r="Z95" s="156"/>
    </row>
    <row r="96" spans="3:26" s="174" customFormat="1" ht="12.75">
      <c r="C96" s="239" t="s">
        <v>819</v>
      </c>
      <c r="D96" s="252" t="s">
        <v>1795</v>
      </c>
      <c r="E96" s="252" t="s">
        <v>1757</v>
      </c>
      <c r="F96" s="172" t="s">
        <v>1726</v>
      </c>
      <c r="G96" s="164"/>
      <c r="H96" s="180">
        <f t="shared" si="1"/>
        <v>54013</v>
      </c>
      <c r="I96" s="11" t="s">
        <v>615</v>
      </c>
      <c r="J96" s="85"/>
      <c r="K96" s="697">
        <v>48518</v>
      </c>
      <c r="L96" s="697">
        <v>5495</v>
      </c>
      <c r="M96" s="697">
        <v>0</v>
      </c>
      <c r="N96" s="697">
        <v>0</v>
      </c>
      <c r="O96" s="697">
        <v>0</v>
      </c>
      <c r="P96" s="697">
        <v>0</v>
      </c>
      <c r="Q96" s="697">
        <v>0</v>
      </c>
      <c r="R96" s="697">
        <v>0</v>
      </c>
      <c r="S96" s="697">
        <v>0</v>
      </c>
      <c r="T96" s="697">
        <v>0</v>
      </c>
      <c r="U96" s="697">
        <v>0</v>
      </c>
      <c r="V96" s="697">
        <v>0</v>
      </c>
      <c r="W96" s="85"/>
      <c r="X96" s="172" t="s">
        <v>1758</v>
      </c>
      <c r="Y96" s="254" t="s">
        <v>1774</v>
      </c>
      <c r="Z96" s="156"/>
    </row>
    <row r="97" spans="3:26" s="163" customFormat="1" ht="12.75">
      <c r="C97" s="239" t="s">
        <v>1761</v>
      </c>
      <c r="D97" s="252" t="s">
        <v>1795</v>
      </c>
      <c r="E97" s="252" t="s">
        <v>1757</v>
      </c>
      <c r="F97" s="172" t="s">
        <v>1726</v>
      </c>
      <c r="G97" s="164"/>
      <c r="H97" s="180">
        <f t="shared" si="1"/>
        <v>54013</v>
      </c>
      <c r="I97" s="11" t="s">
        <v>615</v>
      </c>
      <c r="J97" s="85"/>
      <c r="K97" s="697">
        <v>48518</v>
      </c>
      <c r="L97" s="697">
        <v>5495</v>
      </c>
      <c r="M97" s="697">
        <v>0</v>
      </c>
      <c r="N97" s="697">
        <v>0</v>
      </c>
      <c r="O97" s="697">
        <v>0</v>
      </c>
      <c r="P97" s="697">
        <v>0</v>
      </c>
      <c r="Q97" s="697">
        <v>0</v>
      </c>
      <c r="R97" s="697">
        <v>0</v>
      </c>
      <c r="S97" s="697">
        <v>0</v>
      </c>
      <c r="T97" s="697">
        <v>0</v>
      </c>
      <c r="U97" s="697">
        <v>0</v>
      </c>
      <c r="V97" s="697">
        <v>0</v>
      </c>
      <c r="W97" s="85"/>
      <c r="X97" s="172" t="s">
        <v>1758</v>
      </c>
      <c r="Y97" s="254" t="s">
        <v>1774</v>
      </c>
      <c r="Z97" s="156"/>
    </row>
    <row r="98" spans="3:26" s="163" customFormat="1" ht="12.75">
      <c r="C98" s="239" t="s">
        <v>1755</v>
      </c>
      <c r="D98" s="252" t="s">
        <v>1796</v>
      </c>
      <c r="E98" s="252" t="s">
        <v>1757</v>
      </c>
      <c r="F98" s="172" t="s">
        <v>1726</v>
      </c>
      <c r="G98" s="164"/>
      <c r="H98" s="180">
        <f t="shared" si="1"/>
        <v>130819</v>
      </c>
      <c r="I98" s="11" t="s">
        <v>615</v>
      </c>
      <c r="J98" s="85"/>
      <c r="K98" s="697">
        <v>0</v>
      </c>
      <c r="L98" s="697">
        <v>1160</v>
      </c>
      <c r="M98" s="697">
        <v>8879</v>
      </c>
      <c r="N98" s="697">
        <v>6677</v>
      </c>
      <c r="O98" s="697">
        <v>1132</v>
      </c>
      <c r="P98" s="697">
        <v>11525</v>
      </c>
      <c r="Q98" s="697">
        <v>0</v>
      </c>
      <c r="R98" s="697">
        <v>13013</v>
      </c>
      <c r="S98" s="697">
        <v>10965</v>
      </c>
      <c r="T98" s="697">
        <v>7539</v>
      </c>
      <c r="U98" s="697">
        <v>10749</v>
      </c>
      <c r="V98" s="697">
        <v>59180</v>
      </c>
      <c r="W98" s="85"/>
      <c r="X98" s="172" t="s">
        <v>1758</v>
      </c>
      <c r="Y98" s="254" t="s">
        <v>1774</v>
      </c>
      <c r="Z98" s="156"/>
    </row>
    <row r="99" spans="3:26" s="163" customFormat="1" ht="12.75">
      <c r="C99" s="239" t="s">
        <v>819</v>
      </c>
      <c r="D99" s="252" t="s">
        <v>1796</v>
      </c>
      <c r="E99" s="252" t="s">
        <v>1757</v>
      </c>
      <c r="F99" s="172" t="s">
        <v>1726</v>
      </c>
      <c r="G99" s="164"/>
      <c r="H99" s="180">
        <f t="shared" si="1"/>
        <v>309510</v>
      </c>
      <c r="I99" s="11" t="s">
        <v>615</v>
      </c>
      <c r="J99" s="85"/>
      <c r="K99" s="697">
        <v>5186</v>
      </c>
      <c r="L99" s="697">
        <v>19624</v>
      </c>
      <c r="M99" s="697">
        <v>18250</v>
      </c>
      <c r="N99" s="697">
        <v>42752</v>
      </c>
      <c r="O99" s="697">
        <v>7763</v>
      </c>
      <c r="P99" s="697">
        <v>41959</v>
      </c>
      <c r="Q99" s="697">
        <v>15173</v>
      </c>
      <c r="R99" s="697">
        <v>30783</v>
      </c>
      <c r="S99" s="697">
        <v>17221</v>
      </c>
      <c r="T99" s="697">
        <v>12198</v>
      </c>
      <c r="U99" s="697">
        <v>24127</v>
      </c>
      <c r="V99" s="697">
        <v>74474</v>
      </c>
      <c r="W99" s="85"/>
      <c r="X99" s="172" t="s">
        <v>511</v>
      </c>
      <c r="Y99" s="254" t="s">
        <v>1774</v>
      </c>
      <c r="Z99" s="156"/>
    </row>
    <row r="100" spans="3:26">
      <c r="C100" s="239" t="s">
        <v>1761</v>
      </c>
      <c r="D100" s="252" t="s">
        <v>1796</v>
      </c>
      <c r="E100" s="252" t="s">
        <v>1757</v>
      </c>
      <c r="F100" s="172" t="s">
        <v>1726</v>
      </c>
      <c r="G100" s="164"/>
      <c r="H100" s="180">
        <f t="shared" si="1"/>
        <v>178690</v>
      </c>
      <c r="I100" s="11" t="s">
        <v>615</v>
      </c>
      <c r="J100" s="85"/>
      <c r="K100" s="697">
        <v>5186</v>
      </c>
      <c r="L100" s="697">
        <v>18464</v>
      </c>
      <c r="M100" s="697">
        <v>9371</v>
      </c>
      <c r="N100" s="697">
        <v>36075</v>
      </c>
      <c r="O100" s="697">
        <v>6630</v>
      </c>
      <c r="P100" s="697">
        <v>30434</v>
      </c>
      <c r="Q100" s="697">
        <v>15173</v>
      </c>
      <c r="R100" s="697">
        <v>17770</v>
      </c>
      <c r="S100" s="697">
        <v>6256</v>
      </c>
      <c r="T100" s="697">
        <v>4659</v>
      </c>
      <c r="U100" s="697">
        <v>13378</v>
      </c>
      <c r="V100" s="697">
        <v>15294</v>
      </c>
      <c r="W100" s="85"/>
      <c r="X100" s="172" t="s">
        <v>511</v>
      </c>
      <c r="Y100" s="254" t="s">
        <v>1774</v>
      </c>
      <c r="Z100" s="156"/>
    </row>
    <row r="101" spans="3:26" s="330" customFormat="1" ht="12.75">
      <c r="C101" s="239" t="s">
        <v>1755</v>
      </c>
      <c r="D101" s="252" t="s">
        <v>1797</v>
      </c>
      <c r="E101" s="252" t="s">
        <v>1757</v>
      </c>
      <c r="F101" s="172" t="s">
        <v>1726</v>
      </c>
      <c r="G101" s="164"/>
      <c r="H101" s="180">
        <f t="shared" si="1"/>
        <v>16208</v>
      </c>
      <c r="I101" s="11" t="s">
        <v>615</v>
      </c>
      <c r="J101" s="85"/>
      <c r="K101" s="697">
        <v>0</v>
      </c>
      <c r="L101" s="697">
        <v>0</v>
      </c>
      <c r="M101" s="697">
        <v>0</v>
      </c>
      <c r="N101" s="697">
        <v>0</v>
      </c>
      <c r="O101" s="697">
        <v>0</v>
      </c>
      <c r="P101" s="697">
        <v>0</v>
      </c>
      <c r="Q101" s="697">
        <v>0</v>
      </c>
      <c r="R101" s="697">
        <v>11788</v>
      </c>
      <c r="S101" s="697">
        <v>0</v>
      </c>
      <c r="T101" s="697">
        <v>4420</v>
      </c>
      <c r="U101" s="697">
        <v>0</v>
      </c>
      <c r="V101" s="697">
        <v>0</v>
      </c>
      <c r="W101" s="85"/>
      <c r="X101" s="172" t="s">
        <v>1758</v>
      </c>
      <c r="Y101" s="254" t="s">
        <v>1774</v>
      </c>
      <c r="Z101" s="156"/>
    </row>
    <row r="102" spans="3:26" s="304" customFormat="1" ht="12.75">
      <c r="C102" s="239" t="s">
        <v>819</v>
      </c>
      <c r="D102" s="252" t="s">
        <v>1797</v>
      </c>
      <c r="E102" s="252" t="s">
        <v>1757</v>
      </c>
      <c r="F102" s="172" t="s">
        <v>1726</v>
      </c>
      <c r="G102" s="164"/>
      <c r="H102" s="180">
        <f t="shared" si="1"/>
        <v>20003</v>
      </c>
      <c r="I102" s="11" t="s">
        <v>615</v>
      </c>
      <c r="J102" s="85"/>
      <c r="K102" s="697">
        <v>0</v>
      </c>
      <c r="L102" s="697">
        <v>0</v>
      </c>
      <c r="M102" s="697">
        <v>0</v>
      </c>
      <c r="N102" s="697">
        <v>0</v>
      </c>
      <c r="O102" s="697">
        <v>3110</v>
      </c>
      <c r="P102" s="697">
        <v>0</v>
      </c>
      <c r="Q102" s="697">
        <v>340</v>
      </c>
      <c r="R102" s="697">
        <v>12133</v>
      </c>
      <c r="S102" s="697">
        <v>0</v>
      </c>
      <c r="T102" s="697">
        <v>4420</v>
      </c>
      <c r="U102" s="697">
        <v>0</v>
      </c>
      <c r="V102" s="697">
        <v>0</v>
      </c>
      <c r="W102" s="85"/>
      <c r="X102" s="172" t="s">
        <v>1758</v>
      </c>
      <c r="Y102" s="254" t="s">
        <v>1774</v>
      </c>
      <c r="Z102" s="156"/>
    </row>
    <row r="103" spans="3:26" s="304" customFormat="1" ht="12.75">
      <c r="C103" s="239" t="s">
        <v>1761</v>
      </c>
      <c r="D103" s="252" t="s">
        <v>1797</v>
      </c>
      <c r="E103" s="252" t="s">
        <v>1757</v>
      </c>
      <c r="F103" s="172" t="s">
        <v>1726</v>
      </c>
      <c r="G103" s="164"/>
      <c r="H103" s="180">
        <f t="shared" si="1"/>
        <v>3795</v>
      </c>
      <c r="I103" s="11" t="s">
        <v>615</v>
      </c>
      <c r="J103" s="85"/>
      <c r="K103" s="697">
        <v>0</v>
      </c>
      <c r="L103" s="697">
        <v>0</v>
      </c>
      <c r="M103" s="697">
        <v>0</v>
      </c>
      <c r="N103" s="697">
        <v>0</v>
      </c>
      <c r="O103" s="697">
        <v>3110</v>
      </c>
      <c r="P103" s="697">
        <v>0</v>
      </c>
      <c r="Q103" s="697">
        <v>340</v>
      </c>
      <c r="R103" s="697">
        <v>345</v>
      </c>
      <c r="S103" s="697">
        <v>0</v>
      </c>
      <c r="T103" s="697">
        <v>0</v>
      </c>
      <c r="U103" s="697">
        <v>0</v>
      </c>
      <c r="V103" s="697">
        <v>0</v>
      </c>
      <c r="W103" s="85"/>
      <c r="X103" s="172" t="s">
        <v>1758</v>
      </c>
      <c r="Y103" s="254" t="s">
        <v>1774</v>
      </c>
      <c r="Z103" s="156"/>
    </row>
    <row r="104" spans="3:26" s="304" customFormat="1" ht="12.75">
      <c r="C104" s="239" t="s">
        <v>1755</v>
      </c>
      <c r="D104" s="252" t="s">
        <v>1798</v>
      </c>
      <c r="E104" s="252" t="s">
        <v>1757</v>
      </c>
      <c r="F104" s="172" t="s">
        <v>1726</v>
      </c>
      <c r="G104" s="164"/>
      <c r="H104" s="180">
        <f t="shared" si="1"/>
        <v>12750</v>
      </c>
      <c r="I104" s="11" t="s">
        <v>615</v>
      </c>
      <c r="J104" s="85"/>
      <c r="K104" s="697">
        <v>0</v>
      </c>
      <c r="L104" s="697">
        <v>0</v>
      </c>
      <c r="M104" s="697">
        <v>0</v>
      </c>
      <c r="N104" s="697">
        <v>0</v>
      </c>
      <c r="O104" s="697">
        <v>0</v>
      </c>
      <c r="P104" s="697">
        <v>340</v>
      </c>
      <c r="Q104" s="697">
        <v>0</v>
      </c>
      <c r="R104" s="697">
        <v>680</v>
      </c>
      <c r="S104" s="697">
        <v>2550</v>
      </c>
      <c r="T104" s="697">
        <v>2550</v>
      </c>
      <c r="U104" s="697">
        <v>3400</v>
      </c>
      <c r="V104" s="697">
        <v>3230</v>
      </c>
      <c r="W104" s="85"/>
      <c r="X104" s="172" t="s">
        <v>1758</v>
      </c>
      <c r="Y104" s="254" t="s">
        <v>1774</v>
      </c>
      <c r="Z104" s="156"/>
    </row>
    <row r="105" spans="3:26" s="304" customFormat="1" ht="12.75">
      <c r="C105" s="239" t="s">
        <v>819</v>
      </c>
      <c r="D105" s="252" t="s">
        <v>1798</v>
      </c>
      <c r="E105" s="252" t="s">
        <v>1757</v>
      </c>
      <c r="F105" s="172" t="s">
        <v>1726</v>
      </c>
      <c r="G105" s="164"/>
      <c r="H105" s="180">
        <f t="shared" si="1"/>
        <v>15887</v>
      </c>
      <c r="I105" s="11" t="s">
        <v>615</v>
      </c>
      <c r="J105" s="85"/>
      <c r="K105" s="697">
        <v>0</v>
      </c>
      <c r="L105" s="697">
        <v>0</v>
      </c>
      <c r="M105" s="697">
        <v>0</v>
      </c>
      <c r="N105" s="697">
        <v>247</v>
      </c>
      <c r="O105" s="697">
        <v>0</v>
      </c>
      <c r="P105" s="697">
        <v>1530</v>
      </c>
      <c r="Q105" s="697">
        <v>0</v>
      </c>
      <c r="R105" s="697">
        <v>1530</v>
      </c>
      <c r="S105" s="697">
        <v>2550</v>
      </c>
      <c r="T105" s="697">
        <v>2550</v>
      </c>
      <c r="U105" s="697">
        <v>3740</v>
      </c>
      <c r="V105" s="697">
        <v>3740</v>
      </c>
      <c r="W105" s="85"/>
      <c r="X105" s="172" t="s">
        <v>1758</v>
      </c>
      <c r="Y105" s="254" t="s">
        <v>1774</v>
      </c>
      <c r="Z105" s="156"/>
    </row>
    <row r="106" spans="3:26" s="304" customFormat="1" ht="12.75">
      <c r="C106" s="239" t="s">
        <v>1761</v>
      </c>
      <c r="D106" s="252" t="s">
        <v>1798</v>
      </c>
      <c r="E106" s="252" t="s">
        <v>1757</v>
      </c>
      <c r="F106" s="172" t="s">
        <v>1726</v>
      </c>
      <c r="G106" s="164"/>
      <c r="H106" s="180">
        <f t="shared" si="1"/>
        <v>3137</v>
      </c>
      <c r="I106" s="11" t="s">
        <v>615</v>
      </c>
      <c r="J106" s="85"/>
      <c r="K106" s="697">
        <v>0</v>
      </c>
      <c r="L106" s="697">
        <v>0</v>
      </c>
      <c r="M106" s="697">
        <v>0</v>
      </c>
      <c r="N106" s="697">
        <v>247</v>
      </c>
      <c r="O106" s="697">
        <v>0</v>
      </c>
      <c r="P106" s="697">
        <v>1190</v>
      </c>
      <c r="Q106" s="697">
        <v>0</v>
      </c>
      <c r="R106" s="697">
        <v>850</v>
      </c>
      <c r="S106" s="697">
        <v>0</v>
      </c>
      <c r="T106" s="697">
        <v>0</v>
      </c>
      <c r="U106" s="697">
        <v>340</v>
      </c>
      <c r="V106" s="697">
        <v>510</v>
      </c>
      <c r="W106" s="85"/>
      <c r="X106" s="172" t="s">
        <v>1758</v>
      </c>
      <c r="Y106" s="254" t="s">
        <v>1774</v>
      </c>
      <c r="Z106" s="156"/>
    </row>
    <row r="107" spans="3:26" s="304" customFormat="1" ht="12.75">
      <c r="C107" s="239" t="s">
        <v>819</v>
      </c>
      <c r="D107" s="252" t="s">
        <v>1799</v>
      </c>
      <c r="E107" s="252" t="s">
        <v>1757</v>
      </c>
      <c r="F107" s="172" t="s">
        <v>1726</v>
      </c>
      <c r="G107" s="164"/>
      <c r="H107" s="180">
        <f t="shared" si="1"/>
        <v>18890</v>
      </c>
      <c r="I107" s="11" t="s">
        <v>615</v>
      </c>
      <c r="J107" s="85"/>
      <c r="K107" s="697">
        <v>0</v>
      </c>
      <c r="L107" s="697">
        <v>0</v>
      </c>
      <c r="M107" s="697">
        <v>0</v>
      </c>
      <c r="N107" s="697">
        <v>0</v>
      </c>
      <c r="O107" s="697">
        <v>0</v>
      </c>
      <c r="P107" s="697">
        <v>0</v>
      </c>
      <c r="Q107" s="697">
        <v>0</v>
      </c>
      <c r="R107" s="697">
        <v>0</v>
      </c>
      <c r="S107" s="697">
        <v>0</v>
      </c>
      <c r="T107" s="697">
        <v>0</v>
      </c>
      <c r="U107" s="697">
        <v>18890</v>
      </c>
      <c r="V107" s="697">
        <v>0</v>
      </c>
      <c r="W107" s="85"/>
      <c r="X107" s="172" t="s">
        <v>1758</v>
      </c>
      <c r="Y107" s="254" t="s">
        <v>1774</v>
      </c>
      <c r="Z107" s="156"/>
    </row>
    <row r="108" spans="3:26">
      <c r="C108" s="239" t="s">
        <v>1761</v>
      </c>
      <c r="D108" s="252" t="s">
        <v>1799</v>
      </c>
      <c r="E108" s="252" t="s">
        <v>1757</v>
      </c>
      <c r="F108" s="172" t="s">
        <v>1726</v>
      </c>
      <c r="G108" s="164"/>
      <c r="H108" s="180">
        <f t="shared" si="1"/>
        <v>18890</v>
      </c>
      <c r="I108" s="11" t="s">
        <v>615</v>
      </c>
      <c r="J108" s="85"/>
      <c r="K108" s="697">
        <v>0</v>
      </c>
      <c r="L108" s="697">
        <v>0</v>
      </c>
      <c r="M108" s="697">
        <v>0</v>
      </c>
      <c r="N108" s="697">
        <v>0</v>
      </c>
      <c r="O108" s="697">
        <v>0</v>
      </c>
      <c r="P108" s="697">
        <v>0</v>
      </c>
      <c r="Q108" s="697">
        <v>0</v>
      </c>
      <c r="R108" s="697">
        <v>0</v>
      </c>
      <c r="S108" s="697">
        <v>0</v>
      </c>
      <c r="T108" s="697">
        <v>0</v>
      </c>
      <c r="U108" s="697">
        <v>18890</v>
      </c>
      <c r="V108" s="697">
        <v>0</v>
      </c>
      <c r="W108" s="85"/>
      <c r="X108" s="172" t="s">
        <v>1758</v>
      </c>
      <c r="Y108" s="254" t="s">
        <v>1774</v>
      </c>
      <c r="Z108" s="156"/>
    </row>
    <row r="109" spans="3:26" s="330" customFormat="1" ht="12.75">
      <c r="C109" s="239" t="s">
        <v>1755</v>
      </c>
      <c r="D109" s="252" t="s">
        <v>1800</v>
      </c>
      <c r="E109" s="252" t="s">
        <v>1757</v>
      </c>
      <c r="F109" s="172" t="s">
        <v>1726</v>
      </c>
      <c r="G109" s="164"/>
      <c r="H109" s="180">
        <f t="shared" si="1"/>
        <v>8403</v>
      </c>
      <c r="I109" s="11" t="s">
        <v>615</v>
      </c>
      <c r="J109" s="85"/>
      <c r="K109" s="697">
        <v>0</v>
      </c>
      <c r="L109" s="697">
        <v>0</v>
      </c>
      <c r="M109" s="697">
        <v>0</v>
      </c>
      <c r="N109" s="697">
        <v>0</v>
      </c>
      <c r="O109" s="697">
        <v>0</v>
      </c>
      <c r="P109" s="697">
        <v>0</v>
      </c>
      <c r="Q109" s="697">
        <v>0</v>
      </c>
      <c r="R109" s="697">
        <v>8403</v>
      </c>
      <c r="S109" s="697">
        <v>0</v>
      </c>
      <c r="T109" s="697">
        <v>0</v>
      </c>
      <c r="U109" s="697">
        <v>0</v>
      </c>
      <c r="V109" s="697">
        <v>0</v>
      </c>
      <c r="W109" s="85"/>
      <c r="X109" s="172" t="s">
        <v>1758</v>
      </c>
      <c r="Y109" s="254" t="s">
        <v>1774</v>
      </c>
      <c r="Z109" s="156"/>
    </row>
    <row r="110" spans="3:26" s="304" customFormat="1" ht="12.75">
      <c r="C110" s="239" t="s">
        <v>819</v>
      </c>
      <c r="D110" s="252" t="s">
        <v>1800</v>
      </c>
      <c r="E110" s="252" t="s">
        <v>1757</v>
      </c>
      <c r="F110" s="172" t="s">
        <v>1726</v>
      </c>
      <c r="G110" s="164"/>
      <c r="H110" s="180">
        <f t="shared" si="1"/>
        <v>21823</v>
      </c>
      <c r="I110" s="11" t="s">
        <v>615</v>
      </c>
      <c r="J110" s="85"/>
      <c r="K110" s="697">
        <v>0</v>
      </c>
      <c r="L110" s="697">
        <v>0</v>
      </c>
      <c r="M110" s="697">
        <v>0</v>
      </c>
      <c r="N110" s="697">
        <v>0</v>
      </c>
      <c r="O110" s="697">
        <v>0</v>
      </c>
      <c r="P110" s="697">
        <v>0</v>
      </c>
      <c r="Q110" s="697">
        <v>0</v>
      </c>
      <c r="R110" s="697">
        <v>8403</v>
      </c>
      <c r="S110" s="697">
        <v>0</v>
      </c>
      <c r="T110" s="697">
        <v>12522</v>
      </c>
      <c r="U110" s="697">
        <v>553</v>
      </c>
      <c r="V110" s="697">
        <v>345</v>
      </c>
      <c r="W110" s="85"/>
      <c r="X110" s="172" t="s">
        <v>511</v>
      </c>
      <c r="Y110" s="254" t="s">
        <v>1774</v>
      </c>
      <c r="Z110" s="156"/>
    </row>
    <row r="111" spans="3:26" s="304" customFormat="1" ht="12.75">
      <c r="C111" s="239" t="s">
        <v>1761</v>
      </c>
      <c r="D111" s="252" t="s">
        <v>1800</v>
      </c>
      <c r="E111" s="252" t="s">
        <v>1757</v>
      </c>
      <c r="F111" s="172" t="s">
        <v>1726</v>
      </c>
      <c r="G111" s="164"/>
      <c r="H111" s="180">
        <f t="shared" si="1"/>
        <v>13420</v>
      </c>
      <c r="I111" s="11" t="s">
        <v>615</v>
      </c>
      <c r="J111" s="85"/>
      <c r="K111" s="697">
        <v>0</v>
      </c>
      <c r="L111" s="697">
        <v>0</v>
      </c>
      <c r="M111" s="697">
        <v>0</v>
      </c>
      <c r="N111" s="697">
        <v>0</v>
      </c>
      <c r="O111" s="697">
        <v>0</v>
      </c>
      <c r="P111" s="697">
        <v>0</v>
      </c>
      <c r="Q111" s="697">
        <v>0</v>
      </c>
      <c r="R111" s="697">
        <v>0</v>
      </c>
      <c r="S111" s="697">
        <v>0</v>
      </c>
      <c r="T111" s="697">
        <v>12522</v>
      </c>
      <c r="U111" s="697">
        <v>553</v>
      </c>
      <c r="V111" s="697">
        <v>345</v>
      </c>
      <c r="W111" s="85"/>
      <c r="X111" s="172" t="s">
        <v>511</v>
      </c>
      <c r="Y111" s="254" t="s">
        <v>1774</v>
      </c>
      <c r="Z111" s="156"/>
    </row>
    <row r="112" spans="3:26" s="304" customFormat="1" ht="12.75">
      <c r="C112" s="239" t="s">
        <v>819</v>
      </c>
      <c r="D112" s="252" t="s">
        <v>1801</v>
      </c>
      <c r="E112" s="252" t="s">
        <v>1757</v>
      </c>
      <c r="F112" s="172" t="s">
        <v>1726</v>
      </c>
      <c r="G112" s="164"/>
      <c r="H112" s="180">
        <f t="shared" si="1"/>
        <v>30247</v>
      </c>
      <c r="I112" s="11" t="s">
        <v>615</v>
      </c>
      <c r="J112" s="85"/>
      <c r="K112" s="697">
        <v>0</v>
      </c>
      <c r="L112" s="697">
        <v>0</v>
      </c>
      <c r="M112" s="697">
        <v>0</v>
      </c>
      <c r="N112" s="697">
        <v>0</v>
      </c>
      <c r="O112" s="697">
        <v>0</v>
      </c>
      <c r="P112" s="697">
        <v>0</v>
      </c>
      <c r="Q112" s="697">
        <v>0</v>
      </c>
      <c r="R112" s="697">
        <v>0</v>
      </c>
      <c r="S112" s="697">
        <v>0</v>
      </c>
      <c r="T112" s="697">
        <v>11591</v>
      </c>
      <c r="U112" s="697">
        <v>9247</v>
      </c>
      <c r="V112" s="697">
        <v>9409</v>
      </c>
      <c r="W112" s="85"/>
      <c r="X112" s="172" t="s">
        <v>1758</v>
      </c>
      <c r="Y112" s="254" t="s">
        <v>1774</v>
      </c>
      <c r="Z112" s="156"/>
    </row>
    <row r="113" spans="3:26" s="304" customFormat="1" ht="12.75">
      <c r="C113" s="239" t="s">
        <v>1761</v>
      </c>
      <c r="D113" s="252" t="s">
        <v>1801</v>
      </c>
      <c r="E113" s="252" t="s">
        <v>1757</v>
      </c>
      <c r="F113" s="172" t="s">
        <v>1726</v>
      </c>
      <c r="G113" s="164"/>
      <c r="H113" s="180">
        <f t="shared" si="1"/>
        <v>30247</v>
      </c>
      <c r="I113" s="11" t="s">
        <v>615</v>
      </c>
      <c r="J113" s="85"/>
      <c r="K113" s="697">
        <v>0</v>
      </c>
      <c r="L113" s="697">
        <v>0</v>
      </c>
      <c r="M113" s="697">
        <v>0</v>
      </c>
      <c r="N113" s="697">
        <v>0</v>
      </c>
      <c r="O113" s="697">
        <v>0</v>
      </c>
      <c r="P113" s="697">
        <v>0</v>
      </c>
      <c r="Q113" s="697">
        <v>0</v>
      </c>
      <c r="R113" s="697">
        <v>0</v>
      </c>
      <c r="S113" s="697">
        <v>0</v>
      </c>
      <c r="T113" s="697">
        <v>11591</v>
      </c>
      <c r="U113" s="697">
        <v>9247</v>
      </c>
      <c r="V113" s="697">
        <v>9409</v>
      </c>
      <c r="W113" s="85"/>
      <c r="X113" s="172" t="s">
        <v>1758</v>
      </c>
      <c r="Y113" s="254" t="s">
        <v>1774</v>
      </c>
      <c r="Z113" s="156"/>
    </row>
    <row r="114" spans="3:26" s="304" customFormat="1" ht="12.75">
      <c r="C114" s="239" t="s">
        <v>819</v>
      </c>
      <c r="D114" s="252" t="s">
        <v>1802</v>
      </c>
      <c r="E114" s="252" t="s">
        <v>1757</v>
      </c>
      <c r="F114" s="172" t="s">
        <v>1726</v>
      </c>
      <c r="G114" s="164"/>
      <c r="H114" s="180">
        <f t="shared" si="1"/>
        <v>1994</v>
      </c>
      <c r="I114" s="11" t="s">
        <v>615</v>
      </c>
      <c r="J114" s="85"/>
      <c r="K114" s="697">
        <v>0</v>
      </c>
      <c r="L114" s="697">
        <v>1994</v>
      </c>
      <c r="M114" s="697">
        <v>0</v>
      </c>
      <c r="N114" s="697">
        <v>0</v>
      </c>
      <c r="O114" s="697">
        <v>0</v>
      </c>
      <c r="P114" s="697">
        <v>0</v>
      </c>
      <c r="Q114" s="697">
        <v>0</v>
      </c>
      <c r="R114" s="697">
        <v>0</v>
      </c>
      <c r="S114" s="697">
        <v>0</v>
      </c>
      <c r="T114" s="697">
        <v>0</v>
      </c>
      <c r="U114" s="697">
        <v>0</v>
      </c>
      <c r="V114" s="697">
        <v>0</v>
      </c>
      <c r="W114" s="85"/>
      <c r="X114" s="172" t="s">
        <v>1758</v>
      </c>
      <c r="Y114" s="254" t="s">
        <v>1774</v>
      </c>
      <c r="Z114" s="156"/>
    </row>
    <row r="115" spans="3:26" s="304" customFormat="1" ht="12.75">
      <c r="C115" s="239" t="s">
        <v>1761</v>
      </c>
      <c r="D115" s="252" t="s">
        <v>1802</v>
      </c>
      <c r="E115" s="252" t="s">
        <v>1757</v>
      </c>
      <c r="F115" s="172" t="s">
        <v>1726</v>
      </c>
      <c r="G115" s="164"/>
      <c r="H115" s="180">
        <f t="shared" si="1"/>
        <v>1994</v>
      </c>
      <c r="I115" s="11" t="s">
        <v>615</v>
      </c>
      <c r="J115" s="85"/>
      <c r="K115" s="697">
        <v>0</v>
      </c>
      <c r="L115" s="697">
        <v>1994</v>
      </c>
      <c r="M115" s="697">
        <v>0</v>
      </c>
      <c r="N115" s="697">
        <v>0</v>
      </c>
      <c r="O115" s="697">
        <v>0</v>
      </c>
      <c r="P115" s="697">
        <v>0</v>
      </c>
      <c r="Q115" s="697">
        <v>0</v>
      </c>
      <c r="R115" s="697">
        <v>0</v>
      </c>
      <c r="S115" s="697">
        <v>0</v>
      </c>
      <c r="T115" s="697">
        <v>0</v>
      </c>
      <c r="U115" s="697">
        <v>0</v>
      </c>
      <c r="V115" s="697">
        <v>0</v>
      </c>
      <c r="W115" s="85"/>
      <c r="X115" s="172" t="s">
        <v>1758</v>
      </c>
      <c r="Y115" s="254" t="s">
        <v>1774</v>
      </c>
      <c r="Z115" s="156"/>
    </row>
    <row r="116" spans="3:26" s="304" customFormat="1" ht="12.75">
      <c r="C116" s="239" t="s">
        <v>1755</v>
      </c>
      <c r="D116" s="252" t="s">
        <v>1803</v>
      </c>
      <c r="E116" s="252" t="s">
        <v>1757</v>
      </c>
      <c r="F116" s="172" t="s">
        <v>1726</v>
      </c>
      <c r="G116" s="164"/>
      <c r="H116" s="180">
        <f t="shared" si="1"/>
        <v>100</v>
      </c>
      <c r="I116" s="11" t="s">
        <v>615</v>
      </c>
      <c r="J116" s="85"/>
      <c r="K116" s="697">
        <v>0</v>
      </c>
      <c r="L116" s="697">
        <v>100</v>
      </c>
      <c r="M116" s="697">
        <v>0</v>
      </c>
      <c r="N116" s="697">
        <v>0</v>
      </c>
      <c r="O116" s="697">
        <v>0</v>
      </c>
      <c r="P116" s="697">
        <v>0</v>
      </c>
      <c r="Q116" s="697">
        <v>0</v>
      </c>
      <c r="R116" s="697">
        <v>0</v>
      </c>
      <c r="S116" s="697">
        <v>0</v>
      </c>
      <c r="T116" s="697">
        <v>0</v>
      </c>
      <c r="U116" s="697">
        <v>0</v>
      </c>
      <c r="V116" s="697">
        <v>0</v>
      </c>
      <c r="W116" s="85"/>
      <c r="X116" s="172" t="s">
        <v>1758</v>
      </c>
      <c r="Y116" s="254" t="s">
        <v>1774</v>
      </c>
      <c r="Z116" s="156"/>
    </row>
    <row r="117" spans="3:26" s="304" customFormat="1" ht="12.75">
      <c r="C117" s="239" t="s">
        <v>819</v>
      </c>
      <c r="D117" s="252" t="s">
        <v>1803</v>
      </c>
      <c r="E117" s="252" t="s">
        <v>1757</v>
      </c>
      <c r="F117" s="172" t="s">
        <v>1726</v>
      </c>
      <c r="G117" s="164"/>
      <c r="H117" s="180">
        <f t="shared" si="1"/>
        <v>1043</v>
      </c>
      <c r="I117" s="11" t="s">
        <v>615</v>
      </c>
      <c r="J117" s="85"/>
      <c r="K117" s="697">
        <v>0</v>
      </c>
      <c r="L117" s="697">
        <v>1043</v>
      </c>
      <c r="M117" s="697">
        <v>0</v>
      </c>
      <c r="N117" s="697">
        <v>0</v>
      </c>
      <c r="O117" s="697">
        <v>0</v>
      </c>
      <c r="P117" s="697">
        <v>0</v>
      </c>
      <c r="Q117" s="697">
        <v>0</v>
      </c>
      <c r="R117" s="697">
        <v>0</v>
      </c>
      <c r="S117" s="697">
        <v>0</v>
      </c>
      <c r="T117" s="697">
        <v>0</v>
      </c>
      <c r="U117" s="697">
        <v>0</v>
      </c>
      <c r="V117" s="697">
        <v>0</v>
      </c>
      <c r="W117" s="85"/>
      <c r="X117" s="172" t="s">
        <v>1758</v>
      </c>
      <c r="Y117" s="254" t="s">
        <v>1774</v>
      </c>
      <c r="Z117" s="156"/>
    </row>
    <row r="118" spans="3:26" s="304" customFormat="1" ht="12.75">
      <c r="C118" s="239" t="s">
        <v>1761</v>
      </c>
      <c r="D118" s="252" t="s">
        <v>1803</v>
      </c>
      <c r="E118" s="252" t="s">
        <v>1757</v>
      </c>
      <c r="F118" s="172" t="s">
        <v>1726</v>
      </c>
      <c r="G118" s="164"/>
      <c r="H118" s="180">
        <f t="shared" si="1"/>
        <v>943</v>
      </c>
      <c r="I118" s="11" t="s">
        <v>615</v>
      </c>
      <c r="J118" s="85"/>
      <c r="K118" s="697">
        <v>0</v>
      </c>
      <c r="L118" s="697">
        <v>943</v>
      </c>
      <c r="M118" s="697">
        <v>0</v>
      </c>
      <c r="N118" s="697">
        <v>0</v>
      </c>
      <c r="O118" s="697">
        <v>0</v>
      </c>
      <c r="P118" s="697">
        <v>0</v>
      </c>
      <c r="Q118" s="697">
        <v>0</v>
      </c>
      <c r="R118" s="697">
        <v>0</v>
      </c>
      <c r="S118" s="697">
        <v>0</v>
      </c>
      <c r="T118" s="697">
        <v>0</v>
      </c>
      <c r="U118" s="697">
        <v>0</v>
      </c>
      <c r="V118" s="697">
        <v>0</v>
      </c>
      <c r="W118" s="85"/>
      <c r="X118" s="172" t="s">
        <v>1758</v>
      </c>
      <c r="Y118" s="254" t="s">
        <v>1774</v>
      </c>
      <c r="Z118" s="156"/>
    </row>
    <row r="119" spans="3:26" s="304" customFormat="1" ht="12.75">
      <c r="C119" s="239" t="s">
        <v>1755</v>
      </c>
      <c r="D119" s="252" t="s">
        <v>1804</v>
      </c>
      <c r="E119" s="252" t="s">
        <v>1757</v>
      </c>
      <c r="F119" s="172" t="s">
        <v>1726</v>
      </c>
      <c r="G119" s="164"/>
      <c r="H119" s="180">
        <f t="shared" si="1"/>
        <v>5648</v>
      </c>
      <c r="I119" s="11" t="s">
        <v>615</v>
      </c>
      <c r="J119" s="85"/>
      <c r="K119" s="697">
        <v>0</v>
      </c>
      <c r="L119" s="697">
        <v>0</v>
      </c>
      <c r="M119" s="697">
        <v>0</v>
      </c>
      <c r="N119" s="697">
        <v>0</v>
      </c>
      <c r="O119" s="697">
        <v>0</v>
      </c>
      <c r="P119" s="697">
        <v>0</v>
      </c>
      <c r="Q119" s="697">
        <v>0</v>
      </c>
      <c r="R119" s="697">
        <v>0</v>
      </c>
      <c r="S119" s="697">
        <v>0</v>
      </c>
      <c r="T119" s="697">
        <v>536</v>
      </c>
      <c r="U119" s="697">
        <v>2572</v>
      </c>
      <c r="V119" s="697">
        <v>2540</v>
      </c>
      <c r="W119" s="85"/>
      <c r="X119" s="172" t="s">
        <v>1758</v>
      </c>
      <c r="Y119" s="254" t="s">
        <v>1774</v>
      </c>
      <c r="Z119" s="156"/>
    </row>
    <row r="120" spans="3:26" s="304" customFormat="1" ht="12.75">
      <c r="C120" s="239" t="s">
        <v>819</v>
      </c>
      <c r="D120" s="252" t="s">
        <v>1804</v>
      </c>
      <c r="E120" s="252" t="s">
        <v>1757</v>
      </c>
      <c r="F120" s="172" t="s">
        <v>1726</v>
      </c>
      <c r="G120" s="164"/>
      <c r="H120" s="180">
        <f t="shared" si="1"/>
        <v>7762</v>
      </c>
      <c r="I120" s="11" t="s">
        <v>615</v>
      </c>
      <c r="J120" s="85"/>
      <c r="K120" s="697">
        <v>0</v>
      </c>
      <c r="L120" s="697">
        <v>0</v>
      </c>
      <c r="M120" s="697">
        <v>0</v>
      </c>
      <c r="N120" s="697">
        <v>0</v>
      </c>
      <c r="O120" s="697">
        <v>0</v>
      </c>
      <c r="P120" s="697">
        <v>0</v>
      </c>
      <c r="Q120" s="697">
        <v>170</v>
      </c>
      <c r="R120" s="697">
        <v>0</v>
      </c>
      <c r="S120" s="697">
        <v>0</v>
      </c>
      <c r="T120" s="697">
        <v>706</v>
      </c>
      <c r="U120" s="697">
        <v>3368</v>
      </c>
      <c r="V120" s="697">
        <v>3518</v>
      </c>
      <c r="W120" s="85"/>
      <c r="X120" s="172" t="s">
        <v>1758</v>
      </c>
      <c r="Y120" s="254" t="s">
        <v>1774</v>
      </c>
      <c r="Z120" s="156"/>
    </row>
    <row r="121" spans="3:26" s="304" customFormat="1" ht="12.75">
      <c r="C121" s="239" t="s">
        <v>1761</v>
      </c>
      <c r="D121" s="252" t="s">
        <v>1804</v>
      </c>
      <c r="E121" s="252" t="s">
        <v>1757</v>
      </c>
      <c r="F121" s="172" t="s">
        <v>1726</v>
      </c>
      <c r="G121" s="164"/>
      <c r="H121" s="180">
        <f t="shared" si="1"/>
        <v>2113</v>
      </c>
      <c r="I121" s="11" t="s">
        <v>615</v>
      </c>
      <c r="J121" s="85"/>
      <c r="K121" s="697">
        <v>0</v>
      </c>
      <c r="L121" s="697">
        <v>0</v>
      </c>
      <c r="M121" s="697">
        <v>0</v>
      </c>
      <c r="N121" s="697">
        <v>0</v>
      </c>
      <c r="O121" s="697">
        <v>0</v>
      </c>
      <c r="P121" s="697">
        <v>0</v>
      </c>
      <c r="Q121" s="697">
        <v>170</v>
      </c>
      <c r="R121" s="697">
        <v>0</v>
      </c>
      <c r="S121" s="697">
        <v>0</v>
      </c>
      <c r="T121" s="697">
        <v>170</v>
      </c>
      <c r="U121" s="697">
        <v>796</v>
      </c>
      <c r="V121" s="697">
        <v>977</v>
      </c>
      <c r="W121" s="85"/>
      <c r="X121" s="172" t="s">
        <v>1758</v>
      </c>
      <c r="Y121" s="254" t="s">
        <v>1774</v>
      </c>
      <c r="Z121" s="156"/>
    </row>
    <row r="122" spans="3:26">
      <c r="C122" s="239" t="s">
        <v>819</v>
      </c>
      <c r="D122" s="252" t="s">
        <v>1805</v>
      </c>
      <c r="E122" s="252" t="s">
        <v>1757</v>
      </c>
      <c r="F122" s="172" t="s">
        <v>1726</v>
      </c>
      <c r="G122" s="164"/>
      <c r="H122" s="180">
        <f t="shared" si="1"/>
        <v>2829</v>
      </c>
      <c r="I122" s="11" t="s">
        <v>615</v>
      </c>
      <c r="J122" s="85"/>
      <c r="K122" s="697">
        <v>0</v>
      </c>
      <c r="L122" s="697">
        <v>0</v>
      </c>
      <c r="M122" s="697">
        <v>0</v>
      </c>
      <c r="N122" s="697">
        <v>2829</v>
      </c>
      <c r="O122" s="697">
        <v>0</v>
      </c>
      <c r="P122" s="697">
        <v>0</v>
      </c>
      <c r="Q122" s="697">
        <v>0</v>
      </c>
      <c r="R122" s="697">
        <v>0</v>
      </c>
      <c r="S122" s="697">
        <v>0</v>
      </c>
      <c r="T122" s="697">
        <v>0</v>
      </c>
      <c r="U122" s="697">
        <v>0</v>
      </c>
      <c r="V122" s="697">
        <v>0</v>
      </c>
      <c r="W122" s="85"/>
      <c r="X122" s="172" t="s">
        <v>1758</v>
      </c>
      <c r="Y122" s="254" t="s">
        <v>1774</v>
      </c>
      <c r="Z122" s="156"/>
    </row>
    <row r="123" spans="3:26" s="330" customFormat="1" ht="12.75">
      <c r="C123" s="239" t="s">
        <v>1761</v>
      </c>
      <c r="D123" s="252" t="s">
        <v>1805</v>
      </c>
      <c r="E123" s="252" t="s">
        <v>1757</v>
      </c>
      <c r="F123" s="172" t="s">
        <v>1726</v>
      </c>
      <c r="G123" s="164"/>
      <c r="H123" s="180">
        <f t="shared" si="1"/>
        <v>2829</v>
      </c>
      <c r="I123" s="11" t="s">
        <v>615</v>
      </c>
      <c r="J123" s="85"/>
      <c r="K123" s="697">
        <v>0</v>
      </c>
      <c r="L123" s="697">
        <v>0</v>
      </c>
      <c r="M123" s="697">
        <v>0</v>
      </c>
      <c r="N123" s="697">
        <v>2829</v>
      </c>
      <c r="O123" s="697">
        <v>0</v>
      </c>
      <c r="P123" s="697">
        <v>0</v>
      </c>
      <c r="Q123" s="697">
        <v>0</v>
      </c>
      <c r="R123" s="697">
        <v>0</v>
      </c>
      <c r="S123" s="697">
        <v>0</v>
      </c>
      <c r="T123" s="697">
        <v>0</v>
      </c>
      <c r="U123" s="697">
        <v>0</v>
      </c>
      <c r="V123" s="697">
        <v>0</v>
      </c>
      <c r="W123" s="85"/>
      <c r="X123" s="172" t="s">
        <v>1758</v>
      </c>
      <c r="Y123" s="254" t="s">
        <v>1774</v>
      </c>
      <c r="Z123" s="156"/>
    </row>
    <row r="124" spans="3:26" s="304" customFormat="1" ht="12.75">
      <c r="C124" s="239" t="s">
        <v>1755</v>
      </c>
      <c r="D124" s="252" t="s">
        <v>1806</v>
      </c>
      <c r="E124" s="252" t="s">
        <v>1757</v>
      </c>
      <c r="F124" s="172" t="s">
        <v>1727</v>
      </c>
      <c r="G124" s="164"/>
      <c r="H124" s="180">
        <f t="shared" si="1"/>
        <v>442999</v>
      </c>
      <c r="I124" s="11" t="s">
        <v>615</v>
      </c>
      <c r="J124" s="85"/>
      <c r="K124" s="697">
        <v>0</v>
      </c>
      <c r="L124" s="697">
        <v>36712</v>
      </c>
      <c r="M124" s="697">
        <v>11875</v>
      </c>
      <c r="N124" s="697">
        <v>79140</v>
      </c>
      <c r="O124" s="697">
        <v>37560</v>
      </c>
      <c r="P124" s="697">
        <v>0</v>
      </c>
      <c r="Q124" s="697">
        <v>22384</v>
      </c>
      <c r="R124" s="697">
        <v>69552</v>
      </c>
      <c r="S124" s="697">
        <v>44420</v>
      </c>
      <c r="T124" s="697">
        <v>20899</v>
      </c>
      <c r="U124" s="697">
        <v>26273</v>
      </c>
      <c r="V124" s="697">
        <v>94184</v>
      </c>
      <c r="W124" s="85"/>
      <c r="X124" s="172" t="s">
        <v>1758</v>
      </c>
      <c r="Y124" s="254" t="s">
        <v>1774</v>
      </c>
      <c r="Z124" s="156"/>
    </row>
    <row r="125" spans="3:26" s="304" customFormat="1" ht="12.75">
      <c r="C125" s="239" t="s">
        <v>819</v>
      </c>
      <c r="D125" s="252" t="s">
        <v>1806</v>
      </c>
      <c r="E125" s="252" t="s">
        <v>1757</v>
      </c>
      <c r="F125" s="172" t="s">
        <v>1727</v>
      </c>
      <c r="G125" s="164"/>
      <c r="H125" s="180">
        <f t="shared" si="1"/>
        <v>460521</v>
      </c>
      <c r="I125" s="11" t="s">
        <v>615</v>
      </c>
      <c r="J125" s="85"/>
      <c r="K125" s="697">
        <v>0</v>
      </c>
      <c r="L125" s="697">
        <v>36712</v>
      </c>
      <c r="M125" s="697">
        <v>11875</v>
      </c>
      <c r="N125" s="697">
        <v>79140</v>
      </c>
      <c r="O125" s="697">
        <v>39007</v>
      </c>
      <c r="P125" s="697">
        <v>0</v>
      </c>
      <c r="Q125" s="697">
        <v>22384</v>
      </c>
      <c r="R125" s="697">
        <v>69552</v>
      </c>
      <c r="S125" s="697">
        <v>46833</v>
      </c>
      <c r="T125" s="697">
        <v>23279</v>
      </c>
      <c r="U125" s="697">
        <v>28363</v>
      </c>
      <c r="V125" s="697">
        <v>103376</v>
      </c>
      <c r="W125" s="85"/>
      <c r="X125" s="172" t="s">
        <v>511</v>
      </c>
      <c r="Y125" s="254" t="s">
        <v>1774</v>
      </c>
      <c r="Z125" s="156"/>
    </row>
    <row r="126" spans="3:26" s="304" customFormat="1" ht="12.75">
      <c r="C126" s="239" t="s">
        <v>1761</v>
      </c>
      <c r="D126" s="252" t="s">
        <v>1806</v>
      </c>
      <c r="E126" s="252" t="s">
        <v>1757</v>
      </c>
      <c r="F126" s="172" t="s">
        <v>1727</v>
      </c>
      <c r="G126" s="164"/>
      <c r="H126" s="180">
        <f t="shared" si="1"/>
        <v>17523</v>
      </c>
      <c r="I126" s="11" t="s">
        <v>615</v>
      </c>
      <c r="J126" s="85"/>
      <c r="K126" s="697">
        <v>0</v>
      </c>
      <c r="L126" s="697">
        <v>0</v>
      </c>
      <c r="M126" s="697">
        <v>0</v>
      </c>
      <c r="N126" s="697">
        <v>0</v>
      </c>
      <c r="O126" s="697">
        <v>1447</v>
      </c>
      <c r="P126" s="697">
        <v>0</v>
      </c>
      <c r="Q126" s="697">
        <v>0</v>
      </c>
      <c r="R126" s="697">
        <v>0</v>
      </c>
      <c r="S126" s="697">
        <v>2414</v>
      </c>
      <c r="T126" s="697">
        <v>2380</v>
      </c>
      <c r="U126" s="697">
        <v>2090</v>
      </c>
      <c r="V126" s="697">
        <v>9192</v>
      </c>
      <c r="W126" s="85"/>
      <c r="X126" s="172" t="s">
        <v>511</v>
      </c>
      <c r="Y126" s="254" t="s">
        <v>1774</v>
      </c>
      <c r="Z126" s="156"/>
    </row>
    <row r="127" spans="3:26" s="304" customFormat="1" ht="12.75">
      <c r="C127" s="239" t="s">
        <v>1755</v>
      </c>
      <c r="D127" s="252" t="s">
        <v>1807</v>
      </c>
      <c r="E127" s="252" t="s">
        <v>1757</v>
      </c>
      <c r="F127" s="172" t="s">
        <v>1727</v>
      </c>
      <c r="G127" s="164"/>
      <c r="H127" s="180">
        <f t="shared" si="1"/>
        <v>1790982</v>
      </c>
      <c r="I127" s="11" t="s">
        <v>615</v>
      </c>
      <c r="J127" s="85"/>
      <c r="K127" s="697">
        <v>0</v>
      </c>
      <c r="L127" s="697">
        <v>77302</v>
      </c>
      <c r="M127" s="697">
        <v>10105</v>
      </c>
      <c r="N127" s="697">
        <v>204678</v>
      </c>
      <c r="O127" s="697">
        <v>126430</v>
      </c>
      <c r="P127" s="697">
        <v>0</v>
      </c>
      <c r="Q127" s="697">
        <v>78513</v>
      </c>
      <c r="R127" s="697">
        <v>476321</v>
      </c>
      <c r="S127" s="697">
        <v>222631</v>
      </c>
      <c r="T127" s="697">
        <v>150059</v>
      </c>
      <c r="U127" s="697">
        <v>129604</v>
      </c>
      <c r="V127" s="697">
        <v>315339</v>
      </c>
      <c r="W127" s="85"/>
      <c r="X127" s="172" t="s">
        <v>1758</v>
      </c>
      <c r="Y127" s="254" t="s">
        <v>1774</v>
      </c>
      <c r="Z127" s="156"/>
    </row>
    <row r="128" spans="3:26" s="304" customFormat="1" ht="12.75">
      <c r="C128" s="239" t="s">
        <v>819</v>
      </c>
      <c r="D128" s="252" t="s">
        <v>1807</v>
      </c>
      <c r="E128" s="252" t="s">
        <v>1757</v>
      </c>
      <c r="F128" s="172" t="s">
        <v>1727</v>
      </c>
      <c r="G128" s="164"/>
      <c r="H128" s="180">
        <f t="shared" si="1"/>
        <v>1884865</v>
      </c>
      <c r="I128" s="11" t="s">
        <v>615</v>
      </c>
      <c r="J128" s="85"/>
      <c r="K128" s="697">
        <v>0</v>
      </c>
      <c r="L128" s="697">
        <v>77302</v>
      </c>
      <c r="M128" s="697">
        <v>10105</v>
      </c>
      <c r="N128" s="697">
        <v>204678</v>
      </c>
      <c r="O128" s="697">
        <v>149568</v>
      </c>
      <c r="P128" s="697">
        <v>0</v>
      </c>
      <c r="Q128" s="697">
        <v>80487</v>
      </c>
      <c r="R128" s="697">
        <v>476321</v>
      </c>
      <c r="S128" s="697">
        <v>229401</v>
      </c>
      <c r="T128" s="697">
        <v>166065</v>
      </c>
      <c r="U128" s="697">
        <v>140662</v>
      </c>
      <c r="V128" s="697">
        <v>350276</v>
      </c>
      <c r="W128" s="85"/>
      <c r="X128" s="172" t="s">
        <v>1758</v>
      </c>
      <c r="Y128" s="254" t="s">
        <v>1774</v>
      </c>
      <c r="Z128" s="156"/>
    </row>
    <row r="129" spans="3:26">
      <c r="C129" s="239" t="s">
        <v>1761</v>
      </c>
      <c r="D129" s="252" t="s">
        <v>1807</v>
      </c>
      <c r="E129" s="252" t="s">
        <v>1757</v>
      </c>
      <c r="F129" s="172" t="s">
        <v>1727</v>
      </c>
      <c r="G129" s="164"/>
      <c r="H129" s="180">
        <f t="shared" si="1"/>
        <v>93882</v>
      </c>
      <c r="I129" s="11" t="s">
        <v>615</v>
      </c>
      <c r="J129" s="85"/>
      <c r="K129" s="697">
        <v>0</v>
      </c>
      <c r="L129" s="697">
        <v>0</v>
      </c>
      <c r="M129" s="697">
        <v>0</v>
      </c>
      <c r="N129" s="697">
        <v>0</v>
      </c>
      <c r="O129" s="697">
        <v>23138</v>
      </c>
      <c r="P129" s="697">
        <v>0</v>
      </c>
      <c r="Q129" s="697">
        <v>1975</v>
      </c>
      <c r="R129" s="697">
        <v>0</v>
      </c>
      <c r="S129" s="697">
        <v>6769</v>
      </c>
      <c r="T129" s="697">
        <v>16005</v>
      </c>
      <c r="U129" s="697">
        <v>11058</v>
      </c>
      <c r="V129" s="697">
        <v>34937</v>
      </c>
      <c r="W129" s="85"/>
      <c r="X129" s="172" t="s">
        <v>1758</v>
      </c>
      <c r="Y129" s="254" t="s">
        <v>1774</v>
      </c>
      <c r="Z129" s="156"/>
    </row>
    <row r="130" spans="3:26" s="330" customFormat="1" ht="12.75">
      <c r="C130" s="239" t="s">
        <v>1755</v>
      </c>
      <c r="D130" s="252" t="s">
        <v>1808</v>
      </c>
      <c r="E130" s="252" t="s">
        <v>1757</v>
      </c>
      <c r="F130" s="172" t="s">
        <v>1727</v>
      </c>
      <c r="G130" s="164"/>
      <c r="H130" s="180">
        <f t="shared" si="1"/>
        <v>19365</v>
      </c>
      <c r="I130" s="11" t="s">
        <v>615</v>
      </c>
      <c r="J130" s="85"/>
      <c r="K130" s="697">
        <v>0</v>
      </c>
      <c r="L130" s="697">
        <v>10842</v>
      </c>
      <c r="M130" s="697">
        <v>0</v>
      </c>
      <c r="N130" s="697">
        <v>1276</v>
      </c>
      <c r="O130" s="697">
        <v>707</v>
      </c>
      <c r="P130" s="697">
        <v>0</v>
      </c>
      <c r="Q130" s="697">
        <v>0</v>
      </c>
      <c r="R130" s="697">
        <v>2435</v>
      </c>
      <c r="S130" s="697">
        <v>180</v>
      </c>
      <c r="T130" s="697">
        <v>1396</v>
      </c>
      <c r="U130" s="697">
        <v>1687</v>
      </c>
      <c r="V130" s="697">
        <v>842</v>
      </c>
      <c r="W130" s="85"/>
      <c r="X130" s="172" t="s">
        <v>1758</v>
      </c>
      <c r="Y130" s="254" t="s">
        <v>1774</v>
      </c>
      <c r="Z130" s="156"/>
    </row>
    <row r="131" spans="3:26" s="330" customFormat="1" ht="12.75">
      <c r="C131" s="239" t="s">
        <v>819</v>
      </c>
      <c r="D131" s="252" t="s">
        <v>1808</v>
      </c>
      <c r="E131" s="252" t="s">
        <v>1757</v>
      </c>
      <c r="F131" s="172" t="s">
        <v>1727</v>
      </c>
      <c r="G131" s="164"/>
      <c r="H131" s="180">
        <f t="shared" si="1"/>
        <v>47850</v>
      </c>
      <c r="I131" s="11" t="s">
        <v>615</v>
      </c>
      <c r="J131" s="85"/>
      <c r="K131" s="697">
        <v>5020</v>
      </c>
      <c r="L131" s="697">
        <v>15844</v>
      </c>
      <c r="M131" s="697">
        <v>2184</v>
      </c>
      <c r="N131" s="697">
        <v>3108</v>
      </c>
      <c r="O131" s="697">
        <v>1054</v>
      </c>
      <c r="P131" s="697">
        <v>691</v>
      </c>
      <c r="Q131" s="697">
        <v>3859</v>
      </c>
      <c r="R131" s="697">
        <v>3291</v>
      </c>
      <c r="S131" s="697">
        <v>2520</v>
      </c>
      <c r="T131" s="697">
        <v>2416</v>
      </c>
      <c r="U131" s="697">
        <v>6851</v>
      </c>
      <c r="V131" s="697">
        <v>1012</v>
      </c>
      <c r="W131" s="85"/>
      <c r="X131" s="172" t="s">
        <v>1758</v>
      </c>
      <c r="Y131" s="254" t="s">
        <v>1760</v>
      </c>
      <c r="Z131" s="156"/>
    </row>
    <row r="132" spans="3:26" s="330" customFormat="1" ht="12.75">
      <c r="C132" s="239" t="s">
        <v>1761</v>
      </c>
      <c r="D132" s="252" t="s">
        <v>1808</v>
      </c>
      <c r="E132" s="252" t="s">
        <v>1757</v>
      </c>
      <c r="F132" s="172" t="s">
        <v>1727</v>
      </c>
      <c r="G132" s="164"/>
      <c r="H132" s="180">
        <f t="shared" si="1"/>
        <v>28486</v>
      </c>
      <c r="I132" s="11" t="s">
        <v>615</v>
      </c>
      <c r="J132" s="85"/>
      <c r="K132" s="697">
        <v>5020</v>
      </c>
      <c r="L132" s="697">
        <v>5002</v>
      </c>
      <c r="M132" s="697">
        <v>2184</v>
      </c>
      <c r="N132" s="697">
        <v>1832</v>
      </c>
      <c r="O132" s="697">
        <v>347</v>
      </c>
      <c r="P132" s="697">
        <v>691</v>
      </c>
      <c r="Q132" s="697">
        <v>3859</v>
      </c>
      <c r="R132" s="697">
        <v>856</v>
      </c>
      <c r="S132" s="697">
        <v>2341</v>
      </c>
      <c r="T132" s="697">
        <v>1020</v>
      </c>
      <c r="U132" s="697">
        <v>5164</v>
      </c>
      <c r="V132" s="697">
        <v>170</v>
      </c>
      <c r="W132" s="85"/>
      <c r="X132" s="172" t="s">
        <v>1758</v>
      </c>
      <c r="Y132" s="254" t="s">
        <v>1774</v>
      </c>
      <c r="Z132" s="156"/>
    </row>
    <row r="133" spans="3:26" s="330" customFormat="1" ht="12.75">
      <c r="C133" s="239" t="s">
        <v>1755</v>
      </c>
      <c r="D133" s="252" t="s">
        <v>1809</v>
      </c>
      <c r="E133" s="252" t="s">
        <v>1757</v>
      </c>
      <c r="F133" s="172" t="s">
        <v>1727</v>
      </c>
      <c r="G133" s="164"/>
      <c r="H133" s="180">
        <f t="shared" si="1"/>
        <v>693979</v>
      </c>
      <c r="I133" s="11" t="s">
        <v>615</v>
      </c>
      <c r="J133" s="85"/>
      <c r="K133" s="697">
        <v>0</v>
      </c>
      <c r="L133" s="697">
        <v>390</v>
      </c>
      <c r="M133" s="697">
        <v>129</v>
      </c>
      <c r="N133" s="697">
        <v>9496</v>
      </c>
      <c r="O133" s="697">
        <v>83759</v>
      </c>
      <c r="P133" s="697">
        <v>0</v>
      </c>
      <c r="Q133" s="697">
        <v>29876</v>
      </c>
      <c r="R133" s="697">
        <v>107559</v>
      </c>
      <c r="S133" s="697">
        <v>110825</v>
      </c>
      <c r="T133" s="697">
        <v>41740</v>
      </c>
      <c r="U133" s="697">
        <v>94630</v>
      </c>
      <c r="V133" s="697">
        <v>215575</v>
      </c>
      <c r="W133" s="85"/>
      <c r="X133" s="172" t="s">
        <v>1758</v>
      </c>
      <c r="Y133" s="254" t="s">
        <v>1774</v>
      </c>
      <c r="Z133" s="156"/>
    </row>
    <row r="134" spans="3:26" s="330" customFormat="1" ht="12.75">
      <c r="C134" s="239" t="s">
        <v>819</v>
      </c>
      <c r="D134" s="252" t="s">
        <v>1809</v>
      </c>
      <c r="E134" s="252" t="s">
        <v>1757</v>
      </c>
      <c r="F134" s="172" t="s">
        <v>1727</v>
      </c>
      <c r="G134" s="164"/>
      <c r="H134" s="180">
        <f t="shared" si="1"/>
        <v>703385</v>
      </c>
      <c r="I134" s="11" t="s">
        <v>615</v>
      </c>
      <c r="J134" s="85"/>
      <c r="K134" s="697">
        <v>0</v>
      </c>
      <c r="L134" s="697">
        <v>390</v>
      </c>
      <c r="M134" s="697">
        <v>129</v>
      </c>
      <c r="N134" s="697">
        <v>9496</v>
      </c>
      <c r="O134" s="697">
        <v>83759</v>
      </c>
      <c r="P134" s="697">
        <v>0</v>
      </c>
      <c r="Q134" s="697">
        <v>29876</v>
      </c>
      <c r="R134" s="697">
        <v>107559</v>
      </c>
      <c r="S134" s="697">
        <v>112525</v>
      </c>
      <c r="T134" s="697">
        <v>41740</v>
      </c>
      <c r="U134" s="697">
        <v>96209</v>
      </c>
      <c r="V134" s="697">
        <v>221702</v>
      </c>
      <c r="W134" s="85"/>
      <c r="X134" s="172" t="s">
        <v>1758</v>
      </c>
      <c r="Y134" s="254" t="s">
        <v>1774</v>
      </c>
      <c r="Z134" s="156"/>
    </row>
    <row r="135" spans="3:26" s="330" customFormat="1" ht="12.75">
      <c r="C135" s="239" t="s">
        <v>1761</v>
      </c>
      <c r="D135" s="252" t="s">
        <v>1809</v>
      </c>
      <c r="E135" s="252" t="s">
        <v>1757</v>
      </c>
      <c r="F135" s="172" t="s">
        <v>1727</v>
      </c>
      <c r="G135" s="164"/>
      <c r="H135" s="180">
        <f t="shared" si="1"/>
        <v>9406</v>
      </c>
      <c r="I135" s="11" t="s">
        <v>615</v>
      </c>
      <c r="J135" s="85"/>
      <c r="K135" s="697">
        <v>0</v>
      </c>
      <c r="L135" s="697">
        <v>0</v>
      </c>
      <c r="M135" s="697">
        <v>0</v>
      </c>
      <c r="N135" s="697">
        <v>0</v>
      </c>
      <c r="O135" s="697">
        <v>0</v>
      </c>
      <c r="P135" s="697">
        <v>0</v>
      </c>
      <c r="Q135" s="697">
        <v>0</v>
      </c>
      <c r="R135" s="697">
        <v>0</v>
      </c>
      <c r="S135" s="697">
        <v>1700</v>
      </c>
      <c r="T135" s="697">
        <v>0</v>
      </c>
      <c r="U135" s="697">
        <v>1579</v>
      </c>
      <c r="V135" s="697">
        <v>6127</v>
      </c>
      <c r="W135" s="85"/>
      <c r="X135" s="172" t="s">
        <v>1758</v>
      </c>
      <c r="Y135" s="254" t="s">
        <v>1774</v>
      </c>
      <c r="Z135" s="156"/>
    </row>
    <row r="136" spans="3:26" s="330" customFormat="1" ht="12.75">
      <c r="C136" s="239" t="s">
        <v>1755</v>
      </c>
      <c r="D136" s="252" t="s">
        <v>1810</v>
      </c>
      <c r="E136" s="252" t="s">
        <v>1757</v>
      </c>
      <c r="F136" s="172" t="s">
        <v>1727</v>
      </c>
      <c r="G136" s="164"/>
      <c r="H136" s="180">
        <f t="shared" si="1"/>
        <v>19123</v>
      </c>
      <c r="I136" s="11" t="s">
        <v>615</v>
      </c>
      <c r="J136" s="85"/>
      <c r="K136" s="697">
        <v>611</v>
      </c>
      <c r="L136" s="697">
        <v>1068</v>
      </c>
      <c r="M136" s="697">
        <v>0</v>
      </c>
      <c r="N136" s="697">
        <v>1625</v>
      </c>
      <c r="O136" s="697">
        <v>1417</v>
      </c>
      <c r="P136" s="697">
        <v>0</v>
      </c>
      <c r="Q136" s="697">
        <v>1391</v>
      </c>
      <c r="R136" s="697">
        <v>3963</v>
      </c>
      <c r="S136" s="697">
        <v>3629</v>
      </c>
      <c r="T136" s="697">
        <v>418</v>
      </c>
      <c r="U136" s="697">
        <v>2106</v>
      </c>
      <c r="V136" s="697">
        <v>2895</v>
      </c>
      <c r="W136" s="85"/>
      <c r="X136" s="172" t="s">
        <v>1758</v>
      </c>
      <c r="Y136" s="254" t="s">
        <v>1774</v>
      </c>
      <c r="Z136" s="156"/>
    </row>
    <row r="137" spans="3:26" s="330" customFormat="1" ht="12.75">
      <c r="C137" s="239" t="s">
        <v>819</v>
      </c>
      <c r="D137" s="252" t="s">
        <v>1810</v>
      </c>
      <c r="E137" s="252" t="s">
        <v>1757</v>
      </c>
      <c r="F137" s="172" t="s">
        <v>1727</v>
      </c>
      <c r="G137" s="164"/>
      <c r="H137" s="180">
        <f t="shared" si="1"/>
        <v>21684</v>
      </c>
      <c r="I137" s="11" t="s">
        <v>615</v>
      </c>
      <c r="J137" s="85"/>
      <c r="K137" s="697">
        <v>787</v>
      </c>
      <c r="L137" s="697">
        <v>1068</v>
      </c>
      <c r="M137" s="697">
        <v>0</v>
      </c>
      <c r="N137" s="697">
        <v>2992</v>
      </c>
      <c r="O137" s="697">
        <v>1585</v>
      </c>
      <c r="P137" s="697">
        <v>0</v>
      </c>
      <c r="Q137" s="697">
        <v>1561</v>
      </c>
      <c r="R137" s="697">
        <v>3963</v>
      </c>
      <c r="S137" s="697">
        <v>3969</v>
      </c>
      <c r="T137" s="697">
        <v>418</v>
      </c>
      <c r="U137" s="697">
        <v>2106</v>
      </c>
      <c r="V137" s="697">
        <v>3235</v>
      </c>
      <c r="W137" s="85"/>
      <c r="X137" s="172" t="s">
        <v>1758</v>
      </c>
      <c r="Y137" s="254" t="s">
        <v>1774</v>
      </c>
      <c r="Z137" s="156"/>
    </row>
    <row r="138" spans="3:26" s="330" customFormat="1" ht="12.75">
      <c r="C138" s="239" t="s">
        <v>1761</v>
      </c>
      <c r="D138" s="252" t="s">
        <v>1810</v>
      </c>
      <c r="E138" s="252" t="s">
        <v>1757</v>
      </c>
      <c r="F138" s="172" t="s">
        <v>1727</v>
      </c>
      <c r="G138" s="164"/>
      <c r="H138" s="180">
        <f t="shared" si="1"/>
        <v>2561</v>
      </c>
      <c r="I138" s="11" t="s">
        <v>615</v>
      </c>
      <c r="J138" s="85"/>
      <c r="K138" s="697">
        <v>176</v>
      </c>
      <c r="L138" s="697">
        <v>0</v>
      </c>
      <c r="M138" s="697">
        <v>0</v>
      </c>
      <c r="N138" s="697">
        <v>1367</v>
      </c>
      <c r="O138" s="697">
        <v>168</v>
      </c>
      <c r="P138" s="697">
        <v>0</v>
      </c>
      <c r="Q138" s="697">
        <v>170</v>
      </c>
      <c r="R138" s="697">
        <v>0</v>
      </c>
      <c r="S138" s="697">
        <v>340</v>
      </c>
      <c r="T138" s="697">
        <v>0</v>
      </c>
      <c r="U138" s="697">
        <v>0</v>
      </c>
      <c r="V138" s="697">
        <v>340</v>
      </c>
      <c r="W138" s="85"/>
      <c r="X138" s="172" t="s">
        <v>1758</v>
      </c>
      <c r="Y138" s="254" t="s">
        <v>1774</v>
      </c>
      <c r="Z138" s="156"/>
    </row>
    <row r="139" spans="3:26" s="330" customFormat="1" ht="12.75">
      <c r="C139" s="239" t="s">
        <v>1755</v>
      </c>
      <c r="D139" s="252" t="s">
        <v>1811</v>
      </c>
      <c r="E139" s="252" t="s">
        <v>1757</v>
      </c>
      <c r="F139" s="172" t="s">
        <v>1727</v>
      </c>
      <c r="G139" s="164"/>
      <c r="H139" s="180">
        <f t="shared" si="1"/>
        <v>71661</v>
      </c>
      <c r="I139" s="11" t="s">
        <v>615</v>
      </c>
      <c r="J139" s="85"/>
      <c r="K139" s="697">
        <v>54505</v>
      </c>
      <c r="L139" s="697">
        <v>169</v>
      </c>
      <c r="M139" s="697">
        <v>0</v>
      </c>
      <c r="N139" s="697">
        <v>898</v>
      </c>
      <c r="O139" s="697">
        <v>2635</v>
      </c>
      <c r="P139" s="697">
        <v>0</v>
      </c>
      <c r="Q139" s="697">
        <v>1042</v>
      </c>
      <c r="R139" s="697">
        <v>10430</v>
      </c>
      <c r="S139" s="697">
        <v>415</v>
      </c>
      <c r="T139" s="697">
        <v>0</v>
      </c>
      <c r="U139" s="697">
        <v>580</v>
      </c>
      <c r="V139" s="697">
        <v>987</v>
      </c>
      <c r="W139" s="85"/>
      <c r="X139" s="172" t="s">
        <v>1758</v>
      </c>
      <c r="Y139" s="254" t="s">
        <v>1774</v>
      </c>
      <c r="Z139" s="156"/>
    </row>
    <row r="140" spans="3:26" s="330" customFormat="1" ht="12.75">
      <c r="C140" s="239" t="s">
        <v>819</v>
      </c>
      <c r="D140" s="252" t="s">
        <v>1811</v>
      </c>
      <c r="E140" s="252" t="s">
        <v>1757</v>
      </c>
      <c r="F140" s="172" t="s">
        <v>1727</v>
      </c>
      <c r="G140" s="164"/>
      <c r="H140" s="180">
        <f t="shared" si="1"/>
        <v>89242</v>
      </c>
      <c r="I140" s="11" t="s">
        <v>615</v>
      </c>
      <c r="J140" s="85"/>
      <c r="K140" s="697">
        <v>55178</v>
      </c>
      <c r="L140" s="697">
        <v>169</v>
      </c>
      <c r="M140" s="697">
        <v>0</v>
      </c>
      <c r="N140" s="697">
        <v>2426</v>
      </c>
      <c r="O140" s="697">
        <v>4255</v>
      </c>
      <c r="P140" s="697">
        <v>0</v>
      </c>
      <c r="Q140" s="697">
        <v>1445</v>
      </c>
      <c r="R140" s="697">
        <v>14921</v>
      </c>
      <c r="S140" s="697">
        <v>8800</v>
      </c>
      <c r="T140" s="697">
        <v>170</v>
      </c>
      <c r="U140" s="697">
        <v>580</v>
      </c>
      <c r="V140" s="697">
        <v>1298</v>
      </c>
      <c r="W140" s="85"/>
      <c r="X140" s="172" t="s">
        <v>1758</v>
      </c>
      <c r="Y140" s="254" t="s">
        <v>1774</v>
      </c>
      <c r="Z140" s="156"/>
    </row>
    <row r="141" spans="3:26" s="330" customFormat="1" ht="12.75">
      <c r="C141" s="239" t="s">
        <v>1761</v>
      </c>
      <c r="D141" s="252" t="s">
        <v>1811</v>
      </c>
      <c r="E141" s="252" t="s">
        <v>1757</v>
      </c>
      <c r="F141" s="172" t="s">
        <v>1727</v>
      </c>
      <c r="G141" s="164"/>
      <c r="H141" s="180">
        <f t="shared" si="1"/>
        <v>17579</v>
      </c>
      <c r="I141" s="11" t="s">
        <v>615</v>
      </c>
      <c r="J141" s="85"/>
      <c r="K141" s="697">
        <v>673</v>
      </c>
      <c r="L141" s="697">
        <v>0</v>
      </c>
      <c r="M141" s="697">
        <v>0</v>
      </c>
      <c r="N141" s="697">
        <v>1528</v>
      </c>
      <c r="O141" s="697">
        <v>1620</v>
      </c>
      <c r="P141" s="697">
        <v>0</v>
      </c>
      <c r="Q141" s="697">
        <v>403</v>
      </c>
      <c r="R141" s="697">
        <v>4490</v>
      </c>
      <c r="S141" s="697">
        <v>8384</v>
      </c>
      <c r="T141" s="697">
        <v>170</v>
      </c>
      <c r="U141" s="697">
        <v>0</v>
      </c>
      <c r="V141" s="697">
        <v>311</v>
      </c>
      <c r="W141" s="85"/>
      <c r="X141" s="172" t="s">
        <v>1758</v>
      </c>
      <c r="Y141" s="254" t="s">
        <v>1774</v>
      </c>
      <c r="Z141" s="156"/>
    </row>
    <row r="142" spans="3:26" s="330" customFormat="1" ht="12.75">
      <c r="C142" s="239" t="s">
        <v>1755</v>
      </c>
      <c r="D142" s="252" t="s">
        <v>1812</v>
      </c>
      <c r="E142" s="252" t="s">
        <v>1757</v>
      </c>
      <c r="F142" s="172" t="s">
        <v>1716</v>
      </c>
      <c r="G142" s="164"/>
      <c r="H142" s="180">
        <f t="shared" ref="H142:H205" si="2">SUM(K142:V142)</f>
        <v>47071</v>
      </c>
      <c r="I142" s="11" t="s">
        <v>615</v>
      </c>
      <c r="J142" s="85"/>
      <c r="K142" s="697">
        <v>0</v>
      </c>
      <c r="L142" s="697">
        <v>0</v>
      </c>
      <c r="M142" s="697">
        <v>0</v>
      </c>
      <c r="N142" s="697">
        <v>14810</v>
      </c>
      <c r="O142" s="697">
        <v>1741</v>
      </c>
      <c r="P142" s="697">
        <v>616</v>
      </c>
      <c r="Q142" s="697">
        <v>0</v>
      </c>
      <c r="R142" s="697">
        <v>0</v>
      </c>
      <c r="S142" s="697">
        <v>0</v>
      </c>
      <c r="T142" s="697">
        <v>0</v>
      </c>
      <c r="U142" s="697">
        <v>0</v>
      </c>
      <c r="V142" s="697">
        <v>29904</v>
      </c>
      <c r="W142" s="85"/>
      <c r="X142" s="172" t="s">
        <v>1758</v>
      </c>
      <c r="Y142" s="254" t="s">
        <v>1774</v>
      </c>
      <c r="Z142" s="156"/>
    </row>
    <row r="143" spans="3:26" s="330" customFormat="1" ht="12.75">
      <c r="C143" s="239" t="s">
        <v>819</v>
      </c>
      <c r="D143" s="252" t="s">
        <v>1812</v>
      </c>
      <c r="E143" s="252" t="s">
        <v>1757</v>
      </c>
      <c r="F143" s="172" t="s">
        <v>1716</v>
      </c>
      <c r="G143" s="164"/>
      <c r="H143" s="180">
        <f t="shared" si="2"/>
        <v>1179323</v>
      </c>
      <c r="I143" s="11" t="s">
        <v>615</v>
      </c>
      <c r="J143" s="85"/>
      <c r="K143" s="697">
        <v>0</v>
      </c>
      <c r="L143" s="697">
        <v>0</v>
      </c>
      <c r="M143" s="697">
        <v>0</v>
      </c>
      <c r="N143" s="697">
        <v>177663</v>
      </c>
      <c r="O143" s="697">
        <v>107896</v>
      </c>
      <c r="P143" s="697">
        <v>65869</v>
      </c>
      <c r="Q143" s="697">
        <v>110078</v>
      </c>
      <c r="R143" s="697">
        <v>90410</v>
      </c>
      <c r="S143" s="697">
        <v>83877</v>
      </c>
      <c r="T143" s="697">
        <v>191311</v>
      </c>
      <c r="U143" s="697">
        <v>158356</v>
      </c>
      <c r="V143" s="697">
        <v>193863</v>
      </c>
      <c r="W143" s="85"/>
      <c r="X143" s="172" t="s">
        <v>1758</v>
      </c>
      <c r="Y143" s="254" t="s">
        <v>1774</v>
      </c>
      <c r="Z143" s="156"/>
    </row>
    <row r="144" spans="3:26" s="330" customFormat="1" ht="12.75">
      <c r="C144" s="239" t="s">
        <v>1761</v>
      </c>
      <c r="D144" s="252" t="s">
        <v>1812</v>
      </c>
      <c r="E144" s="252" t="s">
        <v>1757</v>
      </c>
      <c r="F144" s="172" t="s">
        <v>1716</v>
      </c>
      <c r="G144" s="164"/>
      <c r="H144" s="180">
        <f t="shared" si="2"/>
        <v>1132252</v>
      </c>
      <c r="I144" s="11" t="s">
        <v>615</v>
      </c>
      <c r="J144" s="85"/>
      <c r="K144" s="697">
        <v>0</v>
      </c>
      <c r="L144" s="697">
        <v>0</v>
      </c>
      <c r="M144" s="697">
        <v>0</v>
      </c>
      <c r="N144" s="697">
        <v>162853</v>
      </c>
      <c r="O144" s="697">
        <v>106155</v>
      </c>
      <c r="P144" s="697">
        <v>65253</v>
      </c>
      <c r="Q144" s="697">
        <v>110078</v>
      </c>
      <c r="R144" s="697">
        <v>90410</v>
      </c>
      <c r="S144" s="697">
        <v>83877</v>
      </c>
      <c r="T144" s="697">
        <v>191311</v>
      </c>
      <c r="U144" s="697">
        <v>158356</v>
      </c>
      <c r="V144" s="697">
        <v>163959</v>
      </c>
      <c r="W144" s="85"/>
      <c r="X144" s="172" t="s">
        <v>1758</v>
      </c>
      <c r="Y144" s="254" t="s">
        <v>1774</v>
      </c>
      <c r="Z144" s="156"/>
    </row>
    <row r="145" spans="3:26" s="330" customFormat="1" ht="12.75">
      <c r="C145" s="239" t="s">
        <v>819</v>
      </c>
      <c r="D145" s="252" t="s">
        <v>1813</v>
      </c>
      <c r="E145" s="252" t="s">
        <v>1757</v>
      </c>
      <c r="F145" s="172" t="s">
        <v>1716</v>
      </c>
      <c r="G145" s="164"/>
      <c r="H145" s="180">
        <f t="shared" si="2"/>
        <v>2159</v>
      </c>
      <c r="I145" s="11" t="s">
        <v>615</v>
      </c>
      <c r="J145" s="85"/>
      <c r="K145" s="697">
        <v>0</v>
      </c>
      <c r="L145" s="697">
        <v>0</v>
      </c>
      <c r="M145" s="697">
        <v>0</v>
      </c>
      <c r="N145" s="697">
        <v>0</v>
      </c>
      <c r="O145" s="697">
        <v>0</v>
      </c>
      <c r="P145" s="697">
        <v>0</v>
      </c>
      <c r="Q145" s="697">
        <v>629</v>
      </c>
      <c r="R145" s="697">
        <v>680</v>
      </c>
      <c r="S145" s="697">
        <v>0</v>
      </c>
      <c r="T145" s="697">
        <v>340</v>
      </c>
      <c r="U145" s="697">
        <v>0</v>
      </c>
      <c r="V145" s="697">
        <v>510</v>
      </c>
      <c r="W145" s="85"/>
      <c r="X145" s="172" t="s">
        <v>1758</v>
      </c>
      <c r="Y145" s="254" t="s">
        <v>1774</v>
      </c>
      <c r="Z145" s="156"/>
    </row>
    <row r="146" spans="3:26" s="330" customFormat="1" ht="12.75">
      <c r="C146" s="239" t="s">
        <v>1761</v>
      </c>
      <c r="D146" s="252" t="s">
        <v>1813</v>
      </c>
      <c r="E146" s="252" t="s">
        <v>1757</v>
      </c>
      <c r="F146" s="172" t="s">
        <v>1716</v>
      </c>
      <c r="G146" s="164"/>
      <c r="H146" s="180">
        <f t="shared" si="2"/>
        <v>2159</v>
      </c>
      <c r="I146" s="11" t="s">
        <v>615</v>
      </c>
      <c r="J146" s="85"/>
      <c r="K146" s="697">
        <v>0</v>
      </c>
      <c r="L146" s="697">
        <v>0</v>
      </c>
      <c r="M146" s="697">
        <v>0</v>
      </c>
      <c r="N146" s="697">
        <v>0</v>
      </c>
      <c r="O146" s="697">
        <v>0</v>
      </c>
      <c r="P146" s="697">
        <v>0</v>
      </c>
      <c r="Q146" s="697">
        <v>629</v>
      </c>
      <c r="R146" s="697">
        <v>680</v>
      </c>
      <c r="S146" s="697">
        <v>0</v>
      </c>
      <c r="T146" s="697">
        <v>340</v>
      </c>
      <c r="U146" s="697">
        <v>0</v>
      </c>
      <c r="V146" s="697">
        <v>510</v>
      </c>
      <c r="W146" s="85"/>
      <c r="X146" s="172" t="s">
        <v>1758</v>
      </c>
      <c r="Y146" s="254" t="s">
        <v>1774</v>
      </c>
      <c r="Z146" s="156"/>
    </row>
    <row r="147" spans="3:26" s="330" customFormat="1" ht="12.75">
      <c r="C147" s="239" t="s">
        <v>1755</v>
      </c>
      <c r="D147" s="252" t="s">
        <v>1814</v>
      </c>
      <c r="E147" s="252" t="s">
        <v>1757</v>
      </c>
      <c r="F147" s="172" t="s">
        <v>1716</v>
      </c>
      <c r="G147" s="164"/>
      <c r="H147" s="180">
        <f t="shared" si="2"/>
        <v>1438</v>
      </c>
      <c r="I147" s="11" t="s">
        <v>615</v>
      </c>
      <c r="J147" s="85"/>
      <c r="K147" s="697">
        <v>0</v>
      </c>
      <c r="L147" s="697">
        <v>0</v>
      </c>
      <c r="M147" s="697">
        <v>0</v>
      </c>
      <c r="N147" s="697">
        <v>993</v>
      </c>
      <c r="O147" s="697">
        <v>0</v>
      </c>
      <c r="P147" s="697">
        <v>0</v>
      </c>
      <c r="Q147" s="697">
        <v>0</v>
      </c>
      <c r="R147" s="697">
        <v>0</v>
      </c>
      <c r="S147" s="697">
        <v>0</v>
      </c>
      <c r="T147" s="697">
        <v>0</v>
      </c>
      <c r="U147" s="697">
        <v>0</v>
      </c>
      <c r="V147" s="697">
        <v>445</v>
      </c>
      <c r="W147" s="85"/>
      <c r="X147" s="172" t="s">
        <v>1758</v>
      </c>
      <c r="Y147" s="254" t="s">
        <v>1774</v>
      </c>
      <c r="Z147" s="156"/>
    </row>
    <row r="148" spans="3:26" s="330" customFormat="1" ht="12.75">
      <c r="C148" s="239" t="s">
        <v>819</v>
      </c>
      <c r="D148" s="252" t="s">
        <v>1814</v>
      </c>
      <c r="E148" s="252" t="s">
        <v>1757</v>
      </c>
      <c r="F148" s="172" t="s">
        <v>1716</v>
      </c>
      <c r="G148" s="164"/>
      <c r="H148" s="180">
        <f t="shared" si="2"/>
        <v>125386</v>
      </c>
      <c r="I148" s="11" t="s">
        <v>615</v>
      </c>
      <c r="J148" s="85"/>
      <c r="K148" s="697">
        <v>5149</v>
      </c>
      <c r="L148" s="697">
        <v>10585</v>
      </c>
      <c r="M148" s="697">
        <v>4062</v>
      </c>
      <c r="N148" s="697">
        <v>8092</v>
      </c>
      <c r="O148" s="697">
        <v>13788</v>
      </c>
      <c r="P148" s="697">
        <v>12226</v>
      </c>
      <c r="Q148" s="697">
        <v>14011</v>
      </c>
      <c r="R148" s="697">
        <v>14173</v>
      </c>
      <c r="S148" s="697">
        <v>13962</v>
      </c>
      <c r="T148" s="697">
        <v>11702</v>
      </c>
      <c r="U148" s="697">
        <v>10263</v>
      </c>
      <c r="V148" s="697">
        <v>7373</v>
      </c>
      <c r="W148" s="85"/>
      <c r="X148" s="172" t="s">
        <v>1758</v>
      </c>
      <c r="Y148" s="254" t="s">
        <v>1760</v>
      </c>
      <c r="Z148" s="156"/>
    </row>
    <row r="149" spans="3:26" s="330" customFormat="1" ht="12.75">
      <c r="C149" s="239" t="s">
        <v>1761</v>
      </c>
      <c r="D149" s="252" t="s">
        <v>1814</v>
      </c>
      <c r="E149" s="252" t="s">
        <v>1757</v>
      </c>
      <c r="F149" s="172" t="s">
        <v>1716</v>
      </c>
      <c r="G149" s="164"/>
      <c r="H149" s="180">
        <f t="shared" si="2"/>
        <v>123949</v>
      </c>
      <c r="I149" s="11" t="s">
        <v>615</v>
      </c>
      <c r="J149" s="85"/>
      <c r="K149" s="697">
        <v>5149</v>
      </c>
      <c r="L149" s="697">
        <v>10585</v>
      </c>
      <c r="M149" s="697">
        <v>4062</v>
      </c>
      <c r="N149" s="697">
        <v>7100</v>
      </c>
      <c r="O149" s="697">
        <v>13788</v>
      </c>
      <c r="P149" s="697">
        <v>12226</v>
      </c>
      <c r="Q149" s="697">
        <v>14011</v>
      </c>
      <c r="R149" s="697">
        <v>14173</v>
      </c>
      <c r="S149" s="697">
        <v>13962</v>
      </c>
      <c r="T149" s="697">
        <v>11702</v>
      </c>
      <c r="U149" s="697">
        <v>10263</v>
      </c>
      <c r="V149" s="697">
        <v>6928</v>
      </c>
      <c r="W149" s="85"/>
      <c r="X149" s="172" t="s">
        <v>1758</v>
      </c>
      <c r="Y149" s="254" t="s">
        <v>1774</v>
      </c>
      <c r="Z149" s="156"/>
    </row>
    <row r="150" spans="3:26" s="330" customFormat="1" ht="12.75">
      <c r="C150" s="239" t="s">
        <v>1755</v>
      </c>
      <c r="D150" s="252" t="s">
        <v>1815</v>
      </c>
      <c r="E150" s="252" t="s">
        <v>1757</v>
      </c>
      <c r="F150" s="172" t="s">
        <v>1716</v>
      </c>
      <c r="G150" s="164"/>
      <c r="H150" s="180">
        <f t="shared" si="2"/>
        <v>680</v>
      </c>
      <c r="I150" s="11" t="s">
        <v>615</v>
      </c>
      <c r="J150" s="85"/>
      <c r="K150" s="697">
        <v>0</v>
      </c>
      <c r="L150" s="697">
        <v>0</v>
      </c>
      <c r="M150" s="697">
        <v>0</v>
      </c>
      <c r="N150" s="697">
        <v>0</v>
      </c>
      <c r="O150" s="697">
        <v>0</v>
      </c>
      <c r="P150" s="697">
        <v>0</v>
      </c>
      <c r="Q150" s="697">
        <v>0</v>
      </c>
      <c r="R150" s="697">
        <v>0</v>
      </c>
      <c r="S150" s="697">
        <v>0</v>
      </c>
      <c r="T150" s="697">
        <v>0</v>
      </c>
      <c r="U150" s="697">
        <v>0</v>
      </c>
      <c r="V150" s="697">
        <v>680</v>
      </c>
      <c r="W150" s="85"/>
      <c r="X150" s="172" t="s">
        <v>1758</v>
      </c>
      <c r="Y150" s="254" t="s">
        <v>1774</v>
      </c>
      <c r="Z150" s="156"/>
    </row>
    <row r="151" spans="3:26" s="330" customFormat="1" ht="12.75">
      <c r="C151" s="239" t="s">
        <v>819</v>
      </c>
      <c r="D151" s="252" t="s">
        <v>1815</v>
      </c>
      <c r="E151" s="252" t="s">
        <v>1757</v>
      </c>
      <c r="F151" s="172" t="s">
        <v>1716</v>
      </c>
      <c r="G151" s="164"/>
      <c r="H151" s="180">
        <f t="shared" si="2"/>
        <v>3182</v>
      </c>
      <c r="I151" s="11" t="s">
        <v>615</v>
      </c>
      <c r="J151" s="85"/>
      <c r="K151" s="697">
        <v>0</v>
      </c>
      <c r="L151" s="697">
        <v>0</v>
      </c>
      <c r="M151" s="697">
        <v>0</v>
      </c>
      <c r="N151" s="697">
        <v>0</v>
      </c>
      <c r="O151" s="697">
        <v>0</v>
      </c>
      <c r="P151" s="697">
        <v>0</v>
      </c>
      <c r="Q151" s="697">
        <v>0</v>
      </c>
      <c r="R151" s="697">
        <v>0</v>
      </c>
      <c r="S151" s="697">
        <v>850</v>
      </c>
      <c r="T151" s="697">
        <v>510</v>
      </c>
      <c r="U151" s="697">
        <v>645</v>
      </c>
      <c r="V151" s="697">
        <v>1177</v>
      </c>
      <c r="W151" s="85"/>
      <c r="X151" s="172" t="s">
        <v>1758</v>
      </c>
      <c r="Y151" s="254" t="s">
        <v>1774</v>
      </c>
      <c r="Z151" s="156"/>
    </row>
    <row r="152" spans="3:26" s="330" customFormat="1" ht="12.75">
      <c r="C152" s="239" t="s">
        <v>1761</v>
      </c>
      <c r="D152" s="252" t="s">
        <v>1815</v>
      </c>
      <c r="E152" s="252" t="s">
        <v>1757</v>
      </c>
      <c r="F152" s="172" t="s">
        <v>1716</v>
      </c>
      <c r="G152" s="164"/>
      <c r="H152" s="180">
        <f t="shared" si="2"/>
        <v>2502</v>
      </c>
      <c r="I152" s="11" t="s">
        <v>615</v>
      </c>
      <c r="J152" s="85"/>
      <c r="K152" s="697">
        <v>0</v>
      </c>
      <c r="L152" s="697">
        <v>0</v>
      </c>
      <c r="M152" s="697">
        <v>0</v>
      </c>
      <c r="N152" s="697">
        <v>0</v>
      </c>
      <c r="O152" s="697">
        <v>0</v>
      </c>
      <c r="P152" s="697">
        <v>0</v>
      </c>
      <c r="Q152" s="697">
        <v>0</v>
      </c>
      <c r="R152" s="697">
        <v>0</v>
      </c>
      <c r="S152" s="697">
        <v>850</v>
      </c>
      <c r="T152" s="697">
        <v>510</v>
      </c>
      <c r="U152" s="697">
        <v>645</v>
      </c>
      <c r="V152" s="697">
        <v>497</v>
      </c>
      <c r="W152" s="85"/>
      <c r="X152" s="172" t="s">
        <v>1758</v>
      </c>
      <c r="Y152" s="254" t="s">
        <v>1774</v>
      </c>
      <c r="Z152" s="156"/>
    </row>
    <row r="153" spans="3:26" s="330" customFormat="1" ht="12.75">
      <c r="C153" s="239" t="s">
        <v>819</v>
      </c>
      <c r="D153" s="252" t="s">
        <v>1816</v>
      </c>
      <c r="E153" s="252" t="s">
        <v>1757</v>
      </c>
      <c r="F153" s="172" t="s">
        <v>1716</v>
      </c>
      <c r="G153" s="164"/>
      <c r="H153" s="180">
        <f t="shared" si="2"/>
        <v>25145</v>
      </c>
      <c r="I153" s="11" t="s">
        <v>615</v>
      </c>
      <c r="J153" s="85"/>
      <c r="K153" s="697">
        <v>0</v>
      </c>
      <c r="L153" s="697">
        <v>0</v>
      </c>
      <c r="M153" s="697">
        <v>0</v>
      </c>
      <c r="N153" s="697">
        <v>0</v>
      </c>
      <c r="O153" s="697">
        <v>992</v>
      </c>
      <c r="P153" s="697">
        <v>3461</v>
      </c>
      <c r="Q153" s="697">
        <v>971</v>
      </c>
      <c r="R153" s="697">
        <v>5103</v>
      </c>
      <c r="S153" s="697">
        <v>6331</v>
      </c>
      <c r="T153" s="697">
        <v>6532</v>
      </c>
      <c r="U153" s="697">
        <v>441</v>
      </c>
      <c r="V153" s="697">
        <v>1314</v>
      </c>
      <c r="W153" s="85"/>
      <c r="X153" s="172" t="s">
        <v>1758</v>
      </c>
      <c r="Y153" s="254" t="s">
        <v>1774</v>
      </c>
      <c r="Z153" s="156"/>
    </row>
    <row r="154" spans="3:26" s="330" customFormat="1" ht="12.75">
      <c r="C154" s="239" t="s">
        <v>1761</v>
      </c>
      <c r="D154" s="252" t="s">
        <v>1816</v>
      </c>
      <c r="E154" s="252" t="s">
        <v>1757</v>
      </c>
      <c r="F154" s="172" t="s">
        <v>1716</v>
      </c>
      <c r="G154" s="164"/>
      <c r="H154" s="180">
        <f t="shared" si="2"/>
        <v>25145</v>
      </c>
      <c r="I154" s="11" t="s">
        <v>615</v>
      </c>
      <c r="J154" s="85"/>
      <c r="K154" s="697">
        <v>0</v>
      </c>
      <c r="L154" s="697">
        <v>0</v>
      </c>
      <c r="M154" s="697">
        <v>0</v>
      </c>
      <c r="N154" s="697">
        <v>0</v>
      </c>
      <c r="O154" s="697">
        <v>992</v>
      </c>
      <c r="P154" s="697">
        <v>3461</v>
      </c>
      <c r="Q154" s="697">
        <v>971</v>
      </c>
      <c r="R154" s="697">
        <v>5103</v>
      </c>
      <c r="S154" s="697">
        <v>6331</v>
      </c>
      <c r="T154" s="697">
        <v>6532</v>
      </c>
      <c r="U154" s="697">
        <v>441</v>
      </c>
      <c r="V154" s="697">
        <v>1314</v>
      </c>
      <c r="W154" s="85"/>
      <c r="X154" s="172" t="s">
        <v>1758</v>
      </c>
      <c r="Y154" s="254" t="s">
        <v>1774</v>
      </c>
      <c r="Z154" s="156"/>
    </row>
    <row r="155" spans="3:26" s="330" customFormat="1" ht="12.75">
      <c r="C155" s="239" t="s">
        <v>1755</v>
      </c>
      <c r="D155" s="252" t="s">
        <v>1817</v>
      </c>
      <c r="E155" s="252" t="s">
        <v>1757</v>
      </c>
      <c r="F155" s="172" t="s">
        <v>1716</v>
      </c>
      <c r="G155" s="164"/>
      <c r="H155" s="180">
        <f t="shared" si="2"/>
        <v>7218</v>
      </c>
      <c r="I155" s="11" t="s">
        <v>615</v>
      </c>
      <c r="J155" s="85"/>
      <c r="K155" s="697">
        <v>0</v>
      </c>
      <c r="L155" s="697">
        <v>0</v>
      </c>
      <c r="M155" s="697">
        <v>2487</v>
      </c>
      <c r="N155" s="697">
        <v>0</v>
      </c>
      <c r="O155" s="697">
        <v>0</v>
      </c>
      <c r="P155" s="697">
        <v>0</v>
      </c>
      <c r="Q155" s="697">
        <v>0</v>
      </c>
      <c r="R155" s="697">
        <v>0</v>
      </c>
      <c r="S155" s="697">
        <v>0</v>
      </c>
      <c r="T155" s="697">
        <v>0</v>
      </c>
      <c r="U155" s="697">
        <v>170</v>
      </c>
      <c r="V155" s="697">
        <v>4561</v>
      </c>
      <c r="W155" s="85"/>
      <c r="X155" s="172" t="s">
        <v>1758</v>
      </c>
      <c r="Y155" s="254" t="s">
        <v>1774</v>
      </c>
      <c r="Z155" s="156"/>
    </row>
    <row r="156" spans="3:26" s="330" customFormat="1" ht="12.75">
      <c r="C156" s="239" t="s">
        <v>819</v>
      </c>
      <c r="D156" s="252" t="s">
        <v>1817</v>
      </c>
      <c r="E156" s="252" t="s">
        <v>1757</v>
      </c>
      <c r="F156" s="172" t="s">
        <v>1716</v>
      </c>
      <c r="G156" s="164"/>
      <c r="H156" s="180">
        <f t="shared" si="2"/>
        <v>103976</v>
      </c>
      <c r="I156" s="11" t="s">
        <v>615</v>
      </c>
      <c r="J156" s="85"/>
      <c r="K156" s="697">
        <v>170</v>
      </c>
      <c r="L156" s="697">
        <v>0</v>
      </c>
      <c r="M156" s="697">
        <v>17573</v>
      </c>
      <c r="N156" s="697">
        <v>2351</v>
      </c>
      <c r="O156" s="697">
        <v>2550</v>
      </c>
      <c r="P156" s="697">
        <v>5150</v>
      </c>
      <c r="Q156" s="697">
        <v>5314</v>
      </c>
      <c r="R156" s="697">
        <v>20357</v>
      </c>
      <c r="S156" s="697">
        <v>19768</v>
      </c>
      <c r="T156" s="697">
        <v>5270</v>
      </c>
      <c r="U156" s="697">
        <v>4965</v>
      </c>
      <c r="V156" s="697">
        <v>20508</v>
      </c>
      <c r="W156" s="85"/>
      <c r="X156" s="172" t="s">
        <v>1758</v>
      </c>
      <c r="Y156" s="254" t="s">
        <v>1774</v>
      </c>
      <c r="Z156" s="156"/>
    </row>
    <row r="157" spans="3:26" s="330" customFormat="1" ht="12.75">
      <c r="C157" s="239" t="s">
        <v>1761</v>
      </c>
      <c r="D157" s="252" t="s">
        <v>1817</v>
      </c>
      <c r="E157" s="252" t="s">
        <v>1757</v>
      </c>
      <c r="F157" s="172" t="s">
        <v>1716</v>
      </c>
      <c r="G157" s="164"/>
      <c r="H157" s="180">
        <f t="shared" si="2"/>
        <v>96759</v>
      </c>
      <c r="I157" s="11" t="s">
        <v>615</v>
      </c>
      <c r="J157" s="85"/>
      <c r="K157" s="697">
        <v>170</v>
      </c>
      <c r="L157" s="697">
        <v>0</v>
      </c>
      <c r="M157" s="697">
        <v>15087</v>
      </c>
      <c r="N157" s="697">
        <v>2351</v>
      </c>
      <c r="O157" s="697">
        <v>2550</v>
      </c>
      <c r="P157" s="697">
        <v>5150</v>
      </c>
      <c r="Q157" s="697">
        <v>5314</v>
      </c>
      <c r="R157" s="697">
        <v>20357</v>
      </c>
      <c r="S157" s="697">
        <v>19768</v>
      </c>
      <c r="T157" s="697">
        <v>5270</v>
      </c>
      <c r="U157" s="697">
        <v>4795</v>
      </c>
      <c r="V157" s="697">
        <v>15947</v>
      </c>
      <c r="W157" s="85"/>
      <c r="X157" s="172" t="s">
        <v>1758</v>
      </c>
      <c r="Y157" s="254" t="s">
        <v>1774</v>
      </c>
      <c r="Z157" s="156"/>
    </row>
    <row r="158" spans="3:26" s="330" customFormat="1" ht="12.75">
      <c r="C158" s="239" t="s">
        <v>1755</v>
      </c>
      <c r="D158" s="252" t="s">
        <v>1818</v>
      </c>
      <c r="E158" s="252" t="s">
        <v>1757</v>
      </c>
      <c r="F158" s="172" t="s">
        <v>1716</v>
      </c>
      <c r="G158" s="164"/>
      <c r="H158" s="180">
        <f t="shared" si="2"/>
        <v>26802</v>
      </c>
      <c r="I158" s="11" t="s">
        <v>615</v>
      </c>
      <c r="J158" s="85"/>
      <c r="K158" s="697">
        <v>0</v>
      </c>
      <c r="L158" s="697">
        <v>17114</v>
      </c>
      <c r="M158" s="697">
        <v>9518</v>
      </c>
      <c r="N158" s="697">
        <v>170</v>
      </c>
      <c r="O158" s="697">
        <v>0</v>
      </c>
      <c r="P158" s="697">
        <v>0</v>
      </c>
      <c r="Q158" s="697">
        <v>0</v>
      </c>
      <c r="R158" s="697">
        <v>0</v>
      </c>
      <c r="S158" s="697">
        <v>0</v>
      </c>
      <c r="T158" s="697">
        <v>0</v>
      </c>
      <c r="U158" s="697">
        <v>0</v>
      </c>
      <c r="V158" s="697">
        <v>0</v>
      </c>
      <c r="W158" s="85"/>
      <c r="X158" s="172" t="s">
        <v>1758</v>
      </c>
      <c r="Y158" s="254" t="s">
        <v>1774</v>
      </c>
      <c r="Z158" s="156"/>
    </row>
    <row r="159" spans="3:26" s="330" customFormat="1" ht="12.75">
      <c r="C159" s="239" t="s">
        <v>819</v>
      </c>
      <c r="D159" s="252" t="s">
        <v>1818</v>
      </c>
      <c r="E159" s="252" t="s">
        <v>1757</v>
      </c>
      <c r="F159" s="172" t="s">
        <v>1716</v>
      </c>
      <c r="G159" s="164"/>
      <c r="H159" s="180">
        <f t="shared" si="2"/>
        <v>390401</v>
      </c>
      <c r="I159" s="11" t="s">
        <v>615</v>
      </c>
      <c r="J159" s="85"/>
      <c r="K159" s="697">
        <v>169907</v>
      </c>
      <c r="L159" s="697">
        <v>122875</v>
      </c>
      <c r="M159" s="697">
        <v>94503</v>
      </c>
      <c r="N159" s="697">
        <v>680</v>
      </c>
      <c r="O159" s="697">
        <v>933</v>
      </c>
      <c r="P159" s="697">
        <v>509</v>
      </c>
      <c r="Q159" s="697">
        <v>654</v>
      </c>
      <c r="R159" s="697">
        <v>170</v>
      </c>
      <c r="S159" s="697">
        <v>170</v>
      </c>
      <c r="T159" s="697">
        <v>0</v>
      </c>
      <c r="U159" s="697">
        <v>0</v>
      </c>
      <c r="V159" s="697">
        <v>0</v>
      </c>
      <c r="W159" s="85"/>
      <c r="X159" s="172" t="s">
        <v>1758</v>
      </c>
      <c r="Y159" s="254" t="s">
        <v>1774</v>
      </c>
      <c r="Z159" s="156"/>
    </row>
    <row r="160" spans="3:26" s="330" customFormat="1" ht="12.75">
      <c r="C160" s="239" t="s">
        <v>1761</v>
      </c>
      <c r="D160" s="252" t="s">
        <v>1818</v>
      </c>
      <c r="E160" s="252" t="s">
        <v>1757</v>
      </c>
      <c r="F160" s="172" t="s">
        <v>1716</v>
      </c>
      <c r="G160" s="164"/>
      <c r="H160" s="180">
        <f t="shared" si="2"/>
        <v>363598</v>
      </c>
      <c r="I160" s="11" t="s">
        <v>615</v>
      </c>
      <c r="J160" s="85"/>
      <c r="K160" s="697">
        <v>169907</v>
      </c>
      <c r="L160" s="697">
        <v>105761</v>
      </c>
      <c r="M160" s="697">
        <v>84984</v>
      </c>
      <c r="N160" s="697">
        <v>510</v>
      </c>
      <c r="O160" s="697">
        <v>933</v>
      </c>
      <c r="P160" s="697">
        <v>509</v>
      </c>
      <c r="Q160" s="697">
        <v>654</v>
      </c>
      <c r="R160" s="697">
        <v>170</v>
      </c>
      <c r="S160" s="697">
        <v>170</v>
      </c>
      <c r="T160" s="697">
        <v>0</v>
      </c>
      <c r="U160" s="697">
        <v>0</v>
      </c>
      <c r="V160" s="697">
        <v>0</v>
      </c>
      <c r="W160" s="85"/>
      <c r="X160" s="172" t="s">
        <v>1758</v>
      </c>
      <c r="Y160" s="254" t="s">
        <v>1774</v>
      </c>
      <c r="Z160" s="156"/>
    </row>
    <row r="161" spans="3:26" s="330" customFormat="1" ht="12.75">
      <c r="C161" s="239" t="s">
        <v>819</v>
      </c>
      <c r="D161" s="252" t="s">
        <v>1819</v>
      </c>
      <c r="E161" s="252" t="s">
        <v>1757</v>
      </c>
      <c r="F161" s="172" t="s">
        <v>1716</v>
      </c>
      <c r="G161" s="164"/>
      <c r="H161" s="180">
        <f t="shared" si="2"/>
        <v>717</v>
      </c>
      <c r="I161" s="11" t="s">
        <v>615</v>
      </c>
      <c r="J161" s="85"/>
      <c r="K161" s="697">
        <v>0</v>
      </c>
      <c r="L161" s="697">
        <v>0</v>
      </c>
      <c r="M161" s="697">
        <v>0</v>
      </c>
      <c r="N161" s="697">
        <v>0</v>
      </c>
      <c r="O161" s="697">
        <v>0</v>
      </c>
      <c r="P161" s="697">
        <v>605</v>
      </c>
      <c r="Q161" s="697">
        <v>112</v>
      </c>
      <c r="R161" s="697">
        <v>0</v>
      </c>
      <c r="S161" s="697">
        <v>0</v>
      </c>
      <c r="T161" s="697">
        <v>0</v>
      </c>
      <c r="U161" s="697">
        <v>0</v>
      </c>
      <c r="V161" s="697">
        <v>0</v>
      </c>
      <c r="W161" s="85"/>
      <c r="X161" s="172" t="s">
        <v>1758</v>
      </c>
      <c r="Y161" s="254" t="s">
        <v>1774</v>
      </c>
      <c r="Z161" s="156"/>
    </row>
    <row r="162" spans="3:26" s="330" customFormat="1" ht="12.75">
      <c r="C162" s="239" t="s">
        <v>1761</v>
      </c>
      <c r="D162" s="252" t="s">
        <v>1819</v>
      </c>
      <c r="E162" s="252" t="s">
        <v>1757</v>
      </c>
      <c r="F162" s="172" t="s">
        <v>1716</v>
      </c>
      <c r="G162" s="164"/>
      <c r="H162" s="180">
        <f t="shared" si="2"/>
        <v>717</v>
      </c>
      <c r="I162" s="11" t="s">
        <v>615</v>
      </c>
      <c r="J162" s="85"/>
      <c r="K162" s="697">
        <v>0</v>
      </c>
      <c r="L162" s="697">
        <v>0</v>
      </c>
      <c r="M162" s="697">
        <v>0</v>
      </c>
      <c r="N162" s="697">
        <v>0</v>
      </c>
      <c r="O162" s="697">
        <v>0</v>
      </c>
      <c r="P162" s="697">
        <v>605</v>
      </c>
      <c r="Q162" s="697">
        <v>112</v>
      </c>
      <c r="R162" s="697">
        <v>0</v>
      </c>
      <c r="S162" s="697">
        <v>0</v>
      </c>
      <c r="T162" s="697">
        <v>0</v>
      </c>
      <c r="U162" s="697">
        <v>0</v>
      </c>
      <c r="V162" s="697">
        <v>0</v>
      </c>
      <c r="W162" s="85"/>
      <c r="X162" s="172" t="s">
        <v>1758</v>
      </c>
      <c r="Y162" s="254" t="s">
        <v>1774</v>
      </c>
      <c r="Z162" s="156"/>
    </row>
    <row r="163" spans="3:26" s="330" customFormat="1" ht="12.75">
      <c r="C163" s="239" t="s">
        <v>819</v>
      </c>
      <c r="D163" s="252" t="s">
        <v>1820</v>
      </c>
      <c r="E163" s="252" t="s">
        <v>1757</v>
      </c>
      <c r="F163" s="172" t="s">
        <v>1716</v>
      </c>
      <c r="G163" s="164"/>
      <c r="H163" s="180">
        <f t="shared" si="2"/>
        <v>3804</v>
      </c>
      <c r="I163" s="11" t="s">
        <v>615</v>
      </c>
      <c r="J163" s="85"/>
      <c r="K163" s="697">
        <v>0</v>
      </c>
      <c r="L163" s="697">
        <v>0</v>
      </c>
      <c r="M163" s="697">
        <v>0</v>
      </c>
      <c r="N163" s="697">
        <v>0</v>
      </c>
      <c r="O163" s="697">
        <v>486</v>
      </c>
      <c r="P163" s="697">
        <v>216</v>
      </c>
      <c r="Q163" s="697">
        <v>1190</v>
      </c>
      <c r="R163" s="697">
        <v>680</v>
      </c>
      <c r="S163" s="697">
        <v>0</v>
      </c>
      <c r="T163" s="697">
        <v>0</v>
      </c>
      <c r="U163" s="697">
        <v>27</v>
      </c>
      <c r="V163" s="697">
        <v>1205</v>
      </c>
      <c r="W163" s="85"/>
      <c r="X163" s="172" t="s">
        <v>1758</v>
      </c>
      <c r="Y163" s="254" t="s">
        <v>1774</v>
      </c>
      <c r="Z163" s="156"/>
    </row>
    <row r="164" spans="3:26" s="330" customFormat="1" ht="12.75">
      <c r="C164" s="239" t="s">
        <v>1761</v>
      </c>
      <c r="D164" s="252" t="s">
        <v>1820</v>
      </c>
      <c r="E164" s="252" t="s">
        <v>1757</v>
      </c>
      <c r="F164" s="172" t="s">
        <v>1716</v>
      </c>
      <c r="G164" s="164"/>
      <c r="H164" s="180">
        <f t="shared" si="2"/>
        <v>3804</v>
      </c>
      <c r="I164" s="11" t="s">
        <v>615</v>
      </c>
      <c r="J164" s="85"/>
      <c r="K164" s="697">
        <v>0</v>
      </c>
      <c r="L164" s="697">
        <v>0</v>
      </c>
      <c r="M164" s="697">
        <v>0</v>
      </c>
      <c r="N164" s="697">
        <v>0</v>
      </c>
      <c r="O164" s="697">
        <v>486</v>
      </c>
      <c r="P164" s="697">
        <v>216</v>
      </c>
      <c r="Q164" s="697">
        <v>1190</v>
      </c>
      <c r="R164" s="697">
        <v>680</v>
      </c>
      <c r="S164" s="697">
        <v>0</v>
      </c>
      <c r="T164" s="697">
        <v>0</v>
      </c>
      <c r="U164" s="697">
        <v>27</v>
      </c>
      <c r="V164" s="697">
        <v>1205</v>
      </c>
      <c r="W164" s="85"/>
      <c r="X164" s="172" t="s">
        <v>1758</v>
      </c>
      <c r="Y164" s="254" t="s">
        <v>1774</v>
      </c>
      <c r="Z164" s="156"/>
    </row>
    <row r="165" spans="3:26" s="330" customFormat="1" ht="12.75">
      <c r="C165" s="239" t="s">
        <v>819</v>
      </c>
      <c r="D165" s="252" t="s">
        <v>1821</v>
      </c>
      <c r="E165" s="252" t="s">
        <v>1757</v>
      </c>
      <c r="F165" s="172" t="s">
        <v>1716</v>
      </c>
      <c r="G165" s="164"/>
      <c r="H165" s="180">
        <f t="shared" si="2"/>
        <v>13778</v>
      </c>
      <c r="I165" s="11" t="s">
        <v>615</v>
      </c>
      <c r="J165" s="85"/>
      <c r="K165" s="697">
        <v>310</v>
      </c>
      <c r="L165" s="697">
        <v>0</v>
      </c>
      <c r="M165" s="697">
        <v>0</v>
      </c>
      <c r="N165" s="697">
        <v>0</v>
      </c>
      <c r="O165" s="697">
        <v>1952</v>
      </c>
      <c r="P165" s="697">
        <v>5690</v>
      </c>
      <c r="Q165" s="697">
        <v>982</v>
      </c>
      <c r="R165" s="697">
        <v>1003</v>
      </c>
      <c r="S165" s="697">
        <v>1870</v>
      </c>
      <c r="T165" s="697">
        <v>1291</v>
      </c>
      <c r="U165" s="697">
        <v>680</v>
      </c>
      <c r="V165" s="697">
        <v>0</v>
      </c>
      <c r="W165" s="85"/>
      <c r="X165" s="172" t="s">
        <v>1758</v>
      </c>
      <c r="Y165" s="254" t="s">
        <v>1760</v>
      </c>
      <c r="Z165" s="156"/>
    </row>
    <row r="166" spans="3:26" s="330" customFormat="1" ht="12.75">
      <c r="C166" s="239" t="s">
        <v>1761</v>
      </c>
      <c r="D166" s="252" t="s">
        <v>1821</v>
      </c>
      <c r="E166" s="252" t="s">
        <v>1757</v>
      </c>
      <c r="F166" s="172" t="s">
        <v>1716</v>
      </c>
      <c r="G166" s="164"/>
      <c r="H166" s="180">
        <f t="shared" si="2"/>
        <v>13778</v>
      </c>
      <c r="I166" s="11" t="s">
        <v>615</v>
      </c>
      <c r="J166" s="85"/>
      <c r="K166" s="697">
        <v>310</v>
      </c>
      <c r="L166" s="697">
        <v>0</v>
      </c>
      <c r="M166" s="697">
        <v>0</v>
      </c>
      <c r="N166" s="697">
        <v>0</v>
      </c>
      <c r="O166" s="697">
        <v>1952</v>
      </c>
      <c r="P166" s="697">
        <v>5690</v>
      </c>
      <c r="Q166" s="697">
        <v>982</v>
      </c>
      <c r="R166" s="697">
        <v>1003</v>
      </c>
      <c r="S166" s="697">
        <v>1870</v>
      </c>
      <c r="T166" s="697">
        <v>1291</v>
      </c>
      <c r="U166" s="697">
        <v>680</v>
      </c>
      <c r="V166" s="697">
        <v>0</v>
      </c>
      <c r="W166" s="85"/>
      <c r="X166" s="172" t="s">
        <v>1758</v>
      </c>
      <c r="Y166" s="254" t="s">
        <v>1774</v>
      </c>
      <c r="Z166" s="156"/>
    </row>
    <row r="167" spans="3:26" s="330" customFormat="1" ht="12.75">
      <c r="C167" s="239" t="s">
        <v>819</v>
      </c>
      <c r="D167" s="252" t="s">
        <v>1822</v>
      </c>
      <c r="E167" s="252" t="s">
        <v>1757</v>
      </c>
      <c r="F167" s="172" t="s">
        <v>1716</v>
      </c>
      <c r="G167" s="164"/>
      <c r="H167" s="180">
        <f t="shared" si="2"/>
        <v>4157</v>
      </c>
      <c r="I167" s="11" t="s">
        <v>615</v>
      </c>
      <c r="J167" s="85"/>
      <c r="K167" s="697">
        <v>0</v>
      </c>
      <c r="L167" s="697">
        <v>0</v>
      </c>
      <c r="M167" s="697">
        <v>0</v>
      </c>
      <c r="N167" s="697">
        <v>0</v>
      </c>
      <c r="O167" s="697">
        <v>648</v>
      </c>
      <c r="P167" s="697">
        <v>172</v>
      </c>
      <c r="Q167" s="697">
        <v>0</v>
      </c>
      <c r="R167" s="697">
        <v>170</v>
      </c>
      <c r="S167" s="697">
        <v>2210</v>
      </c>
      <c r="T167" s="697">
        <v>0</v>
      </c>
      <c r="U167" s="697">
        <v>0</v>
      </c>
      <c r="V167" s="697">
        <v>957</v>
      </c>
      <c r="W167" s="85"/>
      <c r="X167" s="172" t="s">
        <v>1758</v>
      </c>
      <c r="Y167" s="254" t="s">
        <v>1774</v>
      </c>
      <c r="Z167" s="156"/>
    </row>
    <row r="168" spans="3:26" s="330" customFormat="1" ht="12.75">
      <c r="C168" s="239" t="s">
        <v>1761</v>
      </c>
      <c r="D168" s="252" t="s">
        <v>1822</v>
      </c>
      <c r="E168" s="252" t="s">
        <v>1757</v>
      </c>
      <c r="F168" s="172" t="s">
        <v>1716</v>
      </c>
      <c r="G168" s="164"/>
      <c r="H168" s="180">
        <f t="shared" si="2"/>
        <v>4157</v>
      </c>
      <c r="I168" s="11" t="s">
        <v>615</v>
      </c>
      <c r="J168" s="85"/>
      <c r="K168" s="697">
        <v>0</v>
      </c>
      <c r="L168" s="697">
        <v>0</v>
      </c>
      <c r="M168" s="697">
        <v>0</v>
      </c>
      <c r="N168" s="697">
        <v>0</v>
      </c>
      <c r="O168" s="697">
        <v>648</v>
      </c>
      <c r="P168" s="697">
        <v>172</v>
      </c>
      <c r="Q168" s="697">
        <v>0</v>
      </c>
      <c r="R168" s="697">
        <v>170</v>
      </c>
      <c r="S168" s="697">
        <v>2210</v>
      </c>
      <c r="T168" s="697">
        <v>0</v>
      </c>
      <c r="U168" s="697">
        <v>0</v>
      </c>
      <c r="V168" s="697">
        <v>957</v>
      </c>
      <c r="W168" s="85"/>
      <c r="X168" s="172" t="s">
        <v>1758</v>
      </c>
      <c r="Y168" s="254" t="s">
        <v>1774</v>
      </c>
      <c r="Z168" s="156"/>
    </row>
    <row r="169" spans="3:26" s="330" customFormat="1" ht="12.75">
      <c r="C169" s="239" t="s">
        <v>819</v>
      </c>
      <c r="D169" s="252" t="s">
        <v>1823</v>
      </c>
      <c r="E169" s="252" t="s">
        <v>1757</v>
      </c>
      <c r="F169" s="172" t="s">
        <v>1716</v>
      </c>
      <c r="G169" s="164"/>
      <c r="H169" s="180">
        <f t="shared" si="2"/>
        <v>11934</v>
      </c>
      <c r="I169" s="11" t="s">
        <v>615</v>
      </c>
      <c r="J169" s="85"/>
      <c r="K169" s="697">
        <v>0</v>
      </c>
      <c r="L169" s="697">
        <v>0</v>
      </c>
      <c r="M169" s="697">
        <v>0</v>
      </c>
      <c r="N169" s="697">
        <v>0</v>
      </c>
      <c r="O169" s="697">
        <v>2019</v>
      </c>
      <c r="P169" s="697">
        <v>990</v>
      </c>
      <c r="Q169" s="697">
        <v>170</v>
      </c>
      <c r="R169" s="697">
        <v>2601</v>
      </c>
      <c r="S169" s="697">
        <v>4454</v>
      </c>
      <c r="T169" s="697">
        <v>680</v>
      </c>
      <c r="U169" s="697">
        <v>1020</v>
      </c>
      <c r="V169" s="697">
        <v>0</v>
      </c>
      <c r="W169" s="85"/>
      <c r="X169" s="172" t="s">
        <v>1758</v>
      </c>
      <c r="Y169" s="254" t="s">
        <v>1774</v>
      </c>
      <c r="Z169" s="156"/>
    </row>
    <row r="170" spans="3:26" s="330" customFormat="1" ht="12.75">
      <c r="C170" s="239" t="s">
        <v>1761</v>
      </c>
      <c r="D170" s="252" t="s">
        <v>1823</v>
      </c>
      <c r="E170" s="252" t="s">
        <v>1757</v>
      </c>
      <c r="F170" s="172" t="s">
        <v>1716</v>
      </c>
      <c r="G170" s="164"/>
      <c r="H170" s="180">
        <f t="shared" si="2"/>
        <v>11934</v>
      </c>
      <c r="I170" s="11" t="s">
        <v>615</v>
      </c>
      <c r="J170" s="85"/>
      <c r="K170" s="697">
        <v>0</v>
      </c>
      <c r="L170" s="697">
        <v>0</v>
      </c>
      <c r="M170" s="697">
        <v>0</v>
      </c>
      <c r="N170" s="697">
        <v>0</v>
      </c>
      <c r="O170" s="697">
        <v>2019</v>
      </c>
      <c r="P170" s="697">
        <v>990</v>
      </c>
      <c r="Q170" s="697">
        <v>170</v>
      </c>
      <c r="R170" s="697">
        <v>2601</v>
      </c>
      <c r="S170" s="697">
        <v>4454</v>
      </c>
      <c r="T170" s="697">
        <v>680</v>
      </c>
      <c r="U170" s="697">
        <v>1020</v>
      </c>
      <c r="V170" s="697">
        <v>0</v>
      </c>
      <c r="W170" s="85"/>
      <c r="X170" s="172" t="s">
        <v>1758</v>
      </c>
      <c r="Y170" s="254" t="s">
        <v>1774</v>
      </c>
      <c r="Z170" s="156"/>
    </row>
    <row r="171" spans="3:26" s="330" customFormat="1" ht="12.75">
      <c r="C171" s="239" t="s">
        <v>819</v>
      </c>
      <c r="D171" s="252" t="s">
        <v>1824</v>
      </c>
      <c r="E171" s="252" t="s">
        <v>1757</v>
      </c>
      <c r="F171" s="172" t="s">
        <v>1716</v>
      </c>
      <c r="G171" s="164"/>
      <c r="H171" s="180">
        <f t="shared" si="2"/>
        <v>1682</v>
      </c>
      <c r="I171" s="11" t="s">
        <v>615</v>
      </c>
      <c r="J171" s="85"/>
      <c r="K171" s="697">
        <v>1682</v>
      </c>
      <c r="L171" s="697">
        <v>0</v>
      </c>
      <c r="M171" s="697">
        <v>0</v>
      </c>
      <c r="N171" s="697">
        <v>0</v>
      </c>
      <c r="O171" s="697">
        <v>0</v>
      </c>
      <c r="P171" s="697">
        <v>0</v>
      </c>
      <c r="Q171" s="697">
        <v>0</v>
      </c>
      <c r="R171" s="697">
        <v>0</v>
      </c>
      <c r="S171" s="697">
        <v>0</v>
      </c>
      <c r="T171" s="697">
        <v>0</v>
      </c>
      <c r="U171" s="697">
        <v>0</v>
      </c>
      <c r="V171" s="697">
        <v>0</v>
      </c>
      <c r="W171" s="85"/>
      <c r="X171" s="172" t="s">
        <v>1758</v>
      </c>
      <c r="Y171" s="254" t="s">
        <v>1760</v>
      </c>
      <c r="Z171" s="156"/>
    </row>
    <row r="172" spans="3:26" s="330" customFormat="1" ht="12.75">
      <c r="C172" s="239" t="s">
        <v>1761</v>
      </c>
      <c r="D172" s="252" t="s">
        <v>1824</v>
      </c>
      <c r="E172" s="252" t="s">
        <v>1757</v>
      </c>
      <c r="F172" s="172" t="s">
        <v>1716</v>
      </c>
      <c r="G172" s="164"/>
      <c r="H172" s="180">
        <f t="shared" si="2"/>
        <v>1682</v>
      </c>
      <c r="I172" s="11" t="s">
        <v>615</v>
      </c>
      <c r="J172" s="85"/>
      <c r="K172" s="697">
        <v>1682</v>
      </c>
      <c r="L172" s="697">
        <v>0</v>
      </c>
      <c r="M172" s="697">
        <v>0</v>
      </c>
      <c r="N172" s="697">
        <v>0</v>
      </c>
      <c r="O172" s="697">
        <v>0</v>
      </c>
      <c r="P172" s="697">
        <v>0</v>
      </c>
      <c r="Q172" s="697">
        <v>0</v>
      </c>
      <c r="R172" s="697">
        <v>0</v>
      </c>
      <c r="S172" s="697">
        <v>0</v>
      </c>
      <c r="T172" s="697">
        <v>0</v>
      </c>
      <c r="U172" s="697">
        <v>0</v>
      </c>
      <c r="V172" s="697">
        <v>0</v>
      </c>
      <c r="W172" s="85"/>
      <c r="X172" s="172" t="s">
        <v>1758</v>
      </c>
      <c r="Y172" s="254" t="s">
        <v>1774</v>
      </c>
      <c r="Z172" s="156"/>
    </row>
    <row r="173" spans="3:26" s="330" customFormat="1" ht="12.75">
      <c r="C173" s="239" t="s">
        <v>1755</v>
      </c>
      <c r="D173" s="252" t="s">
        <v>1825</v>
      </c>
      <c r="E173" s="252" t="s">
        <v>1757</v>
      </c>
      <c r="F173" s="172" t="s">
        <v>1716</v>
      </c>
      <c r="G173" s="164"/>
      <c r="H173" s="180">
        <f t="shared" si="2"/>
        <v>1582</v>
      </c>
      <c r="I173" s="11" t="s">
        <v>615</v>
      </c>
      <c r="J173" s="85"/>
      <c r="K173" s="697">
        <v>1582</v>
      </c>
      <c r="L173" s="697">
        <v>0</v>
      </c>
      <c r="M173" s="697">
        <v>0</v>
      </c>
      <c r="N173" s="697">
        <v>0</v>
      </c>
      <c r="O173" s="697">
        <v>0</v>
      </c>
      <c r="P173" s="697">
        <v>0</v>
      </c>
      <c r="Q173" s="697">
        <v>0</v>
      </c>
      <c r="R173" s="697">
        <v>0</v>
      </c>
      <c r="S173" s="697">
        <v>0</v>
      </c>
      <c r="T173" s="697">
        <v>0</v>
      </c>
      <c r="U173" s="697">
        <v>0</v>
      </c>
      <c r="V173" s="697">
        <v>0</v>
      </c>
      <c r="W173" s="85"/>
      <c r="X173" s="172" t="s">
        <v>1758</v>
      </c>
      <c r="Y173" s="254" t="s">
        <v>1774</v>
      </c>
      <c r="Z173" s="156"/>
    </row>
    <row r="174" spans="3:26" s="330" customFormat="1" ht="12.75">
      <c r="C174" s="239" t="s">
        <v>819</v>
      </c>
      <c r="D174" s="252" t="s">
        <v>1825</v>
      </c>
      <c r="E174" s="252" t="s">
        <v>1757</v>
      </c>
      <c r="F174" s="172" t="s">
        <v>1716</v>
      </c>
      <c r="G174" s="164"/>
      <c r="H174" s="180">
        <f t="shared" si="2"/>
        <v>76178</v>
      </c>
      <c r="I174" s="11" t="s">
        <v>615</v>
      </c>
      <c r="J174" s="85"/>
      <c r="K174" s="697">
        <v>46911</v>
      </c>
      <c r="L174" s="697">
        <v>29267</v>
      </c>
      <c r="M174" s="697">
        <v>0</v>
      </c>
      <c r="N174" s="697">
        <v>0</v>
      </c>
      <c r="O174" s="697">
        <v>0</v>
      </c>
      <c r="P174" s="697">
        <v>0</v>
      </c>
      <c r="Q174" s="697">
        <v>0</v>
      </c>
      <c r="R174" s="697">
        <v>0</v>
      </c>
      <c r="S174" s="697">
        <v>0</v>
      </c>
      <c r="T174" s="697">
        <v>0</v>
      </c>
      <c r="U174" s="697">
        <v>0</v>
      </c>
      <c r="V174" s="697">
        <v>0</v>
      </c>
      <c r="W174" s="85"/>
      <c r="X174" s="172" t="s">
        <v>1758</v>
      </c>
      <c r="Y174" s="254" t="s">
        <v>1774</v>
      </c>
      <c r="Z174" s="156"/>
    </row>
    <row r="175" spans="3:26" s="330" customFormat="1" ht="12.75">
      <c r="C175" s="239" t="s">
        <v>1761</v>
      </c>
      <c r="D175" s="252" t="s">
        <v>1825</v>
      </c>
      <c r="E175" s="252" t="s">
        <v>1757</v>
      </c>
      <c r="F175" s="172" t="s">
        <v>1716</v>
      </c>
      <c r="G175" s="164"/>
      <c r="H175" s="180">
        <f t="shared" si="2"/>
        <v>74596</v>
      </c>
      <c r="I175" s="11" t="s">
        <v>615</v>
      </c>
      <c r="J175" s="85"/>
      <c r="K175" s="697">
        <v>45329</v>
      </c>
      <c r="L175" s="697">
        <v>29267</v>
      </c>
      <c r="M175" s="697">
        <v>0</v>
      </c>
      <c r="N175" s="697">
        <v>0</v>
      </c>
      <c r="O175" s="697">
        <v>0</v>
      </c>
      <c r="P175" s="697">
        <v>0</v>
      </c>
      <c r="Q175" s="697">
        <v>0</v>
      </c>
      <c r="R175" s="697">
        <v>0</v>
      </c>
      <c r="S175" s="697">
        <v>0</v>
      </c>
      <c r="T175" s="697">
        <v>0</v>
      </c>
      <c r="U175" s="697">
        <v>0</v>
      </c>
      <c r="V175" s="697">
        <v>0</v>
      </c>
      <c r="W175" s="85"/>
      <c r="X175" s="172" t="s">
        <v>1758</v>
      </c>
      <c r="Y175" s="254" t="s">
        <v>1774</v>
      </c>
      <c r="Z175" s="156"/>
    </row>
    <row r="176" spans="3:26" s="330" customFormat="1" ht="12.75">
      <c r="C176" s="239" t="s">
        <v>819</v>
      </c>
      <c r="D176" s="252" t="s">
        <v>1826</v>
      </c>
      <c r="E176" s="252" t="s">
        <v>1757</v>
      </c>
      <c r="F176" s="172" t="s">
        <v>1716</v>
      </c>
      <c r="G176" s="164"/>
      <c r="H176" s="180">
        <f t="shared" si="2"/>
        <v>23776</v>
      </c>
      <c r="I176" s="11" t="s">
        <v>615</v>
      </c>
      <c r="J176" s="85"/>
      <c r="K176" s="697">
        <v>953</v>
      </c>
      <c r="L176" s="697">
        <v>327</v>
      </c>
      <c r="M176" s="697">
        <v>303</v>
      </c>
      <c r="N176" s="697">
        <v>4330</v>
      </c>
      <c r="O176" s="697">
        <v>1203</v>
      </c>
      <c r="P176" s="697">
        <v>4525</v>
      </c>
      <c r="Q176" s="697">
        <v>1864</v>
      </c>
      <c r="R176" s="697">
        <v>3057</v>
      </c>
      <c r="S176" s="697">
        <v>1530</v>
      </c>
      <c r="T176" s="697">
        <v>1870</v>
      </c>
      <c r="U176" s="697">
        <v>3814</v>
      </c>
      <c r="V176" s="697">
        <v>0</v>
      </c>
      <c r="W176" s="85"/>
      <c r="X176" s="172" t="s">
        <v>1758</v>
      </c>
      <c r="Y176" s="254" t="s">
        <v>1760</v>
      </c>
      <c r="Z176" s="156"/>
    </row>
    <row r="177" spans="3:26" s="330" customFormat="1" ht="12.75">
      <c r="C177" s="239" t="s">
        <v>1761</v>
      </c>
      <c r="D177" s="252" t="s">
        <v>1826</v>
      </c>
      <c r="E177" s="252" t="s">
        <v>1757</v>
      </c>
      <c r="F177" s="172" t="s">
        <v>1716</v>
      </c>
      <c r="G177" s="164"/>
      <c r="H177" s="180">
        <f t="shared" si="2"/>
        <v>23776</v>
      </c>
      <c r="I177" s="11" t="s">
        <v>615</v>
      </c>
      <c r="J177" s="85"/>
      <c r="K177" s="697">
        <v>953</v>
      </c>
      <c r="L177" s="697">
        <v>327</v>
      </c>
      <c r="M177" s="697">
        <v>303</v>
      </c>
      <c r="N177" s="697">
        <v>4330</v>
      </c>
      <c r="O177" s="697">
        <v>1203</v>
      </c>
      <c r="P177" s="697">
        <v>4525</v>
      </c>
      <c r="Q177" s="697">
        <v>1864</v>
      </c>
      <c r="R177" s="697">
        <v>3057</v>
      </c>
      <c r="S177" s="697">
        <v>1530</v>
      </c>
      <c r="T177" s="697">
        <v>1870</v>
      </c>
      <c r="U177" s="697">
        <v>3814</v>
      </c>
      <c r="V177" s="697">
        <v>0</v>
      </c>
      <c r="W177" s="85"/>
      <c r="X177" s="172" t="s">
        <v>1758</v>
      </c>
      <c r="Y177" s="254" t="s">
        <v>1774</v>
      </c>
      <c r="Z177" s="156"/>
    </row>
    <row r="178" spans="3:26" s="330" customFormat="1" ht="12.75">
      <c r="C178" s="239" t="s">
        <v>819</v>
      </c>
      <c r="D178" s="252" t="s">
        <v>1827</v>
      </c>
      <c r="E178" s="252" t="s">
        <v>1757</v>
      </c>
      <c r="F178" s="172" t="s">
        <v>1716</v>
      </c>
      <c r="G178" s="164"/>
      <c r="H178" s="180">
        <f t="shared" si="2"/>
        <v>933</v>
      </c>
      <c r="I178" s="11" t="s">
        <v>615</v>
      </c>
      <c r="J178" s="85"/>
      <c r="K178" s="697">
        <v>0</v>
      </c>
      <c r="L178" s="697">
        <v>0</v>
      </c>
      <c r="M178" s="697">
        <v>0</v>
      </c>
      <c r="N178" s="697">
        <v>0</v>
      </c>
      <c r="O178" s="697">
        <v>0</v>
      </c>
      <c r="P178" s="697">
        <v>0</v>
      </c>
      <c r="Q178" s="697">
        <v>0</v>
      </c>
      <c r="R178" s="697">
        <v>0</v>
      </c>
      <c r="S178" s="697">
        <v>933</v>
      </c>
      <c r="T178" s="697">
        <v>0</v>
      </c>
      <c r="U178" s="697">
        <v>0</v>
      </c>
      <c r="V178" s="697">
        <v>0</v>
      </c>
      <c r="W178" s="85"/>
      <c r="X178" s="172" t="s">
        <v>1758</v>
      </c>
      <c r="Y178" s="254" t="s">
        <v>1774</v>
      </c>
      <c r="Z178" s="156"/>
    </row>
    <row r="179" spans="3:26" s="330" customFormat="1" ht="12.75">
      <c r="C179" s="239" t="s">
        <v>1761</v>
      </c>
      <c r="D179" s="252" t="s">
        <v>1827</v>
      </c>
      <c r="E179" s="252" t="s">
        <v>1757</v>
      </c>
      <c r="F179" s="172" t="s">
        <v>1716</v>
      </c>
      <c r="G179" s="164"/>
      <c r="H179" s="180">
        <f t="shared" si="2"/>
        <v>933</v>
      </c>
      <c r="I179" s="11" t="s">
        <v>615</v>
      </c>
      <c r="J179" s="85"/>
      <c r="K179" s="697">
        <v>0</v>
      </c>
      <c r="L179" s="697">
        <v>0</v>
      </c>
      <c r="M179" s="697">
        <v>0</v>
      </c>
      <c r="N179" s="697">
        <v>0</v>
      </c>
      <c r="O179" s="697">
        <v>0</v>
      </c>
      <c r="P179" s="697">
        <v>0</v>
      </c>
      <c r="Q179" s="697">
        <v>0</v>
      </c>
      <c r="R179" s="697">
        <v>0</v>
      </c>
      <c r="S179" s="697">
        <v>933</v>
      </c>
      <c r="T179" s="697">
        <v>0</v>
      </c>
      <c r="U179" s="697">
        <v>0</v>
      </c>
      <c r="V179" s="697">
        <v>0</v>
      </c>
      <c r="W179" s="85"/>
      <c r="X179" s="172" t="s">
        <v>1758</v>
      </c>
      <c r="Y179" s="254" t="s">
        <v>1774</v>
      </c>
      <c r="Z179" s="156"/>
    </row>
    <row r="180" spans="3:26" s="330" customFormat="1" ht="12.75">
      <c r="C180" s="239" t="s">
        <v>819</v>
      </c>
      <c r="D180" s="252" t="s">
        <v>1828</v>
      </c>
      <c r="E180" s="252" t="s">
        <v>1757</v>
      </c>
      <c r="F180" s="172" t="s">
        <v>1716</v>
      </c>
      <c r="G180" s="164"/>
      <c r="H180" s="180">
        <f t="shared" si="2"/>
        <v>4383</v>
      </c>
      <c r="I180" s="11" t="s">
        <v>615</v>
      </c>
      <c r="J180" s="85"/>
      <c r="K180" s="697">
        <v>0</v>
      </c>
      <c r="L180" s="697">
        <v>0</v>
      </c>
      <c r="M180" s="697">
        <v>0</v>
      </c>
      <c r="N180" s="697">
        <v>0</v>
      </c>
      <c r="O180" s="697">
        <v>0</v>
      </c>
      <c r="P180" s="697">
        <v>782</v>
      </c>
      <c r="Q180" s="697">
        <v>1190</v>
      </c>
      <c r="R180" s="697">
        <v>1391</v>
      </c>
      <c r="S180" s="697">
        <v>680</v>
      </c>
      <c r="T180" s="697">
        <v>340</v>
      </c>
      <c r="U180" s="697">
        <v>0</v>
      </c>
      <c r="V180" s="697">
        <v>0</v>
      </c>
      <c r="W180" s="85"/>
      <c r="X180" s="172" t="s">
        <v>1758</v>
      </c>
      <c r="Y180" s="254" t="s">
        <v>1774</v>
      </c>
      <c r="Z180" s="156"/>
    </row>
    <row r="181" spans="3:26" s="330" customFormat="1" ht="12.75">
      <c r="C181" s="239" t="s">
        <v>1761</v>
      </c>
      <c r="D181" s="252" t="s">
        <v>1828</v>
      </c>
      <c r="E181" s="252" t="s">
        <v>1757</v>
      </c>
      <c r="F181" s="172" t="s">
        <v>1716</v>
      </c>
      <c r="G181" s="164"/>
      <c r="H181" s="180">
        <f t="shared" si="2"/>
        <v>4383</v>
      </c>
      <c r="I181" s="11" t="s">
        <v>615</v>
      </c>
      <c r="J181" s="85"/>
      <c r="K181" s="697">
        <v>0</v>
      </c>
      <c r="L181" s="697">
        <v>0</v>
      </c>
      <c r="M181" s="697">
        <v>0</v>
      </c>
      <c r="N181" s="697">
        <v>0</v>
      </c>
      <c r="O181" s="697">
        <v>0</v>
      </c>
      <c r="P181" s="697">
        <v>782</v>
      </c>
      <c r="Q181" s="697">
        <v>1190</v>
      </c>
      <c r="R181" s="697">
        <v>1391</v>
      </c>
      <c r="S181" s="697">
        <v>680</v>
      </c>
      <c r="T181" s="697">
        <v>340</v>
      </c>
      <c r="U181" s="697">
        <v>0</v>
      </c>
      <c r="V181" s="697">
        <v>0</v>
      </c>
      <c r="W181" s="85"/>
      <c r="X181" s="172" t="s">
        <v>1758</v>
      </c>
      <c r="Y181" s="254" t="s">
        <v>1774</v>
      </c>
      <c r="Z181" s="156"/>
    </row>
    <row r="182" spans="3:26" s="330" customFormat="1" ht="12.75">
      <c r="C182" s="239" t="s">
        <v>819</v>
      </c>
      <c r="D182" s="252" t="s">
        <v>1829</v>
      </c>
      <c r="E182" s="252" t="s">
        <v>1757</v>
      </c>
      <c r="F182" s="172" t="s">
        <v>1716</v>
      </c>
      <c r="G182" s="164"/>
      <c r="H182" s="180">
        <f t="shared" si="2"/>
        <v>24764</v>
      </c>
      <c r="I182" s="11" t="s">
        <v>615</v>
      </c>
      <c r="J182" s="85"/>
      <c r="K182" s="697">
        <v>0</v>
      </c>
      <c r="L182" s="697">
        <v>450</v>
      </c>
      <c r="M182" s="697">
        <v>0</v>
      </c>
      <c r="N182" s="697">
        <v>0</v>
      </c>
      <c r="O182" s="697">
        <v>1563</v>
      </c>
      <c r="P182" s="697">
        <v>335</v>
      </c>
      <c r="Q182" s="697">
        <v>510</v>
      </c>
      <c r="R182" s="697">
        <v>2040</v>
      </c>
      <c r="S182" s="697">
        <v>8070</v>
      </c>
      <c r="T182" s="697">
        <v>9633</v>
      </c>
      <c r="U182" s="697">
        <v>2163</v>
      </c>
      <c r="V182" s="697">
        <v>0</v>
      </c>
      <c r="W182" s="85"/>
      <c r="X182" s="172" t="s">
        <v>1758</v>
      </c>
      <c r="Y182" s="254" t="s">
        <v>1774</v>
      </c>
      <c r="Z182" s="156"/>
    </row>
    <row r="183" spans="3:26" s="330" customFormat="1" ht="12.75">
      <c r="C183" s="239" t="s">
        <v>1761</v>
      </c>
      <c r="D183" s="252" t="s">
        <v>1829</v>
      </c>
      <c r="E183" s="252" t="s">
        <v>1757</v>
      </c>
      <c r="F183" s="172" t="s">
        <v>1716</v>
      </c>
      <c r="G183" s="164"/>
      <c r="H183" s="180">
        <f t="shared" si="2"/>
        <v>24764</v>
      </c>
      <c r="I183" s="11" t="s">
        <v>615</v>
      </c>
      <c r="J183" s="85"/>
      <c r="K183" s="697">
        <v>0</v>
      </c>
      <c r="L183" s="697">
        <v>450</v>
      </c>
      <c r="M183" s="697">
        <v>0</v>
      </c>
      <c r="N183" s="697">
        <v>0</v>
      </c>
      <c r="O183" s="697">
        <v>1563</v>
      </c>
      <c r="P183" s="697">
        <v>335</v>
      </c>
      <c r="Q183" s="697">
        <v>510</v>
      </c>
      <c r="R183" s="697">
        <v>2040</v>
      </c>
      <c r="S183" s="697">
        <v>8070</v>
      </c>
      <c r="T183" s="697">
        <v>9633</v>
      </c>
      <c r="U183" s="697">
        <v>2163</v>
      </c>
      <c r="V183" s="697">
        <v>0</v>
      </c>
      <c r="W183" s="85"/>
      <c r="X183" s="172" t="s">
        <v>1758</v>
      </c>
      <c r="Y183" s="254" t="s">
        <v>1774</v>
      </c>
      <c r="Z183" s="156"/>
    </row>
    <row r="184" spans="3:26" s="330" customFormat="1" ht="12.75">
      <c r="C184" s="239" t="s">
        <v>819</v>
      </c>
      <c r="D184" s="252" t="s">
        <v>1830</v>
      </c>
      <c r="E184" s="252" t="s">
        <v>1757</v>
      </c>
      <c r="F184" s="172" t="s">
        <v>1716</v>
      </c>
      <c r="G184" s="164"/>
      <c r="H184" s="180">
        <f t="shared" si="2"/>
        <v>3707</v>
      </c>
      <c r="I184" s="11" t="s">
        <v>615</v>
      </c>
      <c r="J184" s="85"/>
      <c r="K184" s="697">
        <v>495</v>
      </c>
      <c r="L184" s="697">
        <v>837</v>
      </c>
      <c r="M184" s="697">
        <v>0</v>
      </c>
      <c r="N184" s="697">
        <v>0</v>
      </c>
      <c r="O184" s="697">
        <v>0</v>
      </c>
      <c r="P184" s="697">
        <v>845</v>
      </c>
      <c r="Q184" s="697">
        <v>0</v>
      </c>
      <c r="R184" s="697">
        <v>1530</v>
      </c>
      <c r="S184" s="697">
        <v>0</v>
      </c>
      <c r="T184" s="697">
        <v>0</v>
      </c>
      <c r="U184" s="697">
        <v>0</v>
      </c>
      <c r="V184" s="697">
        <v>0</v>
      </c>
      <c r="W184" s="85"/>
      <c r="X184" s="172" t="s">
        <v>1758</v>
      </c>
      <c r="Y184" s="254" t="s">
        <v>1774</v>
      </c>
      <c r="Z184" s="156"/>
    </row>
    <row r="185" spans="3:26" s="330" customFormat="1" ht="12.75">
      <c r="C185" s="239" t="s">
        <v>1761</v>
      </c>
      <c r="D185" s="252" t="s">
        <v>1830</v>
      </c>
      <c r="E185" s="252" t="s">
        <v>1757</v>
      </c>
      <c r="F185" s="172" t="s">
        <v>1716</v>
      </c>
      <c r="G185" s="164"/>
      <c r="H185" s="180">
        <f t="shared" si="2"/>
        <v>3707</v>
      </c>
      <c r="I185" s="11" t="s">
        <v>615</v>
      </c>
      <c r="J185" s="85"/>
      <c r="K185" s="697">
        <v>495</v>
      </c>
      <c r="L185" s="697">
        <v>837</v>
      </c>
      <c r="M185" s="697">
        <v>0</v>
      </c>
      <c r="N185" s="697">
        <v>0</v>
      </c>
      <c r="O185" s="697">
        <v>0</v>
      </c>
      <c r="P185" s="697">
        <v>845</v>
      </c>
      <c r="Q185" s="697">
        <v>0</v>
      </c>
      <c r="R185" s="697">
        <v>1530</v>
      </c>
      <c r="S185" s="697">
        <v>0</v>
      </c>
      <c r="T185" s="697">
        <v>0</v>
      </c>
      <c r="U185" s="697">
        <v>0</v>
      </c>
      <c r="V185" s="697">
        <v>0</v>
      </c>
      <c r="W185" s="85"/>
      <c r="X185" s="172" t="s">
        <v>1758</v>
      </c>
      <c r="Y185" s="254" t="s">
        <v>1774</v>
      </c>
      <c r="Z185" s="156"/>
    </row>
    <row r="186" spans="3:26" s="330" customFormat="1" ht="12.75">
      <c r="C186" s="239" t="s">
        <v>819</v>
      </c>
      <c r="D186" s="252" t="s">
        <v>1831</v>
      </c>
      <c r="E186" s="252" t="s">
        <v>1757</v>
      </c>
      <c r="F186" s="172" t="s">
        <v>1716</v>
      </c>
      <c r="G186" s="164"/>
      <c r="H186" s="180">
        <f t="shared" si="2"/>
        <v>54183</v>
      </c>
      <c r="I186" s="11" t="s">
        <v>615</v>
      </c>
      <c r="J186" s="85"/>
      <c r="K186" s="697">
        <v>860</v>
      </c>
      <c r="L186" s="697">
        <v>5186</v>
      </c>
      <c r="M186" s="697">
        <v>4766</v>
      </c>
      <c r="N186" s="697">
        <v>2651</v>
      </c>
      <c r="O186" s="697">
        <v>310</v>
      </c>
      <c r="P186" s="697">
        <v>7182</v>
      </c>
      <c r="Q186" s="697">
        <v>5262</v>
      </c>
      <c r="R186" s="697">
        <v>5800</v>
      </c>
      <c r="S186" s="697">
        <v>11430</v>
      </c>
      <c r="T186" s="697">
        <v>6574</v>
      </c>
      <c r="U186" s="697">
        <v>4162</v>
      </c>
      <c r="V186" s="697">
        <v>0</v>
      </c>
      <c r="W186" s="85"/>
      <c r="X186" s="172" t="s">
        <v>1758</v>
      </c>
      <c r="Y186" s="254" t="s">
        <v>1760</v>
      </c>
      <c r="Z186" s="156"/>
    </row>
    <row r="187" spans="3:26" s="330" customFormat="1" ht="12.75">
      <c r="C187" s="239" t="s">
        <v>1761</v>
      </c>
      <c r="D187" s="252" t="s">
        <v>1831</v>
      </c>
      <c r="E187" s="252" t="s">
        <v>1757</v>
      </c>
      <c r="F187" s="172" t="s">
        <v>1716</v>
      </c>
      <c r="G187" s="164"/>
      <c r="H187" s="180">
        <f t="shared" si="2"/>
        <v>54183</v>
      </c>
      <c r="I187" s="11" t="s">
        <v>615</v>
      </c>
      <c r="J187" s="85"/>
      <c r="K187" s="697">
        <v>860</v>
      </c>
      <c r="L187" s="697">
        <v>5186</v>
      </c>
      <c r="M187" s="697">
        <v>4766</v>
      </c>
      <c r="N187" s="697">
        <v>2651</v>
      </c>
      <c r="O187" s="697">
        <v>310</v>
      </c>
      <c r="P187" s="697">
        <v>7182</v>
      </c>
      <c r="Q187" s="697">
        <v>5262</v>
      </c>
      <c r="R187" s="697">
        <v>5800</v>
      </c>
      <c r="S187" s="697">
        <v>11430</v>
      </c>
      <c r="T187" s="697">
        <v>6574</v>
      </c>
      <c r="U187" s="697">
        <v>4162</v>
      </c>
      <c r="V187" s="697">
        <v>0</v>
      </c>
      <c r="W187" s="85"/>
      <c r="X187" s="172" t="s">
        <v>1758</v>
      </c>
      <c r="Y187" s="254" t="s">
        <v>1774</v>
      </c>
      <c r="Z187" s="156"/>
    </row>
    <row r="188" spans="3:26" s="330" customFormat="1" ht="12.75">
      <c r="C188" s="239" t="s">
        <v>819</v>
      </c>
      <c r="D188" s="252" t="s">
        <v>1832</v>
      </c>
      <c r="E188" s="252" t="s">
        <v>1757</v>
      </c>
      <c r="F188" s="172" t="s">
        <v>1716</v>
      </c>
      <c r="G188" s="164"/>
      <c r="H188" s="180">
        <f t="shared" si="2"/>
        <v>1360</v>
      </c>
      <c r="I188" s="11" t="s">
        <v>615</v>
      </c>
      <c r="J188" s="85"/>
      <c r="K188" s="697">
        <v>0</v>
      </c>
      <c r="L188" s="697">
        <v>0</v>
      </c>
      <c r="M188" s="697">
        <v>0</v>
      </c>
      <c r="N188" s="697">
        <v>0</v>
      </c>
      <c r="O188" s="697">
        <v>0</v>
      </c>
      <c r="P188" s="697">
        <v>0</v>
      </c>
      <c r="Q188" s="697">
        <v>0</v>
      </c>
      <c r="R188" s="697">
        <v>0</v>
      </c>
      <c r="S188" s="697">
        <v>850</v>
      </c>
      <c r="T188" s="697">
        <v>510</v>
      </c>
      <c r="U188" s="697">
        <v>0</v>
      </c>
      <c r="V188" s="697">
        <v>0</v>
      </c>
      <c r="W188" s="85"/>
      <c r="X188" s="172" t="s">
        <v>1758</v>
      </c>
      <c r="Y188" s="254" t="s">
        <v>1774</v>
      </c>
      <c r="Z188" s="156"/>
    </row>
    <row r="189" spans="3:26" s="330" customFormat="1" ht="12.75">
      <c r="C189" s="239" t="s">
        <v>1761</v>
      </c>
      <c r="D189" s="252" t="s">
        <v>1832</v>
      </c>
      <c r="E189" s="252" t="s">
        <v>1757</v>
      </c>
      <c r="F189" s="172" t="s">
        <v>1716</v>
      </c>
      <c r="G189" s="164"/>
      <c r="H189" s="180">
        <f t="shared" si="2"/>
        <v>1360</v>
      </c>
      <c r="I189" s="11" t="s">
        <v>615</v>
      </c>
      <c r="J189" s="85"/>
      <c r="K189" s="697">
        <v>0</v>
      </c>
      <c r="L189" s="697">
        <v>0</v>
      </c>
      <c r="M189" s="697">
        <v>0</v>
      </c>
      <c r="N189" s="697">
        <v>0</v>
      </c>
      <c r="O189" s="697">
        <v>0</v>
      </c>
      <c r="P189" s="697">
        <v>0</v>
      </c>
      <c r="Q189" s="697">
        <v>0</v>
      </c>
      <c r="R189" s="697">
        <v>0</v>
      </c>
      <c r="S189" s="697">
        <v>850</v>
      </c>
      <c r="T189" s="697">
        <v>510</v>
      </c>
      <c r="U189" s="697">
        <v>0</v>
      </c>
      <c r="V189" s="697">
        <v>0</v>
      </c>
      <c r="W189" s="85"/>
      <c r="X189" s="172" t="s">
        <v>1758</v>
      </c>
      <c r="Y189" s="254" t="s">
        <v>1774</v>
      </c>
      <c r="Z189" s="156"/>
    </row>
    <row r="190" spans="3:26" s="330" customFormat="1" ht="12.75">
      <c r="C190" s="239" t="s">
        <v>819</v>
      </c>
      <c r="D190" s="252" t="s">
        <v>1833</v>
      </c>
      <c r="E190" s="252" t="s">
        <v>1757</v>
      </c>
      <c r="F190" s="172" t="s">
        <v>1716</v>
      </c>
      <c r="G190" s="164"/>
      <c r="H190" s="180">
        <f t="shared" si="2"/>
        <v>1362</v>
      </c>
      <c r="I190" s="11" t="s">
        <v>615</v>
      </c>
      <c r="J190" s="85"/>
      <c r="K190" s="697">
        <v>0</v>
      </c>
      <c r="L190" s="697">
        <v>0</v>
      </c>
      <c r="M190" s="697">
        <v>0</v>
      </c>
      <c r="N190" s="697">
        <v>0</v>
      </c>
      <c r="O190" s="697">
        <v>172</v>
      </c>
      <c r="P190" s="697">
        <v>0</v>
      </c>
      <c r="Q190" s="697">
        <v>0</v>
      </c>
      <c r="R190" s="697">
        <v>0</v>
      </c>
      <c r="S190" s="697">
        <v>170</v>
      </c>
      <c r="T190" s="697">
        <v>0</v>
      </c>
      <c r="U190" s="697">
        <v>1020</v>
      </c>
      <c r="V190" s="697">
        <v>0</v>
      </c>
      <c r="W190" s="85"/>
      <c r="X190" s="172" t="s">
        <v>1758</v>
      </c>
      <c r="Y190" s="254" t="s">
        <v>1774</v>
      </c>
      <c r="Z190" s="156"/>
    </row>
    <row r="191" spans="3:26" s="330" customFormat="1" ht="12.75">
      <c r="C191" s="239" t="s">
        <v>1761</v>
      </c>
      <c r="D191" s="252" t="s">
        <v>1833</v>
      </c>
      <c r="E191" s="252" t="s">
        <v>1757</v>
      </c>
      <c r="F191" s="172" t="s">
        <v>1716</v>
      </c>
      <c r="G191" s="164"/>
      <c r="H191" s="180">
        <f t="shared" si="2"/>
        <v>1362</v>
      </c>
      <c r="I191" s="11" t="s">
        <v>615</v>
      </c>
      <c r="J191" s="85"/>
      <c r="K191" s="697">
        <v>0</v>
      </c>
      <c r="L191" s="697">
        <v>0</v>
      </c>
      <c r="M191" s="697">
        <v>0</v>
      </c>
      <c r="N191" s="697">
        <v>0</v>
      </c>
      <c r="O191" s="697">
        <v>172</v>
      </c>
      <c r="P191" s="697">
        <v>0</v>
      </c>
      <c r="Q191" s="697">
        <v>0</v>
      </c>
      <c r="R191" s="697">
        <v>0</v>
      </c>
      <c r="S191" s="697">
        <v>170</v>
      </c>
      <c r="T191" s="697">
        <v>0</v>
      </c>
      <c r="U191" s="697">
        <v>1020</v>
      </c>
      <c r="V191" s="697">
        <v>0</v>
      </c>
      <c r="W191" s="85"/>
      <c r="X191" s="172" t="s">
        <v>1758</v>
      </c>
      <c r="Y191" s="254" t="s">
        <v>1774</v>
      </c>
      <c r="Z191" s="156"/>
    </row>
    <row r="192" spans="3:26" s="330" customFormat="1" ht="12.75">
      <c r="C192" s="239" t="s">
        <v>819</v>
      </c>
      <c r="D192" s="252" t="s">
        <v>1834</v>
      </c>
      <c r="E192" s="252" t="s">
        <v>1757</v>
      </c>
      <c r="F192" s="172" t="s">
        <v>1716</v>
      </c>
      <c r="G192" s="164"/>
      <c r="H192" s="180">
        <f t="shared" si="2"/>
        <v>10624</v>
      </c>
      <c r="I192" s="11" t="s">
        <v>615</v>
      </c>
      <c r="J192" s="85"/>
      <c r="K192" s="697">
        <v>0</v>
      </c>
      <c r="L192" s="697">
        <v>683</v>
      </c>
      <c r="M192" s="697">
        <v>0</v>
      </c>
      <c r="N192" s="697">
        <v>1217</v>
      </c>
      <c r="O192" s="697">
        <v>519</v>
      </c>
      <c r="P192" s="697">
        <v>656</v>
      </c>
      <c r="Q192" s="697">
        <v>0</v>
      </c>
      <c r="R192" s="697">
        <v>1020</v>
      </c>
      <c r="S192" s="697">
        <v>2780</v>
      </c>
      <c r="T192" s="697">
        <v>3749</v>
      </c>
      <c r="U192" s="697">
        <v>0</v>
      </c>
      <c r="V192" s="697">
        <v>0</v>
      </c>
      <c r="W192" s="85"/>
      <c r="X192" s="172" t="s">
        <v>1758</v>
      </c>
      <c r="Y192" s="254" t="s">
        <v>1774</v>
      </c>
      <c r="Z192" s="156"/>
    </row>
    <row r="193" spans="3:26" s="330" customFormat="1" ht="12.75">
      <c r="C193" s="239" t="s">
        <v>1761</v>
      </c>
      <c r="D193" s="252" t="s">
        <v>1834</v>
      </c>
      <c r="E193" s="252" t="s">
        <v>1757</v>
      </c>
      <c r="F193" s="172" t="s">
        <v>1716</v>
      </c>
      <c r="G193" s="164"/>
      <c r="H193" s="180">
        <f t="shared" si="2"/>
        <v>10624</v>
      </c>
      <c r="I193" s="11" t="s">
        <v>615</v>
      </c>
      <c r="J193" s="85"/>
      <c r="K193" s="697">
        <v>0</v>
      </c>
      <c r="L193" s="697">
        <v>683</v>
      </c>
      <c r="M193" s="697">
        <v>0</v>
      </c>
      <c r="N193" s="697">
        <v>1217</v>
      </c>
      <c r="O193" s="697">
        <v>519</v>
      </c>
      <c r="P193" s="697">
        <v>656</v>
      </c>
      <c r="Q193" s="697">
        <v>0</v>
      </c>
      <c r="R193" s="697">
        <v>1020</v>
      </c>
      <c r="S193" s="697">
        <v>2780</v>
      </c>
      <c r="T193" s="697">
        <v>3749</v>
      </c>
      <c r="U193" s="697">
        <v>0</v>
      </c>
      <c r="V193" s="697">
        <v>0</v>
      </c>
      <c r="W193" s="85"/>
      <c r="X193" s="172" t="s">
        <v>1758</v>
      </c>
      <c r="Y193" s="254" t="s">
        <v>1774</v>
      </c>
      <c r="Z193" s="156"/>
    </row>
    <row r="194" spans="3:26" s="330" customFormat="1" ht="12.75">
      <c r="C194" s="239" t="s">
        <v>819</v>
      </c>
      <c r="D194" s="252" t="s">
        <v>1835</v>
      </c>
      <c r="E194" s="252" t="s">
        <v>1757</v>
      </c>
      <c r="F194" s="172" t="s">
        <v>1716</v>
      </c>
      <c r="G194" s="164"/>
      <c r="H194" s="180">
        <f t="shared" si="2"/>
        <v>30827</v>
      </c>
      <c r="I194" s="11" t="s">
        <v>615</v>
      </c>
      <c r="J194" s="85"/>
      <c r="K194" s="697">
        <v>262</v>
      </c>
      <c r="L194" s="697">
        <v>0</v>
      </c>
      <c r="M194" s="697">
        <v>0</v>
      </c>
      <c r="N194" s="697">
        <v>479</v>
      </c>
      <c r="O194" s="697">
        <v>883</v>
      </c>
      <c r="P194" s="697">
        <v>1327</v>
      </c>
      <c r="Q194" s="697">
        <v>3528</v>
      </c>
      <c r="R194" s="697">
        <v>11992</v>
      </c>
      <c r="S194" s="697">
        <v>9598</v>
      </c>
      <c r="T194" s="697">
        <v>2059</v>
      </c>
      <c r="U194" s="697">
        <v>699</v>
      </c>
      <c r="V194" s="697">
        <v>0</v>
      </c>
      <c r="W194" s="85"/>
      <c r="X194" s="172" t="s">
        <v>1758</v>
      </c>
      <c r="Y194" s="254" t="s">
        <v>1774</v>
      </c>
      <c r="Z194" s="156"/>
    </row>
    <row r="195" spans="3:26" s="330" customFormat="1" ht="12.75">
      <c r="C195" s="239" t="s">
        <v>1761</v>
      </c>
      <c r="D195" s="252" t="s">
        <v>1835</v>
      </c>
      <c r="E195" s="252" t="s">
        <v>1757</v>
      </c>
      <c r="F195" s="172" t="s">
        <v>1716</v>
      </c>
      <c r="G195" s="164"/>
      <c r="H195" s="180">
        <f t="shared" si="2"/>
        <v>30827</v>
      </c>
      <c r="I195" s="11" t="s">
        <v>615</v>
      </c>
      <c r="J195" s="85"/>
      <c r="K195" s="697">
        <v>262</v>
      </c>
      <c r="L195" s="697">
        <v>0</v>
      </c>
      <c r="M195" s="697">
        <v>0</v>
      </c>
      <c r="N195" s="697">
        <v>479</v>
      </c>
      <c r="O195" s="697">
        <v>883</v>
      </c>
      <c r="P195" s="697">
        <v>1327</v>
      </c>
      <c r="Q195" s="697">
        <v>3528</v>
      </c>
      <c r="R195" s="697">
        <v>11992</v>
      </c>
      <c r="S195" s="697">
        <v>9598</v>
      </c>
      <c r="T195" s="697">
        <v>2059</v>
      </c>
      <c r="U195" s="697">
        <v>699</v>
      </c>
      <c r="V195" s="697">
        <v>0</v>
      </c>
      <c r="W195" s="85"/>
      <c r="X195" s="172" t="s">
        <v>1758</v>
      </c>
      <c r="Y195" s="254" t="s">
        <v>1774</v>
      </c>
      <c r="Z195" s="156"/>
    </row>
    <row r="196" spans="3:26" s="330" customFormat="1" ht="12.75">
      <c r="C196" s="239" t="s">
        <v>819</v>
      </c>
      <c r="D196" s="252" t="s">
        <v>1836</v>
      </c>
      <c r="E196" s="252" t="s">
        <v>1757</v>
      </c>
      <c r="F196" s="172" t="s">
        <v>1716</v>
      </c>
      <c r="G196" s="164"/>
      <c r="H196" s="180">
        <f t="shared" si="2"/>
        <v>627</v>
      </c>
      <c r="I196" s="11" t="s">
        <v>615</v>
      </c>
      <c r="J196" s="85"/>
      <c r="K196" s="697">
        <v>303</v>
      </c>
      <c r="L196" s="697">
        <v>0</v>
      </c>
      <c r="M196" s="697">
        <v>154</v>
      </c>
      <c r="N196" s="697">
        <v>0</v>
      </c>
      <c r="O196" s="697">
        <v>0</v>
      </c>
      <c r="P196" s="697">
        <v>0</v>
      </c>
      <c r="Q196" s="697">
        <v>170</v>
      </c>
      <c r="R196" s="697">
        <v>0</v>
      </c>
      <c r="S196" s="697">
        <v>0</v>
      </c>
      <c r="T196" s="697">
        <v>0</v>
      </c>
      <c r="U196" s="697">
        <v>0</v>
      </c>
      <c r="V196" s="697">
        <v>0</v>
      </c>
      <c r="W196" s="85"/>
      <c r="X196" s="172" t="s">
        <v>1758</v>
      </c>
      <c r="Y196" s="254" t="s">
        <v>1774</v>
      </c>
      <c r="Z196" s="156"/>
    </row>
    <row r="197" spans="3:26" s="330" customFormat="1" ht="12.75">
      <c r="C197" s="239" t="s">
        <v>1761</v>
      </c>
      <c r="D197" s="252" t="s">
        <v>1836</v>
      </c>
      <c r="E197" s="252" t="s">
        <v>1757</v>
      </c>
      <c r="F197" s="172" t="s">
        <v>1716</v>
      </c>
      <c r="G197" s="164"/>
      <c r="H197" s="180">
        <f t="shared" si="2"/>
        <v>627</v>
      </c>
      <c r="I197" s="11" t="s">
        <v>615</v>
      </c>
      <c r="J197" s="85"/>
      <c r="K197" s="697">
        <v>303</v>
      </c>
      <c r="L197" s="697">
        <v>0</v>
      </c>
      <c r="M197" s="697">
        <v>154</v>
      </c>
      <c r="N197" s="697">
        <v>0</v>
      </c>
      <c r="O197" s="697">
        <v>0</v>
      </c>
      <c r="P197" s="697">
        <v>0</v>
      </c>
      <c r="Q197" s="697">
        <v>170</v>
      </c>
      <c r="R197" s="697">
        <v>0</v>
      </c>
      <c r="S197" s="697">
        <v>0</v>
      </c>
      <c r="T197" s="697">
        <v>0</v>
      </c>
      <c r="U197" s="697">
        <v>0</v>
      </c>
      <c r="V197" s="697">
        <v>0</v>
      </c>
      <c r="W197" s="85"/>
      <c r="X197" s="172" t="s">
        <v>1758</v>
      </c>
      <c r="Y197" s="254" t="s">
        <v>1774</v>
      </c>
      <c r="Z197" s="156"/>
    </row>
    <row r="198" spans="3:26" s="330" customFormat="1" ht="12.75">
      <c r="C198" s="239" t="s">
        <v>819</v>
      </c>
      <c r="D198" s="252" t="s">
        <v>1837</v>
      </c>
      <c r="E198" s="252" t="s">
        <v>1757</v>
      </c>
      <c r="F198" s="172" t="s">
        <v>1716</v>
      </c>
      <c r="G198" s="164"/>
      <c r="H198" s="180">
        <f t="shared" si="2"/>
        <v>1335</v>
      </c>
      <c r="I198" s="11" t="s">
        <v>615</v>
      </c>
      <c r="J198" s="85"/>
      <c r="K198" s="697">
        <v>0</v>
      </c>
      <c r="L198" s="697">
        <v>0</v>
      </c>
      <c r="M198" s="697">
        <v>0</v>
      </c>
      <c r="N198" s="697">
        <v>0</v>
      </c>
      <c r="O198" s="697">
        <v>340</v>
      </c>
      <c r="P198" s="697">
        <v>315</v>
      </c>
      <c r="Q198" s="697">
        <v>0</v>
      </c>
      <c r="R198" s="697">
        <v>170</v>
      </c>
      <c r="S198" s="697">
        <v>170</v>
      </c>
      <c r="T198" s="697">
        <v>170</v>
      </c>
      <c r="U198" s="697">
        <v>170</v>
      </c>
      <c r="V198" s="697">
        <v>0</v>
      </c>
      <c r="W198" s="85"/>
      <c r="X198" s="172" t="s">
        <v>1758</v>
      </c>
      <c r="Y198" s="254" t="s">
        <v>1774</v>
      </c>
      <c r="Z198" s="156"/>
    </row>
    <row r="199" spans="3:26" s="330" customFormat="1" ht="12.75">
      <c r="C199" s="239" t="s">
        <v>1761</v>
      </c>
      <c r="D199" s="252" t="s">
        <v>1837</v>
      </c>
      <c r="E199" s="252" t="s">
        <v>1757</v>
      </c>
      <c r="F199" s="172" t="s">
        <v>1716</v>
      </c>
      <c r="G199" s="164"/>
      <c r="H199" s="180">
        <f t="shared" si="2"/>
        <v>1335</v>
      </c>
      <c r="I199" s="11" t="s">
        <v>615</v>
      </c>
      <c r="J199" s="85"/>
      <c r="K199" s="697">
        <v>0</v>
      </c>
      <c r="L199" s="697">
        <v>0</v>
      </c>
      <c r="M199" s="697">
        <v>0</v>
      </c>
      <c r="N199" s="697">
        <v>0</v>
      </c>
      <c r="O199" s="697">
        <v>340</v>
      </c>
      <c r="P199" s="697">
        <v>315</v>
      </c>
      <c r="Q199" s="697">
        <v>0</v>
      </c>
      <c r="R199" s="697">
        <v>170</v>
      </c>
      <c r="S199" s="697">
        <v>170</v>
      </c>
      <c r="T199" s="697">
        <v>170</v>
      </c>
      <c r="U199" s="697">
        <v>170</v>
      </c>
      <c r="V199" s="697">
        <v>0</v>
      </c>
      <c r="W199" s="85"/>
      <c r="X199" s="172" t="s">
        <v>1758</v>
      </c>
      <c r="Y199" s="254" t="s">
        <v>1774</v>
      </c>
      <c r="Z199" s="156"/>
    </row>
    <row r="200" spans="3:26" s="330" customFormat="1" ht="12.75">
      <c r="C200" s="239" t="s">
        <v>1755</v>
      </c>
      <c r="D200" s="252" t="s">
        <v>1838</v>
      </c>
      <c r="E200" s="252" t="s">
        <v>1757</v>
      </c>
      <c r="F200" s="172" t="s">
        <v>1721</v>
      </c>
      <c r="G200" s="164"/>
      <c r="H200" s="180">
        <f t="shared" si="2"/>
        <v>29810</v>
      </c>
      <c r="I200" s="11" t="s">
        <v>615</v>
      </c>
      <c r="J200" s="85"/>
      <c r="K200" s="697">
        <v>0</v>
      </c>
      <c r="L200" s="697">
        <v>0</v>
      </c>
      <c r="M200" s="697">
        <v>0</v>
      </c>
      <c r="N200" s="697">
        <v>29810</v>
      </c>
      <c r="O200" s="697">
        <v>0</v>
      </c>
      <c r="P200" s="697">
        <v>0</v>
      </c>
      <c r="Q200" s="697">
        <v>0</v>
      </c>
      <c r="R200" s="697">
        <v>0</v>
      </c>
      <c r="S200" s="697">
        <v>0</v>
      </c>
      <c r="T200" s="697">
        <v>0</v>
      </c>
      <c r="U200" s="697">
        <v>0</v>
      </c>
      <c r="V200" s="697">
        <v>0</v>
      </c>
      <c r="W200" s="85"/>
      <c r="X200" s="172" t="s">
        <v>1758</v>
      </c>
      <c r="Y200" s="254" t="s">
        <v>1759</v>
      </c>
      <c r="Z200" s="156"/>
    </row>
    <row r="201" spans="3:26" s="330" customFormat="1" ht="12.75">
      <c r="C201" s="239" t="s">
        <v>819</v>
      </c>
      <c r="D201" s="252" t="s">
        <v>1838</v>
      </c>
      <c r="E201" s="252" t="s">
        <v>1757</v>
      </c>
      <c r="F201" s="172" t="s">
        <v>1721</v>
      </c>
      <c r="G201" s="164"/>
      <c r="H201" s="180">
        <f t="shared" si="2"/>
        <v>29810</v>
      </c>
      <c r="I201" s="11" t="s">
        <v>615</v>
      </c>
      <c r="J201" s="85"/>
      <c r="K201" s="697">
        <v>0</v>
      </c>
      <c r="L201" s="697">
        <v>0</v>
      </c>
      <c r="M201" s="697">
        <v>0</v>
      </c>
      <c r="N201" s="697">
        <v>29810</v>
      </c>
      <c r="O201" s="697">
        <v>0</v>
      </c>
      <c r="P201" s="697">
        <v>0</v>
      </c>
      <c r="Q201" s="697">
        <v>0</v>
      </c>
      <c r="R201" s="697">
        <v>0</v>
      </c>
      <c r="S201" s="697">
        <v>0</v>
      </c>
      <c r="T201" s="697">
        <v>0</v>
      </c>
      <c r="U201" s="697">
        <v>0</v>
      </c>
      <c r="V201" s="697">
        <v>0</v>
      </c>
      <c r="W201" s="85"/>
      <c r="X201" s="172" t="s">
        <v>1758</v>
      </c>
      <c r="Y201" s="254" t="s">
        <v>1760</v>
      </c>
      <c r="Z201" s="156"/>
    </row>
    <row r="202" spans="3:26" s="330" customFormat="1" ht="12.75">
      <c r="C202" s="239" t="s">
        <v>1755</v>
      </c>
      <c r="D202" s="252" t="s">
        <v>1839</v>
      </c>
      <c r="E202" s="252" t="s">
        <v>1757</v>
      </c>
      <c r="F202" s="172" t="s">
        <v>1722</v>
      </c>
      <c r="G202" s="164"/>
      <c r="H202" s="180">
        <f t="shared" si="2"/>
        <v>52925</v>
      </c>
      <c r="I202" s="11" t="s">
        <v>615</v>
      </c>
      <c r="J202" s="85"/>
      <c r="K202" s="697">
        <v>0</v>
      </c>
      <c r="L202" s="697">
        <v>0</v>
      </c>
      <c r="M202" s="697">
        <v>13449</v>
      </c>
      <c r="N202" s="697">
        <v>0</v>
      </c>
      <c r="O202" s="697">
        <v>24418</v>
      </c>
      <c r="P202" s="697">
        <v>9203</v>
      </c>
      <c r="Q202" s="697">
        <v>3853</v>
      </c>
      <c r="R202" s="697">
        <v>0</v>
      </c>
      <c r="S202" s="697">
        <v>0</v>
      </c>
      <c r="T202" s="697">
        <v>0</v>
      </c>
      <c r="U202" s="697">
        <v>0</v>
      </c>
      <c r="V202" s="697">
        <v>2002</v>
      </c>
      <c r="W202" s="85"/>
      <c r="X202" s="172" t="s">
        <v>1758</v>
      </c>
      <c r="Y202" s="254" t="s">
        <v>1759</v>
      </c>
      <c r="Z202" s="156"/>
    </row>
    <row r="203" spans="3:26" s="330" customFormat="1" ht="12.75">
      <c r="C203" s="239" t="s">
        <v>819</v>
      </c>
      <c r="D203" s="252" t="s">
        <v>1839</v>
      </c>
      <c r="E203" s="252" t="s">
        <v>1757</v>
      </c>
      <c r="F203" s="172" t="s">
        <v>1722</v>
      </c>
      <c r="G203" s="164"/>
      <c r="H203" s="180">
        <f t="shared" si="2"/>
        <v>52925</v>
      </c>
      <c r="I203" s="11" t="s">
        <v>615</v>
      </c>
      <c r="J203" s="85"/>
      <c r="K203" s="697">
        <v>0</v>
      </c>
      <c r="L203" s="697">
        <v>0</v>
      </c>
      <c r="M203" s="697">
        <v>13449</v>
      </c>
      <c r="N203" s="697">
        <v>0</v>
      </c>
      <c r="O203" s="697">
        <v>24418</v>
      </c>
      <c r="P203" s="697">
        <v>9203</v>
      </c>
      <c r="Q203" s="697">
        <v>3853</v>
      </c>
      <c r="R203" s="697">
        <v>0</v>
      </c>
      <c r="S203" s="697">
        <v>0</v>
      </c>
      <c r="T203" s="697">
        <v>0</v>
      </c>
      <c r="U203" s="697">
        <v>0</v>
      </c>
      <c r="V203" s="697">
        <v>2002</v>
      </c>
      <c r="W203" s="85"/>
      <c r="X203" s="172" t="s">
        <v>511</v>
      </c>
      <c r="Y203" s="254" t="s">
        <v>1760</v>
      </c>
      <c r="Z203" s="156"/>
    </row>
    <row r="204" spans="3:26" s="330" customFormat="1" ht="12.75">
      <c r="C204" s="239" t="s">
        <v>1755</v>
      </c>
      <c r="D204" s="252" t="s">
        <v>1840</v>
      </c>
      <c r="E204" s="252" t="s">
        <v>1757</v>
      </c>
      <c r="F204" s="172" t="s">
        <v>1722</v>
      </c>
      <c r="G204" s="164"/>
      <c r="H204" s="180">
        <f t="shared" si="2"/>
        <v>648161</v>
      </c>
      <c r="I204" s="11" t="s">
        <v>615</v>
      </c>
      <c r="J204" s="85"/>
      <c r="K204" s="697">
        <v>0</v>
      </c>
      <c r="L204" s="697">
        <v>2310</v>
      </c>
      <c r="M204" s="697">
        <v>109492</v>
      </c>
      <c r="N204" s="697">
        <v>0</v>
      </c>
      <c r="O204" s="697">
        <v>196556</v>
      </c>
      <c r="P204" s="697">
        <v>115425</v>
      </c>
      <c r="Q204" s="697">
        <v>77614</v>
      </c>
      <c r="R204" s="697">
        <v>3101</v>
      </c>
      <c r="S204" s="697">
        <v>53255</v>
      </c>
      <c r="T204" s="697">
        <v>55430</v>
      </c>
      <c r="U204" s="697">
        <v>21650</v>
      </c>
      <c r="V204" s="697">
        <v>13328</v>
      </c>
      <c r="W204" s="85"/>
      <c r="X204" s="172" t="s">
        <v>1758</v>
      </c>
      <c r="Y204" s="254" t="s">
        <v>1759</v>
      </c>
      <c r="Z204" s="156"/>
    </row>
    <row r="205" spans="3:26" s="330" customFormat="1" ht="12.75">
      <c r="C205" s="239" t="s">
        <v>819</v>
      </c>
      <c r="D205" s="252" t="s">
        <v>1840</v>
      </c>
      <c r="E205" s="252" t="s">
        <v>1757</v>
      </c>
      <c r="F205" s="172" t="s">
        <v>1722</v>
      </c>
      <c r="G205" s="164"/>
      <c r="H205" s="180">
        <f t="shared" si="2"/>
        <v>648161</v>
      </c>
      <c r="I205" s="11" t="s">
        <v>615</v>
      </c>
      <c r="J205" s="85"/>
      <c r="K205" s="697">
        <v>0</v>
      </c>
      <c r="L205" s="697">
        <v>2310</v>
      </c>
      <c r="M205" s="697">
        <v>109492</v>
      </c>
      <c r="N205" s="697">
        <v>0</v>
      </c>
      <c r="O205" s="697">
        <v>196556</v>
      </c>
      <c r="P205" s="697">
        <v>115425</v>
      </c>
      <c r="Q205" s="697">
        <v>77614</v>
      </c>
      <c r="R205" s="697">
        <v>3101</v>
      </c>
      <c r="S205" s="697">
        <v>53255</v>
      </c>
      <c r="T205" s="697">
        <v>55430</v>
      </c>
      <c r="U205" s="697">
        <v>21650</v>
      </c>
      <c r="V205" s="697">
        <v>13328</v>
      </c>
      <c r="W205" s="85"/>
      <c r="X205" s="172" t="s">
        <v>1758</v>
      </c>
      <c r="Y205" s="254" t="s">
        <v>1760</v>
      </c>
      <c r="Z205" s="156"/>
    </row>
    <row r="206" spans="3:26" s="330" customFormat="1" ht="12.75">
      <c r="C206" s="239" t="s">
        <v>1755</v>
      </c>
      <c r="D206" s="252" t="s">
        <v>1841</v>
      </c>
      <c r="E206" s="252" t="s">
        <v>1757</v>
      </c>
      <c r="F206" s="172" t="s">
        <v>1722</v>
      </c>
      <c r="G206" s="164"/>
      <c r="H206" s="180">
        <f t="shared" ref="H206:H269" si="3">SUM(K206:V206)</f>
        <v>25943</v>
      </c>
      <c r="I206" s="11" t="s">
        <v>615</v>
      </c>
      <c r="J206" s="85"/>
      <c r="K206" s="697">
        <v>0</v>
      </c>
      <c r="L206" s="697">
        <v>0</v>
      </c>
      <c r="M206" s="697">
        <v>499</v>
      </c>
      <c r="N206" s="697">
        <v>9428</v>
      </c>
      <c r="O206" s="697">
        <v>0</v>
      </c>
      <c r="P206" s="697">
        <v>12274</v>
      </c>
      <c r="Q206" s="697">
        <v>1602</v>
      </c>
      <c r="R206" s="697">
        <v>2140</v>
      </c>
      <c r="S206" s="697">
        <v>0</v>
      </c>
      <c r="T206" s="697">
        <v>0</v>
      </c>
      <c r="U206" s="697">
        <v>0</v>
      </c>
      <c r="V206" s="697">
        <v>0</v>
      </c>
      <c r="W206" s="85"/>
      <c r="X206" s="172" t="s">
        <v>1758</v>
      </c>
      <c r="Y206" s="254" t="s">
        <v>1759</v>
      </c>
      <c r="Z206" s="156"/>
    </row>
    <row r="207" spans="3:26" s="330" customFormat="1" ht="12.75">
      <c r="C207" s="239" t="s">
        <v>819</v>
      </c>
      <c r="D207" s="252" t="s">
        <v>1841</v>
      </c>
      <c r="E207" s="252" t="s">
        <v>1757</v>
      </c>
      <c r="F207" s="172" t="s">
        <v>1722</v>
      </c>
      <c r="G207" s="164"/>
      <c r="H207" s="180">
        <f t="shared" si="3"/>
        <v>25943</v>
      </c>
      <c r="I207" s="11" t="s">
        <v>615</v>
      </c>
      <c r="J207" s="85"/>
      <c r="K207" s="697">
        <v>0</v>
      </c>
      <c r="L207" s="697">
        <v>0</v>
      </c>
      <c r="M207" s="697">
        <v>499</v>
      </c>
      <c r="N207" s="697">
        <v>9428</v>
      </c>
      <c r="O207" s="697">
        <v>0</v>
      </c>
      <c r="P207" s="697">
        <v>12274</v>
      </c>
      <c r="Q207" s="697">
        <v>1602</v>
      </c>
      <c r="R207" s="697">
        <v>2140</v>
      </c>
      <c r="S207" s="697">
        <v>0</v>
      </c>
      <c r="T207" s="697">
        <v>0</v>
      </c>
      <c r="U207" s="697">
        <v>0</v>
      </c>
      <c r="V207" s="697">
        <v>0</v>
      </c>
      <c r="W207" s="85"/>
      <c r="X207" s="172" t="s">
        <v>1758</v>
      </c>
      <c r="Y207" s="254" t="s">
        <v>1760</v>
      </c>
      <c r="Z207" s="156"/>
    </row>
    <row r="208" spans="3:26" s="330" customFormat="1" ht="12.75">
      <c r="C208" s="239" t="s">
        <v>1755</v>
      </c>
      <c r="D208" s="252" t="s">
        <v>1842</v>
      </c>
      <c r="E208" s="252" t="s">
        <v>1757</v>
      </c>
      <c r="F208" s="172" t="s">
        <v>1722</v>
      </c>
      <c r="G208" s="164"/>
      <c r="H208" s="180">
        <f t="shared" si="3"/>
        <v>8980</v>
      </c>
      <c r="I208" s="11" t="s">
        <v>615</v>
      </c>
      <c r="J208" s="85"/>
      <c r="K208" s="697">
        <v>0</v>
      </c>
      <c r="L208" s="697">
        <v>353</v>
      </c>
      <c r="M208" s="697">
        <v>254</v>
      </c>
      <c r="N208" s="697">
        <v>3249</v>
      </c>
      <c r="O208" s="697">
        <v>944</v>
      </c>
      <c r="P208" s="697">
        <v>3129</v>
      </c>
      <c r="Q208" s="697">
        <v>1051</v>
      </c>
      <c r="R208" s="697">
        <v>0</v>
      </c>
      <c r="S208" s="697">
        <v>0</v>
      </c>
      <c r="T208" s="697">
        <v>0</v>
      </c>
      <c r="U208" s="697">
        <v>0</v>
      </c>
      <c r="V208" s="697">
        <v>0</v>
      </c>
      <c r="W208" s="85"/>
      <c r="X208" s="172" t="s">
        <v>1758</v>
      </c>
      <c r="Y208" s="254" t="s">
        <v>1759</v>
      </c>
      <c r="Z208" s="156"/>
    </row>
    <row r="209" spans="3:26" s="330" customFormat="1" ht="12.75">
      <c r="C209" s="239" t="s">
        <v>819</v>
      </c>
      <c r="D209" s="252" t="s">
        <v>1842</v>
      </c>
      <c r="E209" s="252" t="s">
        <v>1757</v>
      </c>
      <c r="F209" s="172" t="s">
        <v>1722</v>
      </c>
      <c r="G209" s="164"/>
      <c r="H209" s="180">
        <f t="shared" si="3"/>
        <v>9325</v>
      </c>
      <c r="I209" s="11" t="s">
        <v>615</v>
      </c>
      <c r="J209" s="85"/>
      <c r="K209" s="697">
        <v>0</v>
      </c>
      <c r="L209" s="697">
        <v>523</v>
      </c>
      <c r="M209" s="697">
        <v>254</v>
      </c>
      <c r="N209" s="697">
        <v>3249</v>
      </c>
      <c r="O209" s="697">
        <v>1119</v>
      </c>
      <c r="P209" s="697">
        <v>3129</v>
      </c>
      <c r="Q209" s="697">
        <v>1051</v>
      </c>
      <c r="R209" s="697">
        <v>0</v>
      </c>
      <c r="S209" s="697">
        <v>0</v>
      </c>
      <c r="T209" s="697">
        <v>0</v>
      </c>
      <c r="U209" s="697">
        <v>0</v>
      </c>
      <c r="V209" s="697">
        <v>0</v>
      </c>
      <c r="W209" s="85"/>
      <c r="X209" s="172" t="s">
        <v>1758</v>
      </c>
      <c r="Y209" s="254" t="s">
        <v>1760</v>
      </c>
      <c r="Z209" s="156"/>
    </row>
    <row r="210" spans="3:26" s="330" customFormat="1" ht="12.75">
      <c r="C210" s="239" t="s">
        <v>1761</v>
      </c>
      <c r="D210" s="252" t="s">
        <v>1842</v>
      </c>
      <c r="E210" s="252" t="s">
        <v>1757</v>
      </c>
      <c r="F210" s="172" t="s">
        <v>1722</v>
      </c>
      <c r="G210" s="164"/>
      <c r="H210" s="180">
        <f t="shared" si="3"/>
        <v>345</v>
      </c>
      <c r="I210" s="11" t="s">
        <v>615</v>
      </c>
      <c r="J210" s="85"/>
      <c r="K210" s="697">
        <v>0</v>
      </c>
      <c r="L210" s="697">
        <v>170</v>
      </c>
      <c r="M210" s="697">
        <v>0</v>
      </c>
      <c r="N210" s="697">
        <v>0</v>
      </c>
      <c r="O210" s="697">
        <v>175</v>
      </c>
      <c r="P210" s="697">
        <v>0</v>
      </c>
      <c r="Q210" s="697">
        <v>0</v>
      </c>
      <c r="R210" s="697">
        <v>0</v>
      </c>
      <c r="S210" s="697">
        <v>0</v>
      </c>
      <c r="T210" s="697">
        <v>0</v>
      </c>
      <c r="U210" s="697">
        <v>0</v>
      </c>
      <c r="V210" s="697">
        <v>0</v>
      </c>
      <c r="W210" s="85"/>
      <c r="X210" s="172" t="s">
        <v>1758</v>
      </c>
      <c r="Y210" s="254" t="s">
        <v>1759</v>
      </c>
      <c r="Z210" s="156"/>
    </row>
    <row r="211" spans="3:26" s="330" customFormat="1" ht="12.75">
      <c r="C211" s="239" t="s">
        <v>1755</v>
      </c>
      <c r="D211" s="252" t="s">
        <v>1843</v>
      </c>
      <c r="E211" s="252" t="s">
        <v>1757</v>
      </c>
      <c r="F211" s="172" t="s">
        <v>1722</v>
      </c>
      <c r="G211" s="164"/>
      <c r="H211" s="180">
        <f t="shared" si="3"/>
        <v>283141</v>
      </c>
      <c r="I211" s="11" t="s">
        <v>615</v>
      </c>
      <c r="J211" s="85"/>
      <c r="K211" s="697">
        <v>134285</v>
      </c>
      <c r="L211" s="697">
        <v>37898</v>
      </c>
      <c r="M211" s="697">
        <v>20892</v>
      </c>
      <c r="N211" s="697">
        <v>0</v>
      </c>
      <c r="O211" s="697">
        <v>0</v>
      </c>
      <c r="P211" s="697">
        <v>73464</v>
      </c>
      <c r="Q211" s="697">
        <v>14619</v>
      </c>
      <c r="R211" s="697">
        <v>1624</v>
      </c>
      <c r="S211" s="697">
        <v>0</v>
      </c>
      <c r="T211" s="697">
        <v>359</v>
      </c>
      <c r="U211" s="697">
        <v>0</v>
      </c>
      <c r="V211" s="697">
        <v>0</v>
      </c>
      <c r="W211" s="85"/>
      <c r="X211" s="172" t="s">
        <v>1758</v>
      </c>
      <c r="Y211" s="254" t="s">
        <v>1759</v>
      </c>
      <c r="Z211" s="156"/>
    </row>
    <row r="212" spans="3:26" s="330" customFormat="1" ht="12.75">
      <c r="C212" s="239" t="s">
        <v>819</v>
      </c>
      <c r="D212" s="252" t="s">
        <v>1843</v>
      </c>
      <c r="E212" s="252" t="s">
        <v>1757</v>
      </c>
      <c r="F212" s="172" t="s">
        <v>1722</v>
      </c>
      <c r="G212" s="164"/>
      <c r="H212" s="180">
        <f t="shared" si="3"/>
        <v>283875</v>
      </c>
      <c r="I212" s="11" t="s">
        <v>615</v>
      </c>
      <c r="J212" s="85"/>
      <c r="K212" s="697">
        <v>134285</v>
      </c>
      <c r="L212" s="697">
        <v>37898</v>
      </c>
      <c r="M212" s="697">
        <v>20892</v>
      </c>
      <c r="N212" s="697">
        <v>0</v>
      </c>
      <c r="O212" s="697">
        <v>0</v>
      </c>
      <c r="P212" s="697">
        <v>74198</v>
      </c>
      <c r="Q212" s="697">
        <v>14619</v>
      </c>
      <c r="R212" s="697">
        <v>1624</v>
      </c>
      <c r="S212" s="697">
        <v>0</v>
      </c>
      <c r="T212" s="697">
        <v>359</v>
      </c>
      <c r="U212" s="697">
        <v>0</v>
      </c>
      <c r="V212" s="697">
        <v>0</v>
      </c>
      <c r="W212" s="85"/>
      <c r="X212" s="172" t="s">
        <v>1758</v>
      </c>
      <c r="Y212" s="254" t="s">
        <v>1760</v>
      </c>
      <c r="Z212" s="156"/>
    </row>
    <row r="213" spans="3:26" s="330" customFormat="1" ht="12.75">
      <c r="C213" s="239" t="s">
        <v>1761</v>
      </c>
      <c r="D213" s="252" t="s">
        <v>1843</v>
      </c>
      <c r="E213" s="252" t="s">
        <v>1757</v>
      </c>
      <c r="F213" s="172" t="s">
        <v>1722</v>
      </c>
      <c r="G213" s="164"/>
      <c r="H213" s="180">
        <f t="shared" si="3"/>
        <v>735</v>
      </c>
      <c r="I213" s="11" t="s">
        <v>615</v>
      </c>
      <c r="J213" s="85"/>
      <c r="K213" s="697">
        <v>0</v>
      </c>
      <c r="L213" s="697">
        <v>0</v>
      </c>
      <c r="M213" s="697">
        <v>0</v>
      </c>
      <c r="N213" s="697">
        <v>0</v>
      </c>
      <c r="O213" s="697">
        <v>0</v>
      </c>
      <c r="P213" s="697">
        <v>735</v>
      </c>
      <c r="Q213" s="697">
        <v>0</v>
      </c>
      <c r="R213" s="697">
        <v>0</v>
      </c>
      <c r="S213" s="697">
        <v>0</v>
      </c>
      <c r="T213" s="697">
        <v>0</v>
      </c>
      <c r="U213" s="697">
        <v>0</v>
      </c>
      <c r="V213" s="697">
        <v>0</v>
      </c>
      <c r="W213" s="85"/>
      <c r="X213" s="172" t="s">
        <v>1758</v>
      </c>
      <c r="Y213" s="254" t="s">
        <v>1759</v>
      </c>
      <c r="Z213" s="156"/>
    </row>
    <row r="214" spans="3:26" s="330" customFormat="1" ht="12.75">
      <c r="C214" s="239" t="s">
        <v>1755</v>
      </c>
      <c r="D214" s="252" t="s">
        <v>1844</v>
      </c>
      <c r="E214" s="252" t="s">
        <v>1757</v>
      </c>
      <c r="F214" s="172" t="s">
        <v>1722</v>
      </c>
      <c r="G214" s="164"/>
      <c r="H214" s="180">
        <f t="shared" si="3"/>
        <v>1615</v>
      </c>
      <c r="I214" s="11" t="s">
        <v>615</v>
      </c>
      <c r="J214" s="85"/>
      <c r="K214" s="697">
        <v>0</v>
      </c>
      <c r="L214" s="697">
        <v>0</v>
      </c>
      <c r="M214" s="697">
        <v>0</v>
      </c>
      <c r="N214" s="697">
        <v>0</v>
      </c>
      <c r="O214" s="697">
        <v>0</v>
      </c>
      <c r="P214" s="697">
        <v>0</v>
      </c>
      <c r="Q214" s="697">
        <v>1615</v>
      </c>
      <c r="R214" s="697">
        <v>0</v>
      </c>
      <c r="S214" s="697">
        <v>0</v>
      </c>
      <c r="T214" s="697">
        <v>0</v>
      </c>
      <c r="U214" s="697">
        <v>0</v>
      </c>
      <c r="V214" s="697">
        <v>0</v>
      </c>
      <c r="W214" s="85"/>
      <c r="X214" s="172" t="s">
        <v>1758</v>
      </c>
      <c r="Y214" s="254" t="s">
        <v>1759</v>
      </c>
      <c r="Z214" s="156"/>
    </row>
    <row r="215" spans="3:26" s="330" customFormat="1" ht="12.75">
      <c r="C215" s="239" t="s">
        <v>819</v>
      </c>
      <c r="D215" s="252" t="s">
        <v>1844</v>
      </c>
      <c r="E215" s="252" t="s">
        <v>1757</v>
      </c>
      <c r="F215" s="172" t="s">
        <v>1722</v>
      </c>
      <c r="G215" s="164"/>
      <c r="H215" s="180">
        <f t="shared" si="3"/>
        <v>1615</v>
      </c>
      <c r="I215" s="11" t="s">
        <v>615</v>
      </c>
      <c r="J215" s="85"/>
      <c r="K215" s="697">
        <v>0</v>
      </c>
      <c r="L215" s="697">
        <v>0</v>
      </c>
      <c r="M215" s="697">
        <v>0</v>
      </c>
      <c r="N215" s="697">
        <v>0</v>
      </c>
      <c r="O215" s="697">
        <v>0</v>
      </c>
      <c r="P215" s="697">
        <v>0</v>
      </c>
      <c r="Q215" s="697">
        <v>1615</v>
      </c>
      <c r="R215" s="697">
        <v>0</v>
      </c>
      <c r="S215" s="697">
        <v>0</v>
      </c>
      <c r="T215" s="697">
        <v>0</v>
      </c>
      <c r="U215" s="697">
        <v>0</v>
      </c>
      <c r="V215" s="697">
        <v>0</v>
      </c>
      <c r="W215" s="85"/>
      <c r="X215" s="172" t="s">
        <v>1758</v>
      </c>
      <c r="Y215" s="254" t="s">
        <v>1760</v>
      </c>
      <c r="Z215" s="156"/>
    </row>
    <row r="216" spans="3:26" s="330" customFormat="1" ht="12.75">
      <c r="C216" s="239" t="s">
        <v>1755</v>
      </c>
      <c r="D216" s="252" t="s">
        <v>1845</v>
      </c>
      <c r="E216" s="252" t="s">
        <v>1757</v>
      </c>
      <c r="F216" s="172" t="s">
        <v>1722</v>
      </c>
      <c r="G216" s="164"/>
      <c r="H216" s="180">
        <f t="shared" si="3"/>
        <v>121522</v>
      </c>
      <c r="I216" s="11" t="s">
        <v>615</v>
      </c>
      <c r="J216" s="85"/>
      <c r="K216" s="697">
        <v>0</v>
      </c>
      <c r="L216" s="697">
        <v>1362</v>
      </c>
      <c r="M216" s="697">
        <v>777</v>
      </c>
      <c r="N216" s="697">
        <v>0</v>
      </c>
      <c r="O216" s="697">
        <v>28131</v>
      </c>
      <c r="P216" s="697">
        <v>9904</v>
      </c>
      <c r="Q216" s="697">
        <v>0</v>
      </c>
      <c r="R216" s="697">
        <v>0</v>
      </c>
      <c r="S216" s="697">
        <v>21590</v>
      </c>
      <c r="T216" s="697">
        <v>18862</v>
      </c>
      <c r="U216" s="697">
        <v>40713</v>
      </c>
      <c r="V216" s="697">
        <v>183</v>
      </c>
      <c r="W216" s="85"/>
      <c r="X216" s="172" t="s">
        <v>1758</v>
      </c>
      <c r="Y216" s="254" t="s">
        <v>1759</v>
      </c>
      <c r="Z216" s="156"/>
    </row>
    <row r="217" spans="3:26" s="330" customFormat="1" ht="12.75">
      <c r="C217" s="239" t="s">
        <v>819</v>
      </c>
      <c r="D217" s="252" t="s">
        <v>1845</v>
      </c>
      <c r="E217" s="252" t="s">
        <v>1757</v>
      </c>
      <c r="F217" s="172" t="s">
        <v>1722</v>
      </c>
      <c r="G217" s="164"/>
      <c r="H217" s="180">
        <f t="shared" si="3"/>
        <v>121522</v>
      </c>
      <c r="I217" s="11" t="s">
        <v>615</v>
      </c>
      <c r="J217" s="85"/>
      <c r="K217" s="697">
        <v>0</v>
      </c>
      <c r="L217" s="697">
        <v>1362</v>
      </c>
      <c r="M217" s="697">
        <v>777</v>
      </c>
      <c r="N217" s="697">
        <v>0</v>
      </c>
      <c r="O217" s="697">
        <v>28131</v>
      </c>
      <c r="P217" s="697">
        <v>9904</v>
      </c>
      <c r="Q217" s="697">
        <v>0</v>
      </c>
      <c r="R217" s="697">
        <v>0</v>
      </c>
      <c r="S217" s="697">
        <v>21590</v>
      </c>
      <c r="T217" s="697">
        <v>18862</v>
      </c>
      <c r="U217" s="697">
        <v>40713</v>
      </c>
      <c r="V217" s="697">
        <v>183</v>
      </c>
      <c r="W217" s="85"/>
      <c r="X217" s="172" t="s">
        <v>1758</v>
      </c>
      <c r="Y217" s="254" t="s">
        <v>1760</v>
      </c>
      <c r="Z217" s="156"/>
    </row>
    <row r="218" spans="3:26" s="330" customFormat="1" ht="12.75">
      <c r="C218" s="239" t="s">
        <v>1755</v>
      </c>
      <c r="D218" s="252" t="s">
        <v>1846</v>
      </c>
      <c r="E218" s="252" t="s">
        <v>1757</v>
      </c>
      <c r="F218" s="172" t="s">
        <v>1722</v>
      </c>
      <c r="G218" s="164"/>
      <c r="H218" s="180">
        <f t="shared" si="3"/>
        <v>290152</v>
      </c>
      <c r="I218" s="11" t="s">
        <v>615</v>
      </c>
      <c r="J218" s="85"/>
      <c r="K218" s="697">
        <v>55036</v>
      </c>
      <c r="L218" s="697">
        <v>0</v>
      </c>
      <c r="M218" s="697">
        <v>37901</v>
      </c>
      <c r="N218" s="697">
        <v>53043</v>
      </c>
      <c r="O218" s="697">
        <v>120815</v>
      </c>
      <c r="P218" s="697">
        <v>1540</v>
      </c>
      <c r="Q218" s="697">
        <v>1824</v>
      </c>
      <c r="R218" s="697">
        <v>3422</v>
      </c>
      <c r="S218" s="697">
        <v>0</v>
      </c>
      <c r="T218" s="697">
        <v>10792</v>
      </c>
      <c r="U218" s="697">
        <v>0</v>
      </c>
      <c r="V218" s="697">
        <v>5779</v>
      </c>
      <c r="W218" s="85"/>
      <c r="X218" s="172" t="s">
        <v>1758</v>
      </c>
      <c r="Y218" s="254" t="s">
        <v>1759</v>
      </c>
      <c r="Z218" s="156"/>
    </row>
    <row r="219" spans="3:26" s="330" customFormat="1" ht="12.75">
      <c r="C219" s="239" t="s">
        <v>819</v>
      </c>
      <c r="D219" s="252" t="s">
        <v>1846</v>
      </c>
      <c r="E219" s="252" t="s">
        <v>1757</v>
      </c>
      <c r="F219" s="172" t="s">
        <v>1722</v>
      </c>
      <c r="G219" s="164"/>
      <c r="H219" s="180">
        <f t="shared" si="3"/>
        <v>290518</v>
      </c>
      <c r="I219" s="11" t="s">
        <v>615</v>
      </c>
      <c r="J219" s="85"/>
      <c r="K219" s="697">
        <v>55256</v>
      </c>
      <c r="L219" s="697">
        <v>0</v>
      </c>
      <c r="M219" s="697">
        <v>37901</v>
      </c>
      <c r="N219" s="697">
        <v>53189</v>
      </c>
      <c r="O219" s="697">
        <v>120815</v>
      </c>
      <c r="P219" s="697">
        <v>1540</v>
      </c>
      <c r="Q219" s="697">
        <v>1824</v>
      </c>
      <c r="R219" s="697">
        <v>3422</v>
      </c>
      <c r="S219" s="697">
        <v>0</v>
      </c>
      <c r="T219" s="697">
        <v>10792</v>
      </c>
      <c r="U219" s="697">
        <v>0</v>
      </c>
      <c r="V219" s="697">
        <v>5779</v>
      </c>
      <c r="W219" s="85"/>
      <c r="X219" s="172" t="s">
        <v>1758</v>
      </c>
      <c r="Y219" s="254" t="s">
        <v>1760</v>
      </c>
      <c r="Z219" s="156"/>
    </row>
    <row r="220" spans="3:26" s="330" customFormat="1" ht="12.75">
      <c r="C220" s="239" t="s">
        <v>1761</v>
      </c>
      <c r="D220" s="252" t="s">
        <v>1846</v>
      </c>
      <c r="E220" s="252" t="s">
        <v>1757</v>
      </c>
      <c r="F220" s="172" t="s">
        <v>1722</v>
      </c>
      <c r="G220" s="164"/>
      <c r="H220" s="180">
        <f t="shared" si="3"/>
        <v>365</v>
      </c>
      <c r="I220" s="11" t="s">
        <v>615</v>
      </c>
      <c r="J220" s="85"/>
      <c r="K220" s="697">
        <v>219</v>
      </c>
      <c r="L220" s="697">
        <v>0</v>
      </c>
      <c r="M220" s="697">
        <v>0</v>
      </c>
      <c r="N220" s="697">
        <v>146</v>
      </c>
      <c r="O220" s="697">
        <v>0</v>
      </c>
      <c r="P220" s="697">
        <v>0</v>
      </c>
      <c r="Q220" s="697">
        <v>0</v>
      </c>
      <c r="R220" s="697">
        <v>0</v>
      </c>
      <c r="S220" s="697">
        <v>0</v>
      </c>
      <c r="T220" s="697">
        <v>0</v>
      </c>
      <c r="U220" s="697">
        <v>0</v>
      </c>
      <c r="V220" s="697">
        <v>0</v>
      </c>
      <c r="W220" s="85"/>
      <c r="X220" s="172" t="s">
        <v>1758</v>
      </c>
      <c r="Y220" s="254" t="s">
        <v>1759</v>
      </c>
      <c r="Z220" s="156"/>
    </row>
    <row r="221" spans="3:26" s="330" customFormat="1" ht="12.75">
      <c r="C221" s="239" t="s">
        <v>1755</v>
      </c>
      <c r="D221" s="252" t="s">
        <v>1847</v>
      </c>
      <c r="E221" s="252" t="s">
        <v>1757</v>
      </c>
      <c r="F221" s="172" t="s">
        <v>1722</v>
      </c>
      <c r="G221" s="164"/>
      <c r="H221" s="180">
        <f t="shared" si="3"/>
        <v>7713</v>
      </c>
      <c r="I221" s="11" t="s">
        <v>615</v>
      </c>
      <c r="J221" s="85"/>
      <c r="K221" s="697">
        <v>1076</v>
      </c>
      <c r="L221" s="697">
        <v>414</v>
      </c>
      <c r="M221" s="697">
        <v>407</v>
      </c>
      <c r="N221" s="697">
        <v>510</v>
      </c>
      <c r="O221" s="697">
        <v>1643</v>
      </c>
      <c r="P221" s="697">
        <v>2008</v>
      </c>
      <c r="Q221" s="697">
        <v>799</v>
      </c>
      <c r="R221" s="697">
        <v>0</v>
      </c>
      <c r="S221" s="697">
        <v>170</v>
      </c>
      <c r="T221" s="697">
        <v>196</v>
      </c>
      <c r="U221" s="697">
        <v>0</v>
      </c>
      <c r="V221" s="697">
        <v>490</v>
      </c>
      <c r="W221" s="85"/>
      <c r="X221" s="172" t="s">
        <v>1758</v>
      </c>
      <c r="Y221" s="254" t="s">
        <v>1759</v>
      </c>
      <c r="Z221" s="156"/>
    </row>
    <row r="222" spans="3:26" s="330" customFormat="1" ht="12.75">
      <c r="C222" s="239" t="s">
        <v>819</v>
      </c>
      <c r="D222" s="252" t="s">
        <v>1847</v>
      </c>
      <c r="E222" s="252" t="s">
        <v>1757</v>
      </c>
      <c r="F222" s="172" t="s">
        <v>1722</v>
      </c>
      <c r="G222" s="164"/>
      <c r="H222" s="180">
        <f t="shared" si="3"/>
        <v>7713</v>
      </c>
      <c r="I222" s="11" t="s">
        <v>615</v>
      </c>
      <c r="J222" s="85"/>
      <c r="K222" s="697">
        <v>1076</v>
      </c>
      <c r="L222" s="697">
        <v>414</v>
      </c>
      <c r="M222" s="697">
        <v>407</v>
      </c>
      <c r="N222" s="697">
        <v>510</v>
      </c>
      <c r="O222" s="697">
        <v>1643</v>
      </c>
      <c r="P222" s="697">
        <v>2008</v>
      </c>
      <c r="Q222" s="697">
        <v>799</v>
      </c>
      <c r="R222" s="697">
        <v>0</v>
      </c>
      <c r="S222" s="697">
        <v>170</v>
      </c>
      <c r="T222" s="697">
        <v>196</v>
      </c>
      <c r="U222" s="697">
        <v>0</v>
      </c>
      <c r="V222" s="697">
        <v>490</v>
      </c>
      <c r="W222" s="85"/>
      <c r="X222" s="172" t="s">
        <v>1758</v>
      </c>
      <c r="Y222" s="254" t="s">
        <v>1760</v>
      </c>
      <c r="Z222" s="156"/>
    </row>
    <row r="223" spans="3:26" s="330" customFormat="1" ht="12.75">
      <c r="C223" s="239" t="s">
        <v>1755</v>
      </c>
      <c r="D223" s="252" t="s">
        <v>1848</v>
      </c>
      <c r="E223" s="252" t="s">
        <v>1757</v>
      </c>
      <c r="F223" s="172" t="s">
        <v>1722</v>
      </c>
      <c r="G223" s="164"/>
      <c r="H223" s="180">
        <f t="shared" si="3"/>
        <v>53765</v>
      </c>
      <c r="I223" s="11" t="s">
        <v>615</v>
      </c>
      <c r="J223" s="85"/>
      <c r="K223" s="697">
        <v>0</v>
      </c>
      <c r="L223" s="697">
        <v>53765</v>
      </c>
      <c r="M223" s="697">
        <v>0</v>
      </c>
      <c r="N223" s="697">
        <v>0</v>
      </c>
      <c r="O223" s="697">
        <v>0</v>
      </c>
      <c r="P223" s="697">
        <v>0</v>
      </c>
      <c r="Q223" s="697">
        <v>0</v>
      </c>
      <c r="R223" s="697">
        <v>0</v>
      </c>
      <c r="S223" s="697">
        <v>0</v>
      </c>
      <c r="T223" s="697">
        <v>0</v>
      </c>
      <c r="U223" s="697">
        <v>0</v>
      </c>
      <c r="V223" s="697">
        <v>0</v>
      </c>
      <c r="W223" s="85"/>
      <c r="X223" s="172" t="s">
        <v>1758</v>
      </c>
      <c r="Y223" s="254" t="s">
        <v>1759</v>
      </c>
      <c r="Z223" s="156"/>
    </row>
    <row r="224" spans="3:26" s="330" customFormat="1" ht="12.75">
      <c r="C224" s="239" t="s">
        <v>819</v>
      </c>
      <c r="D224" s="252" t="s">
        <v>1848</v>
      </c>
      <c r="E224" s="252" t="s">
        <v>1757</v>
      </c>
      <c r="F224" s="172" t="s">
        <v>1722</v>
      </c>
      <c r="G224" s="164"/>
      <c r="H224" s="180">
        <f t="shared" si="3"/>
        <v>54343</v>
      </c>
      <c r="I224" s="11" t="s">
        <v>615</v>
      </c>
      <c r="J224" s="85"/>
      <c r="K224" s="697">
        <v>0</v>
      </c>
      <c r="L224" s="697">
        <v>54343</v>
      </c>
      <c r="M224" s="697">
        <v>0</v>
      </c>
      <c r="N224" s="697">
        <v>0</v>
      </c>
      <c r="O224" s="697">
        <v>0</v>
      </c>
      <c r="P224" s="697">
        <v>0</v>
      </c>
      <c r="Q224" s="697">
        <v>0</v>
      </c>
      <c r="R224" s="697">
        <v>0</v>
      </c>
      <c r="S224" s="697">
        <v>0</v>
      </c>
      <c r="T224" s="697">
        <v>0</v>
      </c>
      <c r="U224" s="697">
        <v>0</v>
      </c>
      <c r="V224" s="697">
        <v>0</v>
      </c>
      <c r="W224" s="85"/>
      <c r="X224" s="172" t="s">
        <v>1758</v>
      </c>
      <c r="Y224" s="254" t="s">
        <v>1760</v>
      </c>
      <c r="Z224" s="156"/>
    </row>
    <row r="225" spans="3:26" s="330" customFormat="1" ht="12.75">
      <c r="C225" s="239" t="s">
        <v>1761</v>
      </c>
      <c r="D225" s="252" t="s">
        <v>1848</v>
      </c>
      <c r="E225" s="252" t="s">
        <v>1757</v>
      </c>
      <c r="F225" s="172" t="s">
        <v>1722</v>
      </c>
      <c r="G225" s="164"/>
      <c r="H225" s="180">
        <f t="shared" si="3"/>
        <v>578</v>
      </c>
      <c r="I225" s="11" t="s">
        <v>615</v>
      </c>
      <c r="J225" s="85"/>
      <c r="K225" s="697">
        <v>0</v>
      </c>
      <c r="L225" s="697">
        <v>578</v>
      </c>
      <c r="M225" s="697">
        <v>0</v>
      </c>
      <c r="N225" s="697">
        <v>0</v>
      </c>
      <c r="O225" s="697">
        <v>0</v>
      </c>
      <c r="P225" s="697">
        <v>0</v>
      </c>
      <c r="Q225" s="697">
        <v>0</v>
      </c>
      <c r="R225" s="697">
        <v>0</v>
      </c>
      <c r="S225" s="697">
        <v>0</v>
      </c>
      <c r="T225" s="697">
        <v>0</v>
      </c>
      <c r="U225" s="697">
        <v>0</v>
      </c>
      <c r="V225" s="697">
        <v>0</v>
      </c>
      <c r="W225" s="85"/>
      <c r="X225" s="172" t="s">
        <v>1758</v>
      </c>
      <c r="Y225" s="254" t="s">
        <v>1759</v>
      </c>
      <c r="Z225" s="156"/>
    </row>
    <row r="226" spans="3:26" s="330" customFormat="1" ht="12.75">
      <c r="C226" s="239" t="s">
        <v>1755</v>
      </c>
      <c r="D226" s="252" t="s">
        <v>1849</v>
      </c>
      <c r="E226" s="252" t="s">
        <v>1757</v>
      </c>
      <c r="F226" s="172" t="s">
        <v>1722</v>
      </c>
      <c r="G226" s="164"/>
      <c r="H226" s="180">
        <f t="shared" si="3"/>
        <v>107664</v>
      </c>
      <c r="I226" s="11" t="s">
        <v>615</v>
      </c>
      <c r="J226" s="85"/>
      <c r="K226" s="697">
        <v>4342</v>
      </c>
      <c r="L226" s="697">
        <v>0</v>
      </c>
      <c r="M226" s="697">
        <v>8522</v>
      </c>
      <c r="N226" s="697">
        <v>10561</v>
      </c>
      <c r="O226" s="697">
        <v>48020</v>
      </c>
      <c r="P226" s="697">
        <v>18402</v>
      </c>
      <c r="Q226" s="697">
        <v>13556</v>
      </c>
      <c r="R226" s="697">
        <v>2530</v>
      </c>
      <c r="S226" s="697">
        <v>0</v>
      </c>
      <c r="T226" s="697">
        <v>1299</v>
      </c>
      <c r="U226" s="697">
        <v>392</v>
      </c>
      <c r="V226" s="697">
        <v>40</v>
      </c>
      <c r="W226" s="85"/>
      <c r="X226" s="172" t="s">
        <v>1758</v>
      </c>
      <c r="Y226" s="254" t="s">
        <v>1759</v>
      </c>
      <c r="Z226" s="156"/>
    </row>
    <row r="227" spans="3:26" s="330" customFormat="1" ht="12.75">
      <c r="C227" s="239" t="s">
        <v>819</v>
      </c>
      <c r="D227" s="252" t="s">
        <v>1849</v>
      </c>
      <c r="E227" s="252" t="s">
        <v>1757</v>
      </c>
      <c r="F227" s="172" t="s">
        <v>1722</v>
      </c>
      <c r="G227" s="164"/>
      <c r="H227" s="180">
        <f t="shared" si="3"/>
        <v>107747</v>
      </c>
      <c r="I227" s="11" t="s">
        <v>615</v>
      </c>
      <c r="J227" s="85"/>
      <c r="K227" s="697">
        <v>4342</v>
      </c>
      <c r="L227" s="697">
        <v>0</v>
      </c>
      <c r="M227" s="697">
        <v>8522</v>
      </c>
      <c r="N227" s="697">
        <v>10561</v>
      </c>
      <c r="O227" s="697">
        <v>48020</v>
      </c>
      <c r="P227" s="697">
        <v>18485</v>
      </c>
      <c r="Q227" s="697">
        <v>13556</v>
      </c>
      <c r="R227" s="697">
        <v>2530</v>
      </c>
      <c r="S227" s="697">
        <v>0</v>
      </c>
      <c r="T227" s="697">
        <v>1299</v>
      </c>
      <c r="U227" s="697">
        <v>392</v>
      </c>
      <c r="V227" s="697">
        <v>40</v>
      </c>
      <c r="W227" s="85"/>
      <c r="X227" s="172" t="s">
        <v>1758</v>
      </c>
      <c r="Y227" s="254" t="s">
        <v>1760</v>
      </c>
      <c r="Z227" s="156"/>
    </row>
    <row r="228" spans="3:26" s="330" customFormat="1" ht="12.75">
      <c r="C228" s="239" t="s">
        <v>1761</v>
      </c>
      <c r="D228" s="252" t="s">
        <v>1849</v>
      </c>
      <c r="E228" s="252" t="s">
        <v>1757</v>
      </c>
      <c r="F228" s="172" t="s">
        <v>1722</v>
      </c>
      <c r="G228" s="164"/>
      <c r="H228" s="180">
        <f t="shared" si="3"/>
        <v>83</v>
      </c>
      <c r="I228" s="11" t="s">
        <v>615</v>
      </c>
      <c r="J228" s="85"/>
      <c r="K228" s="697">
        <v>0</v>
      </c>
      <c r="L228" s="697">
        <v>0</v>
      </c>
      <c r="M228" s="697">
        <v>0</v>
      </c>
      <c r="N228" s="697">
        <v>0</v>
      </c>
      <c r="O228" s="697">
        <v>0</v>
      </c>
      <c r="P228" s="697">
        <v>83</v>
      </c>
      <c r="Q228" s="697">
        <v>0</v>
      </c>
      <c r="R228" s="697">
        <v>0</v>
      </c>
      <c r="S228" s="697">
        <v>0</v>
      </c>
      <c r="T228" s="697">
        <v>0</v>
      </c>
      <c r="U228" s="697">
        <v>0</v>
      </c>
      <c r="V228" s="697">
        <v>0</v>
      </c>
      <c r="W228" s="85"/>
      <c r="X228" s="172" t="s">
        <v>1758</v>
      </c>
      <c r="Y228" s="254" t="s">
        <v>1759</v>
      </c>
      <c r="Z228" s="156"/>
    </row>
    <row r="229" spans="3:26" s="330" customFormat="1" ht="12.75">
      <c r="C229" s="239" t="s">
        <v>1755</v>
      </c>
      <c r="D229" s="252" t="s">
        <v>1850</v>
      </c>
      <c r="E229" s="252" t="s">
        <v>1757</v>
      </c>
      <c r="F229" s="172" t="s">
        <v>1670</v>
      </c>
      <c r="G229" s="164"/>
      <c r="H229" s="180">
        <f t="shared" si="3"/>
        <v>116185</v>
      </c>
      <c r="I229" s="11" t="s">
        <v>615</v>
      </c>
      <c r="J229" s="85"/>
      <c r="K229" s="697">
        <v>0</v>
      </c>
      <c r="L229" s="697">
        <v>8922</v>
      </c>
      <c r="M229" s="697">
        <v>1552</v>
      </c>
      <c r="N229" s="697">
        <v>34503</v>
      </c>
      <c r="O229" s="697">
        <v>0</v>
      </c>
      <c r="P229" s="697">
        <v>49251</v>
      </c>
      <c r="Q229" s="697">
        <v>20753</v>
      </c>
      <c r="R229" s="697">
        <v>1204</v>
      </c>
      <c r="S229" s="697">
        <v>0</v>
      </c>
      <c r="T229" s="697">
        <v>0</v>
      </c>
      <c r="U229" s="697">
        <v>0</v>
      </c>
      <c r="V229" s="697">
        <v>0</v>
      </c>
      <c r="W229" s="85"/>
      <c r="X229" s="172" t="s">
        <v>1758</v>
      </c>
      <c r="Y229" s="254" t="s">
        <v>1759</v>
      </c>
      <c r="Z229" s="156"/>
    </row>
    <row r="230" spans="3:26" s="330" customFormat="1" ht="12.75">
      <c r="C230" s="239" t="s">
        <v>819</v>
      </c>
      <c r="D230" s="252" t="s">
        <v>1850</v>
      </c>
      <c r="E230" s="252" t="s">
        <v>1757</v>
      </c>
      <c r="F230" s="172" t="s">
        <v>1670</v>
      </c>
      <c r="G230" s="164"/>
      <c r="H230" s="180">
        <f t="shared" si="3"/>
        <v>117746</v>
      </c>
      <c r="I230" s="11" t="s">
        <v>615</v>
      </c>
      <c r="J230" s="85"/>
      <c r="K230" s="697">
        <v>0</v>
      </c>
      <c r="L230" s="697">
        <v>8922</v>
      </c>
      <c r="M230" s="697">
        <v>1552</v>
      </c>
      <c r="N230" s="697">
        <v>34503</v>
      </c>
      <c r="O230" s="697">
        <v>0</v>
      </c>
      <c r="P230" s="697">
        <v>50812</v>
      </c>
      <c r="Q230" s="697">
        <v>20753</v>
      </c>
      <c r="R230" s="697">
        <v>1204</v>
      </c>
      <c r="S230" s="697">
        <v>0</v>
      </c>
      <c r="T230" s="697">
        <v>0</v>
      </c>
      <c r="U230" s="697">
        <v>0</v>
      </c>
      <c r="V230" s="697">
        <v>0</v>
      </c>
      <c r="W230" s="85"/>
      <c r="X230" s="172" t="s">
        <v>511</v>
      </c>
      <c r="Y230" s="254" t="s">
        <v>1760</v>
      </c>
      <c r="Z230" s="156"/>
    </row>
    <row r="231" spans="3:26" s="330" customFormat="1" ht="12.75">
      <c r="C231" s="239" t="s">
        <v>1761</v>
      </c>
      <c r="D231" s="252" t="s">
        <v>1850</v>
      </c>
      <c r="E231" s="252" t="s">
        <v>1757</v>
      </c>
      <c r="F231" s="172" t="s">
        <v>1670</v>
      </c>
      <c r="G231" s="164"/>
      <c r="H231" s="180">
        <f t="shared" si="3"/>
        <v>1561</v>
      </c>
      <c r="I231" s="11" t="s">
        <v>615</v>
      </c>
      <c r="J231" s="85"/>
      <c r="K231" s="697">
        <v>0</v>
      </c>
      <c r="L231" s="697">
        <v>0</v>
      </c>
      <c r="M231" s="697">
        <v>0</v>
      </c>
      <c r="N231" s="697">
        <v>0</v>
      </c>
      <c r="O231" s="697">
        <v>0</v>
      </c>
      <c r="P231" s="697">
        <v>1561</v>
      </c>
      <c r="Q231" s="697">
        <v>0</v>
      </c>
      <c r="R231" s="697">
        <v>0</v>
      </c>
      <c r="S231" s="697">
        <v>0</v>
      </c>
      <c r="T231" s="697">
        <v>0</v>
      </c>
      <c r="U231" s="697">
        <v>0</v>
      </c>
      <c r="V231" s="697">
        <v>0</v>
      </c>
      <c r="W231" s="85"/>
      <c r="X231" s="172" t="s">
        <v>511</v>
      </c>
      <c r="Y231" s="254" t="s">
        <v>1759</v>
      </c>
      <c r="Z231" s="156"/>
    </row>
    <row r="232" spans="3:26" s="330" customFormat="1" ht="12.75">
      <c r="C232" s="239" t="s">
        <v>1755</v>
      </c>
      <c r="D232" s="252" t="s">
        <v>1851</v>
      </c>
      <c r="E232" s="252" t="s">
        <v>1757</v>
      </c>
      <c r="F232" s="172" t="s">
        <v>1670</v>
      </c>
      <c r="G232" s="164"/>
      <c r="H232" s="180">
        <f t="shared" si="3"/>
        <v>615218</v>
      </c>
      <c r="I232" s="11" t="s">
        <v>615</v>
      </c>
      <c r="J232" s="85"/>
      <c r="K232" s="697">
        <v>0</v>
      </c>
      <c r="L232" s="697">
        <v>134211</v>
      </c>
      <c r="M232" s="697">
        <v>13836</v>
      </c>
      <c r="N232" s="697">
        <v>117195</v>
      </c>
      <c r="O232" s="697">
        <v>0</v>
      </c>
      <c r="P232" s="697">
        <v>193284</v>
      </c>
      <c r="Q232" s="697">
        <v>148734</v>
      </c>
      <c r="R232" s="697">
        <v>7958</v>
      </c>
      <c r="S232" s="697">
        <v>0</v>
      </c>
      <c r="T232" s="697">
        <v>0</v>
      </c>
      <c r="U232" s="697">
        <v>0</v>
      </c>
      <c r="V232" s="697">
        <v>0</v>
      </c>
      <c r="W232" s="85"/>
      <c r="X232" s="172" t="s">
        <v>1758</v>
      </c>
      <c r="Y232" s="254" t="s">
        <v>1759</v>
      </c>
      <c r="Z232" s="156"/>
    </row>
    <row r="233" spans="3:26" s="330" customFormat="1" ht="12.75">
      <c r="C233" s="239" t="s">
        <v>819</v>
      </c>
      <c r="D233" s="252" t="s">
        <v>1851</v>
      </c>
      <c r="E233" s="252" t="s">
        <v>1757</v>
      </c>
      <c r="F233" s="172" t="s">
        <v>1670</v>
      </c>
      <c r="G233" s="164"/>
      <c r="H233" s="180">
        <f t="shared" si="3"/>
        <v>618455</v>
      </c>
      <c r="I233" s="11" t="s">
        <v>615</v>
      </c>
      <c r="J233" s="85"/>
      <c r="K233" s="697">
        <v>0</v>
      </c>
      <c r="L233" s="697">
        <v>134551</v>
      </c>
      <c r="M233" s="697">
        <v>13836</v>
      </c>
      <c r="N233" s="697">
        <v>117195</v>
      </c>
      <c r="O233" s="697">
        <v>0</v>
      </c>
      <c r="P233" s="697">
        <v>196181</v>
      </c>
      <c r="Q233" s="697">
        <v>148734</v>
      </c>
      <c r="R233" s="697">
        <v>7958</v>
      </c>
      <c r="S233" s="697">
        <v>0</v>
      </c>
      <c r="T233" s="697">
        <v>0</v>
      </c>
      <c r="U233" s="697">
        <v>0</v>
      </c>
      <c r="V233" s="697">
        <v>0</v>
      </c>
      <c r="W233" s="85"/>
      <c r="X233" s="172" t="s">
        <v>1758</v>
      </c>
      <c r="Y233" s="254" t="s">
        <v>1760</v>
      </c>
      <c r="Z233" s="156"/>
    </row>
    <row r="234" spans="3:26" s="330" customFormat="1" ht="12.75">
      <c r="C234" s="239" t="s">
        <v>1761</v>
      </c>
      <c r="D234" s="252" t="s">
        <v>1851</v>
      </c>
      <c r="E234" s="252" t="s">
        <v>1757</v>
      </c>
      <c r="F234" s="172" t="s">
        <v>1670</v>
      </c>
      <c r="G234" s="164"/>
      <c r="H234" s="180">
        <f t="shared" si="3"/>
        <v>3237</v>
      </c>
      <c r="I234" s="11" t="s">
        <v>615</v>
      </c>
      <c r="J234" s="85"/>
      <c r="K234" s="697">
        <v>0</v>
      </c>
      <c r="L234" s="697">
        <v>340</v>
      </c>
      <c r="M234" s="697">
        <v>0</v>
      </c>
      <c r="N234" s="697">
        <v>0</v>
      </c>
      <c r="O234" s="697">
        <v>0</v>
      </c>
      <c r="P234" s="697">
        <v>2897</v>
      </c>
      <c r="Q234" s="697">
        <v>0</v>
      </c>
      <c r="R234" s="697">
        <v>0</v>
      </c>
      <c r="S234" s="697">
        <v>0</v>
      </c>
      <c r="T234" s="697">
        <v>0</v>
      </c>
      <c r="U234" s="697">
        <v>0</v>
      </c>
      <c r="V234" s="697">
        <v>0</v>
      </c>
      <c r="W234" s="85"/>
      <c r="X234" s="172" t="s">
        <v>1758</v>
      </c>
      <c r="Y234" s="254" t="s">
        <v>1759</v>
      </c>
      <c r="Z234" s="156"/>
    </row>
    <row r="235" spans="3:26" s="330" customFormat="1" ht="12.75">
      <c r="C235" s="239" t="s">
        <v>1755</v>
      </c>
      <c r="D235" s="252" t="s">
        <v>1852</v>
      </c>
      <c r="E235" s="252" t="s">
        <v>1757</v>
      </c>
      <c r="F235" s="172" t="s">
        <v>1670</v>
      </c>
      <c r="G235" s="164"/>
      <c r="H235" s="180">
        <f t="shared" si="3"/>
        <v>743</v>
      </c>
      <c r="I235" s="11" t="s">
        <v>615</v>
      </c>
      <c r="J235" s="85"/>
      <c r="K235" s="697">
        <v>0</v>
      </c>
      <c r="L235" s="697">
        <v>414</v>
      </c>
      <c r="M235" s="697">
        <v>0</v>
      </c>
      <c r="N235" s="697">
        <v>141</v>
      </c>
      <c r="O235" s="697">
        <v>40</v>
      </c>
      <c r="P235" s="697">
        <v>0</v>
      </c>
      <c r="Q235" s="697">
        <v>148</v>
      </c>
      <c r="R235" s="697">
        <v>0</v>
      </c>
      <c r="S235" s="697">
        <v>0</v>
      </c>
      <c r="T235" s="697">
        <v>0</v>
      </c>
      <c r="U235" s="697">
        <v>0</v>
      </c>
      <c r="V235" s="697">
        <v>0</v>
      </c>
      <c r="W235" s="85"/>
      <c r="X235" s="172" t="s">
        <v>1758</v>
      </c>
      <c r="Y235" s="254" t="s">
        <v>1759</v>
      </c>
      <c r="Z235" s="156"/>
    </row>
    <row r="236" spans="3:26" s="330" customFormat="1" ht="12.75">
      <c r="C236" s="239" t="s">
        <v>819</v>
      </c>
      <c r="D236" s="252" t="s">
        <v>1852</v>
      </c>
      <c r="E236" s="252" t="s">
        <v>1757</v>
      </c>
      <c r="F236" s="172" t="s">
        <v>1670</v>
      </c>
      <c r="G236" s="164"/>
      <c r="H236" s="180">
        <f t="shared" si="3"/>
        <v>743</v>
      </c>
      <c r="I236" s="11" t="s">
        <v>615</v>
      </c>
      <c r="J236" s="85"/>
      <c r="K236" s="697">
        <v>0</v>
      </c>
      <c r="L236" s="697">
        <v>414</v>
      </c>
      <c r="M236" s="697">
        <v>0</v>
      </c>
      <c r="N236" s="697">
        <v>141</v>
      </c>
      <c r="O236" s="697">
        <v>40</v>
      </c>
      <c r="P236" s="697">
        <v>0</v>
      </c>
      <c r="Q236" s="697">
        <v>148</v>
      </c>
      <c r="R236" s="697">
        <v>0</v>
      </c>
      <c r="S236" s="697">
        <v>0</v>
      </c>
      <c r="T236" s="697">
        <v>0</v>
      </c>
      <c r="U236" s="697">
        <v>0</v>
      </c>
      <c r="V236" s="697">
        <v>0</v>
      </c>
      <c r="W236" s="85"/>
      <c r="X236" s="172" t="s">
        <v>1758</v>
      </c>
      <c r="Y236" s="254" t="s">
        <v>1759</v>
      </c>
      <c r="Z236" s="156"/>
    </row>
    <row r="237" spans="3:26" s="330" customFormat="1" ht="12.75">
      <c r="C237" s="239" t="s">
        <v>1755</v>
      </c>
      <c r="D237" s="252" t="s">
        <v>1853</v>
      </c>
      <c r="E237" s="252" t="s">
        <v>1757</v>
      </c>
      <c r="F237" s="172" t="s">
        <v>1670</v>
      </c>
      <c r="G237" s="164"/>
      <c r="H237" s="180">
        <f t="shared" si="3"/>
        <v>93174</v>
      </c>
      <c r="I237" s="11" t="s">
        <v>615</v>
      </c>
      <c r="J237" s="85"/>
      <c r="K237" s="697">
        <v>0</v>
      </c>
      <c r="L237" s="697">
        <v>20695</v>
      </c>
      <c r="M237" s="697">
        <v>760</v>
      </c>
      <c r="N237" s="697">
        <v>6153</v>
      </c>
      <c r="O237" s="697">
        <v>19888</v>
      </c>
      <c r="P237" s="697">
        <v>10833</v>
      </c>
      <c r="Q237" s="697">
        <v>34845</v>
      </c>
      <c r="R237" s="697">
        <v>0</v>
      </c>
      <c r="S237" s="697">
        <v>0</v>
      </c>
      <c r="T237" s="697">
        <v>0</v>
      </c>
      <c r="U237" s="697">
        <v>0</v>
      </c>
      <c r="V237" s="697">
        <v>0</v>
      </c>
      <c r="W237" s="85"/>
      <c r="X237" s="172" t="s">
        <v>1758</v>
      </c>
      <c r="Y237" s="254" t="s">
        <v>1759</v>
      </c>
      <c r="Z237" s="156"/>
    </row>
    <row r="238" spans="3:26" s="330" customFormat="1" ht="12.75">
      <c r="C238" s="239" t="s">
        <v>819</v>
      </c>
      <c r="D238" s="252" t="s">
        <v>1853</v>
      </c>
      <c r="E238" s="252" t="s">
        <v>1757</v>
      </c>
      <c r="F238" s="172" t="s">
        <v>1670</v>
      </c>
      <c r="G238" s="164"/>
      <c r="H238" s="180">
        <f t="shared" si="3"/>
        <v>93174</v>
      </c>
      <c r="I238" s="11" t="s">
        <v>615</v>
      </c>
      <c r="J238" s="85"/>
      <c r="K238" s="697">
        <v>0</v>
      </c>
      <c r="L238" s="697">
        <v>20695</v>
      </c>
      <c r="M238" s="697">
        <v>760</v>
      </c>
      <c r="N238" s="697">
        <v>6153</v>
      </c>
      <c r="O238" s="697">
        <v>19888</v>
      </c>
      <c r="P238" s="697">
        <v>10833</v>
      </c>
      <c r="Q238" s="697">
        <v>34845</v>
      </c>
      <c r="R238" s="697">
        <v>0</v>
      </c>
      <c r="S238" s="697">
        <v>0</v>
      </c>
      <c r="T238" s="697">
        <v>0</v>
      </c>
      <c r="U238" s="697">
        <v>0</v>
      </c>
      <c r="V238" s="697">
        <v>0</v>
      </c>
      <c r="W238" s="85"/>
      <c r="X238" s="172" t="s">
        <v>1758</v>
      </c>
      <c r="Y238" s="254" t="s">
        <v>1760</v>
      </c>
      <c r="Z238" s="156"/>
    </row>
    <row r="239" spans="3:26" s="330" customFormat="1" ht="12.75">
      <c r="C239" s="239" t="s">
        <v>1755</v>
      </c>
      <c r="D239" s="252" t="s">
        <v>1854</v>
      </c>
      <c r="E239" s="252" t="s">
        <v>1757</v>
      </c>
      <c r="F239" s="172" t="s">
        <v>1670</v>
      </c>
      <c r="G239" s="164"/>
      <c r="H239" s="180">
        <f t="shared" si="3"/>
        <v>2036</v>
      </c>
      <c r="I239" s="11" t="s">
        <v>615</v>
      </c>
      <c r="J239" s="85"/>
      <c r="K239" s="697">
        <v>0</v>
      </c>
      <c r="L239" s="697">
        <v>1103</v>
      </c>
      <c r="M239" s="697">
        <v>0</v>
      </c>
      <c r="N239" s="697">
        <v>202</v>
      </c>
      <c r="O239" s="697">
        <v>0</v>
      </c>
      <c r="P239" s="697">
        <v>508</v>
      </c>
      <c r="Q239" s="697">
        <v>223</v>
      </c>
      <c r="R239" s="697">
        <v>0</v>
      </c>
      <c r="S239" s="697">
        <v>0</v>
      </c>
      <c r="T239" s="697">
        <v>0</v>
      </c>
      <c r="U239" s="697">
        <v>0</v>
      </c>
      <c r="V239" s="697">
        <v>0</v>
      </c>
      <c r="W239" s="85"/>
      <c r="X239" s="172" t="s">
        <v>1758</v>
      </c>
      <c r="Y239" s="254" t="s">
        <v>1759</v>
      </c>
      <c r="Z239" s="156"/>
    </row>
    <row r="240" spans="3:26" s="330" customFormat="1" ht="12.75">
      <c r="C240" s="239" t="s">
        <v>819</v>
      </c>
      <c r="D240" s="252" t="s">
        <v>1854</v>
      </c>
      <c r="E240" s="252" t="s">
        <v>1757</v>
      </c>
      <c r="F240" s="172" t="s">
        <v>1670</v>
      </c>
      <c r="G240" s="164"/>
      <c r="H240" s="180">
        <f t="shared" si="3"/>
        <v>2036</v>
      </c>
      <c r="I240" s="11" t="s">
        <v>615</v>
      </c>
      <c r="J240" s="85"/>
      <c r="K240" s="697">
        <v>0</v>
      </c>
      <c r="L240" s="697">
        <v>1103</v>
      </c>
      <c r="M240" s="697">
        <v>0</v>
      </c>
      <c r="N240" s="697">
        <v>202</v>
      </c>
      <c r="O240" s="697">
        <v>0</v>
      </c>
      <c r="P240" s="697">
        <v>508</v>
      </c>
      <c r="Q240" s="697">
        <v>223</v>
      </c>
      <c r="R240" s="697">
        <v>0</v>
      </c>
      <c r="S240" s="697">
        <v>0</v>
      </c>
      <c r="T240" s="697">
        <v>0</v>
      </c>
      <c r="U240" s="697">
        <v>0</v>
      </c>
      <c r="V240" s="697">
        <v>0</v>
      </c>
      <c r="W240" s="85"/>
      <c r="X240" s="172" t="s">
        <v>1758</v>
      </c>
      <c r="Y240" s="254" t="s">
        <v>1760</v>
      </c>
      <c r="Z240" s="156"/>
    </row>
    <row r="241" spans="3:26" s="330" customFormat="1" ht="12.75">
      <c r="C241" s="239" t="s">
        <v>1755</v>
      </c>
      <c r="D241" s="252" t="s">
        <v>1855</v>
      </c>
      <c r="E241" s="252" t="s">
        <v>1757</v>
      </c>
      <c r="F241" s="172" t="s">
        <v>1714</v>
      </c>
      <c r="G241" s="164"/>
      <c r="H241" s="180">
        <f t="shared" si="3"/>
        <v>8877</v>
      </c>
      <c r="I241" s="11" t="s">
        <v>615</v>
      </c>
      <c r="J241" s="85"/>
      <c r="K241" s="697">
        <v>0</v>
      </c>
      <c r="L241" s="697">
        <v>0</v>
      </c>
      <c r="M241" s="697">
        <v>0</v>
      </c>
      <c r="N241" s="697">
        <v>0</v>
      </c>
      <c r="O241" s="697">
        <v>8347</v>
      </c>
      <c r="P241" s="697">
        <v>0</v>
      </c>
      <c r="Q241" s="697">
        <v>530</v>
      </c>
      <c r="R241" s="697">
        <v>0</v>
      </c>
      <c r="S241" s="697">
        <v>0</v>
      </c>
      <c r="T241" s="697">
        <v>0</v>
      </c>
      <c r="U241" s="697">
        <v>0</v>
      </c>
      <c r="V241" s="697">
        <v>0</v>
      </c>
      <c r="W241" s="85"/>
      <c r="X241" s="172" t="s">
        <v>1758</v>
      </c>
      <c r="Y241" s="254" t="s">
        <v>1759</v>
      </c>
      <c r="Z241" s="156"/>
    </row>
    <row r="242" spans="3:26" s="330" customFormat="1" ht="12.75">
      <c r="C242" s="239" t="s">
        <v>819</v>
      </c>
      <c r="D242" s="252" t="s">
        <v>1855</v>
      </c>
      <c r="E242" s="252" t="s">
        <v>1757</v>
      </c>
      <c r="F242" s="172" t="s">
        <v>1714</v>
      </c>
      <c r="G242" s="164"/>
      <c r="H242" s="180">
        <f t="shared" si="3"/>
        <v>8877</v>
      </c>
      <c r="I242" s="11" t="s">
        <v>615</v>
      </c>
      <c r="J242" s="85"/>
      <c r="K242" s="697">
        <v>0</v>
      </c>
      <c r="L242" s="697">
        <v>0</v>
      </c>
      <c r="M242" s="697">
        <v>0</v>
      </c>
      <c r="N242" s="697">
        <v>0</v>
      </c>
      <c r="O242" s="697">
        <v>8347</v>
      </c>
      <c r="P242" s="697">
        <v>0</v>
      </c>
      <c r="Q242" s="697">
        <v>530</v>
      </c>
      <c r="R242" s="697">
        <v>0</v>
      </c>
      <c r="S242" s="697">
        <v>0</v>
      </c>
      <c r="T242" s="697">
        <v>0</v>
      </c>
      <c r="U242" s="697">
        <v>0</v>
      </c>
      <c r="V242" s="697">
        <v>0</v>
      </c>
      <c r="W242" s="85"/>
      <c r="X242" s="172" t="s">
        <v>1758</v>
      </c>
      <c r="Y242" s="254" t="s">
        <v>1760</v>
      </c>
      <c r="Z242" s="156"/>
    </row>
    <row r="243" spans="3:26" s="330" customFormat="1" ht="12.75">
      <c r="C243" s="239" t="s">
        <v>1755</v>
      </c>
      <c r="D243" s="252" t="s">
        <v>1856</v>
      </c>
      <c r="E243" s="252" t="s">
        <v>1757</v>
      </c>
      <c r="F243" s="172" t="s">
        <v>1714</v>
      </c>
      <c r="G243" s="164"/>
      <c r="H243" s="180">
        <f t="shared" si="3"/>
        <v>680</v>
      </c>
      <c r="I243" s="11" t="s">
        <v>615</v>
      </c>
      <c r="J243" s="85"/>
      <c r="K243" s="697">
        <v>0</v>
      </c>
      <c r="L243" s="697">
        <v>0</v>
      </c>
      <c r="M243" s="697">
        <v>0</v>
      </c>
      <c r="N243" s="697">
        <v>0</v>
      </c>
      <c r="O243" s="697">
        <v>0</v>
      </c>
      <c r="P243" s="697">
        <v>0</v>
      </c>
      <c r="Q243" s="697">
        <v>0</v>
      </c>
      <c r="R243" s="697">
        <v>0</v>
      </c>
      <c r="S243" s="697">
        <v>0</v>
      </c>
      <c r="T243" s="697">
        <v>0</v>
      </c>
      <c r="U243" s="697">
        <v>680</v>
      </c>
      <c r="V243" s="697">
        <v>0</v>
      </c>
      <c r="W243" s="85"/>
      <c r="X243" s="172" t="s">
        <v>1758</v>
      </c>
      <c r="Y243" s="254" t="s">
        <v>1759</v>
      </c>
      <c r="Z243" s="156"/>
    </row>
    <row r="244" spans="3:26" s="330" customFormat="1" ht="12.75">
      <c r="C244" s="239" t="s">
        <v>819</v>
      </c>
      <c r="D244" s="252" t="s">
        <v>1856</v>
      </c>
      <c r="E244" s="252" t="s">
        <v>1757</v>
      </c>
      <c r="F244" s="172" t="s">
        <v>1714</v>
      </c>
      <c r="G244" s="164"/>
      <c r="H244" s="180">
        <f t="shared" si="3"/>
        <v>1020</v>
      </c>
      <c r="I244" s="11" t="s">
        <v>615</v>
      </c>
      <c r="J244" s="85"/>
      <c r="K244" s="697">
        <v>0</v>
      </c>
      <c r="L244" s="697">
        <v>0</v>
      </c>
      <c r="M244" s="697">
        <v>0</v>
      </c>
      <c r="N244" s="697">
        <v>0</v>
      </c>
      <c r="O244" s="697">
        <v>0</v>
      </c>
      <c r="P244" s="697">
        <v>0</v>
      </c>
      <c r="Q244" s="697">
        <v>0</v>
      </c>
      <c r="R244" s="697">
        <v>0</v>
      </c>
      <c r="S244" s="697">
        <v>0</v>
      </c>
      <c r="T244" s="697">
        <v>0</v>
      </c>
      <c r="U244" s="697">
        <v>1020</v>
      </c>
      <c r="V244" s="697">
        <v>0</v>
      </c>
      <c r="W244" s="85"/>
      <c r="X244" s="172" t="s">
        <v>1758</v>
      </c>
      <c r="Y244" s="254" t="s">
        <v>1760</v>
      </c>
      <c r="Z244" s="156"/>
    </row>
    <row r="245" spans="3:26" s="330" customFormat="1" ht="12.75">
      <c r="C245" s="239" t="s">
        <v>1761</v>
      </c>
      <c r="D245" s="252" t="s">
        <v>1856</v>
      </c>
      <c r="E245" s="252" t="s">
        <v>1757</v>
      </c>
      <c r="F245" s="172" t="s">
        <v>1714</v>
      </c>
      <c r="G245" s="164"/>
      <c r="H245" s="180">
        <f t="shared" si="3"/>
        <v>340</v>
      </c>
      <c r="I245" s="11" t="s">
        <v>615</v>
      </c>
      <c r="J245" s="85"/>
      <c r="K245" s="697">
        <v>0</v>
      </c>
      <c r="L245" s="697">
        <v>0</v>
      </c>
      <c r="M245" s="697">
        <v>0</v>
      </c>
      <c r="N245" s="697">
        <v>0</v>
      </c>
      <c r="O245" s="697">
        <v>0</v>
      </c>
      <c r="P245" s="697">
        <v>0</v>
      </c>
      <c r="Q245" s="697">
        <v>0</v>
      </c>
      <c r="R245" s="697">
        <v>0</v>
      </c>
      <c r="S245" s="697">
        <v>0</v>
      </c>
      <c r="T245" s="697">
        <v>0</v>
      </c>
      <c r="U245" s="697">
        <v>340</v>
      </c>
      <c r="V245" s="697">
        <v>0</v>
      </c>
      <c r="W245" s="85"/>
      <c r="X245" s="172" t="s">
        <v>1758</v>
      </c>
      <c r="Y245" s="254" t="s">
        <v>1759</v>
      </c>
      <c r="Z245" s="156"/>
    </row>
    <row r="246" spans="3:26" s="330" customFormat="1" ht="12.75">
      <c r="C246" s="239" t="s">
        <v>1755</v>
      </c>
      <c r="D246" s="252" t="s">
        <v>1857</v>
      </c>
      <c r="E246" s="252" t="s">
        <v>1757</v>
      </c>
      <c r="F246" s="172" t="s">
        <v>1714</v>
      </c>
      <c r="G246" s="164"/>
      <c r="H246" s="180">
        <f t="shared" si="3"/>
        <v>1251383</v>
      </c>
      <c r="I246" s="11" t="s">
        <v>615</v>
      </c>
      <c r="J246" s="85"/>
      <c r="K246" s="697">
        <v>157102</v>
      </c>
      <c r="L246" s="697">
        <v>31694</v>
      </c>
      <c r="M246" s="697">
        <v>31418</v>
      </c>
      <c r="N246" s="697">
        <v>217847</v>
      </c>
      <c r="O246" s="697">
        <v>62933</v>
      </c>
      <c r="P246" s="697">
        <v>100366</v>
      </c>
      <c r="Q246" s="697">
        <v>81605</v>
      </c>
      <c r="R246" s="697">
        <v>36210</v>
      </c>
      <c r="S246" s="697">
        <v>166</v>
      </c>
      <c r="T246" s="697">
        <v>1775</v>
      </c>
      <c r="U246" s="697">
        <v>217550</v>
      </c>
      <c r="V246" s="697">
        <v>312717</v>
      </c>
      <c r="W246" s="85"/>
      <c r="X246" s="172" t="s">
        <v>1758</v>
      </c>
      <c r="Y246" s="254" t="s">
        <v>1759</v>
      </c>
      <c r="Z246" s="156"/>
    </row>
    <row r="247" spans="3:26" s="330" customFormat="1" ht="12.75">
      <c r="C247" s="239" t="s">
        <v>819</v>
      </c>
      <c r="D247" s="252" t="s">
        <v>1857</v>
      </c>
      <c r="E247" s="252" t="s">
        <v>1757</v>
      </c>
      <c r="F247" s="172" t="s">
        <v>1714</v>
      </c>
      <c r="G247" s="164"/>
      <c r="H247" s="180">
        <f t="shared" si="3"/>
        <v>1266050</v>
      </c>
      <c r="I247" s="11" t="s">
        <v>615</v>
      </c>
      <c r="J247" s="85"/>
      <c r="K247" s="697">
        <v>162385</v>
      </c>
      <c r="L247" s="697">
        <v>32299</v>
      </c>
      <c r="M247" s="697">
        <v>32028</v>
      </c>
      <c r="N247" s="697">
        <v>217847</v>
      </c>
      <c r="O247" s="697">
        <v>65299</v>
      </c>
      <c r="P247" s="697">
        <v>103279</v>
      </c>
      <c r="Q247" s="697">
        <v>81605</v>
      </c>
      <c r="R247" s="697">
        <v>36210</v>
      </c>
      <c r="S247" s="697">
        <v>166</v>
      </c>
      <c r="T247" s="697">
        <v>1775</v>
      </c>
      <c r="U247" s="697">
        <v>219930</v>
      </c>
      <c r="V247" s="697">
        <v>313227</v>
      </c>
      <c r="W247" s="85"/>
      <c r="X247" s="172" t="s">
        <v>1758</v>
      </c>
      <c r="Y247" s="254" t="s">
        <v>1760</v>
      </c>
      <c r="Z247" s="156"/>
    </row>
    <row r="248" spans="3:26" s="330" customFormat="1" ht="12.75">
      <c r="C248" s="239" t="s">
        <v>1761</v>
      </c>
      <c r="D248" s="252" t="s">
        <v>1857</v>
      </c>
      <c r="E248" s="252" t="s">
        <v>1757</v>
      </c>
      <c r="F248" s="172" t="s">
        <v>1714</v>
      </c>
      <c r="G248" s="164"/>
      <c r="H248" s="180">
        <f t="shared" si="3"/>
        <v>14667</v>
      </c>
      <c r="I248" s="11" t="s">
        <v>615</v>
      </c>
      <c r="J248" s="85"/>
      <c r="K248" s="697">
        <v>5283</v>
      </c>
      <c r="L248" s="697">
        <v>605</v>
      </c>
      <c r="M248" s="697">
        <v>610</v>
      </c>
      <c r="N248" s="697">
        <v>0</v>
      </c>
      <c r="O248" s="697">
        <v>2365</v>
      </c>
      <c r="P248" s="697">
        <v>2914</v>
      </c>
      <c r="Q248" s="697">
        <v>0</v>
      </c>
      <c r="R248" s="697">
        <v>0</v>
      </c>
      <c r="S248" s="697">
        <v>0</v>
      </c>
      <c r="T248" s="697">
        <v>0</v>
      </c>
      <c r="U248" s="697">
        <v>2380</v>
      </c>
      <c r="V248" s="697">
        <v>510</v>
      </c>
      <c r="W248" s="85"/>
      <c r="X248" s="172" t="s">
        <v>1758</v>
      </c>
      <c r="Y248" s="254" t="s">
        <v>1759</v>
      </c>
      <c r="Z248" s="156"/>
    </row>
    <row r="249" spans="3:26" s="330" customFormat="1" ht="12.75">
      <c r="C249" s="239" t="s">
        <v>1755</v>
      </c>
      <c r="D249" s="252" t="s">
        <v>1858</v>
      </c>
      <c r="E249" s="252" t="s">
        <v>1757</v>
      </c>
      <c r="F249" s="172" t="s">
        <v>1714</v>
      </c>
      <c r="G249" s="164"/>
      <c r="H249" s="180">
        <f t="shared" si="3"/>
        <v>78926</v>
      </c>
      <c r="I249" s="11" t="s">
        <v>615</v>
      </c>
      <c r="J249" s="85"/>
      <c r="K249" s="697">
        <v>7385</v>
      </c>
      <c r="L249" s="697">
        <v>1275</v>
      </c>
      <c r="M249" s="697">
        <v>5354</v>
      </c>
      <c r="N249" s="697">
        <v>24770</v>
      </c>
      <c r="O249" s="697">
        <v>2764</v>
      </c>
      <c r="P249" s="697">
        <v>15536</v>
      </c>
      <c r="Q249" s="697">
        <v>3067</v>
      </c>
      <c r="R249" s="697">
        <v>367</v>
      </c>
      <c r="S249" s="697">
        <v>0</v>
      </c>
      <c r="T249" s="697">
        <v>550</v>
      </c>
      <c r="U249" s="697">
        <v>6992</v>
      </c>
      <c r="V249" s="697">
        <v>10866</v>
      </c>
      <c r="W249" s="85"/>
      <c r="X249" s="172" t="s">
        <v>1758</v>
      </c>
      <c r="Y249" s="254" t="s">
        <v>1759</v>
      </c>
      <c r="Z249" s="156"/>
    </row>
    <row r="250" spans="3:26" s="330" customFormat="1" ht="12.75">
      <c r="C250" s="239" t="s">
        <v>819</v>
      </c>
      <c r="D250" s="252" t="s">
        <v>1858</v>
      </c>
      <c r="E250" s="252" t="s">
        <v>1757</v>
      </c>
      <c r="F250" s="172" t="s">
        <v>1714</v>
      </c>
      <c r="G250" s="164"/>
      <c r="H250" s="180">
        <f t="shared" si="3"/>
        <v>81438</v>
      </c>
      <c r="I250" s="11" t="s">
        <v>615</v>
      </c>
      <c r="J250" s="85"/>
      <c r="K250" s="697">
        <v>7889</v>
      </c>
      <c r="L250" s="697">
        <v>1275</v>
      </c>
      <c r="M250" s="697">
        <v>5354</v>
      </c>
      <c r="N250" s="697">
        <v>24770</v>
      </c>
      <c r="O250" s="697">
        <v>3220</v>
      </c>
      <c r="P250" s="697">
        <v>15536</v>
      </c>
      <c r="Q250" s="697">
        <v>3067</v>
      </c>
      <c r="R250" s="697">
        <v>367</v>
      </c>
      <c r="S250" s="697">
        <v>0</v>
      </c>
      <c r="T250" s="697">
        <v>550</v>
      </c>
      <c r="U250" s="697">
        <v>8544</v>
      </c>
      <c r="V250" s="697">
        <v>10866</v>
      </c>
      <c r="W250" s="85"/>
      <c r="X250" s="172" t="s">
        <v>1758</v>
      </c>
      <c r="Y250" s="254" t="s">
        <v>1759</v>
      </c>
      <c r="Z250" s="156"/>
    </row>
    <row r="251" spans="3:26" s="330" customFormat="1" ht="12.75">
      <c r="C251" s="239" t="s">
        <v>1761</v>
      </c>
      <c r="D251" s="252" t="s">
        <v>1858</v>
      </c>
      <c r="E251" s="252" t="s">
        <v>1757</v>
      </c>
      <c r="F251" s="172" t="s">
        <v>1714</v>
      </c>
      <c r="G251" s="164"/>
      <c r="H251" s="180">
        <f t="shared" si="3"/>
        <v>2512</v>
      </c>
      <c r="I251" s="11" t="s">
        <v>615</v>
      </c>
      <c r="J251" s="85"/>
      <c r="K251" s="697">
        <v>505</v>
      </c>
      <c r="L251" s="697">
        <v>0</v>
      </c>
      <c r="M251" s="697">
        <v>0</v>
      </c>
      <c r="N251" s="697">
        <v>0</v>
      </c>
      <c r="O251" s="697">
        <v>455</v>
      </c>
      <c r="P251" s="697">
        <v>0</v>
      </c>
      <c r="Q251" s="697">
        <v>0</v>
      </c>
      <c r="R251" s="697">
        <v>0</v>
      </c>
      <c r="S251" s="697">
        <v>0</v>
      </c>
      <c r="T251" s="697">
        <v>0</v>
      </c>
      <c r="U251" s="697">
        <v>1552</v>
      </c>
      <c r="V251" s="697">
        <v>0</v>
      </c>
      <c r="W251" s="85"/>
      <c r="X251" s="172" t="s">
        <v>1758</v>
      </c>
      <c r="Y251" s="254" t="s">
        <v>1759</v>
      </c>
      <c r="Z251" s="156"/>
    </row>
    <row r="252" spans="3:26" s="330" customFormat="1" ht="12.75">
      <c r="C252" s="239" t="s">
        <v>1755</v>
      </c>
      <c r="D252" s="252" t="s">
        <v>1859</v>
      </c>
      <c r="E252" s="252" t="s">
        <v>1757</v>
      </c>
      <c r="F252" s="172" t="s">
        <v>1714</v>
      </c>
      <c r="G252" s="164"/>
      <c r="H252" s="180">
        <f t="shared" si="3"/>
        <v>209296</v>
      </c>
      <c r="I252" s="11" t="s">
        <v>615</v>
      </c>
      <c r="J252" s="85"/>
      <c r="K252" s="697">
        <v>0</v>
      </c>
      <c r="L252" s="697">
        <v>0</v>
      </c>
      <c r="M252" s="697">
        <v>91758</v>
      </c>
      <c r="N252" s="697">
        <v>36637</v>
      </c>
      <c r="O252" s="697">
        <v>12078</v>
      </c>
      <c r="P252" s="697">
        <v>0</v>
      </c>
      <c r="Q252" s="697">
        <v>21779</v>
      </c>
      <c r="R252" s="697">
        <v>0</v>
      </c>
      <c r="S252" s="697">
        <v>0</v>
      </c>
      <c r="T252" s="697">
        <v>0</v>
      </c>
      <c r="U252" s="697">
        <v>0</v>
      </c>
      <c r="V252" s="697">
        <v>47044</v>
      </c>
      <c r="W252" s="85"/>
      <c r="X252" s="172" t="s">
        <v>1758</v>
      </c>
      <c r="Y252" s="254" t="s">
        <v>1759</v>
      </c>
      <c r="Z252" s="156"/>
    </row>
    <row r="253" spans="3:26" s="330" customFormat="1" ht="12.75">
      <c r="C253" s="239" t="s">
        <v>819</v>
      </c>
      <c r="D253" s="252" t="s">
        <v>1859</v>
      </c>
      <c r="E253" s="252" t="s">
        <v>1757</v>
      </c>
      <c r="F253" s="172" t="s">
        <v>1714</v>
      </c>
      <c r="G253" s="164"/>
      <c r="H253" s="180">
        <f t="shared" si="3"/>
        <v>209296</v>
      </c>
      <c r="I253" s="11" t="s">
        <v>615</v>
      </c>
      <c r="J253" s="85"/>
      <c r="K253" s="697">
        <v>0</v>
      </c>
      <c r="L253" s="697">
        <v>0</v>
      </c>
      <c r="M253" s="697">
        <v>91758</v>
      </c>
      <c r="N253" s="697">
        <v>36637</v>
      </c>
      <c r="O253" s="697">
        <v>12078</v>
      </c>
      <c r="P253" s="697">
        <v>0</v>
      </c>
      <c r="Q253" s="697">
        <v>21779</v>
      </c>
      <c r="R253" s="697">
        <v>0</v>
      </c>
      <c r="S253" s="697">
        <v>0</v>
      </c>
      <c r="T253" s="697">
        <v>0</v>
      </c>
      <c r="U253" s="697">
        <v>0</v>
      </c>
      <c r="V253" s="697">
        <v>47044</v>
      </c>
      <c r="W253" s="85"/>
      <c r="X253" s="172" t="s">
        <v>1758</v>
      </c>
      <c r="Y253" s="254" t="s">
        <v>1760</v>
      </c>
      <c r="Z253" s="156"/>
    </row>
    <row r="254" spans="3:26" s="330" customFormat="1" ht="12.75">
      <c r="C254" s="239" t="s">
        <v>1755</v>
      </c>
      <c r="D254" s="252" t="s">
        <v>1860</v>
      </c>
      <c r="E254" s="252" t="s">
        <v>1757</v>
      </c>
      <c r="F254" s="172" t="s">
        <v>1714</v>
      </c>
      <c r="G254" s="164"/>
      <c r="H254" s="180">
        <f t="shared" si="3"/>
        <v>3024694</v>
      </c>
      <c r="I254" s="11" t="s">
        <v>615</v>
      </c>
      <c r="J254" s="85"/>
      <c r="K254" s="697">
        <v>421372</v>
      </c>
      <c r="L254" s="697">
        <v>441145</v>
      </c>
      <c r="M254" s="697">
        <v>420006</v>
      </c>
      <c r="N254" s="697">
        <v>429953</v>
      </c>
      <c r="O254" s="697">
        <v>310540</v>
      </c>
      <c r="P254" s="697">
        <v>349034</v>
      </c>
      <c r="Q254" s="697">
        <v>137615</v>
      </c>
      <c r="R254" s="697">
        <v>19182</v>
      </c>
      <c r="S254" s="697">
        <v>7493</v>
      </c>
      <c r="T254" s="697">
        <v>229376</v>
      </c>
      <c r="U254" s="697">
        <v>135456</v>
      </c>
      <c r="V254" s="697">
        <v>123522</v>
      </c>
      <c r="W254" s="85"/>
      <c r="X254" s="172" t="s">
        <v>1758</v>
      </c>
      <c r="Y254" s="254" t="s">
        <v>1759</v>
      </c>
      <c r="Z254" s="156"/>
    </row>
    <row r="255" spans="3:26" s="330" customFormat="1" ht="12.75">
      <c r="C255" s="239" t="s">
        <v>819</v>
      </c>
      <c r="D255" s="252" t="s">
        <v>1860</v>
      </c>
      <c r="E255" s="252" t="s">
        <v>1757</v>
      </c>
      <c r="F255" s="172" t="s">
        <v>1714</v>
      </c>
      <c r="G255" s="164"/>
      <c r="H255" s="180">
        <f t="shared" si="3"/>
        <v>3032852</v>
      </c>
      <c r="I255" s="11" t="s">
        <v>615</v>
      </c>
      <c r="J255" s="85"/>
      <c r="K255" s="697">
        <v>421561</v>
      </c>
      <c r="L255" s="697">
        <v>442150</v>
      </c>
      <c r="M255" s="697">
        <v>420303</v>
      </c>
      <c r="N255" s="697">
        <v>434353</v>
      </c>
      <c r="O255" s="697">
        <v>312297</v>
      </c>
      <c r="P255" s="697">
        <v>349034</v>
      </c>
      <c r="Q255" s="697">
        <v>137615</v>
      </c>
      <c r="R255" s="697">
        <v>19182</v>
      </c>
      <c r="S255" s="697">
        <v>7493</v>
      </c>
      <c r="T255" s="697">
        <v>229376</v>
      </c>
      <c r="U255" s="697">
        <v>135966</v>
      </c>
      <c r="V255" s="697">
        <v>123522</v>
      </c>
      <c r="W255" s="85"/>
      <c r="X255" s="172" t="s">
        <v>1758</v>
      </c>
      <c r="Y255" s="254" t="s">
        <v>1760</v>
      </c>
      <c r="Z255" s="156"/>
    </row>
    <row r="256" spans="3:26" s="330" customFormat="1" ht="12.75">
      <c r="C256" s="239" t="s">
        <v>1761</v>
      </c>
      <c r="D256" s="252" t="s">
        <v>1860</v>
      </c>
      <c r="E256" s="252" t="s">
        <v>1757</v>
      </c>
      <c r="F256" s="172" t="s">
        <v>1714</v>
      </c>
      <c r="G256" s="164"/>
      <c r="H256" s="180">
        <f t="shared" si="3"/>
        <v>8159</v>
      </c>
      <c r="I256" s="11" t="s">
        <v>615</v>
      </c>
      <c r="J256" s="85"/>
      <c r="K256" s="697">
        <v>190</v>
      </c>
      <c r="L256" s="697">
        <v>1005</v>
      </c>
      <c r="M256" s="697">
        <v>297</v>
      </c>
      <c r="N256" s="697">
        <v>4400</v>
      </c>
      <c r="O256" s="697">
        <v>1757</v>
      </c>
      <c r="P256" s="697">
        <v>0</v>
      </c>
      <c r="Q256" s="697">
        <v>0</v>
      </c>
      <c r="R256" s="697">
        <v>0</v>
      </c>
      <c r="S256" s="697">
        <v>0</v>
      </c>
      <c r="T256" s="697">
        <v>0</v>
      </c>
      <c r="U256" s="697">
        <v>510</v>
      </c>
      <c r="V256" s="697">
        <v>0</v>
      </c>
      <c r="W256" s="85"/>
      <c r="X256" s="172" t="s">
        <v>1758</v>
      </c>
      <c r="Y256" s="254" t="s">
        <v>1759</v>
      </c>
      <c r="Z256" s="156"/>
    </row>
    <row r="257" spans="3:26" s="330" customFormat="1" ht="12.75">
      <c r="C257" s="239" t="s">
        <v>1755</v>
      </c>
      <c r="D257" s="252" t="s">
        <v>1861</v>
      </c>
      <c r="E257" s="252" t="s">
        <v>1757</v>
      </c>
      <c r="F257" s="172" t="s">
        <v>1714</v>
      </c>
      <c r="G257" s="164"/>
      <c r="H257" s="180">
        <f t="shared" si="3"/>
        <v>145140</v>
      </c>
      <c r="I257" s="11" t="s">
        <v>615</v>
      </c>
      <c r="J257" s="85"/>
      <c r="K257" s="697">
        <v>9702</v>
      </c>
      <c r="L257" s="697">
        <v>2440</v>
      </c>
      <c r="M257" s="697">
        <v>3194</v>
      </c>
      <c r="N257" s="697">
        <v>1748</v>
      </c>
      <c r="O257" s="697">
        <v>3762</v>
      </c>
      <c r="P257" s="697">
        <v>17824</v>
      </c>
      <c r="Q257" s="697">
        <v>4350</v>
      </c>
      <c r="R257" s="697">
        <v>425</v>
      </c>
      <c r="S257" s="697">
        <v>0</v>
      </c>
      <c r="T257" s="697">
        <v>2196</v>
      </c>
      <c r="U257" s="697">
        <v>92748</v>
      </c>
      <c r="V257" s="697">
        <v>6751</v>
      </c>
      <c r="W257" s="85"/>
      <c r="X257" s="172" t="s">
        <v>1758</v>
      </c>
      <c r="Y257" s="254" t="s">
        <v>1759</v>
      </c>
      <c r="Z257" s="156"/>
    </row>
    <row r="258" spans="3:26" s="330" customFormat="1" ht="12.75">
      <c r="C258" s="239" t="s">
        <v>819</v>
      </c>
      <c r="D258" s="252" t="s">
        <v>1861</v>
      </c>
      <c r="E258" s="252" t="s">
        <v>1757</v>
      </c>
      <c r="F258" s="172" t="s">
        <v>1714</v>
      </c>
      <c r="G258" s="164"/>
      <c r="H258" s="180">
        <f t="shared" si="3"/>
        <v>146221</v>
      </c>
      <c r="I258" s="11" t="s">
        <v>615</v>
      </c>
      <c r="J258" s="85"/>
      <c r="K258" s="697">
        <v>9702</v>
      </c>
      <c r="L258" s="697">
        <v>3011</v>
      </c>
      <c r="M258" s="697">
        <v>3194</v>
      </c>
      <c r="N258" s="697">
        <v>1748</v>
      </c>
      <c r="O258" s="697">
        <v>3762</v>
      </c>
      <c r="P258" s="697">
        <v>17824</v>
      </c>
      <c r="Q258" s="697">
        <v>4350</v>
      </c>
      <c r="R258" s="697">
        <v>425</v>
      </c>
      <c r="S258" s="697">
        <v>0</v>
      </c>
      <c r="T258" s="697">
        <v>2196</v>
      </c>
      <c r="U258" s="697">
        <v>93258</v>
      </c>
      <c r="V258" s="697">
        <v>6751</v>
      </c>
      <c r="W258" s="85"/>
      <c r="X258" s="172" t="s">
        <v>1758</v>
      </c>
      <c r="Y258" s="254" t="s">
        <v>1760</v>
      </c>
      <c r="Z258" s="156"/>
    </row>
    <row r="259" spans="3:26" s="330" customFormat="1" ht="12.75">
      <c r="C259" s="239" t="s">
        <v>1761</v>
      </c>
      <c r="D259" s="252" t="s">
        <v>1861</v>
      </c>
      <c r="E259" s="252" t="s">
        <v>1757</v>
      </c>
      <c r="F259" s="172" t="s">
        <v>1714</v>
      </c>
      <c r="G259" s="164"/>
      <c r="H259" s="180">
        <f t="shared" si="3"/>
        <v>1081</v>
      </c>
      <c r="I259" s="11" t="s">
        <v>615</v>
      </c>
      <c r="J259" s="85"/>
      <c r="K259" s="697">
        <v>0</v>
      </c>
      <c r="L259" s="697">
        <v>571</v>
      </c>
      <c r="M259" s="697">
        <v>0</v>
      </c>
      <c r="N259" s="697">
        <v>0</v>
      </c>
      <c r="O259" s="697">
        <v>0</v>
      </c>
      <c r="P259" s="697">
        <v>0</v>
      </c>
      <c r="Q259" s="697">
        <v>0</v>
      </c>
      <c r="R259" s="697">
        <v>0</v>
      </c>
      <c r="S259" s="697">
        <v>0</v>
      </c>
      <c r="T259" s="697">
        <v>0</v>
      </c>
      <c r="U259" s="697">
        <v>510</v>
      </c>
      <c r="V259" s="697">
        <v>0</v>
      </c>
      <c r="W259" s="85"/>
      <c r="X259" s="172" t="s">
        <v>1758</v>
      </c>
      <c r="Y259" s="254" t="s">
        <v>1759</v>
      </c>
      <c r="Z259" s="156"/>
    </row>
    <row r="260" spans="3:26" s="330" customFormat="1" ht="12.75">
      <c r="C260" s="239" t="s">
        <v>1755</v>
      </c>
      <c r="D260" s="252" t="s">
        <v>1862</v>
      </c>
      <c r="E260" s="252" t="s">
        <v>1757</v>
      </c>
      <c r="F260" s="172" t="s">
        <v>1714</v>
      </c>
      <c r="G260" s="164"/>
      <c r="H260" s="180">
        <f t="shared" si="3"/>
        <v>1399177</v>
      </c>
      <c r="I260" s="11" t="s">
        <v>615</v>
      </c>
      <c r="J260" s="85"/>
      <c r="K260" s="697">
        <v>76965</v>
      </c>
      <c r="L260" s="697">
        <v>45317</v>
      </c>
      <c r="M260" s="697">
        <v>272656</v>
      </c>
      <c r="N260" s="697">
        <v>192408</v>
      </c>
      <c r="O260" s="697">
        <v>156510</v>
      </c>
      <c r="P260" s="697">
        <v>258147</v>
      </c>
      <c r="Q260" s="697">
        <v>251327</v>
      </c>
      <c r="R260" s="697">
        <v>87562</v>
      </c>
      <c r="S260" s="697">
        <v>0</v>
      </c>
      <c r="T260" s="697">
        <v>5784</v>
      </c>
      <c r="U260" s="697">
        <v>16924</v>
      </c>
      <c r="V260" s="697">
        <v>35577</v>
      </c>
      <c r="W260" s="85"/>
      <c r="X260" s="172" t="s">
        <v>1758</v>
      </c>
      <c r="Y260" s="254" t="s">
        <v>1759</v>
      </c>
      <c r="Z260" s="156"/>
    </row>
    <row r="261" spans="3:26" s="330" customFormat="1" ht="12.75">
      <c r="C261" s="239" t="s">
        <v>819</v>
      </c>
      <c r="D261" s="252" t="s">
        <v>1862</v>
      </c>
      <c r="E261" s="252" t="s">
        <v>1757</v>
      </c>
      <c r="F261" s="172" t="s">
        <v>1714</v>
      </c>
      <c r="G261" s="164"/>
      <c r="H261" s="180">
        <f t="shared" si="3"/>
        <v>1408828</v>
      </c>
      <c r="I261" s="11" t="s">
        <v>615</v>
      </c>
      <c r="J261" s="85"/>
      <c r="K261" s="697">
        <v>77742</v>
      </c>
      <c r="L261" s="697">
        <v>45583</v>
      </c>
      <c r="M261" s="697">
        <v>273394</v>
      </c>
      <c r="N261" s="697">
        <v>193971</v>
      </c>
      <c r="O261" s="697">
        <v>159201</v>
      </c>
      <c r="P261" s="697">
        <v>259658</v>
      </c>
      <c r="Q261" s="697">
        <v>251327</v>
      </c>
      <c r="R261" s="697">
        <v>87562</v>
      </c>
      <c r="S261" s="697">
        <v>0</v>
      </c>
      <c r="T261" s="697">
        <v>5784</v>
      </c>
      <c r="U261" s="697">
        <v>18477</v>
      </c>
      <c r="V261" s="697">
        <v>36129</v>
      </c>
      <c r="W261" s="85"/>
      <c r="X261" s="172" t="s">
        <v>1758</v>
      </c>
      <c r="Y261" s="254" t="s">
        <v>1760</v>
      </c>
      <c r="Z261" s="156"/>
    </row>
    <row r="262" spans="3:26" s="330" customFormat="1" ht="12.75">
      <c r="C262" s="239" t="s">
        <v>1761</v>
      </c>
      <c r="D262" s="252" t="s">
        <v>1862</v>
      </c>
      <c r="E262" s="252" t="s">
        <v>1757</v>
      </c>
      <c r="F262" s="172" t="s">
        <v>1714</v>
      </c>
      <c r="G262" s="164"/>
      <c r="H262" s="180">
        <f t="shared" si="3"/>
        <v>9650</v>
      </c>
      <c r="I262" s="11" t="s">
        <v>615</v>
      </c>
      <c r="J262" s="85"/>
      <c r="K262" s="697">
        <v>776</v>
      </c>
      <c r="L262" s="697">
        <v>266</v>
      </c>
      <c r="M262" s="697">
        <v>738</v>
      </c>
      <c r="N262" s="697">
        <v>1563</v>
      </c>
      <c r="O262" s="697">
        <v>2691</v>
      </c>
      <c r="P262" s="697">
        <v>1511</v>
      </c>
      <c r="Q262" s="697">
        <v>0</v>
      </c>
      <c r="R262" s="697">
        <v>0</v>
      </c>
      <c r="S262" s="697">
        <v>0</v>
      </c>
      <c r="T262" s="697">
        <v>0</v>
      </c>
      <c r="U262" s="697">
        <v>1553</v>
      </c>
      <c r="V262" s="697">
        <v>552</v>
      </c>
      <c r="W262" s="85"/>
      <c r="X262" s="172" t="s">
        <v>1758</v>
      </c>
      <c r="Y262" s="254" t="s">
        <v>1759</v>
      </c>
      <c r="Z262" s="156"/>
    </row>
    <row r="263" spans="3:26" s="330" customFormat="1" ht="12.75">
      <c r="C263" s="239" t="s">
        <v>1755</v>
      </c>
      <c r="D263" s="252" t="s">
        <v>1863</v>
      </c>
      <c r="E263" s="252" t="s">
        <v>1757</v>
      </c>
      <c r="F263" s="172" t="s">
        <v>1714</v>
      </c>
      <c r="G263" s="164"/>
      <c r="H263" s="180">
        <f t="shared" si="3"/>
        <v>13680</v>
      </c>
      <c r="I263" s="11" t="s">
        <v>615</v>
      </c>
      <c r="J263" s="85"/>
      <c r="K263" s="697">
        <v>0</v>
      </c>
      <c r="L263" s="697">
        <v>0</v>
      </c>
      <c r="M263" s="697">
        <v>0</v>
      </c>
      <c r="N263" s="697">
        <v>0</v>
      </c>
      <c r="O263" s="697">
        <v>13680</v>
      </c>
      <c r="P263" s="697">
        <v>0</v>
      </c>
      <c r="Q263" s="697">
        <v>0</v>
      </c>
      <c r="R263" s="697">
        <v>0</v>
      </c>
      <c r="S263" s="697">
        <v>0</v>
      </c>
      <c r="T263" s="697">
        <v>0</v>
      </c>
      <c r="U263" s="697">
        <v>0</v>
      </c>
      <c r="V263" s="697">
        <v>0</v>
      </c>
      <c r="W263" s="85"/>
      <c r="X263" s="172" t="s">
        <v>1758</v>
      </c>
      <c r="Y263" s="254" t="s">
        <v>1759</v>
      </c>
      <c r="Z263" s="156"/>
    </row>
    <row r="264" spans="3:26" s="330" customFormat="1" ht="12.75">
      <c r="C264" s="239" t="s">
        <v>819</v>
      </c>
      <c r="D264" s="252" t="s">
        <v>1863</v>
      </c>
      <c r="E264" s="252" t="s">
        <v>1757</v>
      </c>
      <c r="F264" s="172" t="s">
        <v>1714</v>
      </c>
      <c r="G264" s="164"/>
      <c r="H264" s="180">
        <f t="shared" si="3"/>
        <v>13680</v>
      </c>
      <c r="I264" s="11" t="s">
        <v>615</v>
      </c>
      <c r="J264" s="85"/>
      <c r="K264" s="697">
        <v>0</v>
      </c>
      <c r="L264" s="697">
        <v>0</v>
      </c>
      <c r="M264" s="697">
        <v>0</v>
      </c>
      <c r="N264" s="697">
        <v>0</v>
      </c>
      <c r="O264" s="697">
        <v>13680</v>
      </c>
      <c r="P264" s="697">
        <v>0</v>
      </c>
      <c r="Q264" s="697">
        <v>0</v>
      </c>
      <c r="R264" s="697">
        <v>0</v>
      </c>
      <c r="S264" s="697">
        <v>0</v>
      </c>
      <c r="T264" s="697">
        <v>0</v>
      </c>
      <c r="U264" s="697">
        <v>0</v>
      </c>
      <c r="V264" s="697">
        <v>0</v>
      </c>
      <c r="W264" s="85"/>
      <c r="X264" s="172" t="s">
        <v>1758</v>
      </c>
      <c r="Y264" s="254" t="s">
        <v>1760</v>
      </c>
      <c r="Z264" s="156"/>
    </row>
    <row r="265" spans="3:26" s="330" customFormat="1" ht="12.75">
      <c r="C265" s="239" t="s">
        <v>1755</v>
      </c>
      <c r="D265" s="252" t="s">
        <v>1864</v>
      </c>
      <c r="E265" s="252" t="s">
        <v>1757</v>
      </c>
      <c r="F265" s="172" t="s">
        <v>1709</v>
      </c>
      <c r="G265" s="164"/>
      <c r="H265" s="180">
        <f t="shared" si="3"/>
        <v>11340</v>
      </c>
      <c r="I265" s="11" t="s">
        <v>615</v>
      </c>
      <c r="J265" s="85"/>
      <c r="K265" s="697">
        <v>0</v>
      </c>
      <c r="L265" s="697">
        <v>0</v>
      </c>
      <c r="M265" s="697">
        <v>3477</v>
      </c>
      <c r="N265" s="697">
        <v>0</v>
      </c>
      <c r="O265" s="697">
        <v>0</v>
      </c>
      <c r="P265" s="697">
        <v>0</v>
      </c>
      <c r="Q265" s="697">
        <v>0</v>
      </c>
      <c r="R265" s="697">
        <v>7863</v>
      </c>
      <c r="S265" s="697">
        <v>0</v>
      </c>
      <c r="T265" s="697">
        <v>0</v>
      </c>
      <c r="U265" s="697">
        <v>0</v>
      </c>
      <c r="V265" s="697">
        <v>0</v>
      </c>
      <c r="W265" s="85"/>
      <c r="X265" s="172" t="s">
        <v>1758</v>
      </c>
      <c r="Y265" s="254" t="s">
        <v>1774</v>
      </c>
      <c r="Z265" s="156"/>
    </row>
    <row r="266" spans="3:26" s="330" customFormat="1" ht="12.75">
      <c r="C266" s="239" t="s">
        <v>819</v>
      </c>
      <c r="D266" s="252" t="s">
        <v>1864</v>
      </c>
      <c r="E266" s="252" t="s">
        <v>1757</v>
      </c>
      <c r="F266" s="172" t="s">
        <v>1709</v>
      </c>
      <c r="G266" s="164"/>
      <c r="H266" s="180">
        <f t="shared" si="3"/>
        <v>11340</v>
      </c>
      <c r="I266" s="11" t="s">
        <v>615</v>
      </c>
      <c r="J266" s="85"/>
      <c r="K266" s="697">
        <v>0</v>
      </c>
      <c r="L266" s="697">
        <v>0</v>
      </c>
      <c r="M266" s="697">
        <v>3477</v>
      </c>
      <c r="N266" s="697">
        <v>0</v>
      </c>
      <c r="O266" s="697">
        <v>0</v>
      </c>
      <c r="P266" s="697">
        <v>0</v>
      </c>
      <c r="Q266" s="697">
        <v>0</v>
      </c>
      <c r="R266" s="697">
        <v>7863</v>
      </c>
      <c r="S266" s="697">
        <v>0</v>
      </c>
      <c r="T266" s="697">
        <v>0</v>
      </c>
      <c r="U266" s="697">
        <v>0</v>
      </c>
      <c r="V266" s="697">
        <v>0</v>
      </c>
      <c r="W266" s="85"/>
      <c r="X266" s="172" t="s">
        <v>1758</v>
      </c>
      <c r="Y266" s="254" t="s">
        <v>1774</v>
      </c>
      <c r="Z266" s="156"/>
    </row>
    <row r="267" spans="3:26" s="330" customFormat="1" ht="12.75">
      <c r="C267" s="239" t="s">
        <v>1755</v>
      </c>
      <c r="D267" s="252" t="s">
        <v>1865</v>
      </c>
      <c r="E267" s="252" t="s">
        <v>1757</v>
      </c>
      <c r="F267" s="172" t="s">
        <v>1716</v>
      </c>
      <c r="G267" s="164"/>
      <c r="H267" s="180">
        <f t="shared" si="3"/>
        <v>7320</v>
      </c>
      <c r="I267" s="11" t="s">
        <v>615</v>
      </c>
      <c r="J267" s="85"/>
      <c r="K267" s="697">
        <v>403</v>
      </c>
      <c r="L267" s="697">
        <v>506</v>
      </c>
      <c r="M267" s="697">
        <v>0</v>
      </c>
      <c r="N267" s="697">
        <v>349</v>
      </c>
      <c r="O267" s="697">
        <v>0</v>
      </c>
      <c r="P267" s="697">
        <v>0</v>
      </c>
      <c r="Q267" s="697">
        <v>0</v>
      </c>
      <c r="R267" s="697">
        <v>0</v>
      </c>
      <c r="S267" s="697">
        <v>0</v>
      </c>
      <c r="T267" s="697">
        <v>0</v>
      </c>
      <c r="U267" s="697">
        <v>0</v>
      </c>
      <c r="V267" s="697">
        <v>6062</v>
      </c>
      <c r="W267" s="85"/>
      <c r="X267" s="172" t="s">
        <v>1758</v>
      </c>
      <c r="Y267" s="254" t="s">
        <v>1774</v>
      </c>
      <c r="Z267" s="156"/>
    </row>
    <row r="268" spans="3:26" s="330" customFormat="1" ht="12.75">
      <c r="C268" s="239" t="s">
        <v>819</v>
      </c>
      <c r="D268" s="252" t="s">
        <v>1865</v>
      </c>
      <c r="E268" s="252" t="s">
        <v>1757</v>
      </c>
      <c r="F268" s="172" t="s">
        <v>1716</v>
      </c>
      <c r="G268" s="164"/>
      <c r="H268" s="180">
        <f t="shared" si="3"/>
        <v>150828</v>
      </c>
      <c r="I268" s="11" t="s">
        <v>615</v>
      </c>
      <c r="J268" s="85"/>
      <c r="K268" s="697">
        <v>14939</v>
      </c>
      <c r="L268" s="697">
        <v>8228</v>
      </c>
      <c r="M268" s="697">
        <v>16907</v>
      </c>
      <c r="N268" s="697">
        <v>12093</v>
      </c>
      <c r="O268" s="697">
        <v>25860</v>
      </c>
      <c r="P268" s="697">
        <v>8258</v>
      </c>
      <c r="Q268" s="697">
        <v>19329</v>
      </c>
      <c r="R268" s="697">
        <v>2985</v>
      </c>
      <c r="S268" s="697">
        <v>13369</v>
      </c>
      <c r="T268" s="697">
        <v>9312</v>
      </c>
      <c r="U268" s="697">
        <v>10282</v>
      </c>
      <c r="V268" s="697">
        <v>9266</v>
      </c>
      <c r="W268" s="85"/>
      <c r="X268" s="172" t="s">
        <v>1758</v>
      </c>
      <c r="Y268" s="254" t="s">
        <v>1760</v>
      </c>
      <c r="Z268" s="156"/>
    </row>
    <row r="269" spans="3:26" s="330" customFormat="1" ht="12.75">
      <c r="C269" s="239" t="s">
        <v>1761</v>
      </c>
      <c r="D269" s="252" t="s">
        <v>1865</v>
      </c>
      <c r="E269" s="252" t="s">
        <v>1757</v>
      </c>
      <c r="F269" s="172" t="s">
        <v>1716</v>
      </c>
      <c r="G269" s="164"/>
      <c r="H269" s="180">
        <f t="shared" si="3"/>
        <v>143509</v>
      </c>
      <c r="I269" s="11" t="s">
        <v>615</v>
      </c>
      <c r="J269" s="85"/>
      <c r="K269" s="697">
        <v>14536</v>
      </c>
      <c r="L269" s="697">
        <v>7723</v>
      </c>
      <c r="M269" s="697">
        <v>16907</v>
      </c>
      <c r="N269" s="697">
        <v>11743</v>
      </c>
      <c r="O269" s="697">
        <v>25860</v>
      </c>
      <c r="P269" s="697">
        <v>8258</v>
      </c>
      <c r="Q269" s="697">
        <v>19329</v>
      </c>
      <c r="R269" s="697">
        <v>2985</v>
      </c>
      <c r="S269" s="697">
        <v>13369</v>
      </c>
      <c r="T269" s="697">
        <v>9312</v>
      </c>
      <c r="U269" s="697">
        <v>10282</v>
      </c>
      <c r="V269" s="697">
        <v>3205</v>
      </c>
      <c r="W269" s="85"/>
      <c r="X269" s="172" t="s">
        <v>1758</v>
      </c>
      <c r="Y269" s="254" t="s">
        <v>1774</v>
      </c>
      <c r="Z269" s="156"/>
    </row>
    <row r="270" spans="3:26" s="330" customFormat="1" ht="12.75">
      <c r="C270" s="239" t="s">
        <v>1755</v>
      </c>
      <c r="D270" s="252" t="s">
        <v>1866</v>
      </c>
      <c r="E270" s="252" t="s">
        <v>1757</v>
      </c>
      <c r="F270" s="172" t="s">
        <v>1716</v>
      </c>
      <c r="G270" s="164"/>
      <c r="H270" s="180">
        <f t="shared" ref="H270:H302" si="4">SUM(K270:V270)</f>
        <v>26010</v>
      </c>
      <c r="I270" s="11" t="s">
        <v>615</v>
      </c>
      <c r="J270" s="85"/>
      <c r="K270" s="697">
        <v>0</v>
      </c>
      <c r="L270" s="697">
        <v>0</v>
      </c>
      <c r="M270" s="697">
        <v>0</v>
      </c>
      <c r="N270" s="697">
        <v>0</v>
      </c>
      <c r="O270" s="697">
        <v>0</v>
      </c>
      <c r="P270" s="697">
        <v>0</v>
      </c>
      <c r="Q270" s="697">
        <v>26010</v>
      </c>
      <c r="R270" s="697">
        <v>0</v>
      </c>
      <c r="S270" s="697">
        <v>0</v>
      </c>
      <c r="T270" s="697">
        <v>0</v>
      </c>
      <c r="U270" s="697">
        <v>0</v>
      </c>
      <c r="V270" s="697">
        <v>0</v>
      </c>
      <c r="W270" s="85"/>
      <c r="X270" s="172" t="s">
        <v>1758</v>
      </c>
      <c r="Y270" s="254" t="s">
        <v>1774</v>
      </c>
      <c r="Z270" s="156"/>
    </row>
    <row r="271" spans="3:26" s="330" customFormat="1" ht="12.75">
      <c r="C271" s="239" t="s">
        <v>819</v>
      </c>
      <c r="D271" s="252" t="s">
        <v>1866</v>
      </c>
      <c r="E271" s="252" t="s">
        <v>1757</v>
      </c>
      <c r="F271" s="172" t="s">
        <v>1716</v>
      </c>
      <c r="G271" s="164"/>
      <c r="H271" s="180">
        <f t="shared" si="4"/>
        <v>26010</v>
      </c>
      <c r="I271" s="11" t="s">
        <v>615</v>
      </c>
      <c r="J271" s="85"/>
      <c r="K271" s="697">
        <v>0</v>
      </c>
      <c r="L271" s="697">
        <v>0</v>
      </c>
      <c r="M271" s="697">
        <v>0</v>
      </c>
      <c r="N271" s="697">
        <v>0</v>
      </c>
      <c r="O271" s="697">
        <v>0</v>
      </c>
      <c r="P271" s="697">
        <v>0</v>
      </c>
      <c r="Q271" s="697">
        <v>26010</v>
      </c>
      <c r="R271" s="697">
        <v>0</v>
      </c>
      <c r="S271" s="697">
        <v>0</v>
      </c>
      <c r="T271" s="697">
        <v>0</v>
      </c>
      <c r="U271" s="697">
        <v>0</v>
      </c>
      <c r="V271" s="697">
        <v>0</v>
      </c>
      <c r="W271" s="85"/>
      <c r="X271" s="172" t="s">
        <v>1758</v>
      </c>
      <c r="Y271" s="254" t="s">
        <v>1774</v>
      </c>
      <c r="Z271" s="156"/>
    </row>
    <row r="272" spans="3:26" s="330" customFormat="1" ht="12.75">
      <c r="C272" s="239" t="s">
        <v>1755</v>
      </c>
      <c r="D272" s="252" t="s">
        <v>1867</v>
      </c>
      <c r="E272" s="252" t="s">
        <v>1757</v>
      </c>
      <c r="F272" s="172" t="s">
        <v>1716</v>
      </c>
      <c r="G272" s="164"/>
      <c r="H272" s="180">
        <f t="shared" si="4"/>
        <v>888</v>
      </c>
      <c r="I272" s="11" t="s">
        <v>615</v>
      </c>
      <c r="J272" s="85"/>
      <c r="K272" s="697">
        <v>0</v>
      </c>
      <c r="L272" s="697">
        <v>0</v>
      </c>
      <c r="M272" s="697">
        <v>0</v>
      </c>
      <c r="N272" s="697">
        <v>0</v>
      </c>
      <c r="O272" s="697">
        <v>0</v>
      </c>
      <c r="P272" s="697">
        <v>0</v>
      </c>
      <c r="Q272" s="697">
        <v>0</v>
      </c>
      <c r="R272" s="697">
        <v>0</v>
      </c>
      <c r="S272" s="697">
        <v>0</v>
      </c>
      <c r="T272" s="697">
        <v>0</v>
      </c>
      <c r="U272" s="697">
        <v>0</v>
      </c>
      <c r="V272" s="697">
        <v>888</v>
      </c>
      <c r="W272" s="85"/>
      <c r="X272" s="172" t="s">
        <v>1758</v>
      </c>
      <c r="Y272" s="254" t="s">
        <v>1774</v>
      </c>
      <c r="Z272" s="156"/>
    </row>
    <row r="273" spans="3:26" s="330" customFormat="1" ht="12.75">
      <c r="C273" s="239" t="s">
        <v>819</v>
      </c>
      <c r="D273" s="252" t="s">
        <v>1867</v>
      </c>
      <c r="E273" s="252" t="s">
        <v>1757</v>
      </c>
      <c r="F273" s="172" t="s">
        <v>1716</v>
      </c>
      <c r="G273" s="164"/>
      <c r="H273" s="180">
        <f t="shared" si="4"/>
        <v>42254</v>
      </c>
      <c r="I273" s="11" t="s">
        <v>615</v>
      </c>
      <c r="J273" s="85"/>
      <c r="K273" s="697">
        <v>14047</v>
      </c>
      <c r="L273" s="697">
        <v>7628</v>
      </c>
      <c r="M273" s="697">
        <v>0</v>
      </c>
      <c r="N273" s="697">
        <v>3824</v>
      </c>
      <c r="O273" s="697">
        <v>1804</v>
      </c>
      <c r="P273" s="697">
        <v>8028</v>
      </c>
      <c r="Q273" s="697">
        <v>1389</v>
      </c>
      <c r="R273" s="697">
        <v>0</v>
      </c>
      <c r="S273" s="697">
        <v>2775</v>
      </c>
      <c r="T273" s="697">
        <v>0</v>
      </c>
      <c r="U273" s="697">
        <v>851</v>
      </c>
      <c r="V273" s="697">
        <v>1908</v>
      </c>
      <c r="W273" s="85"/>
      <c r="X273" s="172" t="s">
        <v>1758</v>
      </c>
      <c r="Y273" s="254" t="s">
        <v>1774</v>
      </c>
      <c r="Z273" s="156"/>
    </row>
    <row r="274" spans="3:26" s="330" customFormat="1" ht="12.75">
      <c r="C274" s="239" t="s">
        <v>1761</v>
      </c>
      <c r="D274" s="252" t="s">
        <v>1867</v>
      </c>
      <c r="E274" s="252" t="s">
        <v>1757</v>
      </c>
      <c r="F274" s="172" t="s">
        <v>1716</v>
      </c>
      <c r="G274" s="164"/>
      <c r="H274" s="180">
        <f t="shared" si="4"/>
        <v>41366</v>
      </c>
      <c r="I274" s="11" t="s">
        <v>615</v>
      </c>
      <c r="J274" s="85"/>
      <c r="K274" s="697">
        <v>14047</v>
      </c>
      <c r="L274" s="697">
        <v>7628</v>
      </c>
      <c r="M274" s="697">
        <v>0</v>
      </c>
      <c r="N274" s="697">
        <v>3824</v>
      </c>
      <c r="O274" s="697">
        <v>1804</v>
      </c>
      <c r="P274" s="697">
        <v>8028</v>
      </c>
      <c r="Q274" s="697">
        <v>1389</v>
      </c>
      <c r="R274" s="697">
        <v>0</v>
      </c>
      <c r="S274" s="697">
        <v>2775</v>
      </c>
      <c r="T274" s="697">
        <v>0</v>
      </c>
      <c r="U274" s="697">
        <v>851</v>
      </c>
      <c r="V274" s="697">
        <v>1020</v>
      </c>
      <c r="W274" s="85"/>
      <c r="X274" s="172" t="s">
        <v>1758</v>
      </c>
      <c r="Y274" s="254" t="s">
        <v>1774</v>
      </c>
      <c r="Z274" s="156"/>
    </row>
    <row r="275" spans="3:26" s="330" customFormat="1" ht="12.75">
      <c r="C275" s="239" t="s">
        <v>1755</v>
      </c>
      <c r="D275" s="252" t="s">
        <v>1868</v>
      </c>
      <c r="E275" s="252" t="s">
        <v>1757</v>
      </c>
      <c r="F275" s="172" t="s">
        <v>1716</v>
      </c>
      <c r="G275" s="164"/>
      <c r="H275" s="180">
        <f t="shared" si="4"/>
        <v>22940</v>
      </c>
      <c r="I275" s="11" t="s">
        <v>615</v>
      </c>
      <c r="J275" s="85"/>
      <c r="K275" s="697">
        <v>755</v>
      </c>
      <c r="L275" s="697">
        <v>170</v>
      </c>
      <c r="M275" s="697">
        <v>340</v>
      </c>
      <c r="N275" s="697">
        <v>0</v>
      </c>
      <c r="O275" s="697">
        <v>0</v>
      </c>
      <c r="P275" s="697">
        <v>0</v>
      </c>
      <c r="Q275" s="697">
        <v>4590</v>
      </c>
      <c r="R275" s="697">
        <v>170</v>
      </c>
      <c r="S275" s="697">
        <v>0</v>
      </c>
      <c r="T275" s="697">
        <v>0</v>
      </c>
      <c r="U275" s="697">
        <v>0</v>
      </c>
      <c r="V275" s="697">
        <v>16915</v>
      </c>
      <c r="W275" s="85"/>
      <c r="X275" s="172" t="s">
        <v>1758</v>
      </c>
      <c r="Y275" s="254" t="s">
        <v>1774</v>
      </c>
      <c r="Z275" s="156"/>
    </row>
    <row r="276" spans="3:26" s="330" customFormat="1" ht="12.75">
      <c r="C276" s="239" t="s">
        <v>819</v>
      </c>
      <c r="D276" s="252" t="s">
        <v>1868</v>
      </c>
      <c r="E276" s="252" t="s">
        <v>1757</v>
      </c>
      <c r="F276" s="172" t="s">
        <v>1716</v>
      </c>
      <c r="G276" s="164"/>
      <c r="H276" s="180">
        <f t="shared" si="4"/>
        <v>72791</v>
      </c>
      <c r="I276" s="11" t="s">
        <v>615</v>
      </c>
      <c r="J276" s="85"/>
      <c r="K276" s="697">
        <v>2906</v>
      </c>
      <c r="L276" s="697">
        <v>1020</v>
      </c>
      <c r="M276" s="697">
        <v>3297</v>
      </c>
      <c r="N276" s="697">
        <v>2156</v>
      </c>
      <c r="O276" s="697">
        <v>1274</v>
      </c>
      <c r="P276" s="697">
        <v>11524</v>
      </c>
      <c r="Q276" s="697">
        <v>7396</v>
      </c>
      <c r="R276" s="697">
        <v>2352</v>
      </c>
      <c r="S276" s="697">
        <v>2160</v>
      </c>
      <c r="T276" s="697">
        <v>1979</v>
      </c>
      <c r="U276" s="697">
        <v>1020</v>
      </c>
      <c r="V276" s="697">
        <v>35707</v>
      </c>
      <c r="W276" s="85"/>
      <c r="X276" s="172" t="s">
        <v>1758</v>
      </c>
      <c r="Y276" s="254" t="s">
        <v>1774</v>
      </c>
      <c r="Z276" s="156"/>
    </row>
    <row r="277" spans="3:26" s="330" customFormat="1" ht="12.75">
      <c r="C277" s="239" t="s">
        <v>1761</v>
      </c>
      <c r="D277" s="252" t="s">
        <v>1868</v>
      </c>
      <c r="E277" s="252" t="s">
        <v>1757</v>
      </c>
      <c r="F277" s="172" t="s">
        <v>1716</v>
      </c>
      <c r="G277" s="164"/>
      <c r="H277" s="180">
        <f t="shared" si="4"/>
        <v>49852</v>
      </c>
      <c r="I277" s="11" t="s">
        <v>615</v>
      </c>
      <c r="J277" s="85"/>
      <c r="K277" s="697">
        <v>2151</v>
      </c>
      <c r="L277" s="697">
        <v>850</v>
      </c>
      <c r="M277" s="697">
        <v>2957</v>
      </c>
      <c r="N277" s="697">
        <v>2156</v>
      </c>
      <c r="O277" s="697">
        <v>1274</v>
      </c>
      <c r="P277" s="697">
        <v>11524</v>
      </c>
      <c r="Q277" s="697">
        <v>2806</v>
      </c>
      <c r="R277" s="697">
        <v>2182</v>
      </c>
      <c r="S277" s="697">
        <v>2160</v>
      </c>
      <c r="T277" s="697">
        <v>1979</v>
      </c>
      <c r="U277" s="697">
        <v>1020</v>
      </c>
      <c r="V277" s="697">
        <v>18793</v>
      </c>
      <c r="W277" s="85"/>
      <c r="X277" s="172" t="s">
        <v>1758</v>
      </c>
      <c r="Y277" s="254" t="s">
        <v>1774</v>
      </c>
      <c r="Z277" s="156"/>
    </row>
    <row r="278" spans="3:26" s="330" customFormat="1" ht="12.75">
      <c r="C278" s="239" t="s">
        <v>1755</v>
      </c>
      <c r="D278" s="252" t="s">
        <v>1869</v>
      </c>
      <c r="E278" s="252" t="s">
        <v>1757</v>
      </c>
      <c r="F278" s="172" t="s">
        <v>1716</v>
      </c>
      <c r="G278" s="164"/>
      <c r="H278" s="180">
        <f t="shared" si="4"/>
        <v>371</v>
      </c>
      <c r="I278" s="11" t="s">
        <v>615</v>
      </c>
      <c r="J278" s="85"/>
      <c r="K278" s="697">
        <v>0</v>
      </c>
      <c r="L278" s="697">
        <v>0</v>
      </c>
      <c r="M278" s="697">
        <v>0</v>
      </c>
      <c r="N278" s="697">
        <v>0</v>
      </c>
      <c r="O278" s="697">
        <v>0</v>
      </c>
      <c r="P278" s="697">
        <v>0</v>
      </c>
      <c r="Q278" s="697">
        <v>0</v>
      </c>
      <c r="R278" s="697">
        <v>0</v>
      </c>
      <c r="S278" s="697">
        <v>0</v>
      </c>
      <c r="T278" s="697">
        <v>0</v>
      </c>
      <c r="U278" s="697">
        <v>183</v>
      </c>
      <c r="V278" s="697">
        <v>188</v>
      </c>
      <c r="W278" s="85"/>
      <c r="X278" s="172" t="s">
        <v>1758</v>
      </c>
      <c r="Y278" s="254" t="s">
        <v>1774</v>
      </c>
      <c r="Z278" s="156"/>
    </row>
    <row r="279" spans="3:26" s="330" customFormat="1" ht="12.75">
      <c r="C279" s="239" t="s">
        <v>819</v>
      </c>
      <c r="D279" s="252" t="s">
        <v>1869</v>
      </c>
      <c r="E279" s="252" t="s">
        <v>1757</v>
      </c>
      <c r="F279" s="172" t="s">
        <v>1716</v>
      </c>
      <c r="G279" s="164"/>
      <c r="H279" s="180">
        <f t="shared" si="4"/>
        <v>541</v>
      </c>
      <c r="I279" s="11" t="s">
        <v>615</v>
      </c>
      <c r="J279" s="85"/>
      <c r="K279" s="697">
        <v>0</v>
      </c>
      <c r="L279" s="697">
        <v>0</v>
      </c>
      <c r="M279" s="697">
        <v>0</v>
      </c>
      <c r="N279" s="697">
        <v>0</v>
      </c>
      <c r="O279" s="697">
        <v>0</v>
      </c>
      <c r="P279" s="697">
        <v>0</v>
      </c>
      <c r="Q279" s="697">
        <v>0</v>
      </c>
      <c r="R279" s="697">
        <v>0</v>
      </c>
      <c r="S279" s="697">
        <v>0</v>
      </c>
      <c r="T279" s="697">
        <v>0</v>
      </c>
      <c r="U279" s="697">
        <v>183</v>
      </c>
      <c r="V279" s="697">
        <v>358</v>
      </c>
      <c r="W279" s="85"/>
      <c r="X279" s="172" t="s">
        <v>1758</v>
      </c>
      <c r="Y279" s="254" t="s">
        <v>1774</v>
      </c>
      <c r="Z279" s="156"/>
    </row>
    <row r="280" spans="3:26" s="330" customFormat="1" ht="12.75">
      <c r="C280" s="239" t="s">
        <v>1761</v>
      </c>
      <c r="D280" s="252" t="s">
        <v>1869</v>
      </c>
      <c r="E280" s="252" t="s">
        <v>1757</v>
      </c>
      <c r="F280" s="172" t="s">
        <v>1716</v>
      </c>
      <c r="G280" s="164"/>
      <c r="H280" s="180">
        <f t="shared" si="4"/>
        <v>170</v>
      </c>
      <c r="I280" s="11" t="s">
        <v>615</v>
      </c>
      <c r="J280" s="85"/>
      <c r="K280" s="697">
        <v>0</v>
      </c>
      <c r="L280" s="697">
        <v>0</v>
      </c>
      <c r="M280" s="697">
        <v>0</v>
      </c>
      <c r="N280" s="697">
        <v>0</v>
      </c>
      <c r="O280" s="697">
        <v>0</v>
      </c>
      <c r="P280" s="697">
        <v>0</v>
      </c>
      <c r="Q280" s="697">
        <v>0</v>
      </c>
      <c r="R280" s="697">
        <v>0</v>
      </c>
      <c r="S280" s="697">
        <v>0</v>
      </c>
      <c r="T280" s="697">
        <v>0</v>
      </c>
      <c r="U280" s="697">
        <v>0</v>
      </c>
      <c r="V280" s="697">
        <v>170</v>
      </c>
      <c r="W280" s="85"/>
      <c r="X280" s="172" t="s">
        <v>1758</v>
      </c>
      <c r="Y280" s="254" t="s">
        <v>1774</v>
      </c>
      <c r="Z280" s="156"/>
    </row>
    <row r="281" spans="3:26" s="330" customFormat="1" ht="12.75">
      <c r="C281" s="239" t="s">
        <v>1755</v>
      </c>
      <c r="D281" s="252" t="s">
        <v>1870</v>
      </c>
      <c r="E281" s="252" t="s">
        <v>1757</v>
      </c>
      <c r="F281" s="172" t="s">
        <v>1716</v>
      </c>
      <c r="G281" s="164"/>
      <c r="H281" s="180">
        <f t="shared" si="4"/>
        <v>69412</v>
      </c>
      <c r="I281" s="11" t="s">
        <v>615</v>
      </c>
      <c r="J281" s="85"/>
      <c r="K281" s="697">
        <v>0</v>
      </c>
      <c r="L281" s="697">
        <v>0</v>
      </c>
      <c r="M281" s="697">
        <v>13580</v>
      </c>
      <c r="N281" s="697">
        <v>0</v>
      </c>
      <c r="O281" s="697">
        <v>0</v>
      </c>
      <c r="P281" s="697">
        <v>0</v>
      </c>
      <c r="Q281" s="697">
        <v>524</v>
      </c>
      <c r="R281" s="697">
        <v>26164</v>
      </c>
      <c r="S281" s="697">
        <v>0</v>
      </c>
      <c r="T281" s="697">
        <v>0</v>
      </c>
      <c r="U281" s="697">
        <v>8675</v>
      </c>
      <c r="V281" s="697">
        <v>20469</v>
      </c>
      <c r="W281" s="85"/>
      <c r="X281" s="172" t="s">
        <v>1758</v>
      </c>
      <c r="Y281" s="254" t="s">
        <v>1774</v>
      </c>
      <c r="Z281" s="156"/>
    </row>
    <row r="282" spans="3:26" s="330" customFormat="1" ht="12.75">
      <c r="C282" s="239" t="s">
        <v>819</v>
      </c>
      <c r="D282" s="252" t="s">
        <v>1870</v>
      </c>
      <c r="E282" s="252" t="s">
        <v>1757</v>
      </c>
      <c r="F282" s="172" t="s">
        <v>1716</v>
      </c>
      <c r="G282" s="164"/>
      <c r="H282" s="180">
        <f t="shared" si="4"/>
        <v>73253</v>
      </c>
      <c r="I282" s="11" t="s">
        <v>615</v>
      </c>
      <c r="J282" s="85"/>
      <c r="K282" s="697">
        <v>0</v>
      </c>
      <c r="L282" s="697">
        <v>0</v>
      </c>
      <c r="M282" s="697">
        <v>13580</v>
      </c>
      <c r="N282" s="697">
        <v>0</v>
      </c>
      <c r="O282" s="697">
        <v>0</v>
      </c>
      <c r="P282" s="697">
        <v>0</v>
      </c>
      <c r="Q282" s="697">
        <v>524</v>
      </c>
      <c r="R282" s="697">
        <v>26164</v>
      </c>
      <c r="S282" s="697">
        <v>680</v>
      </c>
      <c r="T282" s="697">
        <v>0</v>
      </c>
      <c r="U282" s="697">
        <v>9185</v>
      </c>
      <c r="V282" s="697">
        <v>23120</v>
      </c>
      <c r="W282" s="85"/>
      <c r="X282" s="172" t="s">
        <v>1758</v>
      </c>
      <c r="Y282" s="254" t="s">
        <v>1774</v>
      </c>
      <c r="Z282" s="156"/>
    </row>
    <row r="283" spans="3:26" s="330" customFormat="1" ht="12.75">
      <c r="C283" s="239" t="s">
        <v>1761</v>
      </c>
      <c r="D283" s="252" t="s">
        <v>1870</v>
      </c>
      <c r="E283" s="252" t="s">
        <v>1757</v>
      </c>
      <c r="F283" s="172" t="s">
        <v>1716</v>
      </c>
      <c r="G283" s="164"/>
      <c r="H283" s="180">
        <f t="shared" si="4"/>
        <v>3841</v>
      </c>
      <c r="I283" s="11" t="s">
        <v>615</v>
      </c>
      <c r="J283" s="85"/>
      <c r="K283" s="697">
        <v>0</v>
      </c>
      <c r="L283" s="697">
        <v>0</v>
      </c>
      <c r="M283" s="697">
        <v>0</v>
      </c>
      <c r="N283" s="697">
        <v>0</v>
      </c>
      <c r="O283" s="697">
        <v>0</v>
      </c>
      <c r="P283" s="697">
        <v>0</v>
      </c>
      <c r="Q283" s="697">
        <v>0</v>
      </c>
      <c r="R283" s="697">
        <v>0</v>
      </c>
      <c r="S283" s="697">
        <v>680</v>
      </c>
      <c r="T283" s="697">
        <v>0</v>
      </c>
      <c r="U283" s="697">
        <v>510</v>
      </c>
      <c r="V283" s="697">
        <v>2651</v>
      </c>
      <c r="W283" s="85"/>
      <c r="X283" s="172" t="s">
        <v>1758</v>
      </c>
      <c r="Y283" s="254" t="s">
        <v>1774</v>
      </c>
      <c r="Z283" s="156"/>
    </row>
    <row r="284" spans="3:26" s="330" customFormat="1" ht="12.75">
      <c r="C284" s="239" t="s">
        <v>1755</v>
      </c>
      <c r="D284" s="252" t="s">
        <v>1871</v>
      </c>
      <c r="E284" s="252" t="s">
        <v>1757</v>
      </c>
      <c r="F284" s="172" t="s">
        <v>1716</v>
      </c>
      <c r="G284" s="164"/>
      <c r="H284" s="180">
        <f t="shared" si="4"/>
        <v>386</v>
      </c>
      <c r="I284" s="11" t="s">
        <v>615</v>
      </c>
      <c r="J284" s="85"/>
      <c r="K284" s="697">
        <v>0</v>
      </c>
      <c r="L284" s="697">
        <v>0</v>
      </c>
      <c r="M284" s="697">
        <v>386</v>
      </c>
      <c r="N284" s="697">
        <v>0</v>
      </c>
      <c r="O284" s="697">
        <v>0</v>
      </c>
      <c r="P284" s="697">
        <v>0</v>
      </c>
      <c r="Q284" s="697">
        <v>0</v>
      </c>
      <c r="R284" s="697">
        <v>0</v>
      </c>
      <c r="S284" s="697">
        <v>0</v>
      </c>
      <c r="T284" s="697">
        <v>0</v>
      </c>
      <c r="U284" s="697">
        <v>0</v>
      </c>
      <c r="V284" s="697">
        <v>0</v>
      </c>
      <c r="W284" s="85"/>
      <c r="X284" s="172" t="s">
        <v>1758</v>
      </c>
      <c r="Y284" s="254" t="s">
        <v>1774</v>
      </c>
      <c r="Z284" s="156"/>
    </row>
    <row r="285" spans="3:26" s="330" customFormat="1" ht="12.75">
      <c r="C285" s="239" t="s">
        <v>819</v>
      </c>
      <c r="D285" s="252" t="s">
        <v>1871</v>
      </c>
      <c r="E285" s="252" t="s">
        <v>1757</v>
      </c>
      <c r="F285" s="172" t="s">
        <v>1716</v>
      </c>
      <c r="G285" s="164"/>
      <c r="H285" s="180">
        <f t="shared" si="4"/>
        <v>896</v>
      </c>
      <c r="I285" s="11" t="s">
        <v>615</v>
      </c>
      <c r="J285" s="85"/>
      <c r="K285" s="697">
        <v>0</v>
      </c>
      <c r="L285" s="697">
        <v>0</v>
      </c>
      <c r="M285" s="697">
        <v>386</v>
      </c>
      <c r="N285" s="697">
        <v>0</v>
      </c>
      <c r="O285" s="697">
        <v>0</v>
      </c>
      <c r="P285" s="697">
        <v>0</v>
      </c>
      <c r="Q285" s="697">
        <v>0</v>
      </c>
      <c r="R285" s="697">
        <v>0</v>
      </c>
      <c r="S285" s="697">
        <v>0</v>
      </c>
      <c r="T285" s="697">
        <v>510</v>
      </c>
      <c r="U285" s="697">
        <v>0</v>
      </c>
      <c r="V285" s="697">
        <v>0</v>
      </c>
      <c r="W285" s="85"/>
      <c r="X285" s="172" t="s">
        <v>1758</v>
      </c>
      <c r="Y285" s="254" t="s">
        <v>1760</v>
      </c>
      <c r="Z285" s="156"/>
    </row>
    <row r="286" spans="3:26" s="330" customFormat="1" ht="12.75">
      <c r="C286" s="239" t="s">
        <v>1761</v>
      </c>
      <c r="D286" s="252" t="s">
        <v>1871</v>
      </c>
      <c r="E286" s="252" t="s">
        <v>1757</v>
      </c>
      <c r="F286" s="172" t="s">
        <v>1716</v>
      </c>
      <c r="G286" s="164"/>
      <c r="H286" s="180">
        <f t="shared" si="4"/>
        <v>510</v>
      </c>
      <c r="I286" s="11" t="s">
        <v>615</v>
      </c>
      <c r="J286" s="85"/>
      <c r="K286" s="697">
        <v>0</v>
      </c>
      <c r="L286" s="697">
        <v>0</v>
      </c>
      <c r="M286" s="697">
        <v>0</v>
      </c>
      <c r="N286" s="697">
        <v>0</v>
      </c>
      <c r="O286" s="697">
        <v>0</v>
      </c>
      <c r="P286" s="697">
        <v>0</v>
      </c>
      <c r="Q286" s="697">
        <v>0</v>
      </c>
      <c r="R286" s="697">
        <v>0</v>
      </c>
      <c r="S286" s="697">
        <v>0</v>
      </c>
      <c r="T286" s="697">
        <v>510</v>
      </c>
      <c r="U286" s="697">
        <v>0</v>
      </c>
      <c r="V286" s="697">
        <v>0</v>
      </c>
      <c r="W286" s="85"/>
      <c r="X286" s="172" t="s">
        <v>1758</v>
      </c>
      <c r="Y286" s="254" t="s">
        <v>1774</v>
      </c>
      <c r="Z286" s="156"/>
    </row>
    <row r="287" spans="3:26" s="330" customFormat="1" ht="12.75">
      <c r="C287" s="239" t="s">
        <v>1755</v>
      </c>
      <c r="D287" s="252" t="s">
        <v>1872</v>
      </c>
      <c r="E287" s="252" t="s">
        <v>1757</v>
      </c>
      <c r="F287" s="172" t="s">
        <v>1716</v>
      </c>
      <c r="G287" s="164"/>
      <c r="H287" s="180">
        <f t="shared" si="4"/>
        <v>357</v>
      </c>
      <c r="I287" s="11" t="s">
        <v>615</v>
      </c>
      <c r="J287" s="85"/>
      <c r="K287" s="697">
        <v>0</v>
      </c>
      <c r="L287" s="697">
        <v>0</v>
      </c>
      <c r="M287" s="697">
        <v>357</v>
      </c>
      <c r="N287" s="697">
        <v>0</v>
      </c>
      <c r="O287" s="697">
        <v>0</v>
      </c>
      <c r="P287" s="697">
        <v>0</v>
      </c>
      <c r="Q287" s="697">
        <v>0</v>
      </c>
      <c r="R287" s="697">
        <v>0</v>
      </c>
      <c r="S287" s="697">
        <v>0</v>
      </c>
      <c r="T287" s="697">
        <v>0</v>
      </c>
      <c r="U287" s="697">
        <v>0</v>
      </c>
      <c r="V287" s="697">
        <v>0</v>
      </c>
      <c r="W287" s="85"/>
      <c r="X287" s="172" t="s">
        <v>1758</v>
      </c>
      <c r="Y287" s="254" t="s">
        <v>1774</v>
      </c>
      <c r="Z287" s="156"/>
    </row>
    <row r="288" spans="3:26" s="330" customFormat="1" ht="12.75">
      <c r="C288" s="239" t="s">
        <v>819</v>
      </c>
      <c r="D288" s="252" t="s">
        <v>1872</v>
      </c>
      <c r="E288" s="252" t="s">
        <v>1757</v>
      </c>
      <c r="F288" s="172" t="s">
        <v>1716</v>
      </c>
      <c r="G288" s="164"/>
      <c r="H288" s="180">
        <f t="shared" si="4"/>
        <v>357</v>
      </c>
      <c r="I288" s="11" t="s">
        <v>615</v>
      </c>
      <c r="J288" s="85"/>
      <c r="K288" s="697">
        <v>0</v>
      </c>
      <c r="L288" s="697">
        <v>0</v>
      </c>
      <c r="M288" s="697">
        <v>357</v>
      </c>
      <c r="N288" s="697">
        <v>0</v>
      </c>
      <c r="O288" s="697">
        <v>0</v>
      </c>
      <c r="P288" s="697">
        <v>0</v>
      </c>
      <c r="Q288" s="697">
        <v>0</v>
      </c>
      <c r="R288" s="697">
        <v>0</v>
      </c>
      <c r="S288" s="697">
        <v>0</v>
      </c>
      <c r="T288" s="697">
        <v>0</v>
      </c>
      <c r="U288" s="697">
        <v>0</v>
      </c>
      <c r="V288" s="697">
        <v>0</v>
      </c>
      <c r="W288" s="85"/>
      <c r="X288" s="172" t="s">
        <v>1758</v>
      </c>
      <c r="Y288" s="254" t="s">
        <v>1774</v>
      </c>
      <c r="Z288" s="156"/>
    </row>
    <row r="289" spans="3:26" s="330" customFormat="1" ht="12.75">
      <c r="C289" s="239" t="s">
        <v>1755</v>
      </c>
      <c r="D289" s="252" t="s">
        <v>1873</v>
      </c>
      <c r="E289" s="252" t="s">
        <v>1757</v>
      </c>
      <c r="F289" s="172" t="s">
        <v>1716</v>
      </c>
      <c r="G289" s="164"/>
      <c r="H289" s="180">
        <f t="shared" si="4"/>
        <v>53032</v>
      </c>
      <c r="I289" s="11" t="s">
        <v>615</v>
      </c>
      <c r="J289" s="85"/>
      <c r="K289" s="697">
        <v>0</v>
      </c>
      <c r="L289" s="697">
        <v>0</v>
      </c>
      <c r="M289" s="697">
        <v>158</v>
      </c>
      <c r="N289" s="697">
        <v>0</v>
      </c>
      <c r="O289" s="697">
        <v>0</v>
      </c>
      <c r="P289" s="697">
        <v>16632</v>
      </c>
      <c r="Q289" s="697">
        <v>20907</v>
      </c>
      <c r="R289" s="697">
        <v>0</v>
      </c>
      <c r="S289" s="697">
        <v>0</v>
      </c>
      <c r="T289" s="697">
        <v>0</v>
      </c>
      <c r="U289" s="697">
        <v>1372</v>
      </c>
      <c r="V289" s="697">
        <v>13963</v>
      </c>
      <c r="W289" s="85"/>
      <c r="X289" s="172" t="s">
        <v>1758</v>
      </c>
      <c r="Y289" s="254" t="s">
        <v>1774</v>
      </c>
      <c r="Z289" s="156"/>
    </row>
    <row r="290" spans="3:26" s="330" customFormat="1" ht="12.75">
      <c r="C290" s="239" t="s">
        <v>819</v>
      </c>
      <c r="D290" s="252" t="s">
        <v>1873</v>
      </c>
      <c r="E290" s="252" t="s">
        <v>1757</v>
      </c>
      <c r="F290" s="172" t="s">
        <v>1716</v>
      </c>
      <c r="G290" s="164"/>
      <c r="H290" s="180">
        <f t="shared" si="4"/>
        <v>53202</v>
      </c>
      <c r="I290" s="11" t="s">
        <v>615</v>
      </c>
      <c r="J290" s="85"/>
      <c r="K290" s="697">
        <v>0</v>
      </c>
      <c r="L290" s="697">
        <v>0</v>
      </c>
      <c r="M290" s="697">
        <v>158</v>
      </c>
      <c r="N290" s="697">
        <v>0</v>
      </c>
      <c r="O290" s="697">
        <v>0</v>
      </c>
      <c r="P290" s="697">
        <v>16632</v>
      </c>
      <c r="Q290" s="697">
        <v>20907</v>
      </c>
      <c r="R290" s="697">
        <v>0</v>
      </c>
      <c r="S290" s="697">
        <v>0</v>
      </c>
      <c r="T290" s="697">
        <v>0</v>
      </c>
      <c r="U290" s="697">
        <v>1372</v>
      </c>
      <c r="V290" s="697">
        <v>14133</v>
      </c>
      <c r="W290" s="85"/>
      <c r="X290" s="172" t="s">
        <v>1758</v>
      </c>
      <c r="Y290" s="254" t="s">
        <v>1774</v>
      </c>
      <c r="Z290" s="156"/>
    </row>
    <row r="291" spans="3:26" s="330" customFormat="1" ht="12.75">
      <c r="C291" s="239" t="s">
        <v>1761</v>
      </c>
      <c r="D291" s="252" t="s">
        <v>1873</v>
      </c>
      <c r="E291" s="252" t="s">
        <v>1757</v>
      </c>
      <c r="F291" s="172" t="s">
        <v>1716</v>
      </c>
      <c r="G291" s="164"/>
      <c r="H291" s="180">
        <f t="shared" si="4"/>
        <v>170</v>
      </c>
      <c r="I291" s="11" t="s">
        <v>615</v>
      </c>
      <c r="J291" s="85"/>
      <c r="K291" s="697">
        <v>0</v>
      </c>
      <c r="L291" s="697">
        <v>0</v>
      </c>
      <c r="M291" s="697">
        <v>0</v>
      </c>
      <c r="N291" s="697">
        <v>0</v>
      </c>
      <c r="O291" s="697">
        <v>0</v>
      </c>
      <c r="P291" s="697">
        <v>0</v>
      </c>
      <c r="Q291" s="697">
        <v>0</v>
      </c>
      <c r="R291" s="697">
        <v>0</v>
      </c>
      <c r="S291" s="697">
        <v>0</v>
      </c>
      <c r="T291" s="697">
        <v>0</v>
      </c>
      <c r="U291" s="697">
        <v>0</v>
      </c>
      <c r="V291" s="697">
        <v>170</v>
      </c>
      <c r="W291" s="85"/>
      <c r="X291" s="172" t="s">
        <v>1758</v>
      </c>
      <c r="Y291" s="254" t="s">
        <v>1774</v>
      </c>
      <c r="Z291" s="156"/>
    </row>
    <row r="292" spans="3:26" s="330" customFormat="1" ht="12.75">
      <c r="C292" s="239" t="s">
        <v>1755</v>
      </c>
      <c r="D292" s="252" t="s">
        <v>1874</v>
      </c>
      <c r="E292" s="252" t="s">
        <v>1757</v>
      </c>
      <c r="F292" s="172" t="s">
        <v>1716</v>
      </c>
      <c r="G292" s="164"/>
      <c r="H292" s="180">
        <f t="shared" si="4"/>
        <v>408</v>
      </c>
      <c r="I292" s="11" t="s">
        <v>615</v>
      </c>
      <c r="J292" s="85"/>
      <c r="K292" s="697">
        <v>0</v>
      </c>
      <c r="L292" s="697">
        <v>0</v>
      </c>
      <c r="M292" s="697">
        <v>0</v>
      </c>
      <c r="N292" s="697">
        <v>0</v>
      </c>
      <c r="O292" s="697">
        <v>0</v>
      </c>
      <c r="P292" s="697">
        <v>0</v>
      </c>
      <c r="Q292" s="697">
        <v>202</v>
      </c>
      <c r="R292" s="697">
        <v>0</v>
      </c>
      <c r="S292" s="697">
        <v>0</v>
      </c>
      <c r="T292" s="697">
        <v>0</v>
      </c>
      <c r="U292" s="697">
        <v>0</v>
      </c>
      <c r="V292" s="697">
        <v>206</v>
      </c>
      <c r="W292" s="85"/>
      <c r="X292" s="172" t="s">
        <v>1758</v>
      </c>
      <c r="Y292" s="254" t="s">
        <v>1774</v>
      </c>
      <c r="Z292" s="156"/>
    </row>
    <row r="293" spans="3:26" s="330" customFormat="1" ht="12.75">
      <c r="C293" s="239" t="s">
        <v>819</v>
      </c>
      <c r="D293" s="252" t="s">
        <v>1874</v>
      </c>
      <c r="E293" s="252" t="s">
        <v>1757</v>
      </c>
      <c r="F293" s="172" t="s">
        <v>1716</v>
      </c>
      <c r="G293" s="164"/>
      <c r="H293" s="180">
        <f t="shared" si="4"/>
        <v>408</v>
      </c>
      <c r="I293" s="11" t="s">
        <v>615</v>
      </c>
      <c r="J293" s="85"/>
      <c r="K293" s="697">
        <v>0</v>
      </c>
      <c r="L293" s="697">
        <v>0</v>
      </c>
      <c r="M293" s="697">
        <v>0</v>
      </c>
      <c r="N293" s="697">
        <v>0</v>
      </c>
      <c r="O293" s="697">
        <v>0</v>
      </c>
      <c r="P293" s="697">
        <v>0</v>
      </c>
      <c r="Q293" s="697">
        <v>202</v>
      </c>
      <c r="R293" s="697">
        <v>0</v>
      </c>
      <c r="S293" s="697">
        <v>0</v>
      </c>
      <c r="T293" s="697">
        <v>0</v>
      </c>
      <c r="U293" s="697">
        <v>0</v>
      </c>
      <c r="V293" s="697">
        <v>206</v>
      </c>
      <c r="W293" s="85"/>
      <c r="X293" s="172" t="s">
        <v>1758</v>
      </c>
      <c r="Y293" s="254" t="s">
        <v>1774</v>
      </c>
      <c r="Z293" s="156"/>
    </row>
    <row r="294" spans="3:26" s="330" customFormat="1" ht="12.75">
      <c r="C294" s="239" t="s">
        <v>1755</v>
      </c>
      <c r="D294" s="252" t="s">
        <v>1875</v>
      </c>
      <c r="E294" s="252" t="s">
        <v>1757</v>
      </c>
      <c r="F294" s="172" t="s">
        <v>1716</v>
      </c>
      <c r="G294" s="164"/>
      <c r="H294" s="180">
        <f t="shared" si="4"/>
        <v>47501</v>
      </c>
      <c r="I294" s="11" t="s">
        <v>615</v>
      </c>
      <c r="J294" s="85"/>
      <c r="K294" s="697">
        <v>0</v>
      </c>
      <c r="L294" s="697">
        <v>0</v>
      </c>
      <c r="M294" s="697">
        <v>365</v>
      </c>
      <c r="N294" s="697">
        <v>6279</v>
      </c>
      <c r="O294" s="697">
        <v>0</v>
      </c>
      <c r="P294" s="697">
        <v>0</v>
      </c>
      <c r="Q294" s="697">
        <v>20207</v>
      </c>
      <c r="R294" s="697">
        <v>0</v>
      </c>
      <c r="S294" s="697">
        <v>0</v>
      </c>
      <c r="T294" s="697">
        <v>0</v>
      </c>
      <c r="U294" s="697">
        <v>16275</v>
      </c>
      <c r="V294" s="697">
        <v>4375</v>
      </c>
      <c r="W294" s="85"/>
      <c r="X294" s="172" t="s">
        <v>1758</v>
      </c>
      <c r="Y294" s="254" t="s">
        <v>1774</v>
      </c>
      <c r="Z294" s="156"/>
    </row>
    <row r="295" spans="3:26" s="330" customFormat="1" ht="12.75">
      <c r="C295" s="239" t="s">
        <v>819</v>
      </c>
      <c r="D295" s="252" t="s">
        <v>1875</v>
      </c>
      <c r="E295" s="252" t="s">
        <v>1757</v>
      </c>
      <c r="F295" s="172" t="s">
        <v>1716</v>
      </c>
      <c r="G295" s="164"/>
      <c r="H295" s="180">
        <f t="shared" si="4"/>
        <v>50675</v>
      </c>
      <c r="I295" s="11" t="s">
        <v>615</v>
      </c>
      <c r="J295" s="85"/>
      <c r="K295" s="697">
        <v>0</v>
      </c>
      <c r="L295" s="697">
        <v>329</v>
      </c>
      <c r="M295" s="697">
        <v>634</v>
      </c>
      <c r="N295" s="697">
        <v>6279</v>
      </c>
      <c r="O295" s="697">
        <v>0</v>
      </c>
      <c r="P295" s="697">
        <v>143</v>
      </c>
      <c r="Q295" s="697">
        <v>21110</v>
      </c>
      <c r="R295" s="697">
        <v>0</v>
      </c>
      <c r="S295" s="697">
        <v>0</v>
      </c>
      <c r="T295" s="697">
        <v>0</v>
      </c>
      <c r="U295" s="697">
        <v>16275</v>
      </c>
      <c r="V295" s="697">
        <v>5905</v>
      </c>
      <c r="W295" s="85"/>
      <c r="X295" s="172" t="s">
        <v>1758</v>
      </c>
      <c r="Y295" s="254" t="s">
        <v>1774</v>
      </c>
      <c r="Z295" s="156"/>
    </row>
    <row r="296" spans="3:26" s="330" customFormat="1" ht="12.75">
      <c r="C296" s="239" t="s">
        <v>1761</v>
      </c>
      <c r="D296" s="252" t="s">
        <v>1875</v>
      </c>
      <c r="E296" s="252" t="s">
        <v>1757</v>
      </c>
      <c r="F296" s="172" t="s">
        <v>1716</v>
      </c>
      <c r="G296" s="164"/>
      <c r="H296" s="180">
        <f t="shared" si="4"/>
        <v>3174</v>
      </c>
      <c r="I296" s="11" t="s">
        <v>615</v>
      </c>
      <c r="J296" s="85"/>
      <c r="K296" s="697">
        <v>0</v>
      </c>
      <c r="L296" s="697">
        <v>329</v>
      </c>
      <c r="M296" s="697">
        <v>270</v>
      </c>
      <c r="N296" s="697">
        <v>0</v>
      </c>
      <c r="O296" s="697">
        <v>0</v>
      </c>
      <c r="P296" s="697">
        <v>143</v>
      </c>
      <c r="Q296" s="697">
        <v>902</v>
      </c>
      <c r="R296" s="697">
        <v>0</v>
      </c>
      <c r="S296" s="697">
        <v>0</v>
      </c>
      <c r="T296" s="697">
        <v>0</v>
      </c>
      <c r="U296" s="697">
        <v>0</v>
      </c>
      <c r="V296" s="697">
        <v>1530</v>
      </c>
      <c r="W296" s="85"/>
      <c r="X296" s="172" t="s">
        <v>1758</v>
      </c>
      <c r="Y296" s="254" t="s">
        <v>1774</v>
      </c>
      <c r="Z296" s="156"/>
    </row>
    <row r="297" spans="3:26" s="330" customFormat="1" ht="12.75">
      <c r="C297" s="239" t="s">
        <v>1755</v>
      </c>
      <c r="D297" s="252" t="s">
        <v>1876</v>
      </c>
      <c r="E297" s="252" t="s">
        <v>1757</v>
      </c>
      <c r="F297" s="172" t="s">
        <v>1716</v>
      </c>
      <c r="G297" s="164"/>
      <c r="H297" s="180">
        <f t="shared" si="4"/>
        <v>66196</v>
      </c>
      <c r="I297" s="11" t="s">
        <v>615</v>
      </c>
      <c r="J297" s="85"/>
      <c r="K297" s="697">
        <v>0</v>
      </c>
      <c r="L297" s="697">
        <v>66196</v>
      </c>
      <c r="M297" s="697">
        <v>0</v>
      </c>
      <c r="N297" s="697">
        <v>0</v>
      </c>
      <c r="O297" s="697">
        <v>0</v>
      </c>
      <c r="P297" s="697">
        <v>0</v>
      </c>
      <c r="Q297" s="697">
        <v>0</v>
      </c>
      <c r="R297" s="697">
        <v>0</v>
      </c>
      <c r="S297" s="697">
        <v>0</v>
      </c>
      <c r="T297" s="697">
        <v>0</v>
      </c>
      <c r="U297" s="697">
        <v>0</v>
      </c>
      <c r="V297" s="697">
        <v>0</v>
      </c>
      <c r="W297" s="85"/>
      <c r="X297" s="172" t="s">
        <v>1758</v>
      </c>
      <c r="Y297" s="254" t="s">
        <v>1774</v>
      </c>
      <c r="Z297" s="156"/>
    </row>
    <row r="298" spans="3:26" s="330" customFormat="1" ht="12.75">
      <c r="C298" s="239" t="s">
        <v>819</v>
      </c>
      <c r="D298" s="252" t="s">
        <v>1876</v>
      </c>
      <c r="E298" s="252" t="s">
        <v>1757</v>
      </c>
      <c r="F298" s="172" t="s">
        <v>1716</v>
      </c>
      <c r="G298" s="164"/>
      <c r="H298" s="180">
        <f t="shared" si="4"/>
        <v>113316</v>
      </c>
      <c r="I298" s="11" t="s">
        <v>615</v>
      </c>
      <c r="J298" s="85"/>
      <c r="K298" s="697">
        <v>197</v>
      </c>
      <c r="L298" s="697">
        <v>95804</v>
      </c>
      <c r="M298" s="697">
        <v>0</v>
      </c>
      <c r="N298" s="697">
        <v>0</v>
      </c>
      <c r="O298" s="697">
        <v>121</v>
      </c>
      <c r="P298" s="697">
        <v>0</v>
      </c>
      <c r="Q298" s="697">
        <v>0</v>
      </c>
      <c r="R298" s="697">
        <v>16230</v>
      </c>
      <c r="S298" s="697">
        <v>0</v>
      </c>
      <c r="T298" s="697">
        <v>0</v>
      </c>
      <c r="U298" s="697">
        <v>160</v>
      </c>
      <c r="V298" s="697">
        <v>804</v>
      </c>
      <c r="W298" s="85"/>
      <c r="X298" s="172" t="s">
        <v>1758</v>
      </c>
      <c r="Y298" s="254" t="s">
        <v>1774</v>
      </c>
      <c r="Z298" s="156"/>
    </row>
    <row r="299" spans="3:26" s="330" customFormat="1" ht="12.75">
      <c r="C299" s="239" t="s">
        <v>1761</v>
      </c>
      <c r="D299" s="252" t="s">
        <v>1876</v>
      </c>
      <c r="E299" s="252" t="s">
        <v>1757</v>
      </c>
      <c r="F299" s="172" t="s">
        <v>1716</v>
      </c>
      <c r="G299" s="164"/>
      <c r="H299" s="180">
        <f t="shared" si="4"/>
        <v>47120</v>
      </c>
      <c r="I299" s="11" t="s">
        <v>615</v>
      </c>
      <c r="J299" s="85"/>
      <c r="K299" s="697">
        <v>197</v>
      </c>
      <c r="L299" s="697">
        <v>29608</v>
      </c>
      <c r="M299" s="697">
        <v>0</v>
      </c>
      <c r="N299" s="697">
        <v>0</v>
      </c>
      <c r="O299" s="697">
        <v>121</v>
      </c>
      <c r="P299" s="697">
        <v>0</v>
      </c>
      <c r="Q299" s="697">
        <v>0</v>
      </c>
      <c r="R299" s="697">
        <v>16230</v>
      </c>
      <c r="S299" s="697">
        <v>0</v>
      </c>
      <c r="T299" s="697">
        <v>0</v>
      </c>
      <c r="U299" s="697">
        <v>160</v>
      </c>
      <c r="V299" s="697">
        <v>804</v>
      </c>
      <c r="W299" s="85"/>
      <c r="X299" s="172" t="s">
        <v>1758</v>
      </c>
      <c r="Y299" s="254" t="s">
        <v>1774</v>
      </c>
      <c r="Z299" s="156"/>
    </row>
    <row r="300" spans="3:26" s="330" customFormat="1" ht="12.75">
      <c r="C300" s="239" t="s">
        <v>1755</v>
      </c>
      <c r="D300" s="252" t="s">
        <v>1877</v>
      </c>
      <c r="E300" s="252" t="s">
        <v>1757</v>
      </c>
      <c r="F300" s="172" t="s">
        <v>1716</v>
      </c>
      <c r="G300" s="164"/>
      <c r="H300" s="180">
        <f t="shared" si="4"/>
        <v>13483</v>
      </c>
      <c r="I300" s="11" t="s">
        <v>615</v>
      </c>
      <c r="J300" s="85"/>
      <c r="K300" s="697">
        <v>0</v>
      </c>
      <c r="L300" s="697">
        <v>0</v>
      </c>
      <c r="M300" s="697">
        <v>0</v>
      </c>
      <c r="N300" s="697">
        <v>0</v>
      </c>
      <c r="O300" s="697">
        <v>0</v>
      </c>
      <c r="P300" s="697">
        <v>0</v>
      </c>
      <c r="Q300" s="697">
        <v>0</v>
      </c>
      <c r="R300" s="697">
        <v>0</v>
      </c>
      <c r="S300" s="697">
        <v>0</v>
      </c>
      <c r="T300" s="697">
        <v>13483</v>
      </c>
      <c r="U300" s="697">
        <v>0</v>
      </c>
      <c r="V300" s="697">
        <v>0</v>
      </c>
      <c r="W300" s="85"/>
      <c r="X300" s="172" t="s">
        <v>1758</v>
      </c>
      <c r="Y300" s="254" t="s">
        <v>1774</v>
      </c>
      <c r="Z300" s="156"/>
    </row>
    <row r="301" spans="3:26" s="330" customFormat="1" ht="12.75">
      <c r="C301" s="239" t="s">
        <v>819</v>
      </c>
      <c r="D301" s="252" t="s">
        <v>1877</v>
      </c>
      <c r="E301" s="252" t="s">
        <v>1757</v>
      </c>
      <c r="F301" s="172" t="s">
        <v>1716</v>
      </c>
      <c r="G301" s="164"/>
      <c r="H301" s="180">
        <f t="shared" si="4"/>
        <v>21739</v>
      </c>
      <c r="I301" s="11" t="s">
        <v>615</v>
      </c>
      <c r="J301" s="85"/>
      <c r="K301" s="697">
        <v>0</v>
      </c>
      <c r="L301" s="697">
        <v>0</v>
      </c>
      <c r="M301" s="697">
        <v>0</v>
      </c>
      <c r="N301" s="697">
        <v>0</v>
      </c>
      <c r="O301" s="697">
        <v>0</v>
      </c>
      <c r="P301" s="697">
        <v>0</v>
      </c>
      <c r="Q301" s="697">
        <v>0</v>
      </c>
      <c r="R301" s="697">
        <v>0</v>
      </c>
      <c r="S301" s="697">
        <v>0</v>
      </c>
      <c r="T301" s="697">
        <v>21739</v>
      </c>
      <c r="U301" s="697">
        <v>0</v>
      </c>
      <c r="V301" s="697">
        <v>0</v>
      </c>
      <c r="W301" s="85"/>
      <c r="X301" s="172" t="s">
        <v>1758</v>
      </c>
      <c r="Y301" s="254" t="s">
        <v>1774</v>
      </c>
      <c r="Z301" s="156"/>
    </row>
    <row r="302" spans="3:26" s="330" customFormat="1" ht="12.75">
      <c r="C302" s="239" t="s">
        <v>1761</v>
      </c>
      <c r="D302" s="252" t="s">
        <v>1877</v>
      </c>
      <c r="E302" s="252" t="s">
        <v>1757</v>
      </c>
      <c r="F302" s="172" t="s">
        <v>1716</v>
      </c>
      <c r="G302" s="164"/>
      <c r="H302" s="180">
        <f t="shared" si="4"/>
        <v>8256</v>
      </c>
      <c r="I302" s="11" t="s">
        <v>615</v>
      </c>
      <c r="J302" s="85"/>
      <c r="K302" s="697">
        <v>0</v>
      </c>
      <c r="L302" s="697">
        <v>0</v>
      </c>
      <c r="M302" s="697">
        <v>0</v>
      </c>
      <c r="N302" s="697">
        <v>0</v>
      </c>
      <c r="O302" s="697">
        <v>0</v>
      </c>
      <c r="P302" s="697">
        <v>0</v>
      </c>
      <c r="Q302" s="697">
        <v>0</v>
      </c>
      <c r="R302" s="697">
        <v>0</v>
      </c>
      <c r="S302" s="697">
        <v>0</v>
      </c>
      <c r="T302" s="697">
        <v>8256</v>
      </c>
      <c r="U302" s="697">
        <v>0</v>
      </c>
      <c r="V302" s="697">
        <v>0</v>
      </c>
      <c r="W302" s="85"/>
      <c r="X302" s="172" t="s">
        <v>1758</v>
      </c>
      <c r="Y302" s="254" t="s">
        <v>1774</v>
      </c>
      <c r="Z302" s="156"/>
    </row>
    <row r="303" spans="3:26" s="373" customFormat="1" ht="12.75">
      <c r="C303" s="366"/>
      <c r="D303" s="367"/>
      <c r="E303" s="367"/>
      <c r="F303" s="368"/>
      <c r="G303" s="369"/>
      <c r="H303" s="369"/>
      <c r="I303" s="370"/>
      <c r="J303" s="367"/>
      <c r="K303" s="369"/>
      <c r="L303" s="369"/>
      <c r="M303" s="369"/>
      <c r="N303" s="369"/>
      <c r="O303" s="369"/>
      <c r="P303" s="369"/>
      <c r="Q303" s="369"/>
      <c r="R303" s="369"/>
      <c r="S303" s="369"/>
      <c r="T303" s="369"/>
      <c r="U303" s="369"/>
      <c r="V303" s="369"/>
      <c r="W303" s="367"/>
      <c r="X303" s="368"/>
      <c r="Y303" s="371"/>
      <c r="Z303" s="372"/>
    </row>
    <row r="304" spans="3:26" ht="18">
      <c r="C304" s="34" t="s">
        <v>1878</v>
      </c>
      <c r="D304" s="214"/>
      <c r="E304" s="214"/>
      <c r="F304" s="214"/>
      <c r="G304" s="211"/>
      <c r="H304" s="211"/>
      <c r="I304" s="211"/>
      <c r="J304" s="17"/>
      <c r="K304" s="200"/>
      <c r="L304" s="200"/>
      <c r="M304" s="200"/>
      <c r="N304" s="200"/>
      <c r="O304" s="200"/>
      <c r="P304" s="200"/>
      <c r="Q304" s="200"/>
      <c r="R304" s="200"/>
      <c r="S304" s="200"/>
      <c r="T304" s="200"/>
      <c r="U304" s="200"/>
      <c r="V304" s="200"/>
      <c r="W304" s="17"/>
      <c r="X304" s="17"/>
      <c r="Y304" s="17"/>
      <c r="Z304" s="17"/>
    </row>
    <row r="305" spans="3:26" ht="15" customHeight="1">
      <c r="C305" s="17"/>
      <c r="D305" s="17"/>
      <c r="E305" s="17"/>
      <c r="F305" s="1028" t="s">
        <v>1651</v>
      </c>
      <c r="G305" s="1028" t="s">
        <v>1748</v>
      </c>
      <c r="H305" s="1028" t="s">
        <v>1749</v>
      </c>
      <c r="I305" s="1028" t="s">
        <v>472</v>
      </c>
      <c r="J305" s="17"/>
      <c r="K305" s="1008" t="s">
        <v>1750</v>
      </c>
      <c r="L305" s="1008"/>
      <c r="M305" s="1008"/>
      <c r="N305" s="1008"/>
      <c r="O305" s="1008"/>
      <c r="P305" s="1008"/>
      <c r="Q305" s="1008"/>
      <c r="R305" s="1008"/>
      <c r="S305" s="1008"/>
      <c r="T305" s="1008"/>
      <c r="U305" s="1008"/>
      <c r="V305" s="1008"/>
      <c r="W305" s="17"/>
      <c r="X305" s="1028" t="s">
        <v>1751</v>
      </c>
      <c r="Y305" s="1028" t="s">
        <v>1752</v>
      </c>
      <c r="Z305" s="1028" t="s">
        <v>1753</v>
      </c>
    </row>
    <row r="306" spans="3:26" ht="25.5" customHeight="1">
      <c r="C306" s="51" t="s">
        <v>861</v>
      </c>
      <c r="D306" s="51" t="s">
        <v>738</v>
      </c>
      <c r="E306" s="51" t="s">
        <v>1754</v>
      </c>
      <c r="F306" s="1028"/>
      <c r="G306" s="1028"/>
      <c r="H306" s="1028"/>
      <c r="I306" s="1028"/>
      <c r="J306" s="17"/>
      <c r="K306" s="103" t="s">
        <v>574</v>
      </c>
      <c r="L306" s="103" t="s">
        <v>575</v>
      </c>
      <c r="M306" s="103" t="s">
        <v>576</v>
      </c>
      <c r="N306" s="103" t="s">
        <v>577</v>
      </c>
      <c r="O306" s="103" t="s">
        <v>578</v>
      </c>
      <c r="P306" s="103" t="s">
        <v>579</v>
      </c>
      <c r="Q306" s="103" t="s">
        <v>580</v>
      </c>
      <c r="R306" s="103" t="s">
        <v>581</v>
      </c>
      <c r="S306" s="103" t="s">
        <v>582</v>
      </c>
      <c r="T306" s="103" t="s">
        <v>583</v>
      </c>
      <c r="U306" s="103" t="s">
        <v>584</v>
      </c>
      <c r="V306" s="103" t="s">
        <v>585</v>
      </c>
      <c r="W306" s="17"/>
      <c r="X306" s="1028"/>
      <c r="Y306" s="1028"/>
      <c r="Z306" s="1028"/>
    </row>
    <row r="307" spans="3:26" s="163" customFormat="1" ht="12.75">
      <c r="C307" s="239" t="s">
        <v>819</v>
      </c>
      <c r="D307" s="252" t="s">
        <v>1879</v>
      </c>
      <c r="E307" s="252" t="s">
        <v>1880</v>
      </c>
      <c r="F307" s="172" t="s">
        <v>1716</v>
      </c>
      <c r="G307" s="164"/>
      <c r="H307" s="180">
        <f>SUM(K307:V307)</f>
        <v>165.8</v>
      </c>
      <c r="I307" s="11" t="s">
        <v>615</v>
      </c>
      <c r="J307" s="85"/>
      <c r="K307" s="697">
        <v>0</v>
      </c>
      <c r="L307" s="697">
        <v>0</v>
      </c>
      <c r="M307" s="697">
        <v>165.8</v>
      </c>
      <c r="N307" s="697">
        <v>0</v>
      </c>
      <c r="O307" s="697">
        <v>0</v>
      </c>
      <c r="P307" s="697">
        <v>0</v>
      </c>
      <c r="Q307" s="697">
        <v>0</v>
      </c>
      <c r="R307" s="697">
        <v>0</v>
      </c>
      <c r="S307" s="697">
        <v>0</v>
      </c>
      <c r="T307" s="697">
        <v>0</v>
      </c>
      <c r="U307" s="697">
        <v>0</v>
      </c>
      <c r="V307" s="697">
        <v>0</v>
      </c>
      <c r="W307" s="85"/>
      <c r="X307" s="172" t="s">
        <v>1758</v>
      </c>
      <c r="Y307" s="254" t="s">
        <v>1774</v>
      </c>
      <c r="Z307" s="156"/>
    </row>
    <row r="308" spans="3:26" s="163" customFormat="1" ht="12.75">
      <c r="C308" s="239" t="s">
        <v>1761</v>
      </c>
      <c r="D308" s="252" t="s">
        <v>1879</v>
      </c>
      <c r="E308" s="252" t="s">
        <v>1880</v>
      </c>
      <c r="F308" s="172" t="s">
        <v>1716</v>
      </c>
      <c r="G308" s="164"/>
      <c r="H308" s="180">
        <f t="shared" ref="H308:H371" si="5">SUM(K308:V308)</f>
        <v>643.9</v>
      </c>
      <c r="I308" s="11" t="s">
        <v>615</v>
      </c>
      <c r="J308" s="85"/>
      <c r="K308" s="697">
        <v>0</v>
      </c>
      <c r="L308" s="697">
        <v>557.6</v>
      </c>
      <c r="M308" s="697">
        <v>86.3</v>
      </c>
      <c r="N308" s="697">
        <v>0</v>
      </c>
      <c r="O308" s="697">
        <v>0</v>
      </c>
      <c r="P308" s="697">
        <v>0</v>
      </c>
      <c r="Q308" s="697">
        <v>0</v>
      </c>
      <c r="R308" s="697">
        <v>0</v>
      </c>
      <c r="S308" s="697">
        <v>0</v>
      </c>
      <c r="T308" s="697">
        <v>0</v>
      </c>
      <c r="U308" s="697">
        <v>0</v>
      </c>
      <c r="V308" s="697">
        <v>0</v>
      </c>
      <c r="W308" s="85"/>
      <c r="X308" s="172" t="s">
        <v>1758</v>
      </c>
      <c r="Y308" s="254" t="s">
        <v>1774</v>
      </c>
      <c r="Z308" s="156"/>
    </row>
    <row r="309" spans="3:26" s="163" customFormat="1" ht="12.75">
      <c r="C309" s="239" t="s">
        <v>1761</v>
      </c>
      <c r="D309" s="252" t="s">
        <v>1881</v>
      </c>
      <c r="E309" s="252" t="s">
        <v>1880</v>
      </c>
      <c r="F309" s="172"/>
      <c r="G309" s="164"/>
      <c r="H309" s="180">
        <f t="shared" si="5"/>
        <v>37.4</v>
      </c>
      <c r="I309" s="11" t="s">
        <v>615</v>
      </c>
      <c r="J309" s="85"/>
      <c r="K309" s="697">
        <v>37.4</v>
      </c>
      <c r="L309" s="697">
        <v>0</v>
      </c>
      <c r="M309" s="697">
        <v>0</v>
      </c>
      <c r="N309" s="697">
        <v>0</v>
      </c>
      <c r="O309" s="697">
        <v>0</v>
      </c>
      <c r="P309" s="697">
        <v>0</v>
      </c>
      <c r="Q309" s="697">
        <v>0</v>
      </c>
      <c r="R309" s="697">
        <v>0</v>
      </c>
      <c r="S309" s="697">
        <v>0</v>
      </c>
      <c r="T309" s="697">
        <v>0</v>
      </c>
      <c r="U309" s="697">
        <v>0</v>
      </c>
      <c r="V309" s="697">
        <v>0</v>
      </c>
      <c r="W309" s="85"/>
      <c r="X309" s="172" t="s">
        <v>1758</v>
      </c>
      <c r="Y309" s="254" t="s">
        <v>1774</v>
      </c>
      <c r="Z309" s="156"/>
    </row>
    <row r="310" spans="3:26" s="163" customFormat="1" ht="12.75">
      <c r="C310" s="239" t="s">
        <v>819</v>
      </c>
      <c r="D310" s="252" t="s">
        <v>1882</v>
      </c>
      <c r="E310" s="252" t="s">
        <v>1880</v>
      </c>
      <c r="F310" s="172"/>
      <c r="G310" s="164"/>
      <c r="H310" s="180">
        <f t="shared" si="5"/>
        <v>148.1</v>
      </c>
      <c r="I310" s="11" t="s">
        <v>615</v>
      </c>
      <c r="J310" s="85"/>
      <c r="K310" s="697">
        <v>0</v>
      </c>
      <c r="L310" s="697">
        <v>0</v>
      </c>
      <c r="M310" s="697">
        <v>0</v>
      </c>
      <c r="N310" s="697">
        <v>0</v>
      </c>
      <c r="O310" s="697">
        <v>0</v>
      </c>
      <c r="P310" s="697">
        <v>148.1</v>
      </c>
      <c r="Q310" s="697">
        <v>0</v>
      </c>
      <c r="R310" s="697">
        <v>0</v>
      </c>
      <c r="S310" s="697">
        <v>0</v>
      </c>
      <c r="T310" s="697">
        <v>0</v>
      </c>
      <c r="U310" s="697">
        <v>0</v>
      </c>
      <c r="V310" s="697">
        <v>0</v>
      </c>
      <c r="W310" s="85"/>
      <c r="X310" s="172" t="s">
        <v>1758</v>
      </c>
      <c r="Y310" s="254" t="s">
        <v>1774</v>
      </c>
      <c r="Z310" s="156"/>
    </row>
    <row r="311" spans="3:26" s="163" customFormat="1" ht="12.75">
      <c r="C311" s="239" t="s">
        <v>1761</v>
      </c>
      <c r="D311" s="252" t="s">
        <v>1882</v>
      </c>
      <c r="E311" s="252" t="s">
        <v>1880</v>
      </c>
      <c r="F311" s="172"/>
      <c r="G311" s="164"/>
      <c r="H311" s="180">
        <f t="shared" si="5"/>
        <v>148.1</v>
      </c>
      <c r="I311" s="11" t="s">
        <v>615</v>
      </c>
      <c r="J311" s="85"/>
      <c r="K311" s="697">
        <v>0</v>
      </c>
      <c r="L311" s="697">
        <v>0</v>
      </c>
      <c r="M311" s="697">
        <v>0</v>
      </c>
      <c r="N311" s="697">
        <v>0</v>
      </c>
      <c r="O311" s="697">
        <v>0</v>
      </c>
      <c r="P311" s="697">
        <v>148.1</v>
      </c>
      <c r="Q311" s="697">
        <v>0</v>
      </c>
      <c r="R311" s="697">
        <v>0</v>
      </c>
      <c r="S311" s="697">
        <v>0</v>
      </c>
      <c r="T311" s="697">
        <v>0</v>
      </c>
      <c r="U311" s="697">
        <v>0</v>
      </c>
      <c r="V311" s="697">
        <v>0</v>
      </c>
      <c r="W311" s="85"/>
      <c r="X311" s="172" t="s">
        <v>1758</v>
      </c>
      <c r="Y311" s="254" t="s">
        <v>1774</v>
      </c>
      <c r="Z311" s="156"/>
    </row>
    <row r="312" spans="3:26" s="163" customFormat="1" ht="12.75">
      <c r="C312" s="239" t="s">
        <v>819</v>
      </c>
      <c r="D312" s="252" t="s">
        <v>1883</v>
      </c>
      <c r="E312" s="252" t="s">
        <v>1880</v>
      </c>
      <c r="F312" s="172" t="s">
        <v>1716</v>
      </c>
      <c r="G312" s="164"/>
      <c r="H312" s="180">
        <f t="shared" si="5"/>
        <v>135</v>
      </c>
      <c r="I312" s="11" t="s">
        <v>615</v>
      </c>
      <c r="J312" s="85"/>
      <c r="K312" s="697">
        <v>0</v>
      </c>
      <c r="L312" s="697">
        <v>0</v>
      </c>
      <c r="M312" s="697">
        <v>0</v>
      </c>
      <c r="N312" s="697">
        <v>0</v>
      </c>
      <c r="O312" s="697">
        <v>135</v>
      </c>
      <c r="P312" s="697">
        <v>0</v>
      </c>
      <c r="Q312" s="697">
        <v>0</v>
      </c>
      <c r="R312" s="697">
        <v>0</v>
      </c>
      <c r="S312" s="697">
        <v>0</v>
      </c>
      <c r="T312" s="697">
        <v>0</v>
      </c>
      <c r="U312" s="697">
        <v>0</v>
      </c>
      <c r="V312" s="697">
        <v>0</v>
      </c>
      <c r="W312" s="85"/>
      <c r="X312" s="172" t="s">
        <v>1758</v>
      </c>
      <c r="Y312" s="254" t="s">
        <v>1774</v>
      </c>
      <c r="Z312" s="156"/>
    </row>
    <row r="313" spans="3:26" s="163" customFormat="1" ht="12.75">
      <c r="C313" s="239" t="s">
        <v>1761</v>
      </c>
      <c r="D313" s="252" t="s">
        <v>1883</v>
      </c>
      <c r="E313" s="252" t="s">
        <v>1880</v>
      </c>
      <c r="F313" s="172" t="s">
        <v>1716</v>
      </c>
      <c r="G313" s="164"/>
      <c r="H313" s="180">
        <f t="shared" si="5"/>
        <v>135</v>
      </c>
      <c r="I313" s="11" t="s">
        <v>615</v>
      </c>
      <c r="J313" s="85"/>
      <c r="K313" s="697">
        <v>0</v>
      </c>
      <c r="L313" s="697">
        <v>0</v>
      </c>
      <c r="M313" s="697">
        <v>0</v>
      </c>
      <c r="N313" s="697">
        <v>0</v>
      </c>
      <c r="O313" s="697">
        <v>135</v>
      </c>
      <c r="P313" s="697">
        <v>0</v>
      </c>
      <c r="Q313" s="697">
        <v>0</v>
      </c>
      <c r="R313" s="697">
        <v>0</v>
      </c>
      <c r="S313" s="697">
        <v>0</v>
      </c>
      <c r="T313" s="697">
        <v>0</v>
      </c>
      <c r="U313" s="697">
        <v>0</v>
      </c>
      <c r="V313" s="697">
        <v>0</v>
      </c>
      <c r="W313" s="85"/>
      <c r="X313" s="172" t="s">
        <v>1758</v>
      </c>
      <c r="Y313" s="254" t="s">
        <v>1774</v>
      </c>
      <c r="Z313" s="156"/>
    </row>
    <row r="314" spans="3:26" s="163" customFormat="1" ht="12.75">
      <c r="C314" s="239" t="s">
        <v>819</v>
      </c>
      <c r="D314" s="252" t="s">
        <v>1884</v>
      </c>
      <c r="E314" s="252" t="s">
        <v>1880</v>
      </c>
      <c r="F314" s="172" t="s">
        <v>1716</v>
      </c>
      <c r="G314" s="164"/>
      <c r="H314" s="180">
        <f t="shared" si="5"/>
        <v>34737.479999999996</v>
      </c>
      <c r="I314" s="11" t="s">
        <v>615</v>
      </c>
      <c r="J314" s="85"/>
      <c r="K314" s="697">
        <v>2696.34</v>
      </c>
      <c r="L314" s="697">
        <v>1132.92</v>
      </c>
      <c r="M314" s="697">
        <v>3565.8</v>
      </c>
      <c r="N314" s="697">
        <v>6194.02</v>
      </c>
      <c r="O314" s="697">
        <v>1717.17</v>
      </c>
      <c r="P314" s="697">
        <v>966.2</v>
      </c>
      <c r="Q314" s="697">
        <v>3424.85</v>
      </c>
      <c r="R314" s="697">
        <v>5442.49</v>
      </c>
      <c r="S314" s="697">
        <v>3071.69</v>
      </c>
      <c r="T314" s="697">
        <v>1881.3</v>
      </c>
      <c r="U314" s="697">
        <v>3688</v>
      </c>
      <c r="V314" s="697">
        <v>956.7</v>
      </c>
      <c r="W314" s="85"/>
      <c r="X314" s="172" t="s">
        <v>1758</v>
      </c>
      <c r="Y314" s="254" t="s">
        <v>1760</v>
      </c>
      <c r="Z314" s="156"/>
    </row>
    <row r="315" spans="3:26" s="163" customFormat="1" ht="12.75">
      <c r="C315" s="239" t="s">
        <v>1761</v>
      </c>
      <c r="D315" s="252" t="s">
        <v>1884</v>
      </c>
      <c r="E315" s="252" t="s">
        <v>1880</v>
      </c>
      <c r="F315" s="172" t="s">
        <v>1716</v>
      </c>
      <c r="G315" s="164"/>
      <c r="H315" s="180">
        <f t="shared" si="5"/>
        <v>34737.479999999996</v>
      </c>
      <c r="I315" s="11" t="s">
        <v>615</v>
      </c>
      <c r="J315" s="85"/>
      <c r="K315" s="697">
        <v>2696.34</v>
      </c>
      <c r="L315" s="697">
        <v>1132.92</v>
      </c>
      <c r="M315" s="697">
        <v>3565.8</v>
      </c>
      <c r="N315" s="697">
        <v>6194.02</v>
      </c>
      <c r="O315" s="697">
        <v>1717.17</v>
      </c>
      <c r="P315" s="697">
        <v>966.2</v>
      </c>
      <c r="Q315" s="697">
        <v>3424.85</v>
      </c>
      <c r="R315" s="697">
        <v>5442.49</v>
      </c>
      <c r="S315" s="697">
        <v>3071.69</v>
      </c>
      <c r="T315" s="697">
        <v>1881.3</v>
      </c>
      <c r="U315" s="697">
        <v>3688</v>
      </c>
      <c r="V315" s="697">
        <v>956.7</v>
      </c>
      <c r="W315" s="85"/>
      <c r="X315" s="172" t="s">
        <v>1758</v>
      </c>
      <c r="Y315" s="254" t="s">
        <v>1774</v>
      </c>
      <c r="Z315" s="156"/>
    </row>
    <row r="316" spans="3:26" s="163" customFormat="1" ht="12.75">
      <c r="C316" s="239" t="s">
        <v>819</v>
      </c>
      <c r="D316" s="252" t="s">
        <v>1885</v>
      </c>
      <c r="E316" s="252" t="s">
        <v>1880</v>
      </c>
      <c r="F316" s="172" t="s">
        <v>1716</v>
      </c>
      <c r="G316" s="164"/>
      <c r="H316" s="180">
        <f t="shared" si="5"/>
        <v>7399.55</v>
      </c>
      <c r="I316" s="11" t="s">
        <v>615</v>
      </c>
      <c r="J316" s="85"/>
      <c r="K316" s="697">
        <v>865.4</v>
      </c>
      <c r="L316" s="697">
        <v>0</v>
      </c>
      <c r="M316" s="697">
        <v>1587.6</v>
      </c>
      <c r="N316" s="697">
        <v>0</v>
      </c>
      <c r="O316" s="697">
        <v>1236.8499999999999</v>
      </c>
      <c r="P316" s="697">
        <v>399.4</v>
      </c>
      <c r="Q316" s="697">
        <v>712.6</v>
      </c>
      <c r="R316" s="697">
        <v>0</v>
      </c>
      <c r="S316" s="697">
        <v>550</v>
      </c>
      <c r="T316" s="697">
        <v>860.7</v>
      </c>
      <c r="U316" s="697">
        <v>324.39999999999998</v>
      </c>
      <c r="V316" s="697">
        <v>862.6</v>
      </c>
      <c r="W316" s="85"/>
      <c r="X316" s="172" t="s">
        <v>1758</v>
      </c>
      <c r="Y316" s="254" t="s">
        <v>1774</v>
      </c>
      <c r="Z316" s="156"/>
    </row>
    <row r="317" spans="3:26" s="163" customFormat="1" ht="12.75">
      <c r="C317" s="239" t="s">
        <v>1761</v>
      </c>
      <c r="D317" s="252" t="s">
        <v>1885</v>
      </c>
      <c r="E317" s="252" t="s">
        <v>1880</v>
      </c>
      <c r="F317" s="172" t="s">
        <v>1716</v>
      </c>
      <c r="G317" s="164"/>
      <c r="H317" s="180">
        <f t="shared" si="5"/>
        <v>7399.55</v>
      </c>
      <c r="I317" s="11" t="s">
        <v>615</v>
      </c>
      <c r="J317" s="85"/>
      <c r="K317" s="697">
        <v>865.4</v>
      </c>
      <c r="L317" s="697">
        <v>0</v>
      </c>
      <c r="M317" s="697">
        <v>1587.6</v>
      </c>
      <c r="N317" s="697">
        <v>0</v>
      </c>
      <c r="O317" s="697">
        <v>1236.8499999999999</v>
      </c>
      <c r="P317" s="697">
        <v>399.4</v>
      </c>
      <c r="Q317" s="697">
        <v>712.6</v>
      </c>
      <c r="R317" s="697">
        <v>0</v>
      </c>
      <c r="S317" s="697">
        <v>550</v>
      </c>
      <c r="T317" s="697">
        <v>860.7</v>
      </c>
      <c r="U317" s="697">
        <v>324.39999999999998</v>
      </c>
      <c r="V317" s="697">
        <v>862.6</v>
      </c>
      <c r="W317" s="85"/>
      <c r="X317" s="172" t="s">
        <v>1758</v>
      </c>
      <c r="Y317" s="254" t="s">
        <v>1774</v>
      </c>
      <c r="Z317" s="156"/>
    </row>
    <row r="318" spans="3:26" s="163" customFormat="1" ht="12.75">
      <c r="C318" s="239" t="s">
        <v>819</v>
      </c>
      <c r="D318" s="252" t="s">
        <v>1886</v>
      </c>
      <c r="E318" s="252" t="s">
        <v>1880</v>
      </c>
      <c r="F318" s="172" t="s">
        <v>1716</v>
      </c>
      <c r="G318" s="164"/>
      <c r="H318" s="180">
        <f t="shared" si="5"/>
        <v>271.59999999999997</v>
      </c>
      <c r="I318" s="11" t="s">
        <v>615</v>
      </c>
      <c r="J318" s="85"/>
      <c r="K318" s="697">
        <v>0</v>
      </c>
      <c r="L318" s="697">
        <v>0</v>
      </c>
      <c r="M318" s="697">
        <v>0</v>
      </c>
      <c r="N318" s="697">
        <v>0</v>
      </c>
      <c r="O318" s="697">
        <v>0</v>
      </c>
      <c r="P318" s="697">
        <v>233.2</v>
      </c>
      <c r="Q318" s="697">
        <v>0</v>
      </c>
      <c r="R318" s="697">
        <v>0</v>
      </c>
      <c r="S318" s="697">
        <v>38.4</v>
      </c>
      <c r="T318" s="697">
        <v>0</v>
      </c>
      <c r="U318" s="697">
        <v>0</v>
      </c>
      <c r="V318" s="697">
        <v>0</v>
      </c>
      <c r="W318" s="85"/>
      <c r="X318" s="172" t="s">
        <v>1758</v>
      </c>
      <c r="Y318" s="254" t="s">
        <v>1774</v>
      </c>
      <c r="Z318" s="156"/>
    </row>
    <row r="319" spans="3:26" s="163" customFormat="1" ht="12.75">
      <c r="C319" s="239" t="s">
        <v>1761</v>
      </c>
      <c r="D319" s="252" t="s">
        <v>1886</v>
      </c>
      <c r="E319" s="252" t="s">
        <v>1880</v>
      </c>
      <c r="F319" s="172" t="s">
        <v>1716</v>
      </c>
      <c r="G319" s="164"/>
      <c r="H319" s="180">
        <f t="shared" si="5"/>
        <v>271.59999999999997</v>
      </c>
      <c r="I319" s="11" t="s">
        <v>615</v>
      </c>
      <c r="J319" s="85"/>
      <c r="K319" s="697">
        <v>0</v>
      </c>
      <c r="L319" s="697">
        <v>0</v>
      </c>
      <c r="M319" s="697">
        <v>0</v>
      </c>
      <c r="N319" s="697">
        <v>0</v>
      </c>
      <c r="O319" s="697">
        <v>0</v>
      </c>
      <c r="P319" s="697">
        <v>233.2</v>
      </c>
      <c r="Q319" s="697">
        <v>0</v>
      </c>
      <c r="R319" s="697">
        <v>0</v>
      </c>
      <c r="S319" s="697">
        <v>38.4</v>
      </c>
      <c r="T319" s="697">
        <v>0</v>
      </c>
      <c r="U319" s="697">
        <v>0</v>
      </c>
      <c r="V319" s="697">
        <v>0</v>
      </c>
      <c r="W319" s="85"/>
      <c r="X319" s="172" t="s">
        <v>1758</v>
      </c>
      <c r="Y319" s="254" t="s">
        <v>1774</v>
      </c>
      <c r="Z319" s="156"/>
    </row>
    <row r="320" spans="3:26" s="163" customFormat="1" ht="12.75">
      <c r="C320" s="239" t="s">
        <v>819</v>
      </c>
      <c r="D320" s="252" t="s">
        <v>1887</v>
      </c>
      <c r="E320" s="252" t="s">
        <v>1880</v>
      </c>
      <c r="F320" s="172" t="s">
        <v>1716</v>
      </c>
      <c r="G320" s="164"/>
      <c r="H320" s="180">
        <f t="shared" si="5"/>
        <v>4309.16</v>
      </c>
      <c r="I320" s="11" t="s">
        <v>615</v>
      </c>
      <c r="J320" s="85"/>
      <c r="K320" s="697">
        <v>1029</v>
      </c>
      <c r="L320" s="697">
        <v>0</v>
      </c>
      <c r="M320" s="697">
        <v>2163.6</v>
      </c>
      <c r="N320" s="697">
        <v>0</v>
      </c>
      <c r="O320" s="697">
        <v>0</v>
      </c>
      <c r="P320" s="697">
        <v>0</v>
      </c>
      <c r="Q320" s="697">
        <v>0</v>
      </c>
      <c r="R320" s="697">
        <v>0</v>
      </c>
      <c r="S320" s="697">
        <v>0</v>
      </c>
      <c r="T320" s="697">
        <v>0</v>
      </c>
      <c r="U320" s="697">
        <v>420.86</v>
      </c>
      <c r="V320" s="697">
        <v>695.7</v>
      </c>
      <c r="W320" s="85"/>
      <c r="X320" s="172" t="s">
        <v>1758</v>
      </c>
      <c r="Y320" s="254" t="s">
        <v>1774</v>
      </c>
      <c r="Z320" s="156"/>
    </row>
    <row r="321" spans="3:26" s="163" customFormat="1" ht="12.75">
      <c r="C321" s="239" t="s">
        <v>1761</v>
      </c>
      <c r="D321" s="252" t="s">
        <v>1887</v>
      </c>
      <c r="E321" s="252" t="s">
        <v>1880</v>
      </c>
      <c r="F321" s="172" t="s">
        <v>1716</v>
      </c>
      <c r="G321" s="164"/>
      <c r="H321" s="180">
        <f t="shared" si="5"/>
        <v>4309.16</v>
      </c>
      <c r="I321" s="11" t="s">
        <v>615</v>
      </c>
      <c r="J321" s="85"/>
      <c r="K321" s="697">
        <v>1029</v>
      </c>
      <c r="L321" s="697">
        <v>0</v>
      </c>
      <c r="M321" s="697">
        <v>2163.6</v>
      </c>
      <c r="N321" s="697">
        <v>0</v>
      </c>
      <c r="O321" s="697">
        <v>0</v>
      </c>
      <c r="P321" s="697">
        <v>0</v>
      </c>
      <c r="Q321" s="697">
        <v>0</v>
      </c>
      <c r="R321" s="697">
        <v>0</v>
      </c>
      <c r="S321" s="697">
        <v>0</v>
      </c>
      <c r="T321" s="697">
        <v>0</v>
      </c>
      <c r="U321" s="697">
        <v>420.86</v>
      </c>
      <c r="V321" s="697">
        <v>695.7</v>
      </c>
      <c r="W321" s="85"/>
      <c r="X321" s="172" t="s">
        <v>1758</v>
      </c>
      <c r="Y321" s="254" t="s">
        <v>1774</v>
      </c>
      <c r="Z321" s="156"/>
    </row>
    <row r="322" spans="3:26" s="163" customFormat="1" ht="12.75">
      <c r="C322" s="239" t="s">
        <v>819</v>
      </c>
      <c r="D322" s="252" t="s">
        <v>1888</v>
      </c>
      <c r="E322" s="252" t="s">
        <v>1880</v>
      </c>
      <c r="F322" s="172" t="s">
        <v>1716</v>
      </c>
      <c r="G322" s="164"/>
      <c r="H322" s="180">
        <f t="shared" si="5"/>
        <v>2869</v>
      </c>
      <c r="I322" s="11" t="s">
        <v>615</v>
      </c>
      <c r="J322" s="85"/>
      <c r="K322" s="697">
        <v>77.8</v>
      </c>
      <c r="L322" s="697">
        <v>0</v>
      </c>
      <c r="M322" s="697">
        <v>0</v>
      </c>
      <c r="N322" s="697">
        <v>0</v>
      </c>
      <c r="O322" s="697">
        <v>200</v>
      </c>
      <c r="P322" s="697">
        <v>45.1</v>
      </c>
      <c r="Q322" s="697">
        <v>77.75</v>
      </c>
      <c r="R322" s="697">
        <v>94.4</v>
      </c>
      <c r="S322" s="697">
        <v>110.3</v>
      </c>
      <c r="T322" s="697">
        <v>0</v>
      </c>
      <c r="U322" s="697">
        <v>0</v>
      </c>
      <c r="V322" s="697">
        <v>2263.65</v>
      </c>
      <c r="W322" s="85"/>
      <c r="X322" s="172" t="s">
        <v>1758</v>
      </c>
      <c r="Y322" s="254" t="s">
        <v>1774</v>
      </c>
      <c r="Z322" s="156"/>
    </row>
    <row r="323" spans="3:26" s="163" customFormat="1" ht="12.75">
      <c r="C323" s="239" t="s">
        <v>1761</v>
      </c>
      <c r="D323" s="252" t="s">
        <v>1888</v>
      </c>
      <c r="E323" s="252" t="s">
        <v>1880</v>
      </c>
      <c r="F323" s="172" t="s">
        <v>1716</v>
      </c>
      <c r="G323" s="164"/>
      <c r="H323" s="180">
        <f t="shared" si="5"/>
        <v>2869</v>
      </c>
      <c r="I323" s="11" t="s">
        <v>615</v>
      </c>
      <c r="J323" s="85"/>
      <c r="K323" s="697">
        <v>77.8</v>
      </c>
      <c r="L323" s="697">
        <v>0</v>
      </c>
      <c r="M323" s="697">
        <v>0</v>
      </c>
      <c r="N323" s="697">
        <v>0</v>
      </c>
      <c r="O323" s="697">
        <v>200</v>
      </c>
      <c r="P323" s="697">
        <v>45.1</v>
      </c>
      <c r="Q323" s="697">
        <v>77.75</v>
      </c>
      <c r="R323" s="697">
        <v>94.4</v>
      </c>
      <c r="S323" s="697">
        <v>110.3</v>
      </c>
      <c r="T323" s="697">
        <v>0</v>
      </c>
      <c r="U323" s="697">
        <v>0</v>
      </c>
      <c r="V323" s="697">
        <v>2263.65</v>
      </c>
      <c r="W323" s="85"/>
      <c r="X323" s="172" t="s">
        <v>1758</v>
      </c>
      <c r="Y323" s="254" t="s">
        <v>1774</v>
      </c>
      <c r="Z323" s="156"/>
    </row>
    <row r="324" spans="3:26" s="163" customFormat="1" ht="12.75">
      <c r="C324" s="239" t="s">
        <v>819</v>
      </c>
      <c r="D324" s="252" t="s">
        <v>1889</v>
      </c>
      <c r="E324" s="252" t="s">
        <v>1880</v>
      </c>
      <c r="F324" s="172" t="s">
        <v>1716</v>
      </c>
      <c r="G324" s="164"/>
      <c r="H324" s="180">
        <f t="shared" si="5"/>
        <v>3781.65</v>
      </c>
      <c r="I324" s="11" t="s">
        <v>615</v>
      </c>
      <c r="J324" s="85"/>
      <c r="K324" s="697">
        <v>0</v>
      </c>
      <c r="L324" s="697">
        <v>0</v>
      </c>
      <c r="M324" s="697">
        <v>264.7</v>
      </c>
      <c r="N324" s="697">
        <v>2016.95</v>
      </c>
      <c r="O324" s="697">
        <v>547.6</v>
      </c>
      <c r="P324" s="697">
        <v>0</v>
      </c>
      <c r="Q324" s="697">
        <v>0</v>
      </c>
      <c r="R324" s="697">
        <v>0</v>
      </c>
      <c r="S324" s="697">
        <v>31.9</v>
      </c>
      <c r="T324" s="697">
        <v>0</v>
      </c>
      <c r="U324" s="697">
        <v>341.4</v>
      </c>
      <c r="V324" s="697">
        <v>579.1</v>
      </c>
      <c r="W324" s="85"/>
      <c r="X324" s="172" t="s">
        <v>1758</v>
      </c>
      <c r="Y324" s="254" t="s">
        <v>1774</v>
      </c>
      <c r="Z324" s="156"/>
    </row>
    <row r="325" spans="3:26" s="163" customFormat="1" ht="12.75">
      <c r="C325" s="239" t="s">
        <v>1761</v>
      </c>
      <c r="D325" s="252" t="s">
        <v>1889</v>
      </c>
      <c r="E325" s="252" t="s">
        <v>1880</v>
      </c>
      <c r="F325" s="172" t="s">
        <v>1716</v>
      </c>
      <c r="G325" s="164"/>
      <c r="H325" s="180">
        <f t="shared" si="5"/>
        <v>3516.9500000000003</v>
      </c>
      <c r="I325" s="11" t="s">
        <v>615</v>
      </c>
      <c r="J325" s="85"/>
      <c r="K325" s="697">
        <v>0</v>
      </c>
      <c r="L325" s="697">
        <v>0</v>
      </c>
      <c r="M325" s="697">
        <v>0</v>
      </c>
      <c r="N325" s="697">
        <v>2016.95</v>
      </c>
      <c r="O325" s="697">
        <v>547.6</v>
      </c>
      <c r="P325" s="697">
        <v>0</v>
      </c>
      <c r="Q325" s="697">
        <v>0</v>
      </c>
      <c r="R325" s="697">
        <v>0</v>
      </c>
      <c r="S325" s="697">
        <v>31.9</v>
      </c>
      <c r="T325" s="697">
        <v>0</v>
      </c>
      <c r="U325" s="697">
        <v>341.4</v>
      </c>
      <c r="V325" s="697">
        <v>579.1</v>
      </c>
      <c r="W325" s="85"/>
      <c r="X325" s="172" t="s">
        <v>1758</v>
      </c>
      <c r="Y325" s="254" t="s">
        <v>1774</v>
      </c>
      <c r="Z325" s="156"/>
    </row>
    <row r="326" spans="3:26" s="163" customFormat="1" ht="12.75">
      <c r="C326" s="239" t="s">
        <v>819</v>
      </c>
      <c r="D326" s="252" t="s">
        <v>1890</v>
      </c>
      <c r="E326" s="252" t="s">
        <v>1880</v>
      </c>
      <c r="F326" s="172" t="s">
        <v>1716</v>
      </c>
      <c r="G326" s="164"/>
      <c r="H326" s="180">
        <f t="shared" si="5"/>
        <v>8469.68</v>
      </c>
      <c r="I326" s="11" t="s">
        <v>615</v>
      </c>
      <c r="J326" s="85"/>
      <c r="K326" s="697">
        <v>791.2</v>
      </c>
      <c r="L326" s="697">
        <v>416.7</v>
      </c>
      <c r="M326" s="697">
        <v>5583.95</v>
      </c>
      <c r="N326" s="697">
        <v>283.60000000000002</v>
      </c>
      <c r="O326" s="697">
        <v>443.5</v>
      </c>
      <c r="P326" s="697">
        <v>13.5</v>
      </c>
      <c r="Q326" s="697">
        <v>561.20000000000005</v>
      </c>
      <c r="R326" s="697">
        <v>161.05000000000001</v>
      </c>
      <c r="S326" s="697">
        <v>90.3</v>
      </c>
      <c r="T326" s="697">
        <v>0</v>
      </c>
      <c r="U326" s="697">
        <v>124.68</v>
      </c>
      <c r="V326" s="697">
        <v>0</v>
      </c>
      <c r="W326" s="85"/>
      <c r="X326" s="172" t="s">
        <v>1758</v>
      </c>
      <c r="Y326" s="254" t="s">
        <v>1774</v>
      </c>
      <c r="Z326" s="156"/>
    </row>
    <row r="327" spans="3:26" s="163" customFormat="1" ht="12.75">
      <c r="C327" s="239" t="s">
        <v>1761</v>
      </c>
      <c r="D327" s="252" t="s">
        <v>1890</v>
      </c>
      <c r="E327" s="252" t="s">
        <v>1880</v>
      </c>
      <c r="F327" s="172" t="s">
        <v>1716</v>
      </c>
      <c r="G327" s="164"/>
      <c r="H327" s="180">
        <f t="shared" si="5"/>
        <v>8490.3799999999992</v>
      </c>
      <c r="I327" s="11" t="s">
        <v>615</v>
      </c>
      <c r="J327" s="85"/>
      <c r="K327" s="697">
        <v>791.2</v>
      </c>
      <c r="L327" s="697">
        <v>416.7</v>
      </c>
      <c r="M327" s="697">
        <v>5583.95</v>
      </c>
      <c r="N327" s="697">
        <v>283.60000000000002</v>
      </c>
      <c r="O327" s="697">
        <v>464.2</v>
      </c>
      <c r="P327" s="697">
        <v>13.5</v>
      </c>
      <c r="Q327" s="697">
        <v>561.20000000000005</v>
      </c>
      <c r="R327" s="697">
        <v>161.05000000000001</v>
      </c>
      <c r="S327" s="697">
        <v>90.3</v>
      </c>
      <c r="T327" s="697">
        <v>0</v>
      </c>
      <c r="U327" s="697">
        <v>124.68</v>
      </c>
      <c r="V327" s="697">
        <v>0</v>
      </c>
      <c r="W327" s="85"/>
      <c r="X327" s="172" t="s">
        <v>1758</v>
      </c>
      <c r="Y327" s="254" t="s">
        <v>1774</v>
      </c>
      <c r="Z327" s="156"/>
    </row>
    <row r="328" spans="3:26" s="163" customFormat="1" ht="12.75">
      <c r="C328" s="239" t="s">
        <v>819</v>
      </c>
      <c r="D328" s="252" t="s">
        <v>1891</v>
      </c>
      <c r="E328" s="252" t="s">
        <v>1880</v>
      </c>
      <c r="F328" s="172" t="s">
        <v>1716</v>
      </c>
      <c r="G328" s="164"/>
      <c r="H328" s="180">
        <f t="shared" si="5"/>
        <v>11411.64</v>
      </c>
      <c r="I328" s="11" t="s">
        <v>615</v>
      </c>
      <c r="J328" s="85"/>
      <c r="K328" s="697">
        <v>1039.7</v>
      </c>
      <c r="L328" s="697">
        <v>5487.58</v>
      </c>
      <c r="M328" s="697">
        <v>211.85</v>
      </c>
      <c r="N328" s="697">
        <v>324.66000000000003</v>
      </c>
      <c r="O328" s="697">
        <v>717.9</v>
      </c>
      <c r="P328" s="697">
        <v>819.35</v>
      </c>
      <c r="Q328" s="697">
        <v>352.5</v>
      </c>
      <c r="R328" s="697">
        <v>0</v>
      </c>
      <c r="S328" s="697">
        <v>232.2</v>
      </c>
      <c r="T328" s="697">
        <v>201.8</v>
      </c>
      <c r="U328" s="697">
        <v>1939</v>
      </c>
      <c r="V328" s="697">
        <v>85.1</v>
      </c>
      <c r="W328" s="85"/>
      <c r="X328" s="172" t="s">
        <v>1758</v>
      </c>
      <c r="Y328" s="254" t="s">
        <v>1774</v>
      </c>
      <c r="Z328" s="156"/>
    </row>
    <row r="329" spans="3:26" s="163" customFormat="1" ht="12.75">
      <c r="C329" s="239" t="s">
        <v>1761</v>
      </c>
      <c r="D329" s="252" t="s">
        <v>1891</v>
      </c>
      <c r="E329" s="252" t="s">
        <v>1880</v>
      </c>
      <c r="F329" s="172" t="s">
        <v>1716</v>
      </c>
      <c r="G329" s="164"/>
      <c r="H329" s="180">
        <f t="shared" si="5"/>
        <v>11411.64</v>
      </c>
      <c r="I329" s="11" t="s">
        <v>615</v>
      </c>
      <c r="J329" s="85"/>
      <c r="K329" s="697">
        <v>1039.7</v>
      </c>
      <c r="L329" s="697">
        <v>5487.58</v>
      </c>
      <c r="M329" s="697">
        <v>211.85</v>
      </c>
      <c r="N329" s="697">
        <v>324.66000000000003</v>
      </c>
      <c r="O329" s="697">
        <v>717.9</v>
      </c>
      <c r="P329" s="697">
        <v>819.35</v>
      </c>
      <c r="Q329" s="697">
        <v>352.5</v>
      </c>
      <c r="R329" s="697">
        <v>0</v>
      </c>
      <c r="S329" s="697">
        <v>232.2</v>
      </c>
      <c r="T329" s="697">
        <v>201.8</v>
      </c>
      <c r="U329" s="697">
        <v>1939</v>
      </c>
      <c r="V329" s="697">
        <v>85.1</v>
      </c>
      <c r="W329" s="85"/>
      <c r="X329" s="172" t="s">
        <v>1758</v>
      </c>
      <c r="Y329" s="254" t="s">
        <v>1774</v>
      </c>
      <c r="Z329" s="156"/>
    </row>
    <row r="330" spans="3:26" s="163" customFormat="1" ht="12.75">
      <c r="C330" s="239" t="s">
        <v>819</v>
      </c>
      <c r="D330" s="252" t="s">
        <v>1892</v>
      </c>
      <c r="E330" s="252" t="s">
        <v>1880</v>
      </c>
      <c r="F330" s="172" t="s">
        <v>1716</v>
      </c>
      <c r="G330" s="164"/>
      <c r="H330" s="180">
        <f t="shared" si="5"/>
        <v>8308.0499999999975</v>
      </c>
      <c r="I330" s="11" t="s">
        <v>615</v>
      </c>
      <c r="J330" s="85"/>
      <c r="K330" s="697">
        <v>621.25</v>
      </c>
      <c r="L330" s="697">
        <v>879.91</v>
      </c>
      <c r="M330" s="697">
        <v>517.65</v>
      </c>
      <c r="N330" s="697">
        <v>544.29999999999995</v>
      </c>
      <c r="O330" s="697">
        <v>379.45</v>
      </c>
      <c r="P330" s="697">
        <v>1019.95</v>
      </c>
      <c r="Q330" s="697">
        <v>705.4</v>
      </c>
      <c r="R330" s="697">
        <v>64.2</v>
      </c>
      <c r="S330" s="697">
        <v>239.37</v>
      </c>
      <c r="T330" s="697">
        <v>80</v>
      </c>
      <c r="U330" s="697">
        <v>2186.6</v>
      </c>
      <c r="V330" s="697">
        <v>1069.97</v>
      </c>
      <c r="W330" s="85"/>
      <c r="X330" s="172" t="s">
        <v>1758</v>
      </c>
      <c r="Y330" s="254" t="s">
        <v>1760</v>
      </c>
      <c r="Z330" s="156"/>
    </row>
    <row r="331" spans="3:26" s="163" customFormat="1" ht="12.75">
      <c r="C331" s="239" t="s">
        <v>1761</v>
      </c>
      <c r="D331" s="252" t="s">
        <v>1892</v>
      </c>
      <c r="E331" s="252" t="s">
        <v>1880</v>
      </c>
      <c r="F331" s="172" t="s">
        <v>1716</v>
      </c>
      <c r="G331" s="164"/>
      <c r="H331" s="180">
        <f t="shared" si="5"/>
        <v>8308.0499999999975</v>
      </c>
      <c r="I331" s="11" t="s">
        <v>615</v>
      </c>
      <c r="J331" s="85"/>
      <c r="K331" s="697">
        <v>621.25</v>
      </c>
      <c r="L331" s="697">
        <v>879.91</v>
      </c>
      <c r="M331" s="697">
        <v>517.65</v>
      </c>
      <c r="N331" s="697">
        <v>544.29999999999995</v>
      </c>
      <c r="O331" s="697">
        <v>379.45</v>
      </c>
      <c r="P331" s="697">
        <v>1019.95</v>
      </c>
      <c r="Q331" s="697">
        <v>705.4</v>
      </c>
      <c r="R331" s="697">
        <v>64.2</v>
      </c>
      <c r="S331" s="697">
        <v>239.37</v>
      </c>
      <c r="T331" s="697">
        <v>80</v>
      </c>
      <c r="U331" s="697">
        <v>2186.6</v>
      </c>
      <c r="V331" s="697">
        <v>1069.97</v>
      </c>
      <c r="W331" s="85"/>
      <c r="X331" s="172" t="s">
        <v>1758</v>
      </c>
      <c r="Y331" s="254" t="s">
        <v>1774</v>
      </c>
      <c r="Z331" s="156"/>
    </row>
    <row r="332" spans="3:26" s="163" customFormat="1" ht="12.75">
      <c r="C332" s="239" t="s">
        <v>819</v>
      </c>
      <c r="D332" s="252" t="s">
        <v>1893</v>
      </c>
      <c r="E332" s="252" t="s">
        <v>1880</v>
      </c>
      <c r="F332" s="172" t="s">
        <v>1716</v>
      </c>
      <c r="G332" s="164"/>
      <c r="H332" s="180">
        <f t="shared" si="5"/>
        <v>936.5</v>
      </c>
      <c r="I332" s="11" t="s">
        <v>615</v>
      </c>
      <c r="J332" s="85"/>
      <c r="K332" s="697">
        <v>0</v>
      </c>
      <c r="L332" s="697">
        <v>0</v>
      </c>
      <c r="M332" s="697">
        <v>0</v>
      </c>
      <c r="N332" s="697">
        <v>0</v>
      </c>
      <c r="O332" s="697">
        <v>0</v>
      </c>
      <c r="P332" s="697">
        <v>0</v>
      </c>
      <c r="Q332" s="697">
        <v>0</v>
      </c>
      <c r="R332" s="697">
        <v>0</v>
      </c>
      <c r="S332" s="697">
        <v>936.5</v>
      </c>
      <c r="T332" s="697">
        <v>0</v>
      </c>
      <c r="U332" s="697">
        <v>0</v>
      </c>
      <c r="V332" s="697">
        <v>0</v>
      </c>
      <c r="W332" s="85"/>
      <c r="X332" s="172" t="s">
        <v>1758</v>
      </c>
      <c r="Y332" s="254" t="s">
        <v>1774</v>
      </c>
      <c r="Z332" s="156"/>
    </row>
    <row r="333" spans="3:26" s="163" customFormat="1" ht="12.75">
      <c r="C333" s="239" t="s">
        <v>1761</v>
      </c>
      <c r="D333" s="252" t="s">
        <v>1893</v>
      </c>
      <c r="E333" s="252" t="s">
        <v>1880</v>
      </c>
      <c r="F333" s="172" t="s">
        <v>1716</v>
      </c>
      <c r="G333" s="164"/>
      <c r="H333" s="180">
        <f t="shared" si="5"/>
        <v>936.5</v>
      </c>
      <c r="I333" s="11" t="s">
        <v>615</v>
      </c>
      <c r="J333" s="85"/>
      <c r="K333" s="697">
        <v>0</v>
      </c>
      <c r="L333" s="697">
        <v>0</v>
      </c>
      <c r="M333" s="697">
        <v>0</v>
      </c>
      <c r="N333" s="697">
        <v>0</v>
      </c>
      <c r="O333" s="697">
        <v>0</v>
      </c>
      <c r="P333" s="697">
        <v>0</v>
      </c>
      <c r="Q333" s="697">
        <v>0</v>
      </c>
      <c r="R333" s="697">
        <v>0</v>
      </c>
      <c r="S333" s="697">
        <v>936.5</v>
      </c>
      <c r="T333" s="697">
        <v>0</v>
      </c>
      <c r="U333" s="697">
        <v>0</v>
      </c>
      <c r="V333" s="697">
        <v>0</v>
      </c>
      <c r="W333" s="85"/>
      <c r="X333" s="172" t="s">
        <v>1758</v>
      </c>
      <c r="Y333" s="254" t="s">
        <v>1774</v>
      </c>
      <c r="Z333" s="156"/>
    </row>
    <row r="334" spans="3:26" s="163" customFormat="1" ht="12.75">
      <c r="C334" s="239" t="s">
        <v>819</v>
      </c>
      <c r="D334" s="252" t="s">
        <v>1894</v>
      </c>
      <c r="E334" s="252" t="s">
        <v>1880</v>
      </c>
      <c r="F334" s="172" t="s">
        <v>1727</v>
      </c>
      <c r="G334" s="164"/>
      <c r="H334" s="180">
        <f t="shared" si="5"/>
        <v>103.5</v>
      </c>
      <c r="I334" s="11" t="s">
        <v>615</v>
      </c>
      <c r="J334" s="85"/>
      <c r="K334" s="697">
        <v>0</v>
      </c>
      <c r="L334" s="697">
        <v>103.5</v>
      </c>
      <c r="M334" s="697">
        <v>0</v>
      </c>
      <c r="N334" s="697">
        <v>0</v>
      </c>
      <c r="O334" s="697">
        <v>0</v>
      </c>
      <c r="P334" s="697">
        <v>0</v>
      </c>
      <c r="Q334" s="697">
        <v>0</v>
      </c>
      <c r="R334" s="697">
        <v>0</v>
      </c>
      <c r="S334" s="697">
        <v>0</v>
      </c>
      <c r="T334" s="697">
        <v>0</v>
      </c>
      <c r="U334" s="697">
        <v>0</v>
      </c>
      <c r="V334" s="697">
        <v>0</v>
      </c>
      <c r="W334" s="85"/>
      <c r="X334" s="172" t="s">
        <v>1758</v>
      </c>
      <c r="Y334" s="254" t="s">
        <v>1774</v>
      </c>
      <c r="Z334" s="156"/>
    </row>
    <row r="335" spans="3:26" s="163" customFormat="1" ht="12.75">
      <c r="C335" s="239" t="s">
        <v>1761</v>
      </c>
      <c r="D335" s="252" t="s">
        <v>1894</v>
      </c>
      <c r="E335" s="252" t="s">
        <v>1880</v>
      </c>
      <c r="F335" s="172" t="s">
        <v>1727</v>
      </c>
      <c r="G335" s="164"/>
      <c r="H335" s="180">
        <f t="shared" si="5"/>
        <v>103.5</v>
      </c>
      <c r="I335" s="11" t="s">
        <v>615</v>
      </c>
      <c r="J335" s="85"/>
      <c r="K335" s="697">
        <v>0</v>
      </c>
      <c r="L335" s="697">
        <v>103.5</v>
      </c>
      <c r="M335" s="697">
        <v>0</v>
      </c>
      <c r="N335" s="697">
        <v>0</v>
      </c>
      <c r="O335" s="697">
        <v>0</v>
      </c>
      <c r="P335" s="697">
        <v>0</v>
      </c>
      <c r="Q335" s="697">
        <v>0</v>
      </c>
      <c r="R335" s="697">
        <v>0</v>
      </c>
      <c r="S335" s="697">
        <v>0</v>
      </c>
      <c r="T335" s="697">
        <v>0</v>
      </c>
      <c r="U335" s="697">
        <v>0</v>
      </c>
      <c r="V335" s="697">
        <v>0</v>
      </c>
      <c r="W335" s="85"/>
      <c r="X335" s="172" t="s">
        <v>1758</v>
      </c>
      <c r="Y335" s="254" t="s">
        <v>1774</v>
      </c>
      <c r="Z335" s="156"/>
    </row>
    <row r="336" spans="3:26" s="163" customFormat="1" ht="12.75">
      <c r="C336" s="239" t="s">
        <v>819</v>
      </c>
      <c r="D336" s="252" t="s">
        <v>1895</v>
      </c>
      <c r="E336" s="252" t="s">
        <v>1880</v>
      </c>
      <c r="F336" s="172" t="s">
        <v>1672</v>
      </c>
      <c r="G336" s="164"/>
      <c r="H336" s="180">
        <f t="shared" si="5"/>
        <v>61993.15</v>
      </c>
      <c r="I336" s="11" t="s">
        <v>615</v>
      </c>
      <c r="J336" s="85"/>
      <c r="K336" s="697">
        <v>492.6</v>
      </c>
      <c r="L336" s="697">
        <v>0</v>
      </c>
      <c r="M336" s="697">
        <v>3092.6</v>
      </c>
      <c r="N336" s="697">
        <v>8273.65</v>
      </c>
      <c r="O336" s="697">
        <v>4665.2</v>
      </c>
      <c r="P336" s="697">
        <v>6093.6</v>
      </c>
      <c r="Q336" s="697">
        <v>7567.8</v>
      </c>
      <c r="R336" s="697">
        <v>22048.799999999999</v>
      </c>
      <c r="S336" s="697">
        <v>0</v>
      </c>
      <c r="T336" s="697">
        <v>5242</v>
      </c>
      <c r="U336" s="697">
        <v>4516.8999999999996</v>
      </c>
      <c r="V336" s="697">
        <v>0</v>
      </c>
      <c r="W336" s="85"/>
      <c r="X336" s="172" t="s">
        <v>1758</v>
      </c>
      <c r="Y336" s="254" t="s">
        <v>1774</v>
      </c>
      <c r="Z336" s="156"/>
    </row>
    <row r="337" spans="3:26" s="163" customFormat="1" ht="12.75">
      <c r="C337" s="239" t="s">
        <v>1761</v>
      </c>
      <c r="D337" s="252" t="s">
        <v>1895</v>
      </c>
      <c r="E337" s="252" t="s">
        <v>1880</v>
      </c>
      <c r="F337" s="172" t="s">
        <v>1672</v>
      </c>
      <c r="G337" s="164"/>
      <c r="H337" s="180">
        <f t="shared" si="5"/>
        <v>109458.83000000002</v>
      </c>
      <c r="I337" s="11" t="s">
        <v>615</v>
      </c>
      <c r="J337" s="85"/>
      <c r="K337" s="697">
        <v>492.6</v>
      </c>
      <c r="L337" s="697">
        <v>0</v>
      </c>
      <c r="M337" s="697">
        <v>3092.6</v>
      </c>
      <c r="N337" s="697">
        <v>10385.15</v>
      </c>
      <c r="O337" s="697">
        <v>9318</v>
      </c>
      <c r="P337" s="697">
        <v>7886.6</v>
      </c>
      <c r="Q337" s="697">
        <v>7567.8</v>
      </c>
      <c r="R337" s="697">
        <v>22203.599999999999</v>
      </c>
      <c r="S337" s="697">
        <v>33604</v>
      </c>
      <c r="T337" s="697">
        <v>9440.6</v>
      </c>
      <c r="U337" s="697">
        <v>4894.3</v>
      </c>
      <c r="V337" s="697">
        <v>573.58000000000004</v>
      </c>
      <c r="W337" s="85"/>
      <c r="X337" s="172" t="s">
        <v>1758</v>
      </c>
      <c r="Y337" s="254" t="s">
        <v>1774</v>
      </c>
      <c r="Z337" s="156"/>
    </row>
    <row r="338" spans="3:26" s="163" customFormat="1" ht="12.75">
      <c r="C338" s="239" t="s">
        <v>819</v>
      </c>
      <c r="D338" s="252" t="s">
        <v>1896</v>
      </c>
      <c r="E338" s="252" t="s">
        <v>1880</v>
      </c>
      <c r="F338" s="172" t="s">
        <v>1672</v>
      </c>
      <c r="G338" s="164"/>
      <c r="H338" s="180">
        <f t="shared" si="5"/>
        <v>2903.48</v>
      </c>
      <c r="I338" s="11" t="s">
        <v>615</v>
      </c>
      <c r="J338" s="85"/>
      <c r="K338" s="697">
        <v>0</v>
      </c>
      <c r="L338" s="697">
        <v>0</v>
      </c>
      <c r="M338" s="697">
        <v>0</v>
      </c>
      <c r="N338" s="697">
        <v>0</v>
      </c>
      <c r="O338" s="697">
        <v>0</v>
      </c>
      <c r="P338" s="697">
        <v>0</v>
      </c>
      <c r="Q338" s="697">
        <v>0</v>
      </c>
      <c r="R338" s="697">
        <v>605.48</v>
      </c>
      <c r="S338" s="697">
        <v>0</v>
      </c>
      <c r="T338" s="697">
        <v>2298</v>
      </c>
      <c r="U338" s="697">
        <v>0</v>
      </c>
      <c r="V338" s="697">
        <v>0</v>
      </c>
      <c r="W338" s="85"/>
      <c r="X338" s="172" t="s">
        <v>1758</v>
      </c>
      <c r="Y338" s="254" t="s">
        <v>1774</v>
      </c>
      <c r="Z338" s="156"/>
    </row>
    <row r="339" spans="3:26" s="163" customFormat="1" ht="12.75">
      <c r="C339" s="239" t="s">
        <v>1761</v>
      </c>
      <c r="D339" s="252" t="s">
        <v>1896</v>
      </c>
      <c r="E339" s="252" t="s">
        <v>1880</v>
      </c>
      <c r="F339" s="172" t="s">
        <v>1672</v>
      </c>
      <c r="G339" s="164"/>
      <c r="H339" s="180">
        <f t="shared" si="5"/>
        <v>2903.48</v>
      </c>
      <c r="I339" s="11" t="s">
        <v>615</v>
      </c>
      <c r="J339" s="85"/>
      <c r="K339" s="697">
        <v>0</v>
      </c>
      <c r="L339" s="697">
        <v>0</v>
      </c>
      <c r="M339" s="697">
        <v>0</v>
      </c>
      <c r="N339" s="697">
        <v>0</v>
      </c>
      <c r="O339" s="697">
        <v>0</v>
      </c>
      <c r="P339" s="697">
        <v>0</v>
      </c>
      <c r="Q339" s="697">
        <v>0</v>
      </c>
      <c r="R339" s="697">
        <v>605.48</v>
      </c>
      <c r="S339" s="697">
        <v>0</v>
      </c>
      <c r="T339" s="697">
        <v>2298</v>
      </c>
      <c r="U339" s="697">
        <v>0</v>
      </c>
      <c r="V339" s="697">
        <v>0</v>
      </c>
      <c r="W339" s="85"/>
      <c r="X339" s="172" t="s">
        <v>1758</v>
      </c>
      <c r="Y339" s="254" t="s">
        <v>1774</v>
      </c>
      <c r="Z339" s="156"/>
    </row>
    <row r="340" spans="3:26" s="163" customFormat="1" ht="12.75">
      <c r="C340" s="239" t="s">
        <v>819</v>
      </c>
      <c r="D340" s="252" t="s">
        <v>1897</v>
      </c>
      <c r="E340" s="252" t="s">
        <v>1880</v>
      </c>
      <c r="F340" s="172" t="s">
        <v>1672</v>
      </c>
      <c r="G340" s="164"/>
      <c r="H340" s="180">
        <f t="shared" si="5"/>
        <v>12632.31</v>
      </c>
      <c r="I340" s="11" t="s">
        <v>615</v>
      </c>
      <c r="J340" s="85"/>
      <c r="K340" s="697">
        <v>0</v>
      </c>
      <c r="L340" s="697">
        <v>0</v>
      </c>
      <c r="M340" s="697">
        <v>0</v>
      </c>
      <c r="N340" s="697">
        <v>12632.31</v>
      </c>
      <c r="O340" s="697">
        <v>0</v>
      </c>
      <c r="P340" s="697">
        <v>0</v>
      </c>
      <c r="Q340" s="697">
        <v>0</v>
      </c>
      <c r="R340" s="697">
        <v>0</v>
      </c>
      <c r="S340" s="697">
        <v>0</v>
      </c>
      <c r="T340" s="697">
        <v>0</v>
      </c>
      <c r="U340" s="697">
        <v>0</v>
      </c>
      <c r="V340" s="697">
        <v>0</v>
      </c>
      <c r="W340" s="85"/>
      <c r="X340" s="172" t="s">
        <v>1758</v>
      </c>
      <c r="Y340" s="254" t="s">
        <v>1774</v>
      </c>
      <c r="Z340" s="156"/>
    </row>
    <row r="341" spans="3:26" s="163" customFormat="1" ht="12.75">
      <c r="C341" s="239" t="s">
        <v>1761</v>
      </c>
      <c r="D341" s="252" t="s">
        <v>1897</v>
      </c>
      <c r="E341" s="252" t="s">
        <v>1880</v>
      </c>
      <c r="F341" s="172" t="s">
        <v>1672</v>
      </c>
      <c r="G341" s="164"/>
      <c r="H341" s="180">
        <f t="shared" si="5"/>
        <v>12632.31</v>
      </c>
      <c r="I341" s="11" t="s">
        <v>615</v>
      </c>
      <c r="J341" s="85"/>
      <c r="K341" s="697">
        <v>0</v>
      </c>
      <c r="L341" s="697">
        <v>0</v>
      </c>
      <c r="M341" s="697">
        <v>0</v>
      </c>
      <c r="N341" s="697">
        <v>12632.31</v>
      </c>
      <c r="O341" s="697">
        <v>0</v>
      </c>
      <c r="P341" s="697">
        <v>0</v>
      </c>
      <c r="Q341" s="697">
        <v>0</v>
      </c>
      <c r="R341" s="697">
        <v>0</v>
      </c>
      <c r="S341" s="697">
        <v>0</v>
      </c>
      <c r="T341" s="697">
        <v>0</v>
      </c>
      <c r="U341" s="697">
        <v>0</v>
      </c>
      <c r="V341" s="697">
        <v>0</v>
      </c>
      <c r="W341" s="85"/>
      <c r="X341" s="172" t="s">
        <v>1758</v>
      </c>
      <c r="Y341" s="254" t="s">
        <v>1774</v>
      </c>
      <c r="Z341" s="156"/>
    </row>
    <row r="342" spans="3:26" s="163" customFormat="1" ht="12.75">
      <c r="C342" s="239" t="s">
        <v>819</v>
      </c>
      <c r="D342" s="252" t="s">
        <v>1898</v>
      </c>
      <c r="E342" s="252" t="s">
        <v>1880</v>
      </c>
      <c r="F342" s="172" t="s">
        <v>1672</v>
      </c>
      <c r="G342" s="164"/>
      <c r="H342" s="180">
        <f t="shared" si="5"/>
        <v>88929.43</v>
      </c>
      <c r="I342" s="11" t="s">
        <v>615</v>
      </c>
      <c r="J342" s="85"/>
      <c r="K342" s="697">
        <v>0</v>
      </c>
      <c r="L342" s="697">
        <v>0</v>
      </c>
      <c r="M342" s="697">
        <v>0</v>
      </c>
      <c r="N342" s="697">
        <v>0</v>
      </c>
      <c r="O342" s="697">
        <v>0</v>
      </c>
      <c r="P342" s="697">
        <v>0</v>
      </c>
      <c r="Q342" s="697">
        <v>0</v>
      </c>
      <c r="R342" s="697">
        <v>5121.45</v>
      </c>
      <c r="S342" s="697">
        <v>2273.3000000000002</v>
      </c>
      <c r="T342" s="697">
        <v>26268.25</v>
      </c>
      <c r="U342" s="697">
        <v>33737.78</v>
      </c>
      <c r="V342" s="697">
        <v>21528.65</v>
      </c>
      <c r="W342" s="85"/>
      <c r="X342" s="172" t="s">
        <v>1758</v>
      </c>
      <c r="Y342" s="254" t="s">
        <v>1774</v>
      </c>
      <c r="Z342" s="156"/>
    </row>
    <row r="343" spans="3:26" s="163" customFormat="1" ht="12.75">
      <c r="C343" s="239" t="s">
        <v>1761</v>
      </c>
      <c r="D343" s="252" t="s">
        <v>1898</v>
      </c>
      <c r="E343" s="252" t="s">
        <v>1880</v>
      </c>
      <c r="F343" s="172" t="s">
        <v>1672</v>
      </c>
      <c r="G343" s="164"/>
      <c r="H343" s="180">
        <f t="shared" si="5"/>
        <v>88929.43</v>
      </c>
      <c r="I343" s="11" t="s">
        <v>615</v>
      </c>
      <c r="J343" s="85"/>
      <c r="K343" s="697">
        <v>0</v>
      </c>
      <c r="L343" s="697">
        <v>0</v>
      </c>
      <c r="M343" s="697">
        <v>0</v>
      </c>
      <c r="N343" s="697">
        <v>0</v>
      </c>
      <c r="O343" s="697">
        <v>0</v>
      </c>
      <c r="P343" s="697">
        <v>0</v>
      </c>
      <c r="Q343" s="697">
        <v>0</v>
      </c>
      <c r="R343" s="697">
        <v>5121.45</v>
      </c>
      <c r="S343" s="697">
        <v>2273.3000000000002</v>
      </c>
      <c r="T343" s="697">
        <v>26268.25</v>
      </c>
      <c r="U343" s="697">
        <v>33737.78</v>
      </c>
      <c r="V343" s="697">
        <v>21528.65</v>
      </c>
      <c r="W343" s="85"/>
      <c r="X343" s="172" t="s">
        <v>1758</v>
      </c>
      <c r="Y343" s="254" t="s">
        <v>1774</v>
      </c>
      <c r="Z343" s="156"/>
    </row>
    <row r="344" spans="3:26" s="163" customFormat="1" ht="12.75">
      <c r="C344" s="239" t="s">
        <v>1755</v>
      </c>
      <c r="D344" s="252" t="s">
        <v>1899</v>
      </c>
      <c r="E344" s="252" t="s">
        <v>1880</v>
      </c>
      <c r="F344" s="172" t="s">
        <v>1672</v>
      </c>
      <c r="G344" s="164"/>
      <c r="H344" s="180">
        <f t="shared" si="5"/>
        <v>237552.26999999996</v>
      </c>
      <c r="I344" s="11" t="s">
        <v>615</v>
      </c>
      <c r="J344" s="85"/>
      <c r="K344" s="697">
        <v>45740.2</v>
      </c>
      <c r="L344" s="697">
        <v>29639.5</v>
      </c>
      <c r="M344" s="697">
        <v>8331.9699999999993</v>
      </c>
      <c r="N344" s="697">
        <v>19104</v>
      </c>
      <c r="O344" s="697">
        <v>46296.3</v>
      </c>
      <c r="P344" s="697">
        <v>26203.8</v>
      </c>
      <c r="Q344" s="697">
        <v>7382.5</v>
      </c>
      <c r="R344" s="697">
        <v>4645.5</v>
      </c>
      <c r="S344" s="697">
        <v>20111.8</v>
      </c>
      <c r="T344" s="697">
        <v>19311.400000000001</v>
      </c>
      <c r="U344" s="697">
        <v>6918.3</v>
      </c>
      <c r="V344" s="697">
        <v>3867</v>
      </c>
      <c r="W344" s="85"/>
      <c r="X344" s="172" t="s">
        <v>1758</v>
      </c>
      <c r="Y344" s="254" t="s">
        <v>1774</v>
      </c>
      <c r="Z344" s="156"/>
    </row>
    <row r="345" spans="3:26" s="163" customFormat="1" ht="12.75">
      <c r="C345" s="239" t="s">
        <v>819</v>
      </c>
      <c r="D345" s="252" t="s">
        <v>1899</v>
      </c>
      <c r="E345" s="252" t="s">
        <v>1880</v>
      </c>
      <c r="F345" s="172" t="s">
        <v>1672</v>
      </c>
      <c r="G345" s="164"/>
      <c r="H345" s="180">
        <f t="shared" si="5"/>
        <v>277679.60000000003</v>
      </c>
      <c r="I345" s="11" t="s">
        <v>615</v>
      </c>
      <c r="J345" s="85"/>
      <c r="K345" s="697">
        <v>49243.15</v>
      </c>
      <c r="L345" s="697">
        <v>48571.05</v>
      </c>
      <c r="M345" s="697">
        <v>8918.77</v>
      </c>
      <c r="N345" s="697">
        <v>24437.35</v>
      </c>
      <c r="O345" s="697">
        <v>57659.35</v>
      </c>
      <c r="P345" s="697">
        <v>37635.03</v>
      </c>
      <c r="Q345" s="697">
        <v>15653.5</v>
      </c>
      <c r="R345" s="697">
        <v>5464.7</v>
      </c>
      <c r="S345" s="697">
        <v>0</v>
      </c>
      <c r="T345" s="697">
        <v>19311.400000000001</v>
      </c>
      <c r="U345" s="697">
        <v>6918.3</v>
      </c>
      <c r="V345" s="697">
        <v>3867</v>
      </c>
      <c r="W345" s="85"/>
      <c r="X345" s="172" t="s">
        <v>1758</v>
      </c>
      <c r="Y345" s="254" t="s">
        <v>1774</v>
      </c>
      <c r="Z345" s="156"/>
    </row>
    <row r="346" spans="3:26" s="163" customFormat="1" ht="12.75">
      <c r="C346" s="239" t="s">
        <v>1761</v>
      </c>
      <c r="D346" s="252" t="s">
        <v>1899</v>
      </c>
      <c r="E346" s="252" t="s">
        <v>1880</v>
      </c>
      <c r="F346" s="172" t="s">
        <v>1672</v>
      </c>
      <c r="G346" s="164"/>
      <c r="H346" s="180">
        <f t="shared" si="5"/>
        <v>69335.37999999999</v>
      </c>
      <c r="I346" s="11" t="s">
        <v>615</v>
      </c>
      <c r="J346" s="85"/>
      <c r="K346" s="697">
        <v>6325.85</v>
      </c>
      <c r="L346" s="697">
        <v>20210.55</v>
      </c>
      <c r="M346" s="697">
        <v>1171.8</v>
      </c>
      <c r="N346" s="697">
        <v>6925.05</v>
      </c>
      <c r="O346" s="697">
        <v>13600.45</v>
      </c>
      <c r="P346" s="697">
        <v>12011.48</v>
      </c>
      <c r="Q346" s="697">
        <v>8271</v>
      </c>
      <c r="R346" s="697">
        <v>819.2</v>
      </c>
      <c r="S346" s="697">
        <v>0</v>
      </c>
      <c r="T346" s="697">
        <v>0</v>
      </c>
      <c r="U346" s="697">
        <v>0</v>
      </c>
      <c r="V346" s="697">
        <v>0</v>
      </c>
      <c r="W346" s="85"/>
      <c r="X346" s="172" t="s">
        <v>1758</v>
      </c>
      <c r="Y346" s="254" t="s">
        <v>1774</v>
      </c>
      <c r="Z346" s="156"/>
    </row>
    <row r="347" spans="3:26" s="163" customFormat="1" ht="12.75">
      <c r="C347" s="239" t="s">
        <v>1761</v>
      </c>
      <c r="D347" s="252" t="s">
        <v>1900</v>
      </c>
      <c r="E347" s="252" t="s">
        <v>1880</v>
      </c>
      <c r="F347" s="172" t="s">
        <v>1672</v>
      </c>
      <c r="G347" s="164"/>
      <c r="H347" s="180">
        <f t="shared" si="5"/>
        <v>168.8</v>
      </c>
      <c r="I347" s="11" t="s">
        <v>615</v>
      </c>
      <c r="J347" s="85"/>
      <c r="K347" s="697">
        <v>0</v>
      </c>
      <c r="L347" s="697">
        <v>0</v>
      </c>
      <c r="M347" s="697">
        <v>0</v>
      </c>
      <c r="N347" s="697">
        <v>0</v>
      </c>
      <c r="O347" s="697">
        <v>0</v>
      </c>
      <c r="P347" s="697">
        <v>0</v>
      </c>
      <c r="Q347" s="697">
        <v>0</v>
      </c>
      <c r="R347" s="697">
        <v>0</v>
      </c>
      <c r="S347" s="697">
        <v>0</v>
      </c>
      <c r="T347" s="697">
        <v>0</v>
      </c>
      <c r="U347" s="697">
        <v>0</v>
      </c>
      <c r="V347" s="697">
        <v>168.8</v>
      </c>
      <c r="W347" s="85"/>
      <c r="X347" s="172" t="s">
        <v>511</v>
      </c>
      <c r="Y347" s="254" t="s">
        <v>1774</v>
      </c>
      <c r="Z347" s="156"/>
    </row>
    <row r="348" spans="3:26" s="163" customFormat="1" ht="12.75">
      <c r="C348" s="239" t="s">
        <v>819</v>
      </c>
      <c r="D348" s="252" t="s">
        <v>1901</v>
      </c>
      <c r="E348" s="252" t="s">
        <v>1880</v>
      </c>
      <c r="F348" s="172" t="s">
        <v>1672</v>
      </c>
      <c r="G348" s="164"/>
      <c r="H348" s="180">
        <f t="shared" si="5"/>
        <v>47005.5</v>
      </c>
      <c r="I348" s="11" t="s">
        <v>615</v>
      </c>
      <c r="J348" s="85"/>
      <c r="K348" s="697">
        <v>0</v>
      </c>
      <c r="L348" s="697">
        <v>0</v>
      </c>
      <c r="M348" s="697">
        <v>38057.300000000003</v>
      </c>
      <c r="N348" s="697">
        <v>0</v>
      </c>
      <c r="O348" s="697">
        <v>0</v>
      </c>
      <c r="P348" s="697">
        <v>8948.2000000000007</v>
      </c>
      <c r="Q348" s="697">
        <v>0</v>
      </c>
      <c r="R348" s="697">
        <v>0</v>
      </c>
      <c r="S348" s="697">
        <v>0</v>
      </c>
      <c r="T348" s="697">
        <v>0</v>
      </c>
      <c r="U348" s="697">
        <v>0</v>
      </c>
      <c r="V348" s="697">
        <v>0</v>
      </c>
      <c r="W348" s="85"/>
      <c r="X348" s="172" t="s">
        <v>1758</v>
      </c>
      <c r="Y348" s="254" t="s">
        <v>1774</v>
      </c>
      <c r="Z348" s="156"/>
    </row>
    <row r="349" spans="3:26" s="163" customFormat="1" ht="12.75">
      <c r="C349" s="239" t="s">
        <v>1761</v>
      </c>
      <c r="D349" s="252" t="s">
        <v>1901</v>
      </c>
      <c r="E349" s="252" t="s">
        <v>1880</v>
      </c>
      <c r="F349" s="172" t="s">
        <v>1672</v>
      </c>
      <c r="G349" s="164"/>
      <c r="H349" s="180">
        <f t="shared" si="5"/>
        <v>41838.9</v>
      </c>
      <c r="I349" s="11" t="s">
        <v>615</v>
      </c>
      <c r="J349" s="85"/>
      <c r="K349" s="697">
        <v>0</v>
      </c>
      <c r="L349" s="697">
        <v>0</v>
      </c>
      <c r="M349" s="697">
        <v>38057.300000000003</v>
      </c>
      <c r="N349" s="697">
        <v>0</v>
      </c>
      <c r="O349" s="697">
        <v>0</v>
      </c>
      <c r="P349" s="697">
        <v>3781.6</v>
      </c>
      <c r="Q349" s="697">
        <v>0</v>
      </c>
      <c r="R349" s="697">
        <v>0</v>
      </c>
      <c r="S349" s="697">
        <v>0</v>
      </c>
      <c r="T349" s="697">
        <v>0</v>
      </c>
      <c r="U349" s="697">
        <v>0</v>
      </c>
      <c r="V349" s="697">
        <v>0</v>
      </c>
      <c r="W349" s="85"/>
      <c r="X349" s="172" t="s">
        <v>1758</v>
      </c>
      <c r="Y349" s="254" t="s">
        <v>1774</v>
      </c>
      <c r="Z349" s="156"/>
    </row>
    <row r="350" spans="3:26" s="163" customFormat="1" ht="12.75">
      <c r="C350" s="239" t="s">
        <v>819</v>
      </c>
      <c r="D350" s="252" t="s">
        <v>1902</v>
      </c>
      <c r="E350" s="252" t="s">
        <v>1880</v>
      </c>
      <c r="F350" s="172" t="s">
        <v>1672</v>
      </c>
      <c r="G350" s="164"/>
      <c r="H350" s="180">
        <f t="shared" si="5"/>
        <v>53962.5</v>
      </c>
      <c r="I350" s="11" t="s">
        <v>615</v>
      </c>
      <c r="J350" s="85"/>
      <c r="K350" s="697">
        <v>0</v>
      </c>
      <c r="L350" s="697">
        <v>0</v>
      </c>
      <c r="M350" s="697">
        <v>0</v>
      </c>
      <c r="N350" s="697">
        <v>0</v>
      </c>
      <c r="O350" s="697">
        <v>0</v>
      </c>
      <c r="P350" s="697">
        <v>0</v>
      </c>
      <c r="Q350" s="697">
        <v>53962.5</v>
      </c>
      <c r="R350" s="697">
        <v>0</v>
      </c>
      <c r="S350" s="697">
        <v>0</v>
      </c>
      <c r="T350" s="697">
        <v>0</v>
      </c>
      <c r="U350" s="697">
        <v>0</v>
      </c>
      <c r="V350" s="697">
        <v>0</v>
      </c>
      <c r="W350" s="85"/>
      <c r="X350" s="172" t="s">
        <v>1758</v>
      </c>
      <c r="Y350" s="254" t="s">
        <v>1774</v>
      </c>
      <c r="Z350" s="156"/>
    </row>
    <row r="351" spans="3:26" s="163" customFormat="1" ht="12.75">
      <c r="C351" s="239" t="s">
        <v>1761</v>
      </c>
      <c r="D351" s="252" t="s">
        <v>1902</v>
      </c>
      <c r="E351" s="252" t="s">
        <v>1880</v>
      </c>
      <c r="F351" s="172" t="s">
        <v>1672</v>
      </c>
      <c r="G351" s="164"/>
      <c r="H351" s="180">
        <f t="shared" si="5"/>
        <v>53962.5</v>
      </c>
      <c r="I351" s="11" t="s">
        <v>615</v>
      </c>
      <c r="J351" s="85"/>
      <c r="K351" s="697">
        <v>0</v>
      </c>
      <c r="L351" s="697">
        <v>0</v>
      </c>
      <c r="M351" s="697">
        <v>0</v>
      </c>
      <c r="N351" s="697">
        <v>0</v>
      </c>
      <c r="O351" s="697">
        <v>0</v>
      </c>
      <c r="P351" s="697">
        <v>0</v>
      </c>
      <c r="Q351" s="697">
        <v>53962.5</v>
      </c>
      <c r="R351" s="697">
        <v>0</v>
      </c>
      <c r="S351" s="697">
        <v>0</v>
      </c>
      <c r="T351" s="697">
        <v>0</v>
      </c>
      <c r="U351" s="697">
        <v>0</v>
      </c>
      <c r="V351" s="697">
        <v>0</v>
      </c>
      <c r="W351" s="85"/>
      <c r="X351" s="172" t="s">
        <v>1758</v>
      </c>
      <c r="Y351" s="254" t="s">
        <v>1774</v>
      </c>
      <c r="Z351" s="156"/>
    </row>
    <row r="352" spans="3:26" s="163" customFormat="1" ht="12.75">
      <c r="C352" s="239" t="s">
        <v>819</v>
      </c>
      <c r="D352" s="252" t="s">
        <v>1903</v>
      </c>
      <c r="E352" s="252" t="s">
        <v>1880</v>
      </c>
      <c r="F352" s="172" t="s">
        <v>1672</v>
      </c>
      <c r="G352" s="164"/>
      <c r="H352" s="180">
        <f t="shared" si="5"/>
        <v>34621.61</v>
      </c>
      <c r="I352" s="11" t="s">
        <v>615</v>
      </c>
      <c r="J352" s="85"/>
      <c r="K352" s="697">
        <v>12067.05</v>
      </c>
      <c r="L352" s="697">
        <v>12210.51</v>
      </c>
      <c r="M352" s="697">
        <v>2441.8000000000002</v>
      </c>
      <c r="N352" s="697">
        <v>7902.25</v>
      </c>
      <c r="O352" s="697">
        <v>0</v>
      </c>
      <c r="P352" s="697">
        <v>0</v>
      </c>
      <c r="Q352" s="697">
        <v>0</v>
      </c>
      <c r="R352" s="697">
        <v>0</v>
      </c>
      <c r="S352" s="697">
        <v>0</v>
      </c>
      <c r="T352" s="697">
        <v>0</v>
      </c>
      <c r="U352" s="697">
        <v>0</v>
      </c>
      <c r="V352" s="697">
        <v>0</v>
      </c>
      <c r="W352" s="85"/>
      <c r="X352" s="172" t="s">
        <v>1758</v>
      </c>
      <c r="Y352" s="254" t="s">
        <v>1774</v>
      </c>
      <c r="Z352" s="156"/>
    </row>
    <row r="353" spans="3:26" s="163" customFormat="1" ht="12.75">
      <c r="C353" s="239" t="s">
        <v>1761</v>
      </c>
      <c r="D353" s="252" t="s">
        <v>1903</v>
      </c>
      <c r="E353" s="252" t="s">
        <v>1880</v>
      </c>
      <c r="F353" s="172" t="s">
        <v>1672</v>
      </c>
      <c r="G353" s="164"/>
      <c r="H353" s="180">
        <f t="shared" si="5"/>
        <v>34621.61</v>
      </c>
      <c r="I353" s="11" t="s">
        <v>615</v>
      </c>
      <c r="J353" s="85"/>
      <c r="K353" s="697">
        <v>12067.05</v>
      </c>
      <c r="L353" s="697">
        <v>12210.51</v>
      </c>
      <c r="M353" s="697">
        <v>2441.8000000000002</v>
      </c>
      <c r="N353" s="697">
        <v>7902.25</v>
      </c>
      <c r="O353" s="697">
        <v>0</v>
      </c>
      <c r="P353" s="697">
        <v>0</v>
      </c>
      <c r="Q353" s="697">
        <v>0</v>
      </c>
      <c r="R353" s="697">
        <v>0</v>
      </c>
      <c r="S353" s="697">
        <v>0</v>
      </c>
      <c r="T353" s="697">
        <v>0</v>
      </c>
      <c r="U353" s="697">
        <v>0</v>
      </c>
      <c r="V353" s="697">
        <v>0</v>
      </c>
      <c r="W353" s="85"/>
      <c r="X353" s="172" t="s">
        <v>1758</v>
      </c>
      <c r="Y353" s="254" t="s">
        <v>1774</v>
      </c>
      <c r="Z353" s="156"/>
    </row>
    <row r="354" spans="3:26" s="163" customFormat="1" ht="12.75">
      <c r="C354" s="239" t="s">
        <v>819</v>
      </c>
      <c r="D354" s="252" t="s">
        <v>1904</v>
      </c>
      <c r="E354" s="252" t="s">
        <v>1880</v>
      </c>
      <c r="F354" s="172" t="s">
        <v>1716</v>
      </c>
      <c r="G354" s="164"/>
      <c r="H354" s="180">
        <f t="shared" si="5"/>
        <v>2457.85</v>
      </c>
      <c r="I354" s="11" t="s">
        <v>615</v>
      </c>
      <c r="J354" s="85"/>
      <c r="K354" s="697">
        <v>0</v>
      </c>
      <c r="L354" s="697">
        <v>195.9</v>
      </c>
      <c r="M354" s="697">
        <v>0</v>
      </c>
      <c r="N354" s="697">
        <v>2193.6</v>
      </c>
      <c r="O354" s="697">
        <v>0</v>
      </c>
      <c r="P354" s="697">
        <v>68.349999999999994</v>
      </c>
      <c r="Q354" s="697">
        <v>0</v>
      </c>
      <c r="R354" s="697">
        <v>0</v>
      </c>
      <c r="S354" s="697">
        <v>0</v>
      </c>
      <c r="T354" s="697">
        <v>0</v>
      </c>
      <c r="U354" s="697">
        <v>0</v>
      </c>
      <c r="V354" s="697">
        <v>0</v>
      </c>
      <c r="W354" s="85"/>
      <c r="X354" s="172" t="s">
        <v>1758</v>
      </c>
      <c r="Y354" s="254" t="s">
        <v>1774</v>
      </c>
      <c r="Z354" s="156"/>
    </row>
    <row r="355" spans="3:26" s="163" customFormat="1" ht="12.75">
      <c r="C355" s="239" t="s">
        <v>1761</v>
      </c>
      <c r="D355" s="252" t="s">
        <v>1904</v>
      </c>
      <c r="E355" s="252" t="s">
        <v>1880</v>
      </c>
      <c r="F355" s="172" t="s">
        <v>1716</v>
      </c>
      <c r="G355" s="164"/>
      <c r="H355" s="180">
        <f t="shared" si="5"/>
        <v>2457.85</v>
      </c>
      <c r="I355" s="11" t="s">
        <v>615</v>
      </c>
      <c r="J355" s="85"/>
      <c r="K355" s="697">
        <v>0</v>
      </c>
      <c r="L355" s="697">
        <v>195.9</v>
      </c>
      <c r="M355" s="697">
        <v>0</v>
      </c>
      <c r="N355" s="697">
        <v>2193.6</v>
      </c>
      <c r="O355" s="697">
        <v>0</v>
      </c>
      <c r="P355" s="697">
        <v>68.349999999999994</v>
      </c>
      <c r="Q355" s="697">
        <v>0</v>
      </c>
      <c r="R355" s="697">
        <v>0</v>
      </c>
      <c r="S355" s="697">
        <v>0</v>
      </c>
      <c r="T355" s="697">
        <v>0</v>
      </c>
      <c r="U355" s="697">
        <v>0</v>
      </c>
      <c r="V355" s="697">
        <v>0</v>
      </c>
      <c r="W355" s="85"/>
      <c r="X355" s="172" t="s">
        <v>1758</v>
      </c>
      <c r="Y355" s="254" t="s">
        <v>1774</v>
      </c>
      <c r="Z355" s="156"/>
    </row>
    <row r="356" spans="3:26" s="163" customFormat="1" ht="12.75">
      <c r="C356" s="239" t="s">
        <v>819</v>
      </c>
      <c r="D356" s="252" t="s">
        <v>1905</v>
      </c>
      <c r="E356" s="252" t="s">
        <v>1880</v>
      </c>
      <c r="F356" s="172" t="s">
        <v>1716</v>
      </c>
      <c r="G356" s="164"/>
      <c r="H356" s="180">
        <f t="shared" si="5"/>
        <v>417.2</v>
      </c>
      <c r="I356" s="11" t="s">
        <v>615</v>
      </c>
      <c r="J356" s="85"/>
      <c r="K356" s="697">
        <v>0</v>
      </c>
      <c r="L356" s="697">
        <v>0</v>
      </c>
      <c r="M356" s="697">
        <v>0</v>
      </c>
      <c r="N356" s="697">
        <v>0</v>
      </c>
      <c r="O356" s="697">
        <v>0</v>
      </c>
      <c r="P356" s="697">
        <v>417.2</v>
      </c>
      <c r="Q356" s="697">
        <v>0</v>
      </c>
      <c r="R356" s="697">
        <v>0</v>
      </c>
      <c r="S356" s="697">
        <v>0</v>
      </c>
      <c r="T356" s="697">
        <v>0</v>
      </c>
      <c r="U356" s="697">
        <v>0</v>
      </c>
      <c r="V356" s="697">
        <v>0</v>
      </c>
      <c r="W356" s="85"/>
      <c r="X356" s="172" t="s">
        <v>511</v>
      </c>
      <c r="Y356" s="254" t="s">
        <v>1774</v>
      </c>
      <c r="Z356" s="156"/>
    </row>
    <row r="357" spans="3:26" s="163" customFormat="1" ht="12.75">
      <c r="C357" s="239" t="s">
        <v>1761</v>
      </c>
      <c r="D357" s="252" t="s">
        <v>1905</v>
      </c>
      <c r="E357" s="252" t="s">
        <v>1880</v>
      </c>
      <c r="F357" s="172" t="s">
        <v>1716</v>
      </c>
      <c r="G357" s="164"/>
      <c r="H357" s="180">
        <f t="shared" si="5"/>
        <v>417.2</v>
      </c>
      <c r="I357" s="11" t="s">
        <v>615</v>
      </c>
      <c r="J357" s="85"/>
      <c r="K357" s="697">
        <v>0</v>
      </c>
      <c r="L357" s="697">
        <v>0</v>
      </c>
      <c r="M357" s="697">
        <v>0</v>
      </c>
      <c r="N357" s="697">
        <v>0</v>
      </c>
      <c r="O357" s="697">
        <v>0</v>
      </c>
      <c r="P357" s="697">
        <v>417.2</v>
      </c>
      <c r="Q357" s="697">
        <v>0</v>
      </c>
      <c r="R357" s="697">
        <v>0</v>
      </c>
      <c r="S357" s="697">
        <v>0</v>
      </c>
      <c r="T357" s="697">
        <v>0</v>
      </c>
      <c r="U357" s="697">
        <v>0</v>
      </c>
      <c r="V357" s="697">
        <v>0</v>
      </c>
      <c r="W357" s="85"/>
      <c r="X357" s="172" t="s">
        <v>511</v>
      </c>
      <c r="Y357" s="254" t="s">
        <v>1774</v>
      </c>
      <c r="Z357" s="156"/>
    </row>
    <row r="358" spans="3:26" s="163" customFormat="1" ht="12.75">
      <c r="C358" s="239" t="s">
        <v>819</v>
      </c>
      <c r="D358" s="252" t="s">
        <v>1906</v>
      </c>
      <c r="E358" s="252" t="s">
        <v>1880</v>
      </c>
      <c r="F358" s="172" t="s">
        <v>1716</v>
      </c>
      <c r="G358" s="164"/>
      <c r="H358" s="180">
        <f t="shared" si="5"/>
        <v>2614.1</v>
      </c>
      <c r="I358" s="11" t="s">
        <v>615</v>
      </c>
      <c r="J358" s="85"/>
      <c r="K358" s="697">
        <v>0</v>
      </c>
      <c r="L358" s="697">
        <v>366.4</v>
      </c>
      <c r="M358" s="697">
        <v>0</v>
      </c>
      <c r="N358" s="697">
        <v>0</v>
      </c>
      <c r="O358" s="697">
        <v>2247.6999999999998</v>
      </c>
      <c r="P358" s="697">
        <v>0</v>
      </c>
      <c r="Q358" s="697">
        <v>0</v>
      </c>
      <c r="R358" s="697">
        <v>0</v>
      </c>
      <c r="S358" s="697">
        <v>0</v>
      </c>
      <c r="T358" s="697">
        <v>0</v>
      </c>
      <c r="U358" s="697">
        <v>0</v>
      </c>
      <c r="V358" s="697">
        <v>0</v>
      </c>
      <c r="W358" s="85"/>
      <c r="X358" s="172" t="s">
        <v>1758</v>
      </c>
      <c r="Y358" s="254" t="s">
        <v>1774</v>
      </c>
      <c r="Z358" s="156"/>
    </row>
    <row r="359" spans="3:26" s="163" customFormat="1" ht="12.75">
      <c r="C359" s="239" t="s">
        <v>1761</v>
      </c>
      <c r="D359" s="252" t="s">
        <v>1906</v>
      </c>
      <c r="E359" s="252" t="s">
        <v>1880</v>
      </c>
      <c r="F359" s="172" t="s">
        <v>1716</v>
      </c>
      <c r="G359" s="164"/>
      <c r="H359" s="180">
        <f t="shared" si="5"/>
        <v>2614.1</v>
      </c>
      <c r="I359" s="11" t="s">
        <v>615</v>
      </c>
      <c r="J359" s="85"/>
      <c r="K359" s="697">
        <v>0</v>
      </c>
      <c r="L359" s="697">
        <v>366.4</v>
      </c>
      <c r="M359" s="697">
        <v>0</v>
      </c>
      <c r="N359" s="697">
        <v>0</v>
      </c>
      <c r="O359" s="697">
        <v>2247.6999999999998</v>
      </c>
      <c r="P359" s="697">
        <v>0</v>
      </c>
      <c r="Q359" s="697">
        <v>0</v>
      </c>
      <c r="R359" s="697">
        <v>0</v>
      </c>
      <c r="S359" s="697">
        <v>0</v>
      </c>
      <c r="T359" s="697">
        <v>0</v>
      </c>
      <c r="U359" s="697">
        <v>0</v>
      </c>
      <c r="V359" s="697">
        <v>0</v>
      </c>
      <c r="W359" s="85"/>
      <c r="X359" s="172" t="s">
        <v>1758</v>
      </c>
      <c r="Y359" s="254" t="s">
        <v>1774</v>
      </c>
      <c r="Z359" s="156"/>
    </row>
    <row r="360" spans="3:26" s="163" customFormat="1" ht="12.75">
      <c r="C360" s="239" t="s">
        <v>819</v>
      </c>
      <c r="D360" s="252" t="s">
        <v>1907</v>
      </c>
      <c r="E360" s="252" t="s">
        <v>1880</v>
      </c>
      <c r="F360" s="172" t="s">
        <v>1716</v>
      </c>
      <c r="G360" s="164"/>
      <c r="H360" s="180">
        <f t="shared" si="5"/>
        <v>198.1</v>
      </c>
      <c r="I360" s="11" t="s">
        <v>615</v>
      </c>
      <c r="J360" s="85"/>
      <c r="K360" s="697">
        <v>0</v>
      </c>
      <c r="L360" s="697">
        <v>0</v>
      </c>
      <c r="M360" s="697">
        <v>0</v>
      </c>
      <c r="N360" s="697">
        <v>0</v>
      </c>
      <c r="O360" s="697">
        <v>0</v>
      </c>
      <c r="P360" s="697">
        <v>0</v>
      </c>
      <c r="Q360" s="697">
        <v>0</v>
      </c>
      <c r="R360" s="697">
        <v>0</v>
      </c>
      <c r="S360" s="697">
        <v>0</v>
      </c>
      <c r="T360" s="697">
        <v>198.1</v>
      </c>
      <c r="U360" s="697">
        <v>0</v>
      </c>
      <c r="V360" s="697">
        <v>0</v>
      </c>
      <c r="W360" s="85"/>
      <c r="X360" s="172" t="s">
        <v>1758</v>
      </c>
      <c r="Y360" s="254" t="s">
        <v>1760</v>
      </c>
      <c r="Z360" s="156"/>
    </row>
    <row r="361" spans="3:26" s="163" customFormat="1" ht="12.75">
      <c r="C361" s="239" t="s">
        <v>1761</v>
      </c>
      <c r="D361" s="252" t="s">
        <v>1907</v>
      </c>
      <c r="E361" s="252" t="s">
        <v>1880</v>
      </c>
      <c r="F361" s="172" t="s">
        <v>1716</v>
      </c>
      <c r="G361" s="164"/>
      <c r="H361" s="180">
        <f t="shared" si="5"/>
        <v>198.1</v>
      </c>
      <c r="I361" s="11" t="s">
        <v>615</v>
      </c>
      <c r="J361" s="85"/>
      <c r="K361" s="697">
        <v>0</v>
      </c>
      <c r="L361" s="697">
        <v>0</v>
      </c>
      <c r="M361" s="697">
        <v>0</v>
      </c>
      <c r="N361" s="697">
        <v>0</v>
      </c>
      <c r="O361" s="697">
        <v>0</v>
      </c>
      <c r="P361" s="697">
        <v>0</v>
      </c>
      <c r="Q361" s="697">
        <v>0</v>
      </c>
      <c r="R361" s="697">
        <v>0</v>
      </c>
      <c r="S361" s="697">
        <v>0</v>
      </c>
      <c r="T361" s="697">
        <v>198.1</v>
      </c>
      <c r="U361" s="697">
        <v>0</v>
      </c>
      <c r="V361" s="697">
        <v>0</v>
      </c>
      <c r="W361" s="85"/>
      <c r="X361" s="172" t="s">
        <v>1758</v>
      </c>
      <c r="Y361" s="254" t="s">
        <v>1774</v>
      </c>
      <c r="Z361" s="156"/>
    </row>
    <row r="362" spans="3:26" s="163" customFormat="1" ht="12.75">
      <c r="C362" s="239" t="s">
        <v>819</v>
      </c>
      <c r="D362" s="252" t="s">
        <v>1908</v>
      </c>
      <c r="E362" s="252" t="s">
        <v>1880</v>
      </c>
      <c r="F362" s="172" t="s">
        <v>1716</v>
      </c>
      <c r="G362" s="164"/>
      <c r="H362" s="180">
        <f t="shared" si="5"/>
        <v>12704.2</v>
      </c>
      <c r="I362" s="11" t="s">
        <v>615</v>
      </c>
      <c r="J362" s="85"/>
      <c r="K362" s="697">
        <v>12704.2</v>
      </c>
      <c r="L362" s="697">
        <v>0</v>
      </c>
      <c r="M362" s="697">
        <v>0</v>
      </c>
      <c r="N362" s="697">
        <v>0</v>
      </c>
      <c r="O362" s="697">
        <v>0</v>
      </c>
      <c r="P362" s="697">
        <v>0</v>
      </c>
      <c r="Q362" s="697">
        <v>0</v>
      </c>
      <c r="R362" s="697">
        <v>0</v>
      </c>
      <c r="S362" s="697">
        <v>0</v>
      </c>
      <c r="T362" s="697">
        <v>0</v>
      </c>
      <c r="U362" s="697">
        <v>0</v>
      </c>
      <c r="V362" s="697">
        <v>0</v>
      </c>
      <c r="W362" s="85"/>
      <c r="X362" s="172" t="s">
        <v>1758</v>
      </c>
      <c r="Y362" s="254" t="s">
        <v>1774</v>
      </c>
      <c r="Z362" s="156"/>
    </row>
    <row r="363" spans="3:26" s="163" customFormat="1" ht="12.75">
      <c r="C363" s="239" t="s">
        <v>1761</v>
      </c>
      <c r="D363" s="252" t="s">
        <v>1908</v>
      </c>
      <c r="E363" s="252" t="s">
        <v>1880</v>
      </c>
      <c r="F363" s="172" t="s">
        <v>1716</v>
      </c>
      <c r="G363" s="164"/>
      <c r="H363" s="180">
        <f t="shared" si="5"/>
        <v>12704.2</v>
      </c>
      <c r="I363" s="11" t="s">
        <v>615</v>
      </c>
      <c r="J363" s="85"/>
      <c r="K363" s="697">
        <v>12704.2</v>
      </c>
      <c r="L363" s="697">
        <v>0</v>
      </c>
      <c r="M363" s="697">
        <v>0</v>
      </c>
      <c r="N363" s="697">
        <v>0</v>
      </c>
      <c r="O363" s="697">
        <v>0</v>
      </c>
      <c r="P363" s="697">
        <v>0</v>
      </c>
      <c r="Q363" s="697">
        <v>0</v>
      </c>
      <c r="R363" s="697">
        <v>0</v>
      </c>
      <c r="S363" s="697">
        <v>0</v>
      </c>
      <c r="T363" s="697">
        <v>0</v>
      </c>
      <c r="U363" s="697">
        <v>0</v>
      </c>
      <c r="V363" s="697">
        <v>0</v>
      </c>
      <c r="W363" s="85"/>
      <c r="X363" s="172" t="s">
        <v>1758</v>
      </c>
      <c r="Y363" s="254" t="s">
        <v>1774</v>
      </c>
      <c r="Z363" s="156"/>
    </row>
    <row r="364" spans="3:26" s="163" customFormat="1" ht="12.75">
      <c r="C364" s="239" t="s">
        <v>819</v>
      </c>
      <c r="D364" s="252" t="s">
        <v>1909</v>
      </c>
      <c r="E364" s="252" t="s">
        <v>1880</v>
      </c>
      <c r="F364" s="172" t="s">
        <v>1716</v>
      </c>
      <c r="G364" s="164"/>
      <c r="H364" s="180">
        <f t="shared" si="5"/>
        <v>73.8</v>
      </c>
      <c r="I364" s="11" t="s">
        <v>615</v>
      </c>
      <c r="J364" s="85"/>
      <c r="K364" s="697">
        <v>0</v>
      </c>
      <c r="L364" s="697">
        <v>73.8</v>
      </c>
      <c r="M364" s="697">
        <v>0</v>
      </c>
      <c r="N364" s="697">
        <v>0</v>
      </c>
      <c r="O364" s="697">
        <v>0</v>
      </c>
      <c r="P364" s="697">
        <v>0</v>
      </c>
      <c r="Q364" s="697">
        <v>0</v>
      </c>
      <c r="R364" s="697">
        <v>0</v>
      </c>
      <c r="S364" s="697">
        <v>0</v>
      </c>
      <c r="T364" s="697">
        <v>0</v>
      </c>
      <c r="U364" s="697">
        <v>0</v>
      </c>
      <c r="V364" s="697">
        <v>0</v>
      </c>
      <c r="W364" s="85"/>
      <c r="X364" s="172" t="s">
        <v>1758</v>
      </c>
      <c r="Y364" s="254" t="s">
        <v>1774</v>
      </c>
      <c r="Z364" s="156"/>
    </row>
    <row r="365" spans="3:26" s="163" customFormat="1" ht="12.75">
      <c r="C365" s="239" t="s">
        <v>1761</v>
      </c>
      <c r="D365" s="252" t="s">
        <v>1909</v>
      </c>
      <c r="E365" s="252" t="s">
        <v>1880</v>
      </c>
      <c r="F365" s="172" t="s">
        <v>1716</v>
      </c>
      <c r="G365" s="164"/>
      <c r="H365" s="180">
        <f t="shared" si="5"/>
        <v>73.8</v>
      </c>
      <c r="I365" s="11" t="s">
        <v>615</v>
      </c>
      <c r="J365" s="85"/>
      <c r="K365" s="697">
        <v>0</v>
      </c>
      <c r="L365" s="697">
        <v>73.8</v>
      </c>
      <c r="M365" s="697">
        <v>0</v>
      </c>
      <c r="N365" s="697">
        <v>0</v>
      </c>
      <c r="O365" s="697">
        <v>0</v>
      </c>
      <c r="P365" s="697">
        <v>0</v>
      </c>
      <c r="Q365" s="697">
        <v>0</v>
      </c>
      <c r="R365" s="697">
        <v>0</v>
      </c>
      <c r="S365" s="697">
        <v>0</v>
      </c>
      <c r="T365" s="697">
        <v>0</v>
      </c>
      <c r="U365" s="697">
        <v>0</v>
      </c>
      <c r="V365" s="697">
        <v>0</v>
      </c>
      <c r="W365" s="85"/>
      <c r="X365" s="172" t="s">
        <v>1758</v>
      </c>
      <c r="Y365" s="254" t="s">
        <v>1774</v>
      </c>
      <c r="Z365" s="156"/>
    </row>
    <row r="366" spans="3:26" s="163" customFormat="1" ht="12.75">
      <c r="C366" s="239" t="s">
        <v>819</v>
      </c>
      <c r="D366" s="252" t="s">
        <v>1910</v>
      </c>
      <c r="E366" s="252" t="s">
        <v>1880</v>
      </c>
      <c r="F366" s="172" t="s">
        <v>1716</v>
      </c>
      <c r="G366" s="164"/>
      <c r="H366" s="180">
        <f t="shared" si="5"/>
        <v>284.39999999999998</v>
      </c>
      <c r="I366" s="11" t="s">
        <v>615</v>
      </c>
      <c r="J366" s="85"/>
      <c r="K366" s="697">
        <v>0</v>
      </c>
      <c r="L366" s="697">
        <v>0</v>
      </c>
      <c r="M366" s="697">
        <v>0</v>
      </c>
      <c r="N366" s="697">
        <v>0</v>
      </c>
      <c r="O366" s="697">
        <v>0</v>
      </c>
      <c r="P366" s="697">
        <v>0</v>
      </c>
      <c r="Q366" s="697">
        <v>0</v>
      </c>
      <c r="R366" s="697">
        <v>0</v>
      </c>
      <c r="S366" s="697">
        <v>284.39999999999998</v>
      </c>
      <c r="T366" s="697">
        <v>0</v>
      </c>
      <c r="U366" s="697">
        <v>0</v>
      </c>
      <c r="V366" s="697">
        <v>0</v>
      </c>
      <c r="W366" s="85"/>
      <c r="X366" s="172" t="s">
        <v>1758</v>
      </c>
      <c r="Y366" s="254" t="s">
        <v>1774</v>
      </c>
      <c r="Z366" s="156"/>
    </row>
    <row r="367" spans="3:26" s="163" customFormat="1" ht="12.75">
      <c r="C367" s="239" t="s">
        <v>1761</v>
      </c>
      <c r="D367" s="252" t="s">
        <v>1910</v>
      </c>
      <c r="E367" s="252" t="s">
        <v>1880</v>
      </c>
      <c r="F367" s="172" t="s">
        <v>1716</v>
      </c>
      <c r="G367" s="164"/>
      <c r="H367" s="180">
        <f t="shared" si="5"/>
        <v>284.39999999999998</v>
      </c>
      <c r="I367" s="11" t="s">
        <v>615</v>
      </c>
      <c r="J367" s="85"/>
      <c r="K367" s="697">
        <v>0</v>
      </c>
      <c r="L367" s="697">
        <v>0</v>
      </c>
      <c r="M367" s="697">
        <v>0</v>
      </c>
      <c r="N367" s="697">
        <v>0</v>
      </c>
      <c r="O367" s="697">
        <v>0</v>
      </c>
      <c r="P367" s="697">
        <v>0</v>
      </c>
      <c r="Q367" s="697">
        <v>0</v>
      </c>
      <c r="R367" s="697">
        <v>0</v>
      </c>
      <c r="S367" s="697">
        <v>284.39999999999998</v>
      </c>
      <c r="T367" s="697">
        <v>0</v>
      </c>
      <c r="U367" s="697">
        <v>0</v>
      </c>
      <c r="V367" s="697">
        <v>0</v>
      </c>
      <c r="W367" s="85"/>
      <c r="X367" s="172" t="s">
        <v>1758</v>
      </c>
      <c r="Y367" s="254" t="s">
        <v>1774</v>
      </c>
      <c r="Z367" s="156"/>
    </row>
    <row r="368" spans="3:26" s="163" customFormat="1" ht="12.75">
      <c r="C368" s="239" t="s">
        <v>819</v>
      </c>
      <c r="D368" s="252" t="s">
        <v>1911</v>
      </c>
      <c r="E368" s="252" t="s">
        <v>1880</v>
      </c>
      <c r="F368" s="172" t="s">
        <v>1716</v>
      </c>
      <c r="G368" s="164"/>
      <c r="H368" s="180">
        <f t="shared" si="5"/>
        <v>766.1</v>
      </c>
      <c r="I368" s="11" t="s">
        <v>615</v>
      </c>
      <c r="J368" s="85"/>
      <c r="K368" s="697">
        <v>0</v>
      </c>
      <c r="L368" s="697">
        <v>0</v>
      </c>
      <c r="M368" s="697">
        <v>0</v>
      </c>
      <c r="N368" s="697">
        <v>766.1</v>
      </c>
      <c r="O368" s="697">
        <v>0</v>
      </c>
      <c r="P368" s="697">
        <v>0</v>
      </c>
      <c r="Q368" s="697">
        <v>0</v>
      </c>
      <c r="R368" s="697">
        <v>0</v>
      </c>
      <c r="S368" s="697">
        <v>0</v>
      </c>
      <c r="T368" s="697">
        <v>0</v>
      </c>
      <c r="U368" s="697">
        <v>0</v>
      </c>
      <c r="V368" s="697">
        <v>0</v>
      </c>
      <c r="W368" s="85"/>
      <c r="X368" s="172" t="s">
        <v>1758</v>
      </c>
      <c r="Y368" s="254" t="s">
        <v>1774</v>
      </c>
      <c r="Z368" s="156"/>
    </row>
    <row r="369" spans="3:26" s="163" customFormat="1" ht="12.75">
      <c r="C369" s="239" t="s">
        <v>1761</v>
      </c>
      <c r="D369" s="252" t="s">
        <v>1911</v>
      </c>
      <c r="E369" s="252" t="s">
        <v>1880</v>
      </c>
      <c r="F369" s="172" t="s">
        <v>1716</v>
      </c>
      <c r="G369" s="164"/>
      <c r="H369" s="180">
        <f t="shared" si="5"/>
        <v>766.1</v>
      </c>
      <c r="I369" s="11" t="s">
        <v>615</v>
      </c>
      <c r="J369" s="85"/>
      <c r="K369" s="697">
        <v>0</v>
      </c>
      <c r="L369" s="697">
        <v>0</v>
      </c>
      <c r="M369" s="697">
        <v>0</v>
      </c>
      <c r="N369" s="697">
        <v>766.1</v>
      </c>
      <c r="O369" s="697">
        <v>0</v>
      </c>
      <c r="P369" s="697">
        <v>0</v>
      </c>
      <c r="Q369" s="697">
        <v>0</v>
      </c>
      <c r="R369" s="697">
        <v>0</v>
      </c>
      <c r="S369" s="697">
        <v>0</v>
      </c>
      <c r="T369" s="697">
        <v>0</v>
      </c>
      <c r="U369" s="697">
        <v>0</v>
      </c>
      <c r="V369" s="697">
        <v>0</v>
      </c>
      <c r="W369" s="85"/>
      <c r="X369" s="172" t="s">
        <v>1758</v>
      </c>
      <c r="Y369" s="254" t="s">
        <v>1774</v>
      </c>
      <c r="Z369" s="156"/>
    </row>
    <row r="370" spans="3:26" s="163" customFormat="1" ht="12.75">
      <c r="C370" s="239" t="s">
        <v>819</v>
      </c>
      <c r="D370" s="252" t="s">
        <v>1912</v>
      </c>
      <c r="E370" s="252" t="s">
        <v>1880</v>
      </c>
      <c r="F370" s="172" t="s">
        <v>1716</v>
      </c>
      <c r="G370" s="164"/>
      <c r="H370" s="180">
        <f t="shared" si="5"/>
        <v>1539.8000000000002</v>
      </c>
      <c r="I370" s="11" t="s">
        <v>615</v>
      </c>
      <c r="J370" s="85"/>
      <c r="K370" s="697">
        <v>0</v>
      </c>
      <c r="L370" s="697">
        <v>0</v>
      </c>
      <c r="M370" s="697">
        <v>0</v>
      </c>
      <c r="N370" s="697">
        <v>0</v>
      </c>
      <c r="O370" s="697">
        <v>0</v>
      </c>
      <c r="P370" s="697">
        <v>0</v>
      </c>
      <c r="Q370" s="697">
        <v>0</v>
      </c>
      <c r="R370" s="697">
        <v>440.95</v>
      </c>
      <c r="S370" s="697">
        <v>514.20000000000005</v>
      </c>
      <c r="T370" s="697">
        <v>584.65</v>
      </c>
      <c r="U370" s="697">
        <v>0</v>
      </c>
      <c r="V370" s="697">
        <v>0</v>
      </c>
      <c r="W370" s="85"/>
      <c r="X370" s="172" t="s">
        <v>1758</v>
      </c>
      <c r="Y370" s="254" t="s">
        <v>1760</v>
      </c>
      <c r="Z370" s="156"/>
    </row>
    <row r="371" spans="3:26" s="163" customFormat="1" ht="12.75">
      <c r="C371" s="239" t="s">
        <v>1761</v>
      </c>
      <c r="D371" s="252" t="s">
        <v>1912</v>
      </c>
      <c r="E371" s="252" t="s">
        <v>1880</v>
      </c>
      <c r="F371" s="172" t="s">
        <v>1716</v>
      </c>
      <c r="G371" s="164"/>
      <c r="H371" s="180">
        <f t="shared" si="5"/>
        <v>1539.8000000000002</v>
      </c>
      <c r="I371" s="11" t="s">
        <v>615</v>
      </c>
      <c r="J371" s="85"/>
      <c r="K371" s="697">
        <v>0</v>
      </c>
      <c r="L371" s="697">
        <v>0</v>
      </c>
      <c r="M371" s="697">
        <v>0</v>
      </c>
      <c r="N371" s="697">
        <v>0</v>
      </c>
      <c r="O371" s="697">
        <v>0</v>
      </c>
      <c r="P371" s="697">
        <v>0</v>
      </c>
      <c r="Q371" s="697">
        <v>0</v>
      </c>
      <c r="R371" s="697">
        <v>440.95</v>
      </c>
      <c r="S371" s="697">
        <v>514.20000000000005</v>
      </c>
      <c r="T371" s="697">
        <v>584.65</v>
      </c>
      <c r="U371" s="697">
        <v>0</v>
      </c>
      <c r="V371" s="697">
        <v>0</v>
      </c>
      <c r="W371" s="85"/>
      <c r="X371" s="172" t="s">
        <v>1758</v>
      </c>
      <c r="Y371" s="254" t="s">
        <v>1774</v>
      </c>
      <c r="Z371" s="156"/>
    </row>
    <row r="372" spans="3:26" s="163" customFormat="1" ht="12.75">
      <c r="C372" s="239" t="s">
        <v>819</v>
      </c>
      <c r="D372" s="252" t="s">
        <v>1913</v>
      </c>
      <c r="E372" s="252" t="s">
        <v>1880</v>
      </c>
      <c r="F372" s="172" t="s">
        <v>1716</v>
      </c>
      <c r="G372" s="164"/>
      <c r="H372" s="180">
        <f t="shared" ref="H372:H431" si="6">SUM(K372:V372)</f>
        <v>9832.1200000000008</v>
      </c>
      <c r="I372" s="11" t="s">
        <v>615</v>
      </c>
      <c r="J372" s="85"/>
      <c r="K372" s="697">
        <v>0</v>
      </c>
      <c r="L372" s="697">
        <v>771.4</v>
      </c>
      <c r="M372" s="697">
        <v>0</v>
      </c>
      <c r="N372" s="697">
        <v>0</v>
      </c>
      <c r="O372" s="697">
        <v>0</v>
      </c>
      <c r="P372" s="697">
        <v>0</v>
      </c>
      <c r="Q372" s="697">
        <v>2720.75</v>
      </c>
      <c r="R372" s="697">
        <v>3655.02</v>
      </c>
      <c r="S372" s="697">
        <v>489.1</v>
      </c>
      <c r="T372" s="697">
        <v>0</v>
      </c>
      <c r="U372" s="697">
        <v>1654.35</v>
      </c>
      <c r="V372" s="697">
        <v>541.5</v>
      </c>
      <c r="W372" s="85"/>
      <c r="X372" s="172" t="s">
        <v>1758</v>
      </c>
      <c r="Y372" s="254" t="s">
        <v>1774</v>
      </c>
      <c r="Z372" s="156"/>
    </row>
    <row r="373" spans="3:26" s="163" customFormat="1" ht="12.75">
      <c r="C373" s="239" t="s">
        <v>1761</v>
      </c>
      <c r="D373" s="252" t="s">
        <v>1913</v>
      </c>
      <c r="E373" s="252" t="s">
        <v>1880</v>
      </c>
      <c r="F373" s="172" t="s">
        <v>1716</v>
      </c>
      <c r="G373" s="164"/>
      <c r="H373" s="180">
        <f t="shared" si="6"/>
        <v>9832.1200000000008</v>
      </c>
      <c r="I373" s="11" t="s">
        <v>615</v>
      </c>
      <c r="J373" s="85"/>
      <c r="K373" s="697">
        <v>0</v>
      </c>
      <c r="L373" s="697">
        <v>771.4</v>
      </c>
      <c r="M373" s="697">
        <v>0</v>
      </c>
      <c r="N373" s="697">
        <v>0</v>
      </c>
      <c r="O373" s="697">
        <v>0</v>
      </c>
      <c r="P373" s="697">
        <v>0</v>
      </c>
      <c r="Q373" s="697">
        <v>2720.75</v>
      </c>
      <c r="R373" s="697">
        <v>3655.02</v>
      </c>
      <c r="S373" s="697">
        <v>489.1</v>
      </c>
      <c r="T373" s="697">
        <v>0</v>
      </c>
      <c r="U373" s="697">
        <v>1654.35</v>
      </c>
      <c r="V373" s="697">
        <v>541.5</v>
      </c>
      <c r="W373" s="85"/>
      <c r="X373" s="172" t="s">
        <v>1758</v>
      </c>
      <c r="Y373" s="254" t="s">
        <v>1774</v>
      </c>
      <c r="Z373" s="156"/>
    </row>
    <row r="374" spans="3:26" s="163" customFormat="1" ht="12.75">
      <c r="C374" s="239" t="s">
        <v>819</v>
      </c>
      <c r="D374" s="252" t="s">
        <v>1914</v>
      </c>
      <c r="E374" s="252" t="s">
        <v>1880</v>
      </c>
      <c r="F374" s="172" t="s">
        <v>1716</v>
      </c>
      <c r="G374" s="164"/>
      <c r="H374" s="180">
        <f t="shared" si="6"/>
        <v>184.63</v>
      </c>
      <c r="I374" s="11" t="s">
        <v>615</v>
      </c>
      <c r="J374" s="85"/>
      <c r="K374" s="697">
        <v>0</v>
      </c>
      <c r="L374" s="697">
        <v>184.63</v>
      </c>
      <c r="M374" s="697">
        <v>0</v>
      </c>
      <c r="N374" s="697">
        <v>0</v>
      </c>
      <c r="O374" s="697">
        <v>0</v>
      </c>
      <c r="P374" s="697">
        <v>0</v>
      </c>
      <c r="Q374" s="697">
        <v>0</v>
      </c>
      <c r="R374" s="697">
        <v>0</v>
      </c>
      <c r="S374" s="697">
        <v>0</v>
      </c>
      <c r="T374" s="697">
        <v>0</v>
      </c>
      <c r="U374" s="697">
        <v>0</v>
      </c>
      <c r="V374" s="697">
        <v>0</v>
      </c>
      <c r="W374" s="85"/>
      <c r="X374" s="172" t="s">
        <v>1758</v>
      </c>
      <c r="Y374" s="254" t="s">
        <v>1774</v>
      </c>
      <c r="Z374" s="156"/>
    </row>
    <row r="375" spans="3:26" s="163" customFormat="1" ht="12.75">
      <c r="C375" s="239" t="s">
        <v>1761</v>
      </c>
      <c r="D375" s="252" t="s">
        <v>1914</v>
      </c>
      <c r="E375" s="252" t="s">
        <v>1880</v>
      </c>
      <c r="F375" s="172" t="s">
        <v>1716</v>
      </c>
      <c r="G375" s="164"/>
      <c r="H375" s="180">
        <f t="shared" si="6"/>
        <v>184.63</v>
      </c>
      <c r="I375" s="11" t="s">
        <v>615</v>
      </c>
      <c r="J375" s="85"/>
      <c r="K375" s="697">
        <v>0</v>
      </c>
      <c r="L375" s="697">
        <v>184.63</v>
      </c>
      <c r="M375" s="697">
        <v>0</v>
      </c>
      <c r="N375" s="697">
        <v>0</v>
      </c>
      <c r="O375" s="697">
        <v>0</v>
      </c>
      <c r="P375" s="697">
        <v>0</v>
      </c>
      <c r="Q375" s="697">
        <v>0</v>
      </c>
      <c r="R375" s="697">
        <v>0</v>
      </c>
      <c r="S375" s="697">
        <v>0</v>
      </c>
      <c r="T375" s="697">
        <v>0</v>
      </c>
      <c r="U375" s="697">
        <v>0</v>
      </c>
      <c r="V375" s="697">
        <v>0</v>
      </c>
      <c r="W375" s="85"/>
      <c r="X375" s="172" t="s">
        <v>1758</v>
      </c>
      <c r="Y375" s="254" t="s">
        <v>1774</v>
      </c>
      <c r="Z375" s="156"/>
    </row>
    <row r="376" spans="3:26" s="163" customFormat="1" ht="12.75">
      <c r="C376" s="239" t="s">
        <v>819</v>
      </c>
      <c r="D376" s="252" t="s">
        <v>1915</v>
      </c>
      <c r="E376" s="252" t="s">
        <v>1880</v>
      </c>
      <c r="F376" s="172" t="s">
        <v>1716</v>
      </c>
      <c r="G376" s="164"/>
      <c r="H376" s="180">
        <f t="shared" si="6"/>
        <v>917.7</v>
      </c>
      <c r="I376" s="11" t="s">
        <v>615</v>
      </c>
      <c r="J376" s="85"/>
      <c r="K376" s="697">
        <v>0</v>
      </c>
      <c r="L376" s="697">
        <v>0</v>
      </c>
      <c r="M376" s="697">
        <v>0</v>
      </c>
      <c r="N376" s="697">
        <v>0</v>
      </c>
      <c r="O376" s="697">
        <v>0</v>
      </c>
      <c r="P376" s="697">
        <v>917.7</v>
      </c>
      <c r="Q376" s="697">
        <v>0</v>
      </c>
      <c r="R376" s="697">
        <v>0</v>
      </c>
      <c r="S376" s="697">
        <v>0</v>
      </c>
      <c r="T376" s="697">
        <v>0</v>
      </c>
      <c r="U376" s="697">
        <v>0</v>
      </c>
      <c r="V376" s="697">
        <v>0</v>
      </c>
      <c r="W376" s="85"/>
      <c r="X376" s="172" t="s">
        <v>1758</v>
      </c>
      <c r="Y376" s="254" t="s">
        <v>1774</v>
      </c>
      <c r="Z376" s="156"/>
    </row>
    <row r="377" spans="3:26" s="163" customFormat="1" ht="12.75">
      <c r="C377" s="239" t="s">
        <v>1761</v>
      </c>
      <c r="D377" s="252" t="s">
        <v>1915</v>
      </c>
      <c r="E377" s="252" t="s">
        <v>1880</v>
      </c>
      <c r="F377" s="172" t="s">
        <v>1716</v>
      </c>
      <c r="G377" s="164"/>
      <c r="H377" s="180">
        <f t="shared" si="6"/>
        <v>917.7</v>
      </c>
      <c r="I377" s="11" t="s">
        <v>615</v>
      </c>
      <c r="J377" s="85"/>
      <c r="K377" s="697">
        <v>0</v>
      </c>
      <c r="L377" s="697">
        <v>0</v>
      </c>
      <c r="M377" s="697">
        <v>0</v>
      </c>
      <c r="N377" s="697">
        <v>0</v>
      </c>
      <c r="O377" s="697">
        <v>0</v>
      </c>
      <c r="P377" s="697">
        <v>917.7</v>
      </c>
      <c r="Q377" s="697">
        <v>0</v>
      </c>
      <c r="R377" s="697">
        <v>0</v>
      </c>
      <c r="S377" s="697">
        <v>0</v>
      </c>
      <c r="T377" s="697">
        <v>0</v>
      </c>
      <c r="U377" s="697">
        <v>0</v>
      </c>
      <c r="V377" s="697">
        <v>0</v>
      </c>
      <c r="W377" s="85"/>
      <c r="X377" s="172" t="s">
        <v>1758</v>
      </c>
      <c r="Y377" s="254" t="s">
        <v>1774</v>
      </c>
      <c r="Z377" s="156"/>
    </row>
    <row r="378" spans="3:26" s="163" customFormat="1" ht="12.75">
      <c r="C378" s="239" t="s">
        <v>819</v>
      </c>
      <c r="D378" s="252" t="s">
        <v>1916</v>
      </c>
      <c r="E378" s="252" t="s">
        <v>1880</v>
      </c>
      <c r="F378" s="172" t="s">
        <v>1716</v>
      </c>
      <c r="G378" s="164"/>
      <c r="H378" s="180">
        <f t="shared" si="6"/>
        <v>8942.6</v>
      </c>
      <c r="I378" s="11" t="s">
        <v>615</v>
      </c>
      <c r="J378" s="85"/>
      <c r="K378" s="697">
        <v>0</v>
      </c>
      <c r="L378" s="697">
        <v>2037</v>
      </c>
      <c r="M378" s="697">
        <v>0</v>
      </c>
      <c r="N378" s="697">
        <v>0</v>
      </c>
      <c r="O378" s="697">
        <v>0</v>
      </c>
      <c r="P378" s="697">
        <v>101.3</v>
      </c>
      <c r="Q378" s="697">
        <v>0</v>
      </c>
      <c r="R378" s="697">
        <v>4808.7</v>
      </c>
      <c r="S378" s="697">
        <v>1533</v>
      </c>
      <c r="T378" s="697">
        <v>0</v>
      </c>
      <c r="U378" s="697">
        <v>0</v>
      </c>
      <c r="V378" s="697">
        <v>462.6</v>
      </c>
      <c r="W378" s="85"/>
      <c r="X378" s="172" t="s">
        <v>1758</v>
      </c>
      <c r="Y378" s="254" t="s">
        <v>1774</v>
      </c>
      <c r="Z378" s="156"/>
    </row>
    <row r="379" spans="3:26" s="163" customFormat="1" ht="12.75">
      <c r="C379" s="239" t="s">
        <v>1761</v>
      </c>
      <c r="D379" s="252" t="s">
        <v>1916</v>
      </c>
      <c r="E379" s="252" t="s">
        <v>1880</v>
      </c>
      <c r="F379" s="172" t="s">
        <v>1716</v>
      </c>
      <c r="G379" s="164"/>
      <c r="H379" s="180">
        <f t="shared" si="6"/>
        <v>8942.6</v>
      </c>
      <c r="I379" s="11" t="s">
        <v>615</v>
      </c>
      <c r="J379" s="85"/>
      <c r="K379" s="697">
        <v>0</v>
      </c>
      <c r="L379" s="697">
        <v>2037</v>
      </c>
      <c r="M379" s="697">
        <v>0</v>
      </c>
      <c r="N379" s="697">
        <v>0</v>
      </c>
      <c r="O379" s="697">
        <v>0</v>
      </c>
      <c r="P379" s="697">
        <v>101.3</v>
      </c>
      <c r="Q379" s="697">
        <v>0</v>
      </c>
      <c r="R379" s="697">
        <v>4808.7</v>
      </c>
      <c r="S379" s="697">
        <v>1533</v>
      </c>
      <c r="T379" s="697">
        <v>0</v>
      </c>
      <c r="U379" s="697">
        <v>0</v>
      </c>
      <c r="V379" s="697">
        <v>462.6</v>
      </c>
      <c r="W379" s="85"/>
      <c r="X379" s="172" t="s">
        <v>1758</v>
      </c>
      <c r="Y379" s="254" t="s">
        <v>1774</v>
      </c>
      <c r="Z379" s="156"/>
    </row>
    <row r="380" spans="3:26" s="163" customFormat="1" ht="12.75">
      <c r="C380" s="239" t="s">
        <v>819</v>
      </c>
      <c r="D380" s="252" t="s">
        <v>1917</v>
      </c>
      <c r="E380" s="252" t="s">
        <v>1880</v>
      </c>
      <c r="F380" s="172" t="s">
        <v>1716</v>
      </c>
      <c r="G380" s="164"/>
      <c r="H380" s="180">
        <f t="shared" si="6"/>
        <v>791667.57000000007</v>
      </c>
      <c r="I380" s="11" t="s">
        <v>615</v>
      </c>
      <c r="J380" s="85"/>
      <c r="K380" s="697">
        <v>0</v>
      </c>
      <c r="L380" s="697">
        <v>0</v>
      </c>
      <c r="M380" s="697">
        <v>0</v>
      </c>
      <c r="N380" s="697">
        <v>130591.95</v>
      </c>
      <c r="O380" s="697">
        <v>102989.83</v>
      </c>
      <c r="P380" s="697">
        <v>68097.8</v>
      </c>
      <c r="Q380" s="697">
        <v>113494.81</v>
      </c>
      <c r="R380" s="697">
        <v>68092.41</v>
      </c>
      <c r="S380" s="697">
        <v>100459.2</v>
      </c>
      <c r="T380" s="697">
        <v>48606.95</v>
      </c>
      <c r="U380" s="697">
        <v>71207.3</v>
      </c>
      <c r="V380" s="697">
        <v>88127.32</v>
      </c>
      <c r="W380" s="85"/>
      <c r="X380" s="172" t="s">
        <v>1758</v>
      </c>
      <c r="Y380" s="254" t="s">
        <v>1774</v>
      </c>
      <c r="Z380" s="156"/>
    </row>
    <row r="381" spans="3:26" s="163" customFormat="1" ht="12.75">
      <c r="C381" s="239" t="s">
        <v>1761</v>
      </c>
      <c r="D381" s="252" t="s">
        <v>1917</v>
      </c>
      <c r="E381" s="252" t="s">
        <v>1880</v>
      </c>
      <c r="F381" s="172" t="s">
        <v>1716</v>
      </c>
      <c r="G381" s="164"/>
      <c r="H381" s="180">
        <f t="shared" si="6"/>
        <v>843978.77</v>
      </c>
      <c r="I381" s="11" t="s">
        <v>615</v>
      </c>
      <c r="J381" s="85"/>
      <c r="K381" s="697">
        <v>0</v>
      </c>
      <c r="L381" s="697">
        <v>0</v>
      </c>
      <c r="M381" s="697">
        <v>0</v>
      </c>
      <c r="N381" s="697">
        <v>130591.95</v>
      </c>
      <c r="O381" s="697">
        <v>101207.43</v>
      </c>
      <c r="P381" s="697">
        <v>79753.600000000006</v>
      </c>
      <c r="Q381" s="697">
        <v>113494.81</v>
      </c>
      <c r="R381" s="697">
        <v>69238.509999999995</v>
      </c>
      <c r="S381" s="697">
        <v>97347.8</v>
      </c>
      <c r="T381" s="697">
        <v>48606.95</v>
      </c>
      <c r="U381" s="697">
        <v>71207.3</v>
      </c>
      <c r="V381" s="697">
        <v>132530.42000000001</v>
      </c>
      <c r="W381" s="85"/>
      <c r="X381" s="172" t="s">
        <v>1758</v>
      </c>
      <c r="Y381" s="254" t="s">
        <v>1774</v>
      </c>
      <c r="Z381" s="156"/>
    </row>
    <row r="382" spans="3:26" s="163" customFormat="1" ht="12.75">
      <c r="C382" s="239" t="s">
        <v>819</v>
      </c>
      <c r="D382" s="252" t="s">
        <v>1918</v>
      </c>
      <c r="E382" s="252" t="s">
        <v>1880</v>
      </c>
      <c r="F382" s="172" t="s">
        <v>1716</v>
      </c>
      <c r="G382" s="164"/>
      <c r="H382" s="180">
        <f t="shared" si="6"/>
        <v>10241.240000000002</v>
      </c>
      <c r="I382" s="11" t="s">
        <v>615</v>
      </c>
      <c r="J382" s="85"/>
      <c r="K382" s="697">
        <v>4759.8</v>
      </c>
      <c r="L382" s="697">
        <v>0</v>
      </c>
      <c r="M382" s="697">
        <v>0</v>
      </c>
      <c r="N382" s="697">
        <v>0</v>
      </c>
      <c r="O382" s="697">
        <v>0</v>
      </c>
      <c r="P382" s="697">
        <v>2897.55</v>
      </c>
      <c r="Q382" s="697">
        <v>458.7</v>
      </c>
      <c r="R382" s="697">
        <v>1165.45</v>
      </c>
      <c r="S382" s="697">
        <v>351.04</v>
      </c>
      <c r="T382" s="697">
        <v>572.20000000000005</v>
      </c>
      <c r="U382" s="697">
        <v>0</v>
      </c>
      <c r="V382" s="697">
        <v>36.5</v>
      </c>
      <c r="W382" s="85"/>
      <c r="X382" s="172" t="s">
        <v>1758</v>
      </c>
      <c r="Y382" s="254" t="s">
        <v>1774</v>
      </c>
      <c r="Z382" s="156"/>
    </row>
    <row r="383" spans="3:26" s="163" customFormat="1" ht="12.75">
      <c r="C383" s="239" t="s">
        <v>1761</v>
      </c>
      <c r="D383" s="252" t="s">
        <v>1918</v>
      </c>
      <c r="E383" s="252" t="s">
        <v>1880</v>
      </c>
      <c r="F383" s="172" t="s">
        <v>1716</v>
      </c>
      <c r="G383" s="164"/>
      <c r="H383" s="180">
        <f t="shared" si="6"/>
        <v>10241.240000000002</v>
      </c>
      <c r="I383" s="11" t="s">
        <v>615</v>
      </c>
      <c r="J383" s="85"/>
      <c r="K383" s="697">
        <v>4759.8</v>
      </c>
      <c r="L383" s="697">
        <v>0</v>
      </c>
      <c r="M383" s="697">
        <v>0</v>
      </c>
      <c r="N383" s="697">
        <v>0</v>
      </c>
      <c r="O383" s="697">
        <v>0</v>
      </c>
      <c r="P383" s="697">
        <v>2897.55</v>
      </c>
      <c r="Q383" s="697">
        <v>458.7</v>
      </c>
      <c r="R383" s="697">
        <v>1165.45</v>
      </c>
      <c r="S383" s="697">
        <v>351.04</v>
      </c>
      <c r="T383" s="697">
        <v>572.20000000000005</v>
      </c>
      <c r="U383" s="697">
        <v>0</v>
      </c>
      <c r="V383" s="697">
        <v>36.5</v>
      </c>
      <c r="W383" s="85"/>
      <c r="X383" s="172" t="s">
        <v>1758</v>
      </c>
      <c r="Y383" s="254" t="s">
        <v>1774</v>
      </c>
      <c r="Z383" s="156"/>
    </row>
    <row r="384" spans="3:26" s="163" customFormat="1" ht="12.75">
      <c r="C384" s="239" t="s">
        <v>819</v>
      </c>
      <c r="D384" s="252" t="s">
        <v>1919</v>
      </c>
      <c r="E384" s="252" t="s">
        <v>1880</v>
      </c>
      <c r="F384" s="172" t="s">
        <v>1716</v>
      </c>
      <c r="G384" s="164"/>
      <c r="H384" s="180">
        <f t="shared" si="6"/>
        <v>69449.549999999988</v>
      </c>
      <c r="I384" s="11" t="s">
        <v>615</v>
      </c>
      <c r="J384" s="85"/>
      <c r="K384" s="697">
        <v>0</v>
      </c>
      <c r="L384" s="697">
        <v>97</v>
      </c>
      <c r="M384" s="697">
        <v>16496.349999999999</v>
      </c>
      <c r="N384" s="697">
        <v>1805.75</v>
      </c>
      <c r="O384" s="697">
        <v>1966.3</v>
      </c>
      <c r="P384" s="697">
        <v>244.4</v>
      </c>
      <c r="Q384" s="697">
        <v>500.9</v>
      </c>
      <c r="R384" s="697">
        <v>1944.1</v>
      </c>
      <c r="S384" s="697">
        <v>38.1</v>
      </c>
      <c r="T384" s="697">
        <v>85.05</v>
      </c>
      <c r="U384" s="697">
        <v>10268.4</v>
      </c>
      <c r="V384" s="697">
        <v>36003.199999999997</v>
      </c>
      <c r="W384" s="85"/>
      <c r="X384" s="172" t="s">
        <v>1758</v>
      </c>
      <c r="Y384" s="254" t="s">
        <v>1774</v>
      </c>
      <c r="Z384" s="156"/>
    </row>
    <row r="385" spans="3:26" s="163" customFormat="1" ht="12.75">
      <c r="C385" s="239" t="s">
        <v>1761</v>
      </c>
      <c r="D385" s="252" t="s">
        <v>1919</v>
      </c>
      <c r="E385" s="252" t="s">
        <v>1880</v>
      </c>
      <c r="F385" s="172" t="s">
        <v>1716</v>
      </c>
      <c r="G385" s="164"/>
      <c r="H385" s="180">
        <f t="shared" si="6"/>
        <v>69193.649999999994</v>
      </c>
      <c r="I385" s="11" t="s">
        <v>615</v>
      </c>
      <c r="J385" s="85"/>
      <c r="K385" s="697">
        <v>0</v>
      </c>
      <c r="L385" s="697">
        <v>97</v>
      </c>
      <c r="M385" s="697">
        <v>14537.15</v>
      </c>
      <c r="N385" s="697">
        <v>1142.1500000000001</v>
      </c>
      <c r="O385" s="697">
        <v>1966.3</v>
      </c>
      <c r="P385" s="697">
        <v>863.1</v>
      </c>
      <c r="Q385" s="697">
        <v>500.9</v>
      </c>
      <c r="R385" s="697">
        <v>1944.1</v>
      </c>
      <c r="S385" s="697">
        <v>38.1</v>
      </c>
      <c r="T385" s="697">
        <v>85.05</v>
      </c>
      <c r="U385" s="697">
        <v>10268.4</v>
      </c>
      <c r="V385" s="697">
        <v>37751.4</v>
      </c>
      <c r="W385" s="85"/>
      <c r="X385" s="172" t="s">
        <v>1758</v>
      </c>
      <c r="Y385" s="254" t="s">
        <v>1774</v>
      </c>
      <c r="Z385" s="156"/>
    </row>
    <row r="386" spans="3:26" s="163" customFormat="1" ht="12.75">
      <c r="C386" s="239" t="s">
        <v>819</v>
      </c>
      <c r="D386" s="252" t="s">
        <v>1920</v>
      </c>
      <c r="E386" s="252" t="s">
        <v>1880</v>
      </c>
      <c r="F386" s="172" t="s">
        <v>1716</v>
      </c>
      <c r="G386" s="164"/>
      <c r="H386" s="180">
        <f t="shared" si="6"/>
        <v>6758.74</v>
      </c>
      <c r="I386" s="11" t="s">
        <v>615</v>
      </c>
      <c r="J386" s="85"/>
      <c r="K386" s="697">
        <v>516.08000000000004</v>
      </c>
      <c r="L386" s="697">
        <v>125.56</v>
      </c>
      <c r="M386" s="697">
        <v>0</v>
      </c>
      <c r="N386" s="697">
        <v>0</v>
      </c>
      <c r="O386" s="697">
        <v>284.7</v>
      </c>
      <c r="P386" s="697">
        <v>0</v>
      </c>
      <c r="Q386" s="697">
        <v>4248.2</v>
      </c>
      <c r="R386" s="697">
        <v>764</v>
      </c>
      <c r="S386" s="697">
        <v>689.3</v>
      </c>
      <c r="T386" s="697">
        <v>0</v>
      </c>
      <c r="U386" s="697">
        <v>35.5</v>
      </c>
      <c r="V386" s="697">
        <v>95.4</v>
      </c>
      <c r="W386" s="85"/>
      <c r="X386" s="172" t="s">
        <v>1758</v>
      </c>
      <c r="Y386" s="254" t="s">
        <v>1774</v>
      </c>
      <c r="Z386" s="156"/>
    </row>
    <row r="387" spans="3:26" s="163" customFormat="1" ht="12.75">
      <c r="C387" s="239" t="s">
        <v>1761</v>
      </c>
      <c r="D387" s="252" t="s">
        <v>1920</v>
      </c>
      <c r="E387" s="252" t="s">
        <v>1880</v>
      </c>
      <c r="F387" s="172" t="s">
        <v>1716</v>
      </c>
      <c r="G387" s="164"/>
      <c r="H387" s="180">
        <f t="shared" si="6"/>
        <v>6791.1399999999994</v>
      </c>
      <c r="I387" s="11" t="s">
        <v>615</v>
      </c>
      <c r="J387" s="85"/>
      <c r="K387" s="697">
        <v>516.08000000000004</v>
      </c>
      <c r="L387" s="697">
        <v>125.56</v>
      </c>
      <c r="M387" s="697">
        <v>0</v>
      </c>
      <c r="N387" s="697">
        <v>0</v>
      </c>
      <c r="O387" s="697">
        <v>284.7</v>
      </c>
      <c r="P387" s="697">
        <v>0</v>
      </c>
      <c r="Q387" s="697">
        <v>4248.2</v>
      </c>
      <c r="R387" s="697">
        <v>764</v>
      </c>
      <c r="S387" s="697">
        <v>689.3</v>
      </c>
      <c r="T387" s="697">
        <v>32.4</v>
      </c>
      <c r="U387" s="697">
        <v>35.5</v>
      </c>
      <c r="V387" s="697">
        <v>95.4</v>
      </c>
      <c r="W387" s="85"/>
      <c r="X387" s="172" t="s">
        <v>1758</v>
      </c>
      <c r="Y387" s="254" t="s">
        <v>1774</v>
      </c>
      <c r="Z387" s="156"/>
    </row>
    <row r="388" spans="3:26" s="163" customFormat="1" ht="12.75">
      <c r="C388" s="239" t="s">
        <v>819</v>
      </c>
      <c r="D388" s="252" t="s">
        <v>1921</v>
      </c>
      <c r="E388" s="252" t="s">
        <v>1880</v>
      </c>
      <c r="F388" s="172" t="s">
        <v>1716</v>
      </c>
      <c r="G388" s="164"/>
      <c r="H388" s="180">
        <f t="shared" si="6"/>
        <v>23205.85</v>
      </c>
      <c r="I388" s="11" t="s">
        <v>615</v>
      </c>
      <c r="J388" s="85"/>
      <c r="K388" s="697">
        <v>1652.35</v>
      </c>
      <c r="L388" s="697">
        <v>672.85</v>
      </c>
      <c r="M388" s="697">
        <v>297.3</v>
      </c>
      <c r="N388" s="697">
        <v>1059.8</v>
      </c>
      <c r="O388" s="697">
        <v>329.2</v>
      </c>
      <c r="P388" s="697">
        <v>0</v>
      </c>
      <c r="Q388" s="697">
        <v>0</v>
      </c>
      <c r="R388" s="697">
        <v>0</v>
      </c>
      <c r="S388" s="697">
        <v>0</v>
      </c>
      <c r="T388" s="697">
        <v>85.75</v>
      </c>
      <c r="U388" s="697">
        <v>17335.25</v>
      </c>
      <c r="V388" s="697">
        <v>1773.35</v>
      </c>
      <c r="W388" s="85"/>
      <c r="X388" s="172" t="s">
        <v>1758</v>
      </c>
      <c r="Y388" s="254" t="s">
        <v>1760</v>
      </c>
      <c r="Z388" s="156"/>
    </row>
    <row r="389" spans="3:26" s="163" customFormat="1" ht="12.75">
      <c r="C389" s="239" t="s">
        <v>1761</v>
      </c>
      <c r="D389" s="252" t="s">
        <v>1921</v>
      </c>
      <c r="E389" s="252" t="s">
        <v>1880</v>
      </c>
      <c r="F389" s="172" t="s">
        <v>1716</v>
      </c>
      <c r="G389" s="164"/>
      <c r="H389" s="180">
        <f t="shared" si="6"/>
        <v>23205.85</v>
      </c>
      <c r="I389" s="11" t="s">
        <v>615</v>
      </c>
      <c r="J389" s="85"/>
      <c r="K389" s="697">
        <v>1652.35</v>
      </c>
      <c r="L389" s="697">
        <v>672.85</v>
      </c>
      <c r="M389" s="697">
        <v>297.3</v>
      </c>
      <c r="N389" s="697">
        <v>1059.8</v>
      </c>
      <c r="O389" s="697">
        <v>329.2</v>
      </c>
      <c r="P389" s="697">
        <v>0</v>
      </c>
      <c r="Q389" s="697">
        <v>0</v>
      </c>
      <c r="R389" s="697">
        <v>0</v>
      </c>
      <c r="S389" s="697">
        <v>0</v>
      </c>
      <c r="T389" s="697">
        <v>85.75</v>
      </c>
      <c r="U389" s="697">
        <v>17335.25</v>
      </c>
      <c r="V389" s="697">
        <v>1773.35</v>
      </c>
      <c r="W389" s="85"/>
      <c r="X389" s="172" t="s">
        <v>1758</v>
      </c>
      <c r="Y389" s="254" t="s">
        <v>1774</v>
      </c>
      <c r="Z389" s="156"/>
    </row>
    <row r="390" spans="3:26" s="163" customFormat="1" ht="12.75">
      <c r="C390" s="239" t="s">
        <v>819</v>
      </c>
      <c r="D390" s="252" t="s">
        <v>1922</v>
      </c>
      <c r="E390" s="252" t="s">
        <v>1880</v>
      </c>
      <c r="F390" s="172" t="s">
        <v>1716</v>
      </c>
      <c r="G390" s="164"/>
      <c r="H390" s="180">
        <f t="shared" si="6"/>
        <v>296450.36</v>
      </c>
      <c r="I390" s="11" t="s">
        <v>615</v>
      </c>
      <c r="J390" s="85"/>
      <c r="K390" s="697">
        <v>53979.87</v>
      </c>
      <c r="L390" s="697">
        <v>92362.65</v>
      </c>
      <c r="M390" s="697">
        <v>113587.54</v>
      </c>
      <c r="N390" s="697">
        <v>36520.300000000003</v>
      </c>
      <c r="O390" s="697">
        <v>0</v>
      </c>
      <c r="P390" s="697">
        <v>0</v>
      </c>
      <c r="Q390" s="697">
        <v>0</v>
      </c>
      <c r="R390" s="697">
        <v>0</v>
      </c>
      <c r="S390" s="697">
        <v>0</v>
      </c>
      <c r="T390" s="697">
        <v>0</v>
      </c>
      <c r="U390" s="697">
        <v>0</v>
      </c>
      <c r="V390" s="697">
        <v>0</v>
      </c>
      <c r="W390" s="85"/>
      <c r="X390" s="172" t="s">
        <v>1758</v>
      </c>
      <c r="Y390" s="254" t="s">
        <v>1774</v>
      </c>
      <c r="Z390" s="156"/>
    </row>
    <row r="391" spans="3:26" s="163" customFormat="1" ht="12.75">
      <c r="C391" s="239" t="s">
        <v>1761</v>
      </c>
      <c r="D391" s="252" t="s">
        <v>1922</v>
      </c>
      <c r="E391" s="252" t="s">
        <v>1880</v>
      </c>
      <c r="F391" s="172" t="s">
        <v>1716</v>
      </c>
      <c r="G391" s="164"/>
      <c r="H391" s="180">
        <f t="shared" si="6"/>
        <v>279885.76</v>
      </c>
      <c r="I391" s="11" t="s">
        <v>615</v>
      </c>
      <c r="J391" s="85"/>
      <c r="K391" s="697">
        <v>53979.87</v>
      </c>
      <c r="L391" s="697">
        <v>82645.25</v>
      </c>
      <c r="M391" s="697">
        <v>107027.64</v>
      </c>
      <c r="N391" s="697">
        <v>36233</v>
      </c>
      <c r="O391" s="697">
        <v>0</v>
      </c>
      <c r="P391" s="697">
        <v>0</v>
      </c>
      <c r="Q391" s="697">
        <v>0</v>
      </c>
      <c r="R391" s="697">
        <v>0</v>
      </c>
      <c r="S391" s="697">
        <v>0</v>
      </c>
      <c r="T391" s="697">
        <v>0</v>
      </c>
      <c r="U391" s="697">
        <v>0</v>
      </c>
      <c r="V391" s="697">
        <v>0</v>
      </c>
      <c r="W391" s="85"/>
      <c r="X391" s="172" t="s">
        <v>1758</v>
      </c>
      <c r="Y391" s="254" t="s">
        <v>1774</v>
      </c>
      <c r="Z391" s="156"/>
    </row>
    <row r="392" spans="3:26" s="163" customFormat="1" ht="12.75">
      <c r="C392" s="239" t="s">
        <v>819</v>
      </c>
      <c r="D392" s="252" t="s">
        <v>1923</v>
      </c>
      <c r="E392" s="252" t="s">
        <v>1880</v>
      </c>
      <c r="F392" s="172" t="s">
        <v>1716</v>
      </c>
      <c r="G392" s="164"/>
      <c r="H392" s="180">
        <f t="shared" si="6"/>
        <v>7052.4</v>
      </c>
      <c r="I392" s="11" t="s">
        <v>615</v>
      </c>
      <c r="J392" s="85"/>
      <c r="K392" s="697">
        <v>2492.1999999999998</v>
      </c>
      <c r="L392" s="697">
        <v>0</v>
      </c>
      <c r="M392" s="697">
        <v>4560.2</v>
      </c>
      <c r="N392" s="697">
        <v>0</v>
      </c>
      <c r="O392" s="697">
        <v>0</v>
      </c>
      <c r="P392" s="697">
        <v>0</v>
      </c>
      <c r="Q392" s="697">
        <v>0</v>
      </c>
      <c r="R392" s="697">
        <v>0</v>
      </c>
      <c r="S392" s="697">
        <v>0</v>
      </c>
      <c r="T392" s="697">
        <v>0</v>
      </c>
      <c r="U392" s="697">
        <v>0</v>
      </c>
      <c r="V392" s="697">
        <v>0</v>
      </c>
      <c r="W392" s="85"/>
      <c r="X392" s="172" t="s">
        <v>1758</v>
      </c>
      <c r="Y392" s="254" t="s">
        <v>1774</v>
      </c>
      <c r="Z392" s="156"/>
    </row>
    <row r="393" spans="3:26" s="163" customFormat="1" ht="12.75">
      <c r="C393" s="239" t="s">
        <v>1761</v>
      </c>
      <c r="D393" s="252" t="s">
        <v>1923</v>
      </c>
      <c r="E393" s="252" t="s">
        <v>1880</v>
      </c>
      <c r="F393" s="172" t="s">
        <v>1716</v>
      </c>
      <c r="G393" s="164"/>
      <c r="H393" s="180">
        <f t="shared" si="6"/>
        <v>7052.4</v>
      </c>
      <c r="I393" s="11" t="s">
        <v>615</v>
      </c>
      <c r="J393" s="85"/>
      <c r="K393" s="697">
        <v>2492.1999999999998</v>
      </c>
      <c r="L393" s="697">
        <v>0</v>
      </c>
      <c r="M393" s="697">
        <v>4560.2</v>
      </c>
      <c r="N393" s="697">
        <v>0</v>
      </c>
      <c r="O393" s="697">
        <v>0</v>
      </c>
      <c r="P393" s="697">
        <v>0</v>
      </c>
      <c r="Q393" s="697">
        <v>0</v>
      </c>
      <c r="R393" s="697">
        <v>0</v>
      </c>
      <c r="S393" s="697">
        <v>0</v>
      </c>
      <c r="T393" s="697">
        <v>0</v>
      </c>
      <c r="U393" s="697">
        <v>0</v>
      </c>
      <c r="V393" s="697">
        <v>0</v>
      </c>
      <c r="W393" s="85"/>
      <c r="X393" s="172" t="s">
        <v>1758</v>
      </c>
      <c r="Y393" s="254" t="s">
        <v>1774</v>
      </c>
      <c r="Z393" s="156"/>
    </row>
    <row r="394" spans="3:26" s="163" customFormat="1" ht="12.75">
      <c r="C394" s="239" t="s">
        <v>819</v>
      </c>
      <c r="D394" s="252" t="s">
        <v>1924</v>
      </c>
      <c r="E394" s="252" t="s">
        <v>1880</v>
      </c>
      <c r="F394" s="172" t="s">
        <v>1716</v>
      </c>
      <c r="G394" s="164"/>
      <c r="H394" s="180">
        <f t="shared" si="6"/>
        <v>3171.2</v>
      </c>
      <c r="I394" s="11" t="s">
        <v>615</v>
      </c>
      <c r="J394" s="85"/>
      <c r="K394" s="697">
        <v>0</v>
      </c>
      <c r="L394" s="697">
        <v>0</v>
      </c>
      <c r="M394" s="697">
        <v>0</v>
      </c>
      <c r="N394" s="697">
        <v>0</v>
      </c>
      <c r="O394" s="697">
        <v>0</v>
      </c>
      <c r="P394" s="697">
        <v>0</v>
      </c>
      <c r="Q394" s="697">
        <v>0</v>
      </c>
      <c r="R394" s="697">
        <v>0</v>
      </c>
      <c r="S394" s="697">
        <v>3171.2</v>
      </c>
      <c r="T394" s="697">
        <v>0</v>
      </c>
      <c r="U394" s="697">
        <v>0</v>
      </c>
      <c r="V394" s="697">
        <v>0</v>
      </c>
      <c r="W394" s="85"/>
      <c r="X394" s="172" t="s">
        <v>1758</v>
      </c>
      <c r="Y394" s="254" t="s">
        <v>1774</v>
      </c>
      <c r="Z394" s="156"/>
    </row>
    <row r="395" spans="3:26" s="163" customFormat="1" ht="12.75">
      <c r="C395" s="239" t="s">
        <v>1761</v>
      </c>
      <c r="D395" s="252" t="s">
        <v>1924</v>
      </c>
      <c r="E395" s="252" t="s">
        <v>1880</v>
      </c>
      <c r="F395" s="172" t="s">
        <v>1716</v>
      </c>
      <c r="G395" s="164"/>
      <c r="H395" s="180">
        <f t="shared" si="6"/>
        <v>3171.2</v>
      </c>
      <c r="I395" s="11" t="s">
        <v>615</v>
      </c>
      <c r="J395" s="85"/>
      <c r="K395" s="697">
        <v>0</v>
      </c>
      <c r="L395" s="697">
        <v>0</v>
      </c>
      <c r="M395" s="697">
        <v>0</v>
      </c>
      <c r="N395" s="697">
        <v>0</v>
      </c>
      <c r="O395" s="697">
        <v>0</v>
      </c>
      <c r="P395" s="697">
        <v>0</v>
      </c>
      <c r="Q395" s="697">
        <v>0</v>
      </c>
      <c r="R395" s="697">
        <v>0</v>
      </c>
      <c r="S395" s="697">
        <v>3171.2</v>
      </c>
      <c r="T395" s="697">
        <v>0</v>
      </c>
      <c r="U395" s="697">
        <v>0</v>
      </c>
      <c r="V395" s="697">
        <v>0</v>
      </c>
      <c r="W395" s="85"/>
      <c r="X395" s="172" t="s">
        <v>1758</v>
      </c>
      <c r="Y395" s="254" t="s">
        <v>1774</v>
      </c>
      <c r="Z395" s="156"/>
    </row>
    <row r="396" spans="3:26" s="163" customFormat="1" ht="12.75">
      <c r="C396" s="239" t="s">
        <v>819</v>
      </c>
      <c r="D396" s="252" t="s">
        <v>1925</v>
      </c>
      <c r="E396" s="252" t="s">
        <v>1880</v>
      </c>
      <c r="F396" s="172" t="s">
        <v>1716</v>
      </c>
      <c r="G396" s="164"/>
      <c r="H396" s="180">
        <f t="shared" si="6"/>
        <v>12104.5</v>
      </c>
      <c r="I396" s="11" t="s">
        <v>615</v>
      </c>
      <c r="J396" s="85"/>
      <c r="K396" s="697">
        <v>3675.2</v>
      </c>
      <c r="L396" s="697">
        <v>4476</v>
      </c>
      <c r="M396" s="697">
        <v>2844.6</v>
      </c>
      <c r="N396" s="697">
        <v>1108.7</v>
      </c>
      <c r="O396" s="697">
        <v>0</v>
      </c>
      <c r="P396" s="697">
        <v>0</v>
      </c>
      <c r="Q396" s="697">
        <v>0</v>
      </c>
      <c r="R396" s="697">
        <v>0</v>
      </c>
      <c r="S396" s="697">
        <v>0</v>
      </c>
      <c r="T396" s="697">
        <v>0</v>
      </c>
      <c r="U396" s="697">
        <v>0</v>
      </c>
      <c r="V396" s="697">
        <v>0</v>
      </c>
      <c r="W396" s="85"/>
      <c r="X396" s="172" t="s">
        <v>1758</v>
      </c>
      <c r="Y396" s="254" t="s">
        <v>1774</v>
      </c>
      <c r="Z396" s="156"/>
    </row>
    <row r="397" spans="3:26" s="163" customFormat="1" ht="12.75">
      <c r="C397" s="239" t="s">
        <v>1761</v>
      </c>
      <c r="D397" s="252" t="s">
        <v>1925</v>
      </c>
      <c r="E397" s="252" t="s">
        <v>1880</v>
      </c>
      <c r="F397" s="172" t="s">
        <v>1716</v>
      </c>
      <c r="G397" s="164"/>
      <c r="H397" s="180">
        <f t="shared" si="6"/>
        <v>12104.5</v>
      </c>
      <c r="I397" s="11" t="s">
        <v>615</v>
      </c>
      <c r="J397" s="85"/>
      <c r="K397" s="697">
        <v>3675.2</v>
      </c>
      <c r="L397" s="697">
        <v>4476</v>
      </c>
      <c r="M397" s="697">
        <v>2844.6</v>
      </c>
      <c r="N397" s="697">
        <v>1108.7</v>
      </c>
      <c r="O397" s="697">
        <v>0</v>
      </c>
      <c r="P397" s="697">
        <v>0</v>
      </c>
      <c r="Q397" s="697">
        <v>0</v>
      </c>
      <c r="R397" s="697">
        <v>0</v>
      </c>
      <c r="S397" s="697">
        <v>0</v>
      </c>
      <c r="T397" s="697">
        <v>0</v>
      </c>
      <c r="U397" s="697">
        <v>0</v>
      </c>
      <c r="V397" s="697">
        <v>0</v>
      </c>
      <c r="W397" s="85"/>
      <c r="X397" s="172" t="s">
        <v>1758</v>
      </c>
      <c r="Y397" s="254" t="s">
        <v>1774</v>
      </c>
      <c r="Z397" s="156"/>
    </row>
    <row r="398" spans="3:26" s="163" customFormat="1" ht="12.75">
      <c r="C398" s="239" t="s">
        <v>819</v>
      </c>
      <c r="D398" s="252" t="s">
        <v>1926</v>
      </c>
      <c r="E398" s="252" t="s">
        <v>1880</v>
      </c>
      <c r="F398" s="172" t="s">
        <v>1716</v>
      </c>
      <c r="G398" s="164"/>
      <c r="H398" s="180">
        <f t="shared" si="6"/>
        <v>105</v>
      </c>
      <c r="I398" s="11" t="s">
        <v>615</v>
      </c>
      <c r="J398" s="85"/>
      <c r="K398" s="697">
        <v>0</v>
      </c>
      <c r="L398" s="697">
        <v>0</v>
      </c>
      <c r="M398" s="697">
        <v>0</v>
      </c>
      <c r="N398" s="697">
        <v>0</v>
      </c>
      <c r="O398" s="697">
        <v>0</v>
      </c>
      <c r="P398" s="697">
        <v>0</v>
      </c>
      <c r="Q398" s="697">
        <v>105</v>
      </c>
      <c r="R398" s="697">
        <v>0</v>
      </c>
      <c r="S398" s="697">
        <v>0</v>
      </c>
      <c r="T398" s="697">
        <v>0</v>
      </c>
      <c r="U398" s="697">
        <v>0</v>
      </c>
      <c r="V398" s="697">
        <v>0</v>
      </c>
      <c r="W398" s="85"/>
      <c r="X398" s="172" t="s">
        <v>1758</v>
      </c>
      <c r="Y398" s="254" t="s">
        <v>1760</v>
      </c>
      <c r="Z398" s="156"/>
    </row>
    <row r="399" spans="3:26" s="163" customFormat="1" ht="12.75">
      <c r="C399" s="239" t="s">
        <v>1761</v>
      </c>
      <c r="D399" s="252" t="s">
        <v>1926</v>
      </c>
      <c r="E399" s="252" t="s">
        <v>1880</v>
      </c>
      <c r="F399" s="172" t="s">
        <v>1716</v>
      </c>
      <c r="G399" s="164"/>
      <c r="H399" s="180">
        <f t="shared" si="6"/>
        <v>105</v>
      </c>
      <c r="I399" s="11" t="s">
        <v>615</v>
      </c>
      <c r="J399" s="85"/>
      <c r="K399" s="697">
        <v>0</v>
      </c>
      <c r="L399" s="697">
        <v>0</v>
      </c>
      <c r="M399" s="697">
        <v>0</v>
      </c>
      <c r="N399" s="697">
        <v>0</v>
      </c>
      <c r="O399" s="697">
        <v>0</v>
      </c>
      <c r="P399" s="697">
        <v>0</v>
      </c>
      <c r="Q399" s="697">
        <v>105</v>
      </c>
      <c r="R399" s="697">
        <v>0</v>
      </c>
      <c r="S399" s="697">
        <v>0</v>
      </c>
      <c r="T399" s="697">
        <v>0</v>
      </c>
      <c r="U399" s="697">
        <v>0</v>
      </c>
      <c r="V399" s="697">
        <v>0</v>
      </c>
      <c r="W399" s="85"/>
      <c r="X399" s="172" t="s">
        <v>1758</v>
      </c>
      <c r="Y399" s="254" t="s">
        <v>1774</v>
      </c>
      <c r="Z399" s="156"/>
    </row>
    <row r="400" spans="3:26" s="163" customFormat="1" ht="12.75">
      <c r="C400" s="239" t="s">
        <v>819</v>
      </c>
      <c r="D400" s="252" t="s">
        <v>1927</v>
      </c>
      <c r="E400" s="252" t="s">
        <v>1880</v>
      </c>
      <c r="F400" s="172" t="s">
        <v>1716</v>
      </c>
      <c r="G400" s="164"/>
      <c r="H400" s="180">
        <f t="shared" si="6"/>
        <v>56.44</v>
      </c>
      <c r="I400" s="11" t="s">
        <v>615</v>
      </c>
      <c r="J400" s="85"/>
      <c r="K400" s="697">
        <v>0</v>
      </c>
      <c r="L400" s="697">
        <v>56.44</v>
      </c>
      <c r="M400" s="697">
        <v>0</v>
      </c>
      <c r="N400" s="697">
        <v>0</v>
      </c>
      <c r="O400" s="697">
        <v>0</v>
      </c>
      <c r="P400" s="697">
        <v>0</v>
      </c>
      <c r="Q400" s="697">
        <v>0</v>
      </c>
      <c r="R400" s="697">
        <v>0</v>
      </c>
      <c r="S400" s="697">
        <v>0</v>
      </c>
      <c r="T400" s="697">
        <v>0</v>
      </c>
      <c r="U400" s="697">
        <v>0</v>
      </c>
      <c r="V400" s="697">
        <v>0</v>
      </c>
      <c r="W400" s="85"/>
      <c r="X400" s="172" t="s">
        <v>1758</v>
      </c>
      <c r="Y400" s="254" t="s">
        <v>1774</v>
      </c>
      <c r="Z400" s="156"/>
    </row>
    <row r="401" spans="3:26" s="163" customFormat="1" ht="12.75">
      <c r="C401" s="239" t="s">
        <v>1761</v>
      </c>
      <c r="D401" s="252" t="s">
        <v>1927</v>
      </c>
      <c r="E401" s="252" t="s">
        <v>1880</v>
      </c>
      <c r="F401" s="172" t="s">
        <v>1716</v>
      </c>
      <c r="G401" s="164"/>
      <c r="H401" s="180">
        <f t="shared" si="6"/>
        <v>56.44</v>
      </c>
      <c r="I401" s="11" t="s">
        <v>615</v>
      </c>
      <c r="J401" s="85"/>
      <c r="K401" s="697">
        <v>0</v>
      </c>
      <c r="L401" s="697">
        <v>56.44</v>
      </c>
      <c r="M401" s="697">
        <v>0</v>
      </c>
      <c r="N401" s="697">
        <v>0</v>
      </c>
      <c r="O401" s="697">
        <v>0</v>
      </c>
      <c r="P401" s="697">
        <v>0</v>
      </c>
      <c r="Q401" s="697">
        <v>0</v>
      </c>
      <c r="R401" s="697">
        <v>0</v>
      </c>
      <c r="S401" s="697">
        <v>0</v>
      </c>
      <c r="T401" s="697">
        <v>0</v>
      </c>
      <c r="U401" s="697">
        <v>0</v>
      </c>
      <c r="V401" s="697">
        <v>0</v>
      </c>
      <c r="W401" s="85"/>
      <c r="X401" s="172" t="s">
        <v>1758</v>
      </c>
      <c r="Y401" s="254" t="s">
        <v>1774</v>
      </c>
      <c r="Z401" s="156"/>
    </row>
    <row r="402" spans="3:26" s="163" customFormat="1" ht="12.75">
      <c r="C402" s="239" t="s">
        <v>819</v>
      </c>
      <c r="D402" s="252" t="s">
        <v>1928</v>
      </c>
      <c r="E402" s="252" t="s">
        <v>1880</v>
      </c>
      <c r="F402" s="172" t="s">
        <v>1716</v>
      </c>
      <c r="G402" s="164"/>
      <c r="H402" s="180">
        <f t="shared" si="6"/>
        <v>720.80000000000007</v>
      </c>
      <c r="I402" s="11" t="s">
        <v>615</v>
      </c>
      <c r="J402" s="85"/>
      <c r="K402" s="697">
        <v>0</v>
      </c>
      <c r="L402" s="697">
        <v>37.1</v>
      </c>
      <c r="M402" s="697">
        <v>0</v>
      </c>
      <c r="N402" s="697">
        <v>0</v>
      </c>
      <c r="O402" s="697">
        <v>452.55</v>
      </c>
      <c r="P402" s="697">
        <v>231.15</v>
      </c>
      <c r="Q402" s="697">
        <v>0</v>
      </c>
      <c r="R402" s="697">
        <v>0</v>
      </c>
      <c r="S402" s="697">
        <v>0</v>
      </c>
      <c r="T402" s="697">
        <v>0</v>
      </c>
      <c r="U402" s="697">
        <v>0</v>
      </c>
      <c r="V402" s="697">
        <v>0</v>
      </c>
      <c r="W402" s="85"/>
      <c r="X402" s="172" t="s">
        <v>1758</v>
      </c>
      <c r="Y402" s="254" t="s">
        <v>1774</v>
      </c>
      <c r="Z402" s="156"/>
    </row>
    <row r="403" spans="3:26" s="163" customFormat="1" ht="12.75">
      <c r="C403" s="239" t="s">
        <v>1761</v>
      </c>
      <c r="D403" s="252" t="s">
        <v>1928</v>
      </c>
      <c r="E403" s="252" t="s">
        <v>1880</v>
      </c>
      <c r="F403" s="172" t="s">
        <v>1716</v>
      </c>
      <c r="G403" s="164"/>
      <c r="H403" s="180">
        <f t="shared" si="6"/>
        <v>720.80000000000007</v>
      </c>
      <c r="I403" s="11" t="s">
        <v>615</v>
      </c>
      <c r="J403" s="85"/>
      <c r="K403" s="697">
        <v>0</v>
      </c>
      <c r="L403" s="697">
        <v>37.1</v>
      </c>
      <c r="M403" s="697">
        <v>0</v>
      </c>
      <c r="N403" s="697">
        <v>0</v>
      </c>
      <c r="O403" s="697">
        <v>452.55</v>
      </c>
      <c r="P403" s="697">
        <v>231.15</v>
      </c>
      <c r="Q403" s="697">
        <v>0</v>
      </c>
      <c r="R403" s="697">
        <v>0</v>
      </c>
      <c r="S403" s="697">
        <v>0</v>
      </c>
      <c r="T403" s="697">
        <v>0</v>
      </c>
      <c r="U403" s="697">
        <v>0</v>
      </c>
      <c r="V403" s="697">
        <v>0</v>
      </c>
      <c r="W403" s="85"/>
      <c r="X403" s="172" t="s">
        <v>1758</v>
      </c>
      <c r="Y403" s="254" t="s">
        <v>1774</v>
      </c>
      <c r="Z403" s="156"/>
    </row>
    <row r="404" spans="3:26" s="163" customFormat="1" ht="12.75">
      <c r="C404" s="239" t="s">
        <v>819</v>
      </c>
      <c r="D404" s="252" t="s">
        <v>1929</v>
      </c>
      <c r="E404" s="252" t="s">
        <v>1880</v>
      </c>
      <c r="F404" s="172" t="s">
        <v>1740</v>
      </c>
      <c r="G404" s="164"/>
      <c r="H404" s="180">
        <f t="shared" si="6"/>
        <v>2739.1299999999997</v>
      </c>
      <c r="I404" s="11" t="s">
        <v>615</v>
      </c>
      <c r="J404" s="85"/>
      <c r="K404" s="697">
        <v>348.75</v>
      </c>
      <c r="L404" s="697">
        <v>255.65</v>
      </c>
      <c r="M404" s="697">
        <v>281.99</v>
      </c>
      <c r="N404" s="697">
        <v>209.35</v>
      </c>
      <c r="O404" s="697">
        <v>207.96</v>
      </c>
      <c r="P404" s="697">
        <v>167.2</v>
      </c>
      <c r="Q404" s="697">
        <v>255.85</v>
      </c>
      <c r="R404" s="697">
        <v>124.52</v>
      </c>
      <c r="S404" s="697">
        <v>262.56</v>
      </c>
      <c r="T404" s="697">
        <v>206.7</v>
      </c>
      <c r="U404" s="697">
        <v>168.4</v>
      </c>
      <c r="V404" s="697">
        <v>250.2</v>
      </c>
      <c r="W404" s="85"/>
      <c r="X404" s="172" t="s">
        <v>1758</v>
      </c>
      <c r="Y404" s="254" t="s">
        <v>1760</v>
      </c>
      <c r="Z404" s="156"/>
    </row>
    <row r="405" spans="3:26" s="163" customFormat="1" ht="12.75">
      <c r="C405" s="239" t="s">
        <v>1761</v>
      </c>
      <c r="D405" s="252" t="s">
        <v>1929</v>
      </c>
      <c r="E405" s="252" t="s">
        <v>1880</v>
      </c>
      <c r="F405" s="172" t="s">
        <v>1740</v>
      </c>
      <c r="G405" s="164"/>
      <c r="H405" s="180">
        <f t="shared" si="6"/>
        <v>2739.1299999999997</v>
      </c>
      <c r="I405" s="11" t="s">
        <v>615</v>
      </c>
      <c r="J405" s="85"/>
      <c r="K405" s="697">
        <v>348.75</v>
      </c>
      <c r="L405" s="697">
        <v>255.65</v>
      </c>
      <c r="M405" s="697">
        <v>281.99</v>
      </c>
      <c r="N405" s="697">
        <v>209.35</v>
      </c>
      <c r="O405" s="697">
        <v>207.96</v>
      </c>
      <c r="P405" s="697">
        <v>167.2</v>
      </c>
      <c r="Q405" s="697">
        <v>255.85</v>
      </c>
      <c r="R405" s="697">
        <v>124.52</v>
      </c>
      <c r="S405" s="697">
        <v>262.56</v>
      </c>
      <c r="T405" s="697">
        <v>206.7</v>
      </c>
      <c r="U405" s="697">
        <v>168.4</v>
      </c>
      <c r="V405" s="697">
        <v>250.2</v>
      </c>
      <c r="W405" s="85"/>
      <c r="X405" s="172" t="s">
        <v>1758</v>
      </c>
      <c r="Y405" s="254" t="s">
        <v>1774</v>
      </c>
      <c r="Z405" s="156"/>
    </row>
    <row r="406" spans="3:26" s="163" customFormat="1" ht="12.75">
      <c r="C406" s="239" t="s">
        <v>819</v>
      </c>
      <c r="D406" s="252" t="s">
        <v>1930</v>
      </c>
      <c r="E406" s="252" t="s">
        <v>1880</v>
      </c>
      <c r="F406" s="172" t="s">
        <v>1740</v>
      </c>
      <c r="G406" s="164"/>
      <c r="H406" s="180">
        <f t="shared" si="6"/>
        <v>164.4</v>
      </c>
      <c r="I406" s="11" t="s">
        <v>615</v>
      </c>
      <c r="J406" s="85"/>
      <c r="K406" s="697">
        <v>0</v>
      </c>
      <c r="L406" s="697">
        <v>0</v>
      </c>
      <c r="M406" s="697">
        <v>0</v>
      </c>
      <c r="N406" s="697">
        <v>0</v>
      </c>
      <c r="O406" s="697">
        <v>0</v>
      </c>
      <c r="P406" s="697">
        <v>0</v>
      </c>
      <c r="Q406" s="697">
        <v>0</v>
      </c>
      <c r="R406" s="697">
        <v>164.4</v>
      </c>
      <c r="S406" s="697">
        <v>0</v>
      </c>
      <c r="T406" s="697">
        <v>0</v>
      </c>
      <c r="U406" s="697">
        <v>0</v>
      </c>
      <c r="V406" s="697">
        <v>0</v>
      </c>
      <c r="W406" s="85"/>
      <c r="X406" s="172" t="s">
        <v>1758</v>
      </c>
      <c r="Y406" s="254" t="s">
        <v>1774</v>
      </c>
      <c r="Z406" s="156"/>
    </row>
    <row r="407" spans="3:26" s="163" customFormat="1" ht="12.75">
      <c r="C407" s="239" t="s">
        <v>1761</v>
      </c>
      <c r="D407" s="252" t="s">
        <v>1930</v>
      </c>
      <c r="E407" s="252" t="s">
        <v>1880</v>
      </c>
      <c r="F407" s="172" t="s">
        <v>1740</v>
      </c>
      <c r="G407" s="164"/>
      <c r="H407" s="180">
        <f t="shared" si="6"/>
        <v>164.4</v>
      </c>
      <c r="I407" s="11" t="s">
        <v>615</v>
      </c>
      <c r="J407" s="85"/>
      <c r="K407" s="697">
        <v>0</v>
      </c>
      <c r="L407" s="697">
        <v>0</v>
      </c>
      <c r="M407" s="697">
        <v>0</v>
      </c>
      <c r="N407" s="697">
        <v>0</v>
      </c>
      <c r="O407" s="697">
        <v>0</v>
      </c>
      <c r="P407" s="697">
        <v>0</v>
      </c>
      <c r="Q407" s="697">
        <v>0</v>
      </c>
      <c r="R407" s="697">
        <v>164.4</v>
      </c>
      <c r="S407" s="697">
        <v>0</v>
      </c>
      <c r="T407" s="697">
        <v>0</v>
      </c>
      <c r="U407" s="697">
        <v>0</v>
      </c>
      <c r="V407" s="697">
        <v>0</v>
      </c>
      <c r="W407" s="85"/>
      <c r="X407" s="172" t="s">
        <v>1758</v>
      </c>
      <c r="Y407" s="254" t="s">
        <v>1774</v>
      </c>
      <c r="Z407" s="156"/>
    </row>
    <row r="408" spans="3:26" s="163" customFormat="1" ht="12.75">
      <c r="C408" s="239" t="s">
        <v>819</v>
      </c>
      <c r="D408" s="252" t="s">
        <v>1931</v>
      </c>
      <c r="E408" s="252" t="s">
        <v>1880</v>
      </c>
      <c r="F408" s="172" t="s">
        <v>1740</v>
      </c>
      <c r="G408" s="164"/>
      <c r="H408" s="180">
        <f t="shared" si="6"/>
        <v>300081.01</v>
      </c>
      <c r="I408" s="11" t="s">
        <v>615</v>
      </c>
      <c r="J408" s="85"/>
      <c r="K408" s="697">
        <v>18798.560000000001</v>
      </c>
      <c r="L408" s="697">
        <v>21161.439999999999</v>
      </c>
      <c r="M408" s="697">
        <v>12943.2</v>
      </c>
      <c r="N408" s="697">
        <v>16621.14</v>
      </c>
      <c r="O408" s="697">
        <v>23092.39</v>
      </c>
      <c r="P408" s="697">
        <v>33491.18</v>
      </c>
      <c r="Q408" s="697">
        <v>24262.1</v>
      </c>
      <c r="R408" s="697">
        <v>25606.52</v>
      </c>
      <c r="S408" s="697">
        <v>27080.18</v>
      </c>
      <c r="T408" s="697">
        <v>32066.74</v>
      </c>
      <c r="U408" s="697">
        <v>35710.839999999997</v>
      </c>
      <c r="V408" s="697">
        <v>29246.720000000001</v>
      </c>
      <c r="W408" s="85"/>
      <c r="X408" s="172" t="s">
        <v>1758</v>
      </c>
      <c r="Y408" s="254" t="s">
        <v>1774</v>
      </c>
      <c r="Z408" s="156"/>
    </row>
    <row r="409" spans="3:26" s="163" customFormat="1" ht="12.75">
      <c r="C409" s="239" t="s">
        <v>1761</v>
      </c>
      <c r="D409" s="252" t="s">
        <v>1931</v>
      </c>
      <c r="E409" s="252" t="s">
        <v>1880</v>
      </c>
      <c r="F409" s="172" t="s">
        <v>1740</v>
      </c>
      <c r="G409" s="164"/>
      <c r="H409" s="180">
        <f t="shared" si="6"/>
        <v>299859.40999999992</v>
      </c>
      <c r="I409" s="11" t="s">
        <v>615</v>
      </c>
      <c r="J409" s="85"/>
      <c r="K409" s="697">
        <v>18798.560000000001</v>
      </c>
      <c r="L409" s="697">
        <v>21161.439999999999</v>
      </c>
      <c r="M409" s="697">
        <v>12943.2</v>
      </c>
      <c r="N409" s="697">
        <v>16621.14</v>
      </c>
      <c r="O409" s="697">
        <v>23092.39</v>
      </c>
      <c r="P409" s="697">
        <v>33491.18</v>
      </c>
      <c r="Q409" s="697">
        <v>24262.1</v>
      </c>
      <c r="R409" s="697">
        <v>25606.52</v>
      </c>
      <c r="S409" s="697">
        <v>26858.58</v>
      </c>
      <c r="T409" s="697">
        <v>32066.74</v>
      </c>
      <c r="U409" s="697">
        <v>35710.839999999997</v>
      </c>
      <c r="V409" s="697">
        <v>29246.720000000001</v>
      </c>
      <c r="W409" s="85"/>
      <c r="X409" s="172" t="s">
        <v>1758</v>
      </c>
      <c r="Y409" s="254" t="s">
        <v>1774</v>
      </c>
      <c r="Z409" s="156"/>
    </row>
    <row r="410" spans="3:26" s="163" customFormat="1" ht="12.75">
      <c r="C410" s="239" t="s">
        <v>819</v>
      </c>
      <c r="D410" s="252" t="s">
        <v>1932</v>
      </c>
      <c r="E410" s="252" t="s">
        <v>1880</v>
      </c>
      <c r="F410" s="172" t="s">
        <v>1740</v>
      </c>
      <c r="G410" s="164"/>
      <c r="H410" s="180">
        <f t="shared" si="6"/>
        <v>104.2</v>
      </c>
      <c r="I410" s="11" t="s">
        <v>615</v>
      </c>
      <c r="J410" s="85"/>
      <c r="K410" s="697">
        <v>0</v>
      </c>
      <c r="L410" s="697">
        <v>0</v>
      </c>
      <c r="M410" s="697">
        <v>0</v>
      </c>
      <c r="N410" s="697">
        <v>0</v>
      </c>
      <c r="O410" s="697">
        <v>0</v>
      </c>
      <c r="P410" s="697">
        <v>0</v>
      </c>
      <c r="Q410" s="697">
        <v>104.2</v>
      </c>
      <c r="R410" s="697">
        <v>0</v>
      </c>
      <c r="S410" s="697">
        <v>0</v>
      </c>
      <c r="T410" s="697">
        <v>0</v>
      </c>
      <c r="U410" s="697">
        <v>0</v>
      </c>
      <c r="V410" s="697">
        <v>0</v>
      </c>
      <c r="W410" s="85"/>
      <c r="X410" s="172" t="s">
        <v>1758</v>
      </c>
      <c r="Y410" s="254" t="s">
        <v>1774</v>
      </c>
      <c r="Z410" s="156"/>
    </row>
    <row r="411" spans="3:26" s="163" customFormat="1" ht="12.75">
      <c r="C411" s="239" t="s">
        <v>1761</v>
      </c>
      <c r="D411" s="252" t="s">
        <v>1932</v>
      </c>
      <c r="E411" s="252" t="s">
        <v>1880</v>
      </c>
      <c r="F411" s="172" t="s">
        <v>1740</v>
      </c>
      <c r="G411" s="164"/>
      <c r="H411" s="180">
        <f t="shared" si="6"/>
        <v>119.10000000000001</v>
      </c>
      <c r="I411" s="11" t="s">
        <v>615</v>
      </c>
      <c r="J411" s="85"/>
      <c r="K411" s="697">
        <v>14.9</v>
      </c>
      <c r="L411" s="697">
        <v>0</v>
      </c>
      <c r="M411" s="697">
        <v>0</v>
      </c>
      <c r="N411" s="697">
        <v>0</v>
      </c>
      <c r="O411" s="697">
        <v>0</v>
      </c>
      <c r="P411" s="697">
        <v>0</v>
      </c>
      <c r="Q411" s="697">
        <v>104.2</v>
      </c>
      <c r="R411" s="697">
        <v>0</v>
      </c>
      <c r="S411" s="697">
        <v>0</v>
      </c>
      <c r="T411" s="697">
        <v>0</v>
      </c>
      <c r="U411" s="697">
        <v>0</v>
      </c>
      <c r="V411" s="697">
        <v>0</v>
      </c>
      <c r="W411" s="85"/>
      <c r="X411" s="172" t="s">
        <v>1758</v>
      </c>
      <c r="Y411" s="254" t="s">
        <v>1774</v>
      </c>
      <c r="Z411" s="156"/>
    </row>
    <row r="412" spans="3:26" s="163" customFormat="1" ht="12.75">
      <c r="C412" s="239" t="s">
        <v>819</v>
      </c>
      <c r="D412" s="252" t="s">
        <v>1933</v>
      </c>
      <c r="E412" s="252" t="s">
        <v>1880</v>
      </c>
      <c r="F412" s="172" t="s">
        <v>1740</v>
      </c>
      <c r="G412" s="164"/>
      <c r="H412" s="180">
        <f t="shared" si="6"/>
        <v>1536.3200000000002</v>
      </c>
      <c r="I412" s="11" t="s">
        <v>615</v>
      </c>
      <c r="J412" s="85"/>
      <c r="K412" s="697">
        <v>175.95</v>
      </c>
      <c r="L412" s="697">
        <v>99.8</v>
      </c>
      <c r="M412" s="697">
        <v>64.17</v>
      </c>
      <c r="N412" s="697">
        <v>200.04</v>
      </c>
      <c r="O412" s="697">
        <v>67.7</v>
      </c>
      <c r="P412" s="697">
        <v>305.3</v>
      </c>
      <c r="Q412" s="697">
        <v>0</v>
      </c>
      <c r="R412" s="697">
        <v>98.1</v>
      </c>
      <c r="S412" s="697">
        <v>38.36</v>
      </c>
      <c r="T412" s="697">
        <v>124.4</v>
      </c>
      <c r="U412" s="697">
        <v>133.19999999999999</v>
      </c>
      <c r="V412" s="697">
        <v>229.3</v>
      </c>
      <c r="W412" s="85"/>
      <c r="X412" s="172" t="s">
        <v>1758</v>
      </c>
      <c r="Y412" s="254" t="s">
        <v>1774</v>
      </c>
      <c r="Z412" s="156"/>
    </row>
    <row r="413" spans="3:26" s="163" customFormat="1" ht="12.75">
      <c r="C413" s="239" t="s">
        <v>1761</v>
      </c>
      <c r="D413" s="252" t="s">
        <v>1933</v>
      </c>
      <c r="E413" s="252" t="s">
        <v>1880</v>
      </c>
      <c r="F413" s="172" t="s">
        <v>1740</v>
      </c>
      <c r="G413" s="164"/>
      <c r="H413" s="180">
        <f t="shared" si="6"/>
        <v>1536.3200000000002</v>
      </c>
      <c r="I413" s="11" t="s">
        <v>615</v>
      </c>
      <c r="J413" s="85"/>
      <c r="K413" s="697">
        <v>175.95</v>
      </c>
      <c r="L413" s="697">
        <v>99.8</v>
      </c>
      <c r="M413" s="697">
        <v>64.17</v>
      </c>
      <c r="N413" s="697">
        <v>200.04</v>
      </c>
      <c r="O413" s="697">
        <v>67.7</v>
      </c>
      <c r="P413" s="697">
        <v>305.3</v>
      </c>
      <c r="Q413" s="697">
        <v>0</v>
      </c>
      <c r="R413" s="697">
        <v>98.1</v>
      </c>
      <c r="S413" s="697">
        <v>38.36</v>
      </c>
      <c r="T413" s="697">
        <v>124.4</v>
      </c>
      <c r="U413" s="697">
        <v>133.19999999999999</v>
      </c>
      <c r="V413" s="697">
        <v>229.3</v>
      </c>
      <c r="W413" s="85"/>
      <c r="X413" s="172" t="s">
        <v>1758</v>
      </c>
      <c r="Y413" s="254" t="s">
        <v>1774</v>
      </c>
      <c r="Z413" s="156"/>
    </row>
    <row r="414" spans="3:26" s="163" customFormat="1" ht="12.75">
      <c r="C414" s="239" t="s">
        <v>819</v>
      </c>
      <c r="D414" s="252" t="s">
        <v>1934</v>
      </c>
      <c r="E414" s="252" t="s">
        <v>1880</v>
      </c>
      <c r="F414" s="172" t="s">
        <v>1740</v>
      </c>
      <c r="G414" s="164"/>
      <c r="H414" s="180">
        <f t="shared" si="6"/>
        <v>282.39999999999998</v>
      </c>
      <c r="I414" s="11" t="s">
        <v>615</v>
      </c>
      <c r="J414" s="85"/>
      <c r="K414" s="697">
        <v>97.3</v>
      </c>
      <c r="L414" s="697">
        <v>0</v>
      </c>
      <c r="M414" s="697">
        <v>0</v>
      </c>
      <c r="N414" s="697">
        <v>0</v>
      </c>
      <c r="O414" s="697">
        <v>0</v>
      </c>
      <c r="P414" s="697">
        <v>0</v>
      </c>
      <c r="Q414" s="697">
        <v>0</v>
      </c>
      <c r="R414" s="697">
        <v>0</v>
      </c>
      <c r="S414" s="697">
        <v>0</v>
      </c>
      <c r="T414" s="697">
        <v>185.1</v>
      </c>
      <c r="U414" s="697">
        <v>0</v>
      </c>
      <c r="V414" s="697">
        <v>0</v>
      </c>
      <c r="W414" s="85"/>
      <c r="X414" s="172" t="s">
        <v>1758</v>
      </c>
      <c r="Y414" s="254" t="s">
        <v>1760</v>
      </c>
      <c r="Z414" s="156"/>
    </row>
    <row r="415" spans="3:26" s="163" customFormat="1" ht="12.75">
      <c r="C415" s="239" t="s">
        <v>1761</v>
      </c>
      <c r="D415" s="252" t="s">
        <v>1934</v>
      </c>
      <c r="E415" s="252" t="s">
        <v>1880</v>
      </c>
      <c r="F415" s="172" t="s">
        <v>1740</v>
      </c>
      <c r="G415" s="164"/>
      <c r="H415" s="180">
        <f t="shared" si="6"/>
        <v>282.39999999999998</v>
      </c>
      <c r="I415" s="11" t="s">
        <v>615</v>
      </c>
      <c r="J415" s="85"/>
      <c r="K415" s="697">
        <v>97.3</v>
      </c>
      <c r="L415" s="697">
        <v>0</v>
      </c>
      <c r="M415" s="697">
        <v>0</v>
      </c>
      <c r="N415" s="697">
        <v>0</v>
      </c>
      <c r="O415" s="697">
        <v>0</v>
      </c>
      <c r="P415" s="697">
        <v>0</v>
      </c>
      <c r="Q415" s="697">
        <v>0</v>
      </c>
      <c r="R415" s="697">
        <v>0</v>
      </c>
      <c r="S415" s="697">
        <v>0</v>
      </c>
      <c r="T415" s="697">
        <v>185.1</v>
      </c>
      <c r="U415" s="697">
        <v>0</v>
      </c>
      <c r="V415" s="697">
        <v>0</v>
      </c>
      <c r="W415" s="85"/>
      <c r="X415" s="172" t="s">
        <v>1758</v>
      </c>
      <c r="Y415" s="254" t="s">
        <v>1774</v>
      </c>
      <c r="Z415" s="156"/>
    </row>
    <row r="416" spans="3:26" s="163" customFormat="1" ht="12.75">
      <c r="C416" s="239" t="s">
        <v>819</v>
      </c>
      <c r="D416" s="252" t="s">
        <v>1935</v>
      </c>
      <c r="E416" s="252" t="s">
        <v>1880</v>
      </c>
      <c r="F416" s="172" t="s">
        <v>1718</v>
      </c>
      <c r="G416" s="164"/>
      <c r="H416" s="180">
        <f t="shared" si="6"/>
        <v>6743.5</v>
      </c>
      <c r="I416" s="11" t="s">
        <v>615</v>
      </c>
      <c r="J416" s="85"/>
      <c r="K416" s="697">
        <v>0</v>
      </c>
      <c r="L416" s="697">
        <v>0</v>
      </c>
      <c r="M416" s="697">
        <v>0</v>
      </c>
      <c r="N416" s="697">
        <v>0</v>
      </c>
      <c r="O416" s="697">
        <v>0</v>
      </c>
      <c r="P416" s="697">
        <v>0</v>
      </c>
      <c r="Q416" s="697">
        <v>0</v>
      </c>
      <c r="R416" s="697">
        <v>0</v>
      </c>
      <c r="S416" s="697">
        <v>0</v>
      </c>
      <c r="T416" s="697">
        <v>0</v>
      </c>
      <c r="U416" s="697">
        <v>6743.5</v>
      </c>
      <c r="V416" s="697">
        <v>0</v>
      </c>
      <c r="W416" s="85"/>
      <c r="X416" s="172" t="s">
        <v>1758</v>
      </c>
      <c r="Y416" s="254" t="s">
        <v>1774</v>
      </c>
      <c r="Z416" s="156"/>
    </row>
    <row r="417" spans="3:26" s="163" customFormat="1" ht="12.75">
      <c r="C417" s="239" t="s">
        <v>1761</v>
      </c>
      <c r="D417" s="252" t="s">
        <v>1935</v>
      </c>
      <c r="E417" s="252" t="s">
        <v>1880</v>
      </c>
      <c r="F417" s="172" t="s">
        <v>1718</v>
      </c>
      <c r="G417" s="164"/>
      <c r="H417" s="180">
        <f t="shared" si="6"/>
        <v>6743.5</v>
      </c>
      <c r="I417" s="11" t="s">
        <v>615</v>
      </c>
      <c r="J417" s="85"/>
      <c r="K417" s="697">
        <v>0</v>
      </c>
      <c r="L417" s="697">
        <v>0</v>
      </c>
      <c r="M417" s="697">
        <v>0</v>
      </c>
      <c r="N417" s="697">
        <v>0</v>
      </c>
      <c r="O417" s="697">
        <v>0</v>
      </c>
      <c r="P417" s="697">
        <v>0</v>
      </c>
      <c r="Q417" s="697">
        <v>0</v>
      </c>
      <c r="R417" s="697">
        <v>0</v>
      </c>
      <c r="S417" s="697">
        <v>0</v>
      </c>
      <c r="T417" s="697">
        <v>0</v>
      </c>
      <c r="U417" s="697">
        <v>6743.5</v>
      </c>
      <c r="V417" s="697">
        <v>0</v>
      </c>
      <c r="W417" s="85"/>
      <c r="X417" s="172" t="s">
        <v>1758</v>
      </c>
      <c r="Y417" s="254" t="s">
        <v>1774</v>
      </c>
      <c r="Z417" s="156"/>
    </row>
    <row r="418" spans="3:26" s="163" customFormat="1" ht="12.75">
      <c r="C418" s="239" t="s">
        <v>819</v>
      </c>
      <c r="D418" s="252" t="s">
        <v>1936</v>
      </c>
      <c r="E418" s="252" t="s">
        <v>1880</v>
      </c>
      <c r="F418" s="172" t="s">
        <v>1718</v>
      </c>
      <c r="G418" s="164"/>
      <c r="H418" s="180">
        <f t="shared" si="6"/>
        <v>2051.8000000000002</v>
      </c>
      <c r="I418" s="11" t="s">
        <v>615</v>
      </c>
      <c r="J418" s="85"/>
      <c r="K418" s="697">
        <v>572.20000000000005</v>
      </c>
      <c r="L418" s="697">
        <v>476.2</v>
      </c>
      <c r="M418" s="697">
        <v>0</v>
      </c>
      <c r="N418" s="697">
        <v>0</v>
      </c>
      <c r="O418" s="697">
        <v>0</v>
      </c>
      <c r="P418" s="697">
        <v>0</v>
      </c>
      <c r="Q418" s="697">
        <v>0</v>
      </c>
      <c r="R418" s="697">
        <v>0</v>
      </c>
      <c r="S418" s="697">
        <v>0</v>
      </c>
      <c r="T418" s="697">
        <v>0</v>
      </c>
      <c r="U418" s="697">
        <v>485</v>
      </c>
      <c r="V418" s="697">
        <v>518.4</v>
      </c>
      <c r="W418" s="85"/>
      <c r="X418" s="172" t="s">
        <v>1758</v>
      </c>
      <c r="Y418" s="254" t="s">
        <v>1774</v>
      </c>
      <c r="Z418" s="156"/>
    </row>
    <row r="419" spans="3:26" s="163" customFormat="1" ht="12.75">
      <c r="C419" s="239" t="s">
        <v>1761</v>
      </c>
      <c r="D419" s="252" t="s">
        <v>1936</v>
      </c>
      <c r="E419" s="252" t="s">
        <v>1880</v>
      </c>
      <c r="F419" s="172" t="s">
        <v>1718</v>
      </c>
      <c r="G419" s="164"/>
      <c r="H419" s="180">
        <f t="shared" si="6"/>
        <v>2051.8000000000002</v>
      </c>
      <c r="I419" s="11" t="s">
        <v>615</v>
      </c>
      <c r="J419" s="85"/>
      <c r="K419" s="697">
        <v>572.20000000000005</v>
      </c>
      <c r="L419" s="697">
        <v>476.2</v>
      </c>
      <c r="M419" s="697">
        <v>0</v>
      </c>
      <c r="N419" s="697">
        <v>0</v>
      </c>
      <c r="O419" s="697">
        <v>0</v>
      </c>
      <c r="P419" s="697">
        <v>0</v>
      </c>
      <c r="Q419" s="697">
        <v>0</v>
      </c>
      <c r="R419" s="697">
        <v>0</v>
      </c>
      <c r="S419" s="697">
        <v>0</v>
      </c>
      <c r="T419" s="697">
        <v>0</v>
      </c>
      <c r="U419" s="697">
        <v>485</v>
      </c>
      <c r="V419" s="697">
        <v>518.4</v>
      </c>
      <c r="W419" s="85"/>
      <c r="X419" s="172" t="s">
        <v>1758</v>
      </c>
      <c r="Y419" s="254" t="s">
        <v>1774</v>
      </c>
      <c r="Z419" s="156"/>
    </row>
    <row r="420" spans="3:26" s="163" customFormat="1" ht="12.75">
      <c r="C420" s="239" t="s">
        <v>819</v>
      </c>
      <c r="D420" s="252" t="s">
        <v>1937</v>
      </c>
      <c r="E420" s="252" t="s">
        <v>1880</v>
      </c>
      <c r="F420" s="172" t="s">
        <v>1718</v>
      </c>
      <c r="G420" s="164"/>
      <c r="H420" s="180">
        <f t="shared" si="6"/>
        <v>24905.629999999997</v>
      </c>
      <c r="I420" s="11" t="s">
        <v>615</v>
      </c>
      <c r="J420" s="85"/>
      <c r="K420" s="697">
        <v>2145.6</v>
      </c>
      <c r="L420" s="697">
        <v>1783.9</v>
      </c>
      <c r="M420" s="697">
        <v>1819.46</v>
      </c>
      <c r="N420" s="697">
        <v>2367.7800000000002</v>
      </c>
      <c r="O420" s="697">
        <v>534.6</v>
      </c>
      <c r="P420" s="697">
        <v>537.1</v>
      </c>
      <c r="Q420" s="697">
        <v>1201.4000000000001</v>
      </c>
      <c r="R420" s="697">
        <v>0</v>
      </c>
      <c r="S420" s="697">
        <v>4107.4399999999996</v>
      </c>
      <c r="T420" s="697">
        <v>2729.2</v>
      </c>
      <c r="U420" s="697">
        <v>1535.6</v>
      </c>
      <c r="V420" s="697">
        <v>6143.55</v>
      </c>
      <c r="W420" s="85"/>
      <c r="X420" s="172" t="s">
        <v>1758</v>
      </c>
      <c r="Y420" s="254" t="s">
        <v>1774</v>
      </c>
      <c r="Z420" s="156"/>
    </row>
    <row r="421" spans="3:26" s="163" customFormat="1" ht="12.75">
      <c r="C421" s="239" t="s">
        <v>1761</v>
      </c>
      <c r="D421" s="252" t="s">
        <v>1937</v>
      </c>
      <c r="E421" s="252" t="s">
        <v>1880</v>
      </c>
      <c r="F421" s="172" t="s">
        <v>1718</v>
      </c>
      <c r="G421" s="164"/>
      <c r="H421" s="180">
        <f t="shared" si="6"/>
        <v>24905.629999999997</v>
      </c>
      <c r="I421" s="11" t="s">
        <v>615</v>
      </c>
      <c r="J421" s="85"/>
      <c r="K421" s="697">
        <v>2145.6</v>
      </c>
      <c r="L421" s="697">
        <v>1783.9</v>
      </c>
      <c r="M421" s="697">
        <v>1819.46</v>
      </c>
      <c r="N421" s="697">
        <v>2367.7800000000002</v>
      </c>
      <c r="O421" s="697">
        <v>534.6</v>
      </c>
      <c r="P421" s="697">
        <v>537.1</v>
      </c>
      <c r="Q421" s="697">
        <v>1201.4000000000001</v>
      </c>
      <c r="R421" s="697">
        <v>0</v>
      </c>
      <c r="S421" s="697">
        <v>4107.4399999999996</v>
      </c>
      <c r="T421" s="697">
        <v>2729.2</v>
      </c>
      <c r="U421" s="697">
        <v>1535.6</v>
      </c>
      <c r="V421" s="697">
        <v>6143.55</v>
      </c>
      <c r="W421" s="85"/>
      <c r="X421" s="172" t="s">
        <v>1758</v>
      </c>
      <c r="Y421" s="254" t="s">
        <v>1774</v>
      </c>
      <c r="Z421" s="156"/>
    </row>
    <row r="422" spans="3:26" s="163" customFormat="1" ht="12.75">
      <c r="C422" s="239" t="s">
        <v>819</v>
      </c>
      <c r="D422" s="252" t="s">
        <v>1938</v>
      </c>
      <c r="E422" s="252" t="s">
        <v>1880</v>
      </c>
      <c r="F422" s="172" t="s">
        <v>1718</v>
      </c>
      <c r="G422" s="164"/>
      <c r="H422" s="180">
        <f t="shared" si="6"/>
        <v>2179.4500000000003</v>
      </c>
      <c r="I422" s="11" t="s">
        <v>615</v>
      </c>
      <c r="J422" s="85"/>
      <c r="K422" s="697">
        <v>525.20000000000005</v>
      </c>
      <c r="L422" s="697">
        <v>0</v>
      </c>
      <c r="M422" s="697">
        <v>0</v>
      </c>
      <c r="N422" s="697">
        <v>370.85</v>
      </c>
      <c r="O422" s="697">
        <v>726.5</v>
      </c>
      <c r="P422" s="697">
        <v>168.2</v>
      </c>
      <c r="Q422" s="697">
        <v>0</v>
      </c>
      <c r="R422" s="697">
        <v>126.5</v>
      </c>
      <c r="S422" s="697">
        <v>0</v>
      </c>
      <c r="T422" s="697">
        <v>262.2</v>
      </c>
      <c r="U422" s="697">
        <v>0</v>
      </c>
      <c r="V422" s="697">
        <v>0</v>
      </c>
      <c r="W422" s="85"/>
      <c r="X422" s="172" t="s">
        <v>1758</v>
      </c>
      <c r="Y422" s="254" t="s">
        <v>1774</v>
      </c>
      <c r="Z422" s="156"/>
    </row>
    <row r="423" spans="3:26" s="163" customFormat="1" ht="12.75">
      <c r="C423" s="239" t="s">
        <v>1761</v>
      </c>
      <c r="D423" s="252" t="s">
        <v>1938</v>
      </c>
      <c r="E423" s="252" t="s">
        <v>1880</v>
      </c>
      <c r="F423" s="172" t="s">
        <v>1718</v>
      </c>
      <c r="G423" s="164"/>
      <c r="H423" s="180">
        <f t="shared" si="6"/>
        <v>2179.4500000000003</v>
      </c>
      <c r="I423" s="11" t="s">
        <v>615</v>
      </c>
      <c r="J423" s="85"/>
      <c r="K423" s="697">
        <v>525.20000000000005</v>
      </c>
      <c r="L423" s="697">
        <v>0</v>
      </c>
      <c r="M423" s="697">
        <v>0</v>
      </c>
      <c r="N423" s="697">
        <v>370.85</v>
      </c>
      <c r="O423" s="697">
        <v>726.5</v>
      </c>
      <c r="P423" s="697">
        <v>168.2</v>
      </c>
      <c r="Q423" s="697">
        <v>0</v>
      </c>
      <c r="R423" s="697">
        <v>126.5</v>
      </c>
      <c r="S423" s="697">
        <v>0</v>
      </c>
      <c r="T423" s="697">
        <v>262.2</v>
      </c>
      <c r="U423" s="697">
        <v>0</v>
      </c>
      <c r="V423" s="697">
        <v>0</v>
      </c>
      <c r="W423" s="85"/>
      <c r="X423" s="172" t="s">
        <v>1758</v>
      </c>
      <c r="Y423" s="254" t="s">
        <v>1774</v>
      </c>
      <c r="Z423" s="156"/>
    </row>
    <row r="424" spans="3:26" s="163" customFormat="1" ht="12.75">
      <c r="C424" s="239" t="s">
        <v>819</v>
      </c>
      <c r="D424" s="252" t="s">
        <v>1939</v>
      </c>
      <c r="E424" s="252" t="s">
        <v>1880</v>
      </c>
      <c r="F424" s="172" t="s">
        <v>1716</v>
      </c>
      <c r="G424" s="164"/>
      <c r="H424" s="180">
        <f t="shared" si="6"/>
        <v>2181.4</v>
      </c>
      <c r="I424" s="11" t="s">
        <v>615</v>
      </c>
      <c r="J424" s="85"/>
      <c r="K424" s="697">
        <v>0</v>
      </c>
      <c r="L424" s="697">
        <v>0</v>
      </c>
      <c r="M424" s="697">
        <v>0</v>
      </c>
      <c r="N424" s="697">
        <v>0</v>
      </c>
      <c r="O424" s="697">
        <v>2181.4</v>
      </c>
      <c r="P424" s="697">
        <v>0</v>
      </c>
      <c r="Q424" s="697">
        <v>0</v>
      </c>
      <c r="R424" s="697">
        <v>0</v>
      </c>
      <c r="S424" s="697">
        <v>0</v>
      </c>
      <c r="T424" s="697">
        <v>0</v>
      </c>
      <c r="U424" s="697">
        <v>0</v>
      </c>
      <c r="V424" s="697">
        <v>0</v>
      </c>
      <c r="W424" s="85"/>
      <c r="X424" s="172" t="s">
        <v>1758</v>
      </c>
      <c r="Y424" s="254" t="s">
        <v>1759</v>
      </c>
      <c r="Z424" s="156"/>
    </row>
    <row r="425" spans="3:26" s="163" customFormat="1" ht="12.75">
      <c r="C425" s="239" t="s">
        <v>1761</v>
      </c>
      <c r="D425" s="252" t="s">
        <v>1939</v>
      </c>
      <c r="E425" s="252" t="s">
        <v>1880</v>
      </c>
      <c r="F425" s="172" t="s">
        <v>1716</v>
      </c>
      <c r="G425" s="164"/>
      <c r="H425" s="180">
        <f t="shared" si="6"/>
        <v>2181.4</v>
      </c>
      <c r="I425" s="11" t="s">
        <v>615</v>
      </c>
      <c r="J425" s="85"/>
      <c r="K425" s="697">
        <v>0</v>
      </c>
      <c r="L425" s="697">
        <v>0</v>
      </c>
      <c r="M425" s="697">
        <v>0</v>
      </c>
      <c r="N425" s="697">
        <v>0</v>
      </c>
      <c r="O425" s="697">
        <v>2181.4</v>
      </c>
      <c r="P425" s="697">
        <v>0</v>
      </c>
      <c r="Q425" s="697">
        <v>0</v>
      </c>
      <c r="R425" s="697">
        <v>0</v>
      </c>
      <c r="S425" s="697">
        <v>0</v>
      </c>
      <c r="T425" s="697">
        <v>0</v>
      </c>
      <c r="U425" s="697">
        <v>0</v>
      </c>
      <c r="V425" s="697">
        <v>0</v>
      </c>
      <c r="W425" s="85"/>
      <c r="X425" s="172" t="s">
        <v>1758</v>
      </c>
      <c r="Y425" s="254" t="s">
        <v>1759</v>
      </c>
      <c r="Z425" s="156"/>
    </row>
    <row r="426" spans="3:26" s="163" customFormat="1" ht="12.75">
      <c r="C426" s="239" t="s">
        <v>819</v>
      </c>
      <c r="D426" s="252" t="s">
        <v>1940</v>
      </c>
      <c r="E426" s="252" t="s">
        <v>1880</v>
      </c>
      <c r="F426" s="172" t="s">
        <v>1716</v>
      </c>
      <c r="G426" s="164"/>
      <c r="H426" s="180">
        <f t="shared" si="6"/>
        <v>267.25</v>
      </c>
      <c r="I426" s="11" t="s">
        <v>615</v>
      </c>
      <c r="J426" s="85"/>
      <c r="K426" s="697">
        <v>0</v>
      </c>
      <c r="L426" s="697">
        <v>0</v>
      </c>
      <c r="M426" s="697">
        <v>0</v>
      </c>
      <c r="N426" s="697">
        <v>0</v>
      </c>
      <c r="O426" s="697">
        <v>267.25</v>
      </c>
      <c r="P426" s="697">
        <v>0</v>
      </c>
      <c r="Q426" s="697">
        <v>0</v>
      </c>
      <c r="R426" s="697">
        <v>0</v>
      </c>
      <c r="S426" s="697">
        <v>0</v>
      </c>
      <c r="T426" s="697">
        <v>0</v>
      </c>
      <c r="U426" s="697">
        <v>0</v>
      </c>
      <c r="V426" s="697">
        <v>0</v>
      </c>
      <c r="W426" s="85"/>
      <c r="X426" s="172" t="s">
        <v>1758</v>
      </c>
      <c r="Y426" s="254" t="s">
        <v>1759</v>
      </c>
      <c r="Z426" s="156"/>
    </row>
    <row r="427" spans="3:26" s="163" customFormat="1" ht="12.75">
      <c r="C427" s="239" t="s">
        <v>1761</v>
      </c>
      <c r="D427" s="252" t="s">
        <v>1940</v>
      </c>
      <c r="E427" s="252" t="s">
        <v>1880</v>
      </c>
      <c r="F427" s="172" t="s">
        <v>1716</v>
      </c>
      <c r="G427" s="164"/>
      <c r="H427" s="180">
        <f t="shared" si="6"/>
        <v>267.25</v>
      </c>
      <c r="I427" s="11" t="s">
        <v>615</v>
      </c>
      <c r="J427" s="85"/>
      <c r="K427" s="697">
        <v>0</v>
      </c>
      <c r="L427" s="697">
        <v>0</v>
      </c>
      <c r="M427" s="697">
        <v>0</v>
      </c>
      <c r="N427" s="697">
        <v>0</v>
      </c>
      <c r="O427" s="697">
        <v>267.25</v>
      </c>
      <c r="P427" s="697">
        <v>0</v>
      </c>
      <c r="Q427" s="697">
        <v>0</v>
      </c>
      <c r="R427" s="697">
        <v>0</v>
      </c>
      <c r="S427" s="697">
        <v>0</v>
      </c>
      <c r="T427" s="697">
        <v>0</v>
      </c>
      <c r="U427" s="697">
        <v>0</v>
      </c>
      <c r="V427" s="697">
        <v>0</v>
      </c>
      <c r="W427" s="85"/>
      <c r="X427" s="172" t="s">
        <v>1758</v>
      </c>
      <c r="Y427" s="254" t="s">
        <v>1759</v>
      </c>
      <c r="Z427" s="156"/>
    </row>
    <row r="428" spans="3:26" s="163" customFormat="1" ht="12.75">
      <c r="C428" s="239" t="s">
        <v>819</v>
      </c>
      <c r="D428" s="252" t="s">
        <v>1941</v>
      </c>
      <c r="E428" s="252" t="s">
        <v>1880</v>
      </c>
      <c r="F428" s="172" t="s">
        <v>1716</v>
      </c>
      <c r="G428" s="164"/>
      <c r="H428" s="180">
        <f t="shared" si="6"/>
        <v>214.8</v>
      </c>
      <c r="I428" s="11" t="s">
        <v>615</v>
      </c>
      <c r="J428" s="85"/>
      <c r="K428" s="697">
        <v>0</v>
      </c>
      <c r="L428" s="697">
        <v>0</v>
      </c>
      <c r="M428" s="697">
        <v>0</v>
      </c>
      <c r="N428" s="697">
        <v>0</v>
      </c>
      <c r="O428" s="697">
        <v>0</v>
      </c>
      <c r="P428" s="697">
        <v>0</v>
      </c>
      <c r="Q428" s="697">
        <v>0</v>
      </c>
      <c r="R428" s="697">
        <v>0</v>
      </c>
      <c r="S428" s="697">
        <v>0</v>
      </c>
      <c r="T428" s="697">
        <v>0</v>
      </c>
      <c r="U428" s="697">
        <v>214.8</v>
      </c>
      <c r="V428" s="697">
        <v>0</v>
      </c>
      <c r="W428" s="85"/>
      <c r="X428" s="172" t="s">
        <v>1758</v>
      </c>
      <c r="Y428" s="254" t="s">
        <v>1774</v>
      </c>
      <c r="Z428" s="156"/>
    </row>
    <row r="429" spans="3:26" s="163" customFormat="1" ht="12.75">
      <c r="C429" s="239" t="s">
        <v>1761</v>
      </c>
      <c r="D429" s="252" t="s">
        <v>1941</v>
      </c>
      <c r="E429" s="252" t="s">
        <v>1880</v>
      </c>
      <c r="F429" s="172" t="s">
        <v>1716</v>
      </c>
      <c r="G429" s="164"/>
      <c r="H429" s="180">
        <f t="shared" si="6"/>
        <v>214.8</v>
      </c>
      <c r="I429" s="11" t="s">
        <v>615</v>
      </c>
      <c r="J429" s="85"/>
      <c r="K429" s="697">
        <v>0</v>
      </c>
      <c r="L429" s="697">
        <v>0</v>
      </c>
      <c r="M429" s="697">
        <v>0</v>
      </c>
      <c r="N429" s="697">
        <v>0</v>
      </c>
      <c r="O429" s="697">
        <v>0</v>
      </c>
      <c r="P429" s="697">
        <v>0</v>
      </c>
      <c r="Q429" s="697">
        <v>0</v>
      </c>
      <c r="R429" s="697">
        <v>0</v>
      </c>
      <c r="S429" s="697">
        <v>0</v>
      </c>
      <c r="T429" s="697">
        <v>0</v>
      </c>
      <c r="U429" s="697">
        <v>214.8</v>
      </c>
      <c r="V429" s="697">
        <v>0</v>
      </c>
      <c r="W429" s="85"/>
      <c r="X429" s="172" t="s">
        <v>1758</v>
      </c>
      <c r="Y429" s="254" t="s">
        <v>1774</v>
      </c>
      <c r="Z429" s="156"/>
    </row>
    <row r="430" spans="3:26">
      <c r="C430" s="239" t="s">
        <v>819</v>
      </c>
      <c r="D430" s="252" t="s">
        <v>1942</v>
      </c>
      <c r="E430" s="252" t="s">
        <v>1880</v>
      </c>
      <c r="F430" s="172" t="s">
        <v>1716</v>
      </c>
      <c r="G430" s="164"/>
      <c r="H430" s="180">
        <f t="shared" si="6"/>
        <v>329</v>
      </c>
      <c r="I430" s="11" t="s">
        <v>615</v>
      </c>
      <c r="J430" s="85"/>
      <c r="K430" s="697">
        <v>0</v>
      </c>
      <c r="L430" s="697">
        <v>0</v>
      </c>
      <c r="M430" s="697">
        <v>0</v>
      </c>
      <c r="N430" s="697">
        <v>0</v>
      </c>
      <c r="O430" s="697">
        <v>329</v>
      </c>
      <c r="P430" s="697">
        <v>0</v>
      </c>
      <c r="Q430" s="697">
        <v>0</v>
      </c>
      <c r="R430" s="697">
        <v>0</v>
      </c>
      <c r="S430" s="697">
        <v>0</v>
      </c>
      <c r="T430" s="697">
        <v>0</v>
      </c>
      <c r="U430" s="697">
        <v>0</v>
      </c>
      <c r="V430" s="697">
        <v>0</v>
      </c>
      <c r="W430" s="85"/>
      <c r="X430" s="172" t="s">
        <v>1758</v>
      </c>
      <c r="Y430" s="254" t="s">
        <v>1774</v>
      </c>
      <c r="Z430" s="156"/>
    </row>
    <row r="431" spans="3:26">
      <c r="C431" s="239" t="s">
        <v>1761</v>
      </c>
      <c r="D431" s="252" t="s">
        <v>1942</v>
      </c>
      <c r="E431" s="252" t="s">
        <v>1880</v>
      </c>
      <c r="F431" s="172" t="s">
        <v>1716</v>
      </c>
      <c r="G431" s="164"/>
      <c r="H431" s="180">
        <f t="shared" si="6"/>
        <v>329</v>
      </c>
      <c r="I431" s="11" t="s">
        <v>615</v>
      </c>
      <c r="J431" s="85"/>
      <c r="K431" s="697">
        <v>0</v>
      </c>
      <c r="L431" s="697">
        <v>0</v>
      </c>
      <c r="M431" s="697">
        <v>0</v>
      </c>
      <c r="N431" s="697">
        <v>0</v>
      </c>
      <c r="O431" s="697">
        <v>329</v>
      </c>
      <c r="P431" s="697">
        <v>0</v>
      </c>
      <c r="Q431" s="697">
        <v>0</v>
      </c>
      <c r="R431" s="697">
        <v>0</v>
      </c>
      <c r="S431" s="697">
        <v>0</v>
      </c>
      <c r="T431" s="697">
        <v>0</v>
      </c>
      <c r="U431" s="697">
        <v>0</v>
      </c>
      <c r="V431" s="697">
        <v>0</v>
      </c>
      <c r="W431" s="85"/>
      <c r="X431" s="172" t="s">
        <v>1758</v>
      </c>
      <c r="Y431" s="254" t="s">
        <v>1774</v>
      </c>
      <c r="Z431" s="156"/>
    </row>
    <row r="433" spans="3:27" ht="18">
      <c r="C433" s="854" t="s">
        <v>1943</v>
      </c>
      <c r="D433" s="855"/>
      <c r="E433" s="855"/>
      <c r="F433" s="855"/>
      <c r="G433" s="855"/>
      <c r="H433" s="855"/>
      <c r="I433" s="855"/>
      <c r="J433" s="855"/>
      <c r="K433" s="855"/>
      <c r="L433" s="855"/>
      <c r="M433" s="855"/>
      <c r="N433" s="855"/>
      <c r="O433" s="855"/>
      <c r="P433" s="855"/>
      <c r="Q433" s="855"/>
      <c r="R433" s="855"/>
      <c r="S433" s="855"/>
      <c r="T433" s="855"/>
      <c r="U433" s="855"/>
      <c r="V433" s="855"/>
      <c r="W433" s="855"/>
      <c r="X433" s="855"/>
      <c r="Y433" s="855"/>
      <c r="Z433" s="855"/>
      <c r="AA433" s="17"/>
    </row>
    <row r="434" spans="3:27" ht="15" customHeight="1">
      <c r="C434" s="855"/>
      <c r="D434" s="855"/>
      <c r="E434" s="855"/>
      <c r="F434" s="1109" t="s">
        <v>1651</v>
      </c>
      <c r="G434" s="1109" t="s">
        <v>1748</v>
      </c>
      <c r="H434" s="1109" t="s">
        <v>1749</v>
      </c>
      <c r="I434" s="1109" t="s">
        <v>472</v>
      </c>
      <c r="J434" s="855"/>
      <c r="K434" s="1110" t="s">
        <v>1750</v>
      </c>
      <c r="L434" s="1110"/>
      <c r="M434" s="1110"/>
      <c r="N434" s="1110"/>
      <c r="O434" s="1110"/>
      <c r="P434" s="1110"/>
      <c r="Q434" s="1110"/>
      <c r="R434" s="1110"/>
      <c r="S434" s="1110"/>
      <c r="T434" s="1110"/>
      <c r="U434" s="1110"/>
      <c r="V434" s="1110"/>
      <c r="W434" s="855"/>
      <c r="X434" s="1109" t="s">
        <v>1751</v>
      </c>
      <c r="Y434" s="1109" t="s">
        <v>1752</v>
      </c>
      <c r="Z434" s="1109" t="s">
        <v>1753</v>
      </c>
      <c r="AA434" s="17"/>
    </row>
    <row r="435" spans="3:27" ht="25.5" customHeight="1">
      <c r="C435" s="857" t="s">
        <v>861</v>
      </c>
      <c r="D435" s="857" t="s">
        <v>738</v>
      </c>
      <c r="E435" s="857" t="s">
        <v>1754</v>
      </c>
      <c r="F435" s="1109"/>
      <c r="G435" s="1109"/>
      <c r="H435" s="1109"/>
      <c r="I435" s="1109"/>
      <c r="J435" s="855"/>
      <c r="K435" s="856" t="s">
        <v>574</v>
      </c>
      <c r="L435" s="856" t="s">
        <v>575</v>
      </c>
      <c r="M435" s="856" t="s">
        <v>576</v>
      </c>
      <c r="N435" s="856" t="s">
        <v>577</v>
      </c>
      <c r="O435" s="856" t="s">
        <v>578</v>
      </c>
      <c r="P435" s="856" t="s">
        <v>579</v>
      </c>
      <c r="Q435" s="856" t="s">
        <v>580</v>
      </c>
      <c r="R435" s="856" t="s">
        <v>581</v>
      </c>
      <c r="S435" s="856" t="s">
        <v>582</v>
      </c>
      <c r="T435" s="856" t="s">
        <v>583</v>
      </c>
      <c r="U435" s="856" t="s">
        <v>584</v>
      </c>
      <c r="V435" s="856" t="s">
        <v>585</v>
      </c>
      <c r="W435" s="855"/>
      <c r="X435" s="1109"/>
      <c r="Y435" s="1109"/>
      <c r="Z435" s="1109"/>
      <c r="AA435" s="17"/>
    </row>
    <row r="436" spans="3:27" s="163" customFormat="1" ht="12.75">
      <c r="C436" s="858" t="s">
        <v>839</v>
      </c>
      <c r="D436" s="859" t="s">
        <v>1944</v>
      </c>
      <c r="E436" s="859" t="s">
        <v>707</v>
      </c>
      <c r="F436" s="860" t="s">
        <v>1709</v>
      </c>
      <c r="G436" s="861"/>
      <c r="H436" s="862">
        <v>45000</v>
      </c>
      <c r="I436" s="860" t="s">
        <v>1945</v>
      </c>
      <c r="J436" s="855"/>
      <c r="K436" s="863">
        <v>0</v>
      </c>
      <c r="L436" s="863">
        <v>0</v>
      </c>
      <c r="M436" s="863">
        <v>0</v>
      </c>
      <c r="N436" s="863">
        <v>0</v>
      </c>
      <c r="O436" s="863">
        <v>0</v>
      </c>
      <c r="P436" s="863">
        <v>0</v>
      </c>
      <c r="Q436" s="863">
        <v>0</v>
      </c>
      <c r="R436" s="863">
        <v>0</v>
      </c>
      <c r="S436" s="863">
        <v>0</v>
      </c>
      <c r="T436" s="863">
        <v>0</v>
      </c>
      <c r="U436" s="863">
        <v>0</v>
      </c>
      <c r="V436" s="863">
        <v>0</v>
      </c>
      <c r="W436" s="855"/>
      <c r="X436" s="860" t="s">
        <v>1758</v>
      </c>
      <c r="Y436" s="864" t="s">
        <v>1774</v>
      </c>
      <c r="Z436" s="865"/>
      <c r="AA436" s="85"/>
    </row>
    <row r="437" spans="3:27" s="163" customFormat="1" ht="12.75">
      <c r="C437" s="858" t="s">
        <v>839</v>
      </c>
      <c r="D437" s="859" t="s">
        <v>1946</v>
      </c>
      <c r="E437" s="859" t="s">
        <v>707</v>
      </c>
      <c r="F437" s="860" t="s">
        <v>1709</v>
      </c>
      <c r="G437" s="861"/>
      <c r="H437" s="862">
        <v>121066</v>
      </c>
      <c r="I437" s="860" t="s">
        <v>1945</v>
      </c>
      <c r="J437" s="855"/>
      <c r="K437" s="863">
        <v>0</v>
      </c>
      <c r="L437" s="863">
        <v>0</v>
      </c>
      <c r="M437" s="863">
        <v>0</v>
      </c>
      <c r="N437" s="863">
        <v>0</v>
      </c>
      <c r="O437" s="863">
        <v>0</v>
      </c>
      <c r="P437" s="863">
        <v>0</v>
      </c>
      <c r="Q437" s="863">
        <v>0</v>
      </c>
      <c r="R437" s="863">
        <v>0</v>
      </c>
      <c r="S437" s="863">
        <v>0</v>
      </c>
      <c r="T437" s="863">
        <v>0</v>
      </c>
      <c r="U437" s="863">
        <v>0</v>
      </c>
      <c r="V437" s="863">
        <v>0</v>
      </c>
      <c r="W437" s="855"/>
      <c r="X437" s="860" t="s">
        <v>1758</v>
      </c>
      <c r="Y437" s="864" t="s">
        <v>1774</v>
      </c>
      <c r="Z437" s="865"/>
      <c r="AA437" s="85"/>
    </row>
    <row r="438" spans="3:27" s="163" customFormat="1" ht="12.75">
      <c r="C438" s="858" t="s">
        <v>839</v>
      </c>
      <c r="D438" s="859" t="s">
        <v>1947</v>
      </c>
      <c r="E438" s="859" t="s">
        <v>707</v>
      </c>
      <c r="F438" s="860" t="s">
        <v>1709</v>
      </c>
      <c r="G438" s="861"/>
      <c r="H438" s="862">
        <v>362759</v>
      </c>
      <c r="I438" s="860" t="s">
        <v>1945</v>
      </c>
      <c r="J438" s="855"/>
      <c r="K438" s="863">
        <v>0</v>
      </c>
      <c r="L438" s="863">
        <v>0</v>
      </c>
      <c r="M438" s="863">
        <v>0</v>
      </c>
      <c r="N438" s="863">
        <v>0</v>
      </c>
      <c r="O438" s="863">
        <v>0</v>
      </c>
      <c r="P438" s="863">
        <v>0</v>
      </c>
      <c r="Q438" s="863">
        <v>0</v>
      </c>
      <c r="R438" s="863">
        <v>0</v>
      </c>
      <c r="S438" s="863">
        <v>0</v>
      </c>
      <c r="T438" s="863">
        <v>0</v>
      </c>
      <c r="U438" s="863">
        <v>0</v>
      </c>
      <c r="V438" s="863">
        <v>0</v>
      </c>
      <c r="W438" s="855"/>
      <c r="X438" s="860" t="s">
        <v>1758</v>
      </c>
      <c r="Y438" s="864" t="s">
        <v>1774</v>
      </c>
      <c r="Z438" s="865"/>
      <c r="AA438" s="85"/>
    </row>
    <row r="439" spans="3:27">
      <c r="C439" s="214"/>
      <c r="D439" s="214"/>
      <c r="E439" s="214"/>
      <c r="F439" s="214"/>
      <c r="G439" s="211"/>
      <c r="H439" s="211"/>
      <c r="I439" s="211"/>
      <c r="J439" s="17"/>
      <c r="K439" s="200"/>
      <c r="L439" s="200"/>
      <c r="M439" s="200"/>
      <c r="N439" s="200"/>
      <c r="O439" s="200"/>
      <c r="P439" s="200"/>
      <c r="Q439" s="200"/>
      <c r="R439" s="200"/>
      <c r="S439" s="200"/>
      <c r="T439" s="200"/>
      <c r="U439" s="200"/>
      <c r="V439" s="200"/>
      <c r="W439" s="17"/>
      <c r="X439" s="17"/>
      <c r="Y439" s="17"/>
      <c r="Z439" s="17"/>
      <c r="AA439" s="17"/>
    </row>
    <row r="440" spans="3:27" ht="18">
      <c r="C440" s="216" t="s">
        <v>1948</v>
      </c>
      <c r="D440" s="214"/>
      <c r="E440" s="214"/>
      <c r="F440" s="214"/>
      <c r="G440" s="211"/>
      <c r="H440" s="211"/>
      <c r="I440" s="211"/>
      <c r="J440" s="17"/>
      <c r="K440" s="200"/>
      <c r="L440" s="200"/>
      <c r="M440" s="200"/>
      <c r="N440" s="200"/>
      <c r="O440" s="200"/>
      <c r="P440" s="200"/>
      <c r="Q440" s="200"/>
      <c r="R440" s="200"/>
      <c r="S440" s="200"/>
      <c r="T440" s="200"/>
      <c r="U440" s="200"/>
      <c r="V440" s="200"/>
      <c r="W440" s="17"/>
      <c r="X440" s="17"/>
      <c r="Y440" s="17"/>
      <c r="Z440" s="17"/>
      <c r="AA440" s="17"/>
    </row>
    <row r="441" spans="3:27">
      <c r="C441" s="214"/>
      <c r="D441" s="214"/>
      <c r="E441" s="214"/>
      <c r="F441" s="214"/>
      <c r="G441" s="211"/>
      <c r="H441" s="210" t="s">
        <v>689</v>
      </c>
      <c r="I441" s="211"/>
      <c r="J441" s="17"/>
      <c r="K441" s="1084" t="s">
        <v>1949</v>
      </c>
      <c r="L441" s="1107"/>
      <c r="M441" s="1107"/>
      <c r="N441" s="1107"/>
      <c r="O441" s="1107"/>
      <c r="P441" s="1107"/>
      <c r="Q441" s="1107"/>
      <c r="R441" s="1107"/>
      <c r="S441" s="1107"/>
      <c r="T441" s="1107"/>
      <c r="U441" s="1107"/>
      <c r="V441" s="1108"/>
      <c r="W441" s="17"/>
      <c r="X441" s="17"/>
      <c r="Y441" s="17"/>
      <c r="Z441" s="17"/>
      <c r="AA441" s="17"/>
    </row>
    <row r="442" spans="3:27" ht="15.75">
      <c r="C442" s="217"/>
      <c r="D442" s="214"/>
      <c r="E442" s="214"/>
      <c r="F442" s="214"/>
      <c r="G442" s="211"/>
      <c r="H442" s="211"/>
      <c r="I442" s="211"/>
      <c r="J442" s="17"/>
      <c r="K442" s="200"/>
      <c r="L442" s="200"/>
      <c r="M442" s="200"/>
      <c r="N442" s="200"/>
      <c r="O442" s="200"/>
      <c r="P442" s="200"/>
      <c r="Q442" s="200"/>
      <c r="R442" s="200"/>
      <c r="S442" s="200"/>
      <c r="T442" s="200"/>
      <c r="U442" s="200"/>
      <c r="V442" s="200"/>
      <c r="W442" s="17"/>
      <c r="X442" s="17"/>
      <c r="Y442" s="17"/>
      <c r="Z442" s="17"/>
      <c r="AA442" s="17"/>
    </row>
    <row r="443" spans="3:27" ht="15" customHeight="1">
      <c r="C443" s="1096" t="s">
        <v>1950</v>
      </c>
      <c r="D443" s="1092" t="s">
        <v>738</v>
      </c>
      <c r="E443" s="1092" t="s">
        <v>1754</v>
      </c>
      <c r="F443" s="1099" t="s">
        <v>1651</v>
      </c>
      <c r="G443" s="1100" t="s">
        <v>1951</v>
      </c>
      <c r="H443" s="1100" t="s">
        <v>1951</v>
      </c>
      <c r="I443" s="1100" t="s">
        <v>1951</v>
      </c>
      <c r="J443" s="17"/>
      <c r="K443" s="1102" t="s">
        <v>1750</v>
      </c>
      <c r="L443" s="1103"/>
      <c r="M443" s="1103"/>
      <c r="N443" s="1103"/>
      <c r="O443" s="1103"/>
      <c r="P443" s="1103"/>
      <c r="Q443" s="1103"/>
      <c r="R443" s="1103"/>
      <c r="S443" s="1103"/>
      <c r="T443" s="1103"/>
      <c r="U443" s="1103"/>
      <c r="V443" s="1104"/>
      <c r="W443" s="17"/>
      <c r="X443" s="1028" t="s">
        <v>1952</v>
      </c>
      <c r="Y443" s="1028" t="s">
        <v>1953</v>
      </c>
      <c r="Z443" s="1028" t="s">
        <v>1954</v>
      </c>
      <c r="AA443" s="1028" t="s">
        <v>1955</v>
      </c>
    </row>
    <row r="444" spans="3:27">
      <c r="C444" s="1097"/>
      <c r="D444" s="1098"/>
      <c r="E444" s="1094"/>
      <c r="F444" s="1099"/>
      <c r="G444" s="1101"/>
      <c r="H444" s="1101"/>
      <c r="I444" s="1101"/>
      <c r="J444" s="17"/>
      <c r="K444" s="129" t="s">
        <v>574</v>
      </c>
      <c r="L444" s="129" t="s">
        <v>575</v>
      </c>
      <c r="M444" s="129" t="s">
        <v>576</v>
      </c>
      <c r="N444" s="129" t="s">
        <v>577</v>
      </c>
      <c r="O444" s="129" t="s">
        <v>578</v>
      </c>
      <c r="P444" s="129" t="s">
        <v>579</v>
      </c>
      <c r="Q444" s="129" t="s">
        <v>580</v>
      </c>
      <c r="R444" s="129" t="s">
        <v>581</v>
      </c>
      <c r="S444" s="129" t="s">
        <v>582</v>
      </c>
      <c r="T444" s="129" t="s">
        <v>583</v>
      </c>
      <c r="U444" s="129" t="s">
        <v>584</v>
      </c>
      <c r="V444" s="129" t="s">
        <v>585</v>
      </c>
      <c r="W444" s="17"/>
      <c r="X444" s="1028"/>
      <c r="Y444" s="1028"/>
      <c r="Z444" s="1028"/>
      <c r="AA444" s="1028"/>
    </row>
    <row r="445" spans="3:27" s="174" customFormat="1" ht="15" customHeight="1">
      <c r="C445" s="1092" t="s">
        <v>1956</v>
      </c>
      <c r="D445" s="218" t="s">
        <v>1957</v>
      </c>
      <c r="E445" s="212" t="s">
        <v>1958</v>
      </c>
      <c r="F445" s="213" t="s">
        <v>1672</v>
      </c>
      <c r="G445" s="164">
        <v>1871566</v>
      </c>
      <c r="H445" s="180">
        <f>SUM(K445:V445)</f>
        <v>1828474</v>
      </c>
      <c r="I445" s="11" t="s">
        <v>615</v>
      </c>
      <c r="J445" s="200"/>
      <c r="K445" s="697">
        <v>193407</v>
      </c>
      <c r="L445" s="697">
        <v>169557</v>
      </c>
      <c r="M445" s="697">
        <v>117345</v>
      </c>
      <c r="N445" s="697">
        <v>57893</v>
      </c>
      <c r="O445" s="697">
        <v>168207</v>
      </c>
      <c r="P445" s="697">
        <v>136333</v>
      </c>
      <c r="Q445" s="697">
        <v>178133</v>
      </c>
      <c r="R445" s="697">
        <v>167104</v>
      </c>
      <c r="S445" s="697">
        <v>181980</v>
      </c>
      <c r="T445" s="697">
        <v>108563</v>
      </c>
      <c r="U445" s="697">
        <v>122175</v>
      </c>
      <c r="V445" s="697">
        <v>227777</v>
      </c>
      <c r="W445" s="200"/>
      <c r="X445" s="172" t="s">
        <v>511</v>
      </c>
      <c r="Y445" s="172" t="s">
        <v>1758</v>
      </c>
      <c r="Z445" s="219">
        <v>1.7999999999999999E-2</v>
      </c>
      <c r="AA445" s="172" t="s">
        <v>1959</v>
      </c>
    </row>
    <row r="446" spans="3:27" s="174" customFormat="1" ht="12.75">
      <c r="C446" s="1093"/>
      <c r="D446" s="218" t="s">
        <v>1960</v>
      </c>
      <c r="E446" s="212" t="s">
        <v>1958</v>
      </c>
      <c r="F446" s="213" t="s">
        <v>1672</v>
      </c>
      <c r="G446" s="164">
        <v>1871566</v>
      </c>
      <c r="H446" s="180">
        <f t="shared" ref="H446:H481" si="7">SUM(K446:V446)</f>
        <v>1828474</v>
      </c>
      <c r="I446" s="11" t="s">
        <v>615</v>
      </c>
      <c r="J446" s="200"/>
      <c r="K446" s="697">
        <v>193407</v>
      </c>
      <c r="L446" s="697">
        <v>169557</v>
      </c>
      <c r="M446" s="697">
        <v>117345</v>
      </c>
      <c r="N446" s="697">
        <v>57893</v>
      </c>
      <c r="O446" s="697">
        <v>168207</v>
      </c>
      <c r="P446" s="697">
        <v>136333</v>
      </c>
      <c r="Q446" s="697">
        <v>178133</v>
      </c>
      <c r="R446" s="697">
        <v>167104</v>
      </c>
      <c r="S446" s="697">
        <v>181980</v>
      </c>
      <c r="T446" s="697">
        <v>108563</v>
      </c>
      <c r="U446" s="697">
        <v>122175</v>
      </c>
      <c r="V446" s="697">
        <v>227777</v>
      </c>
      <c r="W446" s="200"/>
      <c r="X446" s="172" t="s">
        <v>511</v>
      </c>
      <c r="Y446" s="172" t="s">
        <v>1758</v>
      </c>
      <c r="Z446" s="220">
        <v>1.7999999999999999E-2</v>
      </c>
      <c r="AA446" s="172" t="s">
        <v>1961</v>
      </c>
    </row>
    <row r="447" spans="3:27">
      <c r="C447" s="1093"/>
      <c r="D447" s="218" t="s">
        <v>1962</v>
      </c>
      <c r="E447" s="212" t="s">
        <v>1958</v>
      </c>
      <c r="F447" s="213" t="s">
        <v>1672</v>
      </c>
      <c r="G447" s="164">
        <v>699250</v>
      </c>
      <c r="H447" s="180">
        <f>SUM(K447:V447)</f>
        <v>477453</v>
      </c>
      <c r="I447" s="11" t="s">
        <v>615</v>
      </c>
      <c r="J447" s="17"/>
      <c r="K447" s="697">
        <v>9839</v>
      </c>
      <c r="L447" s="697">
        <v>5089</v>
      </c>
      <c r="M447" s="697">
        <v>2002</v>
      </c>
      <c r="N447" s="697">
        <v>1271</v>
      </c>
      <c r="O447" s="697">
        <v>1125</v>
      </c>
      <c r="P447" s="697">
        <v>18417</v>
      </c>
      <c r="Q447" s="697">
        <v>68441</v>
      </c>
      <c r="R447" s="697">
        <v>72557</v>
      </c>
      <c r="S447" s="697">
        <v>78441</v>
      </c>
      <c r="T447" s="697">
        <v>49155</v>
      </c>
      <c r="U447" s="697">
        <v>57517</v>
      </c>
      <c r="V447" s="697">
        <v>113599</v>
      </c>
      <c r="W447" s="17"/>
      <c r="X447" s="172" t="s">
        <v>511</v>
      </c>
      <c r="Y447" s="172" t="s">
        <v>1758</v>
      </c>
      <c r="Z447" s="220">
        <v>1.7999999999999999E-2</v>
      </c>
      <c r="AA447" s="172" t="s">
        <v>1961</v>
      </c>
    </row>
    <row r="448" spans="3:27">
      <c r="C448" s="1093"/>
      <c r="D448" s="218" t="s">
        <v>1963</v>
      </c>
      <c r="E448" s="212" t="s">
        <v>1958</v>
      </c>
      <c r="F448" s="213" t="s">
        <v>1672</v>
      </c>
      <c r="G448" s="164">
        <v>1088100</v>
      </c>
      <c r="H448" s="180">
        <f t="shared" si="7"/>
        <v>1351021</v>
      </c>
      <c r="I448" s="11" t="s">
        <v>615</v>
      </c>
      <c r="J448" s="17"/>
      <c r="K448" s="697">
        <v>183568</v>
      </c>
      <c r="L448" s="697">
        <v>164468</v>
      </c>
      <c r="M448" s="697">
        <v>115343</v>
      </c>
      <c r="N448" s="697">
        <v>56622</v>
      </c>
      <c r="O448" s="697">
        <v>167082</v>
      </c>
      <c r="P448" s="697">
        <v>117916</v>
      </c>
      <c r="Q448" s="697">
        <v>109692</v>
      </c>
      <c r="R448" s="697">
        <v>94547</v>
      </c>
      <c r="S448" s="697">
        <v>103539</v>
      </c>
      <c r="T448" s="697">
        <v>59408</v>
      </c>
      <c r="U448" s="697">
        <v>64658</v>
      </c>
      <c r="V448" s="697">
        <v>114178</v>
      </c>
      <c r="W448" s="17"/>
      <c r="X448" s="172" t="s">
        <v>511</v>
      </c>
      <c r="Y448" s="172" t="s">
        <v>1758</v>
      </c>
      <c r="Z448" s="219">
        <v>1.7999999999999999E-2</v>
      </c>
      <c r="AA448" s="172" t="s">
        <v>1964</v>
      </c>
    </row>
    <row r="449" spans="3:27">
      <c r="C449" s="1093"/>
      <c r="D449" s="218" t="s">
        <v>1965</v>
      </c>
      <c r="E449" s="212" t="s">
        <v>1958</v>
      </c>
      <c r="F449" s="213" t="s">
        <v>1672</v>
      </c>
      <c r="G449" s="164">
        <v>1088100</v>
      </c>
      <c r="H449" s="180">
        <f t="shared" si="7"/>
        <v>1351021</v>
      </c>
      <c r="I449" s="11" t="s">
        <v>615</v>
      </c>
      <c r="J449" s="17"/>
      <c r="K449" s="697">
        <v>183568</v>
      </c>
      <c r="L449" s="697">
        <v>164468</v>
      </c>
      <c r="M449" s="697">
        <v>115343</v>
      </c>
      <c r="N449" s="697">
        <v>56622</v>
      </c>
      <c r="O449" s="697">
        <v>167082</v>
      </c>
      <c r="P449" s="697">
        <v>117916</v>
      </c>
      <c r="Q449" s="697">
        <v>109692</v>
      </c>
      <c r="R449" s="697">
        <v>94547</v>
      </c>
      <c r="S449" s="697">
        <v>103539</v>
      </c>
      <c r="T449" s="697">
        <v>59408</v>
      </c>
      <c r="U449" s="697">
        <v>64658</v>
      </c>
      <c r="V449" s="697">
        <v>114178</v>
      </c>
      <c r="W449" s="17"/>
      <c r="X449" s="172" t="s">
        <v>511</v>
      </c>
      <c r="Y449" s="172" t="s">
        <v>1758</v>
      </c>
      <c r="Z449" s="219">
        <v>1.7999999999999999E-2</v>
      </c>
      <c r="AA449" s="172" t="s">
        <v>1961</v>
      </c>
    </row>
    <row r="450" spans="3:27" s="174" customFormat="1" ht="12.75">
      <c r="C450" s="1093"/>
      <c r="D450" s="221" t="s">
        <v>1966</v>
      </c>
      <c r="E450" s="212"/>
      <c r="F450" s="213" t="s">
        <v>1672</v>
      </c>
      <c r="G450" s="251">
        <v>0</v>
      </c>
      <c r="H450" s="180">
        <f t="shared" si="7"/>
        <v>0</v>
      </c>
      <c r="I450" s="11" t="s">
        <v>615</v>
      </c>
      <c r="J450" s="200"/>
      <c r="K450" s="697"/>
      <c r="L450" s="697"/>
      <c r="M450" s="697"/>
      <c r="N450" s="697"/>
      <c r="O450" s="697"/>
      <c r="P450" s="697"/>
      <c r="Q450" s="697"/>
      <c r="R450" s="697"/>
      <c r="S450" s="697"/>
      <c r="T450" s="697"/>
      <c r="U450" s="697"/>
      <c r="V450" s="697"/>
      <c r="W450" s="200"/>
      <c r="X450" s="173" t="s">
        <v>511</v>
      </c>
      <c r="Y450" s="173" t="s">
        <v>1758</v>
      </c>
      <c r="Z450" s="222">
        <v>1.7999999999999999E-2</v>
      </c>
      <c r="AA450" s="173" t="s">
        <v>1967</v>
      </c>
    </row>
    <row r="451" spans="3:27" s="174" customFormat="1" ht="12.75">
      <c r="C451" s="1093"/>
      <c r="D451" s="218" t="s">
        <v>1968</v>
      </c>
      <c r="E451" s="212" t="s">
        <v>1958</v>
      </c>
      <c r="F451" s="213" t="s">
        <v>1672</v>
      </c>
      <c r="G451" s="164">
        <v>896825</v>
      </c>
      <c r="H451" s="180">
        <f t="shared" si="7"/>
        <v>1351021</v>
      </c>
      <c r="I451" s="11" t="s">
        <v>615</v>
      </c>
      <c r="J451" s="200"/>
      <c r="K451" s="697">
        <v>183568</v>
      </c>
      <c r="L451" s="697">
        <v>164468</v>
      </c>
      <c r="M451" s="697">
        <v>115343</v>
      </c>
      <c r="N451" s="697">
        <v>56622</v>
      </c>
      <c r="O451" s="697">
        <v>167082</v>
      </c>
      <c r="P451" s="697">
        <v>117916</v>
      </c>
      <c r="Q451" s="697">
        <v>109692</v>
      </c>
      <c r="R451" s="697">
        <v>94547</v>
      </c>
      <c r="S451" s="697">
        <v>103539</v>
      </c>
      <c r="T451" s="697">
        <v>59408</v>
      </c>
      <c r="U451" s="697">
        <v>64658</v>
      </c>
      <c r="V451" s="697">
        <v>114178</v>
      </c>
      <c r="W451" s="200"/>
      <c r="X451" s="172" t="s">
        <v>511</v>
      </c>
      <c r="Y451" s="172" t="s">
        <v>1758</v>
      </c>
      <c r="Z451" s="220">
        <v>1.7999999999999999E-2</v>
      </c>
      <c r="AA451" s="172" t="s">
        <v>1961</v>
      </c>
    </row>
    <row r="452" spans="3:27" s="174" customFormat="1" ht="12.75">
      <c r="C452" s="1093"/>
      <c r="D452" s="218" t="s">
        <v>1969</v>
      </c>
      <c r="E452" s="212" t="s">
        <v>1958</v>
      </c>
      <c r="F452" s="213" t="s">
        <v>1672</v>
      </c>
      <c r="G452" s="164">
        <v>106323</v>
      </c>
      <c r="H452" s="180">
        <f t="shared" si="7"/>
        <v>76693</v>
      </c>
      <c r="I452" s="11" t="s">
        <v>615</v>
      </c>
      <c r="J452" s="200"/>
      <c r="K452" s="697">
        <v>17905</v>
      </c>
      <c r="L452" s="697">
        <v>0</v>
      </c>
      <c r="M452" s="697">
        <v>17559</v>
      </c>
      <c r="N452" s="697">
        <v>23448</v>
      </c>
      <c r="O452" s="697">
        <v>17716</v>
      </c>
      <c r="P452" s="697">
        <v>6</v>
      </c>
      <c r="Q452" s="697">
        <v>28</v>
      </c>
      <c r="R452" s="697">
        <v>31</v>
      </c>
      <c r="S452" s="697">
        <v>0</v>
      </c>
      <c r="T452" s="697">
        <v>0</v>
      </c>
      <c r="U452" s="697">
        <v>0</v>
      </c>
      <c r="V452" s="697">
        <v>0</v>
      </c>
      <c r="W452" s="200"/>
      <c r="X452" s="172" t="s">
        <v>511</v>
      </c>
      <c r="Y452" s="172" t="s">
        <v>1758</v>
      </c>
      <c r="Z452" s="220">
        <v>1.7999999999999999E-2</v>
      </c>
      <c r="AA452" s="172" t="s">
        <v>1964</v>
      </c>
    </row>
    <row r="453" spans="3:27" s="174" customFormat="1" ht="12.75">
      <c r="C453" s="1093"/>
      <c r="D453" s="218" t="s">
        <v>1970</v>
      </c>
      <c r="E453" s="212" t="s">
        <v>1958</v>
      </c>
      <c r="F453" s="213" t="s">
        <v>1672</v>
      </c>
      <c r="G453" s="164">
        <v>708469</v>
      </c>
      <c r="H453" s="180">
        <f t="shared" si="7"/>
        <v>896230</v>
      </c>
      <c r="I453" s="11" t="s">
        <v>615</v>
      </c>
      <c r="J453" s="200"/>
      <c r="K453" s="697">
        <v>128136</v>
      </c>
      <c r="L453" s="697">
        <v>133331</v>
      </c>
      <c r="M453" s="697">
        <v>77885</v>
      </c>
      <c r="N453" s="697">
        <v>31586</v>
      </c>
      <c r="O453" s="697">
        <v>126455</v>
      </c>
      <c r="P453" s="697">
        <v>107171</v>
      </c>
      <c r="Q453" s="697">
        <v>35718</v>
      </c>
      <c r="R453" s="697">
        <v>69070</v>
      </c>
      <c r="S453" s="697">
        <v>53701</v>
      </c>
      <c r="T453" s="697">
        <v>38287</v>
      </c>
      <c r="U453" s="697">
        <v>39828</v>
      </c>
      <c r="V453" s="697">
        <v>55062</v>
      </c>
      <c r="W453" s="200"/>
      <c r="X453" s="172" t="s">
        <v>511</v>
      </c>
      <c r="Y453" s="172" t="s">
        <v>1758</v>
      </c>
      <c r="Z453" s="220">
        <v>1.7999999999999999E-2</v>
      </c>
      <c r="AA453" s="172" t="s">
        <v>1961</v>
      </c>
    </row>
    <row r="454" spans="3:27" s="174" customFormat="1" ht="12.75">
      <c r="C454" s="1093"/>
      <c r="D454" s="218" t="s">
        <v>1971</v>
      </c>
      <c r="E454" s="212" t="s">
        <v>1958</v>
      </c>
      <c r="F454" s="213" t="s">
        <v>1716</v>
      </c>
      <c r="G454" s="164">
        <v>275491</v>
      </c>
      <c r="H454" s="180">
        <f t="shared" si="7"/>
        <v>454791</v>
      </c>
      <c r="I454" s="11" t="s">
        <v>615</v>
      </c>
      <c r="J454" s="200"/>
      <c r="K454" s="697">
        <v>55432</v>
      </c>
      <c r="L454" s="697">
        <v>31137</v>
      </c>
      <c r="M454" s="697">
        <v>37458</v>
      </c>
      <c r="N454" s="697">
        <v>25036</v>
      </c>
      <c r="O454" s="697">
        <v>40627</v>
      </c>
      <c r="P454" s="697">
        <v>10745</v>
      </c>
      <c r="Q454" s="697">
        <v>73974</v>
      </c>
      <c r="R454" s="697">
        <v>25477</v>
      </c>
      <c r="S454" s="697">
        <v>49838</v>
      </c>
      <c r="T454" s="697">
        <v>21121</v>
      </c>
      <c r="U454" s="697">
        <v>24830</v>
      </c>
      <c r="V454" s="697">
        <v>59116</v>
      </c>
      <c r="W454" s="200"/>
      <c r="X454" s="172" t="s">
        <v>511</v>
      </c>
      <c r="Y454" s="172" t="s">
        <v>1758</v>
      </c>
      <c r="Z454" s="220">
        <v>1.7999999999999999E-2</v>
      </c>
      <c r="AA454" s="172" t="s">
        <v>1961</v>
      </c>
    </row>
    <row r="455" spans="3:27">
      <c r="C455" s="1093"/>
      <c r="D455" s="218" t="s">
        <v>1972</v>
      </c>
      <c r="E455" s="212" t="s">
        <v>1958</v>
      </c>
      <c r="F455" s="213" t="s">
        <v>1672</v>
      </c>
      <c r="G455" s="164">
        <v>2082557</v>
      </c>
      <c r="H455" s="180">
        <f t="shared" si="7"/>
        <v>2315982</v>
      </c>
      <c r="I455" s="11" t="s">
        <v>615</v>
      </c>
      <c r="J455" s="17"/>
      <c r="K455" s="697">
        <v>175280</v>
      </c>
      <c r="L455" s="697">
        <v>165341</v>
      </c>
      <c r="M455" s="697">
        <v>206026</v>
      </c>
      <c r="N455" s="697">
        <v>169228</v>
      </c>
      <c r="O455" s="697">
        <v>155784</v>
      </c>
      <c r="P455" s="697">
        <v>206190</v>
      </c>
      <c r="Q455" s="697">
        <v>178094</v>
      </c>
      <c r="R455" s="697">
        <v>172420</v>
      </c>
      <c r="S455" s="697">
        <v>209964</v>
      </c>
      <c r="T455" s="697">
        <v>206838</v>
      </c>
      <c r="U455" s="697">
        <v>285297</v>
      </c>
      <c r="V455" s="697">
        <v>185520</v>
      </c>
      <c r="W455" s="17"/>
      <c r="X455" s="172" t="s">
        <v>511</v>
      </c>
      <c r="Y455" s="172" t="s">
        <v>1758</v>
      </c>
      <c r="Z455" s="220">
        <v>1.7999999999999999E-2</v>
      </c>
      <c r="AA455" s="172" t="s">
        <v>1961</v>
      </c>
    </row>
    <row r="456" spans="3:27">
      <c r="C456" s="1093"/>
      <c r="D456" s="218" t="s">
        <v>1973</v>
      </c>
      <c r="E456" s="212" t="s">
        <v>1958</v>
      </c>
      <c r="F456" s="213" t="s">
        <v>1672</v>
      </c>
      <c r="G456" s="164">
        <v>2079076</v>
      </c>
      <c r="H456" s="180">
        <f t="shared" si="7"/>
        <v>2292764</v>
      </c>
      <c r="I456" s="11" t="s">
        <v>615</v>
      </c>
      <c r="J456" s="17"/>
      <c r="K456" s="697">
        <v>192097</v>
      </c>
      <c r="L456" s="697">
        <v>164579</v>
      </c>
      <c r="M456" s="697">
        <v>205965</v>
      </c>
      <c r="N456" s="697">
        <v>186334</v>
      </c>
      <c r="O456" s="697">
        <v>171077</v>
      </c>
      <c r="P456" s="697">
        <v>205600</v>
      </c>
      <c r="Q456" s="697">
        <v>177511</v>
      </c>
      <c r="R456" s="697">
        <v>172039</v>
      </c>
      <c r="S456" s="697">
        <v>202662</v>
      </c>
      <c r="T456" s="697">
        <v>201802</v>
      </c>
      <c r="U456" s="697">
        <v>227607</v>
      </c>
      <c r="V456" s="697">
        <v>185491</v>
      </c>
      <c r="W456" s="17"/>
      <c r="X456" s="172" t="s">
        <v>511</v>
      </c>
      <c r="Y456" s="172" t="s">
        <v>1758</v>
      </c>
      <c r="Z456" s="220">
        <v>1.7999999999999999E-2</v>
      </c>
      <c r="AA456" s="172" t="s">
        <v>1961</v>
      </c>
    </row>
    <row r="457" spans="3:27" s="174" customFormat="1" ht="12.75">
      <c r="C457" s="1093"/>
      <c r="D457" s="218" t="s">
        <v>1974</v>
      </c>
      <c r="E457" s="212" t="s">
        <v>1958</v>
      </c>
      <c r="F457" s="213" t="s">
        <v>1672</v>
      </c>
      <c r="G457" s="164">
        <v>120180</v>
      </c>
      <c r="H457" s="180">
        <f t="shared" si="7"/>
        <v>99911</v>
      </c>
      <c r="I457" s="11" t="s">
        <v>615</v>
      </c>
      <c r="J457" s="200"/>
      <c r="K457" s="697">
        <v>1088</v>
      </c>
      <c r="L457" s="697">
        <v>762</v>
      </c>
      <c r="M457" s="697">
        <v>17620</v>
      </c>
      <c r="N457" s="697">
        <v>6342</v>
      </c>
      <c r="O457" s="697">
        <v>2423</v>
      </c>
      <c r="P457" s="697">
        <v>596</v>
      </c>
      <c r="Q457" s="697">
        <v>611</v>
      </c>
      <c r="R457" s="697">
        <v>412</v>
      </c>
      <c r="S457" s="697">
        <v>7302</v>
      </c>
      <c r="T457" s="697">
        <v>5036</v>
      </c>
      <c r="U457" s="697">
        <v>57690</v>
      </c>
      <c r="V457" s="697">
        <v>29</v>
      </c>
      <c r="W457" s="200"/>
      <c r="X457" s="172" t="s">
        <v>511</v>
      </c>
      <c r="Y457" s="172" t="s">
        <v>1758</v>
      </c>
      <c r="Z457" s="220">
        <v>1.7999999999999999E-2</v>
      </c>
      <c r="AA457" s="172" t="s">
        <v>1961</v>
      </c>
    </row>
    <row r="458" spans="3:27">
      <c r="C458" s="1093"/>
      <c r="D458" s="218" t="s">
        <v>1975</v>
      </c>
      <c r="E458" s="212" t="s">
        <v>1958</v>
      </c>
      <c r="F458" s="213" t="s">
        <v>1672</v>
      </c>
      <c r="G458" s="164">
        <v>5057534</v>
      </c>
      <c r="H458" s="180">
        <f t="shared" si="7"/>
        <v>5422416</v>
      </c>
      <c r="I458" s="11" t="s">
        <v>615</v>
      </c>
      <c r="J458" s="17"/>
      <c r="K458" s="697">
        <v>429253</v>
      </c>
      <c r="L458" s="697">
        <v>479343</v>
      </c>
      <c r="M458" s="697">
        <v>433938</v>
      </c>
      <c r="N458" s="697">
        <v>507914</v>
      </c>
      <c r="O458" s="697">
        <v>462408</v>
      </c>
      <c r="P458" s="697">
        <v>482305</v>
      </c>
      <c r="Q458" s="697">
        <v>474785</v>
      </c>
      <c r="R458" s="697">
        <v>406946</v>
      </c>
      <c r="S458" s="697">
        <v>416751</v>
      </c>
      <c r="T458" s="697">
        <v>504035</v>
      </c>
      <c r="U458" s="697">
        <v>301468</v>
      </c>
      <c r="V458" s="697">
        <v>523270</v>
      </c>
      <c r="W458" s="17"/>
      <c r="X458" s="172" t="s">
        <v>511</v>
      </c>
      <c r="Y458" s="172" t="s">
        <v>1758</v>
      </c>
      <c r="Z458" s="220">
        <v>1.7999999999999999E-2</v>
      </c>
      <c r="AA458" s="172" t="s">
        <v>1961</v>
      </c>
    </row>
    <row r="459" spans="3:27" s="260" customFormat="1" ht="12.75">
      <c r="C459" s="1093"/>
      <c r="D459" s="255"/>
      <c r="E459" s="255"/>
      <c r="F459" s="256" t="s">
        <v>342</v>
      </c>
      <c r="G459" s="257">
        <v>0</v>
      </c>
      <c r="H459" s="180">
        <f t="shared" ref="H459:H460" si="8">SUM(K459:V459)</f>
        <v>0</v>
      </c>
      <c r="I459" s="11" t="s">
        <v>342</v>
      </c>
      <c r="J459" s="258"/>
      <c r="K459" s="292"/>
      <c r="L459" s="292"/>
      <c r="M459" s="418"/>
      <c r="N459" s="292"/>
      <c r="O459" s="292"/>
      <c r="P459" s="292"/>
      <c r="Q459" s="292"/>
      <c r="R459" s="292"/>
      <c r="S459" s="418"/>
      <c r="T459" s="418"/>
      <c r="U459" s="418"/>
      <c r="V459" s="418"/>
      <c r="W459" s="258"/>
      <c r="X459" s="172" t="s">
        <v>342</v>
      </c>
      <c r="Y459" s="254" t="s">
        <v>342</v>
      </c>
      <c r="Z459" s="259"/>
      <c r="AA459" s="172" t="s">
        <v>342</v>
      </c>
    </row>
    <row r="460" spans="3:27" s="260" customFormat="1" ht="12.75">
      <c r="C460" s="1094"/>
      <c r="D460" s="255"/>
      <c r="E460" s="255"/>
      <c r="F460" s="256" t="s">
        <v>342</v>
      </c>
      <c r="G460" s="257">
        <v>0</v>
      </c>
      <c r="H460" s="180">
        <f t="shared" si="8"/>
        <v>0</v>
      </c>
      <c r="I460" s="11" t="s">
        <v>342</v>
      </c>
      <c r="J460" s="258"/>
      <c r="K460" s="292"/>
      <c r="L460" s="292"/>
      <c r="M460" s="418"/>
      <c r="N460" s="292"/>
      <c r="O460" s="292"/>
      <c r="P460" s="292"/>
      <c r="Q460" s="292"/>
      <c r="R460" s="292"/>
      <c r="S460" s="418"/>
      <c r="T460" s="418"/>
      <c r="U460" s="418"/>
      <c r="V460" s="418"/>
      <c r="W460" s="258"/>
      <c r="X460" s="172" t="s">
        <v>342</v>
      </c>
      <c r="Y460" s="254" t="s">
        <v>342</v>
      </c>
      <c r="Z460" s="259"/>
      <c r="AA460" s="172" t="s">
        <v>342</v>
      </c>
    </row>
    <row r="461" spans="3:27">
      <c r="C461" s="214"/>
      <c r="D461" s="214"/>
      <c r="E461" s="214"/>
      <c r="F461" s="214"/>
      <c r="G461" s="211"/>
      <c r="H461" s="211"/>
      <c r="I461" s="211"/>
      <c r="J461" s="17"/>
      <c r="K461" s="214"/>
      <c r="L461" s="214"/>
      <c r="M461" s="214"/>
      <c r="N461" s="214"/>
      <c r="O461" s="214"/>
      <c r="P461" s="214"/>
      <c r="Q461" s="214"/>
      <c r="R461" s="214"/>
      <c r="S461" s="214"/>
      <c r="T461" s="214"/>
      <c r="U461" s="214"/>
      <c r="V461" s="214"/>
      <c r="W461" s="17"/>
      <c r="X461" s="85"/>
      <c r="Y461" s="85"/>
      <c r="Z461" s="85"/>
      <c r="AA461" s="85"/>
    </row>
    <row r="462" spans="3:27" s="174" customFormat="1" ht="15" customHeight="1">
      <c r="C462" s="1092" t="s">
        <v>1976</v>
      </c>
      <c r="D462" s="221" t="s">
        <v>1977</v>
      </c>
      <c r="E462" s="215"/>
      <c r="F462" s="173" t="s">
        <v>1672</v>
      </c>
      <c r="G462" s="251">
        <v>0</v>
      </c>
      <c r="H462" s="180">
        <f t="shared" si="7"/>
        <v>0</v>
      </c>
      <c r="I462" s="11" t="s">
        <v>615</v>
      </c>
      <c r="J462" s="200"/>
      <c r="K462" s="697"/>
      <c r="L462" s="697"/>
      <c r="M462" s="697"/>
      <c r="N462" s="697"/>
      <c r="O462" s="697"/>
      <c r="P462" s="697"/>
      <c r="Q462" s="697"/>
      <c r="R462" s="697"/>
      <c r="S462" s="697"/>
      <c r="T462" s="697"/>
      <c r="U462" s="697"/>
      <c r="V462" s="697"/>
      <c r="W462" s="200"/>
      <c r="X462" s="173" t="s">
        <v>511</v>
      </c>
      <c r="Y462" s="173" t="s">
        <v>1758</v>
      </c>
      <c r="Z462" s="222">
        <v>1.7999999999999999E-2</v>
      </c>
      <c r="AA462" s="173" t="s">
        <v>1967</v>
      </c>
    </row>
    <row r="463" spans="3:27" s="174" customFormat="1" ht="12.75">
      <c r="C463" s="1093"/>
      <c r="D463" s="221" t="s">
        <v>1978</v>
      </c>
      <c r="E463" s="215"/>
      <c r="F463" s="173" t="s">
        <v>1672</v>
      </c>
      <c r="G463" s="251">
        <v>0</v>
      </c>
      <c r="H463" s="180">
        <f t="shared" si="7"/>
        <v>0</v>
      </c>
      <c r="I463" s="11" t="s">
        <v>615</v>
      </c>
      <c r="J463" s="200"/>
      <c r="K463" s="697"/>
      <c r="L463" s="697"/>
      <c r="M463" s="697"/>
      <c r="N463" s="697"/>
      <c r="O463" s="697"/>
      <c r="P463" s="697"/>
      <c r="Q463" s="697"/>
      <c r="R463" s="697"/>
      <c r="S463" s="697"/>
      <c r="T463" s="697"/>
      <c r="U463" s="697"/>
      <c r="V463" s="697"/>
      <c r="W463" s="200"/>
      <c r="X463" s="173" t="s">
        <v>511</v>
      </c>
      <c r="Y463" s="173" t="s">
        <v>1758</v>
      </c>
      <c r="Z463" s="222">
        <v>1.7999999999999999E-2</v>
      </c>
      <c r="AA463" s="173" t="s">
        <v>1967</v>
      </c>
    </row>
    <row r="464" spans="3:27" s="174" customFormat="1" ht="12.75">
      <c r="C464" s="1093"/>
      <c r="D464" s="221" t="s">
        <v>1979</v>
      </c>
      <c r="E464" s="215"/>
      <c r="F464" s="173" t="s">
        <v>1672</v>
      </c>
      <c r="G464" s="251">
        <v>0</v>
      </c>
      <c r="H464" s="180">
        <f t="shared" si="7"/>
        <v>0</v>
      </c>
      <c r="I464" s="11" t="s">
        <v>615</v>
      </c>
      <c r="J464" s="200"/>
      <c r="K464" s="697"/>
      <c r="L464" s="697"/>
      <c r="M464" s="697"/>
      <c r="N464" s="697"/>
      <c r="O464" s="697"/>
      <c r="P464" s="697"/>
      <c r="Q464" s="697"/>
      <c r="R464" s="697"/>
      <c r="S464" s="697"/>
      <c r="T464" s="697"/>
      <c r="U464" s="697"/>
      <c r="V464" s="697"/>
      <c r="W464" s="200"/>
      <c r="X464" s="173" t="s">
        <v>511</v>
      </c>
      <c r="Y464" s="173" t="s">
        <v>1758</v>
      </c>
      <c r="Z464" s="222">
        <v>1.7999999999999999E-2</v>
      </c>
      <c r="AA464" s="173" t="s">
        <v>1967</v>
      </c>
    </row>
    <row r="465" spans="3:27" s="163" customFormat="1" ht="12.75">
      <c r="C465" s="1093"/>
      <c r="D465" s="261" t="s">
        <v>1980</v>
      </c>
      <c r="E465" s="212" t="s">
        <v>1958</v>
      </c>
      <c r="F465" s="172" t="s">
        <v>1672</v>
      </c>
      <c r="G465" s="164">
        <v>5692786</v>
      </c>
      <c r="H465" s="180">
        <f t="shared" si="7"/>
        <v>8938425.2613999993</v>
      </c>
      <c r="I465" s="11" t="s">
        <v>615</v>
      </c>
      <c r="J465" s="85"/>
      <c r="K465" s="697">
        <v>613636</v>
      </c>
      <c r="L465" s="697">
        <v>649362.99</v>
      </c>
      <c r="M465" s="697">
        <v>788107.4</v>
      </c>
      <c r="N465" s="697">
        <v>840170.55</v>
      </c>
      <c r="O465" s="697">
        <v>632075.32140000002</v>
      </c>
      <c r="P465" s="697">
        <v>843095</v>
      </c>
      <c r="Q465" s="697">
        <v>694623</v>
      </c>
      <c r="R465" s="697">
        <v>738414</v>
      </c>
      <c r="S465" s="697">
        <v>752461</v>
      </c>
      <c r="T465" s="697">
        <v>735704</v>
      </c>
      <c r="U465" s="697">
        <v>832959</v>
      </c>
      <c r="V465" s="697">
        <v>817817</v>
      </c>
      <c r="W465" s="85"/>
      <c r="X465" s="172" t="s">
        <v>511</v>
      </c>
      <c r="Y465" s="172" t="s">
        <v>1758</v>
      </c>
      <c r="Z465" s="219">
        <v>1.7999999999999999E-2</v>
      </c>
      <c r="AA465" s="172" t="s">
        <v>1964</v>
      </c>
    </row>
    <row r="466" spans="3:27">
      <c r="C466" s="1093"/>
      <c r="D466" s="218" t="s">
        <v>1981</v>
      </c>
      <c r="E466" s="212" t="s">
        <v>1958</v>
      </c>
      <c r="F466" s="213" t="s">
        <v>1672</v>
      </c>
      <c r="G466" s="164">
        <v>5692786</v>
      </c>
      <c r="H466" s="180">
        <f t="shared" si="7"/>
        <v>11888105</v>
      </c>
      <c r="I466" s="11" t="s">
        <v>615</v>
      </c>
      <c r="J466" s="17"/>
      <c r="K466" s="515">
        <v>816136</v>
      </c>
      <c r="L466" s="515">
        <v>863653</v>
      </c>
      <c r="M466" s="515">
        <v>1048183</v>
      </c>
      <c r="N466" s="515">
        <v>1117427</v>
      </c>
      <c r="O466" s="515">
        <v>840660</v>
      </c>
      <c r="P466" s="515">
        <v>1121316</v>
      </c>
      <c r="Q466" s="515">
        <v>923849</v>
      </c>
      <c r="R466" s="515">
        <v>982091</v>
      </c>
      <c r="S466" s="515">
        <v>1000772</v>
      </c>
      <c r="T466" s="697">
        <v>978487</v>
      </c>
      <c r="U466" s="697">
        <v>1107835</v>
      </c>
      <c r="V466" s="697">
        <v>1087696</v>
      </c>
      <c r="W466" s="17"/>
      <c r="X466" s="11" t="s">
        <v>511</v>
      </c>
      <c r="Y466" s="11" t="s">
        <v>1758</v>
      </c>
      <c r="Z466" s="223">
        <v>1.7999999999999999E-2</v>
      </c>
      <c r="AA466" s="213" t="s">
        <v>1964</v>
      </c>
    </row>
    <row r="467" spans="3:27" s="174" customFormat="1" ht="12.75">
      <c r="C467" s="1093"/>
      <c r="D467" s="221" t="s">
        <v>1982</v>
      </c>
      <c r="E467" s="215"/>
      <c r="F467" s="173" t="s">
        <v>1672</v>
      </c>
      <c r="G467" s="251">
        <v>0</v>
      </c>
      <c r="H467" s="180">
        <f t="shared" si="7"/>
        <v>0</v>
      </c>
      <c r="I467" s="11" t="s">
        <v>615</v>
      </c>
      <c r="J467" s="200"/>
      <c r="K467" s="697"/>
      <c r="L467" s="697"/>
      <c r="M467" s="697"/>
      <c r="N467" s="697"/>
      <c r="O467" s="697"/>
      <c r="P467" s="697"/>
      <c r="Q467" s="697"/>
      <c r="R467" s="697"/>
      <c r="S467" s="697"/>
      <c r="T467" s="697"/>
      <c r="U467" s="697"/>
      <c r="V467" s="697"/>
      <c r="W467" s="200"/>
      <c r="X467" s="173" t="s">
        <v>511</v>
      </c>
      <c r="Y467" s="173" t="s">
        <v>1758</v>
      </c>
      <c r="Z467" s="222">
        <v>1.7999999999999999E-2</v>
      </c>
      <c r="AA467" s="173" t="s">
        <v>1967</v>
      </c>
    </row>
    <row r="468" spans="3:27">
      <c r="C468" s="1093"/>
      <c r="D468" s="218" t="s">
        <v>1983</v>
      </c>
      <c r="E468" s="212" t="s">
        <v>1958</v>
      </c>
      <c r="F468" s="213" t="s">
        <v>1672</v>
      </c>
      <c r="G468" s="164">
        <v>1974321</v>
      </c>
      <c r="H468" s="180">
        <f>SUM(K468:V468)</f>
        <v>2949680</v>
      </c>
      <c r="I468" s="11" t="s">
        <v>615</v>
      </c>
      <c r="J468" s="17"/>
      <c r="K468" s="697">
        <v>202500</v>
      </c>
      <c r="L468" s="697">
        <v>214290</v>
      </c>
      <c r="M468" s="697">
        <v>260075</v>
      </c>
      <c r="N468" s="697">
        <v>277256</v>
      </c>
      <c r="O468" s="697">
        <v>208585</v>
      </c>
      <c r="P468" s="697">
        <v>278221</v>
      </c>
      <c r="Q468" s="697">
        <v>229226</v>
      </c>
      <c r="R468" s="697">
        <v>243677</v>
      </c>
      <c r="S468" s="697">
        <v>248312</v>
      </c>
      <c r="T468" s="697">
        <v>242782</v>
      </c>
      <c r="U468" s="697">
        <v>274876</v>
      </c>
      <c r="V468" s="697">
        <v>269880</v>
      </c>
      <c r="W468" s="17"/>
      <c r="X468" s="11" t="s">
        <v>511</v>
      </c>
      <c r="Y468" s="11" t="s">
        <v>1758</v>
      </c>
      <c r="Z468" s="223">
        <v>1.7999999999999999E-2</v>
      </c>
      <c r="AA468" s="213" t="s">
        <v>1964</v>
      </c>
    </row>
    <row r="469" spans="3:27" s="174" customFormat="1" ht="12.75">
      <c r="C469" s="1093"/>
      <c r="D469" s="221" t="s">
        <v>1984</v>
      </c>
      <c r="E469" s="215"/>
      <c r="F469" s="173" t="s">
        <v>1672</v>
      </c>
      <c r="G469" s="251">
        <v>0</v>
      </c>
      <c r="H469" s="180">
        <f t="shared" si="7"/>
        <v>0</v>
      </c>
      <c r="I469" s="11" t="s">
        <v>615</v>
      </c>
      <c r="J469" s="200"/>
      <c r="K469" s="697"/>
      <c r="L469" s="697"/>
      <c r="M469" s="697"/>
      <c r="N469" s="697"/>
      <c r="O469" s="697"/>
      <c r="P469" s="697"/>
      <c r="Q469" s="697"/>
      <c r="R469" s="697"/>
      <c r="S469" s="697"/>
      <c r="T469" s="697"/>
      <c r="U469" s="697"/>
      <c r="V469" s="697"/>
      <c r="W469" s="200"/>
      <c r="X469" s="173" t="s">
        <v>511</v>
      </c>
      <c r="Y469" s="173" t="s">
        <v>1758</v>
      </c>
      <c r="Z469" s="222">
        <v>1.7999999999999999E-2</v>
      </c>
      <c r="AA469" s="173" t="s">
        <v>1967</v>
      </c>
    </row>
    <row r="470" spans="3:27" s="174" customFormat="1" ht="12.75">
      <c r="C470" s="1093"/>
      <c r="D470" s="221" t="s">
        <v>1985</v>
      </c>
      <c r="E470" s="215"/>
      <c r="F470" s="173" t="s">
        <v>1672</v>
      </c>
      <c r="G470" s="251">
        <v>0</v>
      </c>
      <c r="H470" s="180">
        <f t="shared" si="7"/>
        <v>0</v>
      </c>
      <c r="I470" s="11" t="s">
        <v>615</v>
      </c>
      <c r="J470" s="200"/>
      <c r="K470" s="697"/>
      <c r="L470" s="697"/>
      <c r="M470" s="697"/>
      <c r="N470" s="697"/>
      <c r="O470" s="697"/>
      <c r="P470" s="697"/>
      <c r="Q470" s="697"/>
      <c r="R470" s="697"/>
      <c r="S470" s="697"/>
      <c r="T470" s="697"/>
      <c r="U470" s="697"/>
      <c r="V470" s="697"/>
      <c r="W470" s="200"/>
      <c r="X470" s="173" t="s">
        <v>511</v>
      </c>
      <c r="Y470" s="173" t="s">
        <v>1758</v>
      </c>
      <c r="Z470" s="222">
        <v>1.7999999999999999E-2</v>
      </c>
      <c r="AA470" s="173" t="s">
        <v>1967</v>
      </c>
    </row>
    <row r="471" spans="3:27" s="174" customFormat="1" ht="12.75">
      <c r="C471" s="1093"/>
      <c r="D471" s="221" t="s">
        <v>1986</v>
      </c>
      <c r="E471" s="215"/>
      <c r="F471" s="173" t="s">
        <v>1672</v>
      </c>
      <c r="G471" s="251">
        <v>0</v>
      </c>
      <c r="H471" s="180">
        <f t="shared" si="7"/>
        <v>0</v>
      </c>
      <c r="I471" s="11" t="s">
        <v>615</v>
      </c>
      <c r="J471" s="200"/>
      <c r="K471" s="697"/>
      <c r="L471" s="697"/>
      <c r="M471" s="697"/>
      <c r="N471" s="697"/>
      <c r="O471" s="697"/>
      <c r="P471" s="697"/>
      <c r="Q471" s="697"/>
      <c r="R471" s="697"/>
      <c r="S471" s="697"/>
      <c r="T471" s="697"/>
      <c r="U471" s="697"/>
      <c r="V471" s="697"/>
      <c r="W471" s="200"/>
      <c r="X471" s="173" t="s">
        <v>511</v>
      </c>
      <c r="Y471" s="173" t="s">
        <v>1758</v>
      </c>
      <c r="Z471" s="222">
        <v>1.7999999999999999E-2</v>
      </c>
      <c r="AA471" s="173" t="s">
        <v>1967</v>
      </c>
    </row>
    <row r="472" spans="3:27">
      <c r="C472" s="1093"/>
      <c r="D472" s="218" t="s">
        <v>1987</v>
      </c>
      <c r="E472" s="212" t="s">
        <v>1958</v>
      </c>
      <c r="F472" s="213" t="s">
        <v>1672</v>
      </c>
      <c r="G472" s="164">
        <v>5174437</v>
      </c>
      <c r="H472" s="180">
        <f t="shared" si="7"/>
        <v>6614056.3712871848</v>
      </c>
      <c r="I472" s="11" t="s">
        <v>615</v>
      </c>
      <c r="J472" s="17"/>
      <c r="K472" s="515">
        <v>455771</v>
      </c>
      <c r="L472" s="515">
        <v>502099.99</v>
      </c>
      <c r="M472" s="515">
        <v>642934.3312871845</v>
      </c>
      <c r="N472" s="515">
        <v>602887.55000000005</v>
      </c>
      <c r="O472" s="515">
        <v>462991.6</v>
      </c>
      <c r="P472" s="515">
        <v>649621</v>
      </c>
      <c r="Q472" s="515">
        <v>476147.4</v>
      </c>
      <c r="R472" s="515">
        <v>521881.30000000005</v>
      </c>
      <c r="S472" s="515">
        <v>564893.5</v>
      </c>
      <c r="T472" s="697">
        <v>571340.19999999995</v>
      </c>
      <c r="U472" s="697">
        <v>595355.68599999999</v>
      </c>
      <c r="V472" s="697">
        <v>568132.81400000001</v>
      </c>
      <c r="W472" s="17"/>
      <c r="X472" s="11" t="s">
        <v>511</v>
      </c>
      <c r="Y472" s="11" t="s">
        <v>1758</v>
      </c>
      <c r="Z472" s="223">
        <v>1.7999999999999999E-2</v>
      </c>
      <c r="AA472" s="213" t="s">
        <v>1964</v>
      </c>
    </row>
    <row r="473" spans="3:27">
      <c r="C473" s="1093"/>
      <c r="D473" s="218" t="s">
        <v>1988</v>
      </c>
      <c r="E473" s="212" t="s">
        <v>1958</v>
      </c>
      <c r="F473" s="213" t="s">
        <v>1716</v>
      </c>
      <c r="G473" s="164">
        <v>518349</v>
      </c>
      <c r="H473" s="180">
        <f t="shared" si="7"/>
        <v>2324369.0686999997</v>
      </c>
      <c r="I473" s="11" t="s">
        <v>615</v>
      </c>
      <c r="J473" s="17"/>
      <c r="K473" s="515">
        <v>157865</v>
      </c>
      <c r="L473" s="515">
        <v>147263</v>
      </c>
      <c r="M473" s="515">
        <v>145173.0687</v>
      </c>
      <c r="N473" s="515">
        <v>237283</v>
      </c>
      <c r="O473" s="515">
        <v>169084</v>
      </c>
      <c r="P473" s="515">
        <v>193474</v>
      </c>
      <c r="Q473" s="515">
        <v>218476</v>
      </c>
      <c r="R473" s="515">
        <v>216533</v>
      </c>
      <c r="S473" s="515">
        <v>187567</v>
      </c>
      <c r="T473" s="697">
        <v>164364</v>
      </c>
      <c r="U473" s="697">
        <v>237603</v>
      </c>
      <c r="V473" s="697">
        <v>249684</v>
      </c>
      <c r="W473" s="17"/>
      <c r="X473" s="11" t="s">
        <v>511</v>
      </c>
      <c r="Y473" s="11" t="s">
        <v>1758</v>
      </c>
      <c r="Z473" s="223">
        <v>1.7999999999999999E-2</v>
      </c>
      <c r="AA473" s="213" t="s">
        <v>1964</v>
      </c>
    </row>
    <row r="474" spans="3:27">
      <c r="C474" s="1093"/>
      <c r="D474" s="218" t="s">
        <v>1989</v>
      </c>
      <c r="E474" s="212" t="s">
        <v>1958</v>
      </c>
      <c r="F474" s="213" t="s">
        <v>1716</v>
      </c>
      <c r="G474" s="164">
        <v>518349</v>
      </c>
      <c r="H474" s="180">
        <f t="shared" si="7"/>
        <v>2324369.0686999997</v>
      </c>
      <c r="I474" s="11" t="s">
        <v>615</v>
      </c>
      <c r="J474" s="17"/>
      <c r="K474" s="515">
        <v>157865</v>
      </c>
      <c r="L474" s="515">
        <v>147263</v>
      </c>
      <c r="M474" s="515">
        <v>145173.0687</v>
      </c>
      <c r="N474" s="515">
        <v>237283</v>
      </c>
      <c r="O474" s="515">
        <v>169084</v>
      </c>
      <c r="P474" s="515">
        <v>193474</v>
      </c>
      <c r="Q474" s="515">
        <v>218476</v>
      </c>
      <c r="R474" s="515">
        <v>216533</v>
      </c>
      <c r="S474" s="515">
        <v>187567</v>
      </c>
      <c r="T474" s="697">
        <v>164364</v>
      </c>
      <c r="U474" s="697">
        <v>237603</v>
      </c>
      <c r="V474" s="697">
        <v>249684</v>
      </c>
      <c r="W474" s="17"/>
      <c r="X474" s="11" t="s">
        <v>511</v>
      </c>
      <c r="Y474" s="11" t="s">
        <v>1758</v>
      </c>
      <c r="Z474" s="223">
        <v>1.7999999999999999E-2</v>
      </c>
      <c r="AA474" s="213" t="s">
        <v>1964</v>
      </c>
    </row>
    <row r="475" spans="3:27" s="260" customFormat="1" ht="12.75">
      <c r="C475" s="1093"/>
      <c r="D475" s="255"/>
      <c r="E475" s="255"/>
      <c r="F475" s="256" t="s">
        <v>342</v>
      </c>
      <c r="G475" s="257">
        <v>0</v>
      </c>
      <c r="H475" s="180">
        <f t="shared" ref="H475:H476" si="9">SUM(K475:V475)</f>
        <v>0</v>
      </c>
      <c r="I475" s="11" t="s">
        <v>342</v>
      </c>
      <c r="J475" s="258"/>
      <c r="K475" s="418"/>
      <c r="L475" s="418"/>
      <c r="M475" s="418"/>
      <c r="N475" s="418"/>
      <c r="O475" s="418"/>
      <c r="P475" s="418"/>
      <c r="Q475" s="418"/>
      <c r="R475" s="418"/>
      <c r="S475" s="418"/>
      <c r="T475" s="418"/>
      <c r="U475" s="418"/>
      <c r="V475" s="418"/>
      <c r="W475" s="258"/>
      <c r="X475" s="172" t="s">
        <v>342</v>
      </c>
      <c r="Y475" s="254" t="s">
        <v>342</v>
      </c>
      <c r="Z475" s="259"/>
      <c r="AA475" s="172" t="s">
        <v>342</v>
      </c>
    </row>
    <row r="476" spans="3:27" s="260" customFormat="1" ht="12.75">
      <c r="C476" s="1094"/>
      <c r="D476" s="255"/>
      <c r="E476" s="255"/>
      <c r="F476" s="256" t="s">
        <v>342</v>
      </c>
      <c r="G476" s="257">
        <v>0</v>
      </c>
      <c r="H476" s="180">
        <f t="shared" si="9"/>
        <v>0</v>
      </c>
      <c r="I476" s="11" t="s">
        <v>342</v>
      </c>
      <c r="J476" s="258"/>
      <c r="K476" s="418"/>
      <c r="L476" s="418"/>
      <c r="M476" s="418"/>
      <c r="N476" s="418"/>
      <c r="O476" s="418"/>
      <c r="P476" s="418"/>
      <c r="Q476" s="418"/>
      <c r="R476" s="418"/>
      <c r="S476" s="418"/>
      <c r="T476" s="418"/>
      <c r="U476" s="418"/>
      <c r="V476" s="418"/>
      <c r="W476" s="258"/>
      <c r="X476" s="172" t="s">
        <v>342</v>
      </c>
      <c r="Y476" s="254" t="s">
        <v>342</v>
      </c>
      <c r="Z476" s="259"/>
      <c r="AA476" s="172" t="s">
        <v>342</v>
      </c>
    </row>
    <row r="477" spans="3:27">
      <c r="C477" s="214"/>
      <c r="D477" s="214"/>
      <c r="E477" s="214"/>
      <c r="F477" s="214"/>
      <c r="G477" s="211"/>
      <c r="H477" s="211"/>
      <c r="I477" s="211"/>
      <c r="J477" s="17"/>
      <c r="K477" s="214"/>
      <c r="L477" s="214"/>
      <c r="M477" s="214"/>
      <c r="N477" s="214"/>
      <c r="O477" s="214"/>
      <c r="P477" s="214"/>
      <c r="Q477" s="214"/>
      <c r="R477" s="214"/>
      <c r="S477" s="214"/>
      <c r="T477" s="214"/>
      <c r="U477" s="214"/>
      <c r="V477" s="214"/>
      <c r="W477" s="17"/>
      <c r="X477" s="17"/>
      <c r="Y477" s="17"/>
      <c r="Z477" s="17"/>
      <c r="AA477" s="17"/>
    </row>
    <row r="478" spans="3:27">
      <c r="C478" s="1093"/>
      <c r="D478" s="218" t="s">
        <v>1990</v>
      </c>
      <c r="E478" s="212" t="s">
        <v>1958</v>
      </c>
      <c r="F478" s="213" t="s">
        <v>1672</v>
      </c>
      <c r="G478" s="253">
        <v>412476</v>
      </c>
      <c r="H478" s="180">
        <f t="shared" si="7"/>
        <v>44741</v>
      </c>
      <c r="I478" s="11" t="s">
        <v>615</v>
      </c>
      <c r="J478" s="17"/>
      <c r="K478" s="697">
        <v>40056</v>
      </c>
      <c r="L478" s="697">
        <v>4685</v>
      </c>
      <c r="M478" s="697">
        <v>0</v>
      </c>
      <c r="N478" s="697">
        <v>0</v>
      </c>
      <c r="O478" s="697">
        <v>0</v>
      </c>
      <c r="P478" s="697">
        <v>0</v>
      </c>
      <c r="Q478" s="697">
        <v>0</v>
      </c>
      <c r="R478" s="697">
        <v>0</v>
      </c>
      <c r="S478" s="697">
        <v>0</v>
      </c>
      <c r="T478" s="697">
        <v>0</v>
      </c>
      <c r="U478" s="697">
        <v>0</v>
      </c>
      <c r="V478" s="697">
        <v>0</v>
      </c>
      <c r="W478" s="17"/>
      <c r="X478" s="11" t="s">
        <v>511</v>
      </c>
      <c r="Y478" s="11" t="s">
        <v>1758</v>
      </c>
      <c r="Z478" s="224">
        <v>1.7999999999999999E-2</v>
      </c>
      <c r="AA478" s="11" t="s">
        <v>1964</v>
      </c>
    </row>
    <row r="479" spans="3:27">
      <c r="C479" s="1093"/>
      <c r="D479" s="218" t="s">
        <v>1991</v>
      </c>
      <c r="E479" s="212" t="s">
        <v>1958</v>
      </c>
      <c r="F479" s="213" t="s">
        <v>1672</v>
      </c>
      <c r="G479" s="253">
        <v>412476</v>
      </c>
      <c r="H479" s="180">
        <f t="shared" si="7"/>
        <v>44741</v>
      </c>
      <c r="I479" s="11" t="s">
        <v>615</v>
      </c>
      <c r="J479" s="17"/>
      <c r="K479" s="697">
        <v>40056</v>
      </c>
      <c r="L479" s="697">
        <v>4685</v>
      </c>
      <c r="M479" s="697">
        <v>0</v>
      </c>
      <c r="N479" s="697">
        <v>0</v>
      </c>
      <c r="O479" s="697">
        <v>0</v>
      </c>
      <c r="P479" s="697">
        <v>0</v>
      </c>
      <c r="Q479" s="697">
        <v>0</v>
      </c>
      <c r="R479" s="697">
        <v>0</v>
      </c>
      <c r="S479" s="697">
        <v>0</v>
      </c>
      <c r="T479" s="697">
        <v>0</v>
      </c>
      <c r="U479" s="697">
        <v>0</v>
      </c>
      <c r="V479" s="697">
        <v>0</v>
      </c>
      <c r="W479" s="17"/>
      <c r="X479" s="11" t="s">
        <v>511</v>
      </c>
      <c r="Y479" s="11" t="s">
        <v>1758</v>
      </c>
      <c r="Z479" s="224">
        <v>1.7999999999999999E-2</v>
      </c>
      <c r="AA479" s="11" t="s">
        <v>1964</v>
      </c>
    </row>
    <row r="480" spans="3:27">
      <c r="C480" s="1093"/>
      <c r="D480" s="218" t="s">
        <v>1992</v>
      </c>
      <c r="E480" s="212" t="s">
        <v>1958</v>
      </c>
      <c r="F480" s="213" t="s">
        <v>1672</v>
      </c>
      <c r="G480" s="253">
        <v>125385</v>
      </c>
      <c r="H480" s="180">
        <f t="shared" si="7"/>
        <v>13422</v>
      </c>
      <c r="I480" s="11" t="s">
        <v>615</v>
      </c>
      <c r="J480" s="17"/>
      <c r="K480" s="697">
        <v>12017</v>
      </c>
      <c r="L480" s="697">
        <v>1405</v>
      </c>
      <c r="M480" s="697">
        <v>0</v>
      </c>
      <c r="N480" s="697">
        <v>0</v>
      </c>
      <c r="O480" s="697">
        <v>0</v>
      </c>
      <c r="P480" s="697">
        <v>0</v>
      </c>
      <c r="Q480" s="697">
        <v>0</v>
      </c>
      <c r="R480" s="697">
        <v>0</v>
      </c>
      <c r="S480" s="697">
        <v>0</v>
      </c>
      <c r="T480" s="697">
        <v>0</v>
      </c>
      <c r="U480" s="697">
        <v>0</v>
      </c>
      <c r="V480" s="697">
        <v>0</v>
      </c>
      <c r="W480" s="17"/>
      <c r="X480" s="11" t="s">
        <v>897</v>
      </c>
      <c r="Y480" s="11" t="s">
        <v>1758</v>
      </c>
      <c r="Z480" s="224">
        <v>1.7999999999999999E-2</v>
      </c>
      <c r="AA480" s="11" t="s">
        <v>1964</v>
      </c>
    </row>
    <row r="481" spans="3:27">
      <c r="C481" s="1093"/>
      <c r="D481" s="218" t="s">
        <v>1993</v>
      </c>
      <c r="E481" s="212" t="s">
        <v>1958</v>
      </c>
      <c r="F481" s="213" t="s">
        <v>1716</v>
      </c>
      <c r="G481" s="253">
        <v>287291</v>
      </c>
      <c r="H481" s="180">
        <f t="shared" si="7"/>
        <v>31318</v>
      </c>
      <c r="I481" s="11" t="s">
        <v>615</v>
      </c>
      <c r="J481" s="17"/>
      <c r="K481" s="697">
        <v>28039</v>
      </c>
      <c r="L481" s="697">
        <v>3279</v>
      </c>
      <c r="M481" s="697">
        <v>0</v>
      </c>
      <c r="N481" s="697">
        <v>0</v>
      </c>
      <c r="O481" s="697">
        <v>0</v>
      </c>
      <c r="P481" s="697">
        <v>0</v>
      </c>
      <c r="Q481" s="697">
        <v>0</v>
      </c>
      <c r="R481" s="697">
        <v>0</v>
      </c>
      <c r="S481" s="697">
        <v>0</v>
      </c>
      <c r="T481" s="697">
        <v>0</v>
      </c>
      <c r="U481" s="697">
        <v>0</v>
      </c>
      <c r="V481" s="697">
        <v>0</v>
      </c>
      <c r="W481" s="17"/>
      <c r="X481" s="11" t="s">
        <v>897</v>
      </c>
      <c r="Y481" s="11" t="s">
        <v>1758</v>
      </c>
      <c r="Z481" s="224">
        <v>1.7999999999999999E-2</v>
      </c>
      <c r="AA481" s="11" t="s">
        <v>1964</v>
      </c>
    </row>
    <row r="482" spans="3:27" s="260" customFormat="1" ht="12.75">
      <c r="C482" s="1093"/>
      <c r="D482" s="255"/>
      <c r="E482" s="255"/>
      <c r="F482" s="256" t="s">
        <v>342</v>
      </c>
      <c r="G482" s="257">
        <v>0</v>
      </c>
      <c r="H482" s="180">
        <f t="shared" ref="H482:H483" si="10">SUM(K482:V482)</f>
        <v>0</v>
      </c>
      <c r="I482" s="11" t="s">
        <v>342</v>
      </c>
      <c r="J482" s="258"/>
      <c r="K482" s="292"/>
      <c r="L482" s="292"/>
      <c r="M482" s="418"/>
      <c r="N482" s="292"/>
      <c r="O482" s="292"/>
      <c r="P482" s="292"/>
      <c r="Q482" s="292"/>
      <c r="R482" s="292"/>
      <c r="S482" s="418"/>
      <c r="T482" s="418"/>
      <c r="U482" s="418"/>
      <c r="V482" s="418"/>
      <c r="W482" s="258"/>
      <c r="X482" s="172" t="s">
        <v>342</v>
      </c>
      <c r="Y482" s="254" t="s">
        <v>342</v>
      </c>
      <c r="Z482" s="259"/>
      <c r="AA482" s="172" t="s">
        <v>342</v>
      </c>
    </row>
    <row r="483" spans="3:27" s="260" customFormat="1" ht="12.75">
      <c r="C483" s="1094"/>
      <c r="D483" s="255"/>
      <c r="E483" s="255"/>
      <c r="F483" s="256" t="s">
        <v>342</v>
      </c>
      <c r="G483" s="257">
        <v>0</v>
      </c>
      <c r="H483" s="180">
        <f t="shared" si="10"/>
        <v>0</v>
      </c>
      <c r="I483" s="11" t="s">
        <v>342</v>
      </c>
      <c r="J483" s="258"/>
      <c r="K483" s="292"/>
      <c r="L483" s="292"/>
      <c r="M483" s="418"/>
      <c r="N483" s="292"/>
      <c r="O483" s="292"/>
      <c r="P483" s="292"/>
      <c r="Q483" s="292"/>
      <c r="R483" s="292"/>
      <c r="S483" s="418"/>
      <c r="T483" s="418"/>
      <c r="U483" s="418"/>
      <c r="V483" s="418"/>
      <c r="W483" s="258"/>
      <c r="X483" s="172" t="s">
        <v>342</v>
      </c>
      <c r="Y483" s="254" t="s">
        <v>342</v>
      </c>
      <c r="Z483" s="259"/>
      <c r="AA483" s="172" t="s">
        <v>342</v>
      </c>
    </row>
    <row r="484" spans="3:27">
      <c r="C484" s="2"/>
      <c r="D484" s="2"/>
      <c r="E484" s="2"/>
      <c r="F484" s="2"/>
      <c r="G484" s="225"/>
      <c r="H484" s="225"/>
      <c r="I484" s="225"/>
      <c r="J484" s="2"/>
      <c r="K484" s="2"/>
      <c r="L484" s="2"/>
      <c r="M484" s="2"/>
      <c r="N484" s="2"/>
      <c r="O484" s="2"/>
      <c r="P484" s="2"/>
      <c r="Q484" s="2"/>
      <c r="R484" s="2"/>
      <c r="S484" s="2"/>
      <c r="T484" s="2"/>
      <c r="U484" s="2"/>
      <c r="V484" s="2"/>
      <c r="W484" s="2"/>
      <c r="X484" s="2"/>
      <c r="Y484" s="2"/>
      <c r="Z484" s="2"/>
      <c r="AA484" s="2"/>
    </row>
    <row r="485" spans="3:27">
      <c r="C485" s="24"/>
      <c r="D485" s="24"/>
      <c r="E485" s="24"/>
      <c r="F485" s="24"/>
      <c r="G485" s="226"/>
      <c r="H485" s="226"/>
      <c r="I485" s="226"/>
      <c r="J485" s="24"/>
      <c r="K485" s="24"/>
      <c r="L485" s="24"/>
      <c r="M485" s="24"/>
      <c r="N485" s="24"/>
      <c r="O485" s="24"/>
      <c r="P485" s="24"/>
      <c r="Q485" s="24"/>
      <c r="R485" s="24"/>
      <c r="S485" s="24"/>
      <c r="T485" s="24"/>
      <c r="U485" s="24"/>
      <c r="V485" s="24"/>
      <c r="W485" s="24"/>
      <c r="X485" s="24"/>
      <c r="Y485" s="24"/>
      <c r="Z485" s="24"/>
      <c r="AA485" s="24"/>
    </row>
    <row r="486" spans="3:27">
      <c r="C486" s="91" t="s">
        <v>1994</v>
      </c>
      <c r="D486" s="24"/>
      <c r="E486" s="24"/>
      <c r="F486" s="24"/>
      <c r="G486" s="227"/>
      <c r="H486" s="227"/>
      <c r="I486" s="227"/>
      <c r="J486" s="24"/>
      <c r="K486" s="228"/>
      <c r="L486" s="24"/>
      <c r="M486" s="24"/>
      <c r="N486" s="24"/>
      <c r="O486" s="24"/>
      <c r="P486" s="229"/>
      <c r="Q486" s="24"/>
      <c r="R486" s="24"/>
      <c r="S486" s="24"/>
      <c r="T486" s="24"/>
      <c r="U486" s="24"/>
      <c r="V486" s="24"/>
      <c r="W486" s="24"/>
      <c r="X486" s="24"/>
      <c r="Y486" s="24"/>
      <c r="Z486" s="24"/>
      <c r="AA486" s="24"/>
    </row>
    <row r="487" spans="3:27">
      <c r="C487" s="91" t="s">
        <v>1995</v>
      </c>
      <c r="D487" s="24"/>
      <c r="E487" s="24"/>
      <c r="F487" s="24"/>
      <c r="G487" s="227"/>
      <c r="H487" s="227"/>
      <c r="I487" s="227"/>
      <c r="J487" s="24"/>
      <c r="K487" s="228"/>
      <c r="L487" s="24"/>
      <c r="M487" s="24"/>
      <c r="N487" s="24"/>
      <c r="O487" s="24"/>
      <c r="P487" s="229"/>
      <c r="Q487" s="24"/>
      <c r="R487" s="24"/>
      <c r="S487" s="24"/>
      <c r="T487" s="24"/>
      <c r="U487" s="24"/>
      <c r="V487" s="24"/>
      <c r="W487" s="24"/>
      <c r="X487" s="24"/>
      <c r="Y487" s="24"/>
      <c r="Z487" s="24"/>
      <c r="AA487" s="24"/>
    </row>
    <row r="488" spans="3:27">
      <c r="C488" s="24"/>
      <c r="D488" s="24"/>
      <c r="E488" s="24"/>
      <c r="F488" s="24"/>
      <c r="G488" s="226"/>
      <c r="H488" s="226"/>
      <c r="I488" s="226"/>
      <c r="J488" s="24"/>
      <c r="K488" s="24"/>
      <c r="L488" s="24"/>
      <c r="M488" s="24"/>
      <c r="N488" s="24"/>
      <c r="O488" s="24"/>
      <c r="P488" s="24"/>
      <c r="Q488" s="24"/>
      <c r="R488" s="24"/>
      <c r="S488" s="24"/>
      <c r="T488" s="24"/>
      <c r="U488" s="24"/>
      <c r="V488" s="24"/>
      <c r="W488" s="24"/>
      <c r="X488" s="24"/>
      <c r="Y488" s="24"/>
      <c r="Z488" s="24"/>
      <c r="AA488" s="24"/>
    </row>
    <row r="489" spans="3:27" ht="18">
      <c r="C489" s="25" t="s">
        <v>1996</v>
      </c>
    </row>
    <row r="491" spans="3:27">
      <c r="C491" s="231" t="s">
        <v>1997</v>
      </c>
      <c r="D491" s="232"/>
      <c r="G491" s="1"/>
      <c r="H491" s="1"/>
      <c r="I491" s="1"/>
    </row>
    <row r="492" spans="3:27">
      <c r="C492" s="233" t="s">
        <v>1998</v>
      </c>
      <c r="D492" s="234"/>
      <c r="G492" s="1"/>
      <c r="H492" s="1"/>
      <c r="I492" s="1"/>
    </row>
    <row r="493" spans="3:27">
      <c r="C493" s="233" t="s">
        <v>1999</v>
      </c>
      <c r="D493" s="234"/>
      <c r="G493" s="1"/>
      <c r="H493" s="1"/>
      <c r="I493" s="1"/>
    </row>
    <row r="494" spans="3:27">
      <c r="C494" s="233" t="s">
        <v>2000</v>
      </c>
      <c r="D494" s="234"/>
      <c r="G494" s="1"/>
      <c r="H494" s="1"/>
      <c r="I494" s="1"/>
    </row>
    <row r="495" spans="3:27">
      <c r="C495" s="233" t="s">
        <v>2001</v>
      </c>
      <c r="D495" s="234"/>
      <c r="G495" s="1"/>
      <c r="H495" s="1"/>
      <c r="I495" s="1"/>
    </row>
    <row r="496" spans="3:27">
      <c r="C496" s="233" t="s">
        <v>2002</v>
      </c>
      <c r="D496" s="234"/>
      <c r="G496" s="1"/>
      <c r="H496" s="1"/>
      <c r="I496" s="1"/>
    </row>
    <row r="497" spans="3:3">
      <c r="C497" s="233" t="s">
        <v>2003</v>
      </c>
    </row>
    <row r="498" spans="3:3">
      <c r="C498" s="235" t="s">
        <v>2004</v>
      </c>
    </row>
    <row r="500" spans="3:3">
      <c r="C500" s="231" t="s">
        <v>2005</v>
      </c>
    </row>
    <row r="559" spans="3:3">
      <c r="C559" s="231" t="s">
        <v>2006</v>
      </c>
    </row>
    <row r="604" spans="3:26" ht="18">
      <c r="C604" s="34" t="s">
        <v>2007</v>
      </c>
      <c r="D604" s="17"/>
      <c r="E604" s="17"/>
      <c r="F604" s="17"/>
      <c r="G604" s="211"/>
      <c r="H604" s="211"/>
      <c r="I604" s="211"/>
      <c r="J604" s="17"/>
      <c r="K604" s="17"/>
      <c r="L604" s="17"/>
      <c r="M604" s="17"/>
      <c r="N604" s="17"/>
      <c r="O604" s="17"/>
      <c r="P604" s="17"/>
      <c r="Q604" s="17"/>
      <c r="R604" s="17"/>
      <c r="S604" s="17"/>
      <c r="T604" s="17"/>
      <c r="U604" s="17"/>
      <c r="V604" s="17"/>
      <c r="W604" s="17"/>
      <c r="X604" s="17"/>
      <c r="Y604" s="17"/>
      <c r="Z604" s="17"/>
    </row>
    <row r="605" spans="3:26" ht="15" customHeight="1">
      <c r="C605" s="17"/>
      <c r="D605" s="17"/>
      <c r="E605" s="17"/>
      <c r="F605" s="1086" t="s">
        <v>1651</v>
      </c>
      <c r="G605" s="1086" t="s">
        <v>1748</v>
      </c>
      <c r="H605" s="1086" t="s">
        <v>1749</v>
      </c>
      <c r="I605" s="1088" t="s">
        <v>472</v>
      </c>
      <c r="J605" s="17"/>
      <c r="K605" s="1087" t="s">
        <v>1750</v>
      </c>
      <c r="L605" s="1011"/>
      <c r="M605" s="1011"/>
      <c r="N605" s="1011"/>
      <c r="O605" s="1011"/>
      <c r="P605" s="1011"/>
      <c r="Q605" s="1011"/>
      <c r="R605" s="1011"/>
      <c r="S605" s="1011"/>
      <c r="T605" s="1011"/>
      <c r="U605" s="1011"/>
      <c r="V605" s="1088"/>
      <c r="W605" s="17"/>
      <c r="X605" s="1105" t="s">
        <v>1751</v>
      </c>
      <c r="Y605" s="1086" t="s">
        <v>1752</v>
      </c>
      <c r="Z605" s="1088" t="s">
        <v>1753</v>
      </c>
    </row>
    <row r="606" spans="3:26" ht="25.5" customHeight="1">
      <c r="C606" s="698" t="s">
        <v>861</v>
      </c>
      <c r="D606" s="51" t="s">
        <v>738</v>
      </c>
      <c r="E606" s="51" t="s">
        <v>1754</v>
      </c>
      <c r="F606" s="1028"/>
      <c r="G606" s="1028"/>
      <c r="H606" s="1028"/>
      <c r="I606" s="1095"/>
      <c r="J606" s="17"/>
      <c r="K606" s="702" t="s">
        <v>574</v>
      </c>
      <c r="L606" s="103" t="s">
        <v>575</v>
      </c>
      <c r="M606" s="103" t="s">
        <v>576</v>
      </c>
      <c r="N606" s="103" t="s">
        <v>577</v>
      </c>
      <c r="O606" s="103" t="s">
        <v>578</v>
      </c>
      <c r="P606" s="103" t="s">
        <v>579</v>
      </c>
      <c r="Q606" s="103" t="s">
        <v>580</v>
      </c>
      <c r="R606" s="103" t="s">
        <v>581</v>
      </c>
      <c r="S606" s="103" t="s">
        <v>582</v>
      </c>
      <c r="T606" s="103" t="s">
        <v>583</v>
      </c>
      <c r="U606" s="103" t="s">
        <v>584</v>
      </c>
      <c r="V606" s="700" t="s">
        <v>585</v>
      </c>
      <c r="W606" s="17"/>
      <c r="X606" s="1106"/>
      <c r="Y606" s="1028"/>
      <c r="Z606" s="1095"/>
    </row>
    <row r="607" spans="3:26" s="163" customFormat="1" ht="12.75">
      <c r="C607" s="699" t="s">
        <v>1761</v>
      </c>
      <c r="D607" s="252" t="s">
        <v>2008</v>
      </c>
      <c r="E607" s="252"/>
      <c r="F607" s="172"/>
      <c r="G607" s="164">
        <v>111093</v>
      </c>
      <c r="H607" s="180">
        <f>SUM(K607:V607)</f>
        <v>40193</v>
      </c>
      <c r="I607" s="701" t="s">
        <v>615</v>
      </c>
      <c r="J607" s="85"/>
      <c r="K607" s="705">
        <f>SUM(K15, K18, K23, K30, K33, K36, K41, K44, K51, K54, K60, K63, K66, K71)</f>
        <v>1356</v>
      </c>
      <c r="L607" s="705">
        <f t="shared" ref="L607:V607" si="11">SUM(L15, L18, L23, L30, L33, L36, L41, L44, L51, L54, L60, L63, L66, L71)</f>
        <v>1230</v>
      </c>
      <c r="M607" s="705">
        <f t="shared" si="11"/>
        <v>1350</v>
      </c>
      <c r="N607" s="705">
        <f t="shared" si="11"/>
        <v>6479</v>
      </c>
      <c r="O607" s="705">
        <f t="shared" si="11"/>
        <v>1151</v>
      </c>
      <c r="P607" s="705">
        <f t="shared" si="11"/>
        <v>3608</v>
      </c>
      <c r="Q607" s="705">
        <f t="shared" si="11"/>
        <v>14808</v>
      </c>
      <c r="R607" s="705">
        <f t="shared" si="11"/>
        <v>170</v>
      </c>
      <c r="S607" s="705">
        <f t="shared" si="11"/>
        <v>1390</v>
      </c>
      <c r="T607" s="705">
        <f t="shared" si="11"/>
        <v>1263</v>
      </c>
      <c r="U607" s="705">
        <f t="shared" si="11"/>
        <v>6205</v>
      </c>
      <c r="V607" s="705">
        <f t="shared" si="11"/>
        <v>1183</v>
      </c>
      <c r="W607" s="85"/>
      <c r="X607" s="703"/>
      <c r="Y607" s="254"/>
      <c r="Z607" s="704"/>
    </row>
    <row r="608" spans="3:26" s="163" customFormat="1" ht="12.75">
      <c r="C608" s="699" t="s">
        <v>1761</v>
      </c>
      <c r="D608" s="252" t="s">
        <v>2009</v>
      </c>
      <c r="E608" s="252"/>
      <c r="F608" s="172"/>
      <c r="G608" s="164">
        <v>22523</v>
      </c>
      <c r="H608" s="180">
        <f t="shared" ref="H608:H629" si="12">SUM(K608:V608)</f>
        <v>6904</v>
      </c>
      <c r="I608" s="701" t="s">
        <v>615</v>
      </c>
      <c r="J608" s="85"/>
      <c r="K608" s="705">
        <f>SUM(K210, K213, K220, K225, K228, K231, K234)</f>
        <v>219</v>
      </c>
      <c r="L608" s="705">
        <f t="shared" ref="L608:V608" si="13">SUM(L210, L213, L220, L225, L228, L231, L234)</f>
        <v>1088</v>
      </c>
      <c r="M608" s="705">
        <f t="shared" si="13"/>
        <v>0</v>
      </c>
      <c r="N608" s="705">
        <f t="shared" si="13"/>
        <v>146</v>
      </c>
      <c r="O608" s="705">
        <f t="shared" si="13"/>
        <v>175</v>
      </c>
      <c r="P608" s="705">
        <f t="shared" si="13"/>
        <v>5276</v>
      </c>
      <c r="Q608" s="705">
        <f t="shared" si="13"/>
        <v>0</v>
      </c>
      <c r="R608" s="705">
        <f t="shared" si="13"/>
        <v>0</v>
      </c>
      <c r="S608" s="705">
        <f t="shared" si="13"/>
        <v>0</v>
      </c>
      <c r="T608" s="705">
        <f t="shared" si="13"/>
        <v>0</v>
      </c>
      <c r="U608" s="705">
        <f t="shared" si="13"/>
        <v>0</v>
      </c>
      <c r="V608" s="705">
        <f t="shared" si="13"/>
        <v>0</v>
      </c>
      <c r="W608" s="85"/>
      <c r="X608" s="703"/>
      <c r="Y608" s="254"/>
      <c r="Z608" s="704"/>
    </row>
    <row r="609" spans="3:22" s="163" customFormat="1" ht="12.75">
      <c r="C609" s="699" t="s">
        <v>1761</v>
      </c>
      <c r="D609" s="252" t="s">
        <v>2010</v>
      </c>
      <c r="E609" s="252"/>
      <c r="F609" s="172"/>
      <c r="G609" s="164">
        <v>8521454</v>
      </c>
      <c r="H609" s="180">
        <f>SUM(K609:V609)</f>
        <v>941442.74</v>
      </c>
      <c r="I609" s="701" t="s">
        <v>615</v>
      </c>
      <c r="J609" s="85"/>
      <c r="K609" s="705">
        <f>SUM(K15, K18, K23, K30, K33, K36, K41, K44, K51, K54, K60, K63, K66, K71, K95, K97, K100, K103, K106, K108, K111, K113, K115, K118, K121, K123, K126, K129, K132, K135, K138, K141, K210, K213, K220, K225, K228, K231, K234, K335, K337, K339, K341, K343, K346, K347, K349, K351, K353)</f>
        <v>80916.5</v>
      </c>
      <c r="L609" s="705">
        <f t="shared" ref="L609:V609" si="14">SUM(L15, L18, L23, L30, L33, L36, L41, L44, L51, L54, L60, L63, L66, L71, L95, L97, L100, L103, L106, L108, L111, L113, L115, L118, L121, L123, L126, L129, L132, L135, L138, L141, L210, L213, L220, L225, L228, L231, L234, L335, L337, L339, L341, L343, L346, L347, L349, L351, L353)</f>
        <v>66740.56</v>
      </c>
      <c r="M609" s="705">
        <f t="shared" si="14"/>
        <v>57668.500000000007</v>
      </c>
      <c r="N609" s="705">
        <f t="shared" si="14"/>
        <v>88347.760000000009</v>
      </c>
      <c r="O609" s="705">
        <f t="shared" si="14"/>
        <v>60704.45</v>
      </c>
      <c r="P609" s="705">
        <f t="shared" si="14"/>
        <v>64878.68</v>
      </c>
      <c r="Q609" s="705">
        <f t="shared" si="14"/>
        <v>106699.3</v>
      </c>
      <c r="R609" s="705">
        <f t="shared" si="14"/>
        <v>53230.729999999996</v>
      </c>
      <c r="S609" s="705">
        <f t="shared" si="14"/>
        <v>65471.3</v>
      </c>
      <c r="T609" s="705">
        <f t="shared" si="14"/>
        <v>87786.85</v>
      </c>
      <c r="U609" s="705">
        <f t="shared" si="14"/>
        <v>107932.08</v>
      </c>
      <c r="V609" s="705">
        <f t="shared" si="14"/>
        <v>101066.03000000001</v>
      </c>
    </row>
    <row r="610" spans="3:22" s="163" customFormat="1" ht="12.75">
      <c r="C610" s="699" t="s">
        <v>1755</v>
      </c>
      <c r="D610" s="252" t="s">
        <v>2011</v>
      </c>
      <c r="E610" s="252"/>
      <c r="F610" s="172"/>
      <c r="G610" s="164">
        <v>221879</v>
      </c>
      <c r="H610" s="180">
        <f t="shared" si="12"/>
        <v>8142415</v>
      </c>
      <c r="I610" s="701" t="s">
        <v>615</v>
      </c>
      <c r="J610" s="85"/>
      <c r="K610" s="705">
        <f>SUM(K13, K16, K19, K21, K24, K26, K28, K31, K34, K37, K39, K42, K45, K47, K49, K52, K55, K57, K61, K64, K67, K69, K72, K74)</f>
        <v>937054</v>
      </c>
      <c r="L610" s="705">
        <f t="shared" ref="L610:V610" si="15">SUM(L13, L16, L19, L21, L24, L26, L28, L31, L34, L37, L39, L42, L45, L47, L49, L52, L55, L57, L61, L64, L67, L69, L72, L74)</f>
        <v>581617</v>
      </c>
      <c r="M610" s="705">
        <f t="shared" si="15"/>
        <v>1093528</v>
      </c>
      <c r="N610" s="705">
        <f t="shared" si="15"/>
        <v>722861</v>
      </c>
      <c r="O610" s="705">
        <f t="shared" si="15"/>
        <v>424641</v>
      </c>
      <c r="P610" s="705">
        <f t="shared" si="15"/>
        <v>571364</v>
      </c>
      <c r="Q610" s="705">
        <f t="shared" si="15"/>
        <v>626628</v>
      </c>
      <c r="R610" s="705">
        <f t="shared" si="15"/>
        <v>421337</v>
      </c>
      <c r="S610" s="705">
        <f t="shared" si="15"/>
        <v>642887</v>
      </c>
      <c r="T610" s="705">
        <f t="shared" si="15"/>
        <v>758237</v>
      </c>
      <c r="U610" s="705">
        <f t="shared" si="15"/>
        <v>891755</v>
      </c>
      <c r="V610" s="705">
        <f t="shared" si="15"/>
        <v>470506</v>
      </c>
    </row>
    <row r="611" spans="3:22" s="163" customFormat="1" ht="12.75">
      <c r="C611" s="699" t="s">
        <v>1755</v>
      </c>
      <c r="D611" s="252" t="s">
        <v>2012</v>
      </c>
      <c r="E611" s="252"/>
      <c r="F611" s="172"/>
      <c r="G611" s="164">
        <v>445796</v>
      </c>
      <c r="H611" s="180">
        <f t="shared" si="12"/>
        <v>2458747</v>
      </c>
      <c r="I611" s="701" t="s">
        <v>615</v>
      </c>
      <c r="J611" s="85"/>
      <c r="K611" s="705">
        <f>SUM(K200, K202, K204, K206, K208, K211, K214, K216, K218, K221, K223, K226, K229, K232, K235, K237, K239)</f>
        <v>194739</v>
      </c>
      <c r="L611" s="705">
        <f t="shared" ref="L611:V611" si="16">SUM(L200, L202, L204, L206, L208, L211, L214, L216, L218, L221, L223, L226, L229, L232, L235, L237, L239)</f>
        <v>261447</v>
      </c>
      <c r="M611" s="705">
        <f t="shared" si="16"/>
        <v>208341</v>
      </c>
      <c r="N611" s="705">
        <f t="shared" si="16"/>
        <v>264795</v>
      </c>
      <c r="O611" s="705">
        <f t="shared" si="16"/>
        <v>440455</v>
      </c>
      <c r="P611" s="705">
        <f t="shared" si="16"/>
        <v>499225</v>
      </c>
      <c r="Q611" s="705">
        <f t="shared" si="16"/>
        <v>321236</v>
      </c>
      <c r="R611" s="705">
        <f t="shared" si="16"/>
        <v>21979</v>
      </c>
      <c r="S611" s="705">
        <f t="shared" si="16"/>
        <v>75015</v>
      </c>
      <c r="T611" s="705">
        <f t="shared" si="16"/>
        <v>86938</v>
      </c>
      <c r="U611" s="705">
        <f t="shared" si="16"/>
        <v>62755</v>
      </c>
      <c r="V611" s="705">
        <f t="shared" si="16"/>
        <v>21822</v>
      </c>
    </row>
    <row r="612" spans="3:22" s="163" customFormat="1" ht="12.75">
      <c r="C612" s="699" t="s">
        <v>1755</v>
      </c>
      <c r="D612" s="252" t="s">
        <v>2013</v>
      </c>
      <c r="E612" s="252"/>
      <c r="F612" s="172"/>
      <c r="G612" s="164">
        <v>10440269</v>
      </c>
      <c r="H612" s="180">
        <f>SUM(K612:V612)</f>
        <v>14050751.270000001</v>
      </c>
      <c r="I612" s="701" t="s">
        <v>615</v>
      </c>
      <c r="J612" s="85"/>
      <c r="K612" s="705">
        <f>SUM(K13, K16, K19, K21, K24, K26, K28, K31, K34, K37, K39, K42, K45, K47, K49, K52, K55, K57, K61, K64, K67, K69, K72, K74, K200, K202, K204, K206, K208, K211, K214, K216, K218, K221, K223, K226, K229, K232, K235, K237, K239, K98, K101, K104, K109, K116, K119, K124, K127, K130, K133, K136, K139, K344)</f>
        <v>1232649.2</v>
      </c>
      <c r="L612" s="705">
        <f t="shared" ref="L612:V612" si="17">SUM(L13, L16, L19, L21, L24, L26, L28, L31, L34, L37, L39, L42, L45, L47, L49, L52, L55, L57, L61, L64, L67, L69, L72, L74, L200, L202, L204, L206, L208, L211, L214, L216, L218, L221, L223, L226, L229, L232, L235, L237, L239, L98, L101, L104, L109, L116, L119, L124, L127, L130, L133, L136, L139, L344)</f>
        <v>1000446.5</v>
      </c>
      <c r="M612" s="705">
        <f t="shared" si="17"/>
        <v>1341188.97</v>
      </c>
      <c r="N612" s="705">
        <f t="shared" si="17"/>
        <v>1310550</v>
      </c>
      <c r="O612" s="705">
        <f t="shared" si="17"/>
        <v>1165032.3</v>
      </c>
      <c r="P612" s="705">
        <f t="shared" si="17"/>
        <v>1108657.8</v>
      </c>
      <c r="Q612" s="705">
        <f t="shared" si="17"/>
        <v>1088452.5</v>
      </c>
      <c r="R612" s="705">
        <f t="shared" si="17"/>
        <v>1152105.5</v>
      </c>
      <c r="S612" s="705">
        <f t="shared" si="17"/>
        <v>1133628.8</v>
      </c>
      <c r="T612" s="705">
        <f t="shared" si="17"/>
        <v>1094043.3999999999</v>
      </c>
      <c r="U612" s="705">
        <f t="shared" si="17"/>
        <v>1233029.3</v>
      </c>
      <c r="V612" s="705">
        <f t="shared" si="17"/>
        <v>1190967</v>
      </c>
    </row>
    <row r="613" spans="3:22" s="163" customFormat="1" ht="12.75">
      <c r="C613" s="699" t="s">
        <v>819</v>
      </c>
      <c r="D613" s="252" t="s">
        <v>2014</v>
      </c>
      <c r="E613" s="252"/>
      <c r="F613" s="172"/>
      <c r="G613" s="164">
        <v>10551362</v>
      </c>
      <c r="H613" s="180">
        <f t="shared" si="12"/>
        <v>8182608</v>
      </c>
      <c r="I613" s="701" t="s">
        <v>615</v>
      </c>
      <c r="J613" s="85"/>
      <c r="K613" s="705">
        <f>SUM(K14, K17, K20, K22, K25, K27, K29, K32, K35, K38, K40, K43, K46, K48, K50, K53, K56, K58, K59, K62, K65, K68, K70, K73, K75)</f>
        <v>938409</v>
      </c>
      <c r="L613" s="705">
        <f t="shared" ref="L613:V613" si="18">SUM(L14, L17, L20, L22, L25, L27, L29, L32, L35, L38, L40, L43, L46, L48, L50, L53, L56, L58, L59, L62, L65, L68, L70, L73, L75)</f>
        <v>582848</v>
      </c>
      <c r="M613" s="705">
        <f t="shared" si="18"/>
        <v>1094878</v>
      </c>
      <c r="N613" s="705">
        <f t="shared" si="18"/>
        <v>729340</v>
      </c>
      <c r="O613" s="705">
        <f t="shared" si="18"/>
        <v>425791</v>
      </c>
      <c r="P613" s="705">
        <f t="shared" si="18"/>
        <v>574973</v>
      </c>
      <c r="Q613" s="705">
        <f t="shared" si="18"/>
        <v>641437</v>
      </c>
      <c r="R613" s="705">
        <f t="shared" si="18"/>
        <v>421507</v>
      </c>
      <c r="S613" s="705">
        <f t="shared" si="18"/>
        <v>644277</v>
      </c>
      <c r="T613" s="705">
        <f t="shared" si="18"/>
        <v>759499</v>
      </c>
      <c r="U613" s="705">
        <f t="shared" si="18"/>
        <v>897960</v>
      </c>
      <c r="V613" s="705">
        <f t="shared" si="18"/>
        <v>471689</v>
      </c>
    </row>
    <row r="614" spans="3:22" s="163" customFormat="1" ht="12.75">
      <c r="C614" s="699" t="s">
        <v>819</v>
      </c>
      <c r="D614" s="252" t="s">
        <v>2015</v>
      </c>
      <c r="E614" s="252"/>
      <c r="F614" s="172"/>
      <c r="G614" s="164">
        <v>468319</v>
      </c>
      <c r="H614" s="180">
        <f t="shared" si="12"/>
        <v>2465651</v>
      </c>
      <c r="I614" s="701" t="s">
        <v>615</v>
      </c>
      <c r="J614" s="85"/>
      <c r="K614" s="705">
        <f>SUM(K201, K203, K205, K207, K209, K212, K215, K217, K219, K222, K224, K227, K230, K233, K236, K238, K240)</f>
        <v>194959</v>
      </c>
      <c r="L614" s="705">
        <f t="shared" ref="L614:V614" si="19">SUM(L201, L203, L205, L207, L209, L212, L215, L217, L219, L222, L224, L227, L230, L233, L236, L238, L240)</f>
        <v>262535</v>
      </c>
      <c r="M614" s="705">
        <f t="shared" si="19"/>
        <v>208341</v>
      </c>
      <c r="N614" s="705">
        <f t="shared" si="19"/>
        <v>264941</v>
      </c>
      <c r="O614" s="705">
        <f t="shared" si="19"/>
        <v>440630</v>
      </c>
      <c r="P614" s="705">
        <f t="shared" si="19"/>
        <v>504500</v>
      </c>
      <c r="Q614" s="705">
        <f t="shared" si="19"/>
        <v>321236</v>
      </c>
      <c r="R614" s="705">
        <f t="shared" si="19"/>
        <v>21979</v>
      </c>
      <c r="S614" s="705">
        <f t="shared" si="19"/>
        <v>75015</v>
      </c>
      <c r="T614" s="705">
        <f t="shared" si="19"/>
        <v>86938</v>
      </c>
      <c r="U614" s="705">
        <f t="shared" si="19"/>
        <v>62755</v>
      </c>
      <c r="V614" s="705">
        <f t="shared" si="19"/>
        <v>21822</v>
      </c>
    </row>
    <row r="615" spans="3:22" s="163" customFormat="1" ht="12.75">
      <c r="C615" s="699" t="s">
        <v>819</v>
      </c>
      <c r="D615" s="252" t="s">
        <v>2016</v>
      </c>
      <c r="E615" s="252"/>
      <c r="F615" s="172"/>
      <c r="G615" s="164">
        <v>1144210</v>
      </c>
      <c r="H615" s="180">
        <f>SUM(K615:V615)</f>
        <v>11228090.080000002</v>
      </c>
      <c r="I615" s="701" t="s">
        <v>615</v>
      </c>
      <c r="J615" s="85"/>
      <c r="K615" s="705">
        <f>SUM(K14, K17, K20, K22, K25, K27, K29, K32, K35, K38, K40, K43, K46, K48, K50, K53, K56, K58, K59, K62, K65, K68, K70, K73, K75, K201, K203, K205, K207, K209, K212, K215, K217, K219, K222, K224, K227, K230, K233, K236, K238, K240, K334, K336, K338, K340, K342, K345, K348, K350, K352)</f>
        <v>1195170.8</v>
      </c>
      <c r="L615" s="705">
        <f t="shared" ref="L615:V615" si="20">SUM(L14, L17, L20, L22, L25, L27, L29, L32, L35, L38, L40, L43, L46, L48, L50, L53, L56, L58, L59, L62, L65, L68, L70, L73, L75, L201, L203, L205, L207, L209, L212, L215, L217, L219, L222, L224, L227, L230, L233, L236, L238, L240, L334, L336, L338, L340, L342, L345, L348, L350, L352)</f>
        <v>906268.06</v>
      </c>
      <c r="M615" s="705">
        <f t="shared" si="20"/>
        <v>1355729.4700000002</v>
      </c>
      <c r="N615" s="705">
        <f t="shared" si="20"/>
        <v>1047526.56</v>
      </c>
      <c r="O615" s="705">
        <f t="shared" si="20"/>
        <v>928745.54999999993</v>
      </c>
      <c r="P615" s="705">
        <f t="shared" si="20"/>
        <v>1132149.83</v>
      </c>
      <c r="Q615" s="705">
        <f t="shared" si="20"/>
        <v>1039856.8</v>
      </c>
      <c r="R615" s="705">
        <f t="shared" si="20"/>
        <v>476726.43</v>
      </c>
      <c r="S615" s="705">
        <f t="shared" si="20"/>
        <v>721565.3</v>
      </c>
      <c r="T615" s="705">
        <f t="shared" si="20"/>
        <v>899556.65</v>
      </c>
      <c r="U615" s="705">
        <f t="shared" si="20"/>
        <v>1005887.9800000001</v>
      </c>
      <c r="V615" s="705">
        <f t="shared" si="20"/>
        <v>518906.65</v>
      </c>
    </row>
    <row r="616" spans="3:22" s="163" customFormat="1" ht="12.75">
      <c r="C616" s="699" t="s">
        <v>1761</v>
      </c>
      <c r="D616" s="252" t="s">
        <v>2017</v>
      </c>
      <c r="E616" s="252"/>
      <c r="F616" s="172"/>
      <c r="G616" s="164">
        <v>1890367</v>
      </c>
      <c r="H616" s="180">
        <f t="shared" si="12"/>
        <v>26616</v>
      </c>
      <c r="I616" s="701" t="s">
        <v>615</v>
      </c>
      <c r="J616" s="85"/>
      <c r="K616" s="705">
        <f>SUM(K84, K87, K90, K93)</f>
        <v>754</v>
      </c>
      <c r="L616" s="705">
        <f t="shared" ref="L616:V616" si="21">SUM(L84, L87, L90, L93)</f>
        <v>2751</v>
      </c>
      <c r="M616" s="705">
        <f t="shared" si="21"/>
        <v>1473</v>
      </c>
      <c r="N616" s="705">
        <f t="shared" si="21"/>
        <v>689</v>
      </c>
      <c r="O616" s="705">
        <f t="shared" si="21"/>
        <v>4286</v>
      </c>
      <c r="P616" s="705">
        <f t="shared" si="21"/>
        <v>4670</v>
      </c>
      <c r="Q616" s="705">
        <f t="shared" si="21"/>
        <v>2817</v>
      </c>
      <c r="R616" s="705">
        <f t="shared" si="21"/>
        <v>370</v>
      </c>
      <c r="S616" s="705">
        <f t="shared" si="21"/>
        <v>4087</v>
      </c>
      <c r="T616" s="705">
        <f t="shared" si="21"/>
        <v>2741</v>
      </c>
      <c r="U616" s="705">
        <f t="shared" si="21"/>
        <v>1638</v>
      </c>
      <c r="V616" s="705">
        <f t="shared" si="21"/>
        <v>340</v>
      </c>
    </row>
    <row r="617" spans="3:22" s="163" customFormat="1" ht="12.75">
      <c r="C617" s="699" t="s">
        <v>1761</v>
      </c>
      <c r="D617" s="252" t="s">
        <v>2018</v>
      </c>
      <c r="E617" s="252"/>
      <c r="F617" s="172"/>
      <c r="G617" s="164">
        <v>190765</v>
      </c>
      <c r="H617" s="180">
        <f t="shared" si="12"/>
        <v>36409</v>
      </c>
      <c r="I617" s="701" t="s">
        <v>615</v>
      </c>
      <c r="J617" s="85"/>
      <c r="K617" s="705">
        <f>SUM(K245, K248, K251, K256, K259, K262)</f>
        <v>6754</v>
      </c>
      <c r="L617" s="705">
        <f t="shared" ref="L617:V617" si="22">SUM(L245, L248, L251, L256, L259, L262)</f>
        <v>2447</v>
      </c>
      <c r="M617" s="705">
        <f t="shared" si="22"/>
        <v>1645</v>
      </c>
      <c r="N617" s="705">
        <f t="shared" si="22"/>
        <v>5963</v>
      </c>
      <c r="O617" s="705">
        <f t="shared" si="22"/>
        <v>7268</v>
      </c>
      <c r="P617" s="705">
        <f t="shared" si="22"/>
        <v>4425</v>
      </c>
      <c r="Q617" s="705">
        <f t="shared" si="22"/>
        <v>0</v>
      </c>
      <c r="R617" s="705">
        <f t="shared" si="22"/>
        <v>0</v>
      </c>
      <c r="S617" s="705">
        <f t="shared" si="22"/>
        <v>0</v>
      </c>
      <c r="T617" s="705">
        <f t="shared" si="22"/>
        <v>0</v>
      </c>
      <c r="U617" s="705">
        <f t="shared" si="22"/>
        <v>6845</v>
      </c>
      <c r="V617" s="705">
        <f t="shared" si="22"/>
        <v>1062</v>
      </c>
    </row>
    <row r="618" spans="3:22" s="163" customFormat="1" ht="12.75">
      <c r="C618" s="699" t="s">
        <v>1761</v>
      </c>
      <c r="D618" s="252" t="s">
        <v>2019</v>
      </c>
      <c r="E618" s="252"/>
      <c r="F618" s="172"/>
      <c r="G618" s="164"/>
      <c r="H618" s="180">
        <f t="shared" si="12"/>
        <v>447014.66</v>
      </c>
      <c r="I618" s="701" t="s">
        <v>615</v>
      </c>
      <c r="J618" s="85"/>
      <c r="K618" s="705">
        <f>SUM(K84, K87, K90, K93,K245, K248, K251, K256, K259, K262, K269, K274, K277, K280, K283, K286, K291, K296, K299, K302, K308, K313, K315, K317, K319, K321, K323, K325, K327, K329, K331, K333, K425, K427, K429, K431 )</f>
        <v>45559.689999999995</v>
      </c>
      <c r="L618" s="705">
        <f t="shared" ref="L618:V618" si="23">SUM(L84, L87, L90, L93,L245, L248, L251, L256, L259, L262, L269, L274, L277, L280, L283, L286, L291, L296, L299, L302, L308, L313, L315, L317, L319, L321, L323, L325, L327, L329, L331, L333, L425, L427, L429, L431 )</f>
        <v>59810.71</v>
      </c>
      <c r="M618" s="705">
        <f t="shared" si="23"/>
        <v>36968.749999999993</v>
      </c>
      <c r="N618" s="705">
        <f t="shared" si="23"/>
        <v>33738.530000000006</v>
      </c>
      <c r="O618" s="705">
        <f t="shared" si="23"/>
        <v>48788.819999999992</v>
      </c>
      <c r="P618" s="705">
        <f t="shared" si="23"/>
        <v>40544.69999999999</v>
      </c>
      <c r="Q618" s="705">
        <f t="shared" si="23"/>
        <v>33077.299999999996</v>
      </c>
      <c r="R618" s="705">
        <f t="shared" si="23"/>
        <v>27529.14</v>
      </c>
      <c r="S618" s="705">
        <f t="shared" si="23"/>
        <v>28371.66</v>
      </c>
      <c r="T618" s="705">
        <f t="shared" si="23"/>
        <v>25821.8</v>
      </c>
      <c r="U618" s="705">
        <f t="shared" si="23"/>
        <v>30545.74</v>
      </c>
      <c r="V618" s="705">
        <f t="shared" si="23"/>
        <v>36257.82</v>
      </c>
    </row>
    <row r="619" spans="3:22" s="163" customFormat="1" ht="12.75">
      <c r="C619" s="699" t="s">
        <v>1755</v>
      </c>
      <c r="D619" s="252" t="s">
        <v>2020</v>
      </c>
      <c r="E619" s="252"/>
      <c r="F619" s="172"/>
      <c r="G619" s="164">
        <v>9440063</v>
      </c>
      <c r="H619" s="180">
        <f t="shared" si="12"/>
        <v>7030987</v>
      </c>
      <c r="I619" s="701" t="s">
        <v>615</v>
      </c>
      <c r="J619" s="85"/>
      <c r="K619" s="705">
        <f>SUM(K76, K78, K80, K82, K85, K88, K91)</f>
        <v>496928</v>
      </c>
      <c r="L619" s="705">
        <f t="shared" ref="L619:V619" si="24">SUM(L76, L78, L80, L82, L85, L88, L91)</f>
        <v>516179</v>
      </c>
      <c r="M619" s="705">
        <f t="shared" si="24"/>
        <v>532363</v>
      </c>
      <c r="N619" s="705">
        <f t="shared" si="24"/>
        <v>352178</v>
      </c>
      <c r="O619" s="705">
        <f t="shared" si="24"/>
        <v>947551</v>
      </c>
      <c r="P619" s="705">
        <f t="shared" si="24"/>
        <v>600704</v>
      </c>
      <c r="Q619" s="705">
        <f t="shared" si="24"/>
        <v>652867</v>
      </c>
      <c r="R619" s="705">
        <f t="shared" si="24"/>
        <v>626140</v>
      </c>
      <c r="S619" s="705">
        <f t="shared" si="24"/>
        <v>858039</v>
      </c>
      <c r="T619" s="705">
        <f t="shared" si="24"/>
        <v>736783</v>
      </c>
      <c r="U619" s="705">
        <f t="shared" si="24"/>
        <v>420590</v>
      </c>
      <c r="V619" s="705">
        <f t="shared" si="24"/>
        <v>290665</v>
      </c>
    </row>
    <row r="620" spans="3:22" s="163" customFormat="1" ht="12.75">
      <c r="C620" s="699" t="s">
        <v>1755</v>
      </c>
      <c r="D620" s="252" t="s">
        <v>2021</v>
      </c>
      <c r="E620" s="252"/>
      <c r="F620" s="172"/>
      <c r="G620" s="164">
        <v>9003987</v>
      </c>
      <c r="H620" s="180">
        <f t="shared" si="12"/>
        <v>6131853</v>
      </c>
      <c r="I620" s="701" t="s">
        <v>615</v>
      </c>
      <c r="J620" s="85"/>
      <c r="K620" s="705">
        <f>SUM(K241, K243, K246, K249, K252, K254, K257, K260, K263)</f>
        <v>672526</v>
      </c>
      <c r="L620" s="705">
        <f t="shared" ref="L620:V620" si="25">SUM(L241, L243, L246, L249, L252, L254, L257, L260, L263)</f>
        <v>521871</v>
      </c>
      <c r="M620" s="705">
        <f t="shared" si="25"/>
        <v>824386</v>
      </c>
      <c r="N620" s="705">
        <f t="shared" si="25"/>
        <v>903363</v>
      </c>
      <c r="O620" s="705">
        <f t="shared" si="25"/>
        <v>570614</v>
      </c>
      <c r="P620" s="705">
        <f t="shared" si="25"/>
        <v>740907</v>
      </c>
      <c r="Q620" s="705">
        <f t="shared" si="25"/>
        <v>500273</v>
      </c>
      <c r="R620" s="705">
        <f t="shared" si="25"/>
        <v>143746</v>
      </c>
      <c r="S620" s="705">
        <f t="shared" si="25"/>
        <v>7659</v>
      </c>
      <c r="T620" s="705">
        <f t="shared" si="25"/>
        <v>239681</v>
      </c>
      <c r="U620" s="705">
        <f t="shared" si="25"/>
        <v>470350</v>
      </c>
      <c r="V620" s="705">
        <f t="shared" si="25"/>
        <v>536477</v>
      </c>
    </row>
    <row r="621" spans="3:22" s="163" customFormat="1" ht="12.75">
      <c r="C621" s="699" t="s">
        <v>1755</v>
      </c>
      <c r="D621" s="252" t="s">
        <v>2022</v>
      </c>
      <c r="E621" s="252"/>
      <c r="F621" s="172"/>
      <c r="G621" s="164">
        <v>3706</v>
      </c>
      <c r="H621" s="180">
        <f>SUM(K621:V621)</f>
        <v>13471144</v>
      </c>
      <c r="I621" s="701" t="s">
        <v>615</v>
      </c>
      <c r="J621" s="85"/>
      <c r="K621" s="705">
        <f>SUM(K76, K78, K80, K82, K85, K88, K91, K241, K243, K246, K249, K252, K254, K257, K260, K263, K267, K270, K272, K275, K278, K281, K284, K287, K289, K292, K294, K297, K300)</f>
        <v>1170612</v>
      </c>
      <c r="L621" s="705">
        <f t="shared" ref="L621:V621" si="26">SUM(L76, L78, L80, L82, L85, L88, L91, L241, L243, L246, L249, L252, L254, L257, L260, L263, L267, L270, L272, L275, L278, L281, L284, L287, L289, L292, L294, L297, L300)</f>
        <v>1104922</v>
      </c>
      <c r="M621" s="705">
        <f t="shared" si="26"/>
        <v>1371935</v>
      </c>
      <c r="N621" s="705">
        <f t="shared" si="26"/>
        <v>1262169</v>
      </c>
      <c r="O621" s="705">
        <f t="shared" si="26"/>
        <v>1518165</v>
      </c>
      <c r="P621" s="705">
        <f t="shared" si="26"/>
        <v>1358243</v>
      </c>
      <c r="Q621" s="705">
        <f t="shared" si="26"/>
        <v>1225580</v>
      </c>
      <c r="R621" s="705">
        <f t="shared" si="26"/>
        <v>796220</v>
      </c>
      <c r="S621" s="705">
        <f t="shared" si="26"/>
        <v>865698</v>
      </c>
      <c r="T621" s="705">
        <f t="shared" si="26"/>
        <v>989947</v>
      </c>
      <c r="U621" s="705">
        <f t="shared" si="26"/>
        <v>917445</v>
      </c>
      <c r="V621" s="705">
        <f t="shared" si="26"/>
        <v>890208</v>
      </c>
    </row>
    <row r="622" spans="3:22" s="163" customFormat="1" ht="12.75">
      <c r="C622" s="699" t="s">
        <v>819</v>
      </c>
      <c r="D622" s="252" t="s">
        <v>2023</v>
      </c>
      <c r="E622" s="252"/>
      <c r="F622" s="172"/>
      <c r="G622" s="164">
        <v>20552532</v>
      </c>
      <c r="H622" s="180">
        <f t="shared" si="12"/>
        <v>13917923.560000002</v>
      </c>
      <c r="I622" s="701" t="s">
        <v>615</v>
      </c>
      <c r="J622" s="85"/>
      <c r="K622" s="705">
        <f>SUM(K77, K79, K81, K83, K86, K89, K92, K242, K244, K247, K250, K253, K255, K258, K261, K264, K268, K271, K273, K276, K279, K282, K285, K288, K290, K293, K295, K298, K301, K307, K312, K314, K316, K318, K320, K322, K324, K326, K328, K330, K332, K424, K426, K428, K430)</f>
        <v>1216171.69</v>
      </c>
      <c r="L622" s="705">
        <f t="shared" ref="L622:V622" si="27">SUM(L77, L79, L81, L83, L86, L89, L92, L242, L244, L247, L250, L253, L255, L258, L261, L264, L268, L271, L273, L276, L279, L282, L285, L288, L290, L293, L295, L298, L301, L307, L312, L314, L316, L318, L320, L322, L324, L326, L328, L330, L332, L424, L426, L428, L430)</f>
        <v>1164174.1099999999</v>
      </c>
      <c r="M622" s="705">
        <f t="shared" si="27"/>
        <v>1409245.9500000002</v>
      </c>
      <c r="N622" s="705">
        <f t="shared" si="27"/>
        <v>1295908.53</v>
      </c>
      <c r="O622" s="705">
        <f t="shared" si="27"/>
        <v>1566936.1199999999</v>
      </c>
      <c r="P622" s="705">
        <f t="shared" si="27"/>
        <v>1398786.7</v>
      </c>
      <c r="Q622" s="705">
        <f t="shared" si="27"/>
        <v>1258659.3</v>
      </c>
      <c r="R622" s="705">
        <f t="shared" si="27"/>
        <v>823749.14</v>
      </c>
      <c r="S622" s="705">
        <f t="shared" si="27"/>
        <v>894068.66</v>
      </c>
      <c r="T622" s="705">
        <f t="shared" si="27"/>
        <v>1015768.8</v>
      </c>
      <c r="U622" s="705">
        <f t="shared" si="27"/>
        <v>947990.74000000011</v>
      </c>
      <c r="V622" s="705">
        <f t="shared" si="27"/>
        <v>926463.81999999983</v>
      </c>
    </row>
    <row r="623" spans="3:22" s="163" customFormat="1" ht="12.75">
      <c r="C623" s="699" t="s">
        <v>1755</v>
      </c>
      <c r="D623" s="252" t="s">
        <v>2024</v>
      </c>
      <c r="E623" s="252"/>
      <c r="F623" s="172"/>
      <c r="G623" s="164">
        <v>4643</v>
      </c>
      <c r="H623" s="180">
        <f t="shared" si="12"/>
        <v>11340</v>
      </c>
      <c r="I623" s="701" t="s">
        <v>615</v>
      </c>
      <c r="J623" s="85"/>
      <c r="K623" s="705">
        <f>K265</f>
        <v>0</v>
      </c>
      <c r="L623" s="705">
        <f t="shared" ref="L623:V623" si="28">L265</f>
        <v>0</v>
      </c>
      <c r="M623" s="705">
        <f t="shared" si="28"/>
        <v>3477</v>
      </c>
      <c r="N623" s="705">
        <f t="shared" si="28"/>
        <v>0</v>
      </c>
      <c r="O623" s="705">
        <f t="shared" si="28"/>
        <v>0</v>
      </c>
      <c r="P623" s="705">
        <f t="shared" si="28"/>
        <v>0</v>
      </c>
      <c r="Q623" s="705">
        <f t="shared" si="28"/>
        <v>0</v>
      </c>
      <c r="R623" s="705">
        <f t="shared" si="28"/>
        <v>7863</v>
      </c>
      <c r="S623" s="705">
        <f t="shared" si="28"/>
        <v>0</v>
      </c>
      <c r="T623" s="705">
        <f t="shared" si="28"/>
        <v>0</v>
      </c>
      <c r="U623" s="705">
        <f t="shared" si="28"/>
        <v>0</v>
      </c>
      <c r="V623" s="705">
        <f t="shared" si="28"/>
        <v>0</v>
      </c>
    </row>
    <row r="624" spans="3:22" s="163" customFormat="1" ht="12.75">
      <c r="C624" s="699" t="s">
        <v>819</v>
      </c>
      <c r="D624" s="252" t="s">
        <v>2025</v>
      </c>
      <c r="E624" s="252"/>
      <c r="F624" s="172"/>
      <c r="G624" s="164">
        <v>4643</v>
      </c>
      <c r="H624" s="180">
        <f t="shared" si="12"/>
        <v>11340</v>
      </c>
      <c r="I624" s="701" t="s">
        <v>615</v>
      </c>
      <c r="J624" s="85"/>
      <c r="K624" s="705">
        <f>K266</f>
        <v>0</v>
      </c>
      <c r="L624" s="705">
        <f t="shared" ref="L624:V624" si="29">L266</f>
        <v>0</v>
      </c>
      <c r="M624" s="705">
        <f t="shared" si="29"/>
        <v>3477</v>
      </c>
      <c r="N624" s="705">
        <f t="shared" si="29"/>
        <v>0</v>
      </c>
      <c r="O624" s="705">
        <f t="shared" si="29"/>
        <v>0</v>
      </c>
      <c r="P624" s="705">
        <f t="shared" si="29"/>
        <v>0</v>
      </c>
      <c r="Q624" s="705">
        <f t="shared" si="29"/>
        <v>0</v>
      </c>
      <c r="R624" s="705">
        <f t="shared" si="29"/>
        <v>7863</v>
      </c>
      <c r="S624" s="705">
        <f t="shared" si="29"/>
        <v>0</v>
      </c>
      <c r="T624" s="705">
        <f t="shared" si="29"/>
        <v>0</v>
      </c>
      <c r="U624" s="705">
        <f t="shared" si="29"/>
        <v>0</v>
      </c>
      <c r="V624" s="705">
        <f t="shared" si="29"/>
        <v>0</v>
      </c>
    </row>
    <row r="625" spans="3:22" s="163" customFormat="1" ht="12.75">
      <c r="C625" s="699" t="s">
        <v>1761</v>
      </c>
      <c r="D625" s="252" t="s">
        <v>2026</v>
      </c>
      <c r="E625" s="252"/>
      <c r="F625" s="172"/>
      <c r="G625" s="164">
        <v>1352145</v>
      </c>
      <c r="H625" s="180">
        <f t="shared" si="12"/>
        <v>3312352.3500000006</v>
      </c>
      <c r="I625" s="701" t="s">
        <v>615</v>
      </c>
      <c r="J625" s="85"/>
      <c r="K625" s="705">
        <f>SUM(K144, K146, K149, K152, K154, K157, K160, K162, K164, K166, K168, K170, K172, K175, K177, K179, K181, K183, K185, K187, K189, K191, K193, K195, K197, K199, K355, K357, K359, K361, K363, K365, K367, K369, K371, K373, K375, K377, K379, K381, K383, K385, K387, K389, K391, K393, K395, K397, K399, K401, K403)</f>
        <v>305199.7</v>
      </c>
      <c r="L625" s="705">
        <f t="shared" ref="L625:V625" si="30">SUM(L144, L146, L149, L152, L154, L157, L160, L162, L164, L166, L168, L170, L172, L175, L177, L179, L181, L183, L185, L187, L189, L191, L193, L195, L197, L199, L355, L357, L359, L361, L363, L365, L367, L369, L371, L373, L375, L377, L379, L381, L383, L385, L387, L389, L391, L393, L395, L397, L399, L401, L403)</f>
        <v>244835.33</v>
      </c>
      <c r="M625" s="705">
        <f t="shared" si="30"/>
        <v>238622.89</v>
      </c>
      <c r="N625" s="705">
        <f t="shared" si="30"/>
        <v>354586.30000000005</v>
      </c>
      <c r="O625" s="705">
        <f t="shared" si="30"/>
        <v>241000.88</v>
      </c>
      <c r="P625" s="705">
        <f t="shared" si="30"/>
        <v>195488.95</v>
      </c>
      <c r="Q625" s="705">
        <f t="shared" si="30"/>
        <v>268163.36000000004</v>
      </c>
      <c r="R625" s="705">
        <f t="shared" si="30"/>
        <v>244363.73</v>
      </c>
      <c r="S625" s="705">
        <f t="shared" si="30"/>
        <v>274121.13999999996</v>
      </c>
      <c r="T625" s="705">
        <f t="shared" si="30"/>
        <v>292706.10000000003</v>
      </c>
      <c r="U625" s="705">
        <f t="shared" si="30"/>
        <v>288755.80000000005</v>
      </c>
      <c r="V625" s="705">
        <f t="shared" si="30"/>
        <v>364508.17000000004</v>
      </c>
    </row>
    <row r="626" spans="3:22" s="163" customFormat="1" ht="12.75">
      <c r="C626" s="699" t="s">
        <v>1755</v>
      </c>
      <c r="D626" s="252" t="s">
        <v>2027</v>
      </c>
      <c r="E626" s="252"/>
      <c r="F626" s="172"/>
      <c r="G626" s="164" t="s">
        <v>656</v>
      </c>
      <c r="H626" s="180">
        <f t="shared" si="12"/>
        <v>84791</v>
      </c>
      <c r="I626" s="701" t="s">
        <v>615</v>
      </c>
      <c r="J626" s="85"/>
      <c r="K626" s="705">
        <f>SUM(K142, K147, K150, K155, K158, K173)</f>
        <v>1582</v>
      </c>
      <c r="L626" s="705">
        <f t="shared" ref="L626:V626" si="31">SUM(L142, L147, L150, L155, L158, L173)</f>
        <v>17114</v>
      </c>
      <c r="M626" s="705">
        <f t="shared" si="31"/>
        <v>12005</v>
      </c>
      <c r="N626" s="705">
        <f t="shared" si="31"/>
        <v>15973</v>
      </c>
      <c r="O626" s="705">
        <f t="shared" si="31"/>
        <v>1741</v>
      </c>
      <c r="P626" s="705">
        <f t="shared" si="31"/>
        <v>616</v>
      </c>
      <c r="Q626" s="705">
        <f t="shared" si="31"/>
        <v>0</v>
      </c>
      <c r="R626" s="705">
        <f t="shared" si="31"/>
        <v>0</v>
      </c>
      <c r="S626" s="705">
        <f t="shared" si="31"/>
        <v>0</v>
      </c>
      <c r="T626" s="705">
        <f t="shared" si="31"/>
        <v>0</v>
      </c>
      <c r="U626" s="705">
        <f t="shared" si="31"/>
        <v>170</v>
      </c>
      <c r="V626" s="705">
        <f t="shared" si="31"/>
        <v>35590</v>
      </c>
    </row>
    <row r="627" spans="3:22" s="163" customFormat="1" ht="12.75">
      <c r="C627" s="699" t="s">
        <v>819</v>
      </c>
      <c r="D627" s="252" t="s">
        <v>2028</v>
      </c>
      <c r="E627" s="252"/>
      <c r="F627" s="172"/>
      <c r="G627" s="164">
        <v>1362729</v>
      </c>
      <c r="H627" s="180">
        <f t="shared" si="12"/>
        <v>3361619.25</v>
      </c>
      <c r="I627" s="701" t="s">
        <v>615</v>
      </c>
      <c r="J627" s="85"/>
      <c r="K627" s="705">
        <f>SUM(K143, K145, K148, K151, K153, K156, K159, K161, K163, K165, K167, K169, K171, K174, K176, K178, K180, K182, K184, K186, K188, K190, K192, K194, K196, K198, K354, K356, K358, K360, K362, K364, K366, K368, K370, K372, K374, K376, K378, K380, K382, K384, K386, K388, K390, K392, K394, K396, K398, K400, K402)</f>
        <v>306781.7</v>
      </c>
      <c r="L627" s="705">
        <f t="shared" ref="L627:V627" si="32">SUM(L143, L145, L148, L151, L153, L156, L159, L161, L163, L165, L167, L169, L171, L174, L176, L178, L180, L182, L184, L186, L188, L190, L192, L194, L196, L198, L354, L356, L358, L360, L362, L364, L366, L368, L370, L372, L374, L376, L378, L380, L382, L384, L386, L388, L390, L392, L394, L396, L398, L400, L402)</f>
        <v>271666.72999999992</v>
      </c>
      <c r="M627" s="705">
        <f t="shared" si="32"/>
        <v>259146.99000000002</v>
      </c>
      <c r="N627" s="705">
        <f t="shared" si="32"/>
        <v>371509.2</v>
      </c>
      <c r="O627" s="705">
        <f t="shared" si="32"/>
        <v>244524.28000000003</v>
      </c>
      <c r="P627" s="705">
        <f t="shared" si="32"/>
        <v>183830.44999999998</v>
      </c>
      <c r="Q627" s="705">
        <f t="shared" si="32"/>
        <v>268163.36000000004</v>
      </c>
      <c r="R627" s="705">
        <f t="shared" si="32"/>
        <v>243217.63000000003</v>
      </c>
      <c r="S627" s="705">
        <f t="shared" si="32"/>
        <v>277232.53999999998</v>
      </c>
      <c r="T627" s="705">
        <f t="shared" si="32"/>
        <v>292673.7</v>
      </c>
      <c r="U627" s="705">
        <f t="shared" si="32"/>
        <v>288925.80000000005</v>
      </c>
      <c r="V627" s="705">
        <f t="shared" si="32"/>
        <v>353946.87000000005</v>
      </c>
    </row>
    <row r="628" spans="3:22" s="163" customFormat="1" ht="12.75">
      <c r="C628" s="699" t="s">
        <v>1761</v>
      </c>
      <c r="D628" s="252" t="s">
        <v>2029</v>
      </c>
      <c r="E628" s="252"/>
      <c r="F628" s="172"/>
      <c r="G628" s="164">
        <v>322549</v>
      </c>
      <c r="H628" s="180">
        <f t="shared" si="12"/>
        <v>304700.76</v>
      </c>
      <c r="I628" s="701" t="s">
        <v>615</v>
      </c>
      <c r="J628" s="85"/>
      <c r="K628" s="705">
        <f>SUM(K405, K407, K409, K411, K413, K415)</f>
        <v>19435.460000000003</v>
      </c>
      <c r="L628" s="705">
        <f t="shared" ref="L628:V628" si="33">SUM(L405, L407, L409, L411, L413, L415)</f>
        <v>21516.89</v>
      </c>
      <c r="M628" s="705">
        <f t="shared" si="33"/>
        <v>13289.36</v>
      </c>
      <c r="N628" s="705">
        <f t="shared" si="33"/>
        <v>17030.53</v>
      </c>
      <c r="O628" s="705">
        <f t="shared" si="33"/>
        <v>23368.05</v>
      </c>
      <c r="P628" s="705">
        <f t="shared" si="33"/>
        <v>33963.68</v>
      </c>
      <c r="Q628" s="705">
        <f t="shared" si="33"/>
        <v>24622.149999999998</v>
      </c>
      <c r="R628" s="705">
        <f t="shared" si="33"/>
        <v>25993.539999999997</v>
      </c>
      <c r="S628" s="705">
        <f t="shared" si="33"/>
        <v>27159.500000000004</v>
      </c>
      <c r="T628" s="705">
        <f t="shared" si="33"/>
        <v>32582.940000000002</v>
      </c>
      <c r="U628" s="705">
        <f t="shared" si="33"/>
        <v>36012.439999999995</v>
      </c>
      <c r="V628" s="705">
        <f t="shared" si="33"/>
        <v>29726.22</v>
      </c>
    </row>
    <row r="629" spans="3:22" s="163" customFormat="1" ht="12.75">
      <c r="C629" s="699" t="s">
        <v>819</v>
      </c>
      <c r="D629" s="252" t="s">
        <v>2030</v>
      </c>
      <c r="E629" s="252"/>
      <c r="F629" s="172"/>
      <c r="G629" s="164">
        <v>325440</v>
      </c>
      <c r="H629" s="180">
        <f t="shared" si="12"/>
        <v>304907.45999999996</v>
      </c>
      <c r="I629" s="701" t="s">
        <v>615</v>
      </c>
      <c r="J629" s="85"/>
      <c r="K629" s="705">
        <f>SUM(K404, K406, K408, K410, K412, K414)</f>
        <v>19420.560000000001</v>
      </c>
      <c r="L629" s="705">
        <f t="shared" ref="L629:V629" si="34">SUM(L404, L406, L408, L410, L412, L414)</f>
        <v>21516.89</v>
      </c>
      <c r="M629" s="705">
        <f t="shared" si="34"/>
        <v>13289.36</v>
      </c>
      <c r="N629" s="705">
        <f t="shared" si="34"/>
        <v>17030.53</v>
      </c>
      <c r="O629" s="705">
        <f t="shared" si="34"/>
        <v>23368.05</v>
      </c>
      <c r="P629" s="705">
        <f t="shared" si="34"/>
        <v>33963.68</v>
      </c>
      <c r="Q629" s="705">
        <f t="shared" si="34"/>
        <v>24622.149999999998</v>
      </c>
      <c r="R629" s="705">
        <f t="shared" si="34"/>
        <v>25993.539999999997</v>
      </c>
      <c r="S629" s="705">
        <f t="shared" si="34"/>
        <v>27381.100000000002</v>
      </c>
      <c r="T629" s="705">
        <f t="shared" si="34"/>
        <v>32582.940000000002</v>
      </c>
      <c r="U629" s="705">
        <f t="shared" si="34"/>
        <v>36012.439999999995</v>
      </c>
      <c r="V629" s="705">
        <f t="shared" si="34"/>
        <v>29726.22</v>
      </c>
    </row>
  </sheetData>
  <mergeCells count="50">
    <mergeCell ref="Z305:Z306"/>
    <mergeCell ref="C478:C483"/>
    <mergeCell ref="I605:I606"/>
    <mergeCell ref="I443:I444"/>
    <mergeCell ref="X443:X444"/>
    <mergeCell ref="Y443:Y444"/>
    <mergeCell ref="Z443:Z444"/>
    <mergeCell ref="K441:V441"/>
    <mergeCell ref="F434:F435"/>
    <mergeCell ref="G434:G435"/>
    <mergeCell ref="H434:H435"/>
    <mergeCell ref="I434:I435"/>
    <mergeCell ref="K434:V434"/>
    <mergeCell ref="X434:X435"/>
    <mergeCell ref="Y434:Y435"/>
    <mergeCell ref="Z434:Z435"/>
    <mergeCell ref="H11:H12"/>
    <mergeCell ref="I11:I12"/>
    <mergeCell ref="K11:V11"/>
    <mergeCell ref="X305:X306"/>
    <mergeCell ref="Y305:Y306"/>
    <mergeCell ref="AA443:AA444"/>
    <mergeCell ref="C445:C460"/>
    <mergeCell ref="C462:C476"/>
    <mergeCell ref="Y605:Y606"/>
    <mergeCell ref="Z605:Z606"/>
    <mergeCell ref="C443:C444"/>
    <mergeCell ref="D443:D444"/>
    <mergeCell ref="E443:E444"/>
    <mergeCell ref="F443:F444"/>
    <mergeCell ref="G443:G444"/>
    <mergeCell ref="H443:H444"/>
    <mergeCell ref="K443:V443"/>
    <mergeCell ref="X605:X606"/>
    <mergeCell ref="Z11:Z12"/>
    <mergeCell ref="E6:V6"/>
    <mergeCell ref="F605:F606"/>
    <mergeCell ref="G605:G606"/>
    <mergeCell ref="H605:H606"/>
    <mergeCell ref="K605:V605"/>
    <mergeCell ref="G7:V7"/>
    <mergeCell ref="I305:I306"/>
    <mergeCell ref="K305:V305"/>
    <mergeCell ref="X11:X12"/>
    <mergeCell ref="Y11:Y12"/>
    <mergeCell ref="F305:F306"/>
    <mergeCell ref="G305:G306"/>
    <mergeCell ref="H305:H306"/>
    <mergeCell ref="F11:F12"/>
    <mergeCell ref="G11:G12"/>
  </mergeCells>
  <conditionalFormatting sqref="C13:C302">
    <cfRule type="cellIs" dxfId="146" priority="331" operator="equal">
      <formula>"[select]"</formula>
    </cfRule>
    <cfRule type="cellIs" dxfId="145" priority="332" operator="equal">
      <formula>""</formula>
    </cfRule>
  </conditionalFormatting>
  <conditionalFormatting sqref="C307:C431">
    <cfRule type="cellIs" dxfId="144" priority="16" operator="equal">
      <formula>"[select]"</formula>
    </cfRule>
    <cfRule type="cellIs" dxfId="143" priority="17" operator="equal">
      <formula>""</formula>
    </cfRule>
  </conditionalFormatting>
  <conditionalFormatting sqref="C436:C438">
    <cfRule type="cellIs" dxfId="142" priority="7" operator="equal">
      <formula>"[select]"</formula>
    </cfRule>
    <cfRule type="cellIs" dxfId="141" priority="8" operator="equal">
      <formula>""</formula>
    </cfRule>
  </conditionalFormatting>
  <conditionalFormatting sqref="F13:F302">
    <cfRule type="cellIs" dxfId="140" priority="75" operator="equal">
      <formula>"[select]"</formula>
    </cfRule>
    <cfRule type="cellIs" dxfId="139" priority="76" operator="equal">
      <formula>""</formula>
    </cfRule>
  </conditionalFormatting>
  <conditionalFormatting sqref="F307:F431">
    <cfRule type="cellIs" dxfId="138" priority="10" operator="equal">
      <formula>"[select]"</formula>
    </cfRule>
    <cfRule type="cellIs" dxfId="137" priority="11" operator="equal">
      <formula>""</formula>
    </cfRule>
  </conditionalFormatting>
  <conditionalFormatting sqref="F436:F438">
    <cfRule type="cellIs" dxfId="136" priority="1" operator="equal">
      <formula>"[select]"</formula>
    </cfRule>
    <cfRule type="cellIs" dxfId="135" priority="2" operator="equal">
      <formula>""</formula>
    </cfRule>
  </conditionalFormatting>
  <conditionalFormatting sqref="F445:F460">
    <cfRule type="cellIs" dxfId="134" priority="410" operator="equal">
      <formula>"[select]"</formula>
    </cfRule>
    <cfRule type="cellIs" dxfId="133" priority="411" operator="equal">
      <formula>""</formula>
    </cfRule>
  </conditionalFormatting>
  <conditionalFormatting sqref="F462:F476">
    <cfRule type="cellIs" dxfId="132" priority="403" operator="equal">
      <formula>"[select]"</formula>
    </cfRule>
    <cfRule type="cellIs" dxfId="131" priority="404" operator="equal">
      <formula>""</formula>
    </cfRule>
  </conditionalFormatting>
  <conditionalFormatting sqref="F478:F483 I478:I483 AA478:AA483 C607:C629 F607:F629 I607:I629 X607:Y629">
    <cfRule type="cellIs" dxfId="130" priority="503" operator="equal">
      <formula>"[select]"</formula>
    </cfRule>
    <cfRule type="cellIs" dxfId="129" priority="504" operator="equal">
      <formula>""</formula>
    </cfRule>
  </conditionalFormatting>
  <conditionalFormatting sqref="I13:I302">
    <cfRule type="cellIs" dxfId="128" priority="326" operator="equal">
      <formula>"[select]"</formula>
    </cfRule>
    <cfRule type="cellIs" dxfId="127" priority="327" operator="equal">
      <formula>""</formula>
    </cfRule>
  </conditionalFormatting>
  <conditionalFormatting sqref="I307:I431">
    <cfRule type="cellIs" dxfId="126" priority="12" operator="equal">
      <formula>"[select]"</formula>
    </cfRule>
    <cfRule type="cellIs" dxfId="125" priority="13" operator="equal">
      <formula>""</formula>
    </cfRule>
  </conditionalFormatting>
  <conditionalFormatting sqref="I436:I438">
    <cfRule type="cellIs" dxfId="124" priority="3" operator="equal">
      <formula>"[select]"</formula>
    </cfRule>
    <cfRule type="cellIs" dxfId="123" priority="4" operator="equal">
      <formula>""</formula>
    </cfRule>
  </conditionalFormatting>
  <conditionalFormatting sqref="I445:I460">
    <cfRule type="cellIs" dxfId="122" priority="337" operator="equal">
      <formula>"[select]"</formula>
    </cfRule>
    <cfRule type="cellIs" dxfId="121" priority="338" operator="equal">
      <formula>""</formula>
    </cfRule>
  </conditionalFormatting>
  <conditionalFormatting sqref="I462:I476">
    <cfRule type="cellIs" dxfId="120" priority="335" operator="equal">
      <formula>"[select]"</formula>
    </cfRule>
    <cfRule type="cellIs" dxfId="119" priority="336" operator="equal">
      <formula>""</formula>
    </cfRule>
  </conditionalFormatting>
  <conditionalFormatting sqref="X13:Y302">
    <cfRule type="cellIs" dxfId="118" priority="329" operator="equal">
      <formula>"[select]"</formula>
    </cfRule>
    <cfRule type="cellIs" dxfId="117" priority="330" operator="equal">
      <formula>""</formula>
    </cfRule>
  </conditionalFormatting>
  <conditionalFormatting sqref="X307:Y431">
    <cfRule type="cellIs" dxfId="116" priority="14" operator="equal">
      <formula>"[select]"</formula>
    </cfRule>
    <cfRule type="cellIs" dxfId="115" priority="15" operator="equal">
      <formula>""</formula>
    </cfRule>
  </conditionalFormatting>
  <conditionalFormatting sqref="X436:Y438">
    <cfRule type="cellIs" dxfId="114" priority="5" operator="equal">
      <formula>"[select]"</formula>
    </cfRule>
    <cfRule type="cellIs" dxfId="113" priority="6" operator="equal">
      <formula>""</formula>
    </cfRule>
  </conditionalFormatting>
  <conditionalFormatting sqref="X445:Y460">
    <cfRule type="cellIs" dxfId="112" priority="414" operator="equal">
      <formula>"[select]"</formula>
    </cfRule>
    <cfRule type="cellIs" dxfId="111" priority="415" operator="equal">
      <formula>""</formula>
    </cfRule>
  </conditionalFormatting>
  <conditionalFormatting sqref="X462:Y476">
    <cfRule type="cellIs" dxfId="110" priority="407" operator="equal">
      <formula>"[select]"</formula>
    </cfRule>
    <cfRule type="cellIs" dxfId="109" priority="408" operator="equal">
      <formula>""</formula>
    </cfRule>
  </conditionalFormatting>
  <conditionalFormatting sqref="X478:Y483">
    <cfRule type="cellIs" dxfId="108" priority="400" operator="equal">
      <formula>"[select]"</formula>
    </cfRule>
    <cfRule type="cellIs" dxfId="107" priority="401" operator="equal">
      <formula>""</formula>
    </cfRule>
  </conditionalFormatting>
  <conditionalFormatting sqref="Z13:Z302 Z307:Z431 Z436:Z438 Z607:Z629">
    <cfRule type="cellIs" dxfId="106" priority="442" operator="notEqual">
      <formula>Y13="Other %"</formula>
    </cfRule>
  </conditionalFormatting>
  <conditionalFormatting sqref="Z459:Z460">
    <cfRule type="cellIs" dxfId="105" priority="409" operator="notEqual">
      <formula>Y459="Other %"</formula>
    </cfRule>
  </conditionalFormatting>
  <conditionalFormatting sqref="Z475:Z476">
    <cfRule type="cellIs" dxfId="104" priority="402" operator="notEqual">
      <formula>Y475="Other %"</formula>
    </cfRule>
  </conditionalFormatting>
  <conditionalFormatting sqref="Z482:Z483">
    <cfRule type="cellIs" dxfId="103" priority="395" operator="notEqual">
      <formula>Y482="Other %"</formula>
    </cfRule>
  </conditionalFormatting>
  <conditionalFormatting sqref="AA445:AA460">
    <cfRule type="cellIs" dxfId="102" priority="493" operator="equal">
      <formula>"[select]"</formula>
    </cfRule>
    <cfRule type="cellIs" dxfId="101" priority="494" operator="equal">
      <formula>""</formula>
    </cfRule>
  </conditionalFormatting>
  <conditionalFormatting sqref="AA462:AA476">
    <cfRule type="cellIs" dxfId="100" priority="393" operator="equal">
      <formula>"[select]"</formula>
    </cfRule>
    <cfRule type="cellIs" dxfId="99" priority="394" operator="equal">
      <formula>""</formula>
    </cfRule>
  </conditionalFormatting>
  <dataValidations count="7">
    <dataValidation type="list" allowBlank="1" showInputMessage="1" sqref="AA478:AA481" xr:uid="{34356463-9A14-4386-A991-3FB62EC43E13}">
      <formula1>"[select],Enclosed,Variable Height Stacker,Telescopic Chute (with Water Sprays),Open/Unsealed"</formula1>
    </dataValidation>
    <dataValidation type="list" allowBlank="1" showInputMessage="1" sqref="Y38 Y459:Y460 Y475:Y476 Y482:Y483 Y262:Y263 Y40 Y46 Y13:Y19 Y607:Y629 Y48:Y130 Y303 Y22 Y25 Y27 Y29 Y32 Y35 Y132:Y147 Y149:Y164 Y166:Y170 Y172:Y175 Y177:Y185 Y187:Y200 Y202 Y204 Y206 Y208 Y210:Y211 Y213:Y214 Y216 Y218 Y220:Y221 Y223 Y225:Y226 Y228:Y229 Y231:Y232 Y234:Y237 Y239 Y241 Y243 Y245:Y246 Y248:Y252 Y254 Y256:Y257 Y259:Y260 Y307:Y431 Y436:Y438" xr:uid="{4FB59A87-6D2D-48FB-8996-049F6C77DF48}">
      <formula1>"[select],NA/No - 0%,Yes - 100%"</formula1>
    </dataValidation>
    <dataValidation type="list" allowBlank="1" showInputMessage="1" sqref="X459:X460 X475:X476 Y445:Y458 Y462:Y474 X482:X483 X32:X34 X52:X99 X37:X49 Y478:Y481 X13:X29 X607:X629 X303 X102:X201 X307:X431 X436:X438" xr:uid="{FBC52D0B-DADD-460A-A839-8093EAA7F24B}">
      <formula1>"[select],No/NA,Yes"</formula1>
    </dataValidation>
    <dataValidation type="list" allowBlank="1" showInputMessage="1" sqref="AA446:AA448 AA462:AA476 AA450:AA460 AA478:AA483" xr:uid="{BFB55316-F332-4857-A91A-10BA7190A7C6}">
      <formula1>"[select],Sealed - Underground or Enclosed,Hooded with Fabric Filters,Hooded with Scrubbers,Hooded with Cyclones,Hooded/Windbreaks,Open/Unsealed"</formula1>
    </dataValidation>
    <dataValidation type="list" allowBlank="1" showInputMessage="1" sqref="X445:X458 X462:X474 X478:X481" xr:uid="{C2BF7AF6-191C-422D-8B6E-F07B5E38EA86}">
      <formula1>"[select],No,Yes"</formula1>
    </dataValidation>
    <dataValidation type="list" allowBlank="1" showInputMessage="1" sqref="C124:C128 C52:C63 C32:C34 C22:C29 C85:C89 C92:C94 C97:C99 C102:C107 C37:C49 C72:C83 C13:C19 C66:C70 C110:C121 C303 C307:C429 C607:C629 C436:C438" xr:uid="{89AB480A-4581-4F6E-8BF1-FE67C7E1137D}">
      <formula1>"[select],Excavator,Haul/Dump Truck,Loader,Road Train,Loader (Rehandle),Traxcavator,Scraper,Shovel,Surface Miner,Mobile Crusher,Mobile Screen"</formula1>
    </dataValidation>
    <dataValidation type="list" allowBlank="1" showInputMessage="1" sqref="I445:I460 I462:I476 I124:I128 I52:I63 I22:I29 I32:I34 I92:I94 I97:I99 I102:I107 I37:I49 I72:I83 I478:I483 I13:I19 I85:I89 I66:I70 I110:I121 I303 I307:I429 I607:I629 I436:I438" xr:uid="{2004D22B-1440-4D71-BE72-52F37724042E}">
      <formula1>"[select],BCM,Tonne"</formula1>
    </dataValidation>
  </dataValidations>
  <pageMargins left="0.7" right="0.7" top="0.75" bottom="0.75" header="0.3" footer="0.3"/>
  <pageSetup paperSize="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xr:uid="{6CD9E3DF-5FF7-4D7D-B4CD-5C4F47A99714}">
          <x14:formula1>
            <xm:f>Geology_GC!$D$12:$D$49</xm:f>
          </x14:formula1>
          <xm:sqref>F443:F483 F607:F629 F307:F431 F13:F303 F436:F438</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tabColor rgb="FF92D050"/>
    <pageSetUpPr fitToPage="1"/>
  </sheetPr>
  <dimension ref="A3:X8820"/>
  <sheetViews>
    <sheetView zoomScale="70" zoomScaleNormal="70" workbookViewId="0">
      <selection activeCell="G4" sqref="G4:T7"/>
    </sheetView>
  </sheetViews>
  <sheetFormatPr defaultColWidth="9.28515625" defaultRowHeight="15"/>
  <cols>
    <col min="1" max="1" width="2.7109375" style="130" customWidth="1"/>
    <col min="2" max="2" width="2.7109375" style="1" customWidth="1"/>
    <col min="3" max="3" width="25.7109375" style="1" customWidth="1"/>
    <col min="4" max="4" width="58.28515625" style="1" customWidth="1"/>
    <col min="5" max="5" width="20.7109375" style="1" customWidth="1"/>
    <col min="6" max="7" width="15.7109375" style="1" customWidth="1"/>
    <col min="8" max="23" width="13.28515625" style="1" customWidth="1"/>
    <col min="24" max="24" width="19.140625" style="1" customWidth="1"/>
    <col min="25" max="25" width="2.7109375" style="1" customWidth="1"/>
    <col min="26" max="16384" width="9.28515625" style="1"/>
  </cols>
  <sheetData>
    <row r="3" spans="1:24" ht="23.25">
      <c r="B3" s="15"/>
      <c r="C3" s="16" t="s">
        <v>9</v>
      </c>
      <c r="D3" s="17"/>
      <c r="E3" s="17"/>
      <c r="F3" s="17"/>
      <c r="G3" s="17"/>
      <c r="H3" s="18" t="s">
        <v>2031</v>
      </c>
      <c r="I3" s="18"/>
      <c r="J3" s="17"/>
      <c r="K3" s="17"/>
      <c r="L3" s="17"/>
      <c r="M3" s="17"/>
      <c r="N3" s="17"/>
      <c r="O3" s="17"/>
      <c r="P3" s="17"/>
      <c r="Q3" s="17"/>
      <c r="R3" s="17"/>
      <c r="S3" s="17"/>
      <c r="T3" s="17"/>
      <c r="U3" s="17"/>
      <c r="V3" s="17"/>
      <c r="W3" s="17"/>
      <c r="X3" s="19"/>
    </row>
    <row r="4" spans="1:24" ht="58.5" customHeight="1">
      <c r="B4" s="15"/>
      <c r="C4" s="16" t="s">
        <v>11</v>
      </c>
      <c r="D4" s="17"/>
      <c r="E4" s="855"/>
      <c r="F4" s="17"/>
      <c r="G4" s="1006" t="s">
        <v>2032</v>
      </c>
      <c r="H4" s="1006"/>
      <c r="I4" s="1006"/>
      <c r="J4" s="1006"/>
      <c r="K4" s="1006"/>
      <c r="L4" s="1006"/>
      <c r="M4" s="1006"/>
      <c r="N4" s="1006"/>
      <c r="O4" s="1006"/>
      <c r="P4" s="1006"/>
      <c r="Q4" s="1006"/>
      <c r="R4" s="1006"/>
      <c r="S4" s="1006"/>
      <c r="T4" s="1006"/>
      <c r="U4" s="17"/>
      <c r="V4" s="17"/>
      <c r="W4" s="17"/>
      <c r="X4" s="19"/>
    </row>
    <row r="5" spans="1:24">
      <c r="B5" s="15"/>
      <c r="C5" s="17"/>
      <c r="D5" s="17"/>
      <c r="E5" s="17"/>
      <c r="F5" s="17"/>
      <c r="G5" s="1006"/>
      <c r="H5" s="1006"/>
      <c r="I5" s="1006"/>
      <c r="J5" s="1006"/>
      <c r="K5" s="1006"/>
      <c r="L5" s="1006"/>
      <c r="M5" s="1006"/>
      <c r="N5" s="1006"/>
      <c r="O5" s="1006"/>
      <c r="P5" s="1006"/>
      <c r="Q5" s="1006"/>
      <c r="R5" s="1006"/>
      <c r="S5" s="1006"/>
      <c r="T5" s="1006"/>
      <c r="U5" s="17"/>
      <c r="V5" s="17"/>
      <c r="W5" s="17"/>
      <c r="X5" s="19"/>
    </row>
    <row r="6" spans="1:24" ht="23.25">
      <c r="B6" s="15"/>
      <c r="C6" s="20" t="s">
        <v>2033</v>
      </c>
      <c r="D6" s="17"/>
      <c r="E6" s="17"/>
      <c r="F6" s="17"/>
      <c r="G6" s="1006"/>
      <c r="H6" s="1006"/>
      <c r="I6" s="1006"/>
      <c r="J6" s="1006"/>
      <c r="K6" s="1006"/>
      <c r="L6" s="1006"/>
      <c r="M6" s="1006"/>
      <c r="N6" s="1006"/>
      <c r="O6" s="1006"/>
      <c r="P6" s="1006"/>
      <c r="Q6" s="1006"/>
      <c r="R6" s="1006"/>
      <c r="S6" s="1006"/>
      <c r="T6" s="1006"/>
      <c r="U6" s="17"/>
      <c r="V6" s="17"/>
      <c r="W6" s="17"/>
      <c r="X6" s="19"/>
    </row>
    <row r="7" spans="1:24">
      <c r="B7" s="15"/>
      <c r="C7" s="17"/>
      <c r="D7" s="17"/>
      <c r="E7" s="17"/>
      <c r="F7" s="17"/>
      <c r="G7" s="1006"/>
      <c r="H7" s="1006"/>
      <c r="I7" s="1006"/>
      <c r="J7" s="1006"/>
      <c r="K7" s="1006"/>
      <c r="L7" s="1006"/>
      <c r="M7" s="1006"/>
      <c r="N7" s="1006"/>
      <c r="O7" s="1006"/>
      <c r="P7" s="1006"/>
      <c r="Q7" s="1006"/>
      <c r="R7" s="1006"/>
      <c r="S7" s="1006"/>
      <c r="T7" s="1006"/>
      <c r="U7" s="17"/>
      <c r="V7" s="17"/>
      <c r="W7" s="17"/>
      <c r="X7" s="19"/>
    </row>
    <row r="8" spans="1:24" ht="18">
      <c r="B8" s="15"/>
      <c r="C8" s="34" t="s">
        <v>2034</v>
      </c>
      <c r="D8" s="17"/>
      <c r="E8" s="17"/>
      <c r="F8" s="17"/>
      <c r="G8" s="51" t="s">
        <v>689</v>
      </c>
      <c r="H8" s="17"/>
      <c r="I8" s="1114" t="s">
        <v>2035</v>
      </c>
      <c r="J8" s="1115"/>
      <c r="K8" s="1115"/>
      <c r="L8" s="1115"/>
      <c r="M8" s="1115"/>
      <c r="N8" s="1115"/>
      <c r="O8" s="1115"/>
      <c r="P8" s="1115"/>
      <c r="Q8" s="1115"/>
      <c r="R8" s="1115"/>
      <c r="S8" s="1115"/>
      <c r="T8" s="1116"/>
      <c r="U8" s="17"/>
      <c r="V8" s="17"/>
      <c r="W8" s="17"/>
      <c r="X8" s="19"/>
    </row>
    <row r="9" spans="1:24">
      <c r="B9" s="15"/>
      <c r="C9" s="17"/>
      <c r="D9" s="17"/>
      <c r="E9" s="17"/>
      <c r="F9" s="17"/>
      <c r="G9" s="17"/>
      <c r="H9" s="17"/>
      <c r="I9" s="17"/>
      <c r="J9" s="17"/>
      <c r="K9" s="17"/>
      <c r="L9" s="17"/>
      <c r="M9" s="17"/>
      <c r="N9" s="17"/>
      <c r="O9" s="17"/>
      <c r="P9" s="17"/>
      <c r="Q9" s="17"/>
      <c r="R9" s="17"/>
      <c r="S9" s="17"/>
      <c r="T9" s="17"/>
      <c r="U9" s="17"/>
      <c r="V9" s="17"/>
      <c r="W9" s="17"/>
      <c r="X9" s="19"/>
    </row>
    <row r="10" spans="1:24">
      <c r="B10" s="15"/>
      <c r="C10" s="1028" t="s">
        <v>288</v>
      </c>
      <c r="D10" s="967" t="s">
        <v>890</v>
      </c>
      <c r="E10" s="1028" t="s">
        <v>1651</v>
      </c>
      <c r="F10" s="1028" t="s">
        <v>2036</v>
      </c>
      <c r="G10" s="1028" t="s">
        <v>2037</v>
      </c>
      <c r="H10" s="1028" t="s">
        <v>472</v>
      </c>
      <c r="I10" s="1083" t="s">
        <v>1632</v>
      </c>
      <c r="J10" s="1083"/>
      <c r="K10" s="1083"/>
      <c r="L10" s="1083"/>
      <c r="M10" s="1083"/>
      <c r="N10" s="1083"/>
      <c r="O10" s="1083"/>
      <c r="P10" s="1083"/>
      <c r="Q10" s="1083"/>
      <c r="R10" s="1083"/>
      <c r="S10" s="1083"/>
      <c r="T10" s="1046"/>
      <c r="U10" s="17"/>
      <c r="V10" s="17"/>
      <c r="W10" s="17"/>
      <c r="X10" s="19"/>
    </row>
    <row r="11" spans="1:24">
      <c r="B11" s="15"/>
      <c r="C11" s="1028"/>
      <c r="D11" s="968"/>
      <c r="E11" s="1028"/>
      <c r="F11" s="1028"/>
      <c r="G11" s="1028"/>
      <c r="H11" s="1028" t="s">
        <v>621</v>
      </c>
      <c r="I11" s="103" t="s">
        <v>574</v>
      </c>
      <c r="J11" s="103" t="s">
        <v>575</v>
      </c>
      <c r="K11" s="103" t="s">
        <v>576</v>
      </c>
      <c r="L11" s="103" t="s">
        <v>577</v>
      </c>
      <c r="M11" s="103" t="s">
        <v>578</v>
      </c>
      <c r="N11" s="103" t="s">
        <v>579</v>
      </c>
      <c r="O11" s="103" t="s">
        <v>580</v>
      </c>
      <c r="P11" s="103" t="s">
        <v>581</v>
      </c>
      <c r="Q11" s="103" t="s">
        <v>582</v>
      </c>
      <c r="R11" s="103" t="s">
        <v>583</v>
      </c>
      <c r="S11" s="103" t="s">
        <v>584</v>
      </c>
      <c r="T11" s="103" t="s">
        <v>585</v>
      </c>
      <c r="U11" s="17"/>
      <c r="V11" s="17"/>
      <c r="W11" s="17"/>
      <c r="X11" s="19"/>
    </row>
    <row r="12" spans="1:24">
      <c r="B12" s="15"/>
      <c r="C12" s="4" t="s">
        <v>2038</v>
      </c>
      <c r="D12" s="354" t="s">
        <v>2039</v>
      </c>
      <c r="E12" s="350" t="s">
        <v>1718</v>
      </c>
      <c r="F12" s="351">
        <v>6162591.4339999994</v>
      </c>
      <c r="G12" s="352">
        <f>SUM(I12:T12)</f>
        <v>7623785</v>
      </c>
      <c r="H12" s="350" t="s">
        <v>2040</v>
      </c>
      <c r="I12" s="821">
        <v>608744</v>
      </c>
      <c r="J12" s="821">
        <v>625387</v>
      </c>
      <c r="K12" s="821">
        <v>636101</v>
      </c>
      <c r="L12" s="821">
        <v>680010</v>
      </c>
      <c r="M12" s="821">
        <v>617235</v>
      </c>
      <c r="N12" s="821">
        <v>668192</v>
      </c>
      <c r="O12" s="821">
        <v>640317</v>
      </c>
      <c r="P12" s="821">
        <v>569002</v>
      </c>
      <c r="Q12" s="821">
        <v>615512</v>
      </c>
      <c r="R12" s="821">
        <v>698112</v>
      </c>
      <c r="S12" s="821">
        <v>573961</v>
      </c>
      <c r="T12" s="821">
        <v>691212</v>
      </c>
      <c r="U12" s="17"/>
      <c r="V12" s="17"/>
      <c r="W12" s="17"/>
      <c r="X12" s="19"/>
    </row>
    <row r="13" spans="1:24">
      <c r="B13" s="15"/>
      <c r="C13" s="17"/>
      <c r="D13" s="769" t="s">
        <v>2041</v>
      </c>
      <c r="E13" s="899" t="s">
        <v>1718</v>
      </c>
      <c r="F13" s="900">
        <v>4661674</v>
      </c>
      <c r="G13" s="901">
        <f t="shared" ref="G13" si="0">SUM(I13:T13)</f>
        <v>8747122.3000000007</v>
      </c>
      <c r="H13" s="902" t="s">
        <v>1945</v>
      </c>
      <c r="I13" s="903">
        <v>760708.7</v>
      </c>
      <c r="J13" s="903">
        <v>744500.8</v>
      </c>
      <c r="K13" s="903">
        <v>721380.7</v>
      </c>
      <c r="L13" s="903">
        <v>741816.8</v>
      </c>
      <c r="M13" s="903">
        <v>701641.8</v>
      </c>
      <c r="N13" s="903">
        <v>741228.7</v>
      </c>
      <c r="O13" s="903">
        <v>727412.4</v>
      </c>
      <c r="P13" s="903">
        <v>676573</v>
      </c>
      <c r="Q13" s="903">
        <v>751905.6</v>
      </c>
      <c r="R13" s="903">
        <v>810959.7</v>
      </c>
      <c r="S13" s="903">
        <v>628923</v>
      </c>
      <c r="T13" s="903">
        <v>740071.1</v>
      </c>
      <c r="U13" s="17"/>
      <c r="V13" s="17"/>
      <c r="W13" s="17"/>
      <c r="X13" s="19"/>
    </row>
    <row r="14" spans="1:24" s="764" customFormat="1">
      <c r="A14" s="909" t="s">
        <v>802</v>
      </c>
      <c r="B14" s="910" t="s">
        <v>802</v>
      </c>
      <c r="C14" s="904" t="s">
        <v>802</v>
      </c>
      <c r="D14" s="769" t="s">
        <v>2042</v>
      </c>
      <c r="E14" s="911" t="s">
        <v>298</v>
      </c>
      <c r="F14" s="912" t="s">
        <v>802</v>
      </c>
      <c r="G14" s="913">
        <v>52</v>
      </c>
      <c r="H14" s="914" t="s">
        <v>2043</v>
      </c>
      <c r="I14" s="904" t="s">
        <v>802</v>
      </c>
      <c r="J14" s="904" t="s">
        <v>802</v>
      </c>
      <c r="K14" s="904" t="s">
        <v>802</v>
      </c>
      <c r="L14" s="904" t="s">
        <v>802</v>
      </c>
      <c r="M14" s="904" t="s">
        <v>802</v>
      </c>
      <c r="N14" s="904" t="s">
        <v>802</v>
      </c>
      <c r="O14" s="904" t="s">
        <v>802</v>
      </c>
      <c r="P14" s="904" t="s">
        <v>802</v>
      </c>
      <c r="Q14" s="904" t="s">
        <v>802</v>
      </c>
      <c r="R14" s="904" t="s">
        <v>802</v>
      </c>
      <c r="S14" s="904" t="s">
        <v>802</v>
      </c>
      <c r="T14" s="904" t="s">
        <v>802</v>
      </c>
      <c r="U14" s="904" t="s">
        <v>802</v>
      </c>
      <c r="V14" s="904" t="s">
        <v>802</v>
      </c>
      <c r="W14" s="904" t="s">
        <v>802</v>
      </c>
      <c r="X14" s="915" t="s">
        <v>802</v>
      </c>
    </row>
    <row r="15" spans="1:24">
      <c r="B15" s="15"/>
      <c r="C15" s="17"/>
      <c r="D15" s="354" t="s">
        <v>2044</v>
      </c>
      <c r="E15" s="359" t="s">
        <v>298</v>
      </c>
      <c r="F15" s="355">
        <v>2026128</v>
      </c>
      <c r="G15" s="352">
        <f>SUM(I15:T15)</f>
        <v>4198618.7039999999</v>
      </c>
      <c r="H15" s="898" t="s">
        <v>1945</v>
      </c>
      <c r="I15" s="815">
        <f>I13*(1-($G$14/100))</f>
        <v>365140.17599999998</v>
      </c>
      <c r="J15" s="815">
        <f t="shared" ref="J15:S15" si="1">J13*(1-($G$14/100))</f>
        <v>357360.38400000002</v>
      </c>
      <c r="K15" s="815">
        <f t="shared" si="1"/>
        <v>346262.73599999998</v>
      </c>
      <c r="L15" s="815">
        <f t="shared" si="1"/>
        <v>356072.06400000001</v>
      </c>
      <c r="M15" s="815">
        <f t="shared" si="1"/>
        <v>336788.06400000001</v>
      </c>
      <c r="N15" s="815">
        <f t="shared" si="1"/>
        <v>355789.77599999995</v>
      </c>
      <c r="O15" s="815">
        <f t="shared" si="1"/>
        <v>349157.95199999999</v>
      </c>
      <c r="P15" s="815">
        <f t="shared" si="1"/>
        <v>324755.03999999998</v>
      </c>
      <c r="Q15" s="815">
        <f t="shared" si="1"/>
        <v>360914.68799999997</v>
      </c>
      <c r="R15" s="815">
        <f t="shared" si="1"/>
        <v>389260.65599999996</v>
      </c>
      <c r="S15" s="815">
        <f t="shared" si="1"/>
        <v>301883.03999999998</v>
      </c>
      <c r="T15" s="815">
        <f>T13*(1-($G$14/100))</f>
        <v>355234.12799999997</v>
      </c>
      <c r="U15" s="782" t="s">
        <v>2045</v>
      </c>
      <c r="V15" s="17"/>
      <c r="W15" s="17"/>
      <c r="X15" s="19"/>
    </row>
    <row r="16" spans="1:24">
      <c r="B16" s="15"/>
      <c r="C16" s="17"/>
      <c r="D16" s="354" t="s">
        <v>2046</v>
      </c>
      <c r="E16" s="350" t="s">
        <v>1718</v>
      </c>
      <c r="F16" s="355">
        <v>812004</v>
      </c>
      <c r="G16" s="352">
        <f t="shared" ref="G16:G17" si="2">SUM(I16:T16)</f>
        <v>721199</v>
      </c>
      <c r="H16" s="350" t="s">
        <v>2040</v>
      </c>
      <c r="I16" s="574">
        <v>88925</v>
      </c>
      <c r="J16" s="574">
        <v>203068</v>
      </c>
      <c r="K16" s="574">
        <v>184958</v>
      </c>
      <c r="L16" s="574">
        <v>227331</v>
      </c>
      <c r="M16" s="574">
        <v>11352</v>
      </c>
      <c r="N16" s="574">
        <v>5565</v>
      </c>
      <c r="O16" s="568">
        <v>0</v>
      </c>
      <c r="P16" s="568">
        <v>0</v>
      </c>
      <c r="Q16" s="568">
        <v>0</v>
      </c>
      <c r="R16" s="568">
        <v>0</v>
      </c>
      <c r="S16" s="568">
        <v>0</v>
      </c>
      <c r="T16" s="568">
        <v>0</v>
      </c>
      <c r="U16" s="17"/>
      <c r="V16" s="17"/>
      <c r="W16" s="17"/>
      <c r="X16" s="19"/>
    </row>
    <row r="17" spans="1:24">
      <c r="B17" s="15"/>
      <c r="C17" s="17"/>
      <c r="D17" s="354" t="s">
        <v>2047</v>
      </c>
      <c r="E17" s="359" t="s">
        <v>298</v>
      </c>
      <c r="F17" s="355" t="s">
        <v>656</v>
      </c>
      <c r="G17" s="352">
        <f t="shared" si="2"/>
        <v>2212324</v>
      </c>
      <c r="H17" s="832" t="s">
        <v>1945</v>
      </c>
      <c r="I17" s="814">
        <v>536102</v>
      </c>
      <c r="J17" s="814">
        <v>637542</v>
      </c>
      <c r="K17" s="814">
        <v>259080</v>
      </c>
      <c r="L17" s="814">
        <v>555225</v>
      </c>
      <c r="M17" s="814">
        <v>136764</v>
      </c>
      <c r="N17" s="814">
        <v>87611</v>
      </c>
      <c r="O17" s="833">
        <v>0</v>
      </c>
      <c r="P17" s="833">
        <v>0</v>
      </c>
      <c r="Q17" s="833">
        <v>0</v>
      </c>
      <c r="R17" s="833">
        <v>0</v>
      </c>
      <c r="S17" s="833">
        <v>0</v>
      </c>
      <c r="T17" s="833">
        <v>0</v>
      </c>
      <c r="U17" s="17"/>
      <c r="V17" s="17"/>
      <c r="W17" s="17"/>
      <c r="X17" s="19"/>
    </row>
    <row r="18" spans="1:24" s="785" customFormat="1">
      <c r="A18" s="773"/>
      <c r="B18" s="774"/>
      <c r="C18" s="782"/>
      <c r="D18" s="769" t="s">
        <v>2048</v>
      </c>
      <c r="E18" s="904" t="s">
        <v>802</v>
      </c>
      <c r="F18" s="905">
        <v>212795</v>
      </c>
      <c r="G18" s="906" t="s">
        <v>656</v>
      </c>
      <c r="H18" s="907" t="s">
        <v>1945</v>
      </c>
      <c r="I18" s="908" t="s">
        <v>656</v>
      </c>
      <c r="J18" s="908" t="s">
        <v>656</v>
      </c>
      <c r="K18" s="908" t="s">
        <v>656</v>
      </c>
      <c r="L18" s="908" t="s">
        <v>656</v>
      </c>
      <c r="M18" s="908" t="s">
        <v>656</v>
      </c>
      <c r="N18" s="908" t="s">
        <v>656</v>
      </c>
      <c r="O18" s="908" t="s">
        <v>656</v>
      </c>
      <c r="P18" s="908" t="s">
        <v>656</v>
      </c>
      <c r="Q18" s="908" t="s">
        <v>656</v>
      </c>
      <c r="R18" s="908" t="s">
        <v>656</v>
      </c>
      <c r="S18" s="908" t="s">
        <v>656</v>
      </c>
      <c r="T18" s="908" t="s">
        <v>656</v>
      </c>
      <c r="U18" s="782"/>
      <c r="V18" s="782"/>
      <c r="W18" s="782"/>
      <c r="X18" s="784"/>
    </row>
    <row r="19" spans="1:24">
      <c r="B19" s="15"/>
      <c r="C19" s="17"/>
      <c r="D19" s="17"/>
      <c r="E19" s="17"/>
      <c r="F19" s="17"/>
      <c r="G19" s="17"/>
      <c r="H19" s="17"/>
      <c r="I19" s="17"/>
      <c r="J19" s="17"/>
      <c r="K19" s="17"/>
      <c r="L19" s="17"/>
      <c r="M19" s="17"/>
      <c r="N19" s="17"/>
      <c r="O19" s="17"/>
      <c r="P19" s="17"/>
      <c r="Q19" s="17"/>
      <c r="R19" s="17"/>
      <c r="S19" s="17"/>
      <c r="T19" s="17"/>
      <c r="U19" s="17"/>
      <c r="V19" s="17"/>
      <c r="W19" s="17"/>
      <c r="X19" s="19"/>
    </row>
    <row r="20" spans="1:24">
      <c r="B20" s="15"/>
      <c r="C20" s="17"/>
      <c r="D20" s="17"/>
      <c r="E20" s="17"/>
      <c r="F20" s="17"/>
      <c r="G20" s="17"/>
      <c r="H20" s="17"/>
      <c r="I20" s="1028" t="s">
        <v>1632</v>
      </c>
      <c r="J20" s="1028"/>
      <c r="K20" s="1028"/>
      <c r="L20" s="1028"/>
      <c r="M20" s="1028"/>
      <c r="N20" s="1028"/>
      <c r="O20" s="1028"/>
      <c r="P20" s="1028"/>
      <c r="Q20" s="1028"/>
      <c r="R20" s="1028"/>
      <c r="S20" s="1028"/>
      <c r="T20" s="1028"/>
      <c r="U20" s="17"/>
      <c r="V20" s="17"/>
      <c r="W20" s="17"/>
      <c r="X20" s="19"/>
    </row>
    <row r="21" spans="1:24">
      <c r="B21" s="15"/>
      <c r="C21" s="54" t="s">
        <v>288</v>
      </c>
      <c r="D21" s="127" t="s">
        <v>890</v>
      </c>
      <c r="E21" s="127" t="s">
        <v>2049</v>
      </c>
      <c r="F21" s="127" t="s">
        <v>2050</v>
      </c>
      <c r="G21" s="127" t="s">
        <v>2051</v>
      </c>
      <c r="H21" s="103" t="s">
        <v>472</v>
      </c>
      <c r="I21" s="103" t="s">
        <v>574</v>
      </c>
      <c r="J21" s="103" t="s">
        <v>575</v>
      </c>
      <c r="K21" s="103" t="s">
        <v>576</v>
      </c>
      <c r="L21" s="103" t="s">
        <v>577</v>
      </c>
      <c r="M21" s="103" t="s">
        <v>578</v>
      </c>
      <c r="N21" s="103" t="s">
        <v>579</v>
      </c>
      <c r="O21" s="103" t="s">
        <v>580</v>
      </c>
      <c r="P21" s="103" t="s">
        <v>581</v>
      </c>
      <c r="Q21" s="103" t="s">
        <v>582</v>
      </c>
      <c r="R21" s="103" t="s">
        <v>583</v>
      </c>
      <c r="S21" s="103" t="s">
        <v>584</v>
      </c>
      <c r="T21" s="103" t="s">
        <v>585</v>
      </c>
      <c r="U21" s="17"/>
      <c r="V21" s="17"/>
      <c r="W21" s="17"/>
      <c r="X21" s="19"/>
    </row>
    <row r="22" spans="1:24">
      <c r="B22" s="15"/>
      <c r="C22" s="195" t="s">
        <v>2052</v>
      </c>
      <c r="D22" s="51" t="s">
        <v>2053</v>
      </c>
      <c r="E22" s="732">
        <v>45888</v>
      </c>
      <c r="F22" s="349"/>
      <c r="G22" s="358">
        <v>157</v>
      </c>
      <c r="H22" s="359" t="s">
        <v>2054</v>
      </c>
      <c r="I22" s="419" t="s">
        <v>802</v>
      </c>
      <c r="J22" s="733">
        <v>157</v>
      </c>
      <c r="K22" s="419" t="s">
        <v>802</v>
      </c>
      <c r="L22" s="419"/>
      <c r="M22" s="419" t="s">
        <v>802</v>
      </c>
      <c r="N22" s="419" t="s">
        <v>802</v>
      </c>
      <c r="O22" s="419" t="s">
        <v>802</v>
      </c>
      <c r="P22" s="419" t="s">
        <v>802</v>
      </c>
      <c r="Q22" s="419" t="s">
        <v>802</v>
      </c>
      <c r="R22" s="419" t="s">
        <v>802</v>
      </c>
      <c r="S22" s="419" t="s">
        <v>802</v>
      </c>
      <c r="T22" s="566"/>
      <c r="U22" s="17"/>
      <c r="V22" s="17"/>
      <c r="W22" s="17"/>
      <c r="X22" s="19"/>
    </row>
    <row r="23" spans="1:24">
      <c r="B23" s="15"/>
      <c r="C23" s="17"/>
      <c r="D23" s="51" t="s">
        <v>2055</v>
      </c>
      <c r="E23" s="732">
        <v>45888</v>
      </c>
      <c r="F23" s="354"/>
      <c r="G23" s="296">
        <v>9.3699999999999992</v>
      </c>
      <c r="H23" s="356" t="s">
        <v>472</v>
      </c>
      <c r="I23" s="568"/>
      <c r="J23" s="568">
        <v>9.3699999999999992</v>
      </c>
      <c r="K23" s="568"/>
      <c r="L23" s="568"/>
      <c r="M23" s="568"/>
      <c r="N23" s="568"/>
      <c r="O23" s="568"/>
      <c r="P23" s="568"/>
      <c r="Q23" s="568"/>
      <c r="R23" s="568"/>
      <c r="S23" s="568"/>
      <c r="T23" s="568"/>
      <c r="U23" s="17"/>
      <c r="V23" s="17"/>
      <c r="W23" s="17"/>
      <c r="X23" s="19"/>
    </row>
    <row r="24" spans="1:24">
      <c r="B24" s="15"/>
      <c r="C24" s="17"/>
      <c r="D24" s="17"/>
      <c r="E24" s="17"/>
      <c r="F24" s="17"/>
      <c r="G24" s="17"/>
      <c r="H24" s="17"/>
      <c r="I24" s="17"/>
      <c r="J24" s="17"/>
      <c r="K24" s="17"/>
      <c r="L24" s="17"/>
      <c r="M24" s="17"/>
      <c r="N24" s="17"/>
      <c r="O24" s="17"/>
      <c r="P24" s="17"/>
      <c r="Q24" s="17"/>
      <c r="R24" s="17"/>
      <c r="S24" s="17"/>
      <c r="T24" s="17"/>
      <c r="U24" s="17"/>
      <c r="V24" s="17"/>
      <c r="W24" s="17"/>
      <c r="X24" s="19"/>
    </row>
    <row r="25" spans="1:24" ht="18">
      <c r="B25" s="15"/>
      <c r="C25" s="34" t="s">
        <v>2056</v>
      </c>
      <c r="D25" s="17"/>
      <c r="E25" s="17"/>
      <c r="F25" s="17"/>
      <c r="G25" s="17"/>
      <c r="H25" s="17"/>
      <c r="I25" s="17"/>
      <c r="J25" s="17"/>
      <c r="K25" s="17"/>
      <c r="L25" s="17"/>
      <c r="M25" s="17"/>
      <c r="N25" s="17"/>
      <c r="O25" s="17"/>
      <c r="P25" s="17"/>
      <c r="Q25" s="17"/>
      <c r="R25" s="17"/>
      <c r="S25" s="17"/>
      <c r="T25" s="17"/>
      <c r="U25" s="17"/>
      <c r="V25" s="17"/>
      <c r="W25" s="17"/>
      <c r="X25" s="19"/>
    </row>
    <row r="26" spans="1:24">
      <c r="B26" s="15"/>
      <c r="C26" s="17"/>
      <c r="D26" s="17"/>
      <c r="E26" s="17"/>
      <c r="F26" s="17"/>
      <c r="G26" s="17"/>
      <c r="H26" s="17"/>
      <c r="I26" s="17"/>
      <c r="J26" s="17"/>
      <c r="K26" s="17"/>
      <c r="L26" s="17"/>
      <c r="M26" s="17"/>
      <c r="N26" s="17"/>
      <c r="O26" s="17"/>
      <c r="P26" s="17"/>
      <c r="Q26" s="17"/>
      <c r="R26" s="17"/>
      <c r="S26" s="17"/>
      <c r="T26" s="17"/>
      <c r="U26" s="17"/>
      <c r="V26" s="17"/>
      <c r="W26" s="17"/>
      <c r="X26" s="19"/>
    </row>
    <row r="27" spans="1:24">
      <c r="B27" s="15"/>
      <c r="C27" s="17"/>
      <c r="D27" s="17"/>
      <c r="E27" s="17"/>
      <c r="F27" s="17"/>
      <c r="G27" s="1008" t="s">
        <v>1684</v>
      </c>
      <c r="H27" s="1009"/>
      <c r="I27" s="1009"/>
      <c r="J27" s="1009"/>
      <c r="K27" s="1009"/>
      <c r="L27" s="1009"/>
      <c r="M27" s="1009"/>
      <c r="N27" s="1009"/>
      <c r="O27" s="1009"/>
      <c r="P27" s="1009"/>
      <c r="Q27" s="1009"/>
      <c r="R27" s="1009"/>
      <c r="S27" s="1009"/>
      <c r="T27" s="1009"/>
      <c r="U27" s="1009"/>
      <c r="V27" s="1009"/>
      <c r="W27" s="1010"/>
      <c r="X27" s="19"/>
    </row>
    <row r="28" spans="1:24">
      <c r="B28" s="15"/>
      <c r="C28" s="1028" t="s">
        <v>288</v>
      </c>
      <c r="D28" s="1028" t="s">
        <v>2049</v>
      </c>
      <c r="E28" s="1028"/>
      <c r="F28" s="1028"/>
      <c r="G28" s="127" t="s">
        <v>2057</v>
      </c>
      <c r="H28" s="103" t="s">
        <v>2058</v>
      </c>
      <c r="I28" s="103" t="s">
        <v>1685</v>
      </c>
      <c r="J28" s="103" t="s">
        <v>1686</v>
      </c>
      <c r="K28" s="103" t="s">
        <v>1687</v>
      </c>
      <c r="L28" s="103" t="s">
        <v>1688</v>
      </c>
      <c r="M28" s="103" t="s">
        <v>1689</v>
      </c>
      <c r="N28" s="103" t="s">
        <v>1691</v>
      </c>
      <c r="O28" s="103" t="s">
        <v>1692</v>
      </c>
      <c r="P28" s="103" t="s">
        <v>1693</v>
      </c>
      <c r="Q28" s="103" t="s">
        <v>1694</v>
      </c>
      <c r="R28" s="103" t="s">
        <v>1695</v>
      </c>
      <c r="S28" s="103" t="s">
        <v>1696</v>
      </c>
      <c r="T28" s="103" t="s">
        <v>1697</v>
      </c>
      <c r="U28" s="103" t="s">
        <v>1698</v>
      </c>
      <c r="V28" s="103" t="s">
        <v>1699</v>
      </c>
      <c r="W28" s="103" t="s">
        <v>1700</v>
      </c>
      <c r="X28" s="19"/>
    </row>
    <row r="29" spans="1:24">
      <c r="B29" s="15"/>
      <c r="C29" s="967"/>
      <c r="D29" s="967"/>
      <c r="E29" s="967"/>
      <c r="F29" s="967"/>
      <c r="G29" s="559" t="s">
        <v>2054</v>
      </c>
      <c r="H29" s="560" t="s">
        <v>2054</v>
      </c>
      <c r="I29" s="560" t="s">
        <v>2054</v>
      </c>
      <c r="J29" s="560" t="s">
        <v>2054</v>
      </c>
      <c r="K29" s="560" t="s">
        <v>2054</v>
      </c>
      <c r="L29" s="560" t="s">
        <v>2054</v>
      </c>
      <c r="M29" s="560" t="s">
        <v>2054</v>
      </c>
      <c r="N29" s="560" t="s">
        <v>2054</v>
      </c>
      <c r="O29" s="560" t="s">
        <v>2054</v>
      </c>
      <c r="P29" s="560" t="s">
        <v>2054</v>
      </c>
      <c r="Q29" s="560" t="s">
        <v>2054</v>
      </c>
      <c r="R29" s="560" t="s">
        <v>2054</v>
      </c>
      <c r="S29" s="560" t="s">
        <v>2054</v>
      </c>
      <c r="T29" s="560" t="s">
        <v>2054</v>
      </c>
      <c r="U29" s="560" t="s">
        <v>2054</v>
      </c>
      <c r="V29" s="560" t="s">
        <v>2054</v>
      </c>
      <c r="W29" s="560" t="s">
        <v>2054</v>
      </c>
      <c r="X29" s="19"/>
    </row>
    <row r="30" spans="1:24" ht="15.75" customHeight="1">
      <c r="B30" s="15"/>
      <c r="C30" s="553" t="s">
        <v>2059</v>
      </c>
      <c r="D30" s="554">
        <v>45489</v>
      </c>
      <c r="E30" s="555"/>
      <c r="F30" s="555"/>
      <c r="G30" s="556">
        <v>8.8999999999999996E-2</v>
      </c>
      <c r="H30" s="556" t="s">
        <v>2060</v>
      </c>
      <c r="I30" s="556">
        <v>4.1999999999999997E-3</v>
      </c>
      <c r="J30" s="556">
        <v>0.17399999999999999</v>
      </c>
      <c r="K30" s="557" t="s">
        <v>802</v>
      </c>
      <c r="L30" s="556" t="s">
        <v>2061</v>
      </c>
      <c r="M30" s="556">
        <v>0.29599999999999999</v>
      </c>
      <c r="N30" s="556" t="s">
        <v>2062</v>
      </c>
      <c r="O30" s="556">
        <v>5.9999999999999995E-4</v>
      </c>
      <c r="P30" s="557" t="s">
        <v>802</v>
      </c>
      <c r="Q30" s="557" t="s">
        <v>802</v>
      </c>
      <c r="R30" s="556">
        <v>8.7999999999999995E-2</v>
      </c>
      <c r="S30" s="556">
        <v>8.9999999999999998E-4</v>
      </c>
      <c r="T30" s="556" t="s">
        <v>2063</v>
      </c>
      <c r="U30" s="556" t="s">
        <v>2062</v>
      </c>
      <c r="V30" s="556">
        <v>2.9999999999999997E-4</v>
      </c>
      <c r="W30" s="556">
        <v>2.4E-2</v>
      </c>
      <c r="X30" s="19"/>
    </row>
    <row r="31" spans="1:24" ht="15.75" customHeight="1">
      <c r="B31" s="15"/>
      <c r="C31" s="553" t="s">
        <v>2059</v>
      </c>
      <c r="D31" s="554">
        <v>45613</v>
      </c>
      <c r="E31" s="555"/>
      <c r="F31" s="555"/>
      <c r="G31" s="556">
        <v>0.126</v>
      </c>
      <c r="H31" s="556" t="s">
        <v>2060</v>
      </c>
      <c r="I31" s="556">
        <v>5.4999999999999997E-3</v>
      </c>
      <c r="J31" s="556">
        <v>0.13800000000000001</v>
      </c>
      <c r="K31" s="557"/>
      <c r="L31" s="556" t="s">
        <v>2061</v>
      </c>
      <c r="M31" s="556">
        <v>0.33</v>
      </c>
      <c r="N31" s="556" t="s">
        <v>2062</v>
      </c>
      <c r="O31" s="556">
        <v>6.9999999999999999E-4</v>
      </c>
      <c r="P31" s="557"/>
      <c r="Q31" s="557"/>
      <c r="R31" s="556">
        <v>7.3999999999999996E-2</v>
      </c>
      <c r="S31" s="556">
        <v>6.9999999999999999E-4</v>
      </c>
      <c r="T31" s="556" t="s">
        <v>2063</v>
      </c>
      <c r="U31" s="556" t="s">
        <v>2062</v>
      </c>
      <c r="V31" s="556">
        <v>4.0000000000000002E-4</v>
      </c>
      <c r="W31" s="556">
        <v>1.7000000000000001E-2</v>
      </c>
      <c r="X31" s="19"/>
    </row>
    <row r="32" spans="1:24" ht="15.75" customHeight="1">
      <c r="B32" s="15"/>
      <c r="C32" s="553" t="s">
        <v>2059</v>
      </c>
      <c r="D32" s="554">
        <v>45613</v>
      </c>
      <c r="E32" s="555"/>
      <c r="F32" s="555"/>
      <c r="G32" s="556">
        <v>0.126</v>
      </c>
      <c r="H32" s="556" t="s">
        <v>2060</v>
      </c>
      <c r="I32" s="556">
        <v>5.4999999999999997E-3</v>
      </c>
      <c r="J32" s="556">
        <v>0.13800000000000001</v>
      </c>
      <c r="K32" s="557"/>
      <c r="L32" s="556" t="s">
        <v>2061</v>
      </c>
      <c r="M32" s="556">
        <v>0.33300000000000002</v>
      </c>
      <c r="N32" s="556">
        <v>2.0000000000000001E-4</v>
      </c>
      <c r="O32" s="556">
        <v>6.9999999999999999E-4</v>
      </c>
      <c r="P32" s="557"/>
      <c r="Q32" s="557"/>
      <c r="R32" s="556">
        <v>7.5899999999999995E-2</v>
      </c>
      <c r="S32" s="556">
        <v>8.0000000000000004E-4</v>
      </c>
      <c r="T32" s="556" t="s">
        <v>2063</v>
      </c>
      <c r="U32" s="556" t="s">
        <v>2062</v>
      </c>
      <c r="V32" s="556">
        <v>4.0000000000000002E-4</v>
      </c>
      <c r="W32" s="556">
        <v>1.9E-2</v>
      </c>
      <c r="X32" s="19"/>
    </row>
    <row r="33" spans="3:23" ht="15.75" customHeight="1">
      <c r="C33" s="553" t="s">
        <v>2059</v>
      </c>
      <c r="D33" s="554">
        <v>45661</v>
      </c>
      <c r="E33" s="555"/>
      <c r="F33" s="555"/>
      <c r="G33" s="556">
        <v>0.155</v>
      </c>
      <c r="H33" s="556" t="s">
        <v>2060</v>
      </c>
      <c r="I33" s="556">
        <v>6.6E-3</v>
      </c>
      <c r="J33" s="556">
        <v>0.156</v>
      </c>
      <c r="K33" s="557"/>
      <c r="L33" s="556" t="s">
        <v>2061</v>
      </c>
      <c r="M33" s="556">
        <v>0.49099999999999999</v>
      </c>
      <c r="N33" s="556" t="s">
        <v>2062</v>
      </c>
      <c r="O33" s="556">
        <v>1.2999999999999999E-3</v>
      </c>
      <c r="P33" s="557"/>
      <c r="Q33" s="557"/>
      <c r="R33" s="556">
        <v>7.3700000000000002E-2</v>
      </c>
      <c r="S33" s="556">
        <v>1E-3</v>
      </c>
      <c r="T33" s="556" t="s">
        <v>2063</v>
      </c>
      <c r="U33" s="556" t="s">
        <v>2062</v>
      </c>
      <c r="V33" s="556">
        <v>2.9999999999999997E-4</v>
      </c>
      <c r="W33" s="556">
        <v>2.5999999999999999E-2</v>
      </c>
    </row>
    <row r="34" spans="3:23" ht="15.75" customHeight="1">
      <c r="C34" s="553" t="s">
        <v>2059</v>
      </c>
      <c r="D34" s="554">
        <v>45661</v>
      </c>
      <c r="E34" s="555"/>
      <c r="F34" s="555"/>
      <c r="G34" s="556">
        <v>0.156</v>
      </c>
      <c r="H34" s="556" t="s">
        <v>2060</v>
      </c>
      <c r="I34" s="556">
        <v>5.7999999999999996E-3</v>
      </c>
      <c r="J34" s="556">
        <v>0.13600000000000001</v>
      </c>
      <c r="K34" s="557"/>
      <c r="L34" s="556" t="s">
        <v>2061</v>
      </c>
      <c r="M34" s="556">
        <v>0.42699999999999999</v>
      </c>
      <c r="N34" s="556" t="s">
        <v>2062</v>
      </c>
      <c r="O34" s="556">
        <v>1.1999999999999999E-3</v>
      </c>
      <c r="P34" s="557"/>
      <c r="Q34" s="557"/>
      <c r="R34" s="556">
        <v>6.7100000000000007E-2</v>
      </c>
      <c r="S34" s="556">
        <v>8.9999999999999998E-4</v>
      </c>
      <c r="T34" s="556" t="s">
        <v>2063</v>
      </c>
      <c r="U34" s="556" t="s">
        <v>2062</v>
      </c>
      <c r="V34" s="556">
        <v>2.0000000000000001E-4</v>
      </c>
      <c r="W34" s="556">
        <v>2.4E-2</v>
      </c>
    </row>
    <row r="35" spans="3:23" ht="15.75" customHeight="1">
      <c r="C35" s="553" t="s">
        <v>2059</v>
      </c>
      <c r="D35" s="554">
        <v>45666</v>
      </c>
      <c r="E35" s="555"/>
      <c r="F35" s="555"/>
      <c r="G35" s="556" t="s">
        <v>2060</v>
      </c>
      <c r="H35" s="556" t="s">
        <v>2060</v>
      </c>
      <c r="I35" s="556">
        <v>4.7999999999999996E-3</v>
      </c>
      <c r="J35" s="556">
        <v>9.9000000000000005E-2</v>
      </c>
      <c r="K35" s="557"/>
      <c r="L35" s="556" t="s">
        <v>2061</v>
      </c>
      <c r="M35" s="556">
        <v>1.9E-3</v>
      </c>
      <c r="N35" s="556" t="s">
        <v>2062</v>
      </c>
      <c r="O35" s="556" t="s">
        <v>2064</v>
      </c>
      <c r="P35" s="557"/>
      <c r="Q35" s="557"/>
      <c r="R35" s="556">
        <v>0.46200000000000002</v>
      </c>
      <c r="S35" s="556">
        <v>8.0000000000000004E-4</v>
      </c>
      <c r="T35" s="556" t="s">
        <v>2063</v>
      </c>
      <c r="U35" s="556" t="s">
        <v>2062</v>
      </c>
      <c r="V35" s="556" t="s">
        <v>2062</v>
      </c>
      <c r="W35" s="556">
        <v>8.0000000000000002E-3</v>
      </c>
    </row>
    <row r="36" spans="3:23" ht="15.75" customHeight="1">
      <c r="C36" s="553" t="s">
        <v>2059</v>
      </c>
      <c r="D36" s="554">
        <v>45667</v>
      </c>
      <c r="E36" s="555"/>
      <c r="F36" s="555"/>
      <c r="G36" s="556" t="s">
        <v>2060</v>
      </c>
      <c r="H36" s="556" t="s">
        <v>2060</v>
      </c>
      <c r="I36" s="556">
        <v>2.5000000000000001E-3</v>
      </c>
      <c r="J36" s="556">
        <v>8.1000000000000003E-2</v>
      </c>
      <c r="K36" s="557"/>
      <c r="L36" s="556" t="s">
        <v>2061</v>
      </c>
      <c r="M36" s="556">
        <v>8.0000000000000004E-4</v>
      </c>
      <c r="N36" s="556" t="s">
        <v>2062</v>
      </c>
      <c r="O36" s="556">
        <v>1.1999999999999999E-3</v>
      </c>
      <c r="P36" s="557"/>
      <c r="Q36" s="557"/>
      <c r="R36" s="556">
        <v>1.6999999999999999E-3</v>
      </c>
      <c r="S36" s="556" t="s">
        <v>2064</v>
      </c>
      <c r="T36" s="556" t="s">
        <v>2063</v>
      </c>
      <c r="U36" s="556" t="s">
        <v>2062</v>
      </c>
      <c r="V36" s="556" t="s">
        <v>2062</v>
      </c>
      <c r="W36" s="556">
        <v>7.0000000000000001E-3</v>
      </c>
    </row>
    <row r="37" spans="3:23" ht="15.75" customHeight="1">
      <c r="C37" s="553" t="s">
        <v>2059</v>
      </c>
      <c r="D37" s="554">
        <v>45683</v>
      </c>
      <c r="E37" s="555"/>
      <c r="F37" s="555"/>
      <c r="G37" s="556" t="s">
        <v>2060</v>
      </c>
      <c r="H37" s="556" t="s">
        <v>2060</v>
      </c>
      <c r="I37" s="556">
        <v>9.9000000000000008E-3</v>
      </c>
      <c r="J37" s="556">
        <v>9.1999999999999998E-2</v>
      </c>
      <c r="K37" s="557"/>
      <c r="L37" s="556" t="s">
        <v>2061</v>
      </c>
      <c r="M37" s="556" t="s">
        <v>2063</v>
      </c>
      <c r="N37" s="556" t="s">
        <v>2062</v>
      </c>
      <c r="O37" s="556" t="s">
        <v>2064</v>
      </c>
      <c r="P37" s="557"/>
      <c r="Q37" s="557"/>
      <c r="R37" s="556">
        <v>8.0000000000000004E-4</v>
      </c>
      <c r="S37" s="556" t="s">
        <v>2064</v>
      </c>
      <c r="T37" s="556">
        <v>1E-4</v>
      </c>
      <c r="U37" s="556" t="s">
        <v>2062</v>
      </c>
      <c r="V37" s="556" t="s">
        <v>2062</v>
      </c>
      <c r="W37" s="556" t="s">
        <v>2065</v>
      </c>
    </row>
    <row r="38" spans="3:23" ht="15.75" customHeight="1">
      <c r="C38" s="553" t="s">
        <v>2059</v>
      </c>
      <c r="D38" s="554">
        <v>45700</v>
      </c>
      <c r="E38" s="555"/>
      <c r="F38" s="555"/>
      <c r="G38" s="556">
        <v>8.9999999999999993E-3</v>
      </c>
      <c r="H38" s="556" t="s">
        <v>2060</v>
      </c>
      <c r="I38" s="556">
        <v>6.3200000000000006E-2</v>
      </c>
      <c r="J38" s="556">
        <v>0.129</v>
      </c>
      <c r="K38" s="557"/>
      <c r="L38" s="556" t="s">
        <v>2061</v>
      </c>
      <c r="M38" s="556">
        <v>3.2800000000000003E-2</v>
      </c>
      <c r="N38" s="556" t="s">
        <v>2062</v>
      </c>
      <c r="O38" s="556" t="s">
        <v>2064</v>
      </c>
      <c r="P38" s="557"/>
      <c r="Q38" s="557"/>
      <c r="R38" s="556">
        <v>1.2999999999999999E-3</v>
      </c>
      <c r="S38" s="556" t="s">
        <v>2064</v>
      </c>
      <c r="T38" s="556" t="s">
        <v>2063</v>
      </c>
      <c r="U38" s="556" t="s">
        <v>2062</v>
      </c>
      <c r="V38" s="556">
        <v>6.9999999999999999E-4</v>
      </c>
      <c r="W38" s="556">
        <v>8.9999999999999993E-3</v>
      </c>
    </row>
    <row r="39" spans="3:23" ht="15.75" customHeight="1">
      <c r="C39" s="553" t="s">
        <v>2059</v>
      </c>
      <c r="D39" s="554">
        <v>45725</v>
      </c>
      <c r="E39" s="555"/>
      <c r="F39" s="555"/>
      <c r="G39" s="556">
        <v>0.113</v>
      </c>
      <c r="H39" s="556" t="s">
        <v>2060</v>
      </c>
      <c r="I39" s="556">
        <v>5.0000000000000001E-3</v>
      </c>
      <c r="J39" s="556">
        <v>0.161</v>
      </c>
      <c r="K39" s="557"/>
      <c r="L39" s="556" t="s">
        <v>2061</v>
      </c>
      <c r="M39" s="556">
        <v>0.35399999999999998</v>
      </c>
      <c r="N39" s="556" t="s">
        <v>2062</v>
      </c>
      <c r="O39" s="556">
        <v>8.0000000000000004E-4</v>
      </c>
      <c r="P39" s="557"/>
      <c r="Q39" s="557"/>
      <c r="R39" s="556">
        <v>8.8599999999999998E-2</v>
      </c>
      <c r="S39" s="556">
        <v>1E-3</v>
      </c>
      <c r="T39" s="556">
        <v>2.0000000000000001E-4</v>
      </c>
      <c r="U39" s="556" t="s">
        <v>2062</v>
      </c>
      <c r="V39" s="556">
        <v>2.9999999999999997E-4</v>
      </c>
      <c r="W39" s="556">
        <v>1.4E-2</v>
      </c>
    </row>
    <row r="40" spans="3:23" ht="15.75" customHeight="1">
      <c r="C40" s="553" t="s">
        <v>2059</v>
      </c>
      <c r="D40" s="554">
        <v>45780</v>
      </c>
      <c r="E40" s="555"/>
      <c r="F40" s="555"/>
      <c r="G40" s="556">
        <v>8.1000000000000003E-2</v>
      </c>
      <c r="H40" s="556" t="s">
        <v>2060</v>
      </c>
      <c r="I40" s="556">
        <v>4.7999999999999996E-3</v>
      </c>
      <c r="J40" s="556">
        <v>0.15</v>
      </c>
      <c r="K40" s="557"/>
      <c r="L40" s="556" t="s">
        <v>2061</v>
      </c>
      <c r="M40" s="556">
        <v>0.29399999999999998</v>
      </c>
      <c r="N40" s="556">
        <v>2.0000000000000001E-4</v>
      </c>
      <c r="O40" s="556" t="s">
        <v>2064</v>
      </c>
      <c r="P40" s="557"/>
      <c r="Q40" s="557"/>
      <c r="R40" s="556">
        <v>8.3799999999999999E-2</v>
      </c>
      <c r="S40" s="556">
        <v>6.9999999999999999E-4</v>
      </c>
      <c r="T40" s="556" t="s">
        <v>2063</v>
      </c>
      <c r="U40" s="556" t="s">
        <v>2062</v>
      </c>
      <c r="V40" s="556" t="s">
        <v>2062</v>
      </c>
      <c r="W40" s="556">
        <v>2.1000000000000001E-2</v>
      </c>
    </row>
    <row r="41" spans="3:23" ht="15.75" customHeight="1">
      <c r="C41" s="553" t="s">
        <v>2059</v>
      </c>
      <c r="D41" s="554">
        <v>45780</v>
      </c>
      <c r="E41" s="555"/>
      <c r="F41" s="555"/>
      <c r="G41" s="556">
        <v>8.2000000000000003E-2</v>
      </c>
      <c r="H41" s="556" t="s">
        <v>2060</v>
      </c>
      <c r="I41" s="556">
        <v>4.5999999999999999E-3</v>
      </c>
      <c r="J41" s="556">
        <v>0.154</v>
      </c>
      <c r="K41" s="557" t="s">
        <v>802</v>
      </c>
      <c r="L41" s="556" t="s">
        <v>2061</v>
      </c>
      <c r="M41" s="556">
        <v>0.29699999999999999</v>
      </c>
      <c r="N41" s="556">
        <v>2.0000000000000001E-4</v>
      </c>
      <c r="O41" s="556" t="s">
        <v>2064</v>
      </c>
      <c r="P41" s="557" t="s">
        <v>802</v>
      </c>
      <c r="Q41" s="557" t="s">
        <v>802</v>
      </c>
      <c r="R41" s="556">
        <v>8.2400000000000001E-2</v>
      </c>
      <c r="S41" s="556">
        <v>5.9999999999999995E-4</v>
      </c>
      <c r="T41" s="556" t="s">
        <v>2063</v>
      </c>
      <c r="U41" s="556" t="s">
        <v>2062</v>
      </c>
      <c r="V41" s="556" t="s">
        <v>2062</v>
      </c>
      <c r="W41" s="556">
        <v>0.02</v>
      </c>
    </row>
    <row r="42" spans="3:23" ht="15.75" customHeight="1">
      <c r="C42" s="553" t="s">
        <v>2066</v>
      </c>
      <c r="D42" s="554">
        <v>45489</v>
      </c>
      <c r="E42" s="555"/>
      <c r="F42" s="555"/>
      <c r="G42" s="556">
        <v>0.122</v>
      </c>
      <c r="H42" s="556" t="s">
        <v>2060</v>
      </c>
      <c r="I42" s="556">
        <v>8.8000000000000005E-3</v>
      </c>
      <c r="J42" s="556">
        <v>0.14599999999999999</v>
      </c>
      <c r="K42" s="557" t="s">
        <v>802</v>
      </c>
      <c r="L42" s="556" t="s">
        <v>2061</v>
      </c>
      <c r="M42" s="556">
        <v>0.40799999999999997</v>
      </c>
      <c r="N42" s="556" t="s">
        <v>2062</v>
      </c>
      <c r="O42" s="556" t="s">
        <v>2064</v>
      </c>
      <c r="P42" s="557" t="s">
        <v>802</v>
      </c>
      <c r="Q42" s="557" t="s">
        <v>802</v>
      </c>
      <c r="R42" s="556">
        <v>1.92</v>
      </c>
      <c r="S42" s="556">
        <v>1.1000000000000001E-3</v>
      </c>
      <c r="T42" s="556" t="s">
        <v>2063</v>
      </c>
      <c r="U42" s="556" t="s">
        <v>2062</v>
      </c>
      <c r="V42" s="556" t="s">
        <v>2062</v>
      </c>
      <c r="W42" s="556">
        <v>0.03</v>
      </c>
    </row>
    <row r="43" spans="3:23" ht="15.75" customHeight="1">
      <c r="C43" s="553" t="s">
        <v>2066</v>
      </c>
      <c r="D43" s="554">
        <v>45613</v>
      </c>
      <c r="E43" s="555"/>
      <c r="F43" s="555"/>
      <c r="G43" s="556">
        <v>0.154</v>
      </c>
      <c r="H43" s="556" t="s">
        <v>2060</v>
      </c>
      <c r="I43" s="556">
        <v>6.4999999999999997E-3</v>
      </c>
      <c r="J43" s="556">
        <v>0.127</v>
      </c>
      <c r="K43" s="557" t="s">
        <v>802</v>
      </c>
      <c r="L43" s="556" t="s">
        <v>2061</v>
      </c>
      <c r="M43" s="556">
        <v>0.39700000000000002</v>
      </c>
      <c r="N43" s="556">
        <v>2.0000000000000001E-4</v>
      </c>
      <c r="O43" s="556" t="s">
        <v>2064</v>
      </c>
      <c r="P43" s="557" t="s">
        <v>802</v>
      </c>
      <c r="Q43" s="557" t="s">
        <v>802</v>
      </c>
      <c r="R43" s="556">
        <v>1.74</v>
      </c>
      <c r="S43" s="556">
        <v>1E-3</v>
      </c>
      <c r="T43" s="556" t="s">
        <v>2063</v>
      </c>
      <c r="U43" s="556" t="s">
        <v>2062</v>
      </c>
      <c r="V43" s="556" t="s">
        <v>2062</v>
      </c>
      <c r="W43" s="556">
        <v>8.9999999999999993E-3</v>
      </c>
    </row>
    <row r="44" spans="3:23" ht="15.75" customHeight="1">
      <c r="C44" s="553" t="s">
        <v>2066</v>
      </c>
      <c r="D44" s="554">
        <v>45661</v>
      </c>
      <c r="E44" s="555"/>
      <c r="F44" s="555"/>
      <c r="G44" s="556">
        <v>0.14399999999999999</v>
      </c>
      <c r="H44" s="556" t="s">
        <v>2060</v>
      </c>
      <c r="I44" s="556">
        <v>5.3E-3</v>
      </c>
      <c r="J44" s="556">
        <v>0.11600000000000001</v>
      </c>
      <c r="K44" s="557" t="s">
        <v>802</v>
      </c>
      <c r="L44" s="556" t="s">
        <v>2061</v>
      </c>
      <c r="M44" s="556">
        <v>0.44600000000000001</v>
      </c>
      <c r="N44" s="556" t="s">
        <v>2062</v>
      </c>
      <c r="O44" s="556" t="s">
        <v>2064</v>
      </c>
      <c r="P44" s="557" t="s">
        <v>802</v>
      </c>
      <c r="Q44" s="557" t="s">
        <v>802</v>
      </c>
      <c r="R44" s="556">
        <v>1.96</v>
      </c>
      <c r="S44" s="556">
        <v>1.1999999999999999E-3</v>
      </c>
      <c r="T44" s="556" t="s">
        <v>2063</v>
      </c>
      <c r="U44" s="556" t="s">
        <v>2062</v>
      </c>
      <c r="V44" s="556" t="s">
        <v>2062</v>
      </c>
      <c r="W44" s="556">
        <v>4.0000000000000001E-3</v>
      </c>
    </row>
    <row r="45" spans="3:23" ht="15.75" customHeight="1">
      <c r="C45" s="553" t="s">
        <v>2066</v>
      </c>
      <c r="D45" s="554">
        <v>45724</v>
      </c>
      <c r="E45" s="555"/>
      <c r="F45" s="555"/>
      <c r="G45" s="556">
        <v>0.13900000000000001</v>
      </c>
      <c r="H45" s="556" t="s">
        <v>2060</v>
      </c>
      <c r="I45" s="556">
        <v>7.7999999999999996E-3</v>
      </c>
      <c r="J45" s="556">
        <v>0.121</v>
      </c>
      <c r="K45" s="557" t="s">
        <v>802</v>
      </c>
      <c r="L45" s="556" t="s">
        <v>2061</v>
      </c>
      <c r="M45" s="556">
        <v>0.44</v>
      </c>
      <c r="N45" s="556" t="s">
        <v>2062</v>
      </c>
      <c r="O45" s="556" t="s">
        <v>2064</v>
      </c>
      <c r="P45" s="557" t="s">
        <v>802</v>
      </c>
      <c r="Q45" s="557" t="s">
        <v>802</v>
      </c>
      <c r="R45" s="556">
        <v>1.81</v>
      </c>
      <c r="S45" s="556">
        <v>1.4E-3</v>
      </c>
      <c r="T45" s="556" t="s">
        <v>2063</v>
      </c>
      <c r="U45" s="556" t="s">
        <v>2062</v>
      </c>
      <c r="V45" s="556" t="s">
        <v>2062</v>
      </c>
      <c r="W45" s="556">
        <v>8.5999999999999993E-2</v>
      </c>
    </row>
    <row r="46" spans="3:23" ht="15.75" customHeight="1">
      <c r="C46" s="553" t="s">
        <v>2066</v>
      </c>
      <c r="D46" s="554">
        <v>45780</v>
      </c>
      <c r="E46" s="555"/>
      <c r="F46" s="555"/>
      <c r="G46" s="556">
        <v>0.128</v>
      </c>
      <c r="H46" s="556" t="s">
        <v>2060</v>
      </c>
      <c r="I46" s="556">
        <v>5.7000000000000002E-3</v>
      </c>
      <c r="J46" s="556">
        <v>0.108</v>
      </c>
      <c r="K46" s="557" t="s">
        <v>802</v>
      </c>
      <c r="L46" s="556" t="s">
        <v>2061</v>
      </c>
      <c r="M46" s="556">
        <v>0.39100000000000001</v>
      </c>
      <c r="N46" s="556" t="s">
        <v>2062</v>
      </c>
      <c r="O46" s="556" t="s">
        <v>2064</v>
      </c>
      <c r="P46" s="557" t="s">
        <v>802</v>
      </c>
      <c r="Q46" s="557" t="s">
        <v>802</v>
      </c>
      <c r="R46" s="556">
        <v>1.87</v>
      </c>
      <c r="S46" s="556">
        <v>1.2999999999999999E-3</v>
      </c>
      <c r="T46" s="556" t="s">
        <v>2063</v>
      </c>
      <c r="U46" s="556" t="s">
        <v>2062</v>
      </c>
      <c r="V46" s="556" t="s">
        <v>2062</v>
      </c>
      <c r="W46" s="556">
        <v>3.5999999999999997E-2</v>
      </c>
    </row>
    <row r="47" spans="3:23" ht="15.75" customHeight="1">
      <c r="C47" s="553" t="s">
        <v>2067</v>
      </c>
      <c r="D47" s="554">
        <v>45481</v>
      </c>
      <c r="E47" s="555"/>
      <c r="F47" s="555"/>
      <c r="G47" s="556">
        <v>3.6999999999999998E-2</v>
      </c>
      <c r="H47" s="556" t="s">
        <v>2060</v>
      </c>
      <c r="I47" s="556">
        <v>2.3E-3</v>
      </c>
      <c r="J47" s="556">
        <v>0.11799999999999999</v>
      </c>
      <c r="K47" s="557" t="s">
        <v>802</v>
      </c>
      <c r="L47" s="556" t="s">
        <v>2061</v>
      </c>
      <c r="M47" s="556">
        <v>0.124</v>
      </c>
      <c r="N47" s="556" t="s">
        <v>2062</v>
      </c>
      <c r="O47" s="556" t="s">
        <v>2064</v>
      </c>
      <c r="P47" s="557" t="s">
        <v>802</v>
      </c>
      <c r="Q47" s="557" t="s">
        <v>802</v>
      </c>
      <c r="R47" s="556">
        <v>0.379</v>
      </c>
      <c r="S47" s="556">
        <v>1.1999999999999999E-3</v>
      </c>
      <c r="T47" s="556" t="s">
        <v>2063</v>
      </c>
      <c r="U47" s="556" t="s">
        <v>2062</v>
      </c>
      <c r="V47" s="556" t="s">
        <v>2062</v>
      </c>
      <c r="W47" s="556">
        <v>3.3000000000000002E-2</v>
      </c>
    </row>
    <row r="48" spans="3:23" ht="15.75" customHeight="1">
      <c r="C48" s="553" t="s">
        <v>2067</v>
      </c>
      <c r="D48" s="554">
        <v>45613</v>
      </c>
      <c r="E48" s="555"/>
      <c r="F48" s="555"/>
      <c r="G48" s="556">
        <v>4.9000000000000002E-2</v>
      </c>
      <c r="H48" s="556" t="s">
        <v>2060</v>
      </c>
      <c r="I48" s="556">
        <v>2.0999999999999999E-3</v>
      </c>
      <c r="J48" s="556">
        <v>0.128</v>
      </c>
      <c r="K48" s="557" t="s">
        <v>802</v>
      </c>
      <c r="L48" s="556" t="s">
        <v>2061</v>
      </c>
      <c r="M48" s="556">
        <v>0.128</v>
      </c>
      <c r="N48" s="556" t="s">
        <v>2062</v>
      </c>
      <c r="O48" s="556" t="s">
        <v>2064</v>
      </c>
      <c r="P48" s="557" t="s">
        <v>802</v>
      </c>
      <c r="Q48" s="557" t="s">
        <v>802</v>
      </c>
      <c r="R48" s="556">
        <v>0.29199999999999998</v>
      </c>
      <c r="S48" s="556">
        <v>6.9999999999999999E-4</v>
      </c>
      <c r="T48" s="556" t="s">
        <v>2063</v>
      </c>
      <c r="U48" s="556" t="s">
        <v>2062</v>
      </c>
      <c r="V48" s="556" t="s">
        <v>2062</v>
      </c>
      <c r="W48" s="556">
        <v>8.0000000000000002E-3</v>
      </c>
    </row>
    <row r="49" spans="2:23" ht="15.75" customHeight="1">
      <c r="B49" s="15"/>
      <c r="C49" s="553" t="s">
        <v>2067</v>
      </c>
      <c r="D49" s="554">
        <v>45675</v>
      </c>
      <c r="E49" s="555"/>
      <c r="F49" s="555"/>
      <c r="G49" s="556">
        <v>4.8000000000000001E-2</v>
      </c>
      <c r="H49" s="556" t="s">
        <v>2060</v>
      </c>
      <c r="I49" s="556">
        <v>2.8E-3</v>
      </c>
      <c r="J49" s="556">
        <v>0.121</v>
      </c>
      <c r="K49" s="557" t="s">
        <v>802</v>
      </c>
      <c r="L49" s="556" t="s">
        <v>2061</v>
      </c>
      <c r="M49" s="556">
        <v>0.121</v>
      </c>
      <c r="N49" s="556" t="s">
        <v>2062</v>
      </c>
      <c r="O49" s="556" t="s">
        <v>2064</v>
      </c>
      <c r="P49" s="557" t="s">
        <v>802</v>
      </c>
      <c r="Q49" s="557" t="s">
        <v>802</v>
      </c>
      <c r="R49" s="556">
        <v>0.49199999999999999</v>
      </c>
      <c r="S49" s="556">
        <v>8.9999999999999998E-4</v>
      </c>
      <c r="T49" s="556" t="s">
        <v>2063</v>
      </c>
      <c r="U49" s="556" t="s">
        <v>2062</v>
      </c>
      <c r="V49" s="556" t="s">
        <v>2062</v>
      </c>
      <c r="W49" s="558">
        <v>0.01</v>
      </c>
    </row>
    <row r="50" spans="2:23" ht="15.75" customHeight="1">
      <c r="B50" s="15"/>
      <c r="C50" s="553" t="s">
        <v>2067</v>
      </c>
      <c r="D50" s="554">
        <v>45774</v>
      </c>
      <c r="E50" s="555"/>
      <c r="F50" s="555"/>
      <c r="G50" s="556">
        <v>4.2999999999999997E-2</v>
      </c>
      <c r="H50" s="556" t="s">
        <v>2060</v>
      </c>
      <c r="I50" s="556">
        <v>3.0999999999999999E-3</v>
      </c>
      <c r="J50" s="556">
        <v>0.10199999999999999</v>
      </c>
      <c r="K50" s="557" t="s">
        <v>802</v>
      </c>
      <c r="L50" s="556" t="s">
        <v>2061</v>
      </c>
      <c r="M50" s="556">
        <v>0.13700000000000001</v>
      </c>
      <c r="N50" s="556" t="s">
        <v>2062</v>
      </c>
      <c r="O50" s="556" t="s">
        <v>2064</v>
      </c>
      <c r="P50" s="557" t="s">
        <v>802</v>
      </c>
      <c r="Q50" s="557" t="s">
        <v>802</v>
      </c>
      <c r="R50" s="556">
        <v>0.53300000000000003</v>
      </c>
      <c r="S50" s="556">
        <v>1.1000000000000001E-3</v>
      </c>
      <c r="T50" s="556" t="s">
        <v>2063</v>
      </c>
      <c r="U50" s="556" t="s">
        <v>2062</v>
      </c>
      <c r="V50" s="556" t="s">
        <v>2062</v>
      </c>
      <c r="W50" s="556">
        <v>3.0000000000000001E-3</v>
      </c>
    </row>
    <row r="51" spans="2:23">
      <c r="B51" s="15"/>
      <c r="C51" s="553" t="s">
        <v>2067</v>
      </c>
      <c r="D51" s="554">
        <v>45780</v>
      </c>
      <c r="E51" s="555"/>
      <c r="F51" s="555"/>
      <c r="G51" s="556">
        <v>4.3999999999999997E-2</v>
      </c>
      <c r="H51" s="556" t="s">
        <v>2060</v>
      </c>
      <c r="I51" s="556">
        <v>2E-3</v>
      </c>
      <c r="J51" s="556">
        <v>0.11</v>
      </c>
      <c r="K51" s="557" t="s">
        <v>802</v>
      </c>
      <c r="L51" s="556" t="s">
        <v>2061</v>
      </c>
      <c r="M51" s="556">
        <v>0.13800000000000001</v>
      </c>
      <c r="N51" s="556">
        <v>2.9999999999999997E-4</v>
      </c>
      <c r="O51" s="556" t="s">
        <v>2064</v>
      </c>
      <c r="P51" s="557" t="s">
        <v>802</v>
      </c>
      <c r="Q51" s="557" t="s">
        <v>802</v>
      </c>
      <c r="R51" s="556">
        <v>0.44400000000000001</v>
      </c>
      <c r="S51" s="556">
        <v>1.1999999999999999E-3</v>
      </c>
      <c r="T51" s="556" t="s">
        <v>2063</v>
      </c>
      <c r="U51" s="556" t="s">
        <v>2062</v>
      </c>
      <c r="V51" s="556" t="s">
        <v>2062</v>
      </c>
      <c r="W51" s="556">
        <v>3.9E-2</v>
      </c>
    </row>
    <row r="52" spans="2:23" ht="25.5">
      <c r="B52" s="15"/>
      <c r="C52" s="297" t="s">
        <v>2068</v>
      </c>
      <c r="D52" s="1111"/>
      <c r="E52" s="1112"/>
      <c r="F52" s="1113"/>
      <c r="G52" s="561">
        <f t="shared" ref="G52:W52" si="3">AVERAGE(G30:G51)</f>
        <v>9.7105263157894708E-2</v>
      </c>
      <c r="H52" s="561" t="e">
        <f t="shared" si="3"/>
        <v>#DIV/0!</v>
      </c>
      <c r="I52" s="561">
        <f t="shared" si="3"/>
        <v>7.6727272727272729E-3</v>
      </c>
      <c r="J52" s="561">
        <f t="shared" si="3"/>
        <v>0.12749999999999997</v>
      </c>
      <c r="K52" s="561" t="e">
        <f t="shared" si="3"/>
        <v>#DIV/0!</v>
      </c>
      <c r="L52" s="561" t="e">
        <f t="shared" si="3"/>
        <v>#DIV/0!</v>
      </c>
      <c r="M52" s="561">
        <f t="shared" si="3"/>
        <v>0.26607142857142857</v>
      </c>
      <c r="N52" s="561">
        <f t="shared" si="3"/>
        <v>2.2000000000000001E-4</v>
      </c>
      <c r="O52" s="561">
        <f t="shared" si="3"/>
        <v>9.2857142857142856E-4</v>
      </c>
      <c r="P52" s="561" t="e">
        <f t="shared" si="3"/>
        <v>#DIV/0!</v>
      </c>
      <c r="Q52" s="561" t="e">
        <f t="shared" si="3"/>
        <v>#DIV/0!</v>
      </c>
      <c r="R52" s="561">
        <f t="shared" si="3"/>
        <v>0.56996818181818187</v>
      </c>
      <c r="S52" s="561">
        <f t="shared" si="3"/>
        <v>9.7368421052631594E-4</v>
      </c>
      <c r="T52" s="561">
        <f t="shared" si="3"/>
        <v>1.5000000000000001E-4</v>
      </c>
      <c r="U52" s="561" t="e">
        <f t="shared" si="3"/>
        <v>#DIV/0!</v>
      </c>
      <c r="V52" s="561">
        <f t="shared" si="3"/>
        <v>3.7142857142857143E-4</v>
      </c>
      <c r="W52" s="561">
        <f t="shared" si="3"/>
        <v>2.1285714285714286E-2</v>
      </c>
    </row>
    <row r="53" spans="2:23">
      <c r="B53" s="22"/>
      <c r="C53" s="2"/>
      <c r="D53" s="2"/>
      <c r="E53" s="2"/>
      <c r="F53" s="2"/>
      <c r="G53" s="2"/>
      <c r="H53" s="2"/>
      <c r="I53" s="2"/>
      <c r="J53" s="2"/>
      <c r="K53" s="2"/>
      <c r="L53" s="2"/>
      <c r="M53" s="2"/>
      <c r="N53" s="2"/>
      <c r="O53" s="2"/>
      <c r="P53" s="2"/>
      <c r="Q53" s="2"/>
      <c r="R53" s="2"/>
      <c r="S53" s="2"/>
      <c r="T53" s="2"/>
      <c r="U53" s="2"/>
      <c r="V53" s="2"/>
      <c r="W53" s="2"/>
    </row>
    <row r="54" spans="2:23">
      <c r="B54" s="24"/>
      <c r="C54" s="24"/>
      <c r="D54" s="24"/>
      <c r="E54" s="24"/>
      <c r="F54" s="24"/>
      <c r="G54" s="24"/>
      <c r="H54" s="24"/>
      <c r="I54" s="24"/>
      <c r="J54" s="24"/>
      <c r="K54" s="24"/>
      <c r="L54" s="24"/>
      <c r="M54" s="24"/>
      <c r="N54" s="24"/>
      <c r="O54" s="24"/>
      <c r="P54" s="24"/>
      <c r="Q54" s="24"/>
      <c r="R54" s="24"/>
      <c r="S54" s="24"/>
      <c r="T54" s="24"/>
      <c r="U54" s="24"/>
      <c r="V54" s="24"/>
      <c r="W54" s="24"/>
    </row>
    <row r="55" spans="2:23">
      <c r="B55" s="83" t="s">
        <v>1577</v>
      </c>
      <c r="C55" s="91" t="s">
        <v>2069</v>
      </c>
      <c r="D55" s="24"/>
      <c r="E55" s="24"/>
      <c r="F55" s="24"/>
      <c r="G55" s="24"/>
      <c r="H55" s="24"/>
      <c r="I55" s="24"/>
      <c r="J55" s="24"/>
      <c r="K55" s="24"/>
      <c r="L55" s="24"/>
      <c r="M55" s="24"/>
      <c r="N55" s="24"/>
      <c r="O55" s="24"/>
      <c r="P55" s="24"/>
      <c r="Q55" s="24"/>
      <c r="R55" s="24"/>
      <c r="S55" s="24"/>
      <c r="T55" s="24"/>
      <c r="U55" s="24"/>
      <c r="V55" s="24"/>
      <c r="W55" s="24"/>
    </row>
    <row r="56" spans="2:23">
      <c r="B56" s="24"/>
      <c r="C56" s="91" t="s">
        <v>2070</v>
      </c>
      <c r="D56" s="24"/>
      <c r="E56" s="24"/>
      <c r="F56" s="24"/>
      <c r="G56" s="24"/>
      <c r="H56" s="24"/>
      <c r="I56" s="24"/>
      <c r="J56" s="24"/>
      <c r="K56" s="24"/>
      <c r="L56" s="24"/>
      <c r="M56" s="24"/>
      <c r="N56" s="24"/>
      <c r="O56" s="24"/>
      <c r="P56" s="24"/>
      <c r="Q56" s="24"/>
      <c r="R56" s="24"/>
      <c r="S56" s="24"/>
      <c r="T56" s="24"/>
      <c r="U56" s="24"/>
      <c r="V56" s="24"/>
      <c r="W56" s="24"/>
    </row>
    <row r="57" spans="2:23">
      <c r="B57" s="24"/>
      <c r="C57" s="360" t="s">
        <v>2071</v>
      </c>
      <c r="D57" s="24"/>
      <c r="E57" s="24"/>
      <c r="F57" s="24"/>
      <c r="G57" s="24"/>
      <c r="H57" s="24"/>
      <c r="I57" s="24"/>
      <c r="J57" s="24"/>
      <c r="K57" s="24"/>
      <c r="L57" s="24"/>
      <c r="M57" s="24"/>
      <c r="N57" s="24"/>
      <c r="O57" s="24"/>
      <c r="P57" s="24"/>
      <c r="Q57" s="24"/>
      <c r="R57" s="24"/>
      <c r="S57" s="24"/>
      <c r="T57" s="24"/>
      <c r="U57" s="24"/>
      <c r="V57" s="24"/>
      <c r="W57" s="24"/>
    </row>
    <row r="58" spans="2:23" ht="18">
      <c r="C58" s="420" t="s">
        <v>737</v>
      </c>
    </row>
    <row r="60" spans="2:23" ht="45">
      <c r="C60" s="866" t="s">
        <v>2072</v>
      </c>
      <c r="D60" s="867" t="s">
        <v>2073</v>
      </c>
      <c r="E60" s="867" t="s">
        <v>2074</v>
      </c>
      <c r="F60" s="867" t="s">
        <v>2075</v>
      </c>
      <c r="G60" s="867" t="s">
        <v>2076</v>
      </c>
      <c r="H60" s="867" t="s">
        <v>2077</v>
      </c>
      <c r="I60" s="868" t="s">
        <v>2078</v>
      </c>
      <c r="J60" s="504"/>
      <c r="K60" s="883" t="s">
        <v>802</v>
      </c>
      <c r="L60" s="884" t="s">
        <v>2079</v>
      </c>
      <c r="M60" s="884"/>
      <c r="N60" s="884" t="s">
        <v>802</v>
      </c>
      <c r="O60" s="884" t="s">
        <v>802</v>
      </c>
      <c r="P60" s="884" t="s">
        <v>802</v>
      </c>
      <c r="Q60" s="884" t="s">
        <v>802</v>
      </c>
      <c r="R60" s="884" t="s">
        <v>802</v>
      </c>
      <c r="S60" s="884" t="s">
        <v>802</v>
      </c>
      <c r="T60" s="884" t="s">
        <v>802</v>
      </c>
      <c r="U60" s="884" t="s">
        <v>802</v>
      </c>
      <c r="V60" s="884" t="s">
        <v>802</v>
      </c>
      <c r="W60" s="885" t="s">
        <v>802</v>
      </c>
    </row>
    <row r="61" spans="2:23">
      <c r="C61" s="870">
        <v>45474</v>
      </c>
      <c r="D61" s="872">
        <v>0</v>
      </c>
      <c r="E61" s="871">
        <v>569.70000000000005</v>
      </c>
      <c r="F61" s="871">
        <v>506</v>
      </c>
      <c r="G61" s="504">
        <v>569.70000000000005</v>
      </c>
      <c r="H61" s="504">
        <v>506</v>
      </c>
      <c r="I61" s="510">
        <v>1075.7</v>
      </c>
      <c r="J61" s="504"/>
      <c r="K61" s="886" t="s">
        <v>802</v>
      </c>
      <c r="L61" s="873">
        <v>2024</v>
      </c>
      <c r="M61" s="873"/>
      <c r="N61" s="873"/>
      <c r="O61" s="873"/>
      <c r="P61" s="873"/>
      <c r="Q61" s="873"/>
      <c r="R61" s="873">
        <v>2025</v>
      </c>
      <c r="S61" s="873"/>
      <c r="T61" s="873"/>
      <c r="U61" s="873"/>
      <c r="V61" s="873"/>
      <c r="W61" s="887" t="s">
        <v>802</v>
      </c>
    </row>
    <row r="62" spans="2:23">
      <c r="C62" s="870">
        <v>45474</v>
      </c>
      <c r="D62" s="872">
        <v>4.1666666666666664E-2</v>
      </c>
      <c r="E62" s="871">
        <v>644.70000000000005</v>
      </c>
      <c r="F62" s="871">
        <v>536</v>
      </c>
      <c r="G62" s="504">
        <v>644.70000000000005</v>
      </c>
      <c r="H62" s="504">
        <v>536</v>
      </c>
      <c r="I62" s="510">
        <v>1180.7</v>
      </c>
      <c r="J62" s="504"/>
      <c r="K62" s="888" t="s">
        <v>802</v>
      </c>
      <c r="L62" s="874" t="s">
        <v>574</v>
      </c>
      <c r="M62" s="874" t="s">
        <v>575</v>
      </c>
      <c r="N62" s="874" t="s">
        <v>576</v>
      </c>
      <c r="O62" s="874" t="s">
        <v>577</v>
      </c>
      <c r="P62" s="874" t="s">
        <v>578</v>
      </c>
      <c r="Q62" s="874" t="s">
        <v>579</v>
      </c>
      <c r="R62" s="874" t="s">
        <v>580</v>
      </c>
      <c r="S62" s="874" t="s">
        <v>581</v>
      </c>
      <c r="T62" s="874" t="s">
        <v>582</v>
      </c>
      <c r="U62" s="874" t="s">
        <v>583</v>
      </c>
      <c r="V62" s="874" t="s">
        <v>584</v>
      </c>
      <c r="W62" s="889" t="s">
        <v>585</v>
      </c>
    </row>
    <row r="63" spans="2:23">
      <c r="C63" s="870">
        <v>45474</v>
      </c>
      <c r="D63" s="872">
        <v>8.3333333333333329E-2</v>
      </c>
      <c r="E63" s="871">
        <v>646.4</v>
      </c>
      <c r="F63" s="871">
        <v>525</v>
      </c>
      <c r="G63" s="504">
        <v>646.4</v>
      </c>
      <c r="H63" s="504">
        <v>525</v>
      </c>
      <c r="I63" s="510">
        <v>1171.4000000000001</v>
      </c>
      <c r="J63" s="504"/>
      <c r="K63" s="890" t="s">
        <v>2080</v>
      </c>
      <c r="L63" s="504">
        <v>760708.7</v>
      </c>
      <c r="M63" s="504">
        <v>744500.8</v>
      </c>
      <c r="N63" s="504">
        <v>721380.7</v>
      </c>
      <c r="O63" s="504">
        <v>741816.8</v>
      </c>
      <c r="P63" s="504">
        <v>701641.8</v>
      </c>
      <c r="Q63" s="504">
        <v>741228.7</v>
      </c>
      <c r="R63" s="504">
        <v>727412.4</v>
      </c>
      <c r="S63" s="504">
        <v>676573</v>
      </c>
      <c r="T63" s="504">
        <v>751905.6</v>
      </c>
      <c r="U63" s="504">
        <v>810959.7</v>
      </c>
      <c r="V63" s="504">
        <v>628923</v>
      </c>
      <c r="W63" s="891">
        <v>740071.1</v>
      </c>
    </row>
    <row r="64" spans="2:23">
      <c r="C64" s="870">
        <v>45474</v>
      </c>
      <c r="D64" s="872">
        <v>0.125</v>
      </c>
      <c r="E64" s="871">
        <v>620.6</v>
      </c>
      <c r="F64" s="871">
        <v>529</v>
      </c>
      <c r="G64" s="504">
        <v>620.6</v>
      </c>
      <c r="H64" s="504">
        <v>529</v>
      </c>
      <c r="I64" s="510">
        <v>1149.5999999999999</v>
      </c>
      <c r="J64" s="504"/>
      <c r="K64" s="890" t="s">
        <v>2081</v>
      </c>
      <c r="L64" s="875">
        <v>608744</v>
      </c>
      <c r="M64" s="875">
        <v>625387</v>
      </c>
      <c r="N64" s="875">
        <v>636101</v>
      </c>
      <c r="O64" s="875">
        <v>680010</v>
      </c>
      <c r="P64" s="875">
        <v>617235</v>
      </c>
      <c r="Q64" s="875">
        <v>668192</v>
      </c>
      <c r="R64" s="875">
        <v>640317</v>
      </c>
      <c r="S64" s="875">
        <v>569002</v>
      </c>
      <c r="T64" s="875">
        <v>615512</v>
      </c>
      <c r="U64" s="875">
        <v>698112</v>
      </c>
      <c r="V64" s="875">
        <v>573961</v>
      </c>
      <c r="W64" s="892">
        <v>691212</v>
      </c>
    </row>
    <row r="65" spans="3:23">
      <c r="C65" s="870">
        <v>45474</v>
      </c>
      <c r="D65" s="872">
        <v>0.16666666666666666</v>
      </c>
      <c r="E65" s="871">
        <v>565.4</v>
      </c>
      <c r="F65" s="871">
        <v>491</v>
      </c>
      <c r="G65" s="504">
        <v>565.4</v>
      </c>
      <c r="H65" s="504">
        <v>491</v>
      </c>
      <c r="I65" s="510">
        <v>1056.4000000000001</v>
      </c>
      <c r="J65" s="504"/>
      <c r="K65" s="890" t="s">
        <v>2082</v>
      </c>
      <c r="L65" s="894">
        <f>L64/$L$68</f>
        <v>218972.66187050362</v>
      </c>
      <c r="M65" s="894">
        <f t="shared" ref="M65:W65" si="4">M64/$L$68</f>
        <v>224959.35251798562</v>
      </c>
      <c r="N65" s="894">
        <f t="shared" si="4"/>
        <v>228813.309352518</v>
      </c>
      <c r="O65" s="894">
        <f t="shared" si="4"/>
        <v>244607.91366906476</v>
      </c>
      <c r="P65" s="894">
        <f t="shared" si="4"/>
        <v>222026.97841726619</v>
      </c>
      <c r="Q65" s="894">
        <f t="shared" si="4"/>
        <v>240356.83453237411</v>
      </c>
      <c r="R65" s="894">
        <f t="shared" si="4"/>
        <v>230329.85611510792</v>
      </c>
      <c r="S65" s="894">
        <f t="shared" si="4"/>
        <v>204676.97841726619</v>
      </c>
      <c r="T65" s="894">
        <f t="shared" si="4"/>
        <v>221407.19424460432</v>
      </c>
      <c r="U65" s="894">
        <f t="shared" si="4"/>
        <v>251119.42446043168</v>
      </c>
      <c r="V65" s="894">
        <f t="shared" si="4"/>
        <v>206460.79136690649</v>
      </c>
      <c r="W65" s="896">
        <f t="shared" si="4"/>
        <v>248637.41007194246</v>
      </c>
    </row>
    <row r="66" spans="3:23">
      <c r="C66" s="870">
        <v>45474</v>
      </c>
      <c r="D66" s="872">
        <v>0.20833333333333334</v>
      </c>
      <c r="E66" s="871">
        <v>546.4</v>
      </c>
      <c r="F66" s="871">
        <v>466</v>
      </c>
      <c r="G66" s="504">
        <v>546.4</v>
      </c>
      <c r="H66" s="504">
        <v>466</v>
      </c>
      <c r="I66" s="510">
        <v>1012.4</v>
      </c>
      <c r="J66" s="504"/>
      <c r="K66" s="893" t="s">
        <v>2083</v>
      </c>
      <c r="L66" s="895">
        <f>L63-L65</f>
        <v>541736.03812949639</v>
      </c>
      <c r="M66" s="895">
        <f t="shared" ref="M66:W66" si="5">M63-M65</f>
        <v>519541.44748201442</v>
      </c>
      <c r="N66" s="895">
        <f t="shared" si="5"/>
        <v>492567.39064748195</v>
      </c>
      <c r="O66" s="895">
        <f t="shared" si="5"/>
        <v>497208.88633093529</v>
      </c>
      <c r="P66" s="895">
        <f t="shared" si="5"/>
        <v>479614.82158273389</v>
      </c>
      <c r="Q66" s="895">
        <f t="shared" si="5"/>
        <v>500871.86546762584</v>
      </c>
      <c r="R66" s="895">
        <f t="shared" si="5"/>
        <v>497082.54388489213</v>
      </c>
      <c r="S66" s="895">
        <f t="shared" si="5"/>
        <v>471896.02158273384</v>
      </c>
      <c r="T66" s="895">
        <f t="shared" si="5"/>
        <v>530498.40575539565</v>
      </c>
      <c r="U66" s="895">
        <f t="shared" si="5"/>
        <v>559840.27553956828</v>
      </c>
      <c r="V66" s="895">
        <f t="shared" si="5"/>
        <v>422462.20863309351</v>
      </c>
      <c r="W66" s="897">
        <f t="shared" si="5"/>
        <v>491433.68992805749</v>
      </c>
    </row>
    <row r="67" spans="3:23">
      <c r="C67" s="870">
        <v>45474</v>
      </c>
      <c r="D67" s="872">
        <v>0.25</v>
      </c>
      <c r="E67" s="871">
        <v>576.79999999999995</v>
      </c>
      <c r="F67" s="871">
        <v>533</v>
      </c>
      <c r="G67" s="504">
        <v>576.79999999999995</v>
      </c>
      <c r="H67" s="504">
        <v>533</v>
      </c>
      <c r="I67" s="510">
        <v>1109.8</v>
      </c>
      <c r="J67" s="504"/>
      <c r="K67" s="504"/>
      <c r="L67" s="504"/>
      <c r="M67" s="504"/>
      <c r="N67" s="504"/>
      <c r="O67" s="504"/>
      <c r="P67" s="504"/>
      <c r="Q67" s="504"/>
      <c r="R67" s="504"/>
      <c r="S67" s="504"/>
      <c r="T67" s="504"/>
      <c r="U67" s="504"/>
      <c r="V67" s="504"/>
      <c r="W67" s="504"/>
    </row>
    <row r="68" spans="3:23">
      <c r="C68" s="870">
        <v>45474</v>
      </c>
      <c r="D68" s="872">
        <v>0.29166666666666669</v>
      </c>
      <c r="E68" s="871">
        <v>580.1</v>
      </c>
      <c r="F68" s="871">
        <v>536</v>
      </c>
      <c r="G68" s="504">
        <v>580.1</v>
      </c>
      <c r="H68" s="504">
        <v>536</v>
      </c>
      <c r="I68" s="510">
        <v>1116.0999999999999</v>
      </c>
      <c r="J68" s="504"/>
      <c r="K68" s="878" t="s">
        <v>2084</v>
      </c>
      <c r="L68" s="511">
        <v>2.78</v>
      </c>
      <c r="M68" s="504"/>
      <c r="N68" s="504"/>
      <c r="O68" s="504"/>
      <c r="P68" s="504"/>
      <c r="Q68" s="504"/>
      <c r="R68" s="504"/>
      <c r="S68" s="504"/>
      <c r="T68" s="504"/>
      <c r="U68" s="504"/>
      <c r="V68" s="504"/>
      <c r="W68" s="504"/>
    </row>
    <row r="69" spans="3:23">
      <c r="C69" s="870">
        <v>45474</v>
      </c>
      <c r="D69" s="872">
        <v>0.33333333333333331</v>
      </c>
      <c r="E69" s="871">
        <v>580</v>
      </c>
      <c r="F69" s="871">
        <v>533</v>
      </c>
      <c r="G69" s="504">
        <v>580</v>
      </c>
      <c r="H69" s="504">
        <v>533</v>
      </c>
      <c r="I69" s="510">
        <v>1113</v>
      </c>
      <c r="J69" s="504"/>
      <c r="K69" s="879" t="s">
        <v>2085</v>
      </c>
      <c r="L69" s="510">
        <v>1</v>
      </c>
      <c r="M69" s="504"/>
      <c r="N69" s="504"/>
      <c r="O69" s="504"/>
      <c r="P69" s="504"/>
      <c r="Q69" s="504"/>
      <c r="R69" s="504"/>
      <c r="S69" s="504"/>
      <c r="T69" s="504"/>
      <c r="U69" s="504"/>
      <c r="V69" s="504"/>
      <c r="W69" s="504"/>
    </row>
    <row r="70" spans="3:23">
      <c r="C70" s="870">
        <v>45474</v>
      </c>
      <c r="D70" s="872">
        <v>0.375</v>
      </c>
      <c r="E70" s="871">
        <v>580</v>
      </c>
      <c r="F70" s="871">
        <v>520</v>
      </c>
      <c r="G70" s="504">
        <v>580</v>
      </c>
      <c r="H70" s="504">
        <v>520</v>
      </c>
      <c r="I70" s="510">
        <v>1100</v>
      </c>
      <c r="J70" s="504"/>
      <c r="K70" s="514" t="s">
        <v>2086</v>
      </c>
      <c r="L70" s="877">
        <v>52</v>
      </c>
      <c r="M70" s="504"/>
      <c r="N70" s="504"/>
      <c r="O70" s="504"/>
      <c r="P70" s="504"/>
      <c r="Q70" s="504"/>
      <c r="R70" s="504"/>
      <c r="S70" s="504"/>
      <c r="T70" s="504"/>
      <c r="U70" s="504"/>
      <c r="V70" s="504"/>
      <c r="W70" s="504"/>
    </row>
    <row r="71" spans="3:23">
      <c r="C71" s="870">
        <v>45474</v>
      </c>
      <c r="D71" s="872">
        <v>0.41666666666666669</v>
      </c>
      <c r="E71" s="871">
        <v>569.9</v>
      </c>
      <c r="F71" s="871">
        <v>521</v>
      </c>
      <c r="G71" s="504">
        <v>569.9</v>
      </c>
      <c r="H71" s="504">
        <v>521</v>
      </c>
      <c r="I71" s="510">
        <v>1090.9000000000001</v>
      </c>
      <c r="J71" s="504"/>
      <c r="K71" s="504"/>
      <c r="L71" s="504"/>
      <c r="M71" s="504"/>
      <c r="N71" s="504"/>
      <c r="O71" s="504"/>
      <c r="P71" s="504"/>
      <c r="Q71" s="504"/>
      <c r="R71" s="504"/>
      <c r="S71" s="504"/>
      <c r="T71" s="504"/>
      <c r="U71" s="504"/>
      <c r="V71" s="504"/>
      <c r="W71" s="504"/>
    </row>
    <row r="72" spans="3:23">
      <c r="C72" s="870">
        <v>45474</v>
      </c>
      <c r="D72" s="872">
        <v>0.45833333333333331</v>
      </c>
      <c r="E72" s="871">
        <v>559.9</v>
      </c>
      <c r="F72" s="871">
        <v>522</v>
      </c>
      <c r="G72" s="504">
        <v>559.9</v>
      </c>
      <c r="H72" s="504">
        <v>522</v>
      </c>
      <c r="I72" s="510">
        <v>1081.9000000000001</v>
      </c>
      <c r="J72" s="504"/>
      <c r="K72" s="504"/>
      <c r="L72" s="504"/>
      <c r="M72" s="504"/>
      <c r="N72" s="504"/>
      <c r="O72" s="504"/>
      <c r="P72" s="504"/>
      <c r="Q72" s="504"/>
      <c r="R72" s="504"/>
      <c r="S72" s="504"/>
      <c r="T72" s="504"/>
      <c r="U72" s="504"/>
      <c r="V72" s="504"/>
      <c r="W72" s="504"/>
    </row>
    <row r="73" spans="3:23">
      <c r="C73" s="870">
        <v>45474</v>
      </c>
      <c r="D73" s="872">
        <v>0.5</v>
      </c>
      <c r="E73" s="871">
        <v>560</v>
      </c>
      <c r="F73" s="871">
        <v>530</v>
      </c>
      <c r="G73" s="504">
        <v>560</v>
      </c>
      <c r="H73" s="504">
        <v>530</v>
      </c>
      <c r="I73" s="510">
        <v>1090</v>
      </c>
      <c r="J73" s="504"/>
      <c r="K73" s="504"/>
      <c r="L73" s="504"/>
      <c r="M73" s="504"/>
      <c r="N73" s="504"/>
      <c r="O73" s="504"/>
      <c r="P73" s="504"/>
      <c r="Q73" s="504"/>
      <c r="R73" s="504"/>
      <c r="S73" s="504"/>
      <c r="T73" s="504"/>
      <c r="U73" s="504"/>
      <c r="V73" s="504"/>
      <c r="W73" s="504"/>
    </row>
    <row r="74" spans="3:23">
      <c r="C74" s="870">
        <v>45474</v>
      </c>
      <c r="D74" s="872">
        <v>0.54166666666666663</v>
      </c>
      <c r="E74" s="871">
        <v>500</v>
      </c>
      <c r="F74" s="871">
        <v>512</v>
      </c>
      <c r="G74" s="504">
        <v>500</v>
      </c>
      <c r="H74" s="504">
        <v>512</v>
      </c>
      <c r="I74" s="510">
        <v>1012</v>
      </c>
      <c r="J74" s="504"/>
      <c r="K74" s="504"/>
      <c r="L74" s="504"/>
      <c r="M74" s="504"/>
      <c r="N74" s="504"/>
      <c r="O74" s="504"/>
      <c r="P74" s="504"/>
      <c r="Q74" s="504"/>
      <c r="R74" s="504"/>
      <c r="S74" s="504"/>
      <c r="T74" s="504"/>
      <c r="U74" s="504"/>
      <c r="V74" s="504"/>
      <c r="W74" s="504"/>
    </row>
    <row r="75" spans="3:23">
      <c r="C75" s="870">
        <v>45474</v>
      </c>
      <c r="D75" s="872">
        <v>0.58333333333333337</v>
      </c>
      <c r="E75" s="871">
        <v>626.70000000000005</v>
      </c>
      <c r="F75" s="871">
        <v>521</v>
      </c>
      <c r="G75" s="504">
        <v>626.70000000000005</v>
      </c>
      <c r="H75" s="504">
        <v>521</v>
      </c>
      <c r="I75" s="510">
        <v>1147.7</v>
      </c>
      <c r="J75" s="504"/>
      <c r="K75" s="504"/>
      <c r="L75" s="504"/>
      <c r="M75" s="504"/>
      <c r="N75" s="504"/>
      <c r="O75" s="504"/>
      <c r="P75" s="504"/>
      <c r="Q75" s="504"/>
      <c r="R75" s="504"/>
      <c r="S75" s="504"/>
      <c r="T75" s="504"/>
      <c r="U75" s="504"/>
      <c r="V75" s="504"/>
      <c r="W75" s="504"/>
    </row>
    <row r="76" spans="3:23">
      <c r="C76" s="870">
        <v>45474</v>
      </c>
      <c r="D76" s="872">
        <v>0.625</v>
      </c>
      <c r="E76" s="871">
        <v>625.70000000000005</v>
      </c>
      <c r="F76" s="871">
        <v>511</v>
      </c>
      <c r="G76" s="504">
        <v>625.70000000000005</v>
      </c>
      <c r="H76" s="504">
        <v>511</v>
      </c>
      <c r="I76" s="510">
        <v>1136.7</v>
      </c>
      <c r="J76" s="504"/>
      <c r="K76" s="504"/>
      <c r="L76" s="504"/>
      <c r="M76" s="504"/>
      <c r="N76" s="504"/>
      <c r="O76" s="504"/>
      <c r="P76" s="504"/>
      <c r="Q76" s="504"/>
      <c r="R76" s="504"/>
      <c r="S76" s="504"/>
      <c r="T76" s="504"/>
      <c r="U76" s="504"/>
      <c r="V76" s="504"/>
      <c r="W76" s="504"/>
    </row>
    <row r="77" spans="3:23">
      <c r="C77" s="870">
        <v>45474</v>
      </c>
      <c r="D77" s="872">
        <v>0.66666666666666663</v>
      </c>
      <c r="E77" s="871">
        <v>617.29999999999995</v>
      </c>
      <c r="F77" s="871">
        <v>507</v>
      </c>
      <c r="G77" s="504">
        <v>617.29999999999995</v>
      </c>
      <c r="H77" s="504">
        <v>507</v>
      </c>
      <c r="I77" s="510">
        <v>1124.3</v>
      </c>
      <c r="J77" s="504"/>
      <c r="K77" s="504"/>
      <c r="L77" s="504"/>
      <c r="M77" s="504"/>
      <c r="N77" s="504"/>
      <c r="O77" s="504"/>
      <c r="P77" s="504"/>
      <c r="Q77" s="504"/>
      <c r="R77" s="504"/>
      <c r="S77" s="504"/>
      <c r="T77" s="504"/>
      <c r="U77" s="504"/>
      <c r="V77" s="504"/>
      <c r="W77" s="504"/>
    </row>
    <row r="78" spans="3:23">
      <c r="C78" s="870">
        <v>45474</v>
      </c>
      <c r="D78" s="872">
        <v>0.70833333333333337</v>
      </c>
      <c r="E78" s="871">
        <v>631.79999999999995</v>
      </c>
      <c r="F78" s="871">
        <v>508</v>
      </c>
      <c r="G78" s="504">
        <v>631.79999999999995</v>
      </c>
      <c r="H78" s="504">
        <v>508</v>
      </c>
      <c r="I78" s="510">
        <v>1139.8</v>
      </c>
      <c r="J78" s="504"/>
      <c r="K78" s="504"/>
      <c r="L78" s="504"/>
      <c r="M78" s="504"/>
      <c r="N78" s="504"/>
      <c r="O78" s="504"/>
      <c r="P78" s="504"/>
      <c r="Q78" s="504"/>
      <c r="R78" s="504"/>
      <c r="S78" s="504"/>
      <c r="T78" s="504"/>
      <c r="U78" s="504"/>
      <c r="V78" s="504"/>
      <c r="W78" s="504"/>
    </row>
    <row r="79" spans="3:23">
      <c r="C79" s="870">
        <v>45474</v>
      </c>
      <c r="D79" s="872">
        <v>0.75</v>
      </c>
      <c r="E79" s="871">
        <v>628.9</v>
      </c>
      <c r="F79" s="871">
        <v>507</v>
      </c>
      <c r="G79" s="504">
        <v>628.9</v>
      </c>
      <c r="H79" s="504">
        <v>507</v>
      </c>
      <c r="I79" s="510">
        <v>1135.9000000000001</v>
      </c>
      <c r="J79" s="504"/>
      <c r="K79" s="504"/>
      <c r="L79" s="504"/>
      <c r="M79" s="504"/>
      <c r="N79" s="504"/>
      <c r="O79" s="504"/>
      <c r="P79" s="504"/>
      <c r="Q79" s="504"/>
      <c r="R79" s="504"/>
      <c r="S79" s="504"/>
      <c r="T79" s="504"/>
      <c r="U79" s="504"/>
      <c r="V79" s="504"/>
      <c r="W79" s="504"/>
    </row>
    <row r="80" spans="3:23">
      <c r="C80" s="870">
        <v>45474</v>
      </c>
      <c r="D80" s="872">
        <v>0.79166666666666663</v>
      </c>
      <c r="E80" s="871">
        <v>630.1</v>
      </c>
      <c r="F80" s="871">
        <v>514</v>
      </c>
      <c r="G80" s="504">
        <v>630.1</v>
      </c>
      <c r="H80" s="504">
        <v>514</v>
      </c>
      <c r="I80" s="510">
        <v>1144.0999999999999</v>
      </c>
      <c r="J80" s="504"/>
      <c r="K80" s="504"/>
      <c r="L80" s="504"/>
      <c r="M80" s="504"/>
      <c r="N80" s="504"/>
      <c r="O80" s="504"/>
      <c r="P80" s="504"/>
      <c r="Q80" s="504"/>
      <c r="R80" s="504"/>
      <c r="S80" s="504"/>
      <c r="T80" s="504"/>
      <c r="U80" s="504"/>
      <c r="V80" s="504"/>
      <c r="W80" s="504"/>
    </row>
    <row r="81" spans="3:9">
      <c r="C81" s="870">
        <v>45474</v>
      </c>
      <c r="D81" s="872">
        <v>0.83333333333333337</v>
      </c>
      <c r="E81" s="871">
        <v>630</v>
      </c>
      <c r="F81" s="871">
        <v>522</v>
      </c>
      <c r="G81" s="504">
        <v>630</v>
      </c>
      <c r="H81" s="504">
        <v>522</v>
      </c>
      <c r="I81" s="510">
        <v>1152</v>
      </c>
    </row>
    <row r="82" spans="3:9">
      <c r="C82" s="870">
        <v>45474</v>
      </c>
      <c r="D82" s="872">
        <v>0.875</v>
      </c>
      <c r="E82" s="871">
        <v>597.5</v>
      </c>
      <c r="F82" s="871">
        <v>527</v>
      </c>
      <c r="G82" s="504">
        <v>597.5</v>
      </c>
      <c r="H82" s="504">
        <v>527</v>
      </c>
      <c r="I82" s="510">
        <v>1124.5</v>
      </c>
    </row>
    <row r="83" spans="3:9">
      <c r="C83" s="870">
        <v>45474</v>
      </c>
      <c r="D83" s="872">
        <v>0.91666666666666663</v>
      </c>
      <c r="E83" s="871">
        <v>559.9</v>
      </c>
      <c r="F83" s="871">
        <v>529</v>
      </c>
      <c r="G83" s="504">
        <v>559.9</v>
      </c>
      <c r="H83" s="504">
        <v>529</v>
      </c>
      <c r="I83" s="510">
        <v>1088.9000000000001</v>
      </c>
    </row>
    <row r="84" spans="3:9">
      <c r="C84" s="870">
        <v>45474</v>
      </c>
      <c r="D84" s="872">
        <v>0.95833333333333337</v>
      </c>
      <c r="E84" s="871">
        <v>560.1</v>
      </c>
      <c r="F84" s="871">
        <v>527</v>
      </c>
      <c r="G84" s="504">
        <v>560.1</v>
      </c>
      <c r="H84" s="504">
        <v>527</v>
      </c>
      <c r="I84" s="510">
        <v>1087.0999999999999</v>
      </c>
    </row>
    <row r="85" spans="3:9">
      <c r="C85" s="870">
        <v>45475</v>
      </c>
      <c r="D85" s="872">
        <v>0</v>
      </c>
      <c r="E85" s="871">
        <v>558.79999999999995</v>
      </c>
      <c r="F85" s="871">
        <v>519</v>
      </c>
      <c r="G85" s="504">
        <v>558.79999999999995</v>
      </c>
      <c r="H85" s="504">
        <v>519</v>
      </c>
      <c r="I85" s="510">
        <v>1077.8</v>
      </c>
    </row>
    <row r="86" spans="3:9">
      <c r="C86" s="870">
        <v>45475</v>
      </c>
      <c r="D86" s="872">
        <v>4.1666666666666664E-2</v>
      </c>
      <c r="E86" s="871">
        <v>539.9</v>
      </c>
      <c r="F86" s="871">
        <v>503</v>
      </c>
      <c r="G86" s="504">
        <v>539.9</v>
      </c>
      <c r="H86" s="504">
        <v>503</v>
      </c>
      <c r="I86" s="510">
        <v>1042.9000000000001</v>
      </c>
    </row>
    <row r="87" spans="3:9">
      <c r="C87" s="870">
        <v>45475</v>
      </c>
      <c r="D87" s="872">
        <v>8.3333333333333329E-2</v>
      </c>
      <c r="E87" s="871">
        <v>540</v>
      </c>
      <c r="F87" s="871">
        <v>503</v>
      </c>
      <c r="G87" s="504">
        <v>540</v>
      </c>
      <c r="H87" s="504">
        <v>503</v>
      </c>
      <c r="I87" s="510">
        <v>1043</v>
      </c>
    </row>
    <row r="88" spans="3:9">
      <c r="C88" s="870">
        <v>45475</v>
      </c>
      <c r="D88" s="872">
        <v>0.125</v>
      </c>
      <c r="E88" s="871">
        <v>540</v>
      </c>
      <c r="F88" s="871">
        <v>497</v>
      </c>
      <c r="G88" s="504">
        <v>540</v>
      </c>
      <c r="H88" s="504">
        <v>497</v>
      </c>
      <c r="I88" s="510">
        <v>1037</v>
      </c>
    </row>
    <row r="89" spans="3:9">
      <c r="C89" s="870">
        <v>45475</v>
      </c>
      <c r="D89" s="872">
        <v>0.16666666666666666</v>
      </c>
      <c r="E89" s="871">
        <v>540</v>
      </c>
      <c r="F89" s="871">
        <v>494</v>
      </c>
      <c r="G89" s="504">
        <v>540</v>
      </c>
      <c r="H89" s="504">
        <v>494</v>
      </c>
      <c r="I89" s="510">
        <v>1034</v>
      </c>
    </row>
    <row r="90" spans="3:9">
      <c r="C90" s="870">
        <v>45475</v>
      </c>
      <c r="D90" s="872">
        <v>0.20833333333333334</v>
      </c>
      <c r="E90" s="871">
        <v>540</v>
      </c>
      <c r="F90" s="871">
        <v>494</v>
      </c>
      <c r="G90" s="504">
        <v>540</v>
      </c>
      <c r="H90" s="504">
        <v>494</v>
      </c>
      <c r="I90" s="510">
        <v>1034</v>
      </c>
    </row>
    <row r="91" spans="3:9">
      <c r="C91" s="870">
        <v>45475</v>
      </c>
      <c r="D91" s="872">
        <v>0.25</v>
      </c>
      <c r="E91" s="871">
        <v>558.6</v>
      </c>
      <c r="F91" s="871">
        <v>497</v>
      </c>
      <c r="G91" s="504">
        <v>558.6</v>
      </c>
      <c r="H91" s="504">
        <v>497</v>
      </c>
      <c r="I91" s="510">
        <v>1055.5999999999999</v>
      </c>
    </row>
    <row r="92" spans="3:9">
      <c r="C92" s="870">
        <v>45475</v>
      </c>
      <c r="D92" s="872">
        <v>0.29166666666666669</v>
      </c>
      <c r="E92" s="871">
        <v>540</v>
      </c>
      <c r="F92" s="871">
        <v>468</v>
      </c>
      <c r="G92" s="504">
        <v>540</v>
      </c>
      <c r="H92" s="504">
        <v>468</v>
      </c>
      <c r="I92" s="510">
        <v>1008</v>
      </c>
    </row>
    <row r="93" spans="3:9">
      <c r="C93" s="870">
        <v>45475</v>
      </c>
      <c r="D93" s="872">
        <v>0.33333333333333331</v>
      </c>
      <c r="E93" s="871">
        <v>540</v>
      </c>
      <c r="F93" s="871">
        <v>526</v>
      </c>
      <c r="G93" s="504">
        <v>540</v>
      </c>
      <c r="H93" s="504">
        <v>526</v>
      </c>
      <c r="I93" s="510">
        <v>1066</v>
      </c>
    </row>
    <row r="94" spans="3:9">
      <c r="C94" s="870">
        <v>45475</v>
      </c>
      <c r="D94" s="872">
        <v>0.375</v>
      </c>
      <c r="E94" s="871">
        <v>539.9</v>
      </c>
      <c r="F94" s="871">
        <v>530</v>
      </c>
      <c r="G94" s="504">
        <v>539.9</v>
      </c>
      <c r="H94" s="504">
        <v>530</v>
      </c>
      <c r="I94" s="510">
        <v>1069.9000000000001</v>
      </c>
    </row>
    <row r="95" spans="3:9">
      <c r="C95" s="870">
        <v>45475</v>
      </c>
      <c r="D95" s="872">
        <v>0.41666666666666669</v>
      </c>
      <c r="E95" s="871">
        <v>540.1</v>
      </c>
      <c r="F95" s="871">
        <v>513</v>
      </c>
      <c r="G95" s="504">
        <v>540.1</v>
      </c>
      <c r="H95" s="504">
        <v>513</v>
      </c>
      <c r="I95" s="510">
        <v>1053.0999999999999</v>
      </c>
    </row>
    <row r="96" spans="3:9">
      <c r="C96" s="870">
        <v>45475</v>
      </c>
      <c r="D96" s="872">
        <v>0.45833333333333331</v>
      </c>
      <c r="E96" s="871">
        <v>528.70000000000005</v>
      </c>
      <c r="F96" s="871">
        <v>499</v>
      </c>
      <c r="G96" s="504">
        <v>528.70000000000005</v>
      </c>
      <c r="H96" s="504">
        <v>499</v>
      </c>
      <c r="I96" s="510">
        <v>1027.7</v>
      </c>
    </row>
    <row r="97" spans="3:9">
      <c r="C97" s="870">
        <v>45475</v>
      </c>
      <c r="D97" s="872">
        <v>0.5</v>
      </c>
      <c r="E97" s="871">
        <v>520</v>
      </c>
      <c r="F97" s="871">
        <v>499</v>
      </c>
      <c r="G97" s="504">
        <v>520</v>
      </c>
      <c r="H97" s="504">
        <v>499</v>
      </c>
      <c r="I97" s="510">
        <v>1019</v>
      </c>
    </row>
    <row r="98" spans="3:9">
      <c r="C98" s="870">
        <v>45475</v>
      </c>
      <c r="D98" s="872">
        <v>0.54166666666666663</v>
      </c>
      <c r="E98" s="871">
        <v>520</v>
      </c>
      <c r="F98" s="871">
        <v>502</v>
      </c>
      <c r="G98" s="504">
        <v>520</v>
      </c>
      <c r="H98" s="504">
        <v>502</v>
      </c>
      <c r="I98" s="510">
        <v>1022</v>
      </c>
    </row>
    <row r="99" spans="3:9">
      <c r="C99" s="870">
        <v>45475</v>
      </c>
      <c r="D99" s="872">
        <v>0.58333333333333337</v>
      </c>
      <c r="E99" s="871">
        <v>519.20000000000005</v>
      </c>
      <c r="F99" s="871">
        <v>499</v>
      </c>
      <c r="G99" s="504">
        <v>519.20000000000005</v>
      </c>
      <c r="H99" s="504">
        <v>499</v>
      </c>
      <c r="I99" s="510">
        <v>1018.2</v>
      </c>
    </row>
    <row r="100" spans="3:9">
      <c r="C100" s="870">
        <v>45475</v>
      </c>
      <c r="D100" s="872">
        <v>0.625</v>
      </c>
      <c r="E100" s="871">
        <v>500</v>
      </c>
      <c r="F100" s="871">
        <v>503</v>
      </c>
      <c r="G100" s="504">
        <v>500</v>
      </c>
      <c r="H100" s="504">
        <v>503</v>
      </c>
      <c r="I100" s="510">
        <v>1003</v>
      </c>
    </row>
    <row r="101" spans="3:9">
      <c r="C101" s="870">
        <v>45475</v>
      </c>
      <c r="D101" s="872">
        <v>0.66666666666666663</v>
      </c>
      <c r="E101" s="871">
        <v>499.9</v>
      </c>
      <c r="F101" s="871">
        <v>502</v>
      </c>
      <c r="G101" s="504">
        <v>499.9</v>
      </c>
      <c r="H101" s="504">
        <v>502</v>
      </c>
      <c r="I101" s="510">
        <v>1001.9</v>
      </c>
    </row>
    <row r="102" spans="3:9">
      <c r="C102" s="870">
        <v>45475</v>
      </c>
      <c r="D102" s="872">
        <v>0.70833333333333337</v>
      </c>
      <c r="E102" s="871">
        <v>500.2</v>
      </c>
      <c r="F102" s="871">
        <v>486</v>
      </c>
      <c r="G102" s="504">
        <v>500.2</v>
      </c>
      <c r="H102" s="504">
        <v>486</v>
      </c>
      <c r="I102" s="510">
        <v>986.2</v>
      </c>
    </row>
    <row r="103" spans="3:9">
      <c r="C103" s="870">
        <v>45475</v>
      </c>
      <c r="D103" s="872">
        <v>0.75</v>
      </c>
      <c r="E103" s="871">
        <v>481.7</v>
      </c>
      <c r="F103" s="871">
        <v>493</v>
      </c>
      <c r="G103" s="504">
        <v>481.7</v>
      </c>
      <c r="H103" s="504">
        <v>493</v>
      </c>
      <c r="I103" s="510">
        <v>974.7</v>
      </c>
    </row>
    <row r="104" spans="3:9">
      <c r="C104" s="870">
        <v>45475</v>
      </c>
      <c r="D104" s="872">
        <v>0.79166666666666663</v>
      </c>
      <c r="E104" s="871">
        <v>479.8</v>
      </c>
      <c r="F104" s="871">
        <v>491</v>
      </c>
      <c r="G104" s="504">
        <v>479.8</v>
      </c>
      <c r="H104" s="504">
        <v>491</v>
      </c>
      <c r="I104" s="510">
        <v>970.8</v>
      </c>
    </row>
    <row r="105" spans="3:9">
      <c r="C105" s="870">
        <v>45475</v>
      </c>
      <c r="D105" s="872">
        <v>0.83333333333333337</v>
      </c>
      <c r="E105" s="871">
        <v>480</v>
      </c>
      <c r="F105" s="871">
        <v>488</v>
      </c>
      <c r="G105" s="504">
        <v>480</v>
      </c>
      <c r="H105" s="504">
        <v>488</v>
      </c>
      <c r="I105" s="510">
        <v>968</v>
      </c>
    </row>
    <row r="106" spans="3:9">
      <c r="C106" s="870">
        <v>45475</v>
      </c>
      <c r="D106" s="872">
        <v>0.875</v>
      </c>
      <c r="E106" s="871">
        <v>480</v>
      </c>
      <c r="F106" s="871">
        <v>487</v>
      </c>
      <c r="G106" s="504">
        <v>480</v>
      </c>
      <c r="H106" s="504">
        <v>487</v>
      </c>
      <c r="I106" s="510">
        <v>967</v>
      </c>
    </row>
    <row r="107" spans="3:9">
      <c r="C107" s="870">
        <v>45475</v>
      </c>
      <c r="D107" s="872">
        <v>0.91666666666666663</v>
      </c>
      <c r="E107" s="871">
        <v>479.9</v>
      </c>
      <c r="F107" s="871">
        <v>486</v>
      </c>
      <c r="G107" s="504">
        <v>479.9</v>
      </c>
      <c r="H107" s="504">
        <v>486</v>
      </c>
      <c r="I107" s="510">
        <v>965.9</v>
      </c>
    </row>
    <row r="108" spans="3:9">
      <c r="C108" s="870">
        <v>45475</v>
      </c>
      <c r="D108" s="872">
        <v>0.95833333333333337</v>
      </c>
      <c r="E108" s="871">
        <v>479.8</v>
      </c>
      <c r="F108" s="871">
        <v>488</v>
      </c>
      <c r="G108" s="504">
        <v>479.8</v>
      </c>
      <c r="H108" s="504">
        <v>488</v>
      </c>
      <c r="I108" s="510">
        <v>967.8</v>
      </c>
    </row>
    <row r="109" spans="3:9">
      <c r="C109" s="870">
        <v>45476</v>
      </c>
      <c r="D109" s="872">
        <v>0</v>
      </c>
      <c r="E109" s="871">
        <v>480</v>
      </c>
      <c r="F109" s="871">
        <v>486</v>
      </c>
      <c r="G109" s="504">
        <v>480</v>
      </c>
      <c r="H109" s="504">
        <v>486</v>
      </c>
      <c r="I109" s="510">
        <v>966</v>
      </c>
    </row>
    <row r="110" spans="3:9">
      <c r="C110" s="870">
        <v>45476</v>
      </c>
      <c r="D110" s="872">
        <v>4.1666666666666664E-2</v>
      </c>
      <c r="E110" s="871">
        <v>480.1</v>
      </c>
      <c r="F110" s="871">
        <v>485</v>
      </c>
      <c r="G110" s="504">
        <v>480.1</v>
      </c>
      <c r="H110" s="504">
        <v>485</v>
      </c>
      <c r="I110" s="510">
        <v>965.1</v>
      </c>
    </row>
    <row r="111" spans="3:9">
      <c r="C111" s="870">
        <v>45476</v>
      </c>
      <c r="D111" s="872">
        <v>8.3333333333333329E-2</v>
      </c>
      <c r="E111" s="871">
        <v>480.1</v>
      </c>
      <c r="F111" s="871">
        <v>491</v>
      </c>
      <c r="G111" s="504">
        <v>480.1</v>
      </c>
      <c r="H111" s="504">
        <v>491</v>
      </c>
      <c r="I111" s="510">
        <v>971.1</v>
      </c>
    </row>
    <row r="112" spans="3:9">
      <c r="C112" s="870">
        <v>45476</v>
      </c>
      <c r="D112" s="872">
        <v>0.125</v>
      </c>
      <c r="E112" s="871">
        <v>480</v>
      </c>
      <c r="F112" s="871">
        <v>498</v>
      </c>
      <c r="G112" s="504">
        <v>480</v>
      </c>
      <c r="H112" s="504">
        <v>498</v>
      </c>
      <c r="I112" s="510">
        <v>978</v>
      </c>
    </row>
    <row r="113" spans="3:9">
      <c r="C113" s="870">
        <v>45476</v>
      </c>
      <c r="D113" s="872">
        <v>0.16666666666666666</v>
      </c>
      <c r="E113" s="871">
        <v>479.9</v>
      </c>
      <c r="F113" s="871">
        <v>537</v>
      </c>
      <c r="G113" s="504">
        <v>479.9</v>
      </c>
      <c r="H113" s="504">
        <v>537</v>
      </c>
      <c r="I113" s="510">
        <v>1016.9</v>
      </c>
    </row>
    <row r="114" spans="3:9">
      <c r="C114" s="870">
        <v>45476</v>
      </c>
      <c r="D114" s="872">
        <v>0.20833333333333334</v>
      </c>
      <c r="E114" s="871">
        <v>479.9</v>
      </c>
      <c r="F114" s="871">
        <v>571</v>
      </c>
      <c r="G114" s="504">
        <v>479.9</v>
      </c>
      <c r="H114" s="504">
        <v>571</v>
      </c>
      <c r="I114" s="510">
        <v>1050.9000000000001</v>
      </c>
    </row>
    <row r="115" spans="3:9">
      <c r="C115" s="870">
        <v>45476</v>
      </c>
      <c r="D115" s="872">
        <v>0.25</v>
      </c>
      <c r="E115" s="871">
        <v>480.1</v>
      </c>
      <c r="F115" s="871">
        <v>549</v>
      </c>
      <c r="G115" s="504">
        <v>480.1</v>
      </c>
      <c r="H115" s="504">
        <v>549</v>
      </c>
      <c r="I115" s="510">
        <v>1029.0999999999999</v>
      </c>
    </row>
    <row r="116" spans="3:9">
      <c r="C116" s="870">
        <v>45476</v>
      </c>
      <c r="D116" s="872">
        <v>0.29166666666666669</v>
      </c>
      <c r="E116" s="871">
        <v>480.1</v>
      </c>
      <c r="F116" s="871">
        <v>537</v>
      </c>
      <c r="G116" s="504">
        <v>480.1</v>
      </c>
      <c r="H116" s="504">
        <v>537</v>
      </c>
      <c r="I116" s="510">
        <v>1017.1</v>
      </c>
    </row>
    <row r="117" spans="3:9">
      <c r="C117" s="870">
        <v>45476</v>
      </c>
      <c r="D117" s="872">
        <v>0.33333333333333331</v>
      </c>
      <c r="E117" s="871">
        <v>480</v>
      </c>
      <c r="F117" s="871">
        <v>509</v>
      </c>
      <c r="G117" s="504">
        <v>480</v>
      </c>
      <c r="H117" s="504">
        <v>509</v>
      </c>
      <c r="I117" s="510">
        <v>989</v>
      </c>
    </row>
    <row r="118" spans="3:9">
      <c r="C118" s="870">
        <v>45476</v>
      </c>
      <c r="D118" s="872">
        <v>0.375</v>
      </c>
      <c r="E118" s="871">
        <v>479.7</v>
      </c>
      <c r="F118" s="871">
        <v>506</v>
      </c>
      <c r="G118" s="504">
        <v>479.7</v>
      </c>
      <c r="H118" s="504">
        <v>506</v>
      </c>
      <c r="I118" s="510">
        <v>985.7</v>
      </c>
    </row>
    <row r="119" spans="3:9">
      <c r="C119" s="870">
        <v>45476</v>
      </c>
      <c r="D119" s="872">
        <v>0.41666666666666669</v>
      </c>
      <c r="E119" s="871">
        <v>480.1</v>
      </c>
      <c r="F119" s="871">
        <v>539</v>
      </c>
      <c r="G119" s="504">
        <v>480.1</v>
      </c>
      <c r="H119" s="504">
        <v>539</v>
      </c>
      <c r="I119" s="510">
        <v>1019.1</v>
      </c>
    </row>
    <row r="120" spans="3:9">
      <c r="C120" s="870">
        <v>45476</v>
      </c>
      <c r="D120" s="872">
        <v>0.45833333333333331</v>
      </c>
      <c r="E120" s="871">
        <v>480.5</v>
      </c>
      <c r="F120" s="871">
        <v>539</v>
      </c>
      <c r="G120" s="504">
        <v>480.5</v>
      </c>
      <c r="H120" s="504">
        <v>539</v>
      </c>
      <c r="I120" s="510">
        <v>1019.5</v>
      </c>
    </row>
    <row r="121" spans="3:9">
      <c r="C121" s="870">
        <v>45476</v>
      </c>
      <c r="D121" s="872">
        <v>0.5</v>
      </c>
      <c r="E121" s="871">
        <v>479.5</v>
      </c>
      <c r="F121" s="871">
        <v>538</v>
      </c>
      <c r="G121" s="504">
        <v>479.5</v>
      </c>
      <c r="H121" s="504">
        <v>538</v>
      </c>
      <c r="I121" s="510">
        <v>1017.5</v>
      </c>
    </row>
    <row r="122" spans="3:9">
      <c r="C122" s="870">
        <v>45476</v>
      </c>
      <c r="D122" s="872">
        <v>0.54166666666666663</v>
      </c>
      <c r="E122" s="871">
        <v>479.8</v>
      </c>
      <c r="F122" s="871">
        <v>520</v>
      </c>
      <c r="G122" s="504">
        <v>479.8</v>
      </c>
      <c r="H122" s="504">
        <v>520</v>
      </c>
      <c r="I122" s="510">
        <v>999.8</v>
      </c>
    </row>
    <row r="123" spans="3:9">
      <c r="C123" s="870">
        <v>45476</v>
      </c>
      <c r="D123" s="872">
        <v>0.58333333333333337</v>
      </c>
      <c r="E123" s="871">
        <v>479.9</v>
      </c>
      <c r="F123" s="871">
        <v>515</v>
      </c>
      <c r="G123" s="504">
        <v>479.9</v>
      </c>
      <c r="H123" s="504">
        <v>515</v>
      </c>
      <c r="I123" s="510">
        <v>994.9</v>
      </c>
    </row>
    <row r="124" spans="3:9">
      <c r="C124" s="870">
        <v>45476</v>
      </c>
      <c r="D124" s="872">
        <v>0.625</v>
      </c>
      <c r="E124" s="871">
        <v>480</v>
      </c>
      <c r="F124" s="871">
        <v>508</v>
      </c>
      <c r="G124" s="504">
        <v>480</v>
      </c>
      <c r="H124" s="504">
        <v>508</v>
      </c>
      <c r="I124" s="510">
        <v>988</v>
      </c>
    </row>
    <row r="125" spans="3:9">
      <c r="C125" s="870">
        <v>45476</v>
      </c>
      <c r="D125" s="872">
        <v>0.66666666666666663</v>
      </c>
      <c r="E125" s="871">
        <v>480</v>
      </c>
      <c r="F125" s="871">
        <v>511</v>
      </c>
      <c r="G125" s="504">
        <v>480</v>
      </c>
      <c r="H125" s="504">
        <v>511</v>
      </c>
      <c r="I125" s="510">
        <v>991</v>
      </c>
    </row>
    <row r="126" spans="3:9">
      <c r="C126" s="870">
        <v>45476</v>
      </c>
      <c r="D126" s="872">
        <v>0.70833333333333337</v>
      </c>
      <c r="E126" s="871">
        <v>479.8</v>
      </c>
      <c r="F126" s="871">
        <v>506</v>
      </c>
      <c r="G126" s="504">
        <v>479.8</v>
      </c>
      <c r="H126" s="504">
        <v>506</v>
      </c>
      <c r="I126" s="510">
        <v>985.8</v>
      </c>
    </row>
    <row r="127" spans="3:9">
      <c r="C127" s="870">
        <v>45476</v>
      </c>
      <c r="D127" s="872">
        <v>0.75</v>
      </c>
      <c r="E127" s="871">
        <v>480.1</v>
      </c>
      <c r="F127" s="871">
        <v>486</v>
      </c>
      <c r="G127" s="504">
        <v>480.1</v>
      </c>
      <c r="H127" s="504">
        <v>486</v>
      </c>
      <c r="I127" s="510">
        <v>966.1</v>
      </c>
    </row>
    <row r="128" spans="3:9">
      <c r="C128" s="870">
        <v>45476</v>
      </c>
      <c r="D128" s="872">
        <v>0.79166666666666663</v>
      </c>
      <c r="E128" s="871">
        <v>480.1</v>
      </c>
      <c r="F128" s="871">
        <v>486</v>
      </c>
      <c r="G128" s="504">
        <v>480.1</v>
      </c>
      <c r="H128" s="504">
        <v>486</v>
      </c>
      <c r="I128" s="510">
        <v>966.1</v>
      </c>
    </row>
    <row r="129" spans="3:9">
      <c r="C129" s="870">
        <v>45476</v>
      </c>
      <c r="D129" s="872">
        <v>0.83333333333333337</v>
      </c>
      <c r="E129" s="871">
        <v>474.7</v>
      </c>
      <c r="F129" s="871">
        <v>487</v>
      </c>
      <c r="G129" s="504">
        <v>474.7</v>
      </c>
      <c r="H129" s="504">
        <v>487</v>
      </c>
      <c r="I129" s="510">
        <v>961.7</v>
      </c>
    </row>
    <row r="130" spans="3:9">
      <c r="C130" s="870">
        <v>45476</v>
      </c>
      <c r="D130" s="872">
        <v>0.875</v>
      </c>
      <c r="E130" s="871">
        <v>464.4</v>
      </c>
      <c r="F130" s="871">
        <v>492</v>
      </c>
      <c r="G130" s="504">
        <v>464.4</v>
      </c>
      <c r="H130" s="504">
        <v>492</v>
      </c>
      <c r="I130" s="510">
        <v>956.4</v>
      </c>
    </row>
    <row r="131" spans="3:9">
      <c r="C131" s="870">
        <v>45476</v>
      </c>
      <c r="D131" s="872">
        <v>0.91666666666666663</v>
      </c>
      <c r="E131" s="871">
        <v>470.9</v>
      </c>
      <c r="F131" s="871">
        <v>487</v>
      </c>
      <c r="G131" s="504">
        <v>470.9</v>
      </c>
      <c r="H131" s="504">
        <v>487</v>
      </c>
      <c r="I131" s="510">
        <v>957.9</v>
      </c>
    </row>
    <row r="132" spans="3:9">
      <c r="C132" s="870">
        <v>45476</v>
      </c>
      <c r="D132" s="872">
        <v>0.95833333333333337</v>
      </c>
      <c r="E132" s="871">
        <v>475.1</v>
      </c>
      <c r="F132" s="871">
        <v>487</v>
      </c>
      <c r="G132" s="504">
        <v>475.1</v>
      </c>
      <c r="H132" s="504">
        <v>487</v>
      </c>
      <c r="I132" s="510">
        <v>962.1</v>
      </c>
    </row>
    <row r="133" spans="3:9">
      <c r="C133" s="870">
        <v>45477</v>
      </c>
      <c r="D133" s="872">
        <v>0</v>
      </c>
      <c r="E133" s="871">
        <v>474.8</v>
      </c>
      <c r="F133" s="871">
        <v>487</v>
      </c>
      <c r="G133" s="504">
        <v>474.8</v>
      </c>
      <c r="H133" s="504">
        <v>487</v>
      </c>
      <c r="I133" s="510">
        <v>961.8</v>
      </c>
    </row>
    <row r="134" spans="3:9">
      <c r="C134" s="870">
        <v>45477</v>
      </c>
      <c r="D134" s="872">
        <v>4.1666666666666664E-2</v>
      </c>
      <c r="E134" s="871">
        <v>465</v>
      </c>
      <c r="F134" s="871">
        <v>486</v>
      </c>
      <c r="G134" s="504">
        <v>465</v>
      </c>
      <c r="H134" s="504">
        <v>486</v>
      </c>
      <c r="I134" s="510">
        <v>951</v>
      </c>
    </row>
    <row r="135" spans="3:9">
      <c r="C135" s="870">
        <v>45477</v>
      </c>
      <c r="D135" s="872">
        <v>8.3333333333333329E-2</v>
      </c>
      <c r="E135" s="871">
        <v>464.9</v>
      </c>
      <c r="F135" s="871">
        <v>487</v>
      </c>
      <c r="G135" s="504">
        <v>464.9</v>
      </c>
      <c r="H135" s="504">
        <v>487</v>
      </c>
      <c r="I135" s="510">
        <v>951.9</v>
      </c>
    </row>
    <row r="136" spans="3:9">
      <c r="C136" s="870">
        <v>45477</v>
      </c>
      <c r="D136" s="872">
        <v>0.125</v>
      </c>
      <c r="E136" s="871">
        <v>465</v>
      </c>
      <c r="F136" s="871">
        <v>488</v>
      </c>
      <c r="G136" s="504">
        <v>465</v>
      </c>
      <c r="H136" s="504">
        <v>488</v>
      </c>
      <c r="I136" s="510">
        <v>953</v>
      </c>
    </row>
    <row r="137" spans="3:9">
      <c r="C137" s="870">
        <v>45477</v>
      </c>
      <c r="D137" s="872">
        <v>0.16666666666666666</v>
      </c>
      <c r="E137" s="871">
        <v>465</v>
      </c>
      <c r="F137" s="871">
        <v>486</v>
      </c>
      <c r="G137" s="504">
        <v>465</v>
      </c>
      <c r="H137" s="504">
        <v>486</v>
      </c>
      <c r="I137" s="510">
        <v>951</v>
      </c>
    </row>
    <row r="138" spans="3:9">
      <c r="C138" s="870">
        <v>45477</v>
      </c>
      <c r="D138" s="872">
        <v>0.20833333333333334</v>
      </c>
      <c r="E138" s="871">
        <v>464.9</v>
      </c>
      <c r="F138" s="871">
        <v>487</v>
      </c>
      <c r="G138" s="504">
        <v>464.9</v>
      </c>
      <c r="H138" s="504">
        <v>487</v>
      </c>
      <c r="I138" s="510">
        <v>951.9</v>
      </c>
    </row>
    <row r="139" spans="3:9">
      <c r="C139" s="870">
        <v>45477</v>
      </c>
      <c r="D139" s="872">
        <v>0.25</v>
      </c>
      <c r="E139" s="871">
        <v>464.8</v>
      </c>
      <c r="F139" s="871">
        <v>487</v>
      </c>
      <c r="G139" s="504">
        <v>464.8</v>
      </c>
      <c r="H139" s="504">
        <v>487</v>
      </c>
      <c r="I139" s="510">
        <v>951.8</v>
      </c>
    </row>
    <row r="140" spans="3:9">
      <c r="C140" s="870">
        <v>45477</v>
      </c>
      <c r="D140" s="872">
        <v>0.29166666666666669</v>
      </c>
      <c r="E140" s="871">
        <v>464.9</v>
      </c>
      <c r="F140" s="871">
        <v>485</v>
      </c>
      <c r="G140" s="504">
        <v>464.9</v>
      </c>
      <c r="H140" s="504">
        <v>485</v>
      </c>
      <c r="I140" s="510">
        <v>949.9</v>
      </c>
    </row>
    <row r="141" spans="3:9">
      <c r="C141" s="870">
        <v>45477</v>
      </c>
      <c r="D141" s="872">
        <v>0.33333333333333331</v>
      </c>
      <c r="E141" s="871">
        <v>480.2</v>
      </c>
      <c r="F141" s="871">
        <v>480</v>
      </c>
      <c r="G141" s="504">
        <v>480.2</v>
      </c>
      <c r="H141" s="504">
        <v>480</v>
      </c>
      <c r="I141" s="510">
        <v>960.2</v>
      </c>
    </row>
    <row r="142" spans="3:9">
      <c r="C142" s="870">
        <v>45477</v>
      </c>
      <c r="D142" s="872">
        <v>0.375</v>
      </c>
      <c r="E142" s="871">
        <v>480.9</v>
      </c>
      <c r="F142" s="871">
        <v>480</v>
      </c>
      <c r="G142" s="504">
        <v>480.9</v>
      </c>
      <c r="H142" s="504">
        <v>480</v>
      </c>
      <c r="I142" s="510">
        <v>960.9</v>
      </c>
    </row>
    <row r="143" spans="3:9">
      <c r="C143" s="870">
        <v>45477</v>
      </c>
      <c r="D143" s="872">
        <v>0.41666666666666669</v>
      </c>
      <c r="E143" s="871">
        <v>474.9</v>
      </c>
      <c r="F143" s="871">
        <v>484</v>
      </c>
      <c r="G143" s="504">
        <v>474.9</v>
      </c>
      <c r="H143" s="504">
        <v>484</v>
      </c>
      <c r="I143" s="510">
        <v>958.9</v>
      </c>
    </row>
    <row r="144" spans="3:9">
      <c r="C144" s="870">
        <v>45477</v>
      </c>
      <c r="D144" s="872">
        <v>0.45833333333333331</v>
      </c>
      <c r="E144" s="871">
        <v>480.9</v>
      </c>
      <c r="F144" s="871">
        <v>508</v>
      </c>
      <c r="G144" s="504">
        <v>480.9</v>
      </c>
      <c r="H144" s="504">
        <v>508</v>
      </c>
      <c r="I144" s="510">
        <v>988.9</v>
      </c>
    </row>
    <row r="145" spans="3:9">
      <c r="C145" s="870">
        <v>45477</v>
      </c>
      <c r="D145" s="872">
        <v>0.5</v>
      </c>
      <c r="E145" s="871">
        <v>485.2</v>
      </c>
      <c r="F145" s="871">
        <v>516</v>
      </c>
      <c r="G145" s="504">
        <v>485.2</v>
      </c>
      <c r="H145" s="504">
        <v>516</v>
      </c>
      <c r="I145" s="510">
        <v>1001.2</v>
      </c>
    </row>
    <row r="146" spans="3:9">
      <c r="C146" s="870">
        <v>45477</v>
      </c>
      <c r="D146" s="872">
        <v>0.54166666666666663</v>
      </c>
      <c r="E146" s="871">
        <v>475.2</v>
      </c>
      <c r="F146" s="871">
        <v>477</v>
      </c>
      <c r="G146" s="504">
        <v>475.2</v>
      </c>
      <c r="H146" s="504">
        <v>477</v>
      </c>
      <c r="I146" s="510">
        <v>952.2</v>
      </c>
    </row>
    <row r="147" spans="3:9">
      <c r="C147" s="870">
        <v>45477</v>
      </c>
      <c r="D147" s="872">
        <v>0.58333333333333337</v>
      </c>
      <c r="E147" s="871">
        <v>475</v>
      </c>
      <c r="F147" s="871">
        <v>477</v>
      </c>
      <c r="G147" s="504">
        <v>475</v>
      </c>
      <c r="H147" s="504">
        <v>477</v>
      </c>
      <c r="I147" s="510">
        <v>952</v>
      </c>
    </row>
    <row r="148" spans="3:9">
      <c r="C148" s="870">
        <v>45477</v>
      </c>
      <c r="D148" s="872">
        <v>0.625</v>
      </c>
      <c r="E148" s="871">
        <v>475.4</v>
      </c>
      <c r="F148" s="871">
        <v>477</v>
      </c>
      <c r="G148" s="504">
        <v>475.4</v>
      </c>
      <c r="H148" s="504">
        <v>477</v>
      </c>
      <c r="I148" s="510">
        <v>952.4</v>
      </c>
    </row>
    <row r="149" spans="3:9">
      <c r="C149" s="870">
        <v>45477</v>
      </c>
      <c r="D149" s="872">
        <v>0.66666666666666663</v>
      </c>
      <c r="E149" s="871">
        <v>480.2</v>
      </c>
      <c r="F149" s="871">
        <v>499</v>
      </c>
      <c r="G149" s="504">
        <v>480.2</v>
      </c>
      <c r="H149" s="504">
        <v>499</v>
      </c>
      <c r="I149" s="510">
        <v>979.2</v>
      </c>
    </row>
    <row r="150" spans="3:9">
      <c r="C150" s="870">
        <v>45477</v>
      </c>
      <c r="D150" s="872">
        <v>0.70833333333333337</v>
      </c>
      <c r="E150" s="871">
        <v>481.1</v>
      </c>
      <c r="F150" s="871">
        <v>503</v>
      </c>
      <c r="G150" s="504">
        <v>481.1</v>
      </c>
      <c r="H150" s="504">
        <v>503</v>
      </c>
      <c r="I150" s="510">
        <v>984.1</v>
      </c>
    </row>
    <row r="151" spans="3:9">
      <c r="C151" s="870">
        <v>45477</v>
      </c>
      <c r="D151" s="872">
        <v>0.75</v>
      </c>
      <c r="E151" s="871">
        <v>480</v>
      </c>
      <c r="F151" s="871">
        <v>506</v>
      </c>
      <c r="G151" s="504">
        <v>480</v>
      </c>
      <c r="H151" s="504">
        <v>506</v>
      </c>
      <c r="I151" s="510">
        <v>986</v>
      </c>
    </row>
    <row r="152" spans="3:9">
      <c r="C152" s="870">
        <v>45477</v>
      </c>
      <c r="D152" s="872">
        <v>0.79166666666666663</v>
      </c>
      <c r="E152" s="871">
        <v>479.6</v>
      </c>
      <c r="F152" s="871">
        <v>505</v>
      </c>
      <c r="G152" s="504">
        <v>479.6</v>
      </c>
      <c r="H152" s="504">
        <v>505</v>
      </c>
      <c r="I152" s="510">
        <v>984.6</v>
      </c>
    </row>
    <row r="153" spans="3:9">
      <c r="C153" s="870">
        <v>45477</v>
      </c>
      <c r="D153" s="872">
        <v>0.83333333333333337</v>
      </c>
      <c r="E153" s="871">
        <v>477.4</v>
      </c>
      <c r="F153" s="871">
        <v>505</v>
      </c>
      <c r="G153" s="504">
        <v>477.4</v>
      </c>
      <c r="H153" s="504">
        <v>505</v>
      </c>
      <c r="I153" s="510">
        <v>982.4</v>
      </c>
    </row>
    <row r="154" spans="3:9">
      <c r="C154" s="870">
        <v>45477</v>
      </c>
      <c r="D154" s="872">
        <v>0.875</v>
      </c>
      <c r="E154" s="871">
        <v>410.3</v>
      </c>
      <c r="F154" s="871">
        <v>505</v>
      </c>
      <c r="G154" s="504">
        <v>410.3</v>
      </c>
      <c r="H154" s="504">
        <v>505</v>
      </c>
      <c r="I154" s="510">
        <v>915.3</v>
      </c>
    </row>
    <row r="155" spans="3:9">
      <c r="C155" s="870">
        <v>45477</v>
      </c>
      <c r="D155" s="872">
        <v>0.91666666666666663</v>
      </c>
      <c r="E155" s="871">
        <v>472.6</v>
      </c>
      <c r="F155" s="871">
        <v>542</v>
      </c>
      <c r="G155" s="504">
        <v>472.6</v>
      </c>
      <c r="H155" s="504">
        <v>542</v>
      </c>
      <c r="I155" s="510">
        <v>1014.6</v>
      </c>
    </row>
    <row r="156" spans="3:9">
      <c r="C156" s="870">
        <v>45477</v>
      </c>
      <c r="D156" s="872">
        <v>0.95833333333333337</v>
      </c>
      <c r="E156" s="871">
        <v>470.7</v>
      </c>
      <c r="F156" s="871">
        <v>522</v>
      </c>
      <c r="G156" s="504">
        <v>470.7</v>
      </c>
      <c r="H156" s="504">
        <v>522</v>
      </c>
      <c r="I156" s="510">
        <v>992.7</v>
      </c>
    </row>
    <row r="157" spans="3:9">
      <c r="C157" s="870">
        <v>45478</v>
      </c>
      <c r="D157" s="872">
        <v>0</v>
      </c>
      <c r="E157" s="871">
        <v>467</v>
      </c>
      <c r="F157" s="871">
        <v>484</v>
      </c>
      <c r="G157" s="504">
        <v>467</v>
      </c>
      <c r="H157" s="504">
        <v>484</v>
      </c>
      <c r="I157" s="510">
        <v>951</v>
      </c>
    </row>
    <row r="158" spans="3:9">
      <c r="C158" s="870">
        <v>45478</v>
      </c>
      <c r="D158" s="872">
        <v>4.1666666666666664E-2</v>
      </c>
      <c r="E158" s="871">
        <v>459</v>
      </c>
      <c r="F158" s="871">
        <v>477</v>
      </c>
      <c r="G158" s="504">
        <v>459</v>
      </c>
      <c r="H158" s="504">
        <v>477</v>
      </c>
      <c r="I158" s="510">
        <v>936</v>
      </c>
    </row>
    <row r="159" spans="3:9">
      <c r="C159" s="870">
        <v>45478</v>
      </c>
      <c r="D159" s="872">
        <v>8.3333333333333329E-2</v>
      </c>
      <c r="E159" s="871">
        <v>460.4</v>
      </c>
      <c r="F159" s="871">
        <v>484</v>
      </c>
      <c r="G159" s="504">
        <v>460.4</v>
      </c>
      <c r="H159" s="504">
        <v>484</v>
      </c>
      <c r="I159" s="510">
        <v>944.4</v>
      </c>
    </row>
    <row r="160" spans="3:9">
      <c r="C160" s="870">
        <v>45478</v>
      </c>
      <c r="D160" s="872">
        <v>0.125</v>
      </c>
      <c r="E160" s="871">
        <v>459.4</v>
      </c>
      <c r="F160" s="871">
        <v>492</v>
      </c>
      <c r="G160" s="504">
        <v>459.4</v>
      </c>
      <c r="H160" s="504">
        <v>492</v>
      </c>
      <c r="I160" s="510">
        <v>951.4</v>
      </c>
    </row>
    <row r="161" spans="3:9">
      <c r="C161" s="870">
        <v>45478</v>
      </c>
      <c r="D161" s="872">
        <v>0.16666666666666666</v>
      </c>
      <c r="E161" s="871">
        <v>460.7</v>
      </c>
      <c r="F161" s="871">
        <v>491</v>
      </c>
      <c r="G161" s="504">
        <v>460.7</v>
      </c>
      <c r="H161" s="504">
        <v>491</v>
      </c>
      <c r="I161" s="510">
        <v>951.7</v>
      </c>
    </row>
    <row r="162" spans="3:9">
      <c r="C162" s="870">
        <v>45478</v>
      </c>
      <c r="D162" s="872">
        <v>0.20833333333333334</v>
      </c>
      <c r="E162" s="871">
        <v>486.6</v>
      </c>
      <c r="F162" s="871">
        <v>492</v>
      </c>
      <c r="G162" s="504">
        <v>486.6</v>
      </c>
      <c r="H162" s="504">
        <v>492</v>
      </c>
      <c r="I162" s="510">
        <v>978.6</v>
      </c>
    </row>
    <row r="163" spans="3:9">
      <c r="C163" s="870">
        <v>45478</v>
      </c>
      <c r="D163" s="872">
        <v>0.25</v>
      </c>
      <c r="E163" s="871">
        <v>484</v>
      </c>
      <c r="F163" s="871">
        <v>493</v>
      </c>
      <c r="G163" s="504">
        <v>484</v>
      </c>
      <c r="H163" s="504">
        <v>493</v>
      </c>
      <c r="I163" s="510">
        <v>977</v>
      </c>
    </row>
    <row r="164" spans="3:9">
      <c r="C164" s="870">
        <v>45478</v>
      </c>
      <c r="D164" s="872">
        <v>0.29166666666666669</v>
      </c>
      <c r="E164" s="871">
        <v>507.2</v>
      </c>
      <c r="F164" s="871">
        <v>487</v>
      </c>
      <c r="G164" s="504">
        <v>507.2</v>
      </c>
      <c r="H164" s="504">
        <v>487</v>
      </c>
      <c r="I164" s="510">
        <v>994.2</v>
      </c>
    </row>
    <row r="165" spans="3:9">
      <c r="C165" s="870">
        <v>45478</v>
      </c>
      <c r="D165" s="872">
        <v>0.33333333333333331</v>
      </c>
      <c r="E165" s="871">
        <v>479.7</v>
      </c>
      <c r="F165" s="871">
        <v>479</v>
      </c>
      <c r="G165" s="504">
        <v>479.7</v>
      </c>
      <c r="H165" s="504">
        <v>479</v>
      </c>
      <c r="I165" s="510">
        <v>958.7</v>
      </c>
    </row>
    <row r="166" spans="3:9">
      <c r="C166" s="870">
        <v>45478</v>
      </c>
      <c r="D166" s="872">
        <v>0.375</v>
      </c>
      <c r="E166" s="871">
        <v>470</v>
      </c>
      <c r="F166" s="871">
        <v>496</v>
      </c>
      <c r="G166" s="504">
        <v>470</v>
      </c>
      <c r="H166" s="504">
        <v>496</v>
      </c>
      <c r="I166" s="510">
        <v>966</v>
      </c>
    </row>
    <row r="167" spans="3:9">
      <c r="C167" s="870">
        <v>45478</v>
      </c>
      <c r="D167" s="872">
        <v>0.41666666666666669</v>
      </c>
      <c r="E167" s="871">
        <v>449.8</v>
      </c>
      <c r="F167" s="871">
        <v>531</v>
      </c>
      <c r="G167" s="504">
        <v>449.8</v>
      </c>
      <c r="H167" s="504">
        <v>531</v>
      </c>
      <c r="I167" s="510">
        <v>980.8</v>
      </c>
    </row>
    <row r="168" spans="3:9">
      <c r="C168" s="870">
        <v>45478</v>
      </c>
      <c r="D168" s="872">
        <v>0.45833333333333331</v>
      </c>
      <c r="E168" s="871">
        <v>449.6</v>
      </c>
      <c r="F168" s="871">
        <v>489</v>
      </c>
      <c r="G168" s="504">
        <v>449.6</v>
      </c>
      <c r="H168" s="504">
        <v>489</v>
      </c>
      <c r="I168" s="510">
        <v>938.6</v>
      </c>
    </row>
    <row r="169" spans="3:9">
      <c r="C169" s="870">
        <v>45478</v>
      </c>
      <c r="D169" s="872">
        <v>0.5</v>
      </c>
      <c r="E169" s="871">
        <v>469.8</v>
      </c>
      <c r="F169" s="871">
        <v>514</v>
      </c>
      <c r="G169" s="504">
        <v>469.8</v>
      </c>
      <c r="H169" s="504">
        <v>514</v>
      </c>
      <c r="I169" s="510">
        <v>983.8</v>
      </c>
    </row>
    <row r="170" spans="3:9">
      <c r="C170" s="870">
        <v>45478</v>
      </c>
      <c r="D170" s="872">
        <v>0.54166666666666663</v>
      </c>
      <c r="E170" s="871">
        <v>484.1</v>
      </c>
      <c r="F170" s="871">
        <v>483</v>
      </c>
      <c r="G170" s="504">
        <v>484.1</v>
      </c>
      <c r="H170" s="504">
        <v>483</v>
      </c>
      <c r="I170" s="510">
        <v>967.1</v>
      </c>
    </row>
    <row r="171" spans="3:9">
      <c r="C171" s="870">
        <v>45478</v>
      </c>
      <c r="D171" s="872">
        <v>0.58333333333333337</v>
      </c>
      <c r="E171" s="871">
        <v>451.6</v>
      </c>
      <c r="F171" s="871">
        <v>519</v>
      </c>
      <c r="G171" s="504">
        <v>451.6</v>
      </c>
      <c r="H171" s="504">
        <v>519</v>
      </c>
      <c r="I171" s="510">
        <v>970.6</v>
      </c>
    </row>
    <row r="172" spans="3:9">
      <c r="C172" s="870">
        <v>45478</v>
      </c>
      <c r="D172" s="872">
        <v>0.625</v>
      </c>
      <c r="E172" s="871">
        <v>597.20000000000005</v>
      </c>
      <c r="F172" s="871">
        <v>539</v>
      </c>
      <c r="G172" s="504">
        <v>597.20000000000005</v>
      </c>
      <c r="H172" s="504">
        <v>539</v>
      </c>
      <c r="I172" s="510">
        <v>1136.2</v>
      </c>
    </row>
    <row r="173" spans="3:9">
      <c r="C173" s="870">
        <v>45478</v>
      </c>
      <c r="D173" s="872">
        <v>0.66666666666666663</v>
      </c>
      <c r="E173" s="871">
        <v>547.1</v>
      </c>
      <c r="F173" s="871">
        <v>587</v>
      </c>
      <c r="G173" s="504">
        <v>547.1</v>
      </c>
      <c r="H173" s="504">
        <v>587</v>
      </c>
      <c r="I173" s="510">
        <v>1134.0999999999999</v>
      </c>
    </row>
    <row r="174" spans="3:9">
      <c r="C174" s="870">
        <v>45478</v>
      </c>
      <c r="D174" s="872">
        <v>0.70833333333333337</v>
      </c>
      <c r="E174" s="871">
        <v>84.3</v>
      </c>
      <c r="F174" s="871">
        <v>532</v>
      </c>
      <c r="G174" s="504">
        <v>84.3</v>
      </c>
      <c r="H174" s="504">
        <v>532</v>
      </c>
      <c r="I174" s="510">
        <v>616.29999999999995</v>
      </c>
    </row>
    <row r="175" spans="3:9">
      <c r="C175" s="870">
        <v>45478</v>
      </c>
      <c r="D175" s="872">
        <v>0.75</v>
      </c>
      <c r="E175" s="871">
        <v>25.8</v>
      </c>
      <c r="F175" s="871">
        <v>401</v>
      </c>
      <c r="G175" s="504">
        <v>0</v>
      </c>
      <c r="H175" s="504">
        <v>401</v>
      </c>
      <c r="I175" s="510">
        <v>401</v>
      </c>
    </row>
    <row r="176" spans="3:9">
      <c r="C176" s="870">
        <v>45478</v>
      </c>
      <c r="D176" s="872">
        <v>0.79166666666666663</v>
      </c>
      <c r="E176" s="871">
        <v>46.4</v>
      </c>
      <c r="F176" s="871">
        <v>373</v>
      </c>
      <c r="G176" s="504">
        <v>0</v>
      </c>
      <c r="H176" s="504">
        <v>373</v>
      </c>
      <c r="I176" s="510">
        <v>373</v>
      </c>
    </row>
    <row r="177" spans="3:9">
      <c r="C177" s="870">
        <v>45478</v>
      </c>
      <c r="D177" s="872">
        <v>0.83333333333333337</v>
      </c>
      <c r="E177" s="871">
        <v>49.4</v>
      </c>
      <c r="F177" s="871">
        <v>49</v>
      </c>
      <c r="G177" s="504">
        <v>0</v>
      </c>
      <c r="H177" s="504">
        <v>0</v>
      </c>
      <c r="I177" s="510">
        <v>0</v>
      </c>
    </row>
    <row r="178" spans="3:9">
      <c r="C178" s="870">
        <v>45478</v>
      </c>
      <c r="D178" s="872">
        <v>0.875</v>
      </c>
      <c r="E178" s="871">
        <v>51.4</v>
      </c>
      <c r="F178" s="871">
        <v>325</v>
      </c>
      <c r="G178" s="504">
        <v>51.4</v>
      </c>
      <c r="H178" s="504">
        <v>325</v>
      </c>
      <c r="I178" s="510">
        <v>376.4</v>
      </c>
    </row>
    <row r="179" spans="3:9">
      <c r="C179" s="870">
        <v>45478</v>
      </c>
      <c r="D179" s="872">
        <v>0.91666666666666663</v>
      </c>
      <c r="E179" s="871">
        <v>66.7</v>
      </c>
      <c r="F179" s="871">
        <v>540</v>
      </c>
      <c r="G179" s="504">
        <v>66.7</v>
      </c>
      <c r="H179" s="504">
        <v>540</v>
      </c>
      <c r="I179" s="510">
        <v>606.70000000000005</v>
      </c>
    </row>
    <row r="180" spans="3:9">
      <c r="C180" s="870">
        <v>45478</v>
      </c>
      <c r="D180" s="872">
        <v>0.95833333333333337</v>
      </c>
      <c r="E180" s="871">
        <v>51.7</v>
      </c>
      <c r="F180" s="871">
        <v>502</v>
      </c>
      <c r="G180" s="504">
        <v>51.7</v>
      </c>
      <c r="H180" s="504">
        <v>502</v>
      </c>
      <c r="I180" s="510">
        <v>553.70000000000005</v>
      </c>
    </row>
    <row r="181" spans="3:9">
      <c r="C181" s="870">
        <v>45479</v>
      </c>
      <c r="D181" s="872">
        <v>0</v>
      </c>
      <c r="E181" s="871">
        <v>59.1</v>
      </c>
      <c r="F181" s="871">
        <v>498</v>
      </c>
      <c r="G181" s="504">
        <v>59.1</v>
      </c>
      <c r="H181" s="504">
        <v>498</v>
      </c>
      <c r="I181" s="510">
        <v>557.1</v>
      </c>
    </row>
    <row r="182" spans="3:9">
      <c r="C182" s="870">
        <v>45479</v>
      </c>
      <c r="D182" s="872">
        <v>4.1666666666666664E-2</v>
      </c>
      <c r="E182" s="871">
        <v>71.3</v>
      </c>
      <c r="F182" s="871">
        <v>491</v>
      </c>
      <c r="G182" s="504">
        <v>71.3</v>
      </c>
      <c r="H182" s="504">
        <v>491</v>
      </c>
      <c r="I182" s="510">
        <v>562.29999999999995</v>
      </c>
    </row>
    <row r="183" spans="3:9">
      <c r="C183" s="870">
        <v>45479</v>
      </c>
      <c r="D183" s="872">
        <v>8.3333333333333329E-2</v>
      </c>
      <c r="E183" s="871">
        <v>63.2</v>
      </c>
      <c r="F183" s="871">
        <v>493</v>
      </c>
      <c r="G183" s="504">
        <v>63.2</v>
      </c>
      <c r="H183" s="504">
        <v>493</v>
      </c>
      <c r="I183" s="510">
        <v>556.20000000000005</v>
      </c>
    </row>
    <row r="184" spans="3:9">
      <c r="C184" s="870">
        <v>45479</v>
      </c>
      <c r="D184" s="872">
        <v>0.125</v>
      </c>
      <c r="E184" s="871">
        <v>64.5</v>
      </c>
      <c r="F184" s="871">
        <v>493</v>
      </c>
      <c r="G184" s="504">
        <v>64.5</v>
      </c>
      <c r="H184" s="504">
        <v>493</v>
      </c>
      <c r="I184" s="510">
        <v>557.5</v>
      </c>
    </row>
    <row r="185" spans="3:9">
      <c r="C185" s="870">
        <v>45479</v>
      </c>
      <c r="D185" s="872">
        <v>0.16666666666666666</v>
      </c>
      <c r="E185" s="871">
        <v>65.8</v>
      </c>
      <c r="F185" s="871">
        <v>493</v>
      </c>
      <c r="G185" s="504">
        <v>65.8</v>
      </c>
      <c r="H185" s="504">
        <v>493</v>
      </c>
      <c r="I185" s="510">
        <v>558.79999999999995</v>
      </c>
    </row>
    <row r="186" spans="3:9">
      <c r="C186" s="870">
        <v>45479</v>
      </c>
      <c r="D186" s="872">
        <v>0.20833333333333334</v>
      </c>
      <c r="E186" s="871">
        <v>66.400000000000006</v>
      </c>
      <c r="F186" s="871">
        <v>491</v>
      </c>
      <c r="G186" s="504">
        <v>66.400000000000006</v>
      </c>
      <c r="H186" s="504">
        <v>491</v>
      </c>
      <c r="I186" s="510">
        <v>557.4</v>
      </c>
    </row>
    <row r="187" spans="3:9">
      <c r="C187" s="870">
        <v>45479</v>
      </c>
      <c r="D187" s="872">
        <v>0.25</v>
      </c>
      <c r="E187" s="871">
        <v>66.900000000000006</v>
      </c>
      <c r="F187" s="871">
        <v>502</v>
      </c>
      <c r="G187" s="504">
        <v>66.900000000000006</v>
      </c>
      <c r="H187" s="504">
        <v>502</v>
      </c>
      <c r="I187" s="510">
        <v>568.9</v>
      </c>
    </row>
    <row r="188" spans="3:9">
      <c r="C188" s="870">
        <v>45479</v>
      </c>
      <c r="D188" s="872">
        <v>0.29166666666666669</v>
      </c>
      <c r="E188" s="871">
        <v>67.2</v>
      </c>
      <c r="F188" s="871">
        <v>486</v>
      </c>
      <c r="G188" s="504">
        <v>67.2</v>
      </c>
      <c r="H188" s="504">
        <v>486</v>
      </c>
      <c r="I188" s="510">
        <v>553.20000000000005</v>
      </c>
    </row>
    <row r="189" spans="3:9">
      <c r="C189" s="870">
        <v>45479</v>
      </c>
      <c r="D189" s="872">
        <v>0.33333333333333331</v>
      </c>
      <c r="E189" s="871">
        <v>67.099999999999994</v>
      </c>
      <c r="F189" s="871">
        <v>468</v>
      </c>
      <c r="G189" s="504">
        <v>67.099999999999994</v>
      </c>
      <c r="H189" s="504">
        <v>468</v>
      </c>
      <c r="I189" s="510">
        <v>535.1</v>
      </c>
    </row>
    <row r="190" spans="3:9">
      <c r="C190" s="870">
        <v>45479</v>
      </c>
      <c r="D190" s="872">
        <v>0.375</v>
      </c>
      <c r="E190" s="871">
        <v>67.3</v>
      </c>
      <c r="F190" s="871">
        <v>474</v>
      </c>
      <c r="G190" s="504">
        <v>67.3</v>
      </c>
      <c r="H190" s="504">
        <v>474</v>
      </c>
      <c r="I190" s="510">
        <v>541.29999999999995</v>
      </c>
    </row>
    <row r="191" spans="3:9">
      <c r="C191" s="870">
        <v>45479</v>
      </c>
      <c r="D191" s="872">
        <v>0.41666666666666669</v>
      </c>
      <c r="E191" s="871">
        <v>68.2</v>
      </c>
      <c r="F191" s="871">
        <v>540</v>
      </c>
      <c r="G191" s="504">
        <v>68.2</v>
      </c>
      <c r="H191" s="504">
        <v>540</v>
      </c>
      <c r="I191" s="510">
        <v>608.20000000000005</v>
      </c>
    </row>
    <row r="192" spans="3:9">
      <c r="C192" s="870">
        <v>45479</v>
      </c>
      <c r="D192" s="872">
        <v>0.45833333333333331</v>
      </c>
      <c r="E192" s="871">
        <v>68.599999999999994</v>
      </c>
      <c r="F192" s="871">
        <v>507</v>
      </c>
      <c r="G192" s="504">
        <v>68.599999999999994</v>
      </c>
      <c r="H192" s="504">
        <v>507</v>
      </c>
      <c r="I192" s="510">
        <v>575.6</v>
      </c>
    </row>
    <row r="193" spans="3:9">
      <c r="C193" s="870">
        <v>45479</v>
      </c>
      <c r="D193" s="872">
        <v>0.5</v>
      </c>
      <c r="E193" s="871">
        <v>70.900000000000006</v>
      </c>
      <c r="F193" s="871">
        <v>548</v>
      </c>
      <c r="G193" s="504">
        <v>70.900000000000006</v>
      </c>
      <c r="H193" s="504">
        <v>548</v>
      </c>
      <c r="I193" s="510">
        <v>618.9</v>
      </c>
    </row>
    <row r="194" spans="3:9">
      <c r="C194" s="870">
        <v>45479</v>
      </c>
      <c r="D194" s="872">
        <v>0.54166666666666663</v>
      </c>
      <c r="E194" s="871">
        <v>64.7</v>
      </c>
      <c r="F194" s="871">
        <v>491</v>
      </c>
      <c r="G194" s="504">
        <v>64.7</v>
      </c>
      <c r="H194" s="504">
        <v>491</v>
      </c>
      <c r="I194" s="510">
        <v>555.70000000000005</v>
      </c>
    </row>
    <row r="195" spans="3:9">
      <c r="C195" s="870">
        <v>45479</v>
      </c>
      <c r="D195" s="872">
        <v>0.58333333333333337</v>
      </c>
      <c r="E195" s="871">
        <v>64.8</v>
      </c>
      <c r="F195" s="871">
        <v>535</v>
      </c>
      <c r="G195" s="504">
        <v>64.8</v>
      </c>
      <c r="H195" s="504">
        <v>535</v>
      </c>
      <c r="I195" s="510">
        <v>599.79999999999995</v>
      </c>
    </row>
    <row r="196" spans="3:9">
      <c r="C196" s="870">
        <v>45479</v>
      </c>
      <c r="D196" s="872">
        <v>0.625</v>
      </c>
      <c r="E196" s="871">
        <v>75</v>
      </c>
      <c r="F196" s="871">
        <v>602</v>
      </c>
      <c r="G196" s="504">
        <v>75</v>
      </c>
      <c r="H196" s="504">
        <v>602</v>
      </c>
      <c r="I196" s="510">
        <v>677</v>
      </c>
    </row>
    <row r="197" spans="3:9">
      <c r="C197" s="870">
        <v>45479</v>
      </c>
      <c r="D197" s="872">
        <v>0.66666666666666663</v>
      </c>
      <c r="E197" s="871">
        <v>74.5</v>
      </c>
      <c r="F197" s="871">
        <v>569</v>
      </c>
      <c r="G197" s="504">
        <v>74.5</v>
      </c>
      <c r="H197" s="504">
        <v>569</v>
      </c>
      <c r="I197" s="510">
        <v>643.5</v>
      </c>
    </row>
    <row r="198" spans="3:9">
      <c r="C198" s="870">
        <v>45479</v>
      </c>
      <c r="D198" s="872">
        <v>0.70833333333333337</v>
      </c>
      <c r="E198" s="871">
        <v>73.8</v>
      </c>
      <c r="F198" s="871">
        <v>605</v>
      </c>
      <c r="G198" s="504">
        <v>73.8</v>
      </c>
      <c r="H198" s="504">
        <v>605</v>
      </c>
      <c r="I198" s="510">
        <v>678.8</v>
      </c>
    </row>
    <row r="199" spans="3:9">
      <c r="C199" s="870">
        <v>45479</v>
      </c>
      <c r="D199" s="872">
        <v>0.75</v>
      </c>
      <c r="E199" s="871">
        <v>73.2</v>
      </c>
      <c r="F199" s="871">
        <v>509</v>
      </c>
      <c r="G199" s="504">
        <v>73.2</v>
      </c>
      <c r="H199" s="504">
        <v>509</v>
      </c>
      <c r="I199" s="510">
        <v>582.20000000000005</v>
      </c>
    </row>
    <row r="200" spans="3:9">
      <c r="C200" s="870">
        <v>45479</v>
      </c>
      <c r="D200" s="872">
        <v>0.79166666666666663</v>
      </c>
      <c r="E200" s="871">
        <v>73</v>
      </c>
      <c r="F200" s="871">
        <v>507</v>
      </c>
      <c r="G200" s="504">
        <v>73</v>
      </c>
      <c r="H200" s="504">
        <v>507</v>
      </c>
      <c r="I200" s="510">
        <v>580</v>
      </c>
    </row>
    <row r="201" spans="3:9">
      <c r="C201" s="870">
        <v>45479</v>
      </c>
      <c r="D201" s="872">
        <v>0.83333333333333337</v>
      </c>
      <c r="E201" s="871">
        <v>72.599999999999994</v>
      </c>
      <c r="F201" s="871">
        <v>505</v>
      </c>
      <c r="G201" s="504">
        <v>72.599999999999994</v>
      </c>
      <c r="H201" s="504">
        <v>505</v>
      </c>
      <c r="I201" s="510">
        <v>577.6</v>
      </c>
    </row>
    <row r="202" spans="3:9">
      <c r="C202" s="870">
        <v>45479</v>
      </c>
      <c r="D202" s="872">
        <v>0.875</v>
      </c>
      <c r="E202" s="871">
        <v>153</v>
      </c>
      <c r="F202" s="871">
        <v>517</v>
      </c>
      <c r="G202" s="504">
        <v>153</v>
      </c>
      <c r="H202" s="504">
        <v>517</v>
      </c>
      <c r="I202" s="510">
        <v>670</v>
      </c>
    </row>
    <row r="203" spans="3:9">
      <c r="C203" s="870">
        <v>45479</v>
      </c>
      <c r="D203" s="872">
        <v>0.91666666666666663</v>
      </c>
      <c r="E203" s="871">
        <v>443</v>
      </c>
      <c r="F203" s="871">
        <v>529</v>
      </c>
      <c r="G203" s="504">
        <v>443</v>
      </c>
      <c r="H203" s="504">
        <v>529</v>
      </c>
      <c r="I203" s="510">
        <v>972</v>
      </c>
    </row>
    <row r="204" spans="3:9">
      <c r="C204" s="870">
        <v>45479</v>
      </c>
      <c r="D204" s="872">
        <v>0.95833333333333337</v>
      </c>
      <c r="E204" s="871">
        <v>439.3</v>
      </c>
      <c r="F204" s="871">
        <v>533</v>
      </c>
      <c r="G204" s="504">
        <v>439.3</v>
      </c>
      <c r="H204" s="504">
        <v>533</v>
      </c>
      <c r="I204" s="510">
        <v>972.3</v>
      </c>
    </row>
    <row r="205" spans="3:9">
      <c r="C205" s="870">
        <v>45480</v>
      </c>
      <c r="D205" s="872">
        <v>0</v>
      </c>
      <c r="E205" s="871">
        <v>438.2</v>
      </c>
      <c r="F205" s="871">
        <v>532</v>
      </c>
      <c r="G205" s="504">
        <v>438.2</v>
      </c>
      <c r="H205" s="504">
        <v>532</v>
      </c>
      <c r="I205" s="510">
        <v>970.2</v>
      </c>
    </row>
    <row r="206" spans="3:9">
      <c r="C206" s="870">
        <v>45480</v>
      </c>
      <c r="D206" s="872">
        <v>4.1666666666666664E-2</v>
      </c>
      <c r="E206" s="871">
        <v>433.5</v>
      </c>
      <c r="F206" s="871">
        <v>529</v>
      </c>
      <c r="G206" s="504">
        <v>433.5</v>
      </c>
      <c r="H206" s="504">
        <v>529</v>
      </c>
      <c r="I206" s="510">
        <v>962.5</v>
      </c>
    </row>
    <row r="207" spans="3:9">
      <c r="C207" s="870">
        <v>45480</v>
      </c>
      <c r="D207" s="872">
        <v>8.3333333333333329E-2</v>
      </c>
      <c r="E207" s="871">
        <v>432.5</v>
      </c>
      <c r="F207" s="871">
        <v>530</v>
      </c>
      <c r="G207" s="504">
        <v>432.5</v>
      </c>
      <c r="H207" s="504">
        <v>530</v>
      </c>
      <c r="I207" s="510">
        <v>962.5</v>
      </c>
    </row>
    <row r="208" spans="3:9">
      <c r="C208" s="870">
        <v>45480</v>
      </c>
      <c r="D208" s="872">
        <v>0.125</v>
      </c>
      <c r="E208" s="871">
        <v>428.6</v>
      </c>
      <c r="F208" s="871">
        <v>515</v>
      </c>
      <c r="G208" s="504">
        <v>428.6</v>
      </c>
      <c r="H208" s="504">
        <v>515</v>
      </c>
      <c r="I208" s="510">
        <v>943.6</v>
      </c>
    </row>
    <row r="209" spans="3:9">
      <c r="C209" s="870">
        <v>45480</v>
      </c>
      <c r="D209" s="872">
        <v>0.16666666666666666</v>
      </c>
      <c r="E209" s="871">
        <v>403.9</v>
      </c>
      <c r="F209" s="871">
        <v>528</v>
      </c>
      <c r="G209" s="504">
        <v>403.9</v>
      </c>
      <c r="H209" s="504">
        <v>528</v>
      </c>
      <c r="I209" s="510">
        <v>931.9</v>
      </c>
    </row>
    <row r="210" spans="3:9">
      <c r="C210" s="870">
        <v>45480</v>
      </c>
      <c r="D210" s="872">
        <v>0.20833333333333334</v>
      </c>
      <c r="E210" s="871">
        <v>420.6</v>
      </c>
      <c r="F210" s="871">
        <v>296</v>
      </c>
      <c r="G210" s="504">
        <v>420.6</v>
      </c>
      <c r="H210" s="504">
        <v>296</v>
      </c>
      <c r="I210" s="510">
        <v>716.6</v>
      </c>
    </row>
    <row r="211" spans="3:9">
      <c r="C211" s="870">
        <v>45480</v>
      </c>
      <c r="D211" s="872">
        <v>0.25</v>
      </c>
      <c r="E211" s="871">
        <v>410.2</v>
      </c>
      <c r="F211" s="871">
        <v>294</v>
      </c>
      <c r="G211" s="504">
        <v>410.2</v>
      </c>
      <c r="H211" s="504">
        <v>294</v>
      </c>
      <c r="I211" s="510">
        <v>704.2</v>
      </c>
    </row>
    <row r="212" spans="3:9">
      <c r="C212" s="870">
        <v>45480</v>
      </c>
      <c r="D212" s="872">
        <v>0.29166666666666669</v>
      </c>
      <c r="E212" s="871">
        <v>410</v>
      </c>
      <c r="F212" s="871">
        <v>133</v>
      </c>
      <c r="G212" s="504">
        <v>410</v>
      </c>
      <c r="H212" s="504">
        <v>133</v>
      </c>
      <c r="I212" s="510">
        <v>543</v>
      </c>
    </row>
    <row r="213" spans="3:9">
      <c r="C213" s="870">
        <v>45480</v>
      </c>
      <c r="D213" s="872">
        <v>0.33333333333333331</v>
      </c>
      <c r="E213" s="871">
        <v>410.1</v>
      </c>
      <c r="F213" s="871">
        <v>77</v>
      </c>
      <c r="G213" s="504">
        <v>410.1</v>
      </c>
      <c r="H213" s="504">
        <v>77</v>
      </c>
      <c r="I213" s="510">
        <v>487.1</v>
      </c>
    </row>
    <row r="214" spans="3:9">
      <c r="C214" s="870">
        <v>45480</v>
      </c>
      <c r="D214" s="872">
        <v>0.375</v>
      </c>
      <c r="E214" s="871">
        <v>410</v>
      </c>
      <c r="F214" s="871">
        <v>7</v>
      </c>
      <c r="G214" s="504">
        <v>410</v>
      </c>
      <c r="H214" s="504">
        <v>0</v>
      </c>
      <c r="I214" s="510">
        <v>410</v>
      </c>
    </row>
    <row r="215" spans="3:9">
      <c r="C215" s="870">
        <v>45480</v>
      </c>
      <c r="D215" s="872">
        <v>0.41666666666666669</v>
      </c>
      <c r="E215" s="871">
        <v>410</v>
      </c>
      <c r="F215" s="871">
        <v>0</v>
      </c>
      <c r="G215" s="504">
        <v>410</v>
      </c>
      <c r="H215" s="504">
        <v>0</v>
      </c>
      <c r="I215" s="510">
        <v>410</v>
      </c>
    </row>
    <row r="216" spans="3:9">
      <c r="C216" s="870">
        <v>45480</v>
      </c>
      <c r="D216" s="872">
        <v>0.45833333333333331</v>
      </c>
      <c r="E216" s="871">
        <v>410</v>
      </c>
      <c r="F216" s="871">
        <v>0</v>
      </c>
      <c r="G216" s="504">
        <v>410</v>
      </c>
      <c r="H216" s="504">
        <v>0</v>
      </c>
      <c r="I216" s="510">
        <v>410</v>
      </c>
    </row>
    <row r="217" spans="3:9">
      <c r="C217" s="870">
        <v>45480</v>
      </c>
      <c r="D217" s="872">
        <v>0.5</v>
      </c>
      <c r="E217" s="871">
        <v>410</v>
      </c>
      <c r="F217" s="871">
        <v>0</v>
      </c>
      <c r="G217" s="504">
        <v>410</v>
      </c>
      <c r="H217" s="504">
        <v>0</v>
      </c>
      <c r="I217" s="510">
        <v>410</v>
      </c>
    </row>
    <row r="218" spans="3:9">
      <c r="C218" s="870">
        <v>45480</v>
      </c>
      <c r="D218" s="872">
        <v>0.54166666666666663</v>
      </c>
      <c r="E218" s="871">
        <v>261.5</v>
      </c>
      <c r="F218" s="871">
        <v>0</v>
      </c>
      <c r="G218" s="504">
        <v>261.5</v>
      </c>
      <c r="H218" s="504">
        <v>0</v>
      </c>
      <c r="I218" s="510">
        <v>261.5</v>
      </c>
    </row>
    <row r="219" spans="3:9">
      <c r="C219" s="870">
        <v>45480</v>
      </c>
      <c r="D219" s="872">
        <v>0.58333333333333337</v>
      </c>
      <c r="E219" s="871">
        <v>729</v>
      </c>
      <c r="F219" s="871">
        <v>0</v>
      </c>
      <c r="G219" s="504">
        <v>729</v>
      </c>
      <c r="H219" s="504">
        <v>0</v>
      </c>
      <c r="I219" s="510">
        <v>729</v>
      </c>
    </row>
    <row r="220" spans="3:9">
      <c r="C220" s="870">
        <v>45480</v>
      </c>
      <c r="D220" s="872">
        <v>0.625</v>
      </c>
      <c r="E220" s="871">
        <v>420.1</v>
      </c>
      <c r="F220" s="871">
        <v>0</v>
      </c>
      <c r="G220" s="504">
        <v>420.1</v>
      </c>
      <c r="H220" s="504">
        <v>0</v>
      </c>
      <c r="I220" s="510">
        <v>420.1</v>
      </c>
    </row>
    <row r="221" spans="3:9">
      <c r="C221" s="870">
        <v>45480</v>
      </c>
      <c r="D221" s="872">
        <v>0.66666666666666663</v>
      </c>
      <c r="E221" s="871">
        <v>557.70000000000005</v>
      </c>
      <c r="F221" s="871">
        <v>151</v>
      </c>
      <c r="G221" s="504">
        <v>557.70000000000005</v>
      </c>
      <c r="H221" s="504">
        <v>151</v>
      </c>
      <c r="I221" s="510">
        <v>708.7</v>
      </c>
    </row>
    <row r="222" spans="3:9">
      <c r="C222" s="870">
        <v>45480</v>
      </c>
      <c r="D222" s="872">
        <v>0.70833333333333337</v>
      </c>
      <c r="E222" s="871">
        <v>493.7</v>
      </c>
      <c r="F222" s="871">
        <v>366</v>
      </c>
      <c r="G222" s="504">
        <v>493.7</v>
      </c>
      <c r="H222" s="504">
        <v>366</v>
      </c>
      <c r="I222" s="510">
        <v>859.7</v>
      </c>
    </row>
    <row r="223" spans="3:9">
      <c r="C223" s="870">
        <v>45480</v>
      </c>
      <c r="D223" s="872">
        <v>0.75</v>
      </c>
      <c r="E223" s="871">
        <v>408.3</v>
      </c>
      <c r="F223" s="871">
        <v>85</v>
      </c>
      <c r="G223" s="504">
        <v>408.3</v>
      </c>
      <c r="H223" s="504">
        <v>85</v>
      </c>
      <c r="I223" s="510">
        <v>493.3</v>
      </c>
    </row>
    <row r="224" spans="3:9">
      <c r="C224" s="870">
        <v>45480</v>
      </c>
      <c r="D224" s="872">
        <v>0.79166666666666663</v>
      </c>
      <c r="E224" s="871">
        <v>400.4</v>
      </c>
      <c r="F224" s="871">
        <v>0</v>
      </c>
      <c r="G224" s="504">
        <v>400.4</v>
      </c>
      <c r="H224" s="504">
        <v>0</v>
      </c>
      <c r="I224" s="510">
        <v>400.4</v>
      </c>
    </row>
    <row r="225" spans="3:9">
      <c r="C225" s="870">
        <v>45480</v>
      </c>
      <c r="D225" s="872">
        <v>0.83333333333333337</v>
      </c>
      <c r="E225" s="871">
        <v>399.9</v>
      </c>
      <c r="F225" s="871">
        <v>0</v>
      </c>
      <c r="G225" s="504">
        <v>399.9</v>
      </c>
      <c r="H225" s="504">
        <v>0</v>
      </c>
      <c r="I225" s="510">
        <v>399.9</v>
      </c>
    </row>
    <row r="226" spans="3:9">
      <c r="C226" s="870">
        <v>45480</v>
      </c>
      <c r="D226" s="872">
        <v>0.875</v>
      </c>
      <c r="E226" s="871">
        <v>584.70000000000005</v>
      </c>
      <c r="F226" s="871">
        <v>0</v>
      </c>
      <c r="G226" s="504">
        <v>584.70000000000005</v>
      </c>
      <c r="H226" s="504">
        <v>0</v>
      </c>
      <c r="I226" s="510">
        <v>584.70000000000005</v>
      </c>
    </row>
    <row r="227" spans="3:9">
      <c r="C227" s="870">
        <v>45480</v>
      </c>
      <c r="D227" s="872">
        <v>0.91666666666666663</v>
      </c>
      <c r="E227" s="871">
        <v>598.29999999999995</v>
      </c>
      <c r="F227" s="871">
        <v>0</v>
      </c>
      <c r="G227" s="504">
        <v>598.29999999999995</v>
      </c>
      <c r="H227" s="504">
        <v>0</v>
      </c>
      <c r="I227" s="510">
        <v>598.29999999999995</v>
      </c>
    </row>
    <row r="228" spans="3:9">
      <c r="C228" s="870">
        <v>45480</v>
      </c>
      <c r="D228" s="872">
        <v>0.95833333333333337</v>
      </c>
      <c r="E228" s="871">
        <v>458.3</v>
      </c>
      <c r="F228" s="871">
        <v>0</v>
      </c>
      <c r="G228" s="504">
        <v>458.3</v>
      </c>
      <c r="H228" s="504">
        <v>0</v>
      </c>
      <c r="I228" s="510">
        <v>458.3</v>
      </c>
    </row>
    <row r="229" spans="3:9">
      <c r="C229" s="870">
        <v>45481</v>
      </c>
      <c r="D229" s="872">
        <v>0</v>
      </c>
      <c r="E229" s="871">
        <v>633</v>
      </c>
      <c r="F229" s="871">
        <v>130</v>
      </c>
      <c r="G229" s="504">
        <v>633</v>
      </c>
      <c r="H229" s="504">
        <v>130</v>
      </c>
      <c r="I229" s="510">
        <v>763</v>
      </c>
    </row>
    <row r="230" spans="3:9">
      <c r="C230" s="870">
        <v>45481</v>
      </c>
      <c r="D230" s="872">
        <v>4.1666666666666664E-2</v>
      </c>
      <c r="E230" s="871">
        <v>707.4</v>
      </c>
      <c r="F230" s="871">
        <v>452</v>
      </c>
      <c r="G230" s="504">
        <v>707.4</v>
      </c>
      <c r="H230" s="504">
        <v>452</v>
      </c>
      <c r="I230" s="510">
        <v>1159.4000000000001</v>
      </c>
    </row>
    <row r="231" spans="3:9">
      <c r="C231" s="870">
        <v>45481</v>
      </c>
      <c r="D231" s="872">
        <v>8.3333333333333329E-2</v>
      </c>
      <c r="E231" s="871">
        <v>698.9</v>
      </c>
      <c r="F231" s="871">
        <v>457</v>
      </c>
      <c r="G231" s="504">
        <v>698.9</v>
      </c>
      <c r="H231" s="504">
        <v>457</v>
      </c>
      <c r="I231" s="510">
        <v>1155.9000000000001</v>
      </c>
    </row>
    <row r="232" spans="3:9">
      <c r="C232" s="870">
        <v>45481</v>
      </c>
      <c r="D232" s="872">
        <v>0.125</v>
      </c>
      <c r="E232" s="871">
        <v>540.9</v>
      </c>
      <c r="F232" s="871">
        <v>591</v>
      </c>
      <c r="G232" s="504">
        <v>540.9</v>
      </c>
      <c r="H232" s="504">
        <v>591</v>
      </c>
      <c r="I232" s="510">
        <v>1131.9000000000001</v>
      </c>
    </row>
    <row r="233" spans="3:9">
      <c r="C233" s="870">
        <v>45481</v>
      </c>
      <c r="D233" s="872">
        <v>0.16666666666666666</v>
      </c>
      <c r="E233" s="871">
        <v>407.8</v>
      </c>
      <c r="F233" s="871">
        <v>591</v>
      </c>
      <c r="G233" s="504">
        <v>407.8</v>
      </c>
      <c r="H233" s="504">
        <v>591</v>
      </c>
      <c r="I233" s="510">
        <v>998.8</v>
      </c>
    </row>
    <row r="234" spans="3:9">
      <c r="C234" s="870">
        <v>45481</v>
      </c>
      <c r="D234" s="872">
        <v>0.20833333333333334</v>
      </c>
      <c r="E234" s="871">
        <v>548.70000000000005</v>
      </c>
      <c r="F234" s="871">
        <v>589</v>
      </c>
      <c r="G234" s="504">
        <v>548.70000000000005</v>
      </c>
      <c r="H234" s="504">
        <v>589</v>
      </c>
      <c r="I234" s="510">
        <v>1137.7</v>
      </c>
    </row>
    <row r="235" spans="3:9">
      <c r="C235" s="870">
        <v>45481</v>
      </c>
      <c r="D235" s="872">
        <v>0.25</v>
      </c>
      <c r="E235" s="871">
        <v>673.1</v>
      </c>
      <c r="F235" s="871">
        <v>585</v>
      </c>
      <c r="G235" s="504">
        <v>673.1</v>
      </c>
      <c r="H235" s="504">
        <v>585</v>
      </c>
      <c r="I235" s="510">
        <v>1258.0999999999999</v>
      </c>
    </row>
    <row r="236" spans="3:9">
      <c r="C236" s="870">
        <v>45481</v>
      </c>
      <c r="D236" s="872">
        <v>0.29166666666666669</v>
      </c>
      <c r="E236" s="871">
        <v>722.7</v>
      </c>
      <c r="F236" s="871">
        <v>570</v>
      </c>
      <c r="G236" s="504">
        <v>722.7</v>
      </c>
      <c r="H236" s="504">
        <v>570</v>
      </c>
      <c r="I236" s="510">
        <v>1292.7</v>
      </c>
    </row>
    <row r="237" spans="3:9">
      <c r="C237" s="870">
        <v>45481</v>
      </c>
      <c r="D237" s="872">
        <v>0.33333333333333331</v>
      </c>
      <c r="E237" s="871">
        <v>481.3</v>
      </c>
      <c r="F237" s="871">
        <v>597</v>
      </c>
      <c r="G237" s="504">
        <v>481.3</v>
      </c>
      <c r="H237" s="504">
        <v>597</v>
      </c>
      <c r="I237" s="510">
        <v>1078.3</v>
      </c>
    </row>
    <row r="238" spans="3:9">
      <c r="C238" s="870">
        <v>45481</v>
      </c>
      <c r="D238" s="872">
        <v>0.375</v>
      </c>
      <c r="E238" s="871">
        <v>449.5</v>
      </c>
      <c r="F238" s="871">
        <v>594</v>
      </c>
      <c r="G238" s="504">
        <v>449.5</v>
      </c>
      <c r="H238" s="504">
        <v>594</v>
      </c>
      <c r="I238" s="510">
        <v>1043.5</v>
      </c>
    </row>
    <row r="239" spans="3:9">
      <c r="C239" s="870">
        <v>45481</v>
      </c>
      <c r="D239" s="872">
        <v>0.41666666666666669</v>
      </c>
      <c r="E239" s="871">
        <v>459.9</v>
      </c>
      <c r="F239" s="871">
        <v>560</v>
      </c>
      <c r="G239" s="504">
        <v>459.9</v>
      </c>
      <c r="H239" s="504">
        <v>560</v>
      </c>
      <c r="I239" s="510">
        <v>1019.9</v>
      </c>
    </row>
    <row r="240" spans="3:9">
      <c r="C240" s="870">
        <v>45481</v>
      </c>
      <c r="D240" s="872">
        <v>0.45833333333333331</v>
      </c>
      <c r="E240" s="871">
        <v>512.6</v>
      </c>
      <c r="F240" s="871">
        <v>534</v>
      </c>
      <c r="G240" s="504">
        <v>512.6</v>
      </c>
      <c r="H240" s="504">
        <v>534</v>
      </c>
      <c r="I240" s="510">
        <v>1046.5999999999999</v>
      </c>
    </row>
    <row r="241" spans="3:9">
      <c r="C241" s="870">
        <v>45481</v>
      </c>
      <c r="D241" s="872">
        <v>0.5</v>
      </c>
      <c r="E241" s="871">
        <v>467.6</v>
      </c>
      <c r="F241" s="871">
        <v>514</v>
      </c>
      <c r="G241" s="504">
        <v>467.6</v>
      </c>
      <c r="H241" s="504">
        <v>514</v>
      </c>
      <c r="I241" s="510">
        <v>981.6</v>
      </c>
    </row>
    <row r="242" spans="3:9">
      <c r="C242" s="870">
        <v>45481</v>
      </c>
      <c r="D242" s="872">
        <v>0.54166666666666663</v>
      </c>
      <c r="E242" s="871">
        <v>486</v>
      </c>
      <c r="F242" s="871">
        <v>502</v>
      </c>
      <c r="G242" s="504">
        <v>486</v>
      </c>
      <c r="H242" s="504">
        <v>502</v>
      </c>
      <c r="I242" s="510">
        <v>988</v>
      </c>
    </row>
    <row r="243" spans="3:9">
      <c r="C243" s="870">
        <v>45481</v>
      </c>
      <c r="D243" s="872">
        <v>0.58333333333333337</v>
      </c>
      <c r="E243" s="871">
        <v>525.9</v>
      </c>
      <c r="F243" s="871">
        <v>495</v>
      </c>
      <c r="G243" s="504">
        <v>525.9</v>
      </c>
      <c r="H243" s="504">
        <v>495</v>
      </c>
      <c r="I243" s="510">
        <v>1020.9</v>
      </c>
    </row>
    <row r="244" spans="3:9">
      <c r="C244" s="870">
        <v>45481</v>
      </c>
      <c r="D244" s="872">
        <v>0.625</v>
      </c>
      <c r="E244" s="871">
        <v>508.8</v>
      </c>
      <c r="F244" s="871">
        <v>470</v>
      </c>
      <c r="G244" s="504">
        <v>508.8</v>
      </c>
      <c r="H244" s="504">
        <v>470</v>
      </c>
      <c r="I244" s="510">
        <v>978.8</v>
      </c>
    </row>
    <row r="245" spans="3:9">
      <c r="C245" s="870">
        <v>45481</v>
      </c>
      <c r="D245" s="872">
        <v>0.66666666666666663</v>
      </c>
      <c r="E245" s="871">
        <v>479.3</v>
      </c>
      <c r="F245" s="871">
        <v>523</v>
      </c>
      <c r="G245" s="504">
        <v>479.3</v>
      </c>
      <c r="H245" s="504">
        <v>523</v>
      </c>
      <c r="I245" s="510">
        <v>1002.3</v>
      </c>
    </row>
    <row r="246" spans="3:9">
      <c r="C246" s="870">
        <v>45481</v>
      </c>
      <c r="D246" s="872">
        <v>0.70833333333333337</v>
      </c>
      <c r="E246" s="871">
        <v>449.6</v>
      </c>
      <c r="F246" s="871">
        <v>524</v>
      </c>
      <c r="G246" s="504">
        <v>449.6</v>
      </c>
      <c r="H246" s="504">
        <v>524</v>
      </c>
      <c r="I246" s="510">
        <v>973.6</v>
      </c>
    </row>
    <row r="247" spans="3:9">
      <c r="C247" s="870">
        <v>45481</v>
      </c>
      <c r="D247" s="872">
        <v>0.75</v>
      </c>
      <c r="E247" s="871">
        <v>449.6</v>
      </c>
      <c r="F247" s="871">
        <v>521</v>
      </c>
      <c r="G247" s="504">
        <v>449.6</v>
      </c>
      <c r="H247" s="504">
        <v>521</v>
      </c>
      <c r="I247" s="510">
        <v>970.6</v>
      </c>
    </row>
    <row r="248" spans="3:9">
      <c r="C248" s="870">
        <v>45481</v>
      </c>
      <c r="D248" s="872">
        <v>0.79166666666666663</v>
      </c>
      <c r="E248" s="871">
        <v>488.2</v>
      </c>
      <c r="F248" s="871">
        <v>519</v>
      </c>
      <c r="G248" s="504">
        <v>488.2</v>
      </c>
      <c r="H248" s="504">
        <v>519</v>
      </c>
      <c r="I248" s="510">
        <v>1007.2</v>
      </c>
    </row>
    <row r="249" spans="3:9">
      <c r="C249" s="870">
        <v>45481</v>
      </c>
      <c r="D249" s="872">
        <v>0.83333333333333337</v>
      </c>
      <c r="E249" s="871">
        <v>500.9</v>
      </c>
      <c r="F249" s="871">
        <v>521</v>
      </c>
      <c r="G249" s="504">
        <v>500.9</v>
      </c>
      <c r="H249" s="504">
        <v>521</v>
      </c>
      <c r="I249" s="510">
        <v>1021.9</v>
      </c>
    </row>
    <row r="250" spans="3:9">
      <c r="C250" s="870">
        <v>45481</v>
      </c>
      <c r="D250" s="872">
        <v>0.875</v>
      </c>
      <c r="E250" s="871">
        <v>451.8</v>
      </c>
      <c r="F250" s="871">
        <v>516</v>
      </c>
      <c r="G250" s="504">
        <v>451.8</v>
      </c>
      <c r="H250" s="504">
        <v>516</v>
      </c>
      <c r="I250" s="510">
        <v>967.8</v>
      </c>
    </row>
    <row r="251" spans="3:9">
      <c r="C251" s="870">
        <v>45481</v>
      </c>
      <c r="D251" s="872">
        <v>0.91666666666666663</v>
      </c>
      <c r="E251" s="871">
        <v>473</v>
      </c>
      <c r="F251" s="871">
        <v>514</v>
      </c>
      <c r="G251" s="504">
        <v>473</v>
      </c>
      <c r="H251" s="504">
        <v>514</v>
      </c>
      <c r="I251" s="510">
        <v>987</v>
      </c>
    </row>
    <row r="252" spans="3:9">
      <c r="C252" s="870">
        <v>45481</v>
      </c>
      <c r="D252" s="872">
        <v>0.95833333333333337</v>
      </c>
      <c r="E252" s="871">
        <v>572.6</v>
      </c>
      <c r="F252" s="871">
        <v>534</v>
      </c>
      <c r="G252" s="504">
        <v>572.6</v>
      </c>
      <c r="H252" s="504">
        <v>534</v>
      </c>
      <c r="I252" s="510">
        <v>1106.5999999999999</v>
      </c>
    </row>
    <row r="253" spans="3:9">
      <c r="C253" s="870">
        <v>45482</v>
      </c>
      <c r="D253" s="872">
        <v>0</v>
      </c>
      <c r="E253" s="871">
        <v>679.9</v>
      </c>
      <c r="F253" s="871">
        <v>548</v>
      </c>
      <c r="G253" s="504">
        <v>679.9</v>
      </c>
      <c r="H253" s="504">
        <v>548</v>
      </c>
      <c r="I253" s="510">
        <v>1227.9000000000001</v>
      </c>
    </row>
    <row r="254" spans="3:9">
      <c r="C254" s="870">
        <v>45482</v>
      </c>
      <c r="D254" s="872">
        <v>4.1666666666666664E-2</v>
      </c>
      <c r="E254" s="871">
        <v>680</v>
      </c>
      <c r="F254" s="871">
        <v>549</v>
      </c>
      <c r="G254" s="504">
        <v>680</v>
      </c>
      <c r="H254" s="504">
        <v>549</v>
      </c>
      <c r="I254" s="510">
        <v>1229</v>
      </c>
    </row>
    <row r="255" spans="3:9">
      <c r="C255" s="870">
        <v>45482</v>
      </c>
      <c r="D255" s="872">
        <v>8.3333333333333329E-2</v>
      </c>
      <c r="E255" s="871">
        <v>611.9</v>
      </c>
      <c r="F255" s="871">
        <v>543</v>
      </c>
      <c r="G255" s="504">
        <v>611.9</v>
      </c>
      <c r="H255" s="504">
        <v>543</v>
      </c>
      <c r="I255" s="510">
        <v>1154.9000000000001</v>
      </c>
    </row>
    <row r="256" spans="3:9">
      <c r="C256" s="870">
        <v>45482</v>
      </c>
      <c r="D256" s="872">
        <v>0.125</v>
      </c>
      <c r="E256" s="871">
        <v>600</v>
      </c>
      <c r="F256" s="871">
        <v>543</v>
      </c>
      <c r="G256" s="504">
        <v>600</v>
      </c>
      <c r="H256" s="504">
        <v>543</v>
      </c>
      <c r="I256" s="510">
        <v>1143</v>
      </c>
    </row>
    <row r="257" spans="3:9">
      <c r="C257" s="870">
        <v>45482</v>
      </c>
      <c r="D257" s="872">
        <v>0.16666666666666666</v>
      </c>
      <c r="E257" s="871">
        <v>600</v>
      </c>
      <c r="F257" s="871">
        <v>543</v>
      </c>
      <c r="G257" s="504">
        <v>600</v>
      </c>
      <c r="H257" s="504">
        <v>543</v>
      </c>
      <c r="I257" s="510">
        <v>1143</v>
      </c>
    </row>
    <row r="258" spans="3:9">
      <c r="C258" s="870">
        <v>45482</v>
      </c>
      <c r="D258" s="872">
        <v>0.20833333333333334</v>
      </c>
      <c r="E258" s="871">
        <v>600</v>
      </c>
      <c r="F258" s="871">
        <v>542</v>
      </c>
      <c r="G258" s="504">
        <v>600</v>
      </c>
      <c r="H258" s="504">
        <v>542</v>
      </c>
      <c r="I258" s="510">
        <v>1142</v>
      </c>
    </row>
    <row r="259" spans="3:9">
      <c r="C259" s="870">
        <v>45482</v>
      </c>
      <c r="D259" s="872">
        <v>0.25</v>
      </c>
      <c r="E259" s="871">
        <v>560.5</v>
      </c>
      <c r="F259" s="871">
        <v>608</v>
      </c>
      <c r="G259" s="504">
        <v>560.5</v>
      </c>
      <c r="H259" s="504">
        <v>608</v>
      </c>
      <c r="I259" s="510">
        <v>1168.5</v>
      </c>
    </row>
    <row r="260" spans="3:9">
      <c r="C260" s="870">
        <v>45482</v>
      </c>
      <c r="D260" s="872">
        <v>0.29166666666666669</v>
      </c>
      <c r="E260" s="871">
        <v>657.6</v>
      </c>
      <c r="F260" s="871">
        <v>660</v>
      </c>
      <c r="G260" s="504">
        <v>657.6</v>
      </c>
      <c r="H260" s="504">
        <v>660</v>
      </c>
      <c r="I260" s="510">
        <v>1317.6</v>
      </c>
    </row>
    <row r="261" spans="3:9">
      <c r="C261" s="870">
        <v>45482</v>
      </c>
      <c r="D261" s="872">
        <v>0.33333333333333331</v>
      </c>
      <c r="E261" s="871">
        <v>432.2</v>
      </c>
      <c r="F261" s="871">
        <v>480</v>
      </c>
      <c r="G261" s="504">
        <v>432.2</v>
      </c>
      <c r="H261" s="504">
        <v>480</v>
      </c>
      <c r="I261" s="510">
        <v>912.2</v>
      </c>
    </row>
    <row r="262" spans="3:9">
      <c r="C262" s="870">
        <v>45482</v>
      </c>
      <c r="D262" s="872">
        <v>0.375</v>
      </c>
      <c r="E262" s="871">
        <v>486.2</v>
      </c>
      <c r="F262" s="871">
        <v>592</v>
      </c>
      <c r="G262" s="504">
        <v>486.2</v>
      </c>
      <c r="H262" s="504">
        <v>592</v>
      </c>
      <c r="I262" s="510">
        <v>1078.2</v>
      </c>
    </row>
    <row r="263" spans="3:9">
      <c r="C263" s="870">
        <v>45482</v>
      </c>
      <c r="D263" s="872">
        <v>0.41666666666666669</v>
      </c>
      <c r="E263" s="871">
        <v>553.79999999999995</v>
      </c>
      <c r="F263" s="871">
        <v>697</v>
      </c>
      <c r="G263" s="504">
        <v>553.79999999999995</v>
      </c>
      <c r="H263" s="504">
        <v>697</v>
      </c>
      <c r="I263" s="510">
        <v>1250.8</v>
      </c>
    </row>
    <row r="264" spans="3:9">
      <c r="C264" s="870">
        <v>45482</v>
      </c>
      <c r="D264" s="872">
        <v>0.45833333333333331</v>
      </c>
      <c r="E264" s="871">
        <v>518.9</v>
      </c>
      <c r="F264" s="871">
        <v>693</v>
      </c>
      <c r="G264" s="504">
        <v>518.9</v>
      </c>
      <c r="H264" s="504">
        <v>693</v>
      </c>
      <c r="I264" s="510">
        <v>1211.9000000000001</v>
      </c>
    </row>
    <row r="265" spans="3:9">
      <c r="C265" s="870">
        <v>45482</v>
      </c>
      <c r="D265" s="872">
        <v>0.5</v>
      </c>
      <c r="E265" s="871">
        <v>504.3</v>
      </c>
      <c r="F265" s="871">
        <v>592</v>
      </c>
      <c r="G265" s="504">
        <v>504.3</v>
      </c>
      <c r="H265" s="504">
        <v>592</v>
      </c>
      <c r="I265" s="510">
        <v>1096.3</v>
      </c>
    </row>
    <row r="266" spans="3:9">
      <c r="C266" s="870">
        <v>45482</v>
      </c>
      <c r="D266" s="872">
        <v>0.54166666666666663</v>
      </c>
      <c r="E266" s="871">
        <v>499.8</v>
      </c>
      <c r="F266" s="871">
        <v>590</v>
      </c>
      <c r="G266" s="504">
        <v>499.8</v>
      </c>
      <c r="H266" s="504">
        <v>590</v>
      </c>
      <c r="I266" s="510">
        <v>1089.8</v>
      </c>
    </row>
    <row r="267" spans="3:9">
      <c r="C267" s="870">
        <v>45482</v>
      </c>
      <c r="D267" s="872">
        <v>0.58333333333333337</v>
      </c>
      <c r="E267" s="871">
        <v>495.8</v>
      </c>
      <c r="F267" s="871">
        <v>591</v>
      </c>
      <c r="G267" s="504">
        <v>495.8</v>
      </c>
      <c r="H267" s="504">
        <v>591</v>
      </c>
      <c r="I267" s="510">
        <v>1086.8</v>
      </c>
    </row>
    <row r="268" spans="3:9">
      <c r="C268" s="870">
        <v>45482</v>
      </c>
      <c r="D268" s="872">
        <v>0.625</v>
      </c>
      <c r="E268" s="871">
        <v>512.1</v>
      </c>
      <c r="F268" s="871">
        <v>571</v>
      </c>
      <c r="G268" s="504">
        <v>512.1</v>
      </c>
      <c r="H268" s="504">
        <v>571</v>
      </c>
      <c r="I268" s="510">
        <v>1083.0999999999999</v>
      </c>
    </row>
    <row r="269" spans="3:9">
      <c r="C269" s="870">
        <v>45482</v>
      </c>
      <c r="D269" s="872">
        <v>0.66666666666666663</v>
      </c>
      <c r="E269" s="871">
        <v>518.9</v>
      </c>
      <c r="F269" s="871">
        <v>541</v>
      </c>
      <c r="G269" s="504">
        <v>518.9</v>
      </c>
      <c r="H269" s="504">
        <v>541</v>
      </c>
      <c r="I269" s="510">
        <v>1059.9000000000001</v>
      </c>
    </row>
    <row r="270" spans="3:9">
      <c r="C270" s="870">
        <v>45482</v>
      </c>
      <c r="D270" s="872">
        <v>0.70833333333333337</v>
      </c>
      <c r="E270" s="871">
        <v>448.2</v>
      </c>
      <c r="F270" s="871">
        <v>519</v>
      </c>
      <c r="G270" s="504">
        <v>448.2</v>
      </c>
      <c r="H270" s="504">
        <v>519</v>
      </c>
      <c r="I270" s="510">
        <v>967.2</v>
      </c>
    </row>
    <row r="271" spans="3:9">
      <c r="C271" s="870">
        <v>45482</v>
      </c>
      <c r="D271" s="872">
        <v>0.75</v>
      </c>
      <c r="E271" s="871">
        <v>569.6</v>
      </c>
      <c r="F271" s="871">
        <v>516</v>
      </c>
      <c r="G271" s="504">
        <v>569.6</v>
      </c>
      <c r="H271" s="504">
        <v>516</v>
      </c>
      <c r="I271" s="510">
        <v>1085.5999999999999</v>
      </c>
    </row>
    <row r="272" spans="3:9">
      <c r="C272" s="870">
        <v>45482</v>
      </c>
      <c r="D272" s="872">
        <v>0.79166666666666663</v>
      </c>
      <c r="E272" s="871">
        <v>571</v>
      </c>
      <c r="F272" s="871">
        <v>516</v>
      </c>
      <c r="G272" s="504">
        <v>571</v>
      </c>
      <c r="H272" s="504">
        <v>516</v>
      </c>
      <c r="I272" s="510">
        <v>1087</v>
      </c>
    </row>
    <row r="273" spans="3:9">
      <c r="C273" s="870">
        <v>45482</v>
      </c>
      <c r="D273" s="872">
        <v>0.83333333333333337</v>
      </c>
      <c r="E273" s="871">
        <v>557.79999999999995</v>
      </c>
      <c r="F273" s="871">
        <v>520</v>
      </c>
      <c r="G273" s="504">
        <v>557.79999999999995</v>
      </c>
      <c r="H273" s="504">
        <v>520</v>
      </c>
      <c r="I273" s="510">
        <v>1077.8</v>
      </c>
    </row>
    <row r="274" spans="3:9">
      <c r="C274" s="870">
        <v>45482</v>
      </c>
      <c r="D274" s="872">
        <v>0.875</v>
      </c>
      <c r="E274" s="871">
        <v>481.2</v>
      </c>
      <c r="F274" s="871">
        <v>566</v>
      </c>
      <c r="G274" s="504">
        <v>481.2</v>
      </c>
      <c r="H274" s="504">
        <v>566</v>
      </c>
      <c r="I274" s="510">
        <v>1047.2</v>
      </c>
    </row>
    <row r="275" spans="3:9">
      <c r="C275" s="870">
        <v>45482</v>
      </c>
      <c r="D275" s="872">
        <v>0.91666666666666663</v>
      </c>
      <c r="E275" s="871">
        <v>541.5</v>
      </c>
      <c r="F275" s="871">
        <v>610</v>
      </c>
      <c r="G275" s="504">
        <v>541.5</v>
      </c>
      <c r="H275" s="504">
        <v>610</v>
      </c>
      <c r="I275" s="510">
        <v>1151.5</v>
      </c>
    </row>
    <row r="276" spans="3:9">
      <c r="C276" s="870">
        <v>45482</v>
      </c>
      <c r="D276" s="872">
        <v>0.95833333333333337</v>
      </c>
      <c r="E276" s="871">
        <v>540.20000000000005</v>
      </c>
      <c r="F276" s="871">
        <v>591</v>
      </c>
      <c r="G276" s="504">
        <v>540.20000000000005</v>
      </c>
      <c r="H276" s="504">
        <v>591</v>
      </c>
      <c r="I276" s="510">
        <v>1131.2</v>
      </c>
    </row>
    <row r="277" spans="3:9">
      <c r="C277" s="870">
        <v>45483</v>
      </c>
      <c r="D277" s="872">
        <v>0</v>
      </c>
      <c r="E277" s="871">
        <v>539.70000000000005</v>
      </c>
      <c r="F277" s="871">
        <v>585</v>
      </c>
      <c r="G277" s="504">
        <v>539.70000000000005</v>
      </c>
      <c r="H277" s="504">
        <v>585</v>
      </c>
      <c r="I277" s="510">
        <v>1124.7</v>
      </c>
    </row>
    <row r="278" spans="3:9">
      <c r="C278" s="870">
        <v>45483</v>
      </c>
      <c r="D278" s="872">
        <v>4.1666666666666664E-2</v>
      </c>
      <c r="E278" s="871">
        <v>539.79999999999995</v>
      </c>
      <c r="F278" s="871">
        <v>586</v>
      </c>
      <c r="G278" s="504">
        <v>539.79999999999995</v>
      </c>
      <c r="H278" s="504">
        <v>586</v>
      </c>
      <c r="I278" s="510">
        <v>1125.8</v>
      </c>
    </row>
    <row r="279" spans="3:9">
      <c r="C279" s="870">
        <v>45483</v>
      </c>
      <c r="D279" s="872">
        <v>8.3333333333333329E-2</v>
      </c>
      <c r="E279" s="871">
        <v>548</v>
      </c>
      <c r="F279" s="871">
        <v>585</v>
      </c>
      <c r="G279" s="504">
        <v>548</v>
      </c>
      <c r="H279" s="504">
        <v>585</v>
      </c>
      <c r="I279" s="510">
        <v>1133</v>
      </c>
    </row>
    <row r="280" spans="3:9">
      <c r="C280" s="870">
        <v>45483</v>
      </c>
      <c r="D280" s="872">
        <v>0.125</v>
      </c>
      <c r="E280" s="871">
        <v>579.29999999999995</v>
      </c>
      <c r="F280" s="871">
        <v>582</v>
      </c>
      <c r="G280" s="504">
        <v>579.29999999999995</v>
      </c>
      <c r="H280" s="504">
        <v>582</v>
      </c>
      <c r="I280" s="510">
        <v>1161.3</v>
      </c>
    </row>
    <row r="281" spans="3:9">
      <c r="C281" s="870">
        <v>45483</v>
      </c>
      <c r="D281" s="872">
        <v>0.16666666666666666</v>
      </c>
      <c r="E281" s="871">
        <v>600.20000000000005</v>
      </c>
      <c r="F281" s="871">
        <v>581</v>
      </c>
      <c r="G281" s="504">
        <v>600.20000000000005</v>
      </c>
      <c r="H281" s="504">
        <v>581</v>
      </c>
      <c r="I281" s="510">
        <v>1181.2</v>
      </c>
    </row>
    <row r="282" spans="3:9">
      <c r="C282" s="870">
        <v>45483</v>
      </c>
      <c r="D282" s="872">
        <v>0.20833333333333334</v>
      </c>
      <c r="E282" s="871">
        <v>600</v>
      </c>
      <c r="F282" s="871">
        <v>580</v>
      </c>
      <c r="G282" s="504">
        <v>600</v>
      </c>
      <c r="H282" s="504">
        <v>580</v>
      </c>
      <c r="I282" s="510">
        <v>1180</v>
      </c>
    </row>
    <row r="283" spans="3:9">
      <c r="C283" s="870">
        <v>45483</v>
      </c>
      <c r="D283" s="872">
        <v>0.25</v>
      </c>
      <c r="E283" s="871">
        <v>600.20000000000005</v>
      </c>
      <c r="F283" s="871">
        <v>583</v>
      </c>
      <c r="G283" s="504">
        <v>600.20000000000005</v>
      </c>
      <c r="H283" s="504">
        <v>583</v>
      </c>
      <c r="I283" s="510">
        <v>1183.2</v>
      </c>
    </row>
    <row r="284" spans="3:9">
      <c r="C284" s="870">
        <v>45483</v>
      </c>
      <c r="D284" s="872">
        <v>0.29166666666666669</v>
      </c>
      <c r="E284" s="871">
        <v>573.79999999999995</v>
      </c>
      <c r="F284" s="871">
        <v>580</v>
      </c>
      <c r="G284" s="504">
        <v>573.79999999999995</v>
      </c>
      <c r="H284" s="504">
        <v>580</v>
      </c>
      <c r="I284" s="510">
        <v>1153.8</v>
      </c>
    </row>
    <row r="285" spans="3:9">
      <c r="C285" s="870">
        <v>45483</v>
      </c>
      <c r="D285" s="872">
        <v>0.33333333333333331</v>
      </c>
      <c r="E285" s="871">
        <v>620</v>
      </c>
      <c r="F285" s="871">
        <v>611</v>
      </c>
      <c r="G285" s="504">
        <v>620</v>
      </c>
      <c r="H285" s="504">
        <v>611</v>
      </c>
      <c r="I285" s="510">
        <v>1231</v>
      </c>
    </row>
    <row r="286" spans="3:9">
      <c r="C286" s="870">
        <v>45483</v>
      </c>
      <c r="D286" s="872">
        <v>0.375</v>
      </c>
      <c r="E286" s="871">
        <v>474.5</v>
      </c>
      <c r="F286" s="871">
        <v>496</v>
      </c>
      <c r="G286" s="504">
        <v>474.5</v>
      </c>
      <c r="H286" s="504">
        <v>496</v>
      </c>
      <c r="I286" s="510">
        <v>970.5</v>
      </c>
    </row>
    <row r="287" spans="3:9">
      <c r="C287" s="870">
        <v>45483</v>
      </c>
      <c r="D287" s="872">
        <v>0.41666666666666669</v>
      </c>
      <c r="E287" s="871">
        <v>639.6</v>
      </c>
      <c r="F287" s="871">
        <v>506</v>
      </c>
      <c r="G287" s="504">
        <v>639.6</v>
      </c>
      <c r="H287" s="504">
        <v>506</v>
      </c>
      <c r="I287" s="510">
        <v>1145.5999999999999</v>
      </c>
    </row>
    <row r="288" spans="3:9">
      <c r="C288" s="870">
        <v>45483</v>
      </c>
      <c r="D288" s="872">
        <v>0.45833333333333331</v>
      </c>
      <c r="E288" s="871">
        <v>603.29999999999995</v>
      </c>
      <c r="F288" s="871">
        <v>507</v>
      </c>
      <c r="G288" s="504">
        <v>603.29999999999995</v>
      </c>
      <c r="H288" s="504">
        <v>507</v>
      </c>
      <c r="I288" s="510">
        <v>1110.3</v>
      </c>
    </row>
    <row r="289" spans="3:9">
      <c r="C289" s="870">
        <v>45483</v>
      </c>
      <c r="D289" s="872">
        <v>0.5</v>
      </c>
      <c r="E289" s="871">
        <v>580</v>
      </c>
      <c r="F289" s="871">
        <v>512</v>
      </c>
      <c r="G289" s="504">
        <v>580</v>
      </c>
      <c r="H289" s="504">
        <v>512</v>
      </c>
      <c r="I289" s="510">
        <v>1092</v>
      </c>
    </row>
    <row r="290" spans="3:9">
      <c r="C290" s="870">
        <v>45483</v>
      </c>
      <c r="D290" s="872">
        <v>0.54166666666666663</v>
      </c>
      <c r="E290" s="871">
        <v>580</v>
      </c>
      <c r="F290" s="871">
        <v>502</v>
      </c>
      <c r="G290" s="504">
        <v>580</v>
      </c>
      <c r="H290" s="504">
        <v>502</v>
      </c>
      <c r="I290" s="510">
        <v>1082</v>
      </c>
    </row>
    <row r="291" spans="3:9">
      <c r="C291" s="870">
        <v>45483</v>
      </c>
      <c r="D291" s="872">
        <v>0.58333333333333337</v>
      </c>
      <c r="E291" s="871">
        <v>580</v>
      </c>
      <c r="F291" s="871">
        <v>502</v>
      </c>
      <c r="G291" s="504">
        <v>580</v>
      </c>
      <c r="H291" s="504">
        <v>502</v>
      </c>
      <c r="I291" s="510">
        <v>1082</v>
      </c>
    </row>
    <row r="292" spans="3:9">
      <c r="C292" s="870">
        <v>45483</v>
      </c>
      <c r="D292" s="872">
        <v>0.625</v>
      </c>
      <c r="E292" s="871">
        <v>580</v>
      </c>
      <c r="F292" s="871">
        <v>503</v>
      </c>
      <c r="G292" s="504">
        <v>580</v>
      </c>
      <c r="H292" s="504">
        <v>503</v>
      </c>
      <c r="I292" s="510">
        <v>1083</v>
      </c>
    </row>
    <row r="293" spans="3:9">
      <c r="C293" s="870">
        <v>45483</v>
      </c>
      <c r="D293" s="872">
        <v>0.66666666666666663</v>
      </c>
      <c r="E293" s="871">
        <v>580</v>
      </c>
      <c r="F293" s="871">
        <v>500</v>
      </c>
      <c r="G293" s="504">
        <v>580</v>
      </c>
      <c r="H293" s="504">
        <v>500</v>
      </c>
      <c r="I293" s="510">
        <v>1080</v>
      </c>
    </row>
    <row r="294" spans="3:9">
      <c r="C294" s="870">
        <v>45483</v>
      </c>
      <c r="D294" s="872">
        <v>0.70833333333333337</v>
      </c>
      <c r="E294" s="871">
        <v>579.9</v>
      </c>
      <c r="F294" s="871">
        <v>502</v>
      </c>
      <c r="G294" s="504">
        <v>579.9</v>
      </c>
      <c r="H294" s="504">
        <v>502</v>
      </c>
      <c r="I294" s="510">
        <v>1081.9000000000001</v>
      </c>
    </row>
    <row r="295" spans="3:9">
      <c r="C295" s="870">
        <v>45483</v>
      </c>
      <c r="D295" s="872">
        <v>0.75</v>
      </c>
      <c r="E295" s="871">
        <v>580.1</v>
      </c>
      <c r="F295" s="871">
        <v>501</v>
      </c>
      <c r="G295" s="504">
        <v>580.1</v>
      </c>
      <c r="H295" s="504">
        <v>501</v>
      </c>
      <c r="I295" s="510">
        <v>1081.0999999999999</v>
      </c>
    </row>
    <row r="296" spans="3:9">
      <c r="C296" s="870">
        <v>45483</v>
      </c>
      <c r="D296" s="872">
        <v>0.79166666666666663</v>
      </c>
      <c r="E296" s="871">
        <v>579.9</v>
      </c>
      <c r="F296" s="871">
        <v>502</v>
      </c>
      <c r="G296" s="504">
        <v>579.9</v>
      </c>
      <c r="H296" s="504">
        <v>502</v>
      </c>
      <c r="I296" s="510">
        <v>1081.9000000000001</v>
      </c>
    </row>
    <row r="297" spans="3:9">
      <c r="C297" s="870">
        <v>45483</v>
      </c>
      <c r="D297" s="872">
        <v>0.83333333333333337</v>
      </c>
      <c r="E297" s="871">
        <v>580</v>
      </c>
      <c r="F297" s="871">
        <v>501</v>
      </c>
      <c r="G297" s="504">
        <v>580</v>
      </c>
      <c r="H297" s="504">
        <v>501</v>
      </c>
      <c r="I297" s="510">
        <v>1081</v>
      </c>
    </row>
    <row r="298" spans="3:9">
      <c r="C298" s="870">
        <v>45483</v>
      </c>
      <c r="D298" s="872">
        <v>0.875</v>
      </c>
      <c r="E298" s="871">
        <v>580</v>
      </c>
      <c r="F298" s="871">
        <v>504</v>
      </c>
      <c r="G298" s="504">
        <v>580</v>
      </c>
      <c r="H298" s="504">
        <v>504</v>
      </c>
      <c r="I298" s="510">
        <v>1084</v>
      </c>
    </row>
    <row r="299" spans="3:9">
      <c r="C299" s="870">
        <v>45483</v>
      </c>
      <c r="D299" s="872">
        <v>0.91666666666666663</v>
      </c>
      <c r="E299" s="871">
        <v>580</v>
      </c>
      <c r="F299" s="871">
        <v>488</v>
      </c>
      <c r="G299" s="504">
        <v>580</v>
      </c>
      <c r="H299" s="504">
        <v>488</v>
      </c>
      <c r="I299" s="510">
        <v>1068</v>
      </c>
    </row>
    <row r="300" spans="3:9">
      <c r="C300" s="870">
        <v>45483</v>
      </c>
      <c r="D300" s="872">
        <v>0.95833333333333337</v>
      </c>
      <c r="E300" s="871">
        <v>580</v>
      </c>
      <c r="F300" s="871">
        <v>493</v>
      </c>
      <c r="G300" s="504">
        <v>580</v>
      </c>
      <c r="H300" s="504">
        <v>493</v>
      </c>
      <c r="I300" s="510">
        <v>1073</v>
      </c>
    </row>
    <row r="301" spans="3:9">
      <c r="C301" s="870">
        <v>45484</v>
      </c>
      <c r="D301" s="872">
        <v>0</v>
      </c>
      <c r="E301" s="871">
        <v>580</v>
      </c>
      <c r="F301" s="871">
        <v>497</v>
      </c>
      <c r="G301" s="504">
        <v>580</v>
      </c>
      <c r="H301" s="504">
        <v>497</v>
      </c>
      <c r="I301" s="510">
        <v>1077</v>
      </c>
    </row>
    <row r="302" spans="3:9">
      <c r="C302" s="870">
        <v>45484</v>
      </c>
      <c r="D302" s="872">
        <v>4.1666666666666664E-2</v>
      </c>
      <c r="E302" s="871">
        <v>542.1</v>
      </c>
      <c r="F302" s="871">
        <v>487</v>
      </c>
      <c r="G302" s="504">
        <v>542.1</v>
      </c>
      <c r="H302" s="504">
        <v>487</v>
      </c>
      <c r="I302" s="510">
        <v>1029.0999999999999</v>
      </c>
    </row>
    <row r="303" spans="3:9">
      <c r="C303" s="870">
        <v>45484</v>
      </c>
      <c r="D303" s="872">
        <v>8.3333333333333329E-2</v>
      </c>
      <c r="E303" s="871">
        <v>529.79999999999995</v>
      </c>
      <c r="F303" s="871">
        <v>481</v>
      </c>
      <c r="G303" s="504">
        <v>529.79999999999995</v>
      </c>
      <c r="H303" s="504">
        <v>481</v>
      </c>
      <c r="I303" s="510">
        <v>1010.8</v>
      </c>
    </row>
    <row r="304" spans="3:9">
      <c r="C304" s="870">
        <v>45484</v>
      </c>
      <c r="D304" s="872">
        <v>0.125</v>
      </c>
      <c r="E304" s="871">
        <v>548.1</v>
      </c>
      <c r="F304" s="871">
        <v>481</v>
      </c>
      <c r="G304" s="504">
        <v>548.1</v>
      </c>
      <c r="H304" s="504">
        <v>481</v>
      </c>
      <c r="I304" s="510">
        <v>1029.0999999999999</v>
      </c>
    </row>
    <row r="305" spans="3:9">
      <c r="C305" s="870">
        <v>45484</v>
      </c>
      <c r="D305" s="872">
        <v>0.16666666666666666</v>
      </c>
      <c r="E305" s="871">
        <v>542.1</v>
      </c>
      <c r="F305" s="871">
        <v>482</v>
      </c>
      <c r="G305" s="504">
        <v>542.1</v>
      </c>
      <c r="H305" s="504">
        <v>482</v>
      </c>
      <c r="I305" s="510">
        <v>1024.0999999999999</v>
      </c>
    </row>
    <row r="306" spans="3:9">
      <c r="C306" s="870">
        <v>45484</v>
      </c>
      <c r="D306" s="872">
        <v>0.20833333333333334</v>
      </c>
      <c r="E306" s="871">
        <v>547.4</v>
      </c>
      <c r="F306" s="871">
        <v>482</v>
      </c>
      <c r="G306" s="504">
        <v>547.4</v>
      </c>
      <c r="H306" s="504">
        <v>482</v>
      </c>
      <c r="I306" s="510">
        <v>1029.4000000000001</v>
      </c>
    </row>
    <row r="307" spans="3:9">
      <c r="C307" s="870">
        <v>45484</v>
      </c>
      <c r="D307" s="872">
        <v>0.25</v>
      </c>
      <c r="E307" s="871">
        <v>549.6</v>
      </c>
      <c r="F307" s="871">
        <v>482</v>
      </c>
      <c r="G307" s="504">
        <v>549.6</v>
      </c>
      <c r="H307" s="504">
        <v>482</v>
      </c>
      <c r="I307" s="510">
        <v>1031.5999999999999</v>
      </c>
    </row>
    <row r="308" spans="3:9">
      <c r="C308" s="870">
        <v>45484</v>
      </c>
      <c r="D308" s="872">
        <v>0.29166666666666669</v>
      </c>
      <c r="E308" s="871">
        <v>549.9</v>
      </c>
      <c r="F308" s="871">
        <v>480</v>
      </c>
      <c r="G308" s="504">
        <v>549.9</v>
      </c>
      <c r="H308" s="504">
        <v>480</v>
      </c>
      <c r="I308" s="510">
        <v>1029.9000000000001</v>
      </c>
    </row>
    <row r="309" spans="3:9">
      <c r="C309" s="870">
        <v>45484</v>
      </c>
      <c r="D309" s="872">
        <v>0.33333333333333331</v>
      </c>
      <c r="E309" s="871">
        <v>550.20000000000005</v>
      </c>
      <c r="F309" s="871">
        <v>478</v>
      </c>
      <c r="G309" s="504">
        <v>550.20000000000005</v>
      </c>
      <c r="H309" s="504">
        <v>478</v>
      </c>
      <c r="I309" s="510">
        <v>1028.2</v>
      </c>
    </row>
    <row r="310" spans="3:9">
      <c r="C310" s="870">
        <v>45484</v>
      </c>
      <c r="D310" s="872">
        <v>0.375</v>
      </c>
      <c r="E310" s="871">
        <v>549.9</v>
      </c>
      <c r="F310" s="871">
        <v>479</v>
      </c>
      <c r="G310" s="504">
        <v>549.9</v>
      </c>
      <c r="H310" s="504">
        <v>479</v>
      </c>
      <c r="I310" s="510">
        <v>1028.9000000000001</v>
      </c>
    </row>
    <row r="311" spans="3:9">
      <c r="C311" s="870">
        <v>45484</v>
      </c>
      <c r="D311" s="872">
        <v>0.41666666666666669</v>
      </c>
      <c r="E311" s="871">
        <v>550.1</v>
      </c>
      <c r="F311" s="871">
        <v>480</v>
      </c>
      <c r="G311" s="504">
        <v>550.1</v>
      </c>
      <c r="H311" s="504">
        <v>480</v>
      </c>
      <c r="I311" s="510">
        <v>1030.0999999999999</v>
      </c>
    </row>
    <row r="312" spans="3:9">
      <c r="C312" s="870">
        <v>45484</v>
      </c>
      <c r="D312" s="872">
        <v>0.45833333333333331</v>
      </c>
      <c r="E312" s="871">
        <v>582.20000000000005</v>
      </c>
      <c r="F312" s="871">
        <v>481</v>
      </c>
      <c r="G312" s="504">
        <v>582.20000000000005</v>
      </c>
      <c r="H312" s="504">
        <v>481</v>
      </c>
      <c r="I312" s="510">
        <v>1063.2</v>
      </c>
    </row>
    <row r="313" spans="3:9">
      <c r="C313" s="870">
        <v>45484</v>
      </c>
      <c r="D313" s="872">
        <v>0.5</v>
      </c>
      <c r="E313" s="871">
        <v>567.29999999999995</v>
      </c>
      <c r="F313" s="871">
        <v>481</v>
      </c>
      <c r="G313" s="504">
        <v>567.29999999999995</v>
      </c>
      <c r="H313" s="504">
        <v>481</v>
      </c>
      <c r="I313" s="510">
        <v>1048.3</v>
      </c>
    </row>
    <row r="314" spans="3:9">
      <c r="C314" s="870">
        <v>45484</v>
      </c>
      <c r="D314" s="872">
        <v>0.54166666666666663</v>
      </c>
      <c r="E314" s="871">
        <v>550.20000000000005</v>
      </c>
      <c r="F314" s="871">
        <v>482</v>
      </c>
      <c r="G314" s="504">
        <v>550.20000000000005</v>
      </c>
      <c r="H314" s="504">
        <v>482</v>
      </c>
      <c r="I314" s="510">
        <v>1032.2</v>
      </c>
    </row>
    <row r="315" spans="3:9">
      <c r="C315" s="870">
        <v>45484</v>
      </c>
      <c r="D315" s="872">
        <v>0.58333333333333337</v>
      </c>
      <c r="E315" s="871">
        <v>550</v>
      </c>
      <c r="F315" s="871">
        <v>485</v>
      </c>
      <c r="G315" s="504">
        <v>550</v>
      </c>
      <c r="H315" s="504">
        <v>485</v>
      </c>
      <c r="I315" s="510">
        <v>1035</v>
      </c>
    </row>
    <row r="316" spans="3:9">
      <c r="C316" s="870">
        <v>45484</v>
      </c>
      <c r="D316" s="872">
        <v>0.625</v>
      </c>
      <c r="E316" s="871">
        <v>549.9</v>
      </c>
      <c r="F316" s="871">
        <v>485</v>
      </c>
      <c r="G316" s="504">
        <v>549.9</v>
      </c>
      <c r="H316" s="504">
        <v>485</v>
      </c>
      <c r="I316" s="510">
        <v>1034.9000000000001</v>
      </c>
    </row>
    <row r="317" spans="3:9">
      <c r="C317" s="870">
        <v>45484</v>
      </c>
      <c r="D317" s="872">
        <v>0.66666666666666663</v>
      </c>
      <c r="E317" s="871">
        <v>550.1</v>
      </c>
      <c r="F317" s="871">
        <v>481</v>
      </c>
      <c r="G317" s="504">
        <v>550.1</v>
      </c>
      <c r="H317" s="504">
        <v>481</v>
      </c>
      <c r="I317" s="510">
        <v>1031.0999999999999</v>
      </c>
    </row>
    <row r="318" spans="3:9">
      <c r="C318" s="870">
        <v>45484</v>
      </c>
      <c r="D318" s="872">
        <v>0.70833333333333337</v>
      </c>
      <c r="E318" s="871">
        <v>549.6</v>
      </c>
      <c r="F318" s="871">
        <v>481</v>
      </c>
      <c r="G318" s="504">
        <v>549.6</v>
      </c>
      <c r="H318" s="504">
        <v>481</v>
      </c>
      <c r="I318" s="510">
        <v>1030.5999999999999</v>
      </c>
    </row>
    <row r="319" spans="3:9">
      <c r="C319" s="870">
        <v>45484</v>
      </c>
      <c r="D319" s="872">
        <v>0.75</v>
      </c>
      <c r="E319" s="871">
        <v>536.9</v>
      </c>
      <c r="F319" s="871">
        <v>478</v>
      </c>
      <c r="G319" s="504">
        <v>536.9</v>
      </c>
      <c r="H319" s="504">
        <v>478</v>
      </c>
      <c r="I319" s="510">
        <v>1014.9</v>
      </c>
    </row>
    <row r="320" spans="3:9">
      <c r="C320" s="870">
        <v>45484</v>
      </c>
      <c r="D320" s="872">
        <v>0.79166666666666663</v>
      </c>
      <c r="E320" s="871">
        <v>576.79999999999995</v>
      </c>
      <c r="F320" s="871">
        <v>493</v>
      </c>
      <c r="G320" s="504">
        <v>576.79999999999995</v>
      </c>
      <c r="H320" s="504">
        <v>493</v>
      </c>
      <c r="I320" s="510">
        <v>1069.8</v>
      </c>
    </row>
    <row r="321" spans="3:9">
      <c r="C321" s="870">
        <v>45484</v>
      </c>
      <c r="D321" s="872">
        <v>0.83333333333333337</v>
      </c>
      <c r="E321" s="871">
        <v>539.1</v>
      </c>
      <c r="F321" s="871">
        <v>487</v>
      </c>
      <c r="G321" s="504">
        <v>539.1</v>
      </c>
      <c r="H321" s="504">
        <v>487</v>
      </c>
      <c r="I321" s="510">
        <v>1026.0999999999999</v>
      </c>
    </row>
    <row r="322" spans="3:9">
      <c r="C322" s="870">
        <v>45484</v>
      </c>
      <c r="D322" s="872">
        <v>0.875</v>
      </c>
      <c r="E322" s="871">
        <v>498.4</v>
      </c>
      <c r="F322" s="871">
        <v>456</v>
      </c>
      <c r="G322" s="504">
        <v>498.4</v>
      </c>
      <c r="H322" s="504">
        <v>456</v>
      </c>
      <c r="I322" s="510">
        <v>954.4</v>
      </c>
    </row>
    <row r="323" spans="3:9">
      <c r="C323" s="870">
        <v>45484</v>
      </c>
      <c r="D323" s="872">
        <v>0.91666666666666663</v>
      </c>
      <c r="E323" s="871">
        <v>537</v>
      </c>
      <c r="F323" s="871">
        <v>450</v>
      </c>
      <c r="G323" s="504">
        <v>537</v>
      </c>
      <c r="H323" s="504">
        <v>450</v>
      </c>
      <c r="I323" s="510">
        <v>987</v>
      </c>
    </row>
    <row r="324" spans="3:9">
      <c r="C324" s="870">
        <v>45484</v>
      </c>
      <c r="D324" s="872">
        <v>0.95833333333333337</v>
      </c>
      <c r="E324" s="871">
        <v>548.20000000000005</v>
      </c>
      <c r="F324" s="871">
        <v>457</v>
      </c>
      <c r="G324" s="504">
        <v>548.20000000000005</v>
      </c>
      <c r="H324" s="504">
        <v>457</v>
      </c>
      <c r="I324" s="510">
        <v>1005.2</v>
      </c>
    </row>
    <row r="325" spans="3:9">
      <c r="C325" s="870">
        <v>45485</v>
      </c>
      <c r="D325" s="872">
        <v>0</v>
      </c>
      <c r="E325" s="871">
        <v>550</v>
      </c>
      <c r="F325" s="871">
        <v>460</v>
      </c>
      <c r="G325" s="504">
        <v>550</v>
      </c>
      <c r="H325" s="504">
        <v>460</v>
      </c>
      <c r="I325" s="510">
        <v>1010</v>
      </c>
    </row>
    <row r="326" spans="3:9">
      <c r="C326" s="870">
        <v>45485</v>
      </c>
      <c r="D326" s="872">
        <v>4.1666666666666664E-2</v>
      </c>
      <c r="E326" s="871">
        <v>550</v>
      </c>
      <c r="F326" s="871">
        <v>465</v>
      </c>
      <c r="G326" s="504">
        <v>550</v>
      </c>
      <c r="H326" s="504">
        <v>465</v>
      </c>
      <c r="I326" s="510">
        <v>1015</v>
      </c>
    </row>
    <row r="327" spans="3:9">
      <c r="C327" s="870">
        <v>45485</v>
      </c>
      <c r="D327" s="872">
        <v>8.3333333333333329E-2</v>
      </c>
      <c r="E327" s="871">
        <v>550</v>
      </c>
      <c r="F327" s="871">
        <v>464</v>
      </c>
      <c r="G327" s="504">
        <v>550</v>
      </c>
      <c r="H327" s="504">
        <v>464</v>
      </c>
      <c r="I327" s="510">
        <v>1014</v>
      </c>
    </row>
    <row r="328" spans="3:9">
      <c r="C328" s="870">
        <v>45485</v>
      </c>
      <c r="D328" s="872">
        <v>0.125</v>
      </c>
      <c r="E328" s="871">
        <v>550</v>
      </c>
      <c r="F328" s="871">
        <v>464</v>
      </c>
      <c r="G328" s="504">
        <v>550</v>
      </c>
      <c r="H328" s="504">
        <v>464</v>
      </c>
      <c r="I328" s="510">
        <v>1014</v>
      </c>
    </row>
    <row r="329" spans="3:9">
      <c r="C329" s="870">
        <v>45485</v>
      </c>
      <c r="D329" s="872">
        <v>0.16666666666666666</v>
      </c>
      <c r="E329" s="871">
        <v>549.79999999999995</v>
      </c>
      <c r="F329" s="871">
        <v>464</v>
      </c>
      <c r="G329" s="504">
        <v>549.79999999999995</v>
      </c>
      <c r="H329" s="504">
        <v>464</v>
      </c>
      <c r="I329" s="510">
        <v>1013.8</v>
      </c>
    </row>
    <row r="330" spans="3:9">
      <c r="C330" s="870">
        <v>45485</v>
      </c>
      <c r="D330" s="872">
        <v>0.20833333333333334</v>
      </c>
      <c r="E330" s="871">
        <v>555.20000000000005</v>
      </c>
      <c r="F330" s="871">
        <v>462</v>
      </c>
      <c r="G330" s="504">
        <v>555.20000000000005</v>
      </c>
      <c r="H330" s="504">
        <v>462</v>
      </c>
      <c r="I330" s="510">
        <v>1017.2</v>
      </c>
    </row>
    <row r="331" spans="3:9">
      <c r="C331" s="870">
        <v>45485</v>
      </c>
      <c r="D331" s="872">
        <v>0.25</v>
      </c>
      <c r="E331" s="871">
        <v>550</v>
      </c>
      <c r="F331" s="871">
        <v>463</v>
      </c>
      <c r="G331" s="504">
        <v>550</v>
      </c>
      <c r="H331" s="504">
        <v>463</v>
      </c>
      <c r="I331" s="510">
        <v>1013</v>
      </c>
    </row>
    <row r="332" spans="3:9">
      <c r="C332" s="870">
        <v>45485</v>
      </c>
      <c r="D332" s="872">
        <v>0.29166666666666669</v>
      </c>
      <c r="E332" s="871">
        <v>550.1</v>
      </c>
      <c r="F332" s="871">
        <v>462</v>
      </c>
      <c r="G332" s="504">
        <v>550.1</v>
      </c>
      <c r="H332" s="504">
        <v>462</v>
      </c>
      <c r="I332" s="510">
        <v>1012.1</v>
      </c>
    </row>
    <row r="333" spans="3:9">
      <c r="C333" s="870">
        <v>45485</v>
      </c>
      <c r="D333" s="872">
        <v>0.33333333333333331</v>
      </c>
      <c r="E333" s="871">
        <v>549.79999999999995</v>
      </c>
      <c r="F333" s="871">
        <v>459</v>
      </c>
      <c r="G333" s="504">
        <v>549.79999999999995</v>
      </c>
      <c r="H333" s="504">
        <v>459</v>
      </c>
      <c r="I333" s="510">
        <v>1008.8</v>
      </c>
    </row>
    <row r="334" spans="3:9">
      <c r="C334" s="870">
        <v>45485</v>
      </c>
      <c r="D334" s="872">
        <v>0.375</v>
      </c>
      <c r="E334" s="871">
        <v>532.9</v>
      </c>
      <c r="F334" s="871">
        <v>458</v>
      </c>
      <c r="G334" s="504">
        <v>532.9</v>
      </c>
      <c r="H334" s="504">
        <v>458</v>
      </c>
      <c r="I334" s="510">
        <v>990.9</v>
      </c>
    </row>
    <row r="335" spans="3:9">
      <c r="C335" s="870">
        <v>45485</v>
      </c>
      <c r="D335" s="872">
        <v>0.41666666666666669</v>
      </c>
      <c r="E335" s="871">
        <v>558.20000000000005</v>
      </c>
      <c r="F335" s="871">
        <v>453</v>
      </c>
      <c r="G335" s="504">
        <v>558.20000000000005</v>
      </c>
      <c r="H335" s="504">
        <v>453</v>
      </c>
      <c r="I335" s="510">
        <v>1011.2</v>
      </c>
    </row>
    <row r="336" spans="3:9">
      <c r="C336" s="870">
        <v>45485</v>
      </c>
      <c r="D336" s="872">
        <v>0.45833333333333331</v>
      </c>
      <c r="E336" s="871">
        <v>551</v>
      </c>
      <c r="F336" s="871">
        <v>454</v>
      </c>
      <c r="G336" s="504">
        <v>551</v>
      </c>
      <c r="H336" s="504">
        <v>454</v>
      </c>
      <c r="I336" s="510">
        <v>1005</v>
      </c>
    </row>
    <row r="337" spans="3:9">
      <c r="C337" s="870">
        <v>45485</v>
      </c>
      <c r="D337" s="872">
        <v>0.5</v>
      </c>
      <c r="E337" s="871">
        <v>527.70000000000005</v>
      </c>
      <c r="F337" s="871">
        <v>491</v>
      </c>
      <c r="G337" s="504">
        <v>527.70000000000005</v>
      </c>
      <c r="H337" s="504">
        <v>491</v>
      </c>
      <c r="I337" s="510">
        <v>1018.7</v>
      </c>
    </row>
    <row r="338" spans="3:9">
      <c r="C338" s="870">
        <v>45485</v>
      </c>
      <c r="D338" s="872">
        <v>0.54166666666666663</v>
      </c>
      <c r="E338" s="871">
        <v>546.9</v>
      </c>
      <c r="F338" s="871">
        <v>536</v>
      </c>
      <c r="G338" s="504">
        <v>546.9</v>
      </c>
      <c r="H338" s="504">
        <v>536</v>
      </c>
      <c r="I338" s="510">
        <v>1082.9000000000001</v>
      </c>
    </row>
    <row r="339" spans="3:9">
      <c r="C339" s="870">
        <v>45485</v>
      </c>
      <c r="D339" s="872">
        <v>0.58333333333333337</v>
      </c>
      <c r="E339" s="871">
        <v>544.20000000000005</v>
      </c>
      <c r="F339" s="871">
        <v>536</v>
      </c>
      <c r="G339" s="504">
        <v>544.20000000000005</v>
      </c>
      <c r="H339" s="504">
        <v>536</v>
      </c>
      <c r="I339" s="510">
        <v>1080.2</v>
      </c>
    </row>
    <row r="340" spans="3:9">
      <c r="C340" s="870">
        <v>45485</v>
      </c>
      <c r="D340" s="872">
        <v>0.625</v>
      </c>
      <c r="E340" s="871">
        <v>549.9</v>
      </c>
      <c r="F340" s="871">
        <v>535</v>
      </c>
      <c r="G340" s="504">
        <v>549.9</v>
      </c>
      <c r="H340" s="504">
        <v>535</v>
      </c>
      <c r="I340" s="510">
        <v>1084.9000000000001</v>
      </c>
    </row>
    <row r="341" spans="3:9">
      <c r="C341" s="870">
        <v>45485</v>
      </c>
      <c r="D341" s="872">
        <v>0.66666666666666663</v>
      </c>
      <c r="E341" s="871">
        <v>574.5</v>
      </c>
      <c r="F341" s="871">
        <v>538</v>
      </c>
      <c r="G341" s="504">
        <v>574.5</v>
      </c>
      <c r="H341" s="504">
        <v>538</v>
      </c>
      <c r="I341" s="510">
        <v>1112.5</v>
      </c>
    </row>
    <row r="342" spans="3:9">
      <c r="C342" s="870">
        <v>45485</v>
      </c>
      <c r="D342" s="872">
        <v>0.70833333333333337</v>
      </c>
      <c r="E342" s="871">
        <v>549.79999999999995</v>
      </c>
      <c r="F342" s="871">
        <v>561</v>
      </c>
      <c r="G342" s="504">
        <v>549.79999999999995</v>
      </c>
      <c r="H342" s="504">
        <v>561</v>
      </c>
      <c r="I342" s="510">
        <v>1110.8</v>
      </c>
    </row>
    <row r="343" spans="3:9">
      <c r="C343" s="870">
        <v>45485</v>
      </c>
      <c r="D343" s="872">
        <v>0.75</v>
      </c>
      <c r="E343" s="871">
        <v>513.70000000000005</v>
      </c>
      <c r="F343" s="871">
        <v>556</v>
      </c>
      <c r="G343" s="504">
        <v>513.70000000000005</v>
      </c>
      <c r="H343" s="504">
        <v>556</v>
      </c>
      <c r="I343" s="510">
        <v>1069.7</v>
      </c>
    </row>
    <row r="344" spans="3:9">
      <c r="C344" s="870">
        <v>45485</v>
      </c>
      <c r="D344" s="872">
        <v>0.79166666666666663</v>
      </c>
      <c r="E344" s="871">
        <v>561.4</v>
      </c>
      <c r="F344" s="871">
        <v>505</v>
      </c>
      <c r="G344" s="504">
        <v>561.4</v>
      </c>
      <c r="H344" s="504">
        <v>505</v>
      </c>
      <c r="I344" s="510">
        <v>1066.4000000000001</v>
      </c>
    </row>
    <row r="345" spans="3:9">
      <c r="C345" s="870">
        <v>45485</v>
      </c>
      <c r="D345" s="872">
        <v>0.83333333333333337</v>
      </c>
      <c r="E345" s="871">
        <v>608.9</v>
      </c>
      <c r="F345" s="871">
        <v>515</v>
      </c>
      <c r="G345" s="504">
        <v>608.9</v>
      </c>
      <c r="H345" s="504">
        <v>515</v>
      </c>
      <c r="I345" s="510">
        <v>1123.9000000000001</v>
      </c>
    </row>
    <row r="346" spans="3:9">
      <c r="C346" s="870">
        <v>45485</v>
      </c>
      <c r="D346" s="872">
        <v>0.875</v>
      </c>
      <c r="E346" s="871">
        <v>598.70000000000005</v>
      </c>
      <c r="F346" s="871">
        <v>545</v>
      </c>
      <c r="G346" s="504">
        <v>598.70000000000005</v>
      </c>
      <c r="H346" s="504">
        <v>545</v>
      </c>
      <c r="I346" s="510">
        <v>1143.7</v>
      </c>
    </row>
    <row r="347" spans="3:9">
      <c r="C347" s="870">
        <v>45485</v>
      </c>
      <c r="D347" s="872">
        <v>0.91666666666666663</v>
      </c>
      <c r="E347" s="871">
        <v>592.4</v>
      </c>
      <c r="F347" s="871">
        <v>569</v>
      </c>
      <c r="G347" s="504">
        <v>592.4</v>
      </c>
      <c r="H347" s="504">
        <v>569</v>
      </c>
      <c r="I347" s="510">
        <v>1161.4000000000001</v>
      </c>
    </row>
    <row r="348" spans="3:9">
      <c r="C348" s="870">
        <v>45485</v>
      </c>
      <c r="D348" s="872">
        <v>0.95833333333333337</v>
      </c>
      <c r="E348" s="871">
        <v>566.4</v>
      </c>
      <c r="F348" s="871">
        <v>572</v>
      </c>
      <c r="G348" s="504">
        <v>566.4</v>
      </c>
      <c r="H348" s="504">
        <v>572</v>
      </c>
      <c r="I348" s="510">
        <v>1138.4000000000001</v>
      </c>
    </row>
    <row r="349" spans="3:9">
      <c r="C349" s="870">
        <v>45486</v>
      </c>
      <c r="D349" s="872">
        <v>0</v>
      </c>
      <c r="E349" s="871">
        <v>580.5</v>
      </c>
      <c r="F349" s="871">
        <v>573</v>
      </c>
      <c r="G349" s="504">
        <v>580.5</v>
      </c>
      <c r="H349" s="504">
        <v>573</v>
      </c>
      <c r="I349" s="510">
        <v>1153.5</v>
      </c>
    </row>
    <row r="350" spans="3:9">
      <c r="C350" s="870">
        <v>45486</v>
      </c>
      <c r="D350" s="872">
        <v>4.1666666666666664E-2</v>
      </c>
      <c r="E350" s="871">
        <v>551.1</v>
      </c>
      <c r="F350" s="871">
        <v>577</v>
      </c>
      <c r="G350" s="504">
        <v>551.1</v>
      </c>
      <c r="H350" s="504">
        <v>577</v>
      </c>
      <c r="I350" s="510">
        <v>1128.0999999999999</v>
      </c>
    </row>
    <row r="351" spans="3:9">
      <c r="C351" s="870">
        <v>45486</v>
      </c>
      <c r="D351" s="872">
        <v>8.3333333333333329E-2</v>
      </c>
      <c r="E351" s="871">
        <v>561.79999999999995</v>
      </c>
      <c r="F351" s="871">
        <v>571</v>
      </c>
      <c r="G351" s="504">
        <v>561.79999999999995</v>
      </c>
      <c r="H351" s="504">
        <v>571</v>
      </c>
      <c r="I351" s="510">
        <v>1132.8</v>
      </c>
    </row>
    <row r="352" spans="3:9">
      <c r="C352" s="870">
        <v>45486</v>
      </c>
      <c r="D352" s="872">
        <v>0.125</v>
      </c>
      <c r="E352" s="871">
        <v>570.20000000000005</v>
      </c>
      <c r="F352" s="871">
        <v>573</v>
      </c>
      <c r="G352" s="504">
        <v>570.20000000000005</v>
      </c>
      <c r="H352" s="504">
        <v>573</v>
      </c>
      <c r="I352" s="510">
        <v>1143.2</v>
      </c>
    </row>
    <row r="353" spans="3:9">
      <c r="C353" s="870">
        <v>45486</v>
      </c>
      <c r="D353" s="872">
        <v>0.16666666666666666</v>
      </c>
      <c r="E353" s="871">
        <v>562.9</v>
      </c>
      <c r="F353" s="871">
        <v>576</v>
      </c>
      <c r="G353" s="504">
        <v>562.9</v>
      </c>
      <c r="H353" s="504">
        <v>576</v>
      </c>
      <c r="I353" s="510">
        <v>1138.9000000000001</v>
      </c>
    </row>
    <row r="354" spans="3:9">
      <c r="C354" s="870">
        <v>45486</v>
      </c>
      <c r="D354" s="872">
        <v>0.20833333333333334</v>
      </c>
      <c r="E354" s="871">
        <v>559.70000000000005</v>
      </c>
      <c r="F354" s="871">
        <v>573</v>
      </c>
      <c r="G354" s="504">
        <v>559.70000000000005</v>
      </c>
      <c r="H354" s="504">
        <v>573</v>
      </c>
      <c r="I354" s="510">
        <v>1132.7</v>
      </c>
    </row>
    <row r="355" spans="3:9">
      <c r="C355" s="870">
        <v>45486</v>
      </c>
      <c r="D355" s="872">
        <v>0.25</v>
      </c>
      <c r="E355" s="871">
        <v>560.5</v>
      </c>
      <c r="F355" s="871">
        <v>576</v>
      </c>
      <c r="G355" s="504">
        <v>560.5</v>
      </c>
      <c r="H355" s="504">
        <v>576</v>
      </c>
      <c r="I355" s="510">
        <v>1136.5</v>
      </c>
    </row>
    <row r="356" spans="3:9">
      <c r="C356" s="870">
        <v>45486</v>
      </c>
      <c r="D356" s="872">
        <v>0.29166666666666669</v>
      </c>
      <c r="E356" s="871">
        <v>559.70000000000005</v>
      </c>
      <c r="F356" s="871">
        <v>577</v>
      </c>
      <c r="G356" s="504">
        <v>559.70000000000005</v>
      </c>
      <c r="H356" s="504">
        <v>577</v>
      </c>
      <c r="I356" s="510">
        <v>1136.7</v>
      </c>
    </row>
    <row r="357" spans="3:9">
      <c r="C357" s="870">
        <v>45486</v>
      </c>
      <c r="D357" s="872">
        <v>0.33333333333333331</v>
      </c>
      <c r="E357" s="871">
        <v>560</v>
      </c>
      <c r="F357" s="871">
        <v>571</v>
      </c>
      <c r="G357" s="504">
        <v>560</v>
      </c>
      <c r="H357" s="504">
        <v>571</v>
      </c>
      <c r="I357" s="510">
        <v>1131</v>
      </c>
    </row>
    <row r="358" spans="3:9">
      <c r="C358" s="870">
        <v>45486</v>
      </c>
      <c r="D358" s="872">
        <v>0.375</v>
      </c>
      <c r="E358" s="871">
        <v>555.20000000000005</v>
      </c>
      <c r="F358" s="871">
        <v>556</v>
      </c>
      <c r="G358" s="504">
        <v>555.20000000000005</v>
      </c>
      <c r="H358" s="504">
        <v>556</v>
      </c>
      <c r="I358" s="510">
        <v>1111.2</v>
      </c>
    </row>
    <row r="359" spans="3:9">
      <c r="C359" s="870">
        <v>45486</v>
      </c>
      <c r="D359" s="872">
        <v>0.41666666666666669</v>
      </c>
      <c r="E359" s="871">
        <v>549.9</v>
      </c>
      <c r="F359" s="871">
        <v>549</v>
      </c>
      <c r="G359" s="504">
        <v>549.9</v>
      </c>
      <c r="H359" s="504">
        <v>549</v>
      </c>
      <c r="I359" s="510">
        <v>1098.9000000000001</v>
      </c>
    </row>
    <row r="360" spans="3:9">
      <c r="C360" s="870">
        <v>45486</v>
      </c>
      <c r="D360" s="872">
        <v>0.45833333333333331</v>
      </c>
      <c r="E360" s="871">
        <v>550</v>
      </c>
      <c r="F360" s="871">
        <v>552</v>
      </c>
      <c r="G360" s="504">
        <v>550</v>
      </c>
      <c r="H360" s="504">
        <v>552</v>
      </c>
      <c r="I360" s="510">
        <v>1102</v>
      </c>
    </row>
    <row r="361" spans="3:9">
      <c r="C361" s="870">
        <v>45486</v>
      </c>
      <c r="D361" s="872">
        <v>0.5</v>
      </c>
      <c r="E361" s="871">
        <v>572.79999999999995</v>
      </c>
      <c r="F361" s="871">
        <v>519</v>
      </c>
      <c r="G361" s="504">
        <v>572.79999999999995</v>
      </c>
      <c r="H361" s="504">
        <v>519</v>
      </c>
      <c r="I361" s="510">
        <v>1091.8</v>
      </c>
    </row>
    <row r="362" spans="3:9">
      <c r="C362" s="870">
        <v>45486</v>
      </c>
      <c r="D362" s="872">
        <v>0.54166666666666663</v>
      </c>
      <c r="E362" s="871">
        <v>557.1</v>
      </c>
      <c r="F362" s="871">
        <v>507</v>
      </c>
      <c r="G362" s="504">
        <v>557.1</v>
      </c>
      <c r="H362" s="504">
        <v>507</v>
      </c>
      <c r="I362" s="510">
        <v>1064.0999999999999</v>
      </c>
    </row>
    <row r="363" spans="3:9">
      <c r="C363" s="870">
        <v>45486</v>
      </c>
      <c r="D363" s="872">
        <v>0.58333333333333337</v>
      </c>
      <c r="E363" s="871">
        <v>549.20000000000005</v>
      </c>
      <c r="F363" s="871">
        <v>507</v>
      </c>
      <c r="G363" s="504">
        <v>549.20000000000005</v>
      </c>
      <c r="H363" s="504">
        <v>507</v>
      </c>
      <c r="I363" s="510">
        <v>1056.2</v>
      </c>
    </row>
    <row r="364" spans="3:9">
      <c r="C364" s="870">
        <v>45486</v>
      </c>
      <c r="D364" s="872">
        <v>0.625</v>
      </c>
      <c r="E364" s="871">
        <v>550.1</v>
      </c>
      <c r="F364" s="871">
        <v>507</v>
      </c>
      <c r="G364" s="504">
        <v>550.1</v>
      </c>
      <c r="H364" s="504">
        <v>507</v>
      </c>
      <c r="I364" s="510">
        <v>1057.0999999999999</v>
      </c>
    </row>
    <row r="365" spans="3:9">
      <c r="C365" s="870">
        <v>45486</v>
      </c>
      <c r="D365" s="872">
        <v>0.66666666666666663</v>
      </c>
      <c r="E365" s="871">
        <v>580.1</v>
      </c>
      <c r="F365" s="871">
        <v>503</v>
      </c>
      <c r="G365" s="504">
        <v>580.1</v>
      </c>
      <c r="H365" s="504">
        <v>503</v>
      </c>
      <c r="I365" s="510">
        <v>1083.0999999999999</v>
      </c>
    </row>
    <row r="366" spans="3:9">
      <c r="C366" s="870">
        <v>45486</v>
      </c>
      <c r="D366" s="872">
        <v>0.70833333333333337</v>
      </c>
      <c r="E366" s="871">
        <v>580.79999999999995</v>
      </c>
      <c r="F366" s="871">
        <v>528</v>
      </c>
      <c r="G366" s="504">
        <v>580.79999999999995</v>
      </c>
      <c r="H366" s="504">
        <v>528</v>
      </c>
      <c r="I366" s="510">
        <v>1108.8</v>
      </c>
    </row>
    <row r="367" spans="3:9">
      <c r="C367" s="870">
        <v>45486</v>
      </c>
      <c r="D367" s="872">
        <v>0.75</v>
      </c>
      <c r="E367" s="871">
        <v>569.29999999999995</v>
      </c>
      <c r="F367" s="871">
        <v>608</v>
      </c>
      <c r="G367" s="504">
        <v>569.29999999999995</v>
      </c>
      <c r="H367" s="504">
        <v>608</v>
      </c>
      <c r="I367" s="510">
        <v>1177.3</v>
      </c>
    </row>
    <row r="368" spans="3:9">
      <c r="C368" s="870">
        <v>45486</v>
      </c>
      <c r="D368" s="872">
        <v>0.79166666666666663</v>
      </c>
      <c r="E368" s="871">
        <v>655.1</v>
      </c>
      <c r="F368" s="871">
        <v>601</v>
      </c>
      <c r="G368" s="504">
        <v>655.1</v>
      </c>
      <c r="H368" s="504">
        <v>601</v>
      </c>
      <c r="I368" s="510">
        <v>1256.0999999999999</v>
      </c>
    </row>
    <row r="369" spans="3:9">
      <c r="C369" s="870">
        <v>45486</v>
      </c>
      <c r="D369" s="872">
        <v>0.83333333333333337</v>
      </c>
      <c r="E369" s="871">
        <v>563.79999999999995</v>
      </c>
      <c r="F369" s="871">
        <v>618</v>
      </c>
      <c r="G369" s="504">
        <v>563.79999999999995</v>
      </c>
      <c r="H369" s="504">
        <v>618</v>
      </c>
      <c r="I369" s="510">
        <v>1181.8</v>
      </c>
    </row>
    <row r="370" spans="3:9">
      <c r="C370" s="870">
        <v>45486</v>
      </c>
      <c r="D370" s="872">
        <v>0.875</v>
      </c>
      <c r="E370" s="871">
        <v>550</v>
      </c>
      <c r="F370" s="871">
        <v>620</v>
      </c>
      <c r="G370" s="504">
        <v>550</v>
      </c>
      <c r="H370" s="504">
        <v>620</v>
      </c>
      <c r="I370" s="510">
        <v>1170</v>
      </c>
    </row>
    <row r="371" spans="3:9">
      <c r="C371" s="870">
        <v>45486</v>
      </c>
      <c r="D371" s="872">
        <v>0.91666666666666663</v>
      </c>
      <c r="E371" s="871">
        <v>562.4</v>
      </c>
      <c r="F371" s="871">
        <v>613</v>
      </c>
      <c r="G371" s="504">
        <v>562.4</v>
      </c>
      <c r="H371" s="504">
        <v>613</v>
      </c>
      <c r="I371" s="510">
        <v>1175.4000000000001</v>
      </c>
    </row>
    <row r="372" spans="3:9">
      <c r="C372" s="870">
        <v>45486</v>
      </c>
      <c r="D372" s="872">
        <v>0.95833333333333337</v>
      </c>
      <c r="E372" s="871">
        <v>580</v>
      </c>
      <c r="F372" s="871">
        <v>609</v>
      </c>
      <c r="G372" s="504">
        <v>580</v>
      </c>
      <c r="H372" s="504">
        <v>609</v>
      </c>
      <c r="I372" s="510">
        <v>1189</v>
      </c>
    </row>
    <row r="373" spans="3:9">
      <c r="C373" s="870">
        <v>45487</v>
      </c>
      <c r="D373" s="872">
        <v>0</v>
      </c>
      <c r="E373" s="871">
        <v>599.20000000000005</v>
      </c>
      <c r="F373" s="871">
        <v>607</v>
      </c>
      <c r="G373" s="504">
        <v>599.20000000000005</v>
      </c>
      <c r="H373" s="504">
        <v>607</v>
      </c>
      <c r="I373" s="510">
        <v>1206.2</v>
      </c>
    </row>
    <row r="374" spans="3:9">
      <c r="C374" s="870">
        <v>45487</v>
      </c>
      <c r="D374" s="872">
        <v>4.1666666666666664E-2</v>
      </c>
      <c r="E374" s="871">
        <v>600.1</v>
      </c>
      <c r="F374" s="871">
        <v>609</v>
      </c>
      <c r="G374" s="504">
        <v>600.1</v>
      </c>
      <c r="H374" s="504">
        <v>609</v>
      </c>
      <c r="I374" s="510">
        <v>1209.0999999999999</v>
      </c>
    </row>
    <row r="375" spans="3:9">
      <c r="C375" s="870">
        <v>45487</v>
      </c>
      <c r="D375" s="872">
        <v>8.3333333333333329E-2</v>
      </c>
      <c r="E375" s="871">
        <v>581.70000000000005</v>
      </c>
      <c r="F375" s="871">
        <v>618</v>
      </c>
      <c r="G375" s="504">
        <v>581.70000000000005</v>
      </c>
      <c r="H375" s="504">
        <v>618</v>
      </c>
      <c r="I375" s="510">
        <v>1199.7</v>
      </c>
    </row>
    <row r="376" spans="3:9">
      <c r="C376" s="870">
        <v>45487</v>
      </c>
      <c r="D376" s="872">
        <v>0.125</v>
      </c>
      <c r="E376" s="871">
        <v>592.5</v>
      </c>
      <c r="F376" s="871">
        <v>613</v>
      </c>
      <c r="G376" s="504">
        <v>592.5</v>
      </c>
      <c r="H376" s="504">
        <v>613</v>
      </c>
      <c r="I376" s="510">
        <v>1205.5</v>
      </c>
    </row>
    <row r="377" spans="3:9">
      <c r="C377" s="870">
        <v>45487</v>
      </c>
      <c r="D377" s="872">
        <v>0.16666666666666666</v>
      </c>
      <c r="E377" s="871">
        <v>579.79999999999995</v>
      </c>
      <c r="F377" s="871">
        <v>614</v>
      </c>
      <c r="G377" s="504">
        <v>579.79999999999995</v>
      </c>
      <c r="H377" s="504">
        <v>614</v>
      </c>
      <c r="I377" s="510">
        <v>1193.8</v>
      </c>
    </row>
    <row r="378" spans="3:9">
      <c r="C378" s="870">
        <v>45487</v>
      </c>
      <c r="D378" s="872">
        <v>0.20833333333333334</v>
      </c>
      <c r="E378" s="871">
        <v>298.10000000000002</v>
      </c>
      <c r="F378" s="871">
        <v>474</v>
      </c>
      <c r="G378" s="504">
        <v>298.10000000000002</v>
      </c>
      <c r="H378" s="504">
        <v>474</v>
      </c>
      <c r="I378" s="510">
        <v>772.1</v>
      </c>
    </row>
    <row r="379" spans="3:9">
      <c r="C379" s="870">
        <v>45487</v>
      </c>
      <c r="D379" s="872">
        <v>0.25</v>
      </c>
      <c r="E379" s="871">
        <v>541.20000000000005</v>
      </c>
      <c r="F379" s="871">
        <v>541</v>
      </c>
      <c r="G379" s="504">
        <v>541.20000000000005</v>
      </c>
      <c r="H379" s="504">
        <v>541</v>
      </c>
      <c r="I379" s="510">
        <v>1082.2</v>
      </c>
    </row>
    <row r="380" spans="3:9">
      <c r="C380" s="870">
        <v>45487</v>
      </c>
      <c r="D380" s="872">
        <v>0.29166666666666669</v>
      </c>
      <c r="E380" s="871">
        <v>450</v>
      </c>
      <c r="F380" s="871">
        <v>493</v>
      </c>
      <c r="G380" s="504">
        <v>450</v>
      </c>
      <c r="H380" s="504">
        <v>493</v>
      </c>
      <c r="I380" s="510">
        <v>943</v>
      </c>
    </row>
    <row r="381" spans="3:9">
      <c r="C381" s="870">
        <v>45487</v>
      </c>
      <c r="D381" s="872">
        <v>0.33333333333333331</v>
      </c>
      <c r="E381" s="871">
        <v>483.9</v>
      </c>
      <c r="F381" s="871">
        <v>478</v>
      </c>
      <c r="G381" s="504">
        <v>483.9</v>
      </c>
      <c r="H381" s="504">
        <v>478</v>
      </c>
      <c r="I381" s="510">
        <v>961.9</v>
      </c>
    </row>
    <row r="382" spans="3:9">
      <c r="C382" s="870">
        <v>45487</v>
      </c>
      <c r="D382" s="872">
        <v>0.375</v>
      </c>
      <c r="E382" s="871">
        <v>641.6</v>
      </c>
      <c r="F382" s="871">
        <v>420</v>
      </c>
      <c r="G382" s="504">
        <v>641.6</v>
      </c>
      <c r="H382" s="504">
        <v>420</v>
      </c>
      <c r="I382" s="510">
        <v>1061.5999999999999</v>
      </c>
    </row>
    <row r="383" spans="3:9">
      <c r="C383" s="870">
        <v>45487</v>
      </c>
      <c r="D383" s="872">
        <v>0.41666666666666669</v>
      </c>
      <c r="E383" s="871">
        <v>582.9</v>
      </c>
      <c r="F383" s="871">
        <v>337</v>
      </c>
      <c r="G383" s="504">
        <v>582.9</v>
      </c>
      <c r="H383" s="504">
        <v>337</v>
      </c>
      <c r="I383" s="510">
        <v>919.9</v>
      </c>
    </row>
    <row r="384" spans="3:9">
      <c r="C384" s="870">
        <v>45487</v>
      </c>
      <c r="D384" s="872">
        <v>0.45833333333333331</v>
      </c>
      <c r="E384" s="871">
        <v>540.70000000000005</v>
      </c>
      <c r="F384" s="871">
        <v>345</v>
      </c>
      <c r="G384" s="504">
        <v>540.70000000000005</v>
      </c>
      <c r="H384" s="504">
        <v>345</v>
      </c>
      <c r="I384" s="510">
        <v>885.7</v>
      </c>
    </row>
    <row r="385" spans="3:9">
      <c r="C385" s="870">
        <v>45487</v>
      </c>
      <c r="D385" s="872">
        <v>0.5</v>
      </c>
      <c r="E385" s="871">
        <v>540.20000000000005</v>
      </c>
      <c r="F385" s="871">
        <v>537</v>
      </c>
      <c r="G385" s="504">
        <v>540.20000000000005</v>
      </c>
      <c r="H385" s="504">
        <v>537</v>
      </c>
      <c r="I385" s="510">
        <v>1077.2</v>
      </c>
    </row>
    <row r="386" spans="3:9">
      <c r="C386" s="870">
        <v>45487</v>
      </c>
      <c r="D386" s="872">
        <v>0.54166666666666663</v>
      </c>
      <c r="E386" s="871">
        <v>531.20000000000005</v>
      </c>
      <c r="F386" s="871">
        <v>485</v>
      </c>
      <c r="G386" s="504">
        <v>531.20000000000005</v>
      </c>
      <c r="H386" s="504">
        <v>485</v>
      </c>
      <c r="I386" s="510">
        <v>1016.2</v>
      </c>
    </row>
    <row r="387" spans="3:9">
      <c r="C387" s="870">
        <v>45487</v>
      </c>
      <c r="D387" s="872">
        <v>0.58333333333333337</v>
      </c>
      <c r="E387" s="871">
        <v>547.9</v>
      </c>
      <c r="F387" s="871">
        <v>459</v>
      </c>
      <c r="G387" s="504">
        <v>547.9</v>
      </c>
      <c r="H387" s="504">
        <v>459</v>
      </c>
      <c r="I387" s="510">
        <v>1006.9</v>
      </c>
    </row>
    <row r="388" spans="3:9">
      <c r="C388" s="870">
        <v>45487</v>
      </c>
      <c r="D388" s="872">
        <v>0.625</v>
      </c>
      <c r="E388" s="871">
        <v>550.29999999999995</v>
      </c>
      <c r="F388" s="871">
        <v>507</v>
      </c>
      <c r="G388" s="504">
        <v>550.29999999999995</v>
      </c>
      <c r="H388" s="504">
        <v>507</v>
      </c>
      <c r="I388" s="510">
        <v>1057.3</v>
      </c>
    </row>
    <row r="389" spans="3:9">
      <c r="C389" s="870">
        <v>45487</v>
      </c>
      <c r="D389" s="872">
        <v>0.66666666666666663</v>
      </c>
      <c r="E389" s="871">
        <v>549.79999999999995</v>
      </c>
      <c r="F389" s="871">
        <v>522</v>
      </c>
      <c r="G389" s="504">
        <v>549.79999999999995</v>
      </c>
      <c r="H389" s="504">
        <v>522</v>
      </c>
      <c r="I389" s="510">
        <v>1071.8</v>
      </c>
    </row>
    <row r="390" spans="3:9">
      <c r="C390" s="870">
        <v>45487</v>
      </c>
      <c r="D390" s="872">
        <v>0.70833333333333337</v>
      </c>
      <c r="E390" s="871">
        <v>549.9</v>
      </c>
      <c r="F390" s="871">
        <v>548</v>
      </c>
      <c r="G390" s="504">
        <v>549.9</v>
      </c>
      <c r="H390" s="504">
        <v>548</v>
      </c>
      <c r="I390" s="510">
        <v>1097.9000000000001</v>
      </c>
    </row>
    <row r="391" spans="3:9">
      <c r="C391" s="870">
        <v>45487</v>
      </c>
      <c r="D391" s="872">
        <v>0.75</v>
      </c>
      <c r="E391" s="871">
        <v>549.79999999999995</v>
      </c>
      <c r="F391" s="871">
        <v>551</v>
      </c>
      <c r="G391" s="504">
        <v>549.79999999999995</v>
      </c>
      <c r="H391" s="504">
        <v>551</v>
      </c>
      <c r="I391" s="510">
        <v>1100.8</v>
      </c>
    </row>
    <row r="392" spans="3:9">
      <c r="C392" s="870">
        <v>45487</v>
      </c>
      <c r="D392" s="872">
        <v>0.79166666666666663</v>
      </c>
      <c r="E392" s="871">
        <v>553.4</v>
      </c>
      <c r="F392" s="871">
        <v>545</v>
      </c>
      <c r="G392" s="504">
        <v>553.4</v>
      </c>
      <c r="H392" s="504">
        <v>545</v>
      </c>
      <c r="I392" s="510">
        <v>1098.4000000000001</v>
      </c>
    </row>
    <row r="393" spans="3:9">
      <c r="C393" s="870">
        <v>45487</v>
      </c>
      <c r="D393" s="872">
        <v>0.83333333333333337</v>
      </c>
      <c r="E393" s="871">
        <v>571.79999999999995</v>
      </c>
      <c r="F393" s="871">
        <v>544</v>
      </c>
      <c r="G393" s="504">
        <v>571.79999999999995</v>
      </c>
      <c r="H393" s="504">
        <v>544</v>
      </c>
      <c r="I393" s="510">
        <v>1115.8</v>
      </c>
    </row>
    <row r="394" spans="3:9">
      <c r="C394" s="870">
        <v>45487</v>
      </c>
      <c r="D394" s="872">
        <v>0.875</v>
      </c>
      <c r="E394" s="871">
        <v>571.5</v>
      </c>
      <c r="F394" s="871">
        <v>546</v>
      </c>
      <c r="G394" s="504">
        <v>571.5</v>
      </c>
      <c r="H394" s="504">
        <v>546</v>
      </c>
      <c r="I394" s="510">
        <v>1117.5</v>
      </c>
    </row>
    <row r="395" spans="3:9">
      <c r="C395" s="870">
        <v>45487</v>
      </c>
      <c r="D395" s="872">
        <v>0.91666666666666663</v>
      </c>
      <c r="E395" s="871">
        <v>556</v>
      </c>
      <c r="F395" s="871">
        <v>550</v>
      </c>
      <c r="G395" s="504">
        <v>556</v>
      </c>
      <c r="H395" s="504">
        <v>550</v>
      </c>
      <c r="I395" s="510">
        <v>1106</v>
      </c>
    </row>
    <row r="396" spans="3:9">
      <c r="C396" s="870">
        <v>45487</v>
      </c>
      <c r="D396" s="872">
        <v>0.95833333333333337</v>
      </c>
      <c r="E396" s="871">
        <v>604.1</v>
      </c>
      <c r="F396" s="871">
        <v>541</v>
      </c>
      <c r="G396" s="504">
        <v>604.1</v>
      </c>
      <c r="H396" s="504">
        <v>541</v>
      </c>
      <c r="I396" s="510">
        <v>1145.0999999999999</v>
      </c>
    </row>
    <row r="397" spans="3:9">
      <c r="C397" s="870">
        <v>45488</v>
      </c>
      <c r="D397" s="872">
        <v>0</v>
      </c>
      <c r="E397" s="871">
        <v>580.1</v>
      </c>
      <c r="F397" s="871">
        <v>544</v>
      </c>
      <c r="G397" s="504">
        <v>580.1</v>
      </c>
      <c r="H397" s="504">
        <v>544</v>
      </c>
      <c r="I397" s="510">
        <v>1124.0999999999999</v>
      </c>
    </row>
    <row r="398" spans="3:9">
      <c r="C398" s="870">
        <v>45488</v>
      </c>
      <c r="D398" s="872">
        <v>4.1666666666666664E-2</v>
      </c>
      <c r="E398" s="871">
        <v>579.9</v>
      </c>
      <c r="F398" s="871">
        <v>544</v>
      </c>
      <c r="G398" s="504">
        <v>579.9</v>
      </c>
      <c r="H398" s="504">
        <v>544</v>
      </c>
      <c r="I398" s="510">
        <v>1123.9000000000001</v>
      </c>
    </row>
    <row r="399" spans="3:9">
      <c r="C399" s="870">
        <v>45488</v>
      </c>
      <c r="D399" s="872">
        <v>8.3333333333333329E-2</v>
      </c>
      <c r="E399" s="871">
        <v>579.70000000000005</v>
      </c>
      <c r="F399" s="871">
        <v>543</v>
      </c>
      <c r="G399" s="504">
        <v>579.70000000000005</v>
      </c>
      <c r="H399" s="504">
        <v>543</v>
      </c>
      <c r="I399" s="510">
        <v>1122.7</v>
      </c>
    </row>
    <row r="400" spans="3:9">
      <c r="C400" s="870">
        <v>45488</v>
      </c>
      <c r="D400" s="872">
        <v>0.125</v>
      </c>
      <c r="E400" s="871">
        <v>600</v>
      </c>
      <c r="F400" s="871">
        <v>543</v>
      </c>
      <c r="G400" s="504">
        <v>600</v>
      </c>
      <c r="H400" s="504">
        <v>543</v>
      </c>
      <c r="I400" s="510">
        <v>1143</v>
      </c>
    </row>
    <row r="401" spans="3:9">
      <c r="C401" s="870">
        <v>45488</v>
      </c>
      <c r="D401" s="872">
        <v>0.16666666666666666</v>
      </c>
      <c r="E401" s="871">
        <v>600</v>
      </c>
      <c r="F401" s="871">
        <v>548</v>
      </c>
      <c r="G401" s="504">
        <v>600</v>
      </c>
      <c r="H401" s="504">
        <v>548</v>
      </c>
      <c r="I401" s="510">
        <v>1148</v>
      </c>
    </row>
    <row r="402" spans="3:9">
      <c r="C402" s="870">
        <v>45488</v>
      </c>
      <c r="D402" s="872">
        <v>0.20833333333333334</v>
      </c>
      <c r="E402" s="871">
        <v>551.6</v>
      </c>
      <c r="F402" s="871">
        <v>549</v>
      </c>
      <c r="G402" s="504">
        <v>551.6</v>
      </c>
      <c r="H402" s="504">
        <v>549</v>
      </c>
      <c r="I402" s="510">
        <v>1100.5999999999999</v>
      </c>
    </row>
    <row r="403" spans="3:9">
      <c r="C403" s="870">
        <v>45488</v>
      </c>
      <c r="D403" s="872">
        <v>0.25</v>
      </c>
      <c r="E403" s="871">
        <v>550.1</v>
      </c>
      <c r="F403" s="871">
        <v>548</v>
      </c>
      <c r="G403" s="504">
        <v>550.1</v>
      </c>
      <c r="H403" s="504">
        <v>548</v>
      </c>
      <c r="I403" s="510">
        <v>1098.0999999999999</v>
      </c>
    </row>
    <row r="404" spans="3:9">
      <c r="C404" s="870">
        <v>45488</v>
      </c>
      <c r="D404" s="872">
        <v>0.29166666666666669</v>
      </c>
      <c r="E404" s="871">
        <v>550.1</v>
      </c>
      <c r="F404" s="871">
        <v>549</v>
      </c>
      <c r="G404" s="504">
        <v>550.1</v>
      </c>
      <c r="H404" s="504">
        <v>549</v>
      </c>
      <c r="I404" s="510">
        <v>1099.0999999999999</v>
      </c>
    </row>
    <row r="405" spans="3:9">
      <c r="C405" s="870">
        <v>45488</v>
      </c>
      <c r="D405" s="872">
        <v>0.33333333333333331</v>
      </c>
      <c r="E405" s="871">
        <v>559.29999999999995</v>
      </c>
      <c r="F405" s="871">
        <v>546</v>
      </c>
      <c r="G405" s="504">
        <v>559.29999999999995</v>
      </c>
      <c r="H405" s="504">
        <v>546</v>
      </c>
      <c r="I405" s="510">
        <v>1105.3</v>
      </c>
    </row>
    <row r="406" spans="3:9">
      <c r="C406" s="870">
        <v>45488</v>
      </c>
      <c r="D406" s="872">
        <v>0.375</v>
      </c>
      <c r="E406" s="871">
        <v>654.6</v>
      </c>
      <c r="F406" s="871">
        <v>578</v>
      </c>
      <c r="G406" s="504">
        <v>654.6</v>
      </c>
      <c r="H406" s="504">
        <v>578</v>
      </c>
      <c r="I406" s="510">
        <v>1232.5999999999999</v>
      </c>
    </row>
    <row r="407" spans="3:9">
      <c r="C407" s="870">
        <v>45488</v>
      </c>
      <c r="D407" s="872">
        <v>0.41666666666666669</v>
      </c>
      <c r="E407" s="871">
        <v>650.1</v>
      </c>
      <c r="F407" s="871">
        <v>538</v>
      </c>
      <c r="G407" s="504">
        <v>650.1</v>
      </c>
      <c r="H407" s="504">
        <v>538</v>
      </c>
      <c r="I407" s="510">
        <v>1188.0999999999999</v>
      </c>
    </row>
    <row r="408" spans="3:9">
      <c r="C408" s="870">
        <v>45488</v>
      </c>
      <c r="D408" s="872">
        <v>0.45833333333333331</v>
      </c>
      <c r="E408" s="871">
        <v>660</v>
      </c>
      <c r="F408" s="871">
        <v>626</v>
      </c>
      <c r="G408" s="504">
        <v>660</v>
      </c>
      <c r="H408" s="504">
        <v>626</v>
      </c>
      <c r="I408" s="510">
        <v>1286</v>
      </c>
    </row>
    <row r="409" spans="3:9">
      <c r="C409" s="870">
        <v>45488</v>
      </c>
      <c r="D409" s="872">
        <v>0.5</v>
      </c>
      <c r="E409" s="871">
        <v>622.6</v>
      </c>
      <c r="F409" s="871">
        <v>585</v>
      </c>
      <c r="G409" s="504">
        <v>622.6</v>
      </c>
      <c r="H409" s="504">
        <v>585</v>
      </c>
      <c r="I409" s="510">
        <v>1207.5999999999999</v>
      </c>
    </row>
    <row r="410" spans="3:9">
      <c r="C410" s="870">
        <v>45488</v>
      </c>
      <c r="D410" s="872">
        <v>0.54166666666666663</v>
      </c>
      <c r="E410" s="871">
        <v>608.6</v>
      </c>
      <c r="F410" s="871">
        <v>570</v>
      </c>
      <c r="G410" s="504">
        <v>608.6</v>
      </c>
      <c r="H410" s="504">
        <v>570</v>
      </c>
      <c r="I410" s="510">
        <v>1178.5999999999999</v>
      </c>
    </row>
    <row r="411" spans="3:9">
      <c r="C411" s="870">
        <v>45488</v>
      </c>
      <c r="D411" s="872">
        <v>0.58333333333333337</v>
      </c>
      <c r="E411" s="871">
        <v>599.9</v>
      </c>
      <c r="F411" s="871">
        <v>559</v>
      </c>
      <c r="G411" s="504">
        <v>599.9</v>
      </c>
      <c r="H411" s="504">
        <v>559</v>
      </c>
      <c r="I411" s="510">
        <v>1158.9000000000001</v>
      </c>
    </row>
    <row r="412" spans="3:9">
      <c r="C412" s="870">
        <v>45488</v>
      </c>
      <c r="D412" s="872">
        <v>0.625</v>
      </c>
      <c r="E412" s="871">
        <v>559.79999999999995</v>
      </c>
      <c r="F412" s="871">
        <v>551</v>
      </c>
      <c r="G412" s="504">
        <v>559.79999999999995</v>
      </c>
      <c r="H412" s="504">
        <v>551</v>
      </c>
      <c r="I412" s="510">
        <v>1110.8</v>
      </c>
    </row>
    <row r="413" spans="3:9">
      <c r="C413" s="870">
        <v>45488</v>
      </c>
      <c r="D413" s="872">
        <v>0.66666666666666663</v>
      </c>
      <c r="E413" s="871">
        <v>504</v>
      </c>
      <c r="F413" s="871">
        <v>543</v>
      </c>
      <c r="G413" s="504">
        <v>504</v>
      </c>
      <c r="H413" s="504">
        <v>543</v>
      </c>
      <c r="I413" s="510">
        <v>1047</v>
      </c>
    </row>
    <row r="414" spans="3:9">
      <c r="C414" s="870">
        <v>45488</v>
      </c>
      <c r="D414" s="872">
        <v>0.70833333333333337</v>
      </c>
      <c r="E414" s="871">
        <v>530.9</v>
      </c>
      <c r="F414" s="871">
        <v>508</v>
      </c>
      <c r="G414" s="504">
        <v>530.9</v>
      </c>
      <c r="H414" s="504">
        <v>508</v>
      </c>
      <c r="I414" s="510">
        <v>1038.9000000000001</v>
      </c>
    </row>
    <row r="415" spans="3:9">
      <c r="C415" s="870">
        <v>45488</v>
      </c>
      <c r="D415" s="872">
        <v>0.75</v>
      </c>
      <c r="E415" s="871">
        <v>545.4</v>
      </c>
      <c r="F415" s="871">
        <v>640</v>
      </c>
      <c r="G415" s="504">
        <v>545.4</v>
      </c>
      <c r="H415" s="504">
        <v>640</v>
      </c>
      <c r="I415" s="510">
        <v>1185.4000000000001</v>
      </c>
    </row>
    <row r="416" spans="3:9">
      <c r="C416" s="870">
        <v>45488</v>
      </c>
      <c r="D416" s="872">
        <v>0.79166666666666663</v>
      </c>
      <c r="E416" s="871">
        <v>560.29999999999995</v>
      </c>
      <c r="F416" s="871">
        <v>692</v>
      </c>
      <c r="G416" s="504">
        <v>560.29999999999995</v>
      </c>
      <c r="H416" s="504">
        <v>692</v>
      </c>
      <c r="I416" s="510">
        <v>1252.3</v>
      </c>
    </row>
    <row r="417" spans="3:9">
      <c r="C417" s="870">
        <v>45488</v>
      </c>
      <c r="D417" s="872">
        <v>0.83333333333333337</v>
      </c>
      <c r="E417" s="871">
        <v>383.1</v>
      </c>
      <c r="F417" s="871">
        <v>680</v>
      </c>
      <c r="G417" s="504">
        <v>383.1</v>
      </c>
      <c r="H417" s="504">
        <v>680</v>
      </c>
      <c r="I417" s="510">
        <v>1063.0999999999999</v>
      </c>
    </row>
    <row r="418" spans="3:9">
      <c r="C418" s="870">
        <v>45488</v>
      </c>
      <c r="D418" s="872">
        <v>0.875</v>
      </c>
      <c r="E418" s="871">
        <v>538.79999999999995</v>
      </c>
      <c r="F418" s="871">
        <v>666</v>
      </c>
      <c r="G418" s="504">
        <v>538.79999999999995</v>
      </c>
      <c r="H418" s="504">
        <v>666</v>
      </c>
      <c r="I418" s="510">
        <v>1204.8</v>
      </c>
    </row>
    <row r="419" spans="3:9">
      <c r="C419" s="870">
        <v>45488</v>
      </c>
      <c r="D419" s="872">
        <v>0.91666666666666663</v>
      </c>
      <c r="E419" s="871">
        <v>417.5</v>
      </c>
      <c r="F419" s="871">
        <v>507</v>
      </c>
      <c r="G419" s="504">
        <v>417.5</v>
      </c>
      <c r="H419" s="504">
        <v>507</v>
      </c>
      <c r="I419" s="510">
        <v>924.5</v>
      </c>
    </row>
    <row r="420" spans="3:9">
      <c r="C420" s="870">
        <v>45488</v>
      </c>
      <c r="D420" s="872">
        <v>0.95833333333333337</v>
      </c>
      <c r="E420" s="871">
        <v>542.1</v>
      </c>
      <c r="F420" s="871">
        <v>506</v>
      </c>
      <c r="G420" s="504">
        <v>542.1</v>
      </c>
      <c r="H420" s="504">
        <v>506</v>
      </c>
      <c r="I420" s="510">
        <v>1048.0999999999999</v>
      </c>
    </row>
    <row r="421" spans="3:9">
      <c r="C421" s="870">
        <v>45489</v>
      </c>
      <c r="D421" s="872">
        <v>0</v>
      </c>
      <c r="E421" s="871">
        <v>570.20000000000005</v>
      </c>
      <c r="F421" s="871">
        <v>627</v>
      </c>
      <c r="G421" s="504">
        <v>570.20000000000005</v>
      </c>
      <c r="H421" s="504">
        <v>627</v>
      </c>
      <c r="I421" s="510">
        <v>1197.2</v>
      </c>
    </row>
    <row r="422" spans="3:9">
      <c r="C422" s="870">
        <v>45489</v>
      </c>
      <c r="D422" s="872">
        <v>4.1666666666666664E-2</v>
      </c>
      <c r="E422" s="871">
        <v>578.1</v>
      </c>
      <c r="F422" s="871">
        <v>639</v>
      </c>
      <c r="G422" s="504">
        <v>578.1</v>
      </c>
      <c r="H422" s="504">
        <v>639</v>
      </c>
      <c r="I422" s="510">
        <v>1217.0999999999999</v>
      </c>
    </row>
    <row r="423" spans="3:9">
      <c r="C423" s="870">
        <v>45489</v>
      </c>
      <c r="D423" s="872">
        <v>8.3333333333333329E-2</v>
      </c>
      <c r="E423" s="871">
        <v>626</v>
      </c>
      <c r="F423" s="871">
        <v>617</v>
      </c>
      <c r="G423" s="504">
        <v>626</v>
      </c>
      <c r="H423" s="504">
        <v>617</v>
      </c>
      <c r="I423" s="510">
        <v>1243</v>
      </c>
    </row>
    <row r="424" spans="3:9">
      <c r="C424" s="870">
        <v>45489</v>
      </c>
      <c r="D424" s="872">
        <v>0.125</v>
      </c>
      <c r="E424" s="871">
        <v>536.4</v>
      </c>
      <c r="F424" s="871">
        <v>496</v>
      </c>
      <c r="G424" s="504">
        <v>536.4</v>
      </c>
      <c r="H424" s="504">
        <v>496</v>
      </c>
      <c r="I424" s="510">
        <v>1032.4000000000001</v>
      </c>
    </row>
    <row r="425" spans="3:9">
      <c r="C425" s="870">
        <v>45489</v>
      </c>
      <c r="D425" s="872">
        <v>0.16666666666666666</v>
      </c>
      <c r="E425" s="871">
        <v>544.20000000000005</v>
      </c>
      <c r="F425" s="871">
        <v>503</v>
      </c>
      <c r="G425" s="504">
        <v>544.20000000000005</v>
      </c>
      <c r="H425" s="504">
        <v>503</v>
      </c>
      <c r="I425" s="510">
        <v>1047.2</v>
      </c>
    </row>
    <row r="426" spans="3:9">
      <c r="C426" s="870">
        <v>45489</v>
      </c>
      <c r="D426" s="872">
        <v>0.20833333333333334</v>
      </c>
      <c r="E426" s="871">
        <v>477.9</v>
      </c>
      <c r="F426" s="871">
        <v>590</v>
      </c>
      <c r="G426" s="504">
        <v>477.9</v>
      </c>
      <c r="H426" s="504">
        <v>590</v>
      </c>
      <c r="I426" s="510">
        <v>1067.9000000000001</v>
      </c>
    </row>
    <row r="427" spans="3:9">
      <c r="C427" s="870">
        <v>45489</v>
      </c>
      <c r="D427" s="872">
        <v>0.25</v>
      </c>
      <c r="E427" s="871">
        <v>495.2</v>
      </c>
      <c r="F427" s="871">
        <v>693</v>
      </c>
      <c r="G427" s="504">
        <v>495.2</v>
      </c>
      <c r="H427" s="504">
        <v>693</v>
      </c>
      <c r="I427" s="510">
        <v>1188.2</v>
      </c>
    </row>
    <row r="428" spans="3:9">
      <c r="C428" s="870">
        <v>45489</v>
      </c>
      <c r="D428" s="872">
        <v>0.29166666666666669</v>
      </c>
      <c r="E428" s="871">
        <v>489.3</v>
      </c>
      <c r="F428" s="871">
        <v>711</v>
      </c>
      <c r="G428" s="504">
        <v>489.3</v>
      </c>
      <c r="H428" s="504">
        <v>711</v>
      </c>
      <c r="I428" s="510">
        <v>1200.3</v>
      </c>
    </row>
    <row r="429" spans="3:9">
      <c r="C429" s="870">
        <v>45489</v>
      </c>
      <c r="D429" s="872">
        <v>0.33333333333333331</v>
      </c>
      <c r="E429" s="871">
        <v>177.7</v>
      </c>
      <c r="F429" s="871">
        <v>565</v>
      </c>
      <c r="G429" s="504">
        <v>177.7</v>
      </c>
      <c r="H429" s="504">
        <v>565</v>
      </c>
      <c r="I429" s="510">
        <v>742.7</v>
      </c>
    </row>
    <row r="430" spans="3:9">
      <c r="C430" s="870">
        <v>45489</v>
      </c>
      <c r="D430" s="872">
        <v>0.375</v>
      </c>
      <c r="E430" s="871">
        <v>42.5</v>
      </c>
      <c r="F430" s="871">
        <v>455</v>
      </c>
      <c r="G430" s="504">
        <v>0</v>
      </c>
      <c r="H430" s="504">
        <v>455</v>
      </c>
      <c r="I430" s="510">
        <v>455</v>
      </c>
    </row>
    <row r="431" spans="3:9">
      <c r="C431" s="870">
        <v>45489</v>
      </c>
      <c r="D431" s="872">
        <v>0.41666666666666669</v>
      </c>
      <c r="E431" s="871">
        <v>43.2</v>
      </c>
      <c r="F431" s="871">
        <v>221</v>
      </c>
      <c r="G431" s="504">
        <v>0</v>
      </c>
      <c r="H431" s="504">
        <v>221</v>
      </c>
      <c r="I431" s="510">
        <v>221</v>
      </c>
    </row>
    <row r="432" spans="3:9">
      <c r="C432" s="870">
        <v>45489</v>
      </c>
      <c r="D432" s="872">
        <v>0.45833333333333331</v>
      </c>
      <c r="E432" s="871">
        <v>299.7</v>
      </c>
      <c r="F432" s="871">
        <v>0</v>
      </c>
      <c r="G432" s="504">
        <v>299.7</v>
      </c>
      <c r="H432" s="504">
        <v>0</v>
      </c>
      <c r="I432" s="510">
        <v>299.7</v>
      </c>
    </row>
    <row r="433" spans="3:9">
      <c r="C433" s="870">
        <v>45489</v>
      </c>
      <c r="D433" s="872">
        <v>0.5</v>
      </c>
      <c r="E433" s="871">
        <v>544.20000000000005</v>
      </c>
      <c r="F433" s="871">
        <v>0</v>
      </c>
      <c r="G433" s="504">
        <v>544.20000000000005</v>
      </c>
      <c r="H433" s="504">
        <v>0</v>
      </c>
      <c r="I433" s="510">
        <v>544.20000000000005</v>
      </c>
    </row>
    <row r="434" spans="3:9">
      <c r="C434" s="870">
        <v>45489</v>
      </c>
      <c r="D434" s="872">
        <v>0.54166666666666663</v>
      </c>
      <c r="E434" s="871">
        <v>537.5</v>
      </c>
      <c r="F434" s="871">
        <v>0</v>
      </c>
      <c r="G434" s="504">
        <v>537.5</v>
      </c>
      <c r="H434" s="504">
        <v>0</v>
      </c>
      <c r="I434" s="510">
        <v>537.5</v>
      </c>
    </row>
    <row r="435" spans="3:9">
      <c r="C435" s="870">
        <v>45489</v>
      </c>
      <c r="D435" s="872">
        <v>0.58333333333333337</v>
      </c>
      <c r="E435" s="871">
        <v>531.20000000000005</v>
      </c>
      <c r="F435" s="871">
        <v>0</v>
      </c>
      <c r="G435" s="504">
        <v>531.20000000000005</v>
      </c>
      <c r="H435" s="504">
        <v>0</v>
      </c>
      <c r="I435" s="510">
        <v>531.20000000000005</v>
      </c>
    </row>
    <row r="436" spans="3:9">
      <c r="C436" s="870">
        <v>45489</v>
      </c>
      <c r="D436" s="872">
        <v>0.625</v>
      </c>
      <c r="E436" s="871">
        <v>521.9</v>
      </c>
      <c r="F436" s="871">
        <v>0</v>
      </c>
      <c r="G436" s="504">
        <v>521.9</v>
      </c>
      <c r="H436" s="504">
        <v>0</v>
      </c>
      <c r="I436" s="510">
        <v>521.9</v>
      </c>
    </row>
    <row r="437" spans="3:9">
      <c r="C437" s="870">
        <v>45489</v>
      </c>
      <c r="D437" s="872">
        <v>0.66666666666666663</v>
      </c>
      <c r="E437" s="871">
        <v>525.9</v>
      </c>
      <c r="F437" s="871">
        <v>0</v>
      </c>
      <c r="G437" s="504">
        <v>525.9</v>
      </c>
      <c r="H437" s="504">
        <v>0</v>
      </c>
      <c r="I437" s="510">
        <v>525.9</v>
      </c>
    </row>
    <row r="438" spans="3:9">
      <c r="C438" s="870">
        <v>45489</v>
      </c>
      <c r="D438" s="872">
        <v>0.70833333333333337</v>
      </c>
      <c r="E438" s="871">
        <v>532.20000000000005</v>
      </c>
      <c r="F438" s="871">
        <v>0</v>
      </c>
      <c r="G438" s="504">
        <v>532.20000000000005</v>
      </c>
      <c r="H438" s="504">
        <v>0</v>
      </c>
      <c r="I438" s="510">
        <v>532.20000000000005</v>
      </c>
    </row>
    <row r="439" spans="3:9">
      <c r="C439" s="870">
        <v>45489</v>
      </c>
      <c r="D439" s="872">
        <v>0.75</v>
      </c>
      <c r="E439" s="871">
        <v>388.4</v>
      </c>
      <c r="F439" s="871">
        <v>0</v>
      </c>
      <c r="G439" s="504">
        <v>388.4</v>
      </c>
      <c r="H439" s="504">
        <v>0</v>
      </c>
      <c r="I439" s="510">
        <v>388.4</v>
      </c>
    </row>
    <row r="440" spans="3:9">
      <c r="C440" s="870">
        <v>45489</v>
      </c>
      <c r="D440" s="872">
        <v>0.79166666666666663</v>
      </c>
      <c r="E440" s="871">
        <v>551.4</v>
      </c>
      <c r="F440" s="871">
        <v>0</v>
      </c>
      <c r="G440" s="504">
        <v>551.4</v>
      </c>
      <c r="H440" s="504">
        <v>0</v>
      </c>
      <c r="I440" s="510">
        <v>551.4</v>
      </c>
    </row>
    <row r="441" spans="3:9">
      <c r="C441" s="870">
        <v>45489</v>
      </c>
      <c r="D441" s="872">
        <v>0.83333333333333337</v>
      </c>
      <c r="E441" s="871">
        <v>620</v>
      </c>
      <c r="F441" s="871">
        <v>0</v>
      </c>
      <c r="G441" s="504">
        <v>620</v>
      </c>
      <c r="H441" s="504">
        <v>0</v>
      </c>
      <c r="I441" s="510">
        <v>620</v>
      </c>
    </row>
    <row r="442" spans="3:9">
      <c r="C442" s="870">
        <v>45489</v>
      </c>
      <c r="D442" s="872">
        <v>0.875</v>
      </c>
      <c r="E442" s="871">
        <v>534.1</v>
      </c>
      <c r="F442" s="871">
        <v>420</v>
      </c>
      <c r="G442" s="504">
        <v>534.1</v>
      </c>
      <c r="H442" s="504">
        <v>420</v>
      </c>
      <c r="I442" s="510">
        <v>954.1</v>
      </c>
    </row>
    <row r="443" spans="3:9">
      <c r="C443" s="870">
        <v>45489</v>
      </c>
      <c r="D443" s="872">
        <v>0.91666666666666663</v>
      </c>
      <c r="E443" s="871">
        <v>439.1</v>
      </c>
      <c r="F443" s="871">
        <v>453</v>
      </c>
      <c r="G443" s="504">
        <v>439.1</v>
      </c>
      <c r="H443" s="504">
        <v>453</v>
      </c>
      <c r="I443" s="510">
        <v>892.1</v>
      </c>
    </row>
    <row r="444" spans="3:9">
      <c r="C444" s="870">
        <v>45489</v>
      </c>
      <c r="D444" s="872">
        <v>0.95833333333333337</v>
      </c>
      <c r="E444" s="871">
        <v>555.29999999999995</v>
      </c>
      <c r="F444" s="871">
        <v>464</v>
      </c>
      <c r="G444" s="504">
        <v>555.29999999999995</v>
      </c>
      <c r="H444" s="504">
        <v>464</v>
      </c>
      <c r="I444" s="510">
        <v>1019.3</v>
      </c>
    </row>
    <row r="445" spans="3:9">
      <c r="C445" s="870">
        <v>45490</v>
      </c>
      <c r="D445" s="872">
        <v>0</v>
      </c>
      <c r="E445" s="871">
        <v>650.1</v>
      </c>
      <c r="F445" s="871">
        <v>478</v>
      </c>
      <c r="G445" s="504">
        <v>650.1</v>
      </c>
      <c r="H445" s="504">
        <v>478</v>
      </c>
      <c r="I445" s="510">
        <v>1128.0999999999999</v>
      </c>
    </row>
    <row r="446" spans="3:9">
      <c r="C446" s="870">
        <v>45490</v>
      </c>
      <c r="D446" s="872">
        <v>4.1666666666666664E-2</v>
      </c>
      <c r="E446" s="871">
        <v>610.70000000000005</v>
      </c>
      <c r="F446" s="871">
        <v>497</v>
      </c>
      <c r="G446" s="504">
        <v>610.70000000000005</v>
      </c>
      <c r="H446" s="504">
        <v>497</v>
      </c>
      <c r="I446" s="510">
        <v>1107.7</v>
      </c>
    </row>
    <row r="447" spans="3:9">
      <c r="C447" s="870">
        <v>45490</v>
      </c>
      <c r="D447" s="872">
        <v>8.3333333333333329E-2</v>
      </c>
      <c r="E447" s="871">
        <v>517.5</v>
      </c>
      <c r="F447" s="871">
        <v>488</v>
      </c>
      <c r="G447" s="504">
        <v>517.5</v>
      </c>
      <c r="H447" s="504">
        <v>488</v>
      </c>
      <c r="I447" s="510">
        <v>1005.5</v>
      </c>
    </row>
    <row r="448" spans="3:9">
      <c r="C448" s="870">
        <v>45490</v>
      </c>
      <c r="D448" s="872">
        <v>0.125</v>
      </c>
      <c r="E448" s="871">
        <v>540.1</v>
      </c>
      <c r="F448" s="871">
        <v>486</v>
      </c>
      <c r="G448" s="504">
        <v>540.1</v>
      </c>
      <c r="H448" s="504">
        <v>486</v>
      </c>
      <c r="I448" s="510">
        <v>1026.0999999999999</v>
      </c>
    </row>
    <row r="449" spans="3:9">
      <c r="C449" s="870">
        <v>45490</v>
      </c>
      <c r="D449" s="872">
        <v>0.16666666666666666</v>
      </c>
      <c r="E449" s="871">
        <v>540</v>
      </c>
      <c r="F449" s="871">
        <v>489</v>
      </c>
      <c r="G449" s="504">
        <v>540</v>
      </c>
      <c r="H449" s="504">
        <v>489</v>
      </c>
      <c r="I449" s="510">
        <v>1029</v>
      </c>
    </row>
    <row r="450" spans="3:9">
      <c r="C450" s="870">
        <v>45490</v>
      </c>
      <c r="D450" s="872">
        <v>0.20833333333333334</v>
      </c>
      <c r="E450" s="871">
        <v>539.9</v>
      </c>
      <c r="F450" s="871">
        <v>488</v>
      </c>
      <c r="G450" s="504">
        <v>539.9</v>
      </c>
      <c r="H450" s="504">
        <v>488</v>
      </c>
      <c r="I450" s="510">
        <v>1027.9000000000001</v>
      </c>
    </row>
    <row r="451" spans="3:9">
      <c r="C451" s="870">
        <v>45490</v>
      </c>
      <c r="D451" s="872">
        <v>0.25</v>
      </c>
      <c r="E451" s="871">
        <v>540.1</v>
      </c>
      <c r="F451" s="871">
        <v>488</v>
      </c>
      <c r="G451" s="504">
        <v>540.1</v>
      </c>
      <c r="H451" s="504">
        <v>488</v>
      </c>
      <c r="I451" s="510">
        <v>1028.0999999999999</v>
      </c>
    </row>
    <row r="452" spans="3:9">
      <c r="C452" s="870">
        <v>45490</v>
      </c>
      <c r="D452" s="872">
        <v>0.29166666666666669</v>
      </c>
      <c r="E452" s="871">
        <v>539.9</v>
      </c>
      <c r="F452" s="871">
        <v>489</v>
      </c>
      <c r="G452" s="504">
        <v>539.9</v>
      </c>
      <c r="H452" s="504">
        <v>489</v>
      </c>
      <c r="I452" s="510">
        <v>1028.9000000000001</v>
      </c>
    </row>
    <row r="453" spans="3:9">
      <c r="C453" s="870">
        <v>45490</v>
      </c>
      <c r="D453" s="872">
        <v>0.33333333333333331</v>
      </c>
      <c r="E453" s="871">
        <v>539.9</v>
      </c>
      <c r="F453" s="871">
        <v>489</v>
      </c>
      <c r="G453" s="504">
        <v>539.9</v>
      </c>
      <c r="H453" s="504">
        <v>489</v>
      </c>
      <c r="I453" s="510">
        <v>1028.9000000000001</v>
      </c>
    </row>
    <row r="454" spans="3:9">
      <c r="C454" s="870">
        <v>45490</v>
      </c>
      <c r="D454" s="872">
        <v>0.375</v>
      </c>
      <c r="E454" s="871">
        <v>534.29999999999995</v>
      </c>
      <c r="F454" s="871">
        <v>489</v>
      </c>
      <c r="G454" s="504">
        <v>534.29999999999995</v>
      </c>
      <c r="H454" s="504">
        <v>489</v>
      </c>
      <c r="I454" s="510">
        <v>1023.3</v>
      </c>
    </row>
    <row r="455" spans="3:9">
      <c r="C455" s="870">
        <v>45490</v>
      </c>
      <c r="D455" s="872">
        <v>0.41666666666666669</v>
      </c>
      <c r="E455" s="871">
        <v>527.6</v>
      </c>
      <c r="F455" s="871">
        <v>640</v>
      </c>
      <c r="G455" s="504">
        <v>527.6</v>
      </c>
      <c r="H455" s="504">
        <v>640</v>
      </c>
      <c r="I455" s="510">
        <v>1167.5999999999999</v>
      </c>
    </row>
    <row r="456" spans="3:9">
      <c r="C456" s="870">
        <v>45490</v>
      </c>
      <c r="D456" s="872">
        <v>0.45833333333333331</v>
      </c>
      <c r="E456" s="871">
        <v>547.79999999999995</v>
      </c>
      <c r="F456" s="871">
        <v>680</v>
      </c>
      <c r="G456" s="504">
        <v>547.79999999999995</v>
      </c>
      <c r="H456" s="504">
        <v>680</v>
      </c>
      <c r="I456" s="510">
        <v>1227.8</v>
      </c>
    </row>
    <row r="457" spans="3:9">
      <c r="C457" s="870">
        <v>45490</v>
      </c>
      <c r="D457" s="872">
        <v>0.5</v>
      </c>
      <c r="E457" s="871">
        <v>553.4</v>
      </c>
      <c r="F457" s="871">
        <v>662</v>
      </c>
      <c r="G457" s="504">
        <v>553.4</v>
      </c>
      <c r="H457" s="504">
        <v>662</v>
      </c>
      <c r="I457" s="510">
        <v>1215.4000000000001</v>
      </c>
    </row>
    <row r="458" spans="3:9">
      <c r="C458" s="870">
        <v>45490</v>
      </c>
      <c r="D458" s="872">
        <v>0.54166666666666663</v>
      </c>
      <c r="E458" s="871">
        <v>553.5</v>
      </c>
      <c r="F458" s="871">
        <v>627</v>
      </c>
      <c r="G458" s="504">
        <v>553.5</v>
      </c>
      <c r="H458" s="504">
        <v>627</v>
      </c>
      <c r="I458" s="510">
        <v>1180.5</v>
      </c>
    </row>
    <row r="459" spans="3:9">
      <c r="C459" s="870">
        <v>45490</v>
      </c>
      <c r="D459" s="872">
        <v>0.58333333333333337</v>
      </c>
      <c r="E459" s="871">
        <v>549.9</v>
      </c>
      <c r="F459" s="871">
        <v>670</v>
      </c>
      <c r="G459" s="504">
        <v>549.9</v>
      </c>
      <c r="H459" s="504">
        <v>670</v>
      </c>
      <c r="I459" s="510">
        <v>1219.9000000000001</v>
      </c>
    </row>
    <row r="460" spans="3:9">
      <c r="C460" s="870">
        <v>45490</v>
      </c>
      <c r="D460" s="872">
        <v>0.625</v>
      </c>
      <c r="E460" s="871">
        <v>549.9</v>
      </c>
      <c r="F460" s="871">
        <v>660</v>
      </c>
      <c r="G460" s="504">
        <v>549.9</v>
      </c>
      <c r="H460" s="504">
        <v>660</v>
      </c>
      <c r="I460" s="510">
        <v>1209.9000000000001</v>
      </c>
    </row>
    <row r="461" spans="3:9">
      <c r="C461" s="870">
        <v>45490</v>
      </c>
      <c r="D461" s="872">
        <v>0.66666666666666663</v>
      </c>
      <c r="E461" s="871">
        <v>550</v>
      </c>
      <c r="F461" s="871">
        <v>659</v>
      </c>
      <c r="G461" s="504">
        <v>550</v>
      </c>
      <c r="H461" s="504">
        <v>659</v>
      </c>
      <c r="I461" s="510">
        <v>1209</v>
      </c>
    </row>
    <row r="462" spans="3:9">
      <c r="C462" s="870">
        <v>45490</v>
      </c>
      <c r="D462" s="872">
        <v>0.70833333333333337</v>
      </c>
      <c r="E462" s="871">
        <v>550.1</v>
      </c>
      <c r="F462" s="871">
        <v>663</v>
      </c>
      <c r="G462" s="504">
        <v>550.1</v>
      </c>
      <c r="H462" s="504">
        <v>663</v>
      </c>
      <c r="I462" s="510">
        <v>1213.0999999999999</v>
      </c>
    </row>
    <row r="463" spans="3:9">
      <c r="C463" s="870">
        <v>45490</v>
      </c>
      <c r="D463" s="872">
        <v>0.75</v>
      </c>
      <c r="E463" s="871">
        <v>553.5</v>
      </c>
      <c r="F463" s="871">
        <v>658</v>
      </c>
      <c r="G463" s="504">
        <v>553.5</v>
      </c>
      <c r="H463" s="504">
        <v>658</v>
      </c>
      <c r="I463" s="510">
        <v>1211.5</v>
      </c>
    </row>
    <row r="464" spans="3:9">
      <c r="C464" s="870">
        <v>45490</v>
      </c>
      <c r="D464" s="872">
        <v>0.79166666666666663</v>
      </c>
      <c r="E464" s="871">
        <v>560.1</v>
      </c>
      <c r="F464" s="871">
        <v>689</v>
      </c>
      <c r="G464" s="504">
        <v>560.1</v>
      </c>
      <c r="H464" s="504">
        <v>689</v>
      </c>
      <c r="I464" s="510">
        <v>1249.0999999999999</v>
      </c>
    </row>
    <row r="465" spans="3:9">
      <c r="C465" s="870">
        <v>45490</v>
      </c>
      <c r="D465" s="872">
        <v>0.83333333333333337</v>
      </c>
      <c r="E465" s="871">
        <v>556.29999999999995</v>
      </c>
      <c r="F465" s="871">
        <v>695</v>
      </c>
      <c r="G465" s="504">
        <v>556.29999999999995</v>
      </c>
      <c r="H465" s="504">
        <v>695</v>
      </c>
      <c r="I465" s="510">
        <v>1251.3</v>
      </c>
    </row>
    <row r="466" spans="3:9">
      <c r="C466" s="870">
        <v>45490</v>
      </c>
      <c r="D466" s="872">
        <v>0.875</v>
      </c>
      <c r="E466" s="871">
        <v>498.1</v>
      </c>
      <c r="F466" s="871">
        <v>607</v>
      </c>
      <c r="G466" s="504">
        <v>498.1</v>
      </c>
      <c r="H466" s="504">
        <v>607</v>
      </c>
      <c r="I466" s="510">
        <v>1105.0999999999999</v>
      </c>
    </row>
    <row r="467" spans="3:9">
      <c r="C467" s="870">
        <v>45490</v>
      </c>
      <c r="D467" s="872">
        <v>0.91666666666666663</v>
      </c>
      <c r="E467" s="871">
        <v>501.7</v>
      </c>
      <c r="F467" s="871">
        <v>681</v>
      </c>
      <c r="G467" s="504">
        <v>501.7</v>
      </c>
      <c r="H467" s="504">
        <v>681</v>
      </c>
      <c r="I467" s="510">
        <v>1182.7</v>
      </c>
    </row>
    <row r="468" spans="3:9">
      <c r="C468" s="870">
        <v>45490</v>
      </c>
      <c r="D468" s="872">
        <v>0.95833333333333337</v>
      </c>
      <c r="E468" s="871">
        <v>502.9</v>
      </c>
      <c r="F468" s="871">
        <v>681</v>
      </c>
      <c r="G468" s="504">
        <v>502.9</v>
      </c>
      <c r="H468" s="504">
        <v>681</v>
      </c>
      <c r="I468" s="510">
        <v>1183.9000000000001</v>
      </c>
    </row>
    <row r="469" spans="3:9">
      <c r="C469" s="870">
        <v>45491</v>
      </c>
      <c r="D469" s="872">
        <v>0</v>
      </c>
      <c r="E469" s="871">
        <v>543.20000000000005</v>
      </c>
      <c r="F469" s="871">
        <v>690</v>
      </c>
      <c r="G469" s="504">
        <v>543.20000000000005</v>
      </c>
      <c r="H469" s="504">
        <v>690</v>
      </c>
      <c r="I469" s="510">
        <v>1233.2</v>
      </c>
    </row>
    <row r="470" spans="3:9">
      <c r="C470" s="870">
        <v>45491</v>
      </c>
      <c r="D470" s="872">
        <v>4.1666666666666664E-2</v>
      </c>
      <c r="E470" s="871">
        <v>526.70000000000005</v>
      </c>
      <c r="F470" s="871">
        <v>703</v>
      </c>
      <c r="G470" s="504">
        <v>526.70000000000005</v>
      </c>
      <c r="H470" s="504">
        <v>703</v>
      </c>
      <c r="I470" s="510">
        <v>1229.7</v>
      </c>
    </row>
    <row r="471" spans="3:9">
      <c r="C471" s="870">
        <v>45491</v>
      </c>
      <c r="D471" s="872">
        <v>8.3333333333333329E-2</v>
      </c>
      <c r="E471" s="871">
        <v>512.20000000000005</v>
      </c>
      <c r="F471" s="871">
        <v>703</v>
      </c>
      <c r="G471" s="504">
        <v>512.20000000000005</v>
      </c>
      <c r="H471" s="504">
        <v>703</v>
      </c>
      <c r="I471" s="510">
        <v>1215.2</v>
      </c>
    </row>
    <row r="472" spans="3:9">
      <c r="C472" s="870">
        <v>45491</v>
      </c>
      <c r="D472" s="872">
        <v>0.125</v>
      </c>
      <c r="E472" s="871">
        <v>499.8</v>
      </c>
      <c r="F472" s="871">
        <v>704</v>
      </c>
      <c r="G472" s="504">
        <v>499.8</v>
      </c>
      <c r="H472" s="504">
        <v>704</v>
      </c>
      <c r="I472" s="510">
        <v>1203.8</v>
      </c>
    </row>
    <row r="473" spans="3:9">
      <c r="C473" s="870">
        <v>45491</v>
      </c>
      <c r="D473" s="872">
        <v>0.16666666666666666</v>
      </c>
      <c r="E473" s="871">
        <v>501.4</v>
      </c>
      <c r="F473" s="871">
        <v>702</v>
      </c>
      <c r="G473" s="504">
        <v>501.4</v>
      </c>
      <c r="H473" s="504">
        <v>702</v>
      </c>
      <c r="I473" s="510">
        <v>1203.4000000000001</v>
      </c>
    </row>
    <row r="474" spans="3:9">
      <c r="C474" s="870">
        <v>45491</v>
      </c>
      <c r="D474" s="872">
        <v>0.20833333333333334</v>
      </c>
      <c r="E474" s="871">
        <v>524.29999999999995</v>
      </c>
      <c r="F474" s="871">
        <v>704</v>
      </c>
      <c r="G474" s="504">
        <v>524.29999999999995</v>
      </c>
      <c r="H474" s="504">
        <v>704</v>
      </c>
      <c r="I474" s="510">
        <v>1228.3</v>
      </c>
    </row>
    <row r="475" spans="3:9">
      <c r="C475" s="870">
        <v>45491</v>
      </c>
      <c r="D475" s="872">
        <v>0.25</v>
      </c>
      <c r="E475" s="871">
        <v>514</v>
      </c>
      <c r="F475" s="871">
        <v>704</v>
      </c>
      <c r="G475" s="504">
        <v>514</v>
      </c>
      <c r="H475" s="504">
        <v>704</v>
      </c>
      <c r="I475" s="510">
        <v>1218</v>
      </c>
    </row>
    <row r="476" spans="3:9">
      <c r="C476" s="870">
        <v>45491</v>
      </c>
      <c r="D476" s="872">
        <v>0.29166666666666669</v>
      </c>
      <c r="E476" s="871">
        <v>538.29999999999995</v>
      </c>
      <c r="F476" s="871">
        <v>702</v>
      </c>
      <c r="G476" s="504">
        <v>538.29999999999995</v>
      </c>
      <c r="H476" s="504">
        <v>702</v>
      </c>
      <c r="I476" s="510">
        <v>1240.3</v>
      </c>
    </row>
    <row r="477" spans="3:9">
      <c r="C477" s="870">
        <v>45491</v>
      </c>
      <c r="D477" s="872">
        <v>0.33333333333333331</v>
      </c>
      <c r="E477" s="871">
        <v>540.29999999999995</v>
      </c>
      <c r="F477" s="871">
        <v>704</v>
      </c>
      <c r="G477" s="504">
        <v>540.29999999999995</v>
      </c>
      <c r="H477" s="504">
        <v>704</v>
      </c>
      <c r="I477" s="510">
        <v>1244.3</v>
      </c>
    </row>
    <row r="478" spans="3:9">
      <c r="C478" s="870">
        <v>45491</v>
      </c>
      <c r="D478" s="872">
        <v>0.375</v>
      </c>
      <c r="E478" s="871">
        <v>538</v>
      </c>
      <c r="F478" s="871">
        <v>705</v>
      </c>
      <c r="G478" s="504">
        <v>538</v>
      </c>
      <c r="H478" s="504">
        <v>705</v>
      </c>
      <c r="I478" s="510">
        <v>1243</v>
      </c>
    </row>
    <row r="479" spans="3:9">
      <c r="C479" s="870">
        <v>45491</v>
      </c>
      <c r="D479" s="872">
        <v>0.41666666666666669</v>
      </c>
      <c r="E479" s="871">
        <v>529.79999999999995</v>
      </c>
      <c r="F479" s="871">
        <v>703</v>
      </c>
      <c r="G479" s="504">
        <v>529.79999999999995</v>
      </c>
      <c r="H479" s="504">
        <v>703</v>
      </c>
      <c r="I479" s="510">
        <v>1232.8</v>
      </c>
    </row>
    <row r="480" spans="3:9">
      <c r="C480" s="870">
        <v>45491</v>
      </c>
      <c r="D480" s="872">
        <v>0.45833333333333331</v>
      </c>
      <c r="E480" s="871">
        <v>546</v>
      </c>
      <c r="F480" s="871">
        <v>698</v>
      </c>
      <c r="G480" s="504">
        <v>546</v>
      </c>
      <c r="H480" s="504">
        <v>698</v>
      </c>
      <c r="I480" s="510">
        <v>1244</v>
      </c>
    </row>
    <row r="481" spans="3:9">
      <c r="C481" s="870">
        <v>45491</v>
      </c>
      <c r="D481" s="872">
        <v>0.5</v>
      </c>
      <c r="E481" s="871">
        <v>559.4</v>
      </c>
      <c r="F481" s="871">
        <v>702</v>
      </c>
      <c r="G481" s="504">
        <v>559.4</v>
      </c>
      <c r="H481" s="504">
        <v>702</v>
      </c>
      <c r="I481" s="510">
        <v>1261.4000000000001</v>
      </c>
    </row>
    <row r="482" spans="3:9">
      <c r="C482" s="870">
        <v>45491</v>
      </c>
      <c r="D482" s="872">
        <v>0.54166666666666663</v>
      </c>
      <c r="E482" s="871">
        <v>566.5</v>
      </c>
      <c r="F482" s="871">
        <v>700</v>
      </c>
      <c r="G482" s="504">
        <v>566.5</v>
      </c>
      <c r="H482" s="504">
        <v>700</v>
      </c>
      <c r="I482" s="510">
        <v>1266.5</v>
      </c>
    </row>
    <row r="483" spans="3:9">
      <c r="C483" s="870">
        <v>45491</v>
      </c>
      <c r="D483" s="872">
        <v>0.58333333333333337</v>
      </c>
      <c r="E483" s="871">
        <v>568.20000000000005</v>
      </c>
      <c r="F483" s="871">
        <v>703</v>
      </c>
      <c r="G483" s="504">
        <v>568.20000000000005</v>
      </c>
      <c r="H483" s="504">
        <v>703</v>
      </c>
      <c r="I483" s="510">
        <v>1271.2</v>
      </c>
    </row>
    <row r="484" spans="3:9">
      <c r="C484" s="870">
        <v>45491</v>
      </c>
      <c r="D484" s="872">
        <v>0.625</v>
      </c>
      <c r="E484" s="871">
        <v>577.20000000000005</v>
      </c>
      <c r="F484" s="871">
        <v>691</v>
      </c>
      <c r="G484" s="504">
        <v>577.20000000000005</v>
      </c>
      <c r="H484" s="504">
        <v>691</v>
      </c>
      <c r="I484" s="510">
        <v>1268.2</v>
      </c>
    </row>
    <row r="485" spans="3:9">
      <c r="C485" s="870">
        <v>45491</v>
      </c>
      <c r="D485" s="872">
        <v>0.66666666666666663</v>
      </c>
      <c r="E485" s="871">
        <v>620</v>
      </c>
      <c r="F485" s="871">
        <v>662</v>
      </c>
      <c r="G485" s="504">
        <v>620</v>
      </c>
      <c r="H485" s="504">
        <v>662</v>
      </c>
      <c r="I485" s="510">
        <v>1282</v>
      </c>
    </row>
    <row r="486" spans="3:9">
      <c r="C486" s="870">
        <v>45491</v>
      </c>
      <c r="D486" s="872">
        <v>0.70833333333333337</v>
      </c>
      <c r="E486" s="871">
        <v>579.6</v>
      </c>
      <c r="F486" s="871">
        <v>667</v>
      </c>
      <c r="G486" s="504">
        <v>579.6</v>
      </c>
      <c r="H486" s="504">
        <v>667</v>
      </c>
      <c r="I486" s="510">
        <v>1246.5999999999999</v>
      </c>
    </row>
    <row r="487" spans="3:9">
      <c r="C487" s="870">
        <v>45491</v>
      </c>
      <c r="D487" s="872">
        <v>0.75</v>
      </c>
      <c r="E487" s="871">
        <v>519.5</v>
      </c>
      <c r="F487" s="871">
        <v>670</v>
      </c>
      <c r="G487" s="504">
        <v>519.5</v>
      </c>
      <c r="H487" s="504">
        <v>670</v>
      </c>
      <c r="I487" s="510">
        <v>1189.5</v>
      </c>
    </row>
    <row r="488" spans="3:9">
      <c r="C488" s="870">
        <v>45491</v>
      </c>
      <c r="D488" s="872">
        <v>0.79166666666666663</v>
      </c>
      <c r="E488" s="871">
        <v>519.6</v>
      </c>
      <c r="F488" s="871">
        <v>665</v>
      </c>
      <c r="G488" s="504">
        <v>519.6</v>
      </c>
      <c r="H488" s="504">
        <v>665</v>
      </c>
      <c r="I488" s="510">
        <v>1184.5999999999999</v>
      </c>
    </row>
    <row r="489" spans="3:9">
      <c r="C489" s="870">
        <v>45491</v>
      </c>
      <c r="D489" s="872">
        <v>0.83333333333333337</v>
      </c>
      <c r="E489" s="871">
        <v>519.79999999999995</v>
      </c>
      <c r="F489" s="871">
        <v>662</v>
      </c>
      <c r="G489" s="504">
        <v>519.79999999999995</v>
      </c>
      <c r="H489" s="504">
        <v>662</v>
      </c>
      <c r="I489" s="510">
        <v>1181.8</v>
      </c>
    </row>
    <row r="490" spans="3:9">
      <c r="C490" s="870">
        <v>45491</v>
      </c>
      <c r="D490" s="872">
        <v>0.875</v>
      </c>
      <c r="E490" s="871">
        <v>347.2</v>
      </c>
      <c r="F490" s="871">
        <v>680</v>
      </c>
      <c r="G490" s="504">
        <v>347.2</v>
      </c>
      <c r="H490" s="504">
        <v>680</v>
      </c>
      <c r="I490" s="510">
        <v>1027.2</v>
      </c>
    </row>
    <row r="491" spans="3:9">
      <c r="C491" s="870">
        <v>45491</v>
      </c>
      <c r="D491" s="872">
        <v>0.91666666666666663</v>
      </c>
      <c r="E491" s="871">
        <v>449.2</v>
      </c>
      <c r="F491" s="871">
        <v>613</v>
      </c>
      <c r="G491" s="504">
        <v>449.2</v>
      </c>
      <c r="H491" s="504">
        <v>613</v>
      </c>
      <c r="I491" s="510">
        <v>1062.2</v>
      </c>
    </row>
    <row r="492" spans="3:9">
      <c r="C492" s="870">
        <v>45491</v>
      </c>
      <c r="D492" s="872">
        <v>0.95833333333333337</v>
      </c>
      <c r="E492" s="871">
        <v>385</v>
      </c>
      <c r="F492" s="871">
        <v>416</v>
      </c>
      <c r="G492" s="504">
        <v>385</v>
      </c>
      <c r="H492" s="504">
        <v>416</v>
      </c>
      <c r="I492" s="510">
        <v>801</v>
      </c>
    </row>
    <row r="493" spans="3:9">
      <c r="C493" s="870">
        <v>45492</v>
      </c>
      <c r="D493" s="872">
        <v>0</v>
      </c>
      <c r="E493" s="871">
        <v>424.3</v>
      </c>
      <c r="F493" s="871">
        <v>404</v>
      </c>
      <c r="G493" s="504">
        <v>424.3</v>
      </c>
      <c r="H493" s="504">
        <v>404</v>
      </c>
      <c r="I493" s="510">
        <v>828.3</v>
      </c>
    </row>
    <row r="494" spans="3:9">
      <c r="C494" s="870">
        <v>45492</v>
      </c>
      <c r="D494" s="872">
        <v>4.1666666666666664E-2</v>
      </c>
      <c r="E494" s="871">
        <v>460.6</v>
      </c>
      <c r="F494" s="871">
        <v>475</v>
      </c>
      <c r="G494" s="504">
        <v>460.6</v>
      </c>
      <c r="H494" s="504">
        <v>475</v>
      </c>
      <c r="I494" s="510">
        <v>935.6</v>
      </c>
    </row>
    <row r="495" spans="3:9">
      <c r="C495" s="870">
        <v>45492</v>
      </c>
      <c r="D495" s="872">
        <v>8.3333333333333329E-2</v>
      </c>
      <c r="E495" s="871">
        <v>443.6</v>
      </c>
      <c r="F495" s="871">
        <v>538</v>
      </c>
      <c r="G495" s="504">
        <v>443.6</v>
      </c>
      <c r="H495" s="504">
        <v>538</v>
      </c>
      <c r="I495" s="510">
        <v>981.6</v>
      </c>
    </row>
    <row r="496" spans="3:9">
      <c r="C496" s="870">
        <v>45492</v>
      </c>
      <c r="D496" s="872">
        <v>0.125</v>
      </c>
      <c r="E496" s="871">
        <v>440</v>
      </c>
      <c r="F496" s="871">
        <v>524</v>
      </c>
      <c r="G496" s="504">
        <v>440</v>
      </c>
      <c r="H496" s="504">
        <v>524</v>
      </c>
      <c r="I496" s="510">
        <v>964</v>
      </c>
    </row>
    <row r="497" spans="3:9">
      <c r="C497" s="870">
        <v>45492</v>
      </c>
      <c r="D497" s="872">
        <v>0.16666666666666666</v>
      </c>
      <c r="E497" s="871">
        <v>440.4</v>
      </c>
      <c r="F497" s="871">
        <v>526</v>
      </c>
      <c r="G497" s="504">
        <v>440.4</v>
      </c>
      <c r="H497" s="504">
        <v>526</v>
      </c>
      <c r="I497" s="510">
        <v>966.4</v>
      </c>
    </row>
    <row r="498" spans="3:9">
      <c r="C498" s="870">
        <v>45492</v>
      </c>
      <c r="D498" s="872">
        <v>0.20833333333333334</v>
      </c>
      <c r="E498" s="871">
        <v>439.5</v>
      </c>
      <c r="F498" s="871">
        <v>519</v>
      </c>
      <c r="G498" s="504">
        <v>439.5</v>
      </c>
      <c r="H498" s="504">
        <v>519</v>
      </c>
      <c r="I498" s="510">
        <v>958.5</v>
      </c>
    </row>
    <row r="499" spans="3:9">
      <c r="C499" s="870">
        <v>45492</v>
      </c>
      <c r="D499" s="872">
        <v>0.25</v>
      </c>
      <c r="E499" s="871">
        <v>441.9</v>
      </c>
      <c r="F499" s="871">
        <v>528</v>
      </c>
      <c r="G499" s="504">
        <v>441.9</v>
      </c>
      <c r="H499" s="504">
        <v>528</v>
      </c>
      <c r="I499" s="510">
        <v>969.9</v>
      </c>
    </row>
    <row r="500" spans="3:9">
      <c r="C500" s="870">
        <v>45492</v>
      </c>
      <c r="D500" s="872">
        <v>0.29166666666666669</v>
      </c>
      <c r="E500" s="871">
        <v>441.2</v>
      </c>
      <c r="F500" s="871">
        <v>529</v>
      </c>
      <c r="G500" s="504">
        <v>441.2</v>
      </c>
      <c r="H500" s="504">
        <v>529</v>
      </c>
      <c r="I500" s="510">
        <v>970.2</v>
      </c>
    </row>
    <row r="501" spans="3:9">
      <c r="C501" s="870">
        <v>45492</v>
      </c>
      <c r="D501" s="872">
        <v>0.33333333333333331</v>
      </c>
      <c r="E501" s="871">
        <v>444.6</v>
      </c>
      <c r="F501" s="871">
        <v>572</v>
      </c>
      <c r="G501" s="504">
        <v>444.6</v>
      </c>
      <c r="H501" s="504">
        <v>572</v>
      </c>
      <c r="I501" s="510">
        <v>1016.6</v>
      </c>
    </row>
    <row r="502" spans="3:9">
      <c r="C502" s="870">
        <v>45492</v>
      </c>
      <c r="D502" s="872">
        <v>0.375</v>
      </c>
      <c r="E502" s="871">
        <v>479.8</v>
      </c>
      <c r="F502" s="871">
        <v>636</v>
      </c>
      <c r="G502" s="504">
        <v>479.8</v>
      </c>
      <c r="H502" s="504">
        <v>636</v>
      </c>
      <c r="I502" s="510">
        <v>1115.8</v>
      </c>
    </row>
    <row r="503" spans="3:9">
      <c r="C503" s="870">
        <v>45492</v>
      </c>
      <c r="D503" s="872">
        <v>0.41666666666666669</v>
      </c>
      <c r="E503" s="871">
        <v>506.3</v>
      </c>
      <c r="F503" s="871">
        <v>629</v>
      </c>
      <c r="G503" s="504">
        <v>506.3</v>
      </c>
      <c r="H503" s="504">
        <v>629</v>
      </c>
      <c r="I503" s="510">
        <v>1135.3</v>
      </c>
    </row>
    <row r="504" spans="3:9">
      <c r="C504" s="870">
        <v>45492</v>
      </c>
      <c r="D504" s="872">
        <v>0.45833333333333331</v>
      </c>
      <c r="E504" s="871">
        <v>557.29999999999995</v>
      </c>
      <c r="F504" s="871">
        <v>622</v>
      </c>
      <c r="G504" s="504">
        <v>557.29999999999995</v>
      </c>
      <c r="H504" s="504">
        <v>622</v>
      </c>
      <c r="I504" s="510">
        <v>1179.3</v>
      </c>
    </row>
    <row r="505" spans="3:9">
      <c r="C505" s="870">
        <v>45492</v>
      </c>
      <c r="D505" s="872">
        <v>0.5</v>
      </c>
      <c r="E505" s="871">
        <v>516.29999999999995</v>
      </c>
      <c r="F505" s="871">
        <v>526</v>
      </c>
      <c r="G505" s="504">
        <v>516.29999999999995</v>
      </c>
      <c r="H505" s="504">
        <v>526</v>
      </c>
      <c r="I505" s="510">
        <v>1042.3</v>
      </c>
    </row>
    <row r="506" spans="3:9">
      <c r="C506" s="870">
        <v>45492</v>
      </c>
      <c r="D506" s="872">
        <v>0.54166666666666663</v>
      </c>
      <c r="E506" s="871">
        <v>511.8</v>
      </c>
      <c r="F506" s="871">
        <v>580</v>
      </c>
      <c r="G506" s="504">
        <v>511.8</v>
      </c>
      <c r="H506" s="504">
        <v>580</v>
      </c>
      <c r="I506" s="510">
        <v>1091.8</v>
      </c>
    </row>
    <row r="507" spans="3:9">
      <c r="C507" s="870">
        <v>45492</v>
      </c>
      <c r="D507" s="872">
        <v>0.58333333333333337</v>
      </c>
      <c r="E507" s="871">
        <v>515.1</v>
      </c>
      <c r="F507" s="871">
        <v>605</v>
      </c>
      <c r="G507" s="504">
        <v>515.1</v>
      </c>
      <c r="H507" s="504">
        <v>605</v>
      </c>
      <c r="I507" s="510">
        <v>1120.0999999999999</v>
      </c>
    </row>
    <row r="508" spans="3:9">
      <c r="C508" s="870">
        <v>45492</v>
      </c>
      <c r="D508" s="872">
        <v>0.625</v>
      </c>
      <c r="E508" s="871">
        <v>515.1</v>
      </c>
      <c r="F508" s="871">
        <v>599</v>
      </c>
      <c r="G508" s="504">
        <v>515.1</v>
      </c>
      <c r="H508" s="504">
        <v>599</v>
      </c>
      <c r="I508" s="510">
        <v>1114.0999999999999</v>
      </c>
    </row>
    <row r="509" spans="3:9">
      <c r="C509" s="870">
        <v>45492</v>
      </c>
      <c r="D509" s="872">
        <v>0.66666666666666663</v>
      </c>
      <c r="E509" s="871">
        <v>515</v>
      </c>
      <c r="F509" s="871">
        <v>600</v>
      </c>
      <c r="G509" s="504">
        <v>515</v>
      </c>
      <c r="H509" s="504">
        <v>600</v>
      </c>
      <c r="I509" s="510">
        <v>1115</v>
      </c>
    </row>
    <row r="510" spans="3:9">
      <c r="C510" s="870">
        <v>45492</v>
      </c>
      <c r="D510" s="872">
        <v>0.70833333333333337</v>
      </c>
      <c r="E510" s="871">
        <v>521.1</v>
      </c>
      <c r="F510" s="871">
        <v>597</v>
      </c>
      <c r="G510" s="504">
        <v>521.1</v>
      </c>
      <c r="H510" s="504">
        <v>597</v>
      </c>
      <c r="I510" s="510">
        <v>1118.0999999999999</v>
      </c>
    </row>
    <row r="511" spans="3:9">
      <c r="C511" s="870">
        <v>45492</v>
      </c>
      <c r="D511" s="872">
        <v>0.75</v>
      </c>
      <c r="E511" s="871">
        <v>546.1</v>
      </c>
      <c r="F511" s="871">
        <v>572</v>
      </c>
      <c r="G511" s="504">
        <v>546.1</v>
      </c>
      <c r="H511" s="504">
        <v>572</v>
      </c>
      <c r="I511" s="510">
        <v>1118.0999999999999</v>
      </c>
    </row>
    <row r="512" spans="3:9">
      <c r="C512" s="870">
        <v>45492</v>
      </c>
      <c r="D512" s="872">
        <v>0.79166666666666663</v>
      </c>
      <c r="E512" s="871">
        <v>556.1</v>
      </c>
      <c r="F512" s="871">
        <v>561</v>
      </c>
      <c r="G512" s="504">
        <v>556.1</v>
      </c>
      <c r="H512" s="504">
        <v>561</v>
      </c>
      <c r="I512" s="510">
        <v>1117.0999999999999</v>
      </c>
    </row>
    <row r="513" spans="3:9">
      <c r="C513" s="870">
        <v>45492</v>
      </c>
      <c r="D513" s="872">
        <v>0.83333333333333337</v>
      </c>
      <c r="E513" s="871">
        <v>539.9</v>
      </c>
      <c r="F513" s="871">
        <v>559</v>
      </c>
      <c r="G513" s="504">
        <v>539.9</v>
      </c>
      <c r="H513" s="504">
        <v>559</v>
      </c>
      <c r="I513" s="510">
        <v>1098.9000000000001</v>
      </c>
    </row>
    <row r="514" spans="3:9">
      <c r="C514" s="870">
        <v>45492</v>
      </c>
      <c r="D514" s="872">
        <v>0.875</v>
      </c>
      <c r="E514" s="871">
        <v>539.9</v>
      </c>
      <c r="F514" s="871">
        <v>558</v>
      </c>
      <c r="G514" s="504">
        <v>539.9</v>
      </c>
      <c r="H514" s="504">
        <v>558</v>
      </c>
      <c r="I514" s="510">
        <v>1097.9000000000001</v>
      </c>
    </row>
    <row r="515" spans="3:9">
      <c r="C515" s="870">
        <v>45492</v>
      </c>
      <c r="D515" s="872">
        <v>0.91666666666666663</v>
      </c>
      <c r="E515" s="871">
        <v>540.1</v>
      </c>
      <c r="F515" s="871">
        <v>561</v>
      </c>
      <c r="G515" s="504">
        <v>540.1</v>
      </c>
      <c r="H515" s="504">
        <v>561</v>
      </c>
      <c r="I515" s="510">
        <v>1101.0999999999999</v>
      </c>
    </row>
    <row r="516" spans="3:9">
      <c r="C516" s="870">
        <v>45492</v>
      </c>
      <c r="D516" s="872">
        <v>0.95833333333333337</v>
      </c>
      <c r="E516" s="871">
        <v>540.70000000000005</v>
      </c>
      <c r="F516" s="871">
        <v>559</v>
      </c>
      <c r="G516" s="504">
        <v>540.70000000000005</v>
      </c>
      <c r="H516" s="504">
        <v>559</v>
      </c>
      <c r="I516" s="510">
        <v>1099.7</v>
      </c>
    </row>
    <row r="517" spans="3:9">
      <c r="C517" s="870">
        <v>45493</v>
      </c>
      <c r="D517" s="872">
        <v>0</v>
      </c>
      <c r="E517" s="871">
        <v>534.1</v>
      </c>
      <c r="F517" s="871">
        <v>608</v>
      </c>
      <c r="G517" s="504">
        <v>534.1</v>
      </c>
      <c r="H517" s="504">
        <v>608</v>
      </c>
      <c r="I517" s="510">
        <v>1142.0999999999999</v>
      </c>
    </row>
    <row r="518" spans="3:9">
      <c r="C518" s="870">
        <v>45493</v>
      </c>
      <c r="D518" s="872">
        <v>4.1666666666666664E-2</v>
      </c>
      <c r="E518" s="871">
        <v>568.9</v>
      </c>
      <c r="F518" s="871">
        <v>654</v>
      </c>
      <c r="G518" s="504">
        <v>568.9</v>
      </c>
      <c r="H518" s="504">
        <v>654</v>
      </c>
      <c r="I518" s="510">
        <v>1222.9000000000001</v>
      </c>
    </row>
    <row r="519" spans="3:9">
      <c r="C519" s="870">
        <v>45493</v>
      </c>
      <c r="D519" s="872">
        <v>8.3333333333333329E-2</v>
      </c>
      <c r="E519" s="871">
        <v>516.29999999999995</v>
      </c>
      <c r="F519" s="871">
        <v>651</v>
      </c>
      <c r="G519" s="504">
        <v>516.29999999999995</v>
      </c>
      <c r="H519" s="504">
        <v>651</v>
      </c>
      <c r="I519" s="510">
        <v>1167.3</v>
      </c>
    </row>
    <row r="520" spans="3:9">
      <c r="C520" s="870">
        <v>45493</v>
      </c>
      <c r="D520" s="872">
        <v>0.125</v>
      </c>
      <c r="E520" s="871">
        <v>524.29999999999995</v>
      </c>
      <c r="F520" s="871">
        <v>535</v>
      </c>
      <c r="G520" s="504">
        <v>524.29999999999995</v>
      </c>
      <c r="H520" s="504">
        <v>535</v>
      </c>
      <c r="I520" s="510">
        <v>1059.3</v>
      </c>
    </row>
    <row r="521" spans="3:9">
      <c r="C521" s="870">
        <v>45493</v>
      </c>
      <c r="D521" s="872">
        <v>0.16666666666666666</v>
      </c>
      <c r="E521" s="871">
        <v>556.20000000000005</v>
      </c>
      <c r="F521" s="871">
        <v>670</v>
      </c>
      <c r="G521" s="504">
        <v>556.20000000000005</v>
      </c>
      <c r="H521" s="504">
        <v>670</v>
      </c>
      <c r="I521" s="510">
        <v>1226.2</v>
      </c>
    </row>
    <row r="522" spans="3:9">
      <c r="C522" s="870">
        <v>45493</v>
      </c>
      <c r="D522" s="872">
        <v>0.20833333333333334</v>
      </c>
      <c r="E522" s="871">
        <v>499.4</v>
      </c>
      <c r="F522" s="871">
        <v>670</v>
      </c>
      <c r="G522" s="504">
        <v>499.4</v>
      </c>
      <c r="H522" s="504">
        <v>670</v>
      </c>
      <c r="I522" s="510">
        <v>1169.4000000000001</v>
      </c>
    </row>
    <row r="523" spans="3:9">
      <c r="C523" s="870">
        <v>45493</v>
      </c>
      <c r="D523" s="872">
        <v>0.25</v>
      </c>
      <c r="E523" s="871">
        <v>499.6</v>
      </c>
      <c r="F523" s="871">
        <v>626</v>
      </c>
      <c r="G523" s="504">
        <v>499.6</v>
      </c>
      <c r="H523" s="504">
        <v>626</v>
      </c>
      <c r="I523" s="510">
        <v>1125.5999999999999</v>
      </c>
    </row>
    <row r="524" spans="3:9">
      <c r="C524" s="870">
        <v>45493</v>
      </c>
      <c r="D524" s="872">
        <v>0.29166666666666669</v>
      </c>
      <c r="E524" s="871">
        <v>500.8</v>
      </c>
      <c r="F524" s="871">
        <v>611</v>
      </c>
      <c r="G524" s="504">
        <v>500.8</v>
      </c>
      <c r="H524" s="504">
        <v>611</v>
      </c>
      <c r="I524" s="510">
        <v>1111.8</v>
      </c>
    </row>
    <row r="525" spans="3:9">
      <c r="C525" s="870">
        <v>45493</v>
      </c>
      <c r="D525" s="872">
        <v>0.33333333333333331</v>
      </c>
      <c r="E525" s="871">
        <v>510.2</v>
      </c>
      <c r="F525" s="871">
        <v>651</v>
      </c>
      <c r="G525" s="504">
        <v>510.2</v>
      </c>
      <c r="H525" s="504">
        <v>651</v>
      </c>
      <c r="I525" s="510">
        <v>1161.2</v>
      </c>
    </row>
    <row r="526" spans="3:9">
      <c r="C526" s="870">
        <v>45493</v>
      </c>
      <c r="D526" s="872">
        <v>0.375</v>
      </c>
      <c r="E526" s="871">
        <v>505.9</v>
      </c>
      <c r="F526" s="871">
        <v>607</v>
      </c>
      <c r="G526" s="504">
        <v>505.9</v>
      </c>
      <c r="H526" s="504">
        <v>607</v>
      </c>
      <c r="I526" s="510">
        <v>1112.9000000000001</v>
      </c>
    </row>
    <row r="527" spans="3:9">
      <c r="C527" s="870">
        <v>45493</v>
      </c>
      <c r="D527" s="872">
        <v>0.41666666666666669</v>
      </c>
      <c r="E527" s="871">
        <v>491.6</v>
      </c>
      <c r="F527" s="871">
        <v>575</v>
      </c>
      <c r="G527" s="504">
        <v>491.6</v>
      </c>
      <c r="H527" s="504">
        <v>575</v>
      </c>
      <c r="I527" s="510">
        <v>1066.5999999999999</v>
      </c>
    </row>
    <row r="528" spans="3:9">
      <c r="C528" s="870">
        <v>45493</v>
      </c>
      <c r="D528" s="872">
        <v>0.45833333333333331</v>
      </c>
      <c r="E528" s="871">
        <v>502.2</v>
      </c>
      <c r="F528" s="871">
        <v>571</v>
      </c>
      <c r="G528" s="504">
        <v>502.2</v>
      </c>
      <c r="H528" s="504">
        <v>571</v>
      </c>
      <c r="I528" s="510">
        <v>1073.2</v>
      </c>
    </row>
    <row r="529" spans="3:9">
      <c r="C529" s="870">
        <v>45493</v>
      </c>
      <c r="D529" s="872">
        <v>0.5</v>
      </c>
      <c r="E529" s="871">
        <v>511.2</v>
      </c>
      <c r="F529" s="871">
        <v>587</v>
      </c>
      <c r="G529" s="504">
        <v>511.2</v>
      </c>
      <c r="H529" s="504">
        <v>587</v>
      </c>
      <c r="I529" s="510">
        <v>1098.2</v>
      </c>
    </row>
    <row r="530" spans="3:9">
      <c r="C530" s="870">
        <v>45493</v>
      </c>
      <c r="D530" s="872">
        <v>0.54166666666666663</v>
      </c>
      <c r="E530" s="871">
        <v>539.1</v>
      </c>
      <c r="F530" s="871">
        <v>675</v>
      </c>
      <c r="G530" s="504">
        <v>539.1</v>
      </c>
      <c r="H530" s="504">
        <v>675</v>
      </c>
      <c r="I530" s="510">
        <v>1214.0999999999999</v>
      </c>
    </row>
    <row r="531" spans="3:9">
      <c r="C531" s="870">
        <v>45493</v>
      </c>
      <c r="D531" s="872">
        <v>0.58333333333333337</v>
      </c>
      <c r="E531" s="871">
        <v>540.20000000000005</v>
      </c>
      <c r="F531" s="871">
        <v>552</v>
      </c>
      <c r="G531" s="504">
        <v>540.20000000000005</v>
      </c>
      <c r="H531" s="504">
        <v>552</v>
      </c>
      <c r="I531" s="510">
        <v>1092.2</v>
      </c>
    </row>
    <row r="532" spans="3:9">
      <c r="C532" s="870">
        <v>45493</v>
      </c>
      <c r="D532" s="872">
        <v>0.625</v>
      </c>
      <c r="E532" s="871">
        <v>540.1</v>
      </c>
      <c r="F532" s="871">
        <v>503</v>
      </c>
      <c r="G532" s="504">
        <v>540.1</v>
      </c>
      <c r="H532" s="504">
        <v>503</v>
      </c>
      <c r="I532" s="510">
        <v>1043.0999999999999</v>
      </c>
    </row>
    <row r="533" spans="3:9">
      <c r="C533" s="870">
        <v>45493</v>
      </c>
      <c r="D533" s="872">
        <v>0.66666666666666663</v>
      </c>
      <c r="E533" s="871">
        <v>539.20000000000005</v>
      </c>
      <c r="F533" s="871">
        <v>506</v>
      </c>
      <c r="G533" s="504">
        <v>539.20000000000005</v>
      </c>
      <c r="H533" s="504">
        <v>506</v>
      </c>
      <c r="I533" s="510">
        <v>1045.2</v>
      </c>
    </row>
    <row r="534" spans="3:9">
      <c r="C534" s="870">
        <v>45493</v>
      </c>
      <c r="D534" s="872">
        <v>0.70833333333333337</v>
      </c>
      <c r="E534" s="871">
        <v>507.9</v>
      </c>
      <c r="F534" s="871">
        <v>489</v>
      </c>
      <c r="G534" s="504">
        <v>507.9</v>
      </c>
      <c r="H534" s="504">
        <v>489</v>
      </c>
      <c r="I534" s="510">
        <v>996.9</v>
      </c>
    </row>
    <row r="535" spans="3:9">
      <c r="C535" s="870">
        <v>45493</v>
      </c>
      <c r="D535" s="872">
        <v>0.75</v>
      </c>
      <c r="E535" s="871">
        <v>530</v>
      </c>
      <c r="F535" s="871">
        <v>486</v>
      </c>
      <c r="G535" s="504">
        <v>530</v>
      </c>
      <c r="H535" s="504">
        <v>486</v>
      </c>
      <c r="I535" s="510">
        <v>1016</v>
      </c>
    </row>
    <row r="536" spans="3:9">
      <c r="C536" s="870">
        <v>45493</v>
      </c>
      <c r="D536" s="872">
        <v>0.79166666666666663</v>
      </c>
      <c r="E536" s="871">
        <v>584.79999999999995</v>
      </c>
      <c r="F536" s="871">
        <v>593</v>
      </c>
      <c r="G536" s="504">
        <v>584.79999999999995</v>
      </c>
      <c r="H536" s="504">
        <v>593</v>
      </c>
      <c r="I536" s="510">
        <v>1177.8</v>
      </c>
    </row>
    <row r="537" spans="3:9">
      <c r="C537" s="870">
        <v>45493</v>
      </c>
      <c r="D537" s="872">
        <v>0.83333333333333337</v>
      </c>
      <c r="E537" s="871">
        <v>520.9</v>
      </c>
      <c r="F537" s="871">
        <v>555</v>
      </c>
      <c r="G537" s="504">
        <v>520.9</v>
      </c>
      <c r="H537" s="504">
        <v>555</v>
      </c>
      <c r="I537" s="510">
        <v>1075.9000000000001</v>
      </c>
    </row>
    <row r="538" spans="3:9">
      <c r="C538" s="870">
        <v>45493</v>
      </c>
      <c r="D538" s="872">
        <v>0.875</v>
      </c>
      <c r="E538" s="871">
        <v>503.3</v>
      </c>
      <c r="F538" s="871">
        <v>554</v>
      </c>
      <c r="G538" s="504">
        <v>503.3</v>
      </c>
      <c r="H538" s="504">
        <v>554</v>
      </c>
      <c r="I538" s="510">
        <v>1057.3</v>
      </c>
    </row>
    <row r="539" spans="3:9">
      <c r="C539" s="870">
        <v>45493</v>
      </c>
      <c r="D539" s="872">
        <v>0.91666666666666663</v>
      </c>
      <c r="E539" s="871">
        <v>564.29999999999995</v>
      </c>
      <c r="F539" s="871">
        <v>565</v>
      </c>
      <c r="G539" s="504">
        <v>564.29999999999995</v>
      </c>
      <c r="H539" s="504">
        <v>565</v>
      </c>
      <c r="I539" s="510">
        <v>1129.3</v>
      </c>
    </row>
    <row r="540" spans="3:9">
      <c r="C540" s="870">
        <v>45493</v>
      </c>
      <c r="D540" s="872">
        <v>0.95833333333333337</v>
      </c>
      <c r="E540" s="871">
        <v>506.8</v>
      </c>
      <c r="F540" s="871">
        <v>517</v>
      </c>
      <c r="G540" s="504">
        <v>506.8</v>
      </c>
      <c r="H540" s="504">
        <v>517</v>
      </c>
      <c r="I540" s="510">
        <v>1023.8</v>
      </c>
    </row>
    <row r="541" spans="3:9">
      <c r="C541" s="870">
        <v>45494</v>
      </c>
      <c r="D541" s="872">
        <v>0</v>
      </c>
      <c r="E541" s="871">
        <v>560.5</v>
      </c>
      <c r="F541" s="871">
        <v>549</v>
      </c>
      <c r="G541" s="504">
        <v>560.5</v>
      </c>
      <c r="H541" s="504">
        <v>549</v>
      </c>
      <c r="I541" s="510">
        <v>1109.5</v>
      </c>
    </row>
    <row r="542" spans="3:9">
      <c r="C542" s="870">
        <v>45494</v>
      </c>
      <c r="D542" s="872">
        <v>4.1666666666666664E-2</v>
      </c>
      <c r="E542" s="871">
        <v>531.29999999999995</v>
      </c>
      <c r="F542" s="871">
        <v>565</v>
      </c>
      <c r="G542" s="504">
        <v>531.29999999999995</v>
      </c>
      <c r="H542" s="504">
        <v>565</v>
      </c>
      <c r="I542" s="510">
        <v>1096.3</v>
      </c>
    </row>
    <row r="543" spans="3:9">
      <c r="C543" s="870">
        <v>45494</v>
      </c>
      <c r="D543" s="872">
        <v>8.3333333333333329E-2</v>
      </c>
      <c r="E543" s="871">
        <v>529.9</v>
      </c>
      <c r="F543" s="871">
        <v>565</v>
      </c>
      <c r="G543" s="504">
        <v>529.9</v>
      </c>
      <c r="H543" s="504">
        <v>565</v>
      </c>
      <c r="I543" s="510">
        <v>1094.9000000000001</v>
      </c>
    </row>
    <row r="544" spans="3:9">
      <c r="C544" s="870">
        <v>45494</v>
      </c>
      <c r="D544" s="872">
        <v>0.125</v>
      </c>
      <c r="E544" s="871">
        <v>529.9</v>
      </c>
      <c r="F544" s="871">
        <v>563</v>
      </c>
      <c r="G544" s="504">
        <v>529.9</v>
      </c>
      <c r="H544" s="504">
        <v>563</v>
      </c>
      <c r="I544" s="510">
        <v>1092.9000000000001</v>
      </c>
    </row>
    <row r="545" spans="3:9">
      <c r="C545" s="870">
        <v>45494</v>
      </c>
      <c r="D545" s="872">
        <v>0.16666666666666666</v>
      </c>
      <c r="E545" s="871">
        <v>551</v>
      </c>
      <c r="F545" s="871">
        <v>550</v>
      </c>
      <c r="G545" s="504">
        <v>551</v>
      </c>
      <c r="H545" s="504">
        <v>550</v>
      </c>
      <c r="I545" s="510">
        <v>1101</v>
      </c>
    </row>
    <row r="546" spans="3:9">
      <c r="C546" s="870">
        <v>45494</v>
      </c>
      <c r="D546" s="872">
        <v>0.20833333333333334</v>
      </c>
      <c r="E546" s="871">
        <v>560.1</v>
      </c>
      <c r="F546" s="871">
        <v>529</v>
      </c>
      <c r="G546" s="504">
        <v>560.1</v>
      </c>
      <c r="H546" s="504">
        <v>529</v>
      </c>
      <c r="I546" s="510">
        <v>1089.0999999999999</v>
      </c>
    </row>
    <row r="547" spans="3:9">
      <c r="C547" s="870">
        <v>45494</v>
      </c>
      <c r="D547" s="872">
        <v>0.25</v>
      </c>
      <c r="E547" s="871">
        <v>547.1</v>
      </c>
      <c r="F547" s="871">
        <v>529</v>
      </c>
      <c r="G547" s="504">
        <v>547.1</v>
      </c>
      <c r="H547" s="504">
        <v>529</v>
      </c>
      <c r="I547" s="510">
        <v>1076.0999999999999</v>
      </c>
    </row>
    <row r="548" spans="3:9">
      <c r="C548" s="870">
        <v>45494</v>
      </c>
      <c r="D548" s="872">
        <v>0.29166666666666669</v>
      </c>
      <c r="E548" s="871">
        <v>534.29999999999995</v>
      </c>
      <c r="F548" s="871">
        <v>508</v>
      </c>
      <c r="G548" s="504">
        <v>534.29999999999995</v>
      </c>
      <c r="H548" s="504">
        <v>508</v>
      </c>
      <c r="I548" s="510">
        <v>1042.3</v>
      </c>
    </row>
    <row r="549" spans="3:9">
      <c r="C549" s="870">
        <v>45494</v>
      </c>
      <c r="D549" s="872">
        <v>0.33333333333333331</v>
      </c>
      <c r="E549" s="871">
        <v>514.79999999999995</v>
      </c>
      <c r="F549" s="871">
        <v>498</v>
      </c>
      <c r="G549" s="504">
        <v>514.79999999999995</v>
      </c>
      <c r="H549" s="504">
        <v>498</v>
      </c>
      <c r="I549" s="510">
        <v>1012.8</v>
      </c>
    </row>
    <row r="550" spans="3:9">
      <c r="C550" s="870">
        <v>45494</v>
      </c>
      <c r="D550" s="872">
        <v>0.375</v>
      </c>
      <c r="E550" s="871">
        <v>522.9</v>
      </c>
      <c r="F550" s="871">
        <v>498</v>
      </c>
      <c r="G550" s="504">
        <v>522.9</v>
      </c>
      <c r="H550" s="504">
        <v>498</v>
      </c>
      <c r="I550" s="510">
        <v>1020.9</v>
      </c>
    </row>
    <row r="551" spans="3:9">
      <c r="C551" s="870">
        <v>45494</v>
      </c>
      <c r="D551" s="872">
        <v>0.41666666666666669</v>
      </c>
      <c r="E551" s="871">
        <v>539.70000000000005</v>
      </c>
      <c r="F551" s="871">
        <v>497</v>
      </c>
      <c r="G551" s="504">
        <v>539.70000000000005</v>
      </c>
      <c r="H551" s="504">
        <v>497</v>
      </c>
      <c r="I551" s="510">
        <v>1036.7</v>
      </c>
    </row>
    <row r="552" spans="3:9">
      <c r="C552" s="870">
        <v>45494</v>
      </c>
      <c r="D552" s="872">
        <v>0.45833333333333331</v>
      </c>
      <c r="E552" s="871">
        <v>538.79999999999995</v>
      </c>
      <c r="F552" s="871">
        <v>500</v>
      </c>
      <c r="G552" s="504">
        <v>538.79999999999995</v>
      </c>
      <c r="H552" s="504">
        <v>500</v>
      </c>
      <c r="I552" s="510">
        <v>1038.8</v>
      </c>
    </row>
    <row r="553" spans="3:9">
      <c r="C553" s="870">
        <v>45494</v>
      </c>
      <c r="D553" s="872">
        <v>0.5</v>
      </c>
      <c r="E553" s="871">
        <v>526.20000000000005</v>
      </c>
      <c r="F553" s="871">
        <v>569</v>
      </c>
      <c r="G553" s="504">
        <v>526.20000000000005</v>
      </c>
      <c r="H553" s="504">
        <v>569</v>
      </c>
      <c r="I553" s="510">
        <v>1095.2</v>
      </c>
    </row>
    <row r="554" spans="3:9">
      <c r="C554" s="870">
        <v>45494</v>
      </c>
      <c r="D554" s="872">
        <v>0.54166666666666663</v>
      </c>
      <c r="E554" s="871">
        <v>540</v>
      </c>
      <c r="F554" s="871">
        <v>556</v>
      </c>
      <c r="G554" s="504">
        <v>540</v>
      </c>
      <c r="H554" s="504">
        <v>556</v>
      </c>
      <c r="I554" s="510">
        <v>1096</v>
      </c>
    </row>
    <row r="555" spans="3:9">
      <c r="C555" s="870">
        <v>45494</v>
      </c>
      <c r="D555" s="872">
        <v>0.58333333333333337</v>
      </c>
      <c r="E555" s="871">
        <v>582.4</v>
      </c>
      <c r="F555" s="871">
        <v>609</v>
      </c>
      <c r="G555" s="504">
        <v>582.4</v>
      </c>
      <c r="H555" s="504">
        <v>609</v>
      </c>
      <c r="I555" s="510">
        <v>1191.4000000000001</v>
      </c>
    </row>
    <row r="556" spans="3:9">
      <c r="C556" s="870">
        <v>45494</v>
      </c>
      <c r="D556" s="872">
        <v>0.625</v>
      </c>
      <c r="E556" s="871">
        <v>590.20000000000005</v>
      </c>
      <c r="F556" s="871">
        <v>570</v>
      </c>
      <c r="G556" s="504">
        <v>590.20000000000005</v>
      </c>
      <c r="H556" s="504">
        <v>570</v>
      </c>
      <c r="I556" s="510">
        <v>1160.2</v>
      </c>
    </row>
    <row r="557" spans="3:9">
      <c r="C557" s="870">
        <v>45494</v>
      </c>
      <c r="D557" s="872">
        <v>0.66666666666666663</v>
      </c>
      <c r="E557" s="871">
        <v>587.5</v>
      </c>
      <c r="F557" s="871">
        <v>569</v>
      </c>
      <c r="G557" s="504">
        <v>587.5</v>
      </c>
      <c r="H557" s="504">
        <v>569</v>
      </c>
      <c r="I557" s="510">
        <v>1156.5</v>
      </c>
    </row>
    <row r="558" spans="3:9">
      <c r="C558" s="870">
        <v>45494</v>
      </c>
      <c r="D558" s="872">
        <v>0.70833333333333337</v>
      </c>
      <c r="E558" s="871">
        <v>529.9</v>
      </c>
      <c r="F558" s="871">
        <v>567</v>
      </c>
      <c r="G558" s="504">
        <v>529.9</v>
      </c>
      <c r="H558" s="504">
        <v>567</v>
      </c>
      <c r="I558" s="510">
        <v>1096.9000000000001</v>
      </c>
    </row>
    <row r="559" spans="3:9">
      <c r="C559" s="870">
        <v>45494</v>
      </c>
      <c r="D559" s="872">
        <v>0.75</v>
      </c>
      <c r="E559" s="871">
        <v>540.1</v>
      </c>
      <c r="F559" s="871">
        <v>527</v>
      </c>
      <c r="G559" s="504">
        <v>540.1</v>
      </c>
      <c r="H559" s="504">
        <v>527</v>
      </c>
      <c r="I559" s="510">
        <v>1067.0999999999999</v>
      </c>
    </row>
    <row r="560" spans="3:9">
      <c r="C560" s="870">
        <v>45494</v>
      </c>
      <c r="D560" s="872">
        <v>0.79166666666666663</v>
      </c>
      <c r="E560" s="871">
        <v>534.79999999999995</v>
      </c>
      <c r="F560" s="871">
        <v>525</v>
      </c>
      <c r="G560" s="504">
        <v>534.79999999999995</v>
      </c>
      <c r="H560" s="504">
        <v>525</v>
      </c>
      <c r="I560" s="510">
        <v>1059.8</v>
      </c>
    </row>
    <row r="561" spans="3:9">
      <c r="C561" s="870">
        <v>45494</v>
      </c>
      <c r="D561" s="872">
        <v>0.83333333333333337</v>
      </c>
      <c r="E561" s="871">
        <v>498.2</v>
      </c>
      <c r="F561" s="871">
        <v>497</v>
      </c>
      <c r="G561" s="504">
        <v>498.2</v>
      </c>
      <c r="H561" s="504">
        <v>497</v>
      </c>
      <c r="I561" s="510">
        <v>995.2</v>
      </c>
    </row>
    <row r="562" spans="3:9">
      <c r="C562" s="870">
        <v>45494</v>
      </c>
      <c r="D562" s="872">
        <v>0.875</v>
      </c>
      <c r="E562" s="871">
        <v>517.70000000000005</v>
      </c>
      <c r="F562" s="871">
        <v>488</v>
      </c>
      <c r="G562" s="504">
        <v>517.70000000000005</v>
      </c>
      <c r="H562" s="504">
        <v>488</v>
      </c>
      <c r="I562" s="510">
        <v>1005.7</v>
      </c>
    </row>
    <row r="563" spans="3:9">
      <c r="C563" s="870">
        <v>45494</v>
      </c>
      <c r="D563" s="872">
        <v>0.91666666666666663</v>
      </c>
      <c r="E563" s="871">
        <v>540</v>
      </c>
      <c r="F563" s="871">
        <v>505</v>
      </c>
      <c r="G563" s="504">
        <v>540</v>
      </c>
      <c r="H563" s="504">
        <v>505</v>
      </c>
      <c r="I563" s="510">
        <v>1045</v>
      </c>
    </row>
    <row r="564" spans="3:9">
      <c r="C564" s="870">
        <v>45494</v>
      </c>
      <c r="D564" s="872">
        <v>0.95833333333333337</v>
      </c>
      <c r="E564" s="871">
        <v>522.9</v>
      </c>
      <c r="F564" s="871">
        <v>505</v>
      </c>
      <c r="G564" s="504">
        <v>522.9</v>
      </c>
      <c r="H564" s="504">
        <v>505</v>
      </c>
      <c r="I564" s="510">
        <v>1027.9000000000001</v>
      </c>
    </row>
    <row r="565" spans="3:9">
      <c r="C565" s="870">
        <v>45495</v>
      </c>
      <c r="D565" s="872">
        <v>0</v>
      </c>
      <c r="E565" s="871">
        <v>540.1</v>
      </c>
      <c r="F565" s="871">
        <v>502</v>
      </c>
      <c r="G565" s="504">
        <v>540.1</v>
      </c>
      <c r="H565" s="504">
        <v>502</v>
      </c>
      <c r="I565" s="510">
        <v>1042.0999999999999</v>
      </c>
    </row>
    <row r="566" spans="3:9">
      <c r="C566" s="870">
        <v>45495</v>
      </c>
      <c r="D566" s="872">
        <v>4.1666666666666664E-2</v>
      </c>
      <c r="E566" s="871">
        <v>540</v>
      </c>
      <c r="F566" s="871">
        <v>492</v>
      </c>
      <c r="G566" s="504">
        <v>540</v>
      </c>
      <c r="H566" s="504">
        <v>492</v>
      </c>
      <c r="I566" s="510">
        <v>1032</v>
      </c>
    </row>
    <row r="567" spans="3:9">
      <c r="C567" s="870">
        <v>45495</v>
      </c>
      <c r="D567" s="872">
        <v>8.3333333333333329E-2</v>
      </c>
      <c r="E567" s="871">
        <v>539.9</v>
      </c>
      <c r="F567" s="871">
        <v>507</v>
      </c>
      <c r="G567" s="504">
        <v>539.9</v>
      </c>
      <c r="H567" s="504">
        <v>507</v>
      </c>
      <c r="I567" s="510">
        <v>1046.9000000000001</v>
      </c>
    </row>
    <row r="568" spans="3:9">
      <c r="C568" s="870">
        <v>45495</v>
      </c>
      <c r="D568" s="872">
        <v>0.125</v>
      </c>
      <c r="E568" s="871">
        <v>585.6</v>
      </c>
      <c r="F568" s="871">
        <v>524</v>
      </c>
      <c r="G568" s="504">
        <v>585.6</v>
      </c>
      <c r="H568" s="504">
        <v>524</v>
      </c>
      <c r="I568" s="510">
        <v>1109.5999999999999</v>
      </c>
    </row>
    <row r="569" spans="3:9">
      <c r="C569" s="870">
        <v>45495</v>
      </c>
      <c r="D569" s="872">
        <v>0.16666666666666666</v>
      </c>
      <c r="E569" s="871">
        <v>534.6</v>
      </c>
      <c r="F569" s="871">
        <v>517</v>
      </c>
      <c r="G569" s="504">
        <v>534.6</v>
      </c>
      <c r="H569" s="504">
        <v>517</v>
      </c>
      <c r="I569" s="510">
        <v>1051.5999999999999</v>
      </c>
    </row>
    <row r="570" spans="3:9">
      <c r="C570" s="870">
        <v>45495</v>
      </c>
      <c r="D570" s="872">
        <v>0.20833333333333334</v>
      </c>
      <c r="E570" s="871">
        <v>511.6</v>
      </c>
      <c r="F570" s="871">
        <v>502</v>
      </c>
      <c r="G570" s="504">
        <v>511.6</v>
      </c>
      <c r="H570" s="504">
        <v>502</v>
      </c>
      <c r="I570" s="510">
        <v>1013.6</v>
      </c>
    </row>
    <row r="571" spans="3:9">
      <c r="C571" s="870">
        <v>45495</v>
      </c>
      <c r="D571" s="872">
        <v>0.25</v>
      </c>
      <c r="E571" s="871">
        <v>544</v>
      </c>
      <c r="F571" s="871">
        <v>502</v>
      </c>
      <c r="G571" s="504">
        <v>544</v>
      </c>
      <c r="H571" s="504">
        <v>502</v>
      </c>
      <c r="I571" s="510">
        <v>1046</v>
      </c>
    </row>
    <row r="572" spans="3:9">
      <c r="C572" s="870">
        <v>45495</v>
      </c>
      <c r="D572" s="872">
        <v>0.29166666666666669</v>
      </c>
      <c r="E572" s="871">
        <v>550.29999999999995</v>
      </c>
      <c r="F572" s="871">
        <v>501</v>
      </c>
      <c r="G572" s="504">
        <v>550.29999999999995</v>
      </c>
      <c r="H572" s="504">
        <v>501</v>
      </c>
      <c r="I572" s="510">
        <v>1051.3</v>
      </c>
    </row>
    <row r="573" spans="3:9">
      <c r="C573" s="870">
        <v>45495</v>
      </c>
      <c r="D573" s="872">
        <v>0.33333333333333331</v>
      </c>
      <c r="E573" s="871">
        <v>520.1</v>
      </c>
      <c r="F573" s="871">
        <v>444</v>
      </c>
      <c r="G573" s="504">
        <v>520.1</v>
      </c>
      <c r="H573" s="504">
        <v>444</v>
      </c>
      <c r="I573" s="510">
        <v>964.1</v>
      </c>
    </row>
    <row r="574" spans="3:9">
      <c r="C574" s="870">
        <v>45495</v>
      </c>
      <c r="D574" s="872">
        <v>0.375</v>
      </c>
      <c r="E574" s="871">
        <v>531.9</v>
      </c>
      <c r="F574" s="871">
        <v>484</v>
      </c>
      <c r="G574" s="504">
        <v>531.9</v>
      </c>
      <c r="H574" s="504">
        <v>484</v>
      </c>
      <c r="I574" s="510">
        <v>1015.9</v>
      </c>
    </row>
    <row r="575" spans="3:9">
      <c r="C575" s="870">
        <v>45495</v>
      </c>
      <c r="D575" s="872">
        <v>0.41666666666666669</v>
      </c>
      <c r="E575" s="871">
        <v>545.4</v>
      </c>
      <c r="F575" s="871">
        <v>504</v>
      </c>
      <c r="G575" s="504">
        <v>545.4</v>
      </c>
      <c r="H575" s="504">
        <v>504</v>
      </c>
      <c r="I575" s="510">
        <v>1049.4000000000001</v>
      </c>
    </row>
    <row r="576" spans="3:9">
      <c r="C576" s="870">
        <v>45495</v>
      </c>
      <c r="D576" s="872">
        <v>0.45833333333333331</v>
      </c>
      <c r="E576" s="871">
        <v>552.70000000000005</v>
      </c>
      <c r="F576" s="871">
        <v>458</v>
      </c>
      <c r="G576" s="504">
        <v>552.70000000000005</v>
      </c>
      <c r="H576" s="504">
        <v>458</v>
      </c>
      <c r="I576" s="510">
        <v>1010.7</v>
      </c>
    </row>
    <row r="577" spans="3:9">
      <c r="C577" s="870">
        <v>45495</v>
      </c>
      <c r="D577" s="872">
        <v>0.5</v>
      </c>
      <c r="E577" s="871">
        <v>570.20000000000005</v>
      </c>
      <c r="F577" s="871">
        <v>352</v>
      </c>
      <c r="G577" s="504">
        <v>570.20000000000005</v>
      </c>
      <c r="H577" s="504">
        <v>352</v>
      </c>
      <c r="I577" s="510">
        <v>922.2</v>
      </c>
    </row>
    <row r="578" spans="3:9">
      <c r="C578" s="870">
        <v>45495</v>
      </c>
      <c r="D578" s="872">
        <v>0.54166666666666663</v>
      </c>
      <c r="E578" s="871">
        <v>570</v>
      </c>
      <c r="F578" s="871">
        <v>504</v>
      </c>
      <c r="G578" s="504">
        <v>570</v>
      </c>
      <c r="H578" s="504">
        <v>504</v>
      </c>
      <c r="I578" s="510">
        <v>1074</v>
      </c>
    </row>
    <row r="579" spans="3:9">
      <c r="C579" s="870">
        <v>45495</v>
      </c>
      <c r="D579" s="872">
        <v>0.58333333333333337</v>
      </c>
      <c r="E579" s="871">
        <v>541</v>
      </c>
      <c r="F579" s="871">
        <v>421</v>
      </c>
      <c r="G579" s="504">
        <v>541</v>
      </c>
      <c r="H579" s="504">
        <v>421</v>
      </c>
      <c r="I579" s="510">
        <v>962</v>
      </c>
    </row>
    <row r="580" spans="3:9">
      <c r="C580" s="870">
        <v>45495</v>
      </c>
      <c r="D580" s="872">
        <v>0.625</v>
      </c>
      <c r="E580" s="871">
        <v>529.9</v>
      </c>
      <c r="F580" s="871">
        <v>493</v>
      </c>
      <c r="G580" s="504">
        <v>529.9</v>
      </c>
      <c r="H580" s="504">
        <v>493</v>
      </c>
      <c r="I580" s="510">
        <v>1022.9</v>
      </c>
    </row>
    <row r="581" spans="3:9">
      <c r="C581" s="870">
        <v>45495</v>
      </c>
      <c r="D581" s="872">
        <v>0.66666666666666663</v>
      </c>
      <c r="E581" s="871">
        <v>556.20000000000005</v>
      </c>
      <c r="F581" s="871">
        <v>487</v>
      </c>
      <c r="G581" s="504">
        <v>556.20000000000005</v>
      </c>
      <c r="H581" s="504">
        <v>487</v>
      </c>
      <c r="I581" s="510">
        <v>1043.2</v>
      </c>
    </row>
    <row r="582" spans="3:9">
      <c r="C582" s="870">
        <v>45495</v>
      </c>
      <c r="D582" s="872">
        <v>0.70833333333333337</v>
      </c>
      <c r="E582" s="871">
        <v>559.9</v>
      </c>
      <c r="F582" s="871">
        <v>485</v>
      </c>
      <c r="G582" s="504">
        <v>559.9</v>
      </c>
      <c r="H582" s="504">
        <v>485</v>
      </c>
      <c r="I582" s="510">
        <v>1044.9000000000001</v>
      </c>
    </row>
    <row r="583" spans="3:9">
      <c r="C583" s="870">
        <v>45495</v>
      </c>
      <c r="D583" s="872">
        <v>0.75</v>
      </c>
      <c r="E583" s="871">
        <v>576.9</v>
      </c>
      <c r="F583" s="871">
        <v>521</v>
      </c>
      <c r="G583" s="504">
        <v>576.9</v>
      </c>
      <c r="H583" s="504">
        <v>521</v>
      </c>
      <c r="I583" s="510">
        <v>1097.9000000000001</v>
      </c>
    </row>
    <row r="584" spans="3:9">
      <c r="C584" s="870">
        <v>45495</v>
      </c>
      <c r="D584" s="872">
        <v>0.79166666666666663</v>
      </c>
      <c r="E584" s="871">
        <v>525.29999999999995</v>
      </c>
      <c r="F584" s="871">
        <v>548</v>
      </c>
      <c r="G584" s="504">
        <v>525.29999999999995</v>
      </c>
      <c r="H584" s="504">
        <v>548</v>
      </c>
      <c r="I584" s="510">
        <v>1073.3</v>
      </c>
    </row>
    <row r="585" spans="3:9">
      <c r="C585" s="870">
        <v>45495</v>
      </c>
      <c r="D585" s="872">
        <v>0.83333333333333337</v>
      </c>
      <c r="E585" s="871">
        <v>592.5</v>
      </c>
      <c r="F585" s="871">
        <v>547</v>
      </c>
      <c r="G585" s="504">
        <v>592.5</v>
      </c>
      <c r="H585" s="504">
        <v>547</v>
      </c>
      <c r="I585" s="510">
        <v>1139.5</v>
      </c>
    </row>
    <row r="586" spans="3:9">
      <c r="C586" s="870">
        <v>45495</v>
      </c>
      <c r="D586" s="872">
        <v>0.875</v>
      </c>
      <c r="E586" s="871">
        <v>507.2</v>
      </c>
      <c r="F586" s="871">
        <v>505</v>
      </c>
      <c r="G586" s="504">
        <v>507.2</v>
      </c>
      <c r="H586" s="504">
        <v>505</v>
      </c>
      <c r="I586" s="510">
        <v>1012.2</v>
      </c>
    </row>
    <row r="587" spans="3:9">
      <c r="C587" s="870">
        <v>45495</v>
      </c>
      <c r="D587" s="872">
        <v>0.91666666666666663</v>
      </c>
      <c r="E587" s="871">
        <v>557.1</v>
      </c>
      <c r="F587" s="871">
        <v>539</v>
      </c>
      <c r="G587" s="504">
        <v>557.1</v>
      </c>
      <c r="H587" s="504">
        <v>539</v>
      </c>
      <c r="I587" s="510">
        <v>1096.0999999999999</v>
      </c>
    </row>
    <row r="588" spans="3:9">
      <c r="C588" s="870">
        <v>45495</v>
      </c>
      <c r="D588" s="872">
        <v>0.95833333333333337</v>
      </c>
      <c r="E588" s="871">
        <v>556.6</v>
      </c>
      <c r="F588" s="871">
        <v>538</v>
      </c>
      <c r="G588" s="504">
        <v>556.6</v>
      </c>
      <c r="H588" s="504">
        <v>538</v>
      </c>
      <c r="I588" s="510">
        <v>1094.5999999999999</v>
      </c>
    </row>
    <row r="589" spans="3:9">
      <c r="C589" s="870">
        <v>45496</v>
      </c>
      <c r="D589" s="872">
        <v>0</v>
      </c>
      <c r="E589" s="871">
        <v>531.70000000000005</v>
      </c>
      <c r="F589" s="871">
        <v>530</v>
      </c>
      <c r="G589" s="504">
        <v>531.70000000000005</v>
      </c>
      <c r="H589" s="504">
        <v>530</v>
      </c>
      <c r="I589" s="510">
        <v>1061.7</v>
      </c>
    </row>
    <row r="590" spans="3:9">
      <c r="C590" s="870">
        <v>45496</v>
      </c>
      <c r="D590" s="872">
        <v>4.1666666666666664E-2</v>
      </c>
      <c r="E590" s="871">
        <v>548.9</v>
      </c>
      <c r="F590" s="871">
        <v>529</v>
      </c>
      <c r="G590" s="504">
        <v>548.9</v>
      </c>
      <c r="H590" s="504">
        <v>529</v>
      </c>
      <c r="I590" s="510">
        <v>1077.9000000000001</v>
      </c>
    </row>
    <row r="591" spans="3:9">
      <c r="C591" s="870">
        <v>45496</v>
      </c>
      <c r="D591" s="872">
        <v>8.3333333333333329E-2</v>
      </c>
      <c r="E591" s="871">
        <v>566.70000000000005</v>
      </c>
      <c r="F591" s="871">
        <v>530</v>
      </c>
      <c r="G591" s="504">
        <v>566.70000000000005</v>
      </c>
      <c r="H591" s="504">
        <v>530</v>
      </c>
      <c r="I591" s="510">
        <v>1096.7</v>
      </c>
    </row>
    <row r="592" spans="3:9">
      <c r="C592" s="870">
        <v>45496</v>
      </c>
      <c r="D592" s="872">
        <v>0.125</v>
      </c>
      <c r="E592" s="871">
        <v>570.1</v>
      </c>
      <c r="F592" s="871">
        <v>534</v>
      </c>
      <c r="G592" s="504">
        <v>570.1</v>
      </c>
      <c r="H592" s="504">
        <v>534</v>
      </c>
      <c r="I592" s="510">
        <v>1104.0999999999999</v>
      </c>
    </row>
    <row r="593" spans="3:9">
      <c r="C593" s="870">
        <v>45496</v>
      </c>
      <c r="D593" s="872">
        <v>0.16666666666666666</v>
      </c>
      <c r="E593" s="871">
        <v>567</v>
      </c>
      <c r="F593" s="871">
        <v>537</v>
      </c>
      <c r="G593" s="504">
        <v>567</v>
      </c>
      <c r="H593" s="504">
        <v>537</v>
      </c>
      <c r="I593" s="510">
        <v>1104</v>
      </c>
    </row>
    <row r="594" spans="3:9">
      <c r="C594" s="870">
        <v>45496</v>
      </c>
      <c r="D594" s="872">
        <v>0.20833333333333334</v>
      </c>
      <c r="E594" s="871">
        <v>552.4</v>
      </c>
      <c r="F594" s="871">
        <v>537</v>
      </c>
      <c r="G594" s="504">
        <v>552.4</v>
      </c>
      <c r="H594" s="504">
        <v>537</v>
      </c>
      <c r="I594" s="510">
        <v>1089.4000000000001</v>
      </c>
    </row>
    <row r="595" spans="3:9">
      <c r="C595" s="870">
        <v>45496</v>
      </c>
      <c r="D595" s="872">
        <v>0.25</v>
      </c>
      <c r="E595" s="871">
        <v>550</v>
      </c>
      <c r="F595" s="871">
        <v>537</v>
      </c>
      <c r="G595" s="504">
        <v>550</v>
      </c>
      <c r="H595" s="504">
        <v>537</v>
      </c>
      <c r="I595" s="510">
        <v>1087</v>
      </c>
    </row>
    <row r="596" spans="3:9">
      <c r="C596" s="870">
        <v>45496</v>
      </c>
      <c r="D596" s="872">
        <v>0.29166666666666669</v>
      </c>
      <c r="E596" s="871">
        <v>525.9</v>
      </c>
      <c r="F596" s="871">
        <v>530</v>
      </c>
      <c r="G596" s="504">
        <v>525.9</v>
      </c>
      <c r="H596" s="504">
        <v>530</v>
      </c>
      <c r="I596" s="510">
        <v>1055.9000000000001</v>
      </c>
    </row>
    <row r="597" spans="3:9">
      <c r="C597" s="870">
        <v>45496</v>
      </c>
      <c r="D597" s="872">
        <v>0.33333333333333331</v>
      </c>
      <c r="E597" s="871">
        <v>532.70000000000005</v>
      </c>
      <c r="F597" s="871">
        <v>457</v>
      </c>
      <c r="G597" s="504">
        <v>532.70000000000005</v>
      </c>
      <c r="H597" s="504">
        <v>457</v>
      </c>
      <c r="I597" s="510">
        <v>989.7</v>
      </c>
    </row>
    <row r="598" spans="3:9">
      <c r="C598" s="870">
        <v>45496</v>
      </c>
      <c r="D598" s="872">
        <v>0.375</v>
      </c>
      <c r="E598" s="871">
        <v>465.7</v>
      </c>
      <c r="F598" s="871">
        <v>410</v>
      </c>
      <c r="G598" s="504">
        <v>465.7</v>
      </c>
      <c r="H598" s="504">
        <v>410</v>
      </c>
      <c r="I598" s="510">
        <v>875.7</v>
      </c>
    </row>
    <row r="599" spans="3:9">
      <c r="C599" s="870">
        <v>45496</v>
      </c>
      <c r="D599" s="872">
        <v>0.41666666666666669</v>
      </c>
      <c r="E599" s="871">
        <v>547.29999999999995</v>
      </c>
      <c r="F599" s="871">
        <v>509</v>
      </c>
      <c r="G599" s="504">
        <v>547.29999999999995</v>
      </c>
      <c r="H599" s="504">
        <v>509</v>
      </c>
      <c r="I599" s="510">
        <v>1056.3</v>
      </c>
    </row>
    <row r="600" spans="3:9">
      <c r="C600" s="870">
        <v>45496</v>
      </c>
      <c r="D600" s="872">
        <v>0.45833333333333331</v>
      </c>
      <c r="E600" s="871">
        <v>575.4</v>
      </c>
      <c r="F600" s="871">
        <v>510</v>
      </c>
      <c r="G600" s="504">
        <v>575.4</v>
      </c>
      <c r="H600" s="504">
        <v>510</v>
      </c>
      <c r="I600" s="510">
        <v>1085.4000000000001</v>
      </c>
    </row>
    <row r="601" spans="3:9">
      <c r="C601" s="870">
        <v>45496</v>
      </c>
      <c r="D601" s="872">
        <v>0.5</v>
      </c>
      <c r="E601" s="871">
        <v>553.29999999999995</v>
      </c>
      <c r="F601" s="871">
        <v>492</v>
      </c>
      <c r="G601" s="504">
        <v>553.29999999999995</v>
      </c>
      <c r="H601" s="504">
        <v>492</v>
      </c>
      <c r="I601" s="510">
        <v>1045.3</v>
      </c>
    </row>
    <row r="602" spans="3:9">
      <c r="C602" s="870">
        <v>45496</v>
      </c>
      <c r="D602" s="872">
        <v>0.54166666666666663</v>
      </c>
      <c r="E602" s="871">
        <v>523</v>
      </c>
      <c r="F602" s="871">
        <v>452</v>
      </c>
      <c r="G602" s="504">
        <v>523</v>
      </c>
      <c r="H602" s="504">
        <v>452</v>
      </c>
      <c r="I602" s="510">
        <v>975</v>
      </c>
    </row>
    <row r="603" spans="3:9">
      <c r="C603" s="870">
        <v>45496</v>
      </c>
      <c r="D603" s="872">
        <v>0.58333333333333337</v>
      </c>
      <c r="E603" s="871">
        <v>561.4</v>
      </c>
      <c r="F603" s="871">
        <v>438</v>
      </c>
      <c r="G603" s="504">
        <v>561.4</v>
      </c>
      <c r="H603" s="504">
        <v>438</v>
      </c>
      <c r="I603" s="510">
        <v>999.4</v>
      </c>
    </row>
    <row r="604" spans="3:9">
      <c r="C604" s="870">
        <v>45496</v>
      </c>
      <c r="D604" s="872">
        <v>0.625</v>
      </c>
      <c r="E604" s="871">
        <v>575.1</v>
      </c>
      <c r="F604" s="871">
        <v>475</v>
      </c>
      <c r="G604" s="504">
        <v>575.1</v>
      </c>
      <c r="H604" s="504">
        <v>475</v>
      </c>
      <c r="I604" s="510">
        <v>1050.0999999999999</v>
      </c>
    </row>
    <row r="605" spans="3:9">
      <c r="C605" s="870">
        <v>45496</v>
      </c>
      <c r="D605" s="872">
        <v>0.66666666666666663</v>
      </c>
      <c r="E605" s="871">
        <v>575.1</v>
      </c>
      <c r="F605" s="871">
        <v>487</v>
      </c>
      <c r="G605" s="504">
        <v>575.1</v>
      </c>
      <c r="H605" s="504">
        <v>487</v>
      </c>
      <c r="I605" s="510">
        <v>1062.0999999999999</v>
      </c>
    </row>
    <row r="606" spans="3:9">
      <c r="C606" s="870">
        <v>45496</v>
      </c>
      <c r="D606" s="872">
        <v>0.70833333333333337</v>
      </c>
      <c r="E606" s="871">
        <v>574.1</v>
      </c>
      <c r="F606" s="871">
        <v>485</v>
      </c>
      <c r="G606" s="504">
        <v>574.1</v>
      </c>
      <c r="H606" s="504">
        <v>485</v>
      </c>
      <c r="I606" s="510">
        <v>1059.0999999999999</v>
      </c>
    </row>
    <row r="607" spans="3:9">
      <c r="C607" s="870">
        <v>45496</v>
      </c>
      <c r="D607" s="872">
        <v>0.75</v>
      </c>
      <c r="E607" s="871">
        <v>545</v>
      </c>
      <c r="F607" s="871">
        <v>487</v>
      </c>
      <c r="G607" s="504">
        <v>545</v>
      </c>
      <c r="H607" s="504">
        <v>487</v>
      </c>
      <c r="I607" s="510">
        <v>1032</v>
      </c>
    </row>
    <row r="608" spans="3:9">
      <c r="C608" s="870">
        <v>45496</v>
      </c>
      <c r="D608" s="872">
        <v>0.79166666666666663</v>
      </c>
      <c r="E608" s="871">
        <v>534.9</v>
      </c>
      <c r="F608" s="871">
        <v>490</v>
      </c>
      <c r="G608" s="504">
        <v>534.9</v>
      </c>
      <c r="H608" s="504">
        <v>490</v>
      </c>
      <c r="I608" s="510">
        <v>1024.9000000000001</v>
      </c>
    </row>
    <row r="609" spans="3:9">
      <c r="C609" s="870">
        <v>45496</v>
      </c>
      <c r="D609" s="872">
        <v>0.83333333333333337</v>
      </c>
      <c r="E609" s="871">
        <v>556.29999999999995</v>
      </c>
      <c r="F609" s="871">
        <v>495</v>
      </c>
      <c r="G609" s="504">
        <v>556.29999999999995</v>
      </c>
      <c r="H609" s="504">
        <v>495</v>
      </c>
      <c r="I609" s="510">
        <v>1051.3</v>
      </c>
    </row>
    <row r="610" spans="3:9">
      <c r="C610" s="870">
        <v>45496</v>
      </c>
      <c r="D610" s="872">
        <v>0.875</v>
      </c>
      <c r="E610" s="871">
        <v>566.5</v>
      </c>
      <c r="F610" s="871">
        <v>494</v>
      </c>
      <c r="G610" s="504">
        <v>566.5</v>
      </c>
      <c r="H610" s="504">
        <v>494</v>
      </c>
      <c r="I610" s="510">
        <v>1060.5</v>
      </c>
    </row>
    <row r="611" spans="3:9">
      <c r="C611" s="870">
        <v>45496</v>
      </c>
      <c r="D611" s="872">
        <v>0.91666666666666663</v>
      </c>
      <c r="E611" s="871">
        <v>527.29999999999995</v>
      </c>
      <c r="F611" s="871">
        <v>489</v>
      </c>
      <c r="G611" s="504">
        <v>527.29999999999995</v>
      </c>
      <c r="H611" s="504">
        <v>489</v>
      </c>
      <c r="I611" s="510">
        <v>1016.3</v>
      </c>
    </row>
    <row r="612" spans="3:9">
      <c r="C612" s="870">
        <v>45496</v>
      </c>
      <c r="D612" s="872">
        <v>0.95833333333333337</v>
      </c>
      <c r="E612" s="871">
        <v>568.29999999999995</v>
      </c>
      <c r="F612" s="871">
        <v>525</v>
      </c>
      <c r="G612" s="504">
        <v>568.29999999999995</v>
      </c>
      <c r="H612" s="504">
        <v>525</v>
      </c>
      <c r="I612" s="510">
        <v>1093.3</v>
      </c>
    </row>
    <row r="613" spans="3:9">
      <c r="C613" s="870">
        <v>45497</v>
      </c>
      <c r="D613" s="872">
        <v>0</v>
      </c>
      <c r="E613" s="871">
        <v>484</v>
      </c>
      <c r="F613" s="871">
        <v>460</v>
      </c>
      <c r="G613" s="504">
        <v>484</v>
      </c>
      <c r="H613" s="504">
        <v>460</v>
      </c>
      <c r="I613" s="510">
        <v>944</v>
      </c>
    </row>
    <row r="614" spans="3:9">
      <c r="C614" s="870">
        <v>45497</v>
      </c>
      <c r="D614" s="872">
        <v>4.1666666666666664E-2</v>
      </c>
      <c r="E614" s="871">
        <v>542.9</v>
      </c>
      <c r="F614" s="871">
        <v>479</v>
      </c>
      <c r="G614" s="504">
        <v>542.9</v>
      </c>
      <c r="H614" s="504">
        <v>479</v>
      </c>
      <c r="I614" s="510">
        <v>1021.9</v>
      </c>
    </row>
    <row r="615" spans="3:9">
      <c r="C615" s="870">
        <v>45497</v>
      </c>
      <c r="D615" s="872">
        <v>8.3333333333333329E-2</v>
      </c>
      <c r="E615" s="871">
        <v>559.9</v>
      </c>
      <c r="F615" s="871">
        <v>521</v>
      </c>
      <c r="G615" s="504">
        <v>559.9</v>
      </c>
      <c r="H615" s="504">
        <v>521</v>
      </c>
      <c r="I615" s="510">
        <v>1080.9000000000001</v>
      </c>
    </row>
    <row r="616" spans="3:9">
      <c r="C616" s="870">
        <v>45497</v>
      </c>
      <c r="D616" s="872">
        <v>0.125</v>
      </c>
      <c r="E616" s="871">
        <v>570.20000000000005</v>
      </c>
      <c r="F616" s="871">
        <v>520</v>
      </c>
      <c r="G616" s="504">
        <v>570.20000000000005</v>
      </c>
      <c r="H616" s="504">
        <v>520</v>
      </c>
      <c r="I616" s="510">
        <v>1090.2</v>
      </c>
    </row>
    <row r="617" spans="3:9">
      <c r="C617" s="870">
        <v>45497</v>
      </c>
      <c r="D617" s="872">
        <v>0.16666666666666666</v>
      </c>
      <c r="E617" s="871">
        <v>565.29999999999995</v>
      </c>
      <c r="F617" s="871">
        <v>516</v>
      </c>
      <c r="G617" s="504">
        <v>565.29999999999995</v>
      </c>
      <c r="H617" s="504">
        <v>516</v>
      </c>
      <c r="I617" s="510">
        <v>1081.3</v>
      </c>
    </row>
    <row r="618" spans="3:9">
      <c r="C618" s="870">
        <v>45497</v>
      </c>
      <c r="D618" s="872">
        <v>0.20833333333333334</v>
      </c>
      <c r="E618" s="871">
        <v>470.3</v>
      </c>
      <c r="F618" s="871">
        <v>495</v>
      </c>
      <c r="G618" s="504">
        <v>470.3</v>
      </c>
      <c r="H618" s="504">
        <v>495</v>
      </c>
      <c r="I618" s="510">
        <v>965.3</v>
      </c>
    </row>
    <row r="619" spans="3:9">
      <c r="C619" s="870">
        <v>45497</v>
      </c>
      <c r="D619" s="872">
        <v>0.25</v>
      </c>
      <c r="E619" s="871">
        <v>619</v>
      </c>
      <c r="F619" s="871">
        <v>496</v>
      </c>
      <c r="G619" s="504">
        <v>619</v>
      </c>
      <c r="H619" s="504">
        <v>496</v>
      </c>
      <c r="I619" s="510">
        <v>1115</v>
      </c>
    </row>
    <row r="620" spans="3:9">
      <c r="C620" s="870">
        <v>45497</v>
      </c>
      <c r="D620" s="872">
        <v>0.29166666666666669</v>
      </c>
      <c r="E620" s="871">
        <v>559.6</v>
      </c>
      <c r="F620" s="871">
        <v>506</v>
      </c>
      <c r="G620" s="504">
        <v>559.6</v>
      </c>
      <c r="H620" s="504">
        <v>506</v>
      </c>
      <c r="I620" s="510">
        <v>1065.5999999999999</v>
      </c>
    </row>
    <row r="621" spans="3:9">
      <c r="C621" s="870">
        <v>45497</v>
      </c>
      <c r="D621" s="872">
        <v>0.33333333333333331</v>
      </c>
      <c r="E621" s="871">
        <v>618.9</v>
      </c>
      <c r="F621" s="871">
        <v>379</v>
      </c>
      <c r="G621" s="504">
        <v>618.9</v>
      </c>
      <c r="H621" s="504">
        <v>379</v>
      </c>
      <c r="I621" s="510">
        <v>997.9</v>
      </c>
    </row>
    <row r="622" spans="3:9">
      <c r="C622" s="870">
        <v>45497</v>
      </c>
      <c r="D622" s="872">
        <v>0.375</v>
      </c>
      <c r="E622" s="871">
        <v>645.5</v>
      </c>
      <c r="F622" s="871">
        <v>415</v>
      </c>
      <c r="G622" s="504">
        <v>645.5</v>
      </c>
      <c r="H622" s="504">
        <v>415</v>
      </c>
      <c r="I622" s="510">
        <v>1060.5</v>
      </c>
    </row>
    <row r="623" spans="3:9">
      <c r="C623" s="870">
        <v>45497</v>
      </c>
      <c r="D623" s="872">
        <v>0.41666666666666669</v>
      </c>
      <c r="E623" s="871">
        <v>650.1</v>
      </c>
      <c r="F623" s="871">
        <v>494</v>
      </c>
      <c r="G623" s="504">
        <v>650.1</v>
      </c>
      <c r="H623" s="504">
        <v>494</v>
      </c>
      <c r="I623" s="510">
        <v>1144.0999999999999</v>
      </c>
    </row>
    <row r="624" spans="3:9">
      <c r="C624" s="870">
        <v>45497</v>
      </c>
      <c r="D624" s="872">
        <v>0.45833333333333331</v>
      </c>
      <c r="E624" s="871">
        <v>617.20000000000005</v>
      </c>
      <c r="F624" s="871">
        <v>466</v>
      </c>
      <c r="G624" s="504">
        <v>617.20000000000005</v>
      </c>
      <c r="H624" s="504">
        <v>466</v>
      </c>
      <c r="I624" s="510">
        <v>1083.2</v>
      </c>
    </row>
    <row r="625" spans="3:9">
      <c r="C625" s="870">
        <v>45497</v>
      </c>
      <c r="D625" s="872">
        <v>0.5</v>
      </c>
      <c r="E625" s="871">
        <v>580</v>
      </c>
      <c r="F625" s="871">
        <v>455</v>
      </c>
      <c r="G625" s="504">
        <v>580</v>
      </c>
      <c r="H625" s="504">
        <v>455</v>
      </c>
      <c r="I625" s="510">
        <v>1035</v>
      </c>
    </row>
    <row r="626" spans="3:9">
      <c r="C626" s="870">
        <v>45497</v>
      </c>
      <c r="D626" s="872">
        <v>0.54166666666666663</v>
      </c>
      <c r="E626" s="871">
        <v>579.79999999999995</v>
      </c>
      <c r="F626" s="871">
        <v>447</v>
      </c>
      <c r="G626" s="504">
        <v>579.79999999999995</v>
      </c>
      <c r="H626" s="504">
        <v>447</v>
      </c>
      <c r="I626" s="510">
        <v>1026.8</v>
      </c>
    </row>
    <row r="627" spans="3:9">
      <c r="C627" s="870">
        <v>45497</v>
      </c>
      <c r="D627" s="872">
        <v>0.58333333333333337</v>
      </c>
      <c r="E627" s="871">
        <v>580</v>
      </c>
      <c r="F627" s="871">
        <v>446</v>
      </c>
      <c r="G627" s="504">
        <v>580</v>
      </c>
      <c r="H627" s="504">
        <v>446</v>
      </c>
      <c r="I627" s="510">
        <v>1026</v>
      </c>
    </row>
    <row r="628" spans="3:9">
      <c r="C628" s="870">
        <v>45497</v>
      </c>
      <c r="D628" s="872">
        <v>0.625</v>
      </c>
      <c r="E628" s="871">
        <v>580</v>
      </c>
      <c r="F628" s="871">
        <v>467</v>
      </c>
      <c r="G628" s="504">
        <v>580</v>
      </c>
      <c r="H628" s="504">
        <v>467</v>
      </c>
      <c r="I628" s="510">
        <v>1047</v>
      </c>
    </row>
    <row r="629" spans="3:9">
      <c r="C629" s="870">
        <v>45497</v>
      </c>
      <c r="D629" s="872">
        <v>0.66666666666666663</v>
      </c>
      <c r="E629" s="871">
        <v>598.4</v>
      </c>
      <c r="F629" s="871">
        <v>515</v>
      </c>
      <c r="G629" s="504">
        <v>598.4</v>
      </c>
      <c r="H629" s="504">
        <v>515</v>
      </c>
      <c r="I629" s="510">
        <v>1113.4000000000001</v>
      </c>
    </row>
    <row r="630" spans="3:9">
      <c r="C630" s="870">
        <v>45497</v>
      </c>
      <c r="D630" s="872">
        <v>0.70833333333333337</v>
      </c>
      <c r="E630" s="871">
        <v>601.70000000000005</v>
      </c>
      <c r="F630" s="871">
        <v>499</v>
      </c>
      <c r="G630" s="504">
        <v>601.70000000000005</v>
      </c>
      <c r="H630" s="504">
        <v>499</v>
      </c>
      <c r="I630" s="510">
        <v>1100.7</v>
      </c>
    </row>
    <row r="631" spans="3:9">
      <c r="C631" s="870">
        <v>45497</v>
      </c>
      <c r="D631" s="872">
        <v>0.75</v>
      </c>
      <c r="E631" s="871">
        <v>620.1</v>
      </c>
      <c r="F631" s="871">
        <v>486</v>
      </c>
      <c r="G631" s="504">
        <v>620.1</v>
      </c>
      <c r="H631" s="504">
        <v>486</v>
      </c>
      <c r="I631" s="510">
        <v>1106.0999999999999</v>
      </c>
    </row>
    <row r="632" spans="3:9">
      <c r="C632" s="870">
        <v>45497</v>
      </c>
      <c r="D632" s="872">
        <v>0.79166666666666663</v>
      </c>
      <c r="E632" s="871">
        <v>631.4</v>
      </c>
      <c r="F632" s="871">
        <v>486</v>
      </c>
      <c r="G632" s="504">
        <v>631.4</v>
      </c>
      <c r="H632" s="504">
        <v>486</v>
      </c>
      <c r="I632" s="510">
        <v>1117.4000000000001</v>
      </c>
    </row>
    <row r="633" spans="3:9">
      <c r="C633" s="870">
        <v>45497</v>
      </c>
      <c r="D633" s="872">
        <v>0.83333333333333337</v>
      </c>
      <c r="E633" s="871">
        <v>630</v>
      </c>
      <c r="F633" s="871">
        <v>486</v>
      </c>
      <c r="G633" s="504">
        <v>630</v>
      </c>
      <c r="H633" s="504">
        <v>486</v>
      </c>
      <c r="I633" s="510">
        <v>1116</v>
      </c>
    </row>
    <row r="634" spans="3:9">
      <c r="C634" s="870">
        <v>45497</v>
      </c>
      <c r="D634" s="872">
        <v>0.875</v>
      </c>
      <c r="E634" s="871">
        <v>630</v>
      </c>
      <c r="F634" s="871">
        <v>466</v>
      </c>
      <c r="G634" s="504">
        <v>630</v>
      </c>
      <c r="H634" s="504">
        <v>466</v>
      </c>
      <c r="I634" s="510">
        <v>1096</v>
      </c>
    </row>
    <row r="635" spans="3:9">
      <c r="C635" s="870">
        <v>45497</v>
      </c>
      <c r="D635" s="872">
        <v>0.91666666666666663</v>
      </c>
      <c r="E635" s="871">
        <v>630</v>
      </c>
      <c r="F635" s="871">
        <v>460</v>
      </c>
      <c r="G635" s="504">
        <v>630</v>
      </c>
      <c r="H635" s="504">
        <v>460</v>
      </c>
      <c r="I635" s="510">
        <v>1090</v>
      </c>
    </row>
    <row r="636" spans="3:9">
      <c r="C636" s="870">
        <v>45497</v>
      </c>
      <c r="D636" s="872">
        <v>0.95833333333333337</v>
      </c>
      <c r="E636" s="871">
        <v>618.9</v>
      </c>
      <c r="F636" s="871">
        <v>588</v>
      </c>
      <c r="G636" s="504">
        <v>618.9</v>
      </c>
      <c r="H636" s="504">
        <v>588</v>
      </c>
      <c r="I636" s="510">
        <v>1206.9000000000001</v>
      </c>
    </row>
    <row r="637" spans="3:9">
      <c r="C637" s="870">
        <v>45498</v>
      </c>
      <c r="D637" s="872">
        <v>0</v>
      </c>
      <c r="E637" s="871">
        <v>610.9</v>
      </c>
      <c r="F637" s="871">
        <v>604</v>
      </c>
      <c r="G637" s="504">
        <v>610.9</v>
      </c>
      <c r="H637" s="504">
        <v>604</v>
      </c>
      <c r="I637" s="510">
        <v>1214.9000000000001</v>
      </c>
    </row>
    <row r="638" spans="3:9">
      <c r="C638" s="870">
        <v>45498</v>
      </c>
      <c r="D638" s="872">
        <v>4.1666666666666664E-2</v>
      </c>
      <c r="E638" s="871">
        <v>580.5</v>
      </c>
      <c r="F638" s="871">
        <v>611</v>
      </c>
      <c r="G638" s="504">
        <v>580.5</v>
      </c>
      <c r="H638" s="504">
        <v>611</v>
      </c>
      <c r="I638" s="510">
        <v>1191.5</v>
      </c>
    </row>
    <row r="639" spans="3:9">
      <c r="C639" s="870">
        <v>45498</v>
      </c>
      <c r="D639" s="872">
        <v>8.3333333333333329E-2</v>
      </c>
      <c r="E639" s="871">
        <v>589.70000000000005</v>
      </c>
      <c r="F639" s="871">
        <v>590</v>
      </c>
      <c r="G639" s="504">
        <v>589.70000000000005</v>
      </c>
      <c r="H639" s="504">
        <v>590</v>
      </c>
      <c r="I639" s="510">
        <v>1179.7</v>
      </c>
    </row>
    <row r="640" spans="3:9">
      <c r="C640" s="870">
        <v>45498</v>
      </c>
      <c r="D640" s="872">
        <v>0.125</v>
      </c>
      <c r="E640" s="871">
        <v>554.70000000000005</v>
      </c>
      <c r="F640" s="871">
        <v>464</v>
      </c>
      <c r="G640" s="504">
        <v>554.70000000000005</v>
      </c>
      <c r="H640" s="504">
        <v>464</v>
      </c>
      <c r="I640" s="510">
        <v>1018.7</v>
      </c>
    </row>
    <row r="641" spans="3:9">
      <c r="C641" s="870">
        <v>45498</v>
      </c>
      <c r="D641" s="872">
        <v>0.16666666666666666</v>
      </c>
      <c r="E641" s="871">
        <v>600.1</v>
      </c>
      <c r="F641" s="871">
        <v>461</v>
      </c>
      <c r="G641" s="504">
        <v>600.1</v>
      </c>
      <c r="H641" s="504">
        <v>461</v>
      </c>
      <c r="I641" s="510">
        <v>1061.0999999999999</v>
      </c>
    </row>
    <row r="642" spans="3:9">
      <c r="C642" s="870">
        <v>45498</v>
      </c>
      <c r="D642" s="872">
        <v>0.20833333333333334</v>
      </c>
      <c r="E642" s="871">
        <v>600</v>
      </c>
      <c r="F642" s="871">
        <v>503</v>
      </c>
      <c r="G642" s="504">
        <v>600</v>
      </c>
      <c r="H642" s="504">
        <v>503</v>
      </c>
      <c r="I642" s="510">
        <v>1103</v>
      </c>
    </row>
    <row r="643" spans="3:9">
      <c r="C643" s="870">
        <v>45498</v>
      </c>
      <c r="D643" s="872">
        <v>0.25</v>
      </c>
      <c r="E643" s="871">
        <v>612.20000000000005</v>
      </c>
      <c r="F643" s="871">
        <v>517</v>
      </c>
      <c r="G643" s="504">
        <v>612.20000000000005</v>
      </c>
      <c r="H643" s="504">
        <v>517</v>
      </c>
      <c r="I643" s="510">
        <v>1129.2</v>
      </c>
    </row>
    <row r="644" spans="3:9">
      <c r="C644" s="870">
        <v>45498</v>
      </c>
      <c r="D644" s="872">
        <v>0.29166666666666669</v>
      </c>
      <c r="E644" s="871">
        <v>624.20000000000005</v>
      </c>
      <c r="F644" s="871">
        <v>499</v>
      </c>
      <c r="G644" s="504">
        <v>624.20000000000005</v>
      </c>
      <c r="H644" s="504">
        <v>499</v>
      </c>
      <c r="I644" s="510">
        <v>1123.2</v>
      </c>
    </row>
    <row r="645" spans="3:9">
      <c r="C645" s="870">
        <v>45498</v>
      </c>
      <c r="D645" s="872">
        <v>0.33333333333333331</v>
      </c>
      <c r="E645" s="871">
        <v>612</v>
      </c>
      <c r="F645" s="871">
        <v>500</v>
      </c>
      <c r="G645" s="504">
        <v>612</v>
      </c>
      <c r="H645" s="504">
        <v>500</v>
      </c>
      <c r="I645" s="510">
        <v>1112</v>
      </c>
    </row>
    <row r="646" spans="3:9">
      <c r="C646" s="870">
        <v>45498</v>
      </c>
      <c r="D646" s="872">
        <v>0.375</v>
      </c>
      <c r="E646" s="871">
        <v>603</v>
      </c>
      <c r="F646" s="871">
        <v>500</v>
      </c>
      <c r="G646" s="504">
        <v>603</v>
      </c>
      <c r="H646" s="504">
        <v>500</v>
      </c>
      <c r="I646" s="510">
        <v>1103</v>
      </c>
    </row>
    <row r="647" spans="3:9">
      <c r="C647" s="870">
        <v>45498</v>
      </c>
      <c r="D647" s="872">
        <v>0.41666666666666669</v>
      </c>
      <c r="E647" s="871">
        <v>602.20000000000005</v>
      </c>
      <c r="F647" s="871">
        <v>540</v>
      </c>
      <c r="G647" s="504">
        <v>602.20000000000005</v>
      </c>
      <c r="H647" s="504">
        <v>540</v>
      </c>
      <c r="I647" s="510">
        <v>1142.2</v>
      </c>
    </row>
    <row r="648" spans="3:9">
      <c r="C648" s="870">
        <v>45498</v>
      </c>
      <c r="D648" s="872">
        <v>0.45833333333333331</v>
      </c>
      <c r="E648" s="871">
        <v>620</v>
      </c>
      <c r="F648" s="871">
        <v>584</v>
      </c>
      <c r="G648" s="504">
        <v>620</v>
      </c>
      <c r="H648" s="504">
        <v>584</v>
      </c>
      <c r="I648" s="510">
        <v>1204</v>
      </c>
    </row>
    <row r="649" spans="3:9">
      <c r="C649" s="870">
        <v>45498</v>
      </c>
      <c r="D649" s="872">
        <v>0.5</v>
      </c>
      <c r="E649" s="871">
        <v>609.6</v>
      </c>
      <c r="F649" s="871">
        <v>613</v>
      </c>
      <c r="G649" s="504">
        <v>609.6</v>
      </c>
      <c r="H649" s="504">
        <v>613</v>
      </c>
      <c r="I649" s="510">
        <v>1222.5999999999999</v>
      </c>
    </row>
    <row r="650" spans="3:9">
      <c r="C650" s="870">
        <v>45498</v>
      </c>
      <c r="D650" s="872">
        <v>0.54166666666666663</v>
      </c>
      <c r="E650" s="871">
        <v>571.9</v>
      </c>
      <c r="F650" s="871">
        <v>570</v>
      </c>
      <c r="G650" s="504">
        <v>571.9</v>
      </c>
      <c r="H650" s="504">
        <v>570</v>
      </c>
      <c r="I650" s="510">
        <v>1141.9000000000001</v>
      </c>
    </row>
    <row r="651" spans="3:9">
      <c r="C651" s="870">
        <v>45498</v>
      </c>
      <c r="D651" s="872">
        <v>0.58333333333333337</v>
      </c>
      <c r="E651" s="871">
        <v>562.70000000000005</v>
      </c>
      <c r="F651" s="871">
        <v>542</v>
      </c>
      <c r="G651" s="504">
        <v>562.70000000000005</v>
      </c>
      <c r="H651" s="504">
        <v>542</v>
      </c>
      <c r="I651" s="510">
        <v>1104.7</v>
      </c>
    </row>
    <row r="652" spans="3:9">
      <c r="C652" s="870">
        <v>45498</v>
      </c>
      <c r="D652" s="872">
        <v>0.625</v>
      </c>
      <c r="E652" s="871">
        <v>520.4</v>
      </c>
      <c r="F652" s="871">
        <v>508</v>
      </c>
      <c r="G652" s="504">
        <v>520.4</v>
      </c>
      <c r="H652" s="504">
        <v>508</v>
      </c>
      <c r="I652" s="510">
        <v>1028.4000000000001</v>
      </c>
    </row>
    <row r="653" spans="3:9">
      <c r="C653" s="870">
        <v>45498</v>
      </c>
      <c r="D653" s="872">
        <v>0.66666666666666663</v>
      </c>
      <c r="E653" s="871">
        <v>521.20000000000005</v>
      </c>
      <c r="F653" s="871">
        <v>598</v>
      </c>
      <c r="G653" s="504">
        <v>521.20000000000005</v>
      </c>
      <c r="H653" s="504">
        <v>598</v>
      </c>
      <c r="I653" s="510">
        <v>1119.2</v>
      </c>
    </row>
    <row r="654" spans="3:9">
      <c r="C654" s="870">
        <v>45498</v>
      </c>
      <c r="D654" s="872">
        <v>0.70833333333333337</v>
      </c>
      <c r="E654" s="871">
        <v>541.9</v>
      </c>
      <c r="F654" s="871">
        <v>560</v>
      </c>
      <c r="G654" s="504">
        <v>541.9</v>
      </c>
      <c r="H654" s="504">
        <v>560</v>
      </c>
      <c r="I654" s="510">
        <v>1101.9000000000001</v>
      </c>
    </row>
    <row r="655" spans="3:9">
      <c r="C655" s="870">
        <v>45498</v>
      </c>
      <c r="D655" s="872">
        <v>0.75</v>
      </c>
      <c r="E655" s="871">
        <v>612.79999999999995</v>
      </c>
      <c r="F655" s="871">
        <v>609</v>
      </c>
      <c r="G655" s="504">
        <v>612.79999999999995</v>
      </c>
      <c r="H655" s="504">
        <v>609</v>
      </c>
      <c r="I655" s="510">
        <v>1221.8</v>
      </c>
    </row>
    <row r="656" spans="3:9">
      <c r="C656" s="870">
        <v>45498</v>
      </c>
      <c r="D656" s="872">
        <v>0.79166666666666663</v>
      </c>
      <c r="E656" s="871">
        <v>563.1</v>
      </c>
      <c r="F656" s="871">
        <v>549</v>
      </c>
      <c r="G656" s="504">
        <v>563.1</v>
      </c>
      <c r="H656" s="504">
        <v>549</v>
      </c>
      <c r="I656" s="510">
        <v>1112.0999999999999</v>
      </c>
    </row>
    <row r="657" spans="3:9">
      <c r="C657" s="870">
        <v>45498</v>
      </c>
      <c r="D657" s="872">
        <v>0.83333333333333337</v>
      </c>
      <c r="E657" s="871">
        <v>525.4</v>
      </c>
      <c r="F657" s="871">
        <v>476</v>
      </c>
      <c r="G657" s="504">
        <v>525.4</v>
      </c>
      <c r="H657" s="504">
        <v>476</v>
      </c>
      <c r="I657" s="510">
        <v>1001.4</v>
      </c>
    </row>
    <row r="658" spans="3:9">
      <c r="C658" s="870">
        <v>45498</v>
      </c>
      <c r="D658" s="872">
        <v>0.875</v>
      </c>
      <c r="E658" s="871">
        <v>550.1</v>
      </c>
      <c r="F658" s="871">
        <v>479</v>
      </c>
      <c r="G658" s="504">
        <v>550.1</v>
      </c>
      <c r="H658" s="504">
        <v>479</v>
      </c>
      <c r="I658" s="510">
        <v>1029.0999999999999</v>
      </c>
    </row>
    <row r="659" spans="3:9">
      <c r="C659" s="870">
        <v>45498</v>
      </c>
      <c r="D659" s="872">
        <v>0.91666666666666663</v>
      </c>
      <c r="E659" s="871">
        <v>550.1</v>
      </c>
      <c r="F659" s="871">
        <v>475</v>
      </c>
      <c r="G659" s="504">
        <v>550.1</v>
      </c>
      <c r="H659" s="504">
        <v>475</v>
      </c>
      <c r="I659" s="510">
        <v>1025.0999999999999</v>
      </c>
    </row>
    <row r="660" spans="3:9">
      <c r="C660" s="870">
        <v>45498</v>
      </c>
      <c r="D660" s="872">
        <v>0.95833333333333337</v>
      </c>
      <c r="E660" s="871">
        <v>550</v>
      </c>
      <c r="F660" s="871">
        <v>475</v>
      </c>
      <c r="G660" s="504">
        <v>550</v>
      </c>
      <c r="H660" s="504">
        <v>475</v>
      </c>
      <c r="I660" s="510">
        <v>1025</v>
      </c>
    </row>
    <row r="661" spans="3:9">
      <c r="C661" s="870">
        <v>45499</v>
      </c>
      <c r="D661" s="872">
        <v>0</v>
      </c>
      <c r="E661" s="871">
        <v>550.1</v>
      </c>
      <c r="F661" s="871">
        <v>474</v>
      </c>
      <c r="G661" s="504">
        <v>550.1</v>
      </c>
      <c r="H661" s="504">
        <v>474</v>
      </c>
      <c r="I661" s="510">
        <v>1024.0999999999999</v>
      </c>
    </row>
    <row r="662" spans="3:9">
      <c r="C662" s="870">
        <v>45499</v>
      </c>
      <c r="D662" s="872">
        <v>4.1666666666666664E-2</v>
      </c>
      <c r="E662" s="871">
        <v>540.70000000000005</v>
      </c>
      <c r="F662" s="871">
        <v>531</v>
      </c>
      <c r="G662" s="504">
        <v>540.70000000000005</v>
      </c>
      <c r="H662" s="504">
        <v>531</v>
      </c>
      <c r="I662" s="510">
        <v>1071.7</v>
      </c>
    </row>
    <row r="663" spans="3:9">
      <c r="C663" s="870">
        <v>45499</v>
      </c>
      <c r="D663" s="872">
        <v>8.3333333333333329E-2</v>
      </c>
      <c r="E663" s="871">
        <v>529.9</v>
      </c>
      <c r="F663" s="871">
        <v>576</v>
      </c>
      <c r="G663" s="504">
        <v>529.9</v>
      </c>
      <c r="H663" s="504">
        <v>576</v>
      </c>
      <c r="I663" s="510">
        <v>1105.9000000000001</v>
      </c>
    </row>
    <row r="664" spans="3:9">
      <c r="C664" s="870">
        <v>45499</v>
      </c>
      <c r="D664" s="872">
        <v>0.125</v>
      </c>
      <c r="E664" s="871">
        <v>525.5</v>
      </c>
      <c r="F664" s="871">
        <v>590</v>
      </c>
      <c r="G664" s="504">
        <v>525.5</v>
      </c>
      <c r="H664" s="504">
        <v>590</v>
      </c>
      <c r="I664" s="510">
        <v>1115.5</v>
      </c>
    </row>
    <row r="665" spans="3:9">
      <c r="C665" s="870">
        <v>45499</v>
      </c>
      <c r="D665" s="872">
        <v>0.16666666666666666</v>
      </c>
      <c r="E665" s="871">
        <v>538.29999999999995</v>
      </c>
      <c r="F665" s="871">
        <v>538</v>
      </c>
      <c r="G665" s="504">
        <v>538.29999999999995</v>
      </c>
      <c r="H665" s="504">
        <v>538</v>
      </c>
      <c r="I665" s="510">
        <v>1076.3</v>
      </c>
    </row>
    <row r="666" spans="3:9">
      <c r="C666" s="870">
        <v>45499</v>
      </c>
      <c r="D666" s="872">
        <v>0.20833333333333334</v>
      </c>
      <c r="E666" s="871">
        <v>562.20000000000005</v>
      </c>
      <c r="F666" s="871">
        <v>531</v>
      </c>
      <c r="G666" s="504">
        <v>562.20000000000005</v>
      </c>
      <c r="H666" s="504">
        <v>531</v>
      </c>
      <c r="I666" s="510">
        <v>1093.2</v>
      </c>
    </row>
    <row r="667" spans="3:9">
      <c r="C667" s="870">
        <v>45499</v>
      </c>
      <c r="D667" s="872">
        <v>0.25</v>
      </c>
      <c r="E667" s="871">
        <v>580.1</v>
      </c>
      <c r="F667" s="871">
        <v>589</v>
      </c>
      <c r="G667" s="504">
        <v>580.1</v>
      </c>
      <c r="H667" s="504">
        <v>589</v>
      </c>
      <c r="I667" s="510">
        <v>1169.0999999999999</v>
      </c>
    </row>
    <row r="668" spans="3:9">
      <c r="C668" s="870">
        <v>45499</v>
      </c>
      <c r="D668" s="872">
        <v>0.29166666666666669</v>
      </c>
      <c r="E668" s="871">
        <v>548.9</v>
      </c>
      <c r="F668" s="871">
        <v>541</v>
      </c>
      <c r="G668" s="504">
        <v>548.9</v>
      </c>
      <c r="H668" s="504">
        <v>541</v>
      </c>
      <c r="I668" s="510">
        <v>1089.9000000000001</v>
      </c>
    </row>
    <row r="669" spans="3:9">
      <c r="C669" s="870">
        <v>45499</v>
      </c>
      <c r="D669" s="872">
        <v>0.33333333333333331</v>
      </c>
      <c r="E669" s="871">
        <v>544.9</v>
      </c>
      <c r="F669" s="871">
        <v>482</v>
      </c>
      <c r="G669" s="504">
        <v>544.9</v>
      </c>
      <c r="H669" s="504">
        <v>482</v>
      </c>
      <c r="I669" s="510">
        <v>1026.9000000000001</v>
      </c>
    </row>
    <row r="670" spans="3:9">
      <c r="C670" s="870">
        <v>45499</v>
      </c>
      <c r="D670" s="872">
        <v>0.375</v>
      </c>
      <c r="E670" s="871">
        <v>596.79999999999995</v>
      </c>
      <c r="F670" s="871">
        <v>495</v>
      </c>
      <c r="G670" s="504">
        <v>596.79999999999995</v>
      </c>
      <c r="H670" s="504">
        <v>495</v>
      </c>
      <c r="I670" s="510">
        <v>1091.8</v>
      </c>
    </row>
    <row r="671" spans="3:9">
      <c r="C671" s="870">
        <v>45499</v>
      </c>
      <c r="D671" s="872">
        <v>0.41666666666666669</v>
      </c>
      <c r="E671" s="871">
        <v>588.70000000000005</v>
      </c>
      <c r="F671" s="871">
        <v>485</v>
      </c>
      <c r="G671" s="504">
        <v>588.70000000000005</v>
      </c>
      <c r="H671" s="504">
        <v>485</v>
      </c>
      <c r="I671" s="510">
        <v>1073.7</v>
      </c>
    </row>
    <row r="672" spans="3:9">
      <c r="C672" s="870">
        <v>45499</v>
      </c>
      <c r="D672" s="872">
        <v>0.45833333333333331</v>
      </c>
      <c r="E672" s="871">
        <v>580</v>
      </c>
      <c r="F672" s="871">
        <v>472</v>
      </c>
      <c r="G672" s="504">
        <v>580</v>
      </c>
      <c r="H672" s="504">
        <v>472</v>
      </c>
      <c r="I672" s="510">
        <v>1052</v>
      </c>
    </row>
    <row r="673" spans="3:9">
      <c r="C673" s="870">
        <v>45499</v>
      </c>
      <c r="D673" s="872">
        <v>0.5</v>
      </c>
      <c r="E673" s="871">
        <v>563.79999999999995</v>
      </c>
      <c r="F673" s="871">
        <v>471</v>
      </c>
      <c r="G673" s="504">
        <v>563.79999999999995</v>
      </c>
      <c r="H673" s="504">
        <v>471</v>
      </c>
      <c r="I673" s="510">
        <v>1034.8</v>
      </c>
    </row>
    <row r="674" spans="3:9">
      <c r="C674" s="870">
        <v>45499</v>
      </c>
      <c r="D674" s="872">
        <v>0.54166666666666663</v>
      </c>
      <c r="E674" s="871">
        <v>540.1</v>
      </c>
      <c r="F674" s="871">
        <v>480</v>
      </c>
      <c r="G674" s="504">
        <v>540.1</v>
      </c>
      <c r="H674" s="504">
        <v>480</v>
      </c>
      <c r="I674" s="510">
        <v>1020.1</v>
      </c>
    </row>
    <row r="675" spans="3:9">
      <c r="C675" s="870">
        <v>45499</v>
      </c>
      <c r="D675" s="872">
        <v>0.58333333333333337</v>
      </c>
      <c r="E675" s="871">
        <v>568.4</v>
      </c>
      <c r="F675" s="871">
        <v>543</v>
      </c>
      <c r="G675" s="504">
        <v>568.4</v>
      </c>
      <c r="H675" s="504">
        <v>543</v>
      </c>
      <c r="I675" s="510">
        <v>1111.4000000000001</v>
      </c>
    </row>
    <row r="676" spans="3:9">
      <c r="C676" s="870">
        <v>45499</v>
      </c>
      <c r="D676" s="872">
        <v>0.625</v>
      </c>
      <c r="E676" s="871">
        <v>565.29999999999995</v>
      </c>
      <c r="F676" s="871">
        <v>580</v>
      </c>
      <c r="G676" s="504">
        <v>565.29999999999995</v>
      </c>
      <c r="H676" s="504">
        <v>580</v>
      </c>
      <c r="I676" s="510">
        <v>1145.3</v>
      </c>
    </row>
    <row r="677" spans="3:9">
      <c r="C677" s="870">
        <v>45499</v>
      </c>
      <c r="D677" s="872">
        <v>0.66666666666666663</v>
      </c>
      <c r="E677" s="871">
        <v>549.79999999999995</v>
      </c>
      <c r="F677" s="871">
        <v>577</v>
      </c>
      <c r="G677" s="504">
        <v>549.79999999999995</v>
      </c>
      <c r="H677" s="504">
        <v>577</v>
      </c>
      <c r="I677" s="510">
        <v>1126.8</v>
      </c>
    </row>
    <row r="678" spans="3:9">
      <c r="C678" s="870">
        <v>45499</v>
      </c>
      <c r="D678" s="872">
        <v>0.70833333333333337</v>
      </c>
      <c r="E678" s="871">
        <v>550</v>
      </c>
      <c r="F678" s="871">
        <v>574</v>
      </c>
      <c r="G678" s="504">
        <v>550</v>
      </c>
      <c r="H678" s="504">
        <v>574</v>
      </c>
      <c r="I678" s="510">
        <v>1124</v>
      </c>
    </row>
    <row r="679" spans="3:9">
      <c r="C679" s="870">
        <v>45499</v>
      </c>
      <c r="D679" s="872">
        <v>0.75</v>
      </c>
      <c r="E679" s="871">
        <v>562.29999999999995</v>
      </c>
      <c r="F679" s="871">
        <v>572</v>
      </c>
      <c r="G679" s="504">
        <v>562.29999999999995</v>
      </c>
      <c r="H679" s="504">
        <v>572</v>
      </c>
      <c r="I679" s="510">
        <v>1134.3</v>
      </c>
    </row>
    <row r="680" spans="3:9">
      <c r="C680" s="870">
        <v>45499</v>
      </c>
      <c r="D680" s="872">
        <v>0.79166666666666663</v>
      </c>
      <c r="E680" s="871">
        <v>550.1</v>
      </c>
      <c r="F680" s="871">
        <v>576</v>
      </c>
      <c r="G680" s="504">
        <v>550.1</v>
      </c>
      <c r="H680" s="504">
        <v>576</v>
      </c>
      <c r="I680" s="510">
        <v>1126.0999999999999</v>
      </c>
    </row>
    <row r="681" spans="3:9">
      <c r="C681" s="870">
        <v>45499</v>
      </c>
      <c r="D681" s="872">
        <v>0.83333333333333337</v>
      </c>
      <c r="E681" s="871">
        <v>550</v>
      </c>
      <c r="F681" s="871">
        <v>577</v>
      </c>
      <c r="G681" s="504">
        <v>550</v>
      </c>
      <c r="H681" s="504">
        <v>577</v>
      </c>
      <c r="I681" s="510">
        <v>1127</v>
      </c>
    </row>
    <row r="682" spans="3:9">
      <c r="C682" s="870">
        <v>45499</v>
      </c>
      <c r="D682" s="872">
        <v>0.875</v>
      </c>
      <c r="E682" s="871">
        <v>549.9</v>
      </c>
      <c r="F682" s="871">
        <v>576</v>
      </c>
      <c r="G682" s="504">
        <v>549.9</v>
      </c>
      <c r="H682" s="504">
        <v>576</v>
      </c>
      <c r="I682" s="510">
        <v>1125.9000000000001</v>
      </c>
    </row>
    <row r="683" spans="3:9">
      <c r="C683" s="870">
        <v>45499</v>
      </c>
      <c r="D683" s="872">
        <v>0.91666666666666663</v>
      </c>
      <c r="E683" s="871">
        <v>579.4</v>
      </c>
      <c r="F683" s="871">
        <v>576</v>
      </c>
      <c r="G683" s="504">
        <v>579.4</v>
      </c>
      <c r="H683" s="504">
        <v>576</v>
      </c>
      <c r="I683" s="510">
        <v>1155.4000000000001</v>
      </c>
    </row>
    <row r="684" spans="3:9">
      <c r="C684" s="870">
        <v>45499</v>
      </c>
      <c r="D684" s="872">
        <v>0.95833333333333337</v>
      </c>
      <c r="E684" s="871">
        <v>580.1</v>
      </c>
      <c r="F684" s="871">
        <v>577</v>
      </c>
      <c r="G684" s="504">
        <v>580.1</v>
      </c>
      <c r="H684" s="504">
        <v>577</v>
      </c>
      <c r="I684" s="510">
        <v>1157.0999999999999</v>
      </c>
    </row>
    <row r="685" spans="3:9">
      <c r="C685" s="870">
        <v>45500</v>
      </c>
      <c r="D685" s="872">
        <v>0</v>
      </c>
      <c r="E685" s="871">
        <v>580.1</v>
      </c>
      <c r="F685" s="871">
        <v>581</v>
      </c>
      <c r="G685" s="504">
        <v>580.1</v>
      </c>
      <c r="H685" s="504">
        <v>581</v>
      </c>
      <c r="I685" s="510">
        <v>1161.0999999999999</v>
      </c>
    </row>
    <row r="686" spans="3:9">
      <c r="C686" s="870">
        <v>45500</v>
      </c>
      <c r="D686" s="872">
        <v>4.1666666666666664E-2</v>
      </c>
      <c r="E686" s="871">
        <v>580</v>
      </c>
      <c r="F686" s="871">
        <v>582</v>
      </c>
      <c r="G686" s="504">
        <v>580</v>
      </c>
      <c r="H686" s="504">
        <v>582</v>
      </c>
      <c r="I686" s="510">
        <v>1162</v>
      </c>
    </row>
    <row r="687" spans="3:9">
      <c r="C687" s="870">
        <v>45500</v>
      </c>
      <c r="D687" s="872">
        <v>8.3333333333333329E-2</v>
      </c>
      <c r="E687" s="871">
        <v>580</v>
      </c>
      <c r="F687" s="871">
        <v>580</v>
      </c>
      <c r="G687" s="504">
        <v>580</v>
      </c>
      <c r="H687" s="504">
        <v>580</v>
      </c>
      <c r="I687" s="510">
        <v>1160</v>
      </c>
    </row>
    <row r="688" spans="3:9">
      <c r="C688" s="870">
        <v>45500</v>
      </c>
      <c r="D688" s="872">
        <v>0.125</v>
      </c>
      <c r="E688" s="871">
        <v>580</v>
      </c>
      <c r="F688" s="871">
        <v>578</v>
      </c>
      <c r="G688" s="504">
        <v>580</v>
      </c>
      <c r="H688" s="504">
        <v>578</v>
      </c>
      <c r="I688" s="510">
        <v>1158</v>
      </c>
    </row>
    <row r="689" spans="3:9">
      <c r="C689" s="870">
        <v>45500</v>
      </c>
      <c r="D689" s="872">
        <v>0.16666666666666666</v>
      </c>
      <c r="E689" s="871">
        <v>580</v>
      </c>
      <c r="F689" s="871">
        <v>575</v>
      </c>
      <c r="G689" s="504">
        <v>580</v>
      </c>
      <c r="H689" s="504">
        <v>575</v>
      </c>
      <c r="I689" s="510">
        <v>1155</v>
      </c>
    </row>
    <row r="690" spans="3:9">
      <c r="C690" s="870">
        <v>45500</v>
      </c>
      <c r="D690" s="872">
        <v>0.20833333333333334</v>
      </c>
      <c r="E690" s="871">
        <v>580</v>
      </c>
      <c r="F690" s="871">
        <v>573</v>
      </c>
      <c r="G690" s="504">
        <v>580</v>
      </c>
      <c r="H690" s="504">
        <v>573</v>
      </c>
      <c r="I690" s="510">
        <v>1153</v>
      </c>
    </row>
    <row r="691" spans="3:9">
      <c r="C691" s="870">
        <v>45500</v>
      </c>
      <c r="D691" s="872">
        <v>0.25</v>
      </c>
      <c r="E691" s="871">
        <v>580</v>
      </c>
      <c r="F691" s="871">
        <v>572</v>
      </c>
      <c r="G691" s="504">
        <v>580</v>
      </c>
      <c r="H691" s="504">
        <v>572</v>
      </c>
      <c r="I691" s="510">
        <v>1152</v>
      </c>
    </row>
    <row r="692" spans="3:9">
      <c r="C692" s="870">
        <v>45500</v>
      </c>
      <c r="D692" s="872">
        <v>0.29166666666666669</v>
      </c>
      <c r="E692" s="871">
        <v>580</v>
      </c>
      <c r="F692" s="871">
        <v>573</v>
      </c>
      <c r="G692" s="504">
        <v>580</v>
      </c>
      <c r="H692" s="504">
        <v>573</v>
      </c>
      <c r="I692" s="510">
        <v>1153</v>
      </c>
    </row>
    <row r="693" spans="3:9">
      <c r="C693" s="870">
        <v>45500</v>
      </c>
      <c r="D693" s="872">
        <v>0.33333333333333331</v>
      </c>
      <c r="E693" s="871">
        <v>568.79999999999995</v>
      </c>
      <c r="F693" s="871">
        <v>557</v>
      </c>
      <c r="G693" s="504">
        <v>568.79999999999995</v>
      </c>
      <c r="H693" s="504">
        <v>557</v>
      </c>
      <c r="I693" s="510">
        <v>1125.8</v>
      </c>
    </row>
    <row r="694" spans="3:9">
      <c r="C694" s="870">
        <v>45500</v>
      </c>
      <c r="D694" s="872">
        <v>0.375</v>
      </c>
      <c r="E694" s="871">
        <v>504.2</v>
      </c>
      <c r="F694" s="871">
        <v>484</v>
      </c>
      <c r="G694" s="504">
        <v>504.2</v>
      </c>
      <c r="H694" s="504">
        <v>484</v>
      </c>
      <c r="I694" s="510">
        <v>988.2</v>
      </c>
    </row>
    <row r="695" spans="3:9">
      <c r="C695" s="870">
        <v>45500</v>
      </c>
      <c r="D695" s="872">
        <v>0.41666666666666669</v>
      </c>
      <c r="E695" s="871">
        <v>519.20000000000005</v>
      </c>
      <c r="F695" s="871">
        <v>475</v>
      </c>
      <c r="G695" s="504">
        <v>519.20000000000005</v>
      </c>
      <c r="H695" s="504">
        <v>475</v>
      </c>
      <c r="I695" s="510">
        <v>994.2</v>
      </c>
    </row>
    <row r="696" spans="3:9">
      <c r="C696" s="870">
        <v>45500</v>
      </c>
      <c r="D696" s="872">
        <v>0.45833333333333331</v>
      </c>
      <c r="E696" s="871">
        <v>549.9</v>
      </c>
      <c r="F696" s="871">
        <v>498</v>
      </c>
      <c r="G696" s="504">
        <v>549.9</v>
      </c>
      <c r="H696" s="504">
        <v>498</v>
      </c>
      <c r="I696" s="510">
        <v>1047.9000000000001</v>
      </c>
    </row>
    <row r="697" spans="3:9">
      <c r="C697" s="870">
        <v>45500</v>
      </c>
      <c r="D697" s="872">
        <v>0.5</v>
      </c>
      <c r="E697" s="871">
        <v>603.5</v>
      </c>
      <c r="F697" s="871">
        <v>515</v>
      </c>
      <c r="G697" s="504">
        <v>603.5</v>
      </c>
      <c r="H697" s="504">
        <v>515</v>
      </c>
      <c r="I697" s="510">
        <v>1118.5</v>
      </c>
    </row>
    <row r="698" spans="3:9">
      <c r="C698" s="870">
        <v>45500</v>
      </c>
      <c r="D698" s="872">
        <v>0.54166666666666663</v>
      </c>
      <c r="E698" s="871">
        <v>616.79999999999995</v>
      </c>
      <c r="F698" s="871">
        <v>512</v>
      </c>
      <c r="G698" s="504">
        <v>616.79999999999995</v>
      </c>
      <c r="H698" s="504">
        <v>512</v>
      </c>
      <c r="I698" s="510">
        <v>1128.8</v>
      </c>
    </row>
    <row r="699" spans="3:9">
      <c r="C699" s="870">
        <v>45500</v>
      </c>
      <c r="D699" s="872">
        <v>0.58333333333333337</v>
      </c>
      <c r="E699" s="871">
        <v>600</v>
      </c>
      <c r="F699" s="871">
        <v>513</v>
      </c>
      <c r="G699" s="504">
        <v>600</v>
      </c>
      <c r="H699" s="504">
        <v>513</v>
      </c>
      <c r="I699" s="510">
        <v>1113</v>
      </c>
    </row>
    <row r="700" spans="3:9">
      <c r="C700" s="870">
        <v>45500</v>
      </c>
      <c r="D700" s="872">
        <v>0.625</v>
      </c>
      <c r="E700" s="871">
        <v>592.79999999999995</v>
      </c>
      <c r="F700" s="871">
        <v>513</v>
      </c>
      <c r="G700" s="504">
        <v>592.79999999999995</v>
      </c>
      <c r="H700" s="504">
        <v>513</v>
      </c>
      <c r="I700" s="510">
        <v>1105.8</v>
      </c>
    </row>
    <row r="701" spans="3:9">
      <c r="C701" s="870">
        <v>45500</v>
      </c>
      <c r="D701" s="872">
        <v>0.66666666666666663</v>
      </c>
      <c r="E701" s="871">
        <v>592.9</v>
      </c>
      <c r="F701" s="871">
        <v>508</v>
      </c>
      <c r="G701" s="504">
        <v>592.9</v>
      </c>
      <c r="H701" s="504">
        <v>508</v>
      </c>
      <c r="I701" s="510">
        <v>1100.9000000000001</v>
      </c>
    </row>
    <row r="702" spans="3:9">
      <c r="C702" s="870">
        <v>45500</v>
      </c>
      <c r="D702" s="872">
        <v>0.70833333333333337</v>
      </c>
      <c r="E702" s="871">
        <v>580.5</v>
      </c>
      <c r="F702" s="871">
        <v>499</v>
      </c>
      <c r="G702" s="504">
        <v>580.5</v>
      </c>
      <c r="H702" s="504">
        <v>499</v>
      </c>
      <c r="I702" s="510">
        <v>1079.5</v>
      </c>
    </row>
    <row r="703" spans="3:9">
      <c r="C703" s="870">
        <v>45500</v>
      </c>
      <c r="D703" s="872">
        <v>0.75</v>
      </c>
      <c r="E703" s="871">
        <v>555.79999999999995</v>
      </c>
      <c r="F703" s="871">
        <v>505</v>
      </c>
      <c r="G703" s="504">
        <v>555.79999999999995</v>
      </c>
      <c r="H703" s="504">
        <v>505</v>
      </c>
      <c r="I703" s="510">
        <v>1060.8</v>
      </c>
    </row>
    <row r="704" spans="3:9">
      <c r="C704" s="870">
        <v>45500</v>
      </c>
      <c r="D704" s="872">
        <v>0.79166666666666663</v>
      </c>
      <c r="E704" s="871">
        <v>550</v>
      </c>
      <c r="F704" s="871">
        <v>515</v>
      </c>
      <c r="G704" s="504">
        <v>550</v>
      </c>
      <c r="H704" s="504">
        <v>515</v>
      </c>
      <c r="I704" s="510">
        <v>1065</v>
      </c>
    </row>
    <row r="705" spans="3:9">
      <c r="C705" s="870">
        <v>45500</v>
      </c>
      <c r="D705" s="872">
        <v>0.83333333333333337</v>
      </c>
      <c r="E705" s="871">
        <v>550</v>
      </c>
      <c r="F705" s="871">
        <v>518</v>
      </c>
      <c r="G705" s="504">
        <v>550</v>
      </c>
      <c r="H705" s="504">
        <v>518</v>
      </c>
      <c r="I705" s="510">
        <v>1068</v>
      </c>
    </row>
    <row r="706" spans="3:9">
      <c r="C706" s="870">
        <v>45500</v>
      </c>
      <c r="D706" s="872">
        <v>0.875</v>
      </c>
      <c r="E706" s="871">
        <v>550</v>
      </c>
      <c r="F706" s="871">
        <v>517</v>
      </c>
      <c r="G706" s="504">
        <v>550</v>
      </c>
      <c r="H706" s="504">
        <v>517</v>
      </c>
      <c r="I706" s="510">
        <v>1067</v>
      </c>
    </row>
    <row r="707" spans="3:9">
      <c r="C707" s="870">
        <v>45500</v>
      </c>
      <c r="D707" s="872">
        <v>0.91666666666666663</v>
      </c>
      <c r="E707" s="871">
        <v>550</v>
      </c>
      <c r="F707" s="871">
        <v>500</v>
      </c>
      <c r="G707" s="504">
        <v>550</v>
      </c>
      <c r="H707" s="504">
        <v>500</v>
      </c>
      <c r="I707" s="510">
        <v>1050</v>
      </c>
    </row>
    <row r="708" spans="3:9">
      <c r="C708" s="870">
        <v>45500</v>
      </c>
      <c r="D708" s="872">
        <v>0.95833333333333337</v>
      </c>
      <c r="E708" s="871">
        <v>550</v>
      </c>
      <c r="F708" s="871">
        <v>490</v>
      </c>
      <c r="G708" s="504">
        <v>550</v>
      </c>
      <c r="H708" s="504">
        <v>490</v>
      </c>
      <c r="I708" s="510">
        <v>1040</v>
      </c>
    </row>
    <row r="709" spans="3:9">
      <c r="C709" s="870">
        <v>45501</v>
      </c>
      <c r="D709" s="872">
        <v>0</v>
      </c>
      <c r="E709" s="871">
        <v>550</v>
      </c>
      <c r="F709" s="871">
        <v>489</v>
      </c>
      <c r="G709" s="504">
        <v>550</v>
      </c>
      <c r="H709" s="504">
        <v>489</v>
      </c>
      <c r="I709" s="510">
        <v>1039</v>
      </c>
    </row>
    <row r="710" spans="3:9">
      <c r="C710" s="870">
        <v>45501</v>
      </c>
      <c r="D710" s="872">
        <v>4.1666666666666664E-2</v>
      </c>
      <c r="E710" s="871">
        <v>550</v>
      </c>
      <c r="F710" s="871">
        <v>496</v>
      </c>
      <c r="G710" s="504">
        <v>550</v>
      </c>
      <c r="H710" s="504">
        <v>496</v>
      </c>
      <c r="I710" s="510">
        <v>1046</v>
      </c>
    </row>
    <row r="711" spans="3:9">
      <c r="C711" s="870">
        <v>45501</v>
      </c>
      <c r="D711" s="872">
        <v>8.3333333333333329E-2</v>
      </c>
      <c r="E711" s="871">
        <v>550</v>
      </c>
      <c r="F711" s="871">
        <v>495</v>
      </c>
      <c r="G711" s="504">
        <v>550</v>
      </c>
      <c r="H711" s="504">
        <v>495</v>
      </c>
      <c r="I711" s="510">
        <v>1045</v>
      </c>
    </row>
    <row r="712" spans="3:9">
      <c r="C712" s="870">
        <v>45501</v>
      </c>
      <c r="D712" s="872">
        <v>0.125</v>
      </c>
      <c r="E712" s="871">
        <v>550</v>
      </c>
      <c r="F712" s="871">
        <v>495</v>
      </c>
      <c r="G712" s="504">
        <v>550</v>
      </c>
      <c r="H712" s="504">
        <v>495</v>
      </c>
      <c r="I712" s="510">
        <v>1045</v>
      </c>
    </row>
    <row r="713" spans="3:9">
      <c r="C713" s="870">
        <v>45501</v>
      </c>
      <c r="D713" s="872">
        <v>0.16666666666666666</v>
      </c>
      <c r="E713" s="871">
        <v>550</v>
      </c>
      <c r="F713" s="871">
        <v>499</v>
      </c>
      <c r="G713" s="504">
        <v>550</v>
      </c>
      <c r="H713" s="504">
        <v>499</v>
      </c>
      <c r="I713" s="510">
        <v>1049</v>
      </c>
    </row>
    <row r="714" spans="3:9">
      <c r="C714" s="870">
        <v>45501</v>
      </c>
      <c r="D714" s="872">
        <v>0.20833333333333334</v>
      </c>
      <c r="E714" s="871">
        <v>550.1</v>
      </c>
      <c r="F714" s="871">
        <v>508</v>
      </c>
      <c r="G714" s="504">
        <v>550.1</v>
      </c>
      <c r="H714" s="504">
        <v>508</v>
      </c>
      <c r="I714" s="510">
        <v>1058.0999999999999</v>
      </c>
    </row>
    <row r="715" spans="3:9">
      <c r="C715" s="870">
        <v>45501</v>
      </c>
      <c r="D715" s="872">
        <v>0.25</v>
      </c>
      <c r="E715" s="871">
        <v>550.1</v>
      </c>
      <c r="F715" s="871">
        <v>518</v>
      </c>
      <c r="G715" s="504">
        <v>550.1</v>
      </c>
      <c r="H715" s="504">
        <v>518</v>
      </c>
      <c r="I715" s="510">
        <v>1068.0999999999999</v>
      </c>
    </row>
    <row r="716" spans="3:9">
      <c r="C716" s="870">
        <v>45501</v>
      </c>
      <c r="D716" s="872">
        <v>0.29166666666666669</v>
      </c>
      <c r="E716" s="871">
        <v>551.20000000000005</v>
      </c>
      <c r="F716" s="871">
        <v>511</v>
      </c>
      <c r="G716" s="504">
        <v>551.20000000000005</v>
      </c>
      <c r="H716" s="504">
        <v>511</v>
      </c>
      <c r="I716" s="510">
        <v>1062.2</v>
      </c>
    </row>
    <row r="717" spans="3:9">
      <c r="C717" s="870">
        <v>45501</v>
      </c>
      <c r="D717" s="872">
        <v>0.33333333333333331</v>
      </c>
      <c r="E717" s="871">
        <v>550.4</v>
      </c>
      <c r="F717" s="871">
        <v>511</v>
      </c>
      <c r="G717" s="504">
        <v>550.4</v>
      </c>
      <c r="H717" s="504">
        <v>511</v>
      </c>
      <c r="I717" s="510">
        <v>1061.4000000000001</v>
      </c>
    </row>
    <row r="718" spans="3:9">
      <c r="C718" s="870">
        <v>45501</v>
      </c>
      <c r="D718" s="872">
        <v>0.375</v>
      </c>
      <c r="E718" s="871">
        <v>560.70000000000005</v>
      </c>
      <c r="F718" s="871">
        <v>612</v>
      </c>
      <c r="G718" s="504">
        <v>560.70000000000005</v>
      </c>
      <c r="H718" s="504">
        <v>612</v>
      </c>
      <c r="I718" s="510">
        <v>1172.7</v>
      </c>
    </row>
    <row r="719" spans="3:9">
      <c r="C719" s="870">
        <v>45501</v>
      </c>
      <c r="D719" s="872">
        <v>0.41666666666666669</v>
      </c>
      <c r="E719" s="871">
        <v>572.70000000000005</v>
      </c>
      <c r="F719" s="871">
        <v>613</v>
      </c>
      <c r="G719" s="504">
        <v>572.70000000000005</v>
      </c>
      <c r="H719" s="504">
        <v>613</v>
      </c>
      <c r="I719" s="510">
        <v>1185.7</v>
      </c>
    </row>
    <row r="720" spans="3:9">
      <c r="C720" s="870">
        <v>45501</v>
      </c>
      <c r="D720" s="872">
        <v>0.45833333333333331</v>
      </c>
      <c r="E720" s="871">
        <v>575</v>
      </c>
      <c r="F720" s="871">
        <v>523</v>
      </c>
      <c r="G720" s="504">
        <v>575</v>
      </c>
      <c r="H720" s="504">
        <v>523</v>
      </c>
      <c r="I720" s="510">
        <v>1098</v>
      </c>
    </row>
    <row r="721" spans="3:9">
      <c r="C721" s="870">
        <v>45501</v>
      </c>
      <c r="D721" s="872">
        <v>0.5</v>
      </c>
      <c r="E721" s="871">
        <v>589.70000000000005</v>
      </c>
      <c r="F721" s="871">
        <v>654</v>
      </c>
      <c r="G721" s="504">
        <v>589.70000000000005</v>
      </c>
      <c r="H721" s="504">
        <v>654</v>
      </c>
      <c r="I721" s="510">
        <v>1243.7</v>
      </c>
    </row>
    <row r="722" spans="3:9">
      <c r="C722" s="870">
        <v>45501</v>
      </c>
      <c r="D722" s="872">
        <v>0.54166666666666663</v>
      </c>
      <c r="E722" s="871">
        <v>607.6</v>
      </c>
      <c r="F722" s="871">
        <v>593</v>
      </c>
      <c r="G722" s="504">
        <v>607.6</v>
      </c>
      <c r="H722" s="504">
        <v>593</v>
      </c>
      <c r="I722" s="510">
        <v>1200.5999999999999</v>
      </c>
    </row>
    <row r="723" spans="3:9">
      <c r="C723" s="870">
        <v>45501</v>
      </c>
      <c r="D723" s="872">
        <v>0.58333333333333337</v>
      </c>
      <c r="E723" s="871">
        <v>565.29999999999995</v>
      </c>
      <c r="F723" s="871">
        <v>578</v>
      </c>
      <c r="G723" s="504">
        <v>565.29999999999995</v>
      </c>
      <c r="H723" s="504">
        <v>578</v>
      </c>
      <c r="I723" s="510">
        <v>1143.3</v>
      </c>
    </row>
    <row r="724" spans="3:9">
      <c r="C724" s="870">
        <v>45501</v>
      </c>
      <c r="D724" s="872">
        <v>0.625</v>
      </c>
      <c r="E724" s="871">
        <v>195</v>
      </c>
      <c r="F724" s="871">
        <v>524</v>
      </c>
      <c r="G724" s="504">
        <v>195</v>
      </c>
      <c r="H724" s="504">
        <v>524</v>
      </c>
      <c r="I724" s="510">
        <v>719</v>
      </c>
    </row>
    <row r="725" spans="3:9">
      <c r="C725" s="870">
        <v>45501</v>
      </c>
      <c r="D725" s="872">
        <v>0.66666666666666663</v>
      </c>
      <c r="E725" s="871">
        <v>26.7</v>
      </c>
      <c r="F725" s="871">
        <v>557</v>
      </c>
      <c r="G725" s="504">
        <v>0</v>
      </c>
      <c r="H725" s="504">
        <v>557</v>
      </c>
      <c r="I725" s="510">
        <v>557</v>
      </c>
    </row>
    <row r="726" spans="3:9">
      <c r="C726" s="870">
        <v>45501</v>
      </c>
      <c r="D726" s="872">
        <v>0.70833333333333337</v>
      </c>
      <c r="E726" s="871">
        <v>434.8</v>
      </c>
      <c r="F726" s="871">
        <v>553</v>
      </c>
      <c r="G726" s="504">
        <v>434.8</v>
      </c>
      <c r="H726" s="504">
        <v>553</v>
      </c>
      <c r="I726" s="510">
        <v>987.8</v>
      </c>
    </row>
    <row r="727" spans="3:9">
      <c r="C727" s="870">
        <v>45501</v>
      </c>
      <c r="D727" s="872">
        <v>0.75</v>
      </c>
      <c r="E727" s="871">
        <v>558.6</v>
      </c>
      <c r="F727" s="871">
        <v>514</v>
      </c>
      <c r="G727" s="504">
        <v>558.6</v>
      </c>
      <c r="H727" s="504">
        <v>514</v>
      </c>
      <c r="I727" s="510">
        <v>1072.5999999999999</v>
      </c>
    </row>
    <row r="728" spans="3:9">
      <c r="C728" s="870">
        <v>45501</v>
      </c>
      <c r="D728" s="872">
        <v>0.79166666666666663</v>
      </c>
      <c r="E728" s="871">
        <v>560.1</v>
      </c>
      <c r="F728" s="871">
        <v>514</v>
      </c>
      <c r="G728" s="504">
        <v>560.1</v>
      </c>
      <c r="H728" s="504">
        <v>514</v>
      </c>
      <c r="I728" s="510">
        <v>1074.0999999999999</v>
      </c>
    </row>
    <row r="729" spans="3:9">
      <c r="C729" s="870">
        <v>45501</v>
      </c>
      <c r="D729" s="872">
        <v>0.83333333333333337</v>
      </c>
      <c r="E729" s="871">
        <v>560</v>
      </c>
      <c r="F729" s="871">
        <v>512</v>
      </c>
      <c r="G729" s="504">
        <v>560</v>
      </c>
      <c r="H729" s="504">
        <v>512</v>
      </c>
      <c r="I729" s="510">
        <v>1072</v>
      </c>
    </row>
    <row r="730" spans="3:9">
      <c r="C730" s="870">
        <v>45501</v>
      </c>
      <c r="D730" s="872">
        <v>0.875</v>
      </c>
      <c r="E730" s="871">
        <v>553.5</v>
      </c>
      <c r="F730" s="871">
        <v>494</v>
      </c>
      <c r="G730" s="504">
        <v>553.5</v>
      </c>
      <c r="H730" s="504">
        <v>494</v>
      </c>
      <c r="I730" s="510">
        <v>1047.5</v>
      </c>
    </row>
    <row r="731" spans="3:9">
      <c r="C731" s="870">
        <v>45501</v>
      </c>
      <c r="D731" s="872">
        <v>0.91666666666666663</v>
      </c>
      <c r="E731" s="871">
        <v>550</v>
      </c>
      <c r="F731" s="871">
        <v>489</v>
      </c>
      <c r="G731" s="504">
        <v>550</v>
      </c>
      <c r="H731" s="504">
        <v>489</v>
      </c>
      <c r="I731" s="510">
        <v>1039</v>
      </c>
    </row>
    <row r="732" spans="3:9">
      <c r="C732" s="870">
        <v>45501</v>
      </c>
      <c r="D732" s="872">
        <v>0.95833333333333337</v>
      </c>
      <c r="E732" s="871">
        <v>550</v>
      </c>
      <c r="F732" s="871">
        <v>491</v>
      </c>
      <c r="G732" s="504">
        <v>550</v>
      </c>
      <c r="H732" s="504">
        <v>491</v>
      </c>
      <c r="I732" s="510">
        <v>1041</v>
      </c>
    </row>
    <row r="733" spans="3:9">
      <c r="C733" s="870">
        <v>45502</v>
      </c>
      <c r="D733" s="872">
        <v>0</v>
      </c>
      <c r="E733" s="871">
        <v>550</v>
      </c>
      <c r="F733" s="871">
        <v>477</v>
      </c>
      <c r="G733" s="504">
        <v>550</v>
      </c>
      <c r="H733" s="504">
        <v>477</v>
      </c>
      <c r="I733" s="510">
        <v>1027</v>
      </c>
    </row>
    <row r="734" spans="3:9">
      <c r="C734" s="870">
        <v>45502</v>
      </c>
      <c r="D734" s="872">
        <v>4.1666666666666664E-2</v>
      </c>
      <c r="E734" s="871">
        <v>550</v>
      </c>
      <c r="F734" s="871">
        <v>472</v>
      </c>
      <c r="G734" s="504">
        <v>550</v>
      </c>
      <c r="H734" s="504">
        <v>472</v>
      </c>
      <c r="I734" s="510">
        <v>1022</v>
      </c>
    </row>
    <row r="735" spans="3:9">
      <c r="C735" s="870">
        <v>45502</v>
      </c>
      <c r="D735" s="872">
        <v>8.3333333333333329E-2</v>
      </c>
      <c r="E735" s="871">
        <v>550</v>
      </c>
      <c r="F735" s="871">
        <v>472</v>
      </c>
      <c r="G735" s="504">
        <v>550</v>
      </c>
      <c r="H735" s="504">
        <v>472</v>
      </c>
      <c r="I735" s="510">
        <v>1022</v>
      </c>
    </row>
    <row r="736" spans="3:9">
      <c r="C736" s="870">
        <v>45502</v>
      </c>
      <c r="D736" s="872">
        <v>0.125</v>
      </c>
      <c r="E736" s="871">
        <v>549.9</v>
      </c>
      <c r="F736" s="871">
        <v>472</v>
      </c>
      <c r="G736" s="504">
        <v>549.9</v>
      </c>
      <c r="H736" s="504">
        <v>472</v>
      </c>
      <c r="I736" s="510">
        <v>1021.9</v>
      </c>
    </row>
    <row r="737" spans="3:9">
      <c r="C737" s="870">
        <v>45502</v>
      </c>
      <c r="D737" s="872">
        <v>0.16666666666666666</v>
      </c>
      <c r="E737" s="871">
        <v>551.1</v>
      </c>
      <c r="F737" s="871">
        <v>473</v>
      </c>
      <c r="G737" s="504">
        <v>551.1</v>
      </c>
      <c r="H737" s="504">
        <v>473</v>
      </c>
      <c r="I737" s="510">
        <v>1024.0999999999999</v>
      </c>
    </row>
    <row r="738" spans="3:9">
      <c r="C738" s="870">
        <v>45502</v>
      </c>
      <c r="D738" s="872">
        <v>0.20833333333333334</v>
      </c>
      <c r="E738" s="871">
        <v>560</v>
      </c>
      <c r="F738" s="871">
        <v>473</v>
      </c>
      <c r="G738" s="504">
        <v>560</v>
      </c>
      <c r="H738" s="504">
        <v>473</v>
      </c>
      <c r="I738" s="510">
        <v>1033</v>
      </c>
    </row>
    <row r="739" spans="3:9">
      <c r="C739" s="870">
        <v>45502</v>
      </c>
      <c r="D739" s="872">
        <v>0.25</v>
      </c>
      <c r="E739" s="871">
        <v>559.9</v>
      </c>
      <c r="F739" s="871">
        <v>473</v>
      </c>
      <c r="G739" s="504">
        <v>559.9</v>
      </c>
      <c r="H739" s="504">
        <v>473</v>
      </c>
      <c r="I739" s="510">
        <v>1032.9000000000001</v>
      </c>
    </row>
    <row r="740" spans="3:9">
      <c r="C740" s="870">
        <v>45502</v>
      </c>
      <c r="D740" s="872">
        <v>0.29166666666666669</v>
      </c>
      <c r="E740" s="871">
        <v>562.1</v>
      </c>
      <c r="F740" s="871">
        <v>472</v>
      </c>
      <c r="G740" s="504">
        <v>562.1</v>
      </c>
      <c r="H740" s="504">
        <v>472</v>
      </c>
      <c r="I740" s="510">
        <v>1034.0999999999999</v>
      </c>
    </row>
    <row r="741" spans="3:9">
      <c r="C741" s="870">
        <v>45502</v>
      </c>
      <c r="D741" s="872">
        <v>0.33333333333333331</v>
      </c>
      <c r="E741" s="871">
        <v>564.9</v>
      </c>
      <c r="F741" s="871">
        <v>471</v>
      </c>
      <c r="G741" s="504">
        <v>564.9</v>
      </c>
      <c r="H741" s="504">
        <v>471</v>
      </c>
      <c r="I741" s="510">
        <v>1035.9000000000001</v>
      </c>
    </row>
    <row r="742" spans="3:9">
      <c r="C742" s="870">
        <v>45502</v>
      </c>
      <c r="D742" s="872">
        <v>0.375</v>
      </c>
      <c r="E742" s="871">
        <v>589.6</v>
      </c>
      <c r="F742" s="871">
        <v>469</v>
      </c>
      <c r="G742" s="504">
        <v>589.6</v>
      </c>
      <c r="H742" s="504">
        <v>469</v>
      </c>
      <c r="I742" s="510">
        <v>1058.5999999999999</v>
      </c>
    </row>
    <row r="743" spans="3:9">
      <c r="C743" s="870">
        <v>45502</v>
      </c>
      <c r="D743" s="872">
        <v>0.41666666666666669</v>
      </c>
      <c r="E743" s="871">
        <v>530.70000000000005</v>
      </c>
      <c r="F743" s="871">
        <v>471</v>
      </c>
      <c r="G743" s="504">
        <v>530.70000000000005</v>
      </c>
      <c r="H743" s="504">
        <v>471</v>
      </c>
      <c r="I743" s="510">
        <v>1001.7</v>
      </c>
    </row>
    <row r="744" spans="3:9">
      <c r="C744" s="870">
        <v>45502</v>
      </c>
      <c r="D744" s="872">
        <v>0.45833333333333331</v>
      </c>
      <c r="E744" s="871">
        <v>497.1</v>
      </c>
      <c r="F744" s="871">
        <v>470</v>
      </c>
      <c r="G744" s="504">
        <v>497.1</v>
      </c>
      <c r="H744" s="504">
        <v>470</v>
      </c>
      <c r="I744" s="510">
        <v>967.1</v>
      </c>
    </row>
    <row r="745" spans="3:9">
      <c r="C745" s="870">
        <v>45502</v>
      </c>
      <c r="D745" s="872">
        <v>0.5</v>
      </c>
      <c r="E745" s="871">
        <v>498.3</v>
      </c>
      <c r="F745" s="871">
        <v>489</v>
      </c>
      <c r="G745" s="504">
        <v>498.3</v>
      </c>
      <c r="H745" s="504">
        <v>489</v>
      </c>
      <c r="I745" s="510">
        <v>987.3</v>
      </c>
    </row>
    <row r="746" spans="3:9">
      <c r="C746" s="870">
        <v>45502</v>
      </c>
      <c r="D746" s="872">
        <v>0.54166666666666663</v>
      </c>
      <c r="E746" s="871">
        <v>530.1</v>
      </c>
      <c r="F746" s="871">
        <v>504</v>
      </c>
      <c r="G746" s="504">
        <v>530.1</v>
      </c>
      <c r="H746" s="504">
        <v>504</v>
      </c>
      <c r="I746" s="510">
        <v>1034.0999999999999</v>
      </c>
    </row>
    <row r="747" spans="3:9">
      <c r="C747" s="870">
        <v>45502</v>
      </c>
      <c r="D747" s="872">
        <v>0.58333333333333337</v>
      </c>
      <c r="E747" s="871">
        <v>500</v>
      </c>
      <c r="F747" s="871">
        <v>468</v>
      </c>
      <c r="G747" s="504">
        <v>500</v>
      </c>
      <c r="H747" s="504">
        <v>468</v>
      </c>
      <c r="I747" s="510">
        <v>968</v>
      </c>
    </row>
    <row r="748" spans="3:9">
      <c r="C748" s="870">
        <v>45502</v>
      </c>
      <c r="D748" s="872">
        <v>0.625</v>
      </c>
      <c r="E748" s="871">
        <v>519.1</v>
      </c>
      <c r="F748" s="871">
        <v>463</v>
      </c>
      <c r="G748" s="504">
        <v>519.1</v>
      </c>
      <c r="H748" s="504">
        <v>463</v>
      </c>
      <c r="I748" s="510">
        <v>982.1</v>
      </c>
    </row>
    <row r="749" spans="3:9">
      <c r="C749" s="870">
        <v>45502</v>
      </c>
      <c r="D749" s="872">
        <v>0.66666666666666663</v>
      </c>
      <c r="E749" s="871">
        <v>530.1</v>
      </c>
      <c r="F749" s="871">
        <v>503</v>
      </c>
      <c r="G749" s="504">
        <v>530.1</v>
      </c>
      <c r="H749" s="504">
        <v>503</v>
      </c>
      <c r="I749" s="510">
        <v>1033.0999999999999</v>
      </c>
    </row>
    <row r="750" spans="3:9">
      <c r="C750" s="870">
        <v>45502</v>
      </c>
      <c r="D750" s="872">
        <v>0.70833333333333337</v>
      </c>
      <c r="E750" s="871">
        <v>529.9</v>
      </c>
      <c r="F750" s="871">
        <v>504</v>
      </c>
      <c r="G750" s="504">
        <v>529.9</v>
      </c>
      <c r="H750" s="504">
        <v>504</v>
      </c>
      <c r="I750" s="510">
        <v>1033.9000000000001</v>
      </c>
    </row>
    <row r="751" spans="3:9">
      <c r="C751" s="870">
        <v>45502</v>
      </c>
      <c r="D751" s="872">
        <v>0.75</v>
      </c>
      <c r="E751" s="871">
        <v>537.9</v>
      </c>
      <c r="F751" s="871">
        <v>505</v>
      </c>
      <c r="G751" s="504">
        <v>537.9</v>
      </c>
      <c r="H751" s="504">
        <v>505</v>
      </c>
      <c r="I751" s="510">
        <v>1042.9000000000001</v>
      </c>
    </row>
    <row r="752" spans="3:9">
      <c r="C752" s="870">
        <v>45502</v>
      </c>
      <c r="D752" s="872">
        <v>0.79166666666666663</v>
      </c>
      <c r="E752" s="871">
        <v>554.20000000000005</v>
      </c>
      <c r="F752" s="871">
        <v>516</v>
      </c>
      <c r="G752" s="504">
        <v>554.20000000000005</v>
      </c>
      <c r="H752" s="504">
        <v>516</v>
      </c>
      <c r="I752" s="510">
        <v>1070.2</v>
      </c>
    </row>
    <row r="753" spans="3:9">
      <c r="C753" s="870">
        <v>45502</v>
      </c>
      <c r="D753" s="872">
        <v>0.83333333333333337</v>
      </c>
      <c r="E753" s="871">
        <v>560.20000000000005</v>
      </c>
      <c r="F753" s="871">
        <v>499</v>
      </c>
      <c r="G753" s="504">
        <v>560.20000000000005</v>
      </c>
      <c r="H753" s="504">
        <v>499</v>
      </c>
      <c r="I753" s="510">
        <v>1059.2</v>
      </c>
    </row>
    <row r="754" spans="3:9">
      <c r="C754" s="870">
        <v>45502</v>
      </c>
      <c r="D754" s="872">
        <v>0.875</v>
      </c>
      <c r="E754" s="871">
        <v>560.1</v>
      </c>
      <c r="F754" s="871">
        <v>491</v>
      </c>
      <c r="G754" s="504">
        <v>560.1</v>
      </c>
      <c r="H754" s="504">
        <v>491</v>
      </c>
      <c r="I754" s="510">
        <v>1051.0999999999999</v>
      </c>
    </row>
    <row r="755" spans="3:9">
      <c r="C755" s="870">
        <v>45502</v>
      </c>
      <c r="D755" s="872">
        <v>0.91666666666666663</v>
      </c>
      <c r="E755" s="871">
        <v>556.29999999999995</v>
      </c>
      <c r="F755" s="871">
        <v>468</v>
      </c>
      <c r="G755" s="504">
        <v>556.29999999999995</v>
      </c>
      <c r="H755" s="504">
        <v>468</v>
      </c>
      <c r="I755" s="510">
        <v>1024.3</v>
      </c>
    </row>
    <row r="756" spans="3:9">
      <c r="C756" s="870">
        <v>45502</v>
      </c>
      <c r="D756" s="872">
        <v>0.95833333333333337</v>
      </c>
      <c r="E756" s="871">
        <v>550</v>
      </c>
      <c r="F756" s="871">
        <v>466</v>
      </c>
      <c r="G756" s="504">
        <v>550</v>
      </c>
      <c r="H756" s="504">
        <v>466</v>
      </c>
      <c r="I756" s="510">
        <v>1016</v>
      </c>
    </row>
    <row r="757" spans="3:9">
      <c r="C757" s="870">
        <v>45503</v>
      </c>
      <c r="D757" s="872">
        <v>0</v>
      </c>
      <c r="E757" s="871">
        <v>552.29999999999995</v>
      </c>
      <c r="F757" s="871">
        <v>465</v>
      </c>
      <c r="G757" s="504">
        <v>552.29999999999995</v>
      </c>
      <c r="H757" s="504">
        <v>465</v>
      </c>
      <c r="I757" s="510">
        <v>1017.3</v>
      </c>
    </row>
    <row r="758" spans="3:9">
      <c r="C758" s="870">
        <v>45503</v>
      </c>
      <c r="D758" s="872">
        <v>4.1666666666666664E-2</v>
      </c>
      <c r="E758" s="871">
        <v>565.70000000000005</v>
      </c>
      <c r="F758" s="871">
        <v>452</v>
      </c>
      <c r="G758" s="504">
        <v>565.70000000000005</v>
      </c>
      <c r="H758" s="504">
        <v>452</v>
      </c>
      <c r="I758" s="510">
        <v>1017.7</v>
      </c>
    </row>
    <row r="759" spans="3:9">
      <c r="C759" s="870">
        <v>45503</v>
      </c>
      <c r="D759" s="872">
        <v>8.3333333333333329E-2</v>
      </c>
      <c r="E759" s="871">
        <v>595</v>
      </c>
      <c r="F759" s="871">
        <v>461</v>
      </c>
      <c r="G759" s="504">
        <v>595</v>
      </c>
      <c r="H759" s="504">
        <v>461</v>
      </c>
      <c r="I759" s="510">
        <v>1056</v>
      </c>
    </row>
    <row r="760" spans="3:9">
      <c r="C760" s="870">
        <v>45503</v>
      </c>
      <c r="D760" s="872">
        <v>0.125</v>
      </c>
      <c r="E760" s="871">
        <v>567.29999999999995</v>
      </c>
      <c r="F760" s="871">
        <v>469</v>
      </c>
      <c r="G760" s="504">
        <v>567.29999999999995</v>
      </c>
      <c r="H760" s="504">
        <v>469</v>
      </c>
      <c r="I760" s="510">
        <v>1036.3</v>
      </c>
    </row>
    <row r="761" spans="3:9">
      <c r="C761" s="870">
        <v>45503</v>
      </c>
      <c r="D761" s="872">
        <v>0.16666666666666666</v>
      </c>
      <c r="E761" s="871">
        <v>559.9</v>
      </c>
      <c r="F761" s="871">
        <v>469</v>
      </c>
      <c r="G761" s="504">
        <v>559.9</v>
      </c>
      <c r="H761" s="504">
        <v>469</v>
      </c>
      <c r="I761" s="510">
        <v>1028.9000000000001</v>
      </c>
    </row>
    <row r="762" spans="3:9">
      <c r="C762" s="870">
        <v>45503</v>
      </c>
      <c r="D762" s="872">
        <v>0.20833333333333334</v>
      </c>
      <c r="E762" s="871">
        <v>578.5</v>
      </c>
      <c r="F762" s="871">
        <v>468</v>
      </c>
      <c r="G762" s="504">
        <v>578.5</v>
      </c>
      <c r="H762" s="504">
        <v>468</v>
      </c>
      <c r="I762" s="510">
        <v>1046.5</v>
      </c>
    </row>
    <row r="763" spans="3:9">
      <c r="C763" s="870">
        <v>45503</v>
      </c>
      <c r="D763" s="872">
        <v>0.25</v>
      </c>
      <c r="E763" s="871">
        <v>517.6</v>
      </c>
      <c r="F763" s="871">
        <v>472</v>
      </c>
      <c r="G763" s="504">
        <v>517.6</v>
      </c>
      <c r="H763" s="504">
        <v>472</v>
      </c>
      <c r="I763" s="510">
        <v>989.6</v>
      </c>
    </row>
    <row r="764" spans="3:9">
      <c r="C764" s="870">
        <v>45503</v>
      </c>
      <c r="D764" s="872">
        <v>0.29166666666666669</v>
      </c>
      <c r="E764" s="871">
        <v>611.5</v>
      </c>
      <c r="F764" s="871">
        <v>447</v>
      </c>
      <c r="G764" s="504">
        <v>611.5</v>
      </c>
      <c r="H764" s="504">
        <v>447</v>
      </c>
      <c r="I764" s="510">
        <v>1058.5</v>
      </c>
    </row>
    <row r="765" spans="3:9">
      <c r="C765" s="870">
        <v>45503</v>
      </c>
      <c r="D765" s="872">
        <v>0.33333333333333331</v>
      </c>
      <c r="E765" s="871">
        <v>427</v>
      </c>
      <c r="F765" s="871">
        <v>478</v>
      </c>
      <c r="G765" s="504">
        <v>427</v>
      </c>
      <c r="H765" s="504">
        <v>478</v>
      </c>
      <c r="I765" s="510">
        <v>905</v>
      </c>
    </row>
    <row r="766" spans="3:9">
      <c r="C766" s="870">
        <v>45503</v>
      </c>
      <c r="D766" s="872">
        <v>0.375</v>
      </c>
      <c r="E766" s="871">
        <v>54.9</v>
      </c>
      <c r="F766" s="871">
        <v>451</v>
      </c>
      <c r="G766" s="504">
        <v>54.9</v>
      </c>
      <c r="H766" s="504">
        <v>451</v>
      </c>
      <c r="I766" s="510">
        <v>505.9</v>
      </c>
    </row>
    <row r="767" spans="3:9">
      <c r="C767" s="870">
        <v>45503</v>
      </c>
      <c r="D767" s="872">
        <v>0.41666666666666669</v>
      </c>
      <c r="E767" s="871">
        <v>35.700000000000003</v>
      </c>
      <c r="F767" s="871">
        <v>498</v>
      </c>
      <c r="G767" s="504">
        <v>0</v>
      </c>
      <c r="H767" s="504">
        <v>498</v>
      </c>
      <c r="I767" s="510">
        <v>498</v>
      </c>
    </row>
    <row r="768" spans="3:9">
      <c r="C768" s="870">
        <v>45503</v>
      </c>
      <c r="D768" s="872">
        <v>0.45833333333333331</v>
      </c>
      <c r="E768" s="871">
        <v>361.7</v>
      </c>
      <c r="F768" s="871">
        <v>530</v>
      </c>
      <c r="G768" s="504">
        <v>361.7</v>
      </c>
      <c r="H768" s="504">
        <v>530</v>
      </c>
      <c r="I768" s="510">
        <v>891.7</v>
      </c>
    </row>
    <row r="769" spans="3:9">
      <c r="C769" s="870">
        <v>45503</v>
      </c>
      <c r="D769" s="872">
        <v>0.5</v>
      </c>
      <c r="E769" s="871">
        <v>464.4</v>
      </c>
      <c r="F769" s="871">
        <v>425</v>
      </c>
      <c r="G769" s="504">
        <v>464.4</v>
      </c>
      <c r="H769" s="504">
        <v>425</v>
      </c>
      <c r="I769" s="510">
        <v>889.4</v>
      </c>
    </row>
    <row r="770" spans="3:9">
      <c r="C770" s="870">
        <v>45503</v>
      </c>
      <c r="D770" s="872">
        <v>0.54166666666666663</v>
      </c>
      <c r="E770" s="871">
        <v>464.5</v>
      </c>
      <c r="F770" s="871">
        <v>412</v>
      </c>
      <c r="G770" s="504">
        <v>464.5</v>
      </c>
      <c r="H770" s="504">
        <v>412</v>
      </c>
      <c r="I770" s="510">
        <v>876.5</v>
      </c>
    </row>
    <row r="771" spans="3:9">
      <c r="C771" s="870">
        <v>45503</v>
      </c>
      <c r="D771" s="872">
        <v>0.58333333333333337</v>
      </c>
      <c r="E771" s="871">
        <v>499</v>
      </c>
      <c r="F771" s="871">
        <v>425</v>
      </c>
      <c r="G771" s="504">
        <v>499</v>
      </c>
      <c r="H771" s="504">
        <v>425</v>
      </c>
      <c r="I771" s="510">
        <v>924</v>
      </c>
    </row>
    <row r="772" spans="3:9">
      <c r="C772" s="870">
        <v>45503</v>
      </c>
      <c r="D772" s="872">
        <v>0.625</v>
      </c>
      <c r="E772" s="871">
        <v>496.9</v>
      </c>
      <c r="F772" s="871">
        <v>442</v>
      </c>
      <c r="G772" s="504">
        <v>496.9</v>
      </c>
      <c r="H772" s="504">
        <v>442</v>
      </c>
      <c r="I772" s="510">
        <v>938.9</v>
      </c>
    </row>
    <row r="773" spans="3:9">
      <c r="C773" s="870">
        <v>45503</v>
      </c>
      <c r="D773" s="872">
        <v>0.66666666666666663</v>
      </c>
      <c r="E773" s="871">
        <v>510</v>
      </c>
      <c r="F773" s="871">
        <v>429</v>
      </c>
      <c r="G773" s="504">
        <v>510</v>
      </c>
      <c r="H773" s="504">
        <v>429</v>
      </c>
      <c r="I773" s="510">
        <v>939</v>
      </c>
    </row>
    <row r="774" spans="3:9">
      <c r="C774" s="870">
        <v>45503</v>
      </c>
      <c r="D774" s="872">
        <v>0.70833333333333337</v>
      </c>
      <c r="E774" s="871">
        <v>475.3</v>
      </c>
      <c r="F774" s="871">
        <v>446</v>
      </c>
      <c r="G774" s="504">
        <v>475.3</v>
      </c>
      <c r="H774" s="504">
        <v>446</v>
      </c>
      <c r="I774" s="510">
        <v>921.3</v>
      </c>
    </row>
    <row r="775" spans="3:9">
      <c r="C775" s="870">
        <v>45503</v>
      </c>
      <c r="D775" s="872">
        <v>0.75</v>
      </c>
      <c r="E775" s="871">
        <v>569.1</v>
      </c>
      <c r="F775" s="871">
        <v>455</v>
      </c>
      <c r="G775" s="504">
        <v>569.1</v>
      </c>
      <c r="H775" s="504">
        <v>455</v>
      </c>
      <c r="I775" s="510">
        <v>1024.0999999999999</v>
      </c>
    </row>
    <row r="776" spans="3:9">
      <c r="C776" s="870">
        <v>45503</v>
      </c>
      <c r="D776" s="872">
        <v>0.79166666666666663</v>
      </c>
      <c r="E776" s="871">
        <v>571.20000000000005</v>
      </c>
      <c r="F776" s="871">
        <v>464</v>
      </c>
      <c r="G776" s="504">
        <v>571.20000000000005</v>
      </c>
      <c r="H776" s="504">
        <v>464</v>
      </c>
      <c r="I776" s="510">
        <v>1035.2</v>
      </c>
    </row>
    <row r="777" spans="3:9">
      <c r="C777" s="870">
        <v>45503</v>
      </c>
      <c r="D777" s="872">
        <v>0.83333333333333337</v>
      </c>
      <c r="E777" s="871">
        <v>571.20000000000005</v>
      </c>
      <c r="F777" s="871">
        <v>458</v>
      </c>
      <c r="G777" s="504">
        <v>571.20000000000005</v>
      </c>
      <c r="H777" s="504">
        <v>458</v>
      </c>
      <c r="I777" s="510">
        <v>1029.2</v>
      </c>
    </row>
    <row r="778" spans="3:9">
      <c r="C778" s="870">
        <v>45503</v>
      </c>
      <c r="D778" s="872">
        <v>0.875</v>
      </c>
      <c r="E778" s="871">
        <v>580.1</v>
      </c>
      <c r="F778" s="871">
        <v>458</v>
      </c>
      <c r="G778" s="504">
        <v>580.1</v>
      </c>
      <c r="H778" s="504">
        <v>458</v>
      </c>
      <c r="I778" s="510">
        <v>1038.0999999999999</v>
      </c>
    </row>
    <row r="779" spans="3:9">
      <c r="C779" s="870">
        <v>45503</v>
      </c>
      <c r="D779" s="872">
        <v>0.91666666666666663</v>
      </c>
      <c r="E779" s="871">
        <v>580</v>
      </c>
      <c r="F779" s="871">
        <v>459</v>
      </c>
      <c r="G779" s="504">
        <v>580</v>
      </c>
      <c r="H779" s="504">
        <v>459</v>
      </c>
      <c r="I779" s="510">
        <v>1039</v>
      </c>
    </row>
    <row r="780" spans="3:9">
      <c r="C780" s="870">
        <v>45503</v>
      </c>
      <c r="D780" s="872">
        <v>0.95833333333333337</v>
      </c>
      <c r="E780" s="871">
        <v>580</v>
      </c>
      <c r="F780" s="871">
        <v>460</v>
      </c>
      <c r="G780" s="504">
        <v>580</v>
      </c>
      <c r="H780" s="504">
        <v>460</v>
      </c>
      <c r="I780" s="510">
        <v>1040</v>
      </c>
    </row>
    <row r="781" spans="3:9">
      <c r="C781" s="870">
        <v>45504</v>
      </c>
      <c r="D781" s="872">
        <v>0</v>
      </c>
      <c r="E781" s="871">
        <v>580</v>
      </c>
      <c r="F781" s="871">
        <v>458</v>
      </c>
      <c r="G781" s="504">
        <v>580</v>
      </c>
      <c r="H781" s="504">
        <v>458</v>
      </c>
      <c r="I781" s="510">
        <v>1038</v>
      </c>
    </row>
    <row r="782" spans="3:9">
      <c r="C782" s="870">
        <v>45504</v>
      </c>
      <c r="D782" s="872">
        <v>4.1666666666666664E-2</v>
      </c>
      <c r="E782" s="871">
        <v>580</v>
      </c>
      <c r="F782" s="871">
        <v>458</v>
      </c>
      <c r="G782" s="504">
        <v>580</v>
      </c>
      <c r="H782" s="504">
        <v>458</v>
      </c>
      <c r="I782" s="510">
        <v>1038</v>
      </c>
    </row>
    <row r="783" spans="3:9">
      <c r="C783" s="870">
        <v>45504</v>
      </c>
      <c r="D783" s="872">
        <v>8.3333333333333329E-2</v>
      </c>
      <c r="E783" s="871">
        <v>580</v>
      </c>
      <c r="F783" s="871">
        <v>458</v>
      </c>
      <c r="G783" s="504">
        <v>580</v>
      </c>
      <c r="H783" s="504">
        <v>458</v>
      </c>
      <c r="I783" s="510">
        <v>1038</v>
      </c>
    </row>
    <row r="784" spans="3:9">
      <c r="C784" s="870">
        <v>45504</v>
      </c>
      <c r="D784" s="872">
        <v>0.125</v>
      </c>
      <c r="E784" s="871">
        <v>580</v>
      </c>
      <c r="F784" s="871">
        <v>457</v>
      </c>
      <c r="G784" s="504">
        <v>580</v>
      </c>
      <c r="H784" s="504">
        <v>457</v>
      </c>
      <c r="I784" s="510">
        <v>1037</v>
      </c>
    </row>
    <row r="785" spans="3:9">
      <c r="C785" s="870">
        <v>45504</v>
      </c>
      <c r="D785" s="872">
        <v>0.16666666666666666</v>
      </c>
      <c r="E785" s="871">
        <v>580</v>
      </c>
      <c r="F785" s="871">
        <v>457</v>
      </c>
      <c r="G785" s="504">
        <v>580</v>
      </c>
      <c r="H785" s="504">
        <v>457</v>
      </c>
      <c r="I785" s="510">
        <v>1037</v>
      </c>
    </row>
    <row r="786" spans="3:9">
      <c r="C786" s="870">
        <v>45504</v>
      </c>
      <c r="D786" s="872">
        <v>0.20833333333333334</v>
      </c>
      <c r="E786" s="871">
        <v>580</v>
      </c>
      <c r="F786" s="871">
        <v>473</v>
      </c>
      <c r="G786" s="504">
        <v>580</v>
      </c>
      <c r="H786" s="504">
        <v>473</v>
      </c>
      <c r="I786" s="510">
        <v>1053</v>
      </c>
    </row>
    <row r="787" spans="3:9">
      <c r="C787" s="870">
        <v>45504</v>
      </c>
      <c r="D787" s="872">
        <v>0.25</v>
      </c>
      <c r="E787" s="871">
        <v>579.70000000000005</v>
      </c>
      <c r="F787" s="871">
        <v>485</v>
      </c>
      <c r="G787" s="504">
        <v>579.70000000000005</v>
      </c>
      <c r="H787" s="504">
        <v>485</v>
      </c>
      <c r="I787" s="510">
        <v>1064.7</v>
      </c>
    </row>
    <row r="788" spans="3:9">
      <c r="C788" s="870">
        <v>45504</v>
      </c>
      <c r="D788" s="872">
        <v>0.29166666666666669</v>
      </c>
      <c r="E788" s="871">
        <v>593.5</v>
      </c>
      <c r="F788" s="871">
        <v>534</v>
      </c>
      <c r="G788" s="504">
        <v>593.5</v>
      </c>
      <c r="H788" s="504">
        <v>534</v>
      </c>
      <c r="I788" s="510">
        <v>1127.5</v>
      </c>
    </row>
    <row r="789" spans="3:9">
      <c r="C789" s="870">
        <v>45504</v>
      </c>
      <c r="D789" s="872">
        <v>0.33333333333333331</v>
      </c>
      <c r="E789" s="871">
        <v>518.1</v>
      </c>
      <c r="F789" s="871">
        <v>557</v>
      </c>
      <c r="G789" s="504">
        <v>518.1</v>
      </c>
      <c r="H789" s="504">
        <v>557</v>
      </c>
      <c r="I789" s="510">
        <v>1075.0999999999999</v>
      </c>
    </row>
    <row r="790" spans="3:9">
      <c r="C790" s="870">
        <v>45504</v>
      </c>
      <c r="D790" s="872">
        <v>0.375</v>
      </c>
      <c r="E790" s="871">
        <v>527.20000000000005</v>
      </c>
      <c r="F790" s="871">
        <v>505</v>
      </c>
      <c r="G790" s="504">
        <v>527.20000000000005</v>
      </c>
      <c r="H790" s="504">
        <v>505</v>
      </c>
      <c r="I790" s="510">
        <v>1032.2</v>
      </c>
    </row>
    <row r="791" spans="3:9">
      <c r="C791" s="870">
        <v>45504</v>
      </c>
      <c r="D791" s="872">
        <v>0.41666666666666669</v>
      </c>
      <c r="E791" s="871">
        <v>496.1</v>
      </c>
      <c r="F791" s="871">
        <v>496</v>
      </c>
      <c r="G791" s="504">
        <v>496.1</v>
      </c>
      <c r="H791" s="504">
        <v>496</v>
      </c>
      <c r="I791" s="510">
        <v>992.1</v>
      </c>
    </row>
    <row r="792" spans="3:9">
      <c r="C792" s="870">
        <v>45504</v>
      </c>
      <c r="D792" s="872">
        <v>0.45833333333333331</v>
      </c>
      <c r="E792" s="871">
        <v>433.4</v>
      </c>
      <c r="F792" s="871">
        <v>435</v>
      </c>
      <c r="G792" s="504">
        <v>433.4</v>
      </c>
      <c r="H792" s="504">
        <v>435</v>
      </c>
      <c r="I792" s="510">
        <v>868.4</v>
      </c>
    </row>
    <row r="793" spans="3:9">
      <c r="C793" s="870">
        <v>45504</v>
      </c>
      <c r="D793" s="872">
        <v>0.5</v>
      </c>
      <c r="E793" s="871">
        <v>522.79999999999995</v>
      </c>
      <c r="F793" s="871">
        <v>521</v>
      </c>
      <c r="G793" s="504">
        <v>522.79999999999995</v>
      </c>
      <c r="H793" s="504">
        <v>521</v>
      </c>
      <c r="I793" s="510">
        <v>1043.8</v>
      </c>
    </row>
    <row r="794" spans="3:9">
      <c r="C794" s="870">
        <v>45504</v>
      </c>
      <c r="D794" s="872">
        <v>0.54166666666666663</v>
      </c>
      <c r="E794" s="871">
        <v>515.70000000000005</v>
      </c>
      <c r="F794" s="871">
        <v>552</v>
      </c>
      <c r="G794" s="504">
        <v>515.70000000000005</v>
      </c>
      <c r="H794" s="504">
        <v>552</v>
      </c>
      <c r="I794" s="510">
        <v>1067.7</v>
      </c>
    </row>
    <row r="795" spans="3:9">
      <c r="C795" s="870">
        <v>45504</v>
      </c>
      <c r="D795" s="872">
        <v>0.58333333333333337</v>
      </c>
      <c r="E795" s="871">
        <v>484.1</v>
      </c>
      <c r="F795" s="871">
        <v>513</v>
      </c>
      <c r="G795" s="504">
        <v>484.1</v>
      </c>
      <c r="H795" s="504">
        <v>513</v>
      </c>
      <c r="I795" s="510">
        <v>997.1</v>
      </c>
    </row>
    <row r="796" spans="3:9">
      <c r="C796" s="870">
        <v>45504</v>
      </c>
      <c r="D796" s="872">
        <v>0.625</v>
      </c>
      <c r="E796" s="871">
        <v>469.9</v>
      </c>
      <c r="F796" s="871">
        <v>491</v>
      </c>
      <c r="G796" s="504">
        <v>469.9</v>
      </c>
      <c r="H796" s="504">
        <v>491</v>
      </c>
      <c r="I796" s="510">
        <v>960.9</v>
      </c>
    </row>
    <row r="797" spans="3:9">
      <c r="C797" s="870">
        <v>45504</v>
      </c>
      <c r="D797" s="872">
        <v>0.66666666666666663</v>
      </c>
      <c r="E797" s="871">
        <v>496.8</v>
      </c>
      <c r="F797" s="871">
        <v>497</v>
      </c>
      <c r="G797" s="504">
        <v>496.8</v>
      </c>
      <c r="H797" s="504">
        <v>497</v>
      </c>
      <c r="I797" s="510">
        <v>993.8</v>
      </c>
    </row>
    <row r="798" spans="3:9">
      <c r="C798" s="870">
        <v>45504</v>
      </c>
      <c r="D798" s="872">
        <v>0.70833333333333337</v>
      </c>
      <c r="E798" s="871">
        <v>500</v>
      </c>
      <c r="F798" s="871">
        <v>498</v>
      </c>
      <c r="G798" s="504">
        <v>500</v>
      </c>
      <c r="H798" s="504">
        <v>498</v>
      </c>
      <c r="I798" s="510">
        <v>998</v>
      </c>
    </row>
    <row r="799" spans="3:9">
      <c r="C799" s="870">
        <v>45504</v>
      </c>
      <c r="D799" s="872">
        <v>0.75</v>
      </c>
      <c r="E799" s="871">
        <v>518.1</v>
      </c>
      <c r="F799" s="871">
        <v>498</v>
      </c>
      <c r="G799" s="504">
        <v>518.1</v>
      </c>
      <c r="H799" s="504">
        <v>498</v>
      </c>
      <c r="I799" s="510">
        <v>1016.1</v>
      </c>
    </row>
    <row r="800" spans="3:9">
      <c r="C800" s="870">
        <v>45504</v>
      </c>
      <c r="D800" s="872">
        <v>0.79166666666666663</v>
      </c>
      <c r="E800" s="871">
        <v>520</v>
      </c>
      <c r="F800" s="871">
        <v>497</v>
      </c>
      <c r="G800" s="504">
        <v>520</v>
      </c>
      <c r="H800" s="504">
        <v>497</v>
      </c>
      <c r="I800" s="510">
        <v>1017</v>
      </c>
    </row>
    <row r="801" spans="3:9">
      <c r="C801" s="870">
        <v>45504</v>
      </c>
      <c r="D801" s="872">
        <v>0.83333333333333337</v>
      </c>
      <c r="E801" s="871">
        <v>522.29999999999995</v>
      </c>
      <c r="F801" s="871">
        <v>498</v>
      </c>
      <c r="G801" s="504">
        <v>522.29999999999995</v>
      </c>
      <c r="H801" s="504">
        <v>498</v>
      </c>
      <c r="I801" s="510">
        <v>1020.3</v>
      </c>
    </row>
    <row r="802" spans="3:9">
      <c r="C802" s="870">
        <v>45504</v>
      </c>
      <c r="D802" s="872">
        <v>0.875</v>
      </c>
      <c r="E802" s="871">
        <v>540.1</v>
      </c>
      <c r="F802" s="871">
        <v>499</v>
      </c>
      <c r="G802" s="504">
        <v>540.1</v>
      </c>
      <c r="H802" s="504">
        <v>499</v>
      </c>
      <c r="I802" s="510">
        <v>1039.0999999999999</v>
      </c>
    </row>
    <row r="803" spans="3:9">
      <c r="C803" s="870">
        <v>45504</v>
      </c>
      <c r="D803" s="872">
        <v>0.91666666666666663</v>
      </c>
      <c r="E803" s="871">
        <v>532.5</v>
      </c>
      <c r="F803" s="871">
        <v>500</v>
      </c>
      <c r="G803" s="504">
        <v>532.5</v>
      </c>
      <c r="H803" s="504">
        <v>500</v>
      </c>
      <c r="I803" s="510">
        <v>1032.5</v>
      </c>
    </row>
    <row r="804" spans="3:9">
      <c r="C804" s="870">
        <v>45504</v>
      </c>
      <c r="D804" s="872">
        <v>0.95833333333333337</v>
      </c>
      <c r="E804" s="871">
        <v>540.79999999999995</v>
      </c>
      <c r="F804" s="871">
        <v>499</v>
      </c>
      <c r="G804" s="504">
        <v>540.79999999999995</v>
      </c>
      <c r="H804" s="504">
        <v>499</v>
      </c>
      <c r="I804" s="510">
        <v>1039.8</v>
      </c>
    </row>
    <row r="805" spans="3:9">
      <c r="C805" s="870">
        <v>45505</v>
      </c>
      <c r="D805" s="872">
        <v>0</v>
      </c>
      <c r="E805" s="871">
        <v>562.1</v>
      </c>
      <c r="F805" s="871">
        <v>481</v>
      </c>
      <c r="G805" s="504">
        <v>562.1</v>
      </c>
      <c r="H805" s="504">
        <v>481</v>
      </c>
      <c r="I805" s="510">
        <v>1043.0999999999999</v>
      </c>
    </row>
    <row r="806" spans="3:9">
      <c r="C806" s="870">
        <v>45505</v>
      </c>
      <c r="D806" s="872">
        <v>4.1666666666666664E-2</v>
      </c>
      <c r="E806" s="871">
        <v>533.70000000000005</v>
      </c>
      <c r="F806" s="871">
        <v>481</v>
      </c>
      <c r="G806" s="504">
        <v>533.70000000000005</v>
      </c>
      <c r="H806" s="504">
        <v>481</v>
      </c>
      <c r="I806" s="510">
        <v>1014.7</v>
      </c>
    </row>
    <row r="807" spans="3:9">
      <c r="C807" s="870">
        <v>45505</v>
      </c>
      <c r="D807" s="872">
        <v>8.3333333333333329E-2</v>
      </c>
      <c r="E807" s="871">
        <v>529.9</v>
      </c>
      <c r="F807" s="871">
        <v>481</v>
      </c>
      <c r="G807" s="504">
        <v>529.9</v>
      </c>
      <c r="H807" s="504">
        <v>481</v>
      </c>
      <c r="I807" s="510">
        <v>1010.9</v>
      </c>
    </row>
    <row r="808" spans="3:9">
      <c r="C808" s="870">
        <v>45505</v>
      </c>
      <c r="D808" s="872">
        <v>0.125</v>
      </c>
      <c r="E808" s="871">
        <v>544.9</v>
      </c>
      <c r="F808" s="871">
        <v>481</v>
      </c>
      <c r="G808" s="504">
        <v>544.9</v>
      </c>
      <c r="H808" s="504">
        <v>481</v>
      </c>
      <c r="I808" s="510">
        <v>1025.9000000000001</v>
      </c>
    </row>
    <row r="809" spans="3:9">
      <c r="C809" s="870">
        <v>45505</v>
      </c>
      <c r="D809" s="872">
        <v>0.16666666666666666</v>
      </c>
      <c r="E809" s="871">
        <v>550</v>
      </c>
      <c r="F809" s="871">
        <v>479</v>
      </c>
      <c r="G809" s="504">
        <v>550</v>
      </c>
      <c r="H809" s="504">
        <v>479</v>
      </c>
      <c r="I809" s="510">
        <v>1029</v>
      </c>
    </row>
    <row r="810" spans="3:9">
      <c r="C810" s="870">
        <v>45505</v>
      </c>
      <c r="D810" s="872">
        <v>0.20833333333333334</v>
      </c>
      <c r="E810" s="871">
        <v>543.70000000000005</v>
      </c>
      <c r="F810" s="871">
        <v>479</v>
      </c>
      <c r="G810" s="504">
        <v>543.70000000000005</v>
      </c>
      <c r="H810" s="504">
        <v>479</v>
      </c>
      <c r="I810" s="510">
        <v>1022.7</v>
      </c>
    </row>
    <row r="811" spans="3:9">
      <c r="C811" s="870">
        <v>45505</v>
      </c>
      <c r="D811" s="872">
        <v>0.25</v>
      </c>
      <c r="E811" s="871">
        <v>544.5</v>
      </c>
      <c r="F811" s="871">
        <v>479</v>
      </c>
      <c r="G811" s="504">
        <v>544.5</v>
      </c>
      <c r="H811" s="504">
        <v>479</v>
      </c>
      <c r="I811" s="510">
        <v>1023.5</v>
      </c>
    </row>
    <row r="812" spans="3:9">
      <c r="C812" s="870">
        <v>45505</v>
      </c>
      <c r="D812" s="872">
        <v>0.29166666666666669</v>
      </c>
      <c r="E812" s="871">
        <v>562.9</v>
      </c>
      <c r="F812" s="871">
        <v>484</v>
      </c>
      <c r="G812" s="504">
        <v>562.9</v>
      </c>
      <c r="H812" s="504">
        <v>484</v>
      </c>
      <c r="I812" s="510">
        <v>1046.9000000000001</v>
      </c>
    </row>
    <row r="813" spans="3:9">
      <c r="C813" s="870">
        <v>45505</v>
      </c>
      <c r="D813" s="872">
        <v>0.33333333333333331</v>
      </c>
      <c r="E813" s="871">
        <v>580.1</v>
      </c>
      <c r="F813" s="871">
        <v>491</v>
      </c>
      <c r="G813" s="504">
        <v>580.1</v>
      </c>
      <c r="H813" s="504">
        <v>491</v>
      </c>
      <c r="I813" s="510">
        <v>1071.0999999999999</v>
      </c>
    </row>
    <row r="814" spans="3:9">
      <c r="C814" s="870">
        <v>45505</v>
      </c>
      <c r="D814" s="872">
        <v>0.375</v>
      </c>
      <c r="E814" s="871">
        <v>568.70000000000005</v>
      </c>
      <c r="F814" s="871">
        <v>493</v>
      </c>
      <c r="G814" s="504">
        <v>568.70000000000005</v>
      </c>
      <c r="H814" s="504">
        <v>493</v>
      </c>
      <c r="I814" s="510">
        <v>1061.7</v>
      </c>
    </row>
    <row r="815" spans="3:9">
      <c r="C815" s="870">
        <v>45505</v>
      </c>
      <c r="D815" s="872">
        <v>0.41666666666666669</v>
      </c>
      <c r="E815" s="871">
        <v>560.70000000000005</v>
      </c>
      <c r="F815" s="871">
        <v>493</v>
      </c>
      <c r="G815" s="504">
        <v>560.70000000000005</v>
      </c>
      <c r="H815" s="504">
        <v>493</v>
      </c>
      <c r="I815" s="510">
        <v>1053.7</v>
      </c>
    </row>
    <row r="816" spans="3:9">
      <c r="C816" s="870">
        <v>45505</v>
      </c>
      <c r="D816" s="872">
        <v>0.45833333333333331</v>
      </c>
      <c r="E816" s="871">
        <v>580.1</v>
      </c>
      <c r="F816" s="871">
        <v>496</v>
      </c>
      <c r="G816" s="504">
        <v>580.1</v>
      </c>
      <c r="H816" s="504">
        <v>496</v>
      </c>
      <c r="I816" s="510">
        <v>1076.0999999999999</v>
      </c>
    </row>
    <row r="817" spans="3:9">
      <c r="C817" s="870">
        <v>45505</v>
      </c>
      <c r="D817" s="872">
        <v>0.5</v>
      </c>
      <c r="E817" s="871">
        <v>531.79999999999995</v>
      </c>
      <c r="F817" s="871">
        <v>497</v>
      </c>
      <c r="G817" s="504">
        <v>531.79999999999995</v>
      </c>
      <c r="H817" s="504">
        <v>497</v>
      </c>
      <c r="I817" s="510">
        <v>1028.8</v>
      </c>
    </row>
    <row r="818" spans="3:9">
      <c r="C818" s="870">
        <v>45505</v>
      </c>
      <c r="D818" s="872">
        <v>0.54166666666666663</v>
      </c>
      <c r="E818" s="871">
        <v>576.79999999999995</v>
      </c>
      <c r="F818" s="871">
        <v>498</v>
      </c>
      <c r="G818" s="504">
        <v>576.79999999999995</v>
      </c>
      <c r="H818" s="504">
        <v>498</v>
      </c>
      <c r="I818" s="510">
        <v>1074.8</v>
      </c>
    </row>
    <row r="819" spans="3:9">
      <c r="C819" s="870">
        <v>45505</v>
      </c>
      <c r="D819" s="872">
        <v>0.58333333333333337</v>
      </c>
      <c r="E819" s="871">
        <v>580.20000000000005</v>
      </c>
      <c r="F819" s="871">
        <v>499</v>
      </c>
      <c r="G819" s="504">
        <v>580.20000000000005</v>
      </c>
      <c r="H819" s="504">
        <v>499</v>
      </c>
      <c r="I819" s="510">
        <v>1079.2</v>
      </c>
    </row>
    <row r="820" spans="3:9">
      <c r="C820" s="870">
        <v>45505</v>
      </c>
      <c r="D820" s="872">
        <v>0.625</v>
      </c>
      <c r="E820" s="871">
        <v>579.4</v>
      </c>
      <c r="F820" s="871">
        <v>499</v>
      </c>
      <c r="G820" s="504">
        <v>579.4</v>
      </c>
      <c r="H820" s="504">
        <v>499</v>
      </c>
      <c r="I820" s="510">
        <v>1078.4000000000001</v>
      </c>
    </row>
    <row r="821" spans="3:9">
      <c r="C821" s="870">
        <v>45505</v>
      </c>
      <c r="D821" s="872">
        <v>0.66666666666666663</v>
      </c>
      <c r="E821" s="871">
        <v>539.9</v>
      </c>
      <c r="F821" s="871">
        <v>499</v>
      </c>
      <c r="G821" s="504">
        <v>539.9</v>
      </c>
      <c r="H821" s="504">
        <v>499</v>
      </c>
      <c r="I821" s="510">
        <v>1038.9000000000001</v>
      </c>
    </row>
    <row r="822" spans="3:9">
      <c r="C822" s="870">
        <v>45505</v>
      </c>
      <c r="D822" s="872">
        <v>0.70833333333333337</v>
      </c>
      <c r="E822" s="871">
        <v>547</v>
      </c>
      <c r="F822" s="871">
        <v>498</v>
      </c>
      <c r="G822" s="504">
        <v>547</v>
      </c>
      <c r="H822" s="504">
        <v>498</v>
      </c>
      <c r="I822" s="510">
        <v>1045</v>
      </c>
    </row>
    <row r="823" spans="3:9">
      <c r="C823" s="870">
        <v>45505</v>
      </c>
      <c r="D823" s="872">
        <v>0.75</v>
      </c>
      <c r="E823" s="871">
        <v>580.20000000000005</v>
      </c>
      <c r="F823" s="871">
        <v>500</v>
      </c>
      <c r="G823" s="504">
        <v>580.20000000000005</v>
      </c>
      <c r="H823" s="504">
        <v>500</v>
      </c>
      <c r="I823" s="510">
        <v>1080.2</v>
      </c>
    </row>
    <row r="824" spans="3:9">
      <c r="C824" s="870">
        <v>45505</v>
      </c>
      <c r="D824" s="872">
        <v>0.79166666666666663</v>
      </c>
      <c r="E824" s="871">
        <v>580.1</v>
      </c>
      <c r="F824" s="871">
        <v>500</v>
      </c>
      <c r="G824" s="504">
        <v>580.1</v>
      </c>
      <c r="H824" s="504">
        <v>500</v>
      </c>
      <c r="I824" s="510">
        <v>1080.0999999999999</v>
      </c>
    </row>
    <row r="825" spans="3:9">
      <c r="C825" s="870">
        <v>45505</v>
      </c>
      <c r="D825" s="872">
        <v>0.83333333333333337</v>
      </c>
      <c r="E825" s="871">
        <v>564.20000000000005</v>
      </c>
      <c r="F825" s="871">
        <v>500</v>
      </c>
      <c r="G825" s="504">
        <v>564.20000000000005</v>
      </c>
      <c r="H825" s="504">
        <v>500</v>
      </c>
      <c r="I825" s="510">
        <v>1064.2</v>
      </c>
    </row>
    <row r="826" spans="3:9">
      <c r="C826" s="870">
        <v>45505</v>
      </c>
      <c r="D826" s="872">
        <v>0.875</v>
      </c>
      <c r="E826" s="871">
        <v>560</v>
      </c>
      <c r="F826" s="871">
        <v>499</v>
      </c>
      <c r="G826" s="504">
        <v>560</v>
      </c>
      <c r="H826" s="504">
        <v>499</v>
      </c>
      <c r="I826" s="510">
        <v>1059</v>
      </c>
    </row>
    <row r="827" spans="3:9">
      <c r="C827" s="870">
        <v>45505</v>
      </c>
      <c r="D827" s="872">
        <v>0.91666666666666663</v>
      </c>
      <c r="E827" s="871">
        <v>560</v>
      </c>
      <c r="F827" s="871">
        <v>499</v>
      </c>
      <c r="G827" s="504">
        <v>560</v>
      </c>
      <c r="H827" s="504">
        <v>499</v>
      </c>
      <c r="I827" s="510">
        <v>1059</v>
      </c>
    </row>
    <row r="828" spans="3:9">
      <c r="C828" s="870">
        <v>45505</v>
      </c>
      <c r="D828" s="872">
        <v>0.95833333333333337</v>
      </c>
      <c r="E828" s="871">
        <v>547.4</v>
      </c>
      <c r="F828" s="871">
        <v>493</v>
      </c>
      <c r="G828" s="504">
        <v>547.4</v>
      </c>
      <c r="H828" s="504">
        <v>493</v>
      </c>
      <c r="I828" s="510">
        <v>1040.4000000000001</v>
      </c>
    </row>
    <row r="829" spans="3:9">
      <c r="C829" s="870">
        <v>45506</v>
      </c>
      <c r="D829" s="872">
        <v>0</v>
      </c>
      <c r="E829" s="871">
        <v>539.9</v>
      </c>
      <c r="F829" s="871">
        <v>466</v>
      </c>
      <c r="G829" s="504">
        <v>539.9</v>
      </c>
      <c r="H829" s="504">
        <v>466</v>
      </c>
      <c r="I829" s="510">
        <v>1005.9</v>
      </c>
    </row>
    <row r="830" spans="3:9">
      <c r="C830" s="870">
        <v>45506</v>
      </c>
      <c r="D830" s="872">
        <v>4.1666666666666664E-2</v>
      </c>
      <c r="E830" s="871">
        <v>539.9</v>
      </c>
      <c r="F830" s="871">
        <v>464</v>
      </c>
      <c r="G830" s="504">
        <v>539.9</v>
      </c>
      <c r="H830" s="504">
        <v>464</v>
      </c>
      <c r="I830" s="510">
        <v>1003.9</v>
      </c>
    </row>
    <row r="831" spans="3:9">
      <c r="C831" s="870">
        <v>45506</v>
      </c>
      <c r="D831" s="872">
        <v>8.3333333333333329E-2</v>
      </c>
      <c r="E831" s="871">
        <v>540.79999999999995</v>
      </c>
      <c r="F831" s="871">
        <v>462</v>
      </c>
      <c r="G831" s="504">
        <v>540.79999999999995</v>
      </c>
      <c r="H831" s="504">
        <v>462</v>
      </c>
      <c r="I831" s="510">
        <v>1002.8</v>
      </c>
    </row>
    <row r="832" spans="3:9">
      <c r="C832" s="870">
        <v>45506</v>
      </c>
      <c r="D832" s="872">
        <v>0.125</v>
      </c>
      <c r="E832" s="871">
        <v>593.79999999999995</v>
      </c>
      <c r="F832" s="871">
        <v>457</v>
      </c>
      <c r="G832" s="504">
        <v>593.79999999999995</v>
      </c>
      <c r="H832" s="504">
        <v>457</v>
      </c>
      <c r="I832" s="510">
        <v>1050.8</v>
      </c>
    </row>
    <row r="833" spans="3:9">
      <c r="C833" s="870">
        <v>45506</v>
      </c>
      <c r="D833" s="872">
        <v>0.16666666666666666</v>
      </c>
      <c r="E833" s="871">
        <v>600.1</v>
      </c>
      <c r="F833" s="871">
        <v>507</v>
      </c>
      <c r="G833" s="504">
        <v>600.1</v>
      </c>
      <c r="H833" s="504">
        <v>507</v>
      </c>
      <c r="I833" s="510">
        <v>1107.0999999999999</v>
      </c>
    </row>
    <row r="834" spans="3:9">
      <c r="C834" s="870">
        <v>45506</v>
      </c>
      <c r="D834" s="872">
        <v>0.20833333333333334</v>
      </c>
      <c r="E834" s="871">
        <v>562.9</v>
      </c>
      <c r="F834" s="871">
        <v>487</v>
      </c>
      <c r="G834" s="504">
        <v>562.9</v>
      </c>
      <c r="H834" s="504">
        <v>487</v>
      </c>
      <c r="I834" s="510">
        <v>1049.9000000000001</v>
      </c>
    </row>
    <row r="835" spans="3:9">
      <c r="C835" s="870">
        <v>45506</v>
      </c>
      <c r="D835" s="872">
        <v>0.25</v>
      </c>
      <c r="E835" s="871">
        <v>589.6</v>
      </c>
      <c r="F835" s="871">
        <v>515</v>
      </c>
      <c r="G835" s="504">
        <v>589.6</v>
      </c>
      <c r="H835" s="504">
        <v>515</v>
      </c>
      <c r="I835" s="510">
        <v>1104.5999999999999</v>
      </c>
    </row>
    <row r="836" spans="3:9">
      <c r="C836" s="870">
        <v>45506</v>
      </c>
      <c r="D836" s="872">
        <v>0.29166666666666669</v>
      </c>
      <c r="E836" s="871">
        <v>551.9</v>
      </c>
      <c r="F836" s="871">
        <v>530</v>
      </c>
      <c r="G836" s="504">
        <v>551.9</v>
      </c>
      <c r="H836" s="504">
        <v>530</v>
      </c>
      <c r="I836" s="510">
        <v>1081.9000000000001</v>
      </c>
    </row>
    <row r="837" spans="3:9">
      <c r="C837" s="870">
        <v>45506</v>
      </c>
      <c r="D837" s="872">
        <v>0.33333333333333331</v>
      </c>
      <c r="E837" s="871">
        <v>562.20000000000005</v>
      </c>
      <c r="F837" s="871">
        <v>531</v>
      </c>
      <c r="G837" s="504">
        <v>562.20000000000005</v>
      </c>
      <c r="H837" s="504">
        <v>531</v>
      </c>
      <c r="I837" s="510">
        <v>1093.2</v>
      </c>
    </row>
    <row r="838" spans="3:9">
      <c r="C838" s="870">
        <v>45506</v>
      </c>
      <c r="D838" s="872">
        <v>0.375</v>
      </c>
      <c r="E838" s="871">
        <v>581.29999999999995</v>
      </c>
      <c r="F838" s="871">
        <v>542</v>
      </c>
      <c r="G838" s="504">
        <v>581.29999999999995</v>
      </c>
      <c r="H838" s="504">
        <v>542</v>
      </c>
      <c r="I838" s="510">
        <v>1123.3</v>
      </c>
    </row>
    <row r="839" spans="3:9">
      <c r="C839" s="870">
        <v>45506</v>
      </c>
      <c r="D839" s="872">
        <v>0.41666666666666669</v>
      </c>
      <c r="E839" s="871">
        <v>585</v>
      </c>
      <c r="F839" s="871">
        <v>566</v>
      </c>
      <c r="G839" s="504">
        <v>585</v>
      </c>
      <c r="H839" s="504">
        <v>566</v>
      </c>
      <c r="I839" s="510">
        <v>1151</v>
      </c>
    </row>
    <row r="840" spans="3:9">
      <c r="C840" s="870">
        <v>45506</v>
      </c>
      <c r="D840" s="872">
        <v>0.45833333333333331</v>
      </c>
      <c r="E840" s="871">
        <v>584.1</v>
      </c>
      <c r="F840" s="871">
        <v>551</v>
      </c>
      <c r="G840" s="504">
        <v>584.1</v>
      </c>
      <c r="H840" s="504">
        <v>551</v>
      </c>
      <c r="I840" s="510">
        <v>1135.0999999999999</v>
      </c>
    </row>
    <row r="841" spans="3:9">
      <c r="C841" s="870">
        <v>45506</v>
      </c>
      <c r="D841" s="872">
        <v>0.5</v>
      </c>
      <c r="E841" s="871">
        <v>560.79999999999995</v>
      </c>
      <c r="F841" s="871">
        <v>547</v>
      </c>
      <c r="G841" s="504">
        <v>560.79999999999995</v>
      </c>
      <c r="H841" s="504">
        <v>547</v>
      </c>
      <c r="I841" s="510">
        <v>1107.8</v>
      </c>
    </row>
    <row r="842" spans="3:9">
      <c r="C842" s="870">
        <v>45506</v>
      </c>
      <c r="D842" s="872">
        <v>0.54166666666666663</v>
      </c>
      <c r="E842" s="871">
        <v>542.6</v>
      </c>
      <c r="F842" s="871">
        <v>534</v>
      </c>
      <c r="G842" s="504">
        <v>542.6</v>
      </c>
      <c r="H842" s="504">
        <v>534</v>
      </c>
      <c r="I842" s="510">
        <v>1076.5999999999999</v>
      </c>
    </row>
    <row r="843" spans="3:9">
      <c r="C843" s="870">
        <v>45506</v>
      </c>
      <c r="D843" s="872">
        <v>0.58333333333333337</v>
      </c>
      <c r="E843" s="871">
        <v>550</v>
      </c>
      <c r="F843" s="871">
        <v>542</v>
      </c>
      <c r="G843" s="504">
        <v>550</v>
      </c>
      <c r="H843" s="504">
        <v>542</v>
      </c>
      <c r="I843" s="510">
        <v>1092</v>
      </c>
    </row>
    <row r="844" spans="3:9">
      <c r="C844" s="870">
        <v>45506</v>
      </c>
      <c r="D844" s="872">
        <v>0.625</v>
      </c>
      <c r="E844" s="871">
        <v>550</v>
      </c>
      <c r="F844" s="871">
        <v>538</v>
      </c>
      <c r="G844" s="504">
        <v>550</v>
      </c>
      <c r="H844" s="504">
        <v>538</v>
      </c>
      <c r="I844" s="510">
        <v>1088</v>
      </c>
    </row>
    <row r="845" spans="3:9">
      <c r="C845" s="870">
        <v>45506</v>
      </c>
      <c r="D845" s="872">
        <v>0.66666666666666663</v>
      </c>
      <c r="E845" s="871">
        <v>562.6</v>
      </c>
      <c r="F845" s="871">
        <v>537</v>
      </c>
      <c r="G845" s="504">
        <v>562.6</v>
      </c>
      <c r="H845" s="504">
        <v>537</v>
      </c>
      <c r="I845" s="510">
        <v>1099.5999999999999</v>
      </c>
    </row>
    <row r="846" spans="3:9">
      <c r="C846" s="870">
        <v>45506</v>
      </c>
      <c r="D846" s="872">
        <v>0.70833333333333337</v>
      </c>
      <c r="E846" s="871">
        <v>576.70000000000005</v>
      </c>
      <c r="F846" s="871">
        <v>547</v>
      </c>
      <c r="G846" s="504">
        <v>576.70000000000005</v>
      </c>
      <c r="H846" s="504">
        <v>547</v>
      </c>
      <c r="I846" s="510">
        <v>1123.7</v>
      </c>
    </row>
    <row r="847" spans="3:9">
      <c r="C847" s="870">
        <v>45506</v>
      </c>
      <c r="D847" s="872">
        <v>0.75</v>
      </c>
      <c r="E847" s="871">
        <v>600.1</v>
      </c>
      <c r="F847" s="871">
        <v>559</v>
      </c>
      <c r="G847" s="504">
        <v>600.1</v>
      </c>
      <c r="H847" s="504">
        <v>559</v>
      </c>
      <c r="I847" s="510">
        <v>1159.0999999999999</v>
      </c>
    </row>
    <row r="848" spans="3:9">
      <c r="C848" s="870">
        <v>45506</v>
      </c>
      <c r="D848" s="872">
        <v>0.79166666666666663</v>
      </c>
      <c r="E848" s="871">
        <v>564.70000000000005</v>
      </c>
      <c r="F848" s="871">
        <v>439</v>
      </c>
      <c r="G848" s="504">
        <v>564.70000000000005</v>
      </c>
      <c r="H848" s="504">
        <v>439</v>
      </c>
      <c r="I848" s="510">
        <v>1003.7</v>
      </c>
    </row>
    <row r="849" spans="3:9">
      <c r="C849" s="870">
        <v>45506</v>
      </c>
      <c r="D849" s="872">
        <v>0.83333333333333337</v>
      </c>
      <c r="E849" s="871">
        <v>583.5</v>
      </c>
      <c r="F849" s="871">
        <v>566</v>
      </c>
      <c r="G849" s="504">
        <v>583.5</v>
      </c>
      <c r="H849" s="504">
        <v>566</v>
      </c>
      <c r="I849" s="510">
        <v>1149.5</v>
      </c>
    </row>
    <row r="850" spans="3:9">
      <c r="C850" s="870">
        <v>45506</v>
      </c>
      <c r="D850" s="872">
        <v>0.875</v>
      </c>
      <c r="E850" s="871">
        <v>600</v>
      </c>
      <c r="F850" s="871">
        <v>640</v>
      </c>
      <c r="G850" s="504">
        <v>600</v>
      </c>
      <c r="H850" s="504">
        <v>640</v>
      </c>
      <c r="I850" s="510">
        <v>1240</v>
      </c>
    </row>
    <row r="851" spans="3:9">
      <c r="C851" s="870">
        <v>45506</v>
      </c>
      <c r="D851" s="872">
        <v>0.91666666666666663</v>
      </c>
      <c r="E851" s="871">
        <v>600</v>
      </c>
      <c r="F851" s="871">
        <v>641</v>
      </c>
      <c r="G851" s="504">
        <v>600</v>
      </c>
      <c r="H851" s="504">
        <v>641</v>
      </c>
      <c r="I851" s="510">
        <v>1241</v>
      </c>
    </row>
    <row r="852" spans="3:9">
      <c r="C852" s="870">
        <v>45506</v>
      </c>
      <c r="D852" s="872">
        <v>0.95833333333333337</v>
      </c>
      <c r="E852" s="871">
        <v>592.79999999999995</v>
      </c>
      <c r="F852" s="871">
        <v>641</v>
      </c>
      <c r="G852" s="504">
        <v>592.79999999999995</v>
      </c>
      <c r="H852" s="504">
        <v>641</v>
      </c>
      <c r="I852" s="510">
        <v>1233.8</v>
      </c>
    </row>
    <row r="853" spans="3:9">
      <c r="C853" s="870">
        <v>45507</v>
      </c>
      <c r="D853" s="872">
        <v>0</v>
      </c>
      <c r="E853" s="871">
        <v>582.1</v>
      </c>
      <c r="F853" s="871">
        <v>620</v>
      </c>
      <c r="G853" s="504">
        <v>582.1</v>
      </c>
      <c r="H853" s="504">
        <v>620</v>
      </c>
      <c r="I853" s="510">
        <v>1202.0999999999999</v>
      </c>
    </row>
    <row r="854" spans="3:9">
      <c r="C854" s="870">
        <v>45507</v>
      </c>
      <c r="D854" s="872">
        <v>4.1666666666666664E-2</v>
      </c>
      <c r="E854" s="871">
        <v>600</v>
      </c>
      <c r="F854" s="871">
        <v>599</v>
      </c>
      <c r="G854" s="504">
        <v>600</v>
      </c>
      <c r="H854" s="504">
        <v>599</v>
      </c>
      <c r="I854" s="510">
        <v>1199</v>
      </c>
    </row>
    <row r="855" spans="3:9">
      <c r="C855" s="870">
        <v>45507</v>
      </c>
      <c r="D855" s="872">
        <v>8.3333333333333329E-2</v>
      </c>
      <c r="E855" s="871">
        <v>600</v>
      </c>
      <c r="F855" s="871">
        <v>596</v>
      </c>
      <c r="G855" s="504">
        <v>600</v>
      </c>
      <c r="H855" s="504">
        <v>596</v>
      </c>
      <c r="I855" s="510">
        <v>1196</v>
      </c>
    </row>
    <row r="856" spans="3:9">
      <c r="C856" s="870">
        <v>45507</v>
      </c>
      <c r="D856" s="872">
        <v>0.125</v>
      </c>
      <c r="E856" s="871">
        <v>600</v>
      </c>
      <c r="F856" s="871">
        <v>594</v>
      </c>
      <c r="G856" s="504">
        <v>600</v>
      </c>
      <c r="H856" s="504">
        <v>594</v>
      </c>
      <c r="I856" s="510">
        <v>1194</v>
      </c>
    </row>
    <row r="857" spans="3:9">
      <c r="C857" s="870">
        <v>45507</v>
      </c>
      <c r="D857" s="872">
        <v>0.16666666666666666</v>
      </c>
      <c r="E857" s="871">
        <v>597.6</v>
      </c>
      <c r="F857" s="871">
        <v>594</v>
      </c>
      <c r="G857" s="504">
        <v>597.6</v>
      </c>
      <c r="H857" s="504">
        <v>594</v>
      </c>
      <c r="I857" s="510">
        <v>1191.5999999999999</v>
      </c>
    </row>
    <row r="858" spans="3:9">
      <c r="C858" s="870">
        <v>45507</v>
      </c>
      <c r="D858" s="872">
        <v>0.20833333333333334</v>
      </c>
      <c r="E858" s="871">
        <v>580</v>
      </c>
      <c r="F858" s="871">
        <v>597</v>
      </c>
      <c r="G858" s="504">
        <v>580</v>
      </c>
      <c r="H858" s="504">
        <v>597</v>
      </c>
      <c r="I858" s="510">
        <v>1177</v>
      </c>
    </row>
    <row r="859" spans="3:9">
      <c r="C859" s="870">
        <v>45507</v>
      </c>
      <c r="D859" s="872">
        <v>0.25</v>
      </c>
      <c r="E859" s="871">
        <v>579.5</v>
      </c>
      <c r="F859" s="871">
        <v>600</v>
      </c>
      <c r="G859" s="504">
        <v>579.5</v>
      </c>
      <c r="H859" s="504">
        <v>600</v>
      </c>
      <c r="I859" s="510">
        <v>1179.5</v>
      </c>
    </row>
    <row r="860" spans="3:9">
      <c r="C860" s="870">
        <v>45507</v>
      </c>
      <c r="D860" s="872">
        <v>0.29166666666666669</v>
      </c>
      <c r="E860" s="871">
        <v>548.4</v>
      </c>
      <c r="F860" s="871">
        <v>574</v>
      </c>
      <c r="G860" s="504">
        <v>548.4</v>
      </c>
      <c r="H860" s="504">
        <v>574</v>
      </c>
      <c r="I860" s="510">
        <v>1122.4000000000001</v>
      </c>
    </row>
    <row r="861" spans="3:9">
      <c r="C861" s="870">
        <v>45507</v>
      </c>
      <c r="D861" s="872">
        <v>0.33333333333333331</v>
      </c>
      <c r="E861" s="871">
        <v>532.20000000000005</v>
      </c>
      <c r="F861" s="871">
        <v>563</v>
      </c>
      <c r="G861" s="504">
        <v>532.20000000000005</v>
      </c>
      <c r="H861" s="504">
        <v>563</v>
      </c>
      <c r="I861" s="510">
        <v>1095.2</v>
      </c>
    </row>
    <row r="862" spans="3:9">
      <c r="C862" s="870">
        <v>45507</v>
      </c>
      <c r="D862" s="872">
        <v>0.375</v>
      </c>
      <c r="E862" s="871">
        <v>556.1</v>
      </c>
      <c r="F862" s="871">
        <v>566</v>
      </c>
      <c r="G862" s="504">
        <v>556.1</v>
      </c>
      <c r="H862" s="504">
        <v>566</v>
      </c>
      <c r="I862" s="510">
        <v>1122.0999999999999</v>
      </c>
    </row>
    <row r="863" spans="3:9">
      <c r="C863" s="870">
        <v>45507</v>
      </c>
      <c r="D863" s="872">
        <v>0.41666666666666669</v>
      </c>
      <c r="E863" s="871">
        <v>498.8</v>
      </c>
      <c r="F863" s="871">
        <v>530</v>
      </c>
      <c r="G863" s="504">
        <v>498.8</v>
      </c>
      <c r="H863" s="504">
        <v>530</v>
      </c>
      <c r="I863" s="510">
        <v>1028.8</v>
      </c>
    </row>
    <row r="864" spans="3:9">
      <c r="C864" s="870">
        <v>45507</v>
      </c>
      <c r="D864" s="872">
        <v>0.45833333333333331</v>
      </c>
      <c r="E864" s="871">
        <v>580.20000000000005</v>
      </c>
      <c r="F864" s="871">
        <v>552</v>
      </c>
      <c r="G864" s="504">
        <v>580.20000000000005</v>
      </c>
      <c r="H864" s="504">
        <v>552</v>
      </c>
      <c r="I864" s="510">
        <v>1132.2</v>
      </c>
    </row>
    <row r="865" spans="3:9">
      <c r="C865" s="870">
        <v>45507</v>
      </c>
      <c r="D865" s="872">
        <v>0.5</v>
      </c>
      <c r="E865" s="871">
        <v>564.9</v>
      </c>
      <c r="F865" s="871">
        <v>548</v>
      </c>
      <c r="G865" s="504">
        <v>564.9</v>
      </c>
      <c r="H865" s="504">
        <v>548</v>
      </c>
      <c r="I865" s="510">
        <v>1112.9000000000001</v>
      </c>
    </row>
    <row r="866" spans="3:9">
      <c r="C866" s="870">
        <v>45507</v>
      </c>
      <c r="D866" s="872">
        <v>0.54166666666666663</v>
      </c>
      <c r="E866" s="871">
        <v>530.29999999999995</v>
      </c>
      <c r="F866" s="871">
        <v>524</v>
      </c>
      <c r="G866" s="504">
        <v>530.29999999999995</v>
      </c>
      <c r="H866" s="504">
        <v>524</v>
      </c>
      <c r="I866" s="510">
        <v>1054.3</v>
      </c>
    </row>
    <row r="867" spans="3:9">
      <c r="C867" s="870">
        <v>45507</v>
      </c>
      <c r="D867" s="872">
        <v>0.58333333333333337</v>
      </c>
      <c r="E867" s="871">
        <v>551.20000000000005</v>
      </c>
      <c r="F867" s="871">
        <v>522</v>
      </c>
      <c r="G867" s="504">
        <v>551.20000000000005</v>
      </c>
      <c r="H867" s="504">
        <v>522</v>
      </c>
      <c r="I867" s="510">
        <v>1073.2</v>
      </c>
    </row>
    <row r="868" spans="3:9">
      <c r="C868" s="870">
        <v>45507</v>
      </c>
      <c r="D868" s="872">
        <v>0.625</v>
      </c>
      <c r="E868" s="871">
        <v>542.79999999999995</v>
      </c>
      <c r="F868" s="871">
        <v>520</v>
      </c>
      <c r="G868" s="504">
        <v>542.79999999999995</v>
      </c>
      <c r="H868" s="504">
        <v>520</v>
      </c>
      <c r="I868" s="510">
        <v>1062.8</v>
      </c>
    </row>
    <row r="869" spans="3:9">
      <c r="C869" s="870">
        <v>45507</v>
      </c>
      <c r="D869" s="872">
        <v>0.66666666666666663</v>
      </c>
      <c r="E869" s="871">
        <v>539.9</v>
      </c>
      <c r="F869" s="871">
        <v>523</v>
      </c>
      <c r="G869" s="504">
        <v>539.9</v>
      </c>
      <c r="H869" s="504">
        <v>523</v>
      </c>
      <c r="I869" s="510">
        <v>1062.9000000000001</v>
      </c>
    </row>
    <row r="870" spans="3:9">
      <c r="C870" s="870">
        <v>45507</v>
      </c>
      <c r="D870" s="872">
        <v>0.70833333333333337</v>
      </c>
      <c r="E870" s="871">
        <v>577.6</v>
      </c>
      <c r="F870" s="871">
        <v>533</v>
      </c>
      <c r="G870" s="504">
        <v>577.6</v>
      </c>
      <c r="H870" s="504">
        <v>533</v>
      </c>
      <c r="I870" s="510">
        <v>1110.5999999999999</v>
      </c>
    </row>
    <row r="871" spans="3:9">
      <c r="C871" s="870">
        <v>45507</v>
      </c>
      <c r="D871" s="872">
        <v>0.75</v>
      </c>
      <c r="E871" s="871">
        <v>580.1</v>
      </c>
      <c r="F871" s="871">
        <v>539</v>
      </c>
      <c r="G871" s="504">
        <v>580.1</v>
      </c>
      <c r="H871" s="504">
        <v>539</v>
      </c>
      <c r="I871" s="510">
        <v>1119.0999999999999</v>
      </c>
    </row>
    <row r="872" spans="3:9">
      <c r="C872" s="870">
        <v>45507</v>
      </c>
      <c r="D872" s="872">
        <v>0.79166666666666663</v>
      </c>
      <c r="E872" s="871">
        <v>565.29999999999995</v>
      </c>
      <c r="F872" s="871">
        <v>546</v>
      </c>
      <c r="G872" s="504">
        <v>565.29999999999995</v>
      </c>
      <c r="H872" s="504">
        <v>546</v>
      </c>
      <c r="I872" s="510">
        <v>1111.3</v>
      </c>
    </row>
    <row r="873" spans="3:9">
      <c r="C873" s="870">
        <v>45507</v>
      </c>
      <c r="D873" s="872">
        <v>0.83333333333333337</v>
      </c>
      <c r="E873" s="871">
        <v>539.79999999999995</v>
      </c>
      <c r="F873" s="871">
        <v>544</v>
      </c>
      <c r="G873" s="504">
        <v>539.79999999999995</v>
      </c>
      <c r="H873" s="504">
        <v>544</v>
      </c>
      <c r="I873" s="510">
        <v>1083.8</v>
      </c>
    </row>
    <row r="874" spans="3:9">
      <c r="C874" s="870">
        <v>45507</v>
      </c>
      <c r="D874" s="872">
        <v>0.875</v>
      </c>
      <c r="E874" s="871">
        <v>539.9</v>
      </c>
      <c r="F874" s="871">
        <v>542</v>
      </c>
      <c r="G874" s="504">
        <v>539.9</v>
      </c>
      <c r="H874" s="504">
        <v>542</v>
      </c>
      <c r="I874" s="510">
        <v>1081.9000000000001</v>
      </c>
    </row>
    <row r="875" spans="3:9">
      <c r="C875" s="870">
        <v>45507</v>
      </c>
      <c r="D875" s="872">
        <v>0.91666666666666663</v>
      </c>
      <c r="E875" s="871">
        <v>562.20000000000005</v>
      </c>
      <c r="F875" s="871">
        <v>540</v>
      </c>
      <c r="G875" s="504">
        <v>562.20000000000005</v>
      </c>
      <c r="H875" s="504">
        <v>540</v>
      </c>
      <c r="I875" s="510">
        <v>1102.2</v>
      </c>
    </row>
    <row r="876" spans="3:9">
      <c r="C876" s="870">
        <v>45507</v>
      </c>
      <c r="D876" s="872">
        <v>0.95833333333333337</v>
      </c>
      <c r="E876" s="871">
        <v>580.1</v>
      </c>
      <c r="F876" s="871">
        <v>538</v>
      </c>
      <c r="G876" s="504">
        <v>580.1</v>
      </c>
      <c r="H876" s="504">
        <v>538</v>
      </c>
      <c r="I876" s="510">
        <v>1118.0999999999999</v>
      </c>
    </row>
    <row r="877" spans="3:9">
      <c r="C877" s="870">
        <v>45508</v>
      </c>
      <c r="D877" s="872">
        <v>0</v>
      </c>
      <c r="E877" s="871">
        <v>573</v>
      </c>
      <c r="F877" s="871">
        <v>539</v>
      </c>
      <c r="G877" s="504">
        <v>573</v>
      </c>
      <c r="H877" s="504">
        <v>539</v>
      </c>
      <c r="I877" s="510">
        <v>1112</v>
      </c>
    </row>
    <row r="878" spans="3:9">
      <c r="C878" s="870">
        <v>45508</v>
      </c>
      <c r="D878" s="872">
        <v>4.1666666666666664E-2</v>
      </c>
      <c r="E878" s="871">
        <v>539.9</v>
      </c>
      <c r="F878" s="871">
        <v>541</v>
      </c>
      <c r="G878" s="504">
        <v>539.9</v>
      </c>
      <c r="H878" s="504">
        <v>541</v>
      </c>
      <c r="I878" s="510">
        <v>1080.9000000000001</v>
      </c>
    </row>
    <row r="879" spans="3:9">
      <c r="C879" s="870">
        <v>45508</v>
      </c>
      <c r="D879" s="872">
        <v>8.3333333333333329E-2</v>
      </c>
      <c r="E879" s="871">
        <v>538.5</v>
      </c>
      <c r="F879" s="871">
        <v>546</v>
      </c>
      <c r="G879" s="504">
        <v>538.5</v>
      </c>
      <c r="H879" s="504">
        <v>546</v>
      </c>
      <c r="I879" s="510">
        <v>1084.5</v>
      </c>
    </row>
    <row r="880" spans="3:9">
      <c r="C880" s="870">
        <v>45508</v>
      </c>
      <c r="D880" s="872">
        <v>0.125</v>
      </c>
      <c r="E880" s="871">
        <v>490.1</v>
      </c>
      <c r="F880" s="871">
        <v>493</v>
      </c>
      <c r="G880" s="504">
        <v>490.1</v>
      </c>
      <c r="H880" s="504">
        <v>493</v>
      </c>
      <c r="I880" s="510">
        <v>983.1</v>
      </c>
    </row>
    <row r="881" spans="3:9">
      <c r="C881" s="870">
        <v>45508</v>
      </c>
      <c r="D881" s="872">
        <v>0.16666666666666666</v>
      </c>
      <c r="E881" s="871">
        <v>486.8</v>
      </c>
      <c r="F881" s="871">
        <v>428</v>
      </c>
      <c r="G881" s="504">
        <v>486.8</v>
      </c>
      <c r="H881" s="504">
        <v>428</v>
      </c>
      <c r="I881" s="510">
        <v>914.8</v>
      </c>
    </row>
    <row r="882" spans="3:9">
      <c r="C882" s="870">
        <v>45508</v>
      </c>
      <c r="D882" s="872">
        <v>0.20833333333333334</v>
      </c>
      <c r="E882" s="871">
        <v>519.4</v>
      </c>
      <c r="F882" s="871">
        <v>569</v>
      </c>
      <c r="G882" s="504">
        <v>519.4</v>
      </c>
      <c r="H882" s="504">
        <v>569</v>
      </c>
      <c r="I882" s="510">
        <v>1088.4000000000001</v>
      </c>
    </row>
    <row r="883" spans="3:9">
      <c r="C883" s="870">
        <v>45508</v>
      </c>
      <c r="D883" s="872">
        <v>0.25</v>
      </c>
      <c r="E883" s="871">
        <v>520.1</v>
      </c>
      <c r="F883" s="871">
        <v>647</v>
      </c>
      <c r="G883" s="504">
        <v>520.1</v>
      </c>
      <c r="H883" s="504">
        <v>647</v>
      </c>
      <c r="I883" s="510">
        <v>1167.0999999999999</v>
      </c>
    </row>
    <row r="884" spans="3:9">
      <c r="C884" s="870">
        <v>45508</v>
      </c>
      <c r="D884" s="872">
        <v>0.29166666666666669</v>
      </c>
      <c r="E884" s="871">
        <v>534.1</v>
      </c>
      <c r="F884" s="871">
        <v>645</v>
      </c>
      <c r="G884" s="504">
        <v>534.1</v>
      </c>
      <c r="H884" s="504">
        <v>645</v>
      </c>
      <c r="I884" s="510">
        <v>1179.0999999999999</v>
      </c>
    </row>
    <row r="885" spans="3:9">
      <c r="C885" s="870">
        <v>45508</v>
      </c>
      <c r="D885" s="872">
        <v>0.33333333333333331</v>
      </c>
      <c r="E885" s="871">
        <v>543.70000000000005</v>
      </c>
      <c r="F885" s="871">
        <v>628</v>
      </c>
      <c r="G885" s="504">
        <v>543.70000000000005</v>
      </c>
      <c r="H885" s="504">
        <v>628</v>
      </c>
      <c r="I885" s="510">
        <v>1171.7</v>
      </c>
    </row>
    <row r="886" spans="3:9">
      <c r="C886" s="870">
        <v>45508</v>
      </c>
      <c r="D886" s="872">
        <v>0.375</v>
      </c>
      <c r="E886" s="871">
        <v>525.1</v>
      </c>
      <c r="F886" s="871">
        <v>551</v>
      </c>
      <c r="G886" s="504">
        <v>525.1</v>
      </c>
      <c r="H886" s="504">
        <v>551</v>
      </c>
      <c r="I886" s="510">
        <v>1076.0999999999999</v>
      </c>
    </row>
    <row r="887" spans="3:9">
      <c r="C887" s="870">
        <v>45508</v>
      </c>
      <c r="D887" s="872">
        <v>0.41666666666666669</v>
      </c>
      <c r="E887" s="871">
        <v>527.9</v>
      </c>
      <c r="F887" s="871">
        <v>541</v>
      </c>
      <c r="G887" s="504">
        <v>527.9</v>
      </c>
      <c r="H887" s="504">
        <v>541</v>
      </c>
      <c r="I887" s="510">
        <v>1068.9000000000001</v>
      </c>
    </row>
    <row r="888" spans="3:9">
      <c r="C888" s="870">
        <v>45508</v>
      </c>
      <c r="D888" s="872">
        <v>0.45833333333333331</v>
      </c>
      <c r="E888" s="871">
        <v>557.79999999999995</v>
      </c>
      <c r="F888" s="871">
        <v>518</v>
      </c>
      <c r="G888" s="504">
        <v>557.79999999999995</v>
      </c>
      <c r="H888" s="504">
        <v>518</v>
      </c>
      <c r="I888" s="510">
        <v>1075.8</v>
      </c>
    </row>
    <row r="889" spans="3:9">
      <c r="C889" s="870">
        <v>45508</v>
      </c>
      <c r="D889" s="872">
        <v>0.5</v>
      </c>
      <c r="E889" s="871">
        <v>555.20000000000005</v>
      </c>
      <c r="F889" s="871">
        <v>519</v>
      </c>
      <c r="G889" s="504">
        <v>555.20000000000005</v>
      </c>
      <c r="H889" s="504">
        <v>519</v>
      </c>
      <c r="I889" s="510">
        <v>1074.2</v>
      </c>
    </row>
    <row r="890" spans="3:9">
      <c r="C890" s="870">
        <v>45508</v>
      </c>
      <c r="D890" s="872">
        <v>0.54166666666666663</v>
      </c>
      <c r="E890" s="871">
        <v>537.29999999999995</v>
      </c>
      <c r="F890" s="871">
        <v>521</v>
      </c>
      <c r="G890" s="504">
        <v>537.29999999999995</v>
      </c>
      <c r="H890" s="504">
        <v>521</v>
      </c>
      <c r="I890" s="510">
        <v>1058.3</v>
      </c>
    </row>
    <row r="891" spans="3:9">
      <c r="C891" s="870">
        <v>45508</v>
      </c>
      <c r="D891" s="872">
        <v>0.58333333333333337</v>
      </c>
      <c r="E891" s="871">
        <v>506</v>
      </c>
      <c r="F891" s="871">
        <v>555</v>
      </c>
      <c r="G891" s="504">
        <v>506</v>
      </c>
      <c r="H891" s="504">
        <v>555</v>
      </c>
      <c r="I891" s="510">
        <v>1061</v>
      </c>
    </row>
    <row r="892" spans="3:9">
      <c r="C892" s="870">
        <v>45508</v>
      </c>
      <c r="D892" s="872">
        <v>0.625</v>
      </c>
      <c r="E892" s="871">
        <v>479.6</v>
      </c>
      <c r="F892" s="871">
        <v>571</v>
      </c>
      <c r="G892" s="504">
        <v>479.6</v>
      </c>
      <c r="H892" s="504">
        <v>571</v>
      </c>
      <c r="I892" s="510">
        <v>1050.5999999999999</v>
      </c>
    </row>
    <row r="893" spans="3:9">
      <c r="C893" s="870">
        <v>45508</v>
      </c>
      <c r="D893" s="872">
        <v>0.66666666666666663</v>
      </c>
      <c r="E893" s="871">
        <v>536.79999999999995</v>
      </c>
      <c r="F893" s="871">
        <v>566</v>
      </c>
      <c r="G893" s="504">
        <v>536.79999999999995</v>
      </c>
      <c r="H893" s="504">
        <v>566</v>
      </c>
      <c r="I893" s="510">
        <v>1102.8</v>
      </c>
    </row>
    <row r="894" spans="3:9">
      <c r="C894" s="870">
        <v>45508</v>
      </c>
      <c r="D894" s="872">
        <v>0.70833333333333337</v>
      </c>
      <c r="E894" s="871">
        <v>520.4</v>
      </c>
      <c r="F894" s="871">
        <v>600</v>
      </c>
      <c r="G894" s="504">
        <v>520.4</v>
      </c>
      <c r="H894" s="504">
        <v>600</v>
      </c>
      <c r="I894" s="510">
        <v>1120.4000000000001</v>
      </c>
    </row>
    <row r="895" spans="3:9">
      <c r="C895" s="870">
        <v>45508</v>
      </c>
      <c r="D895" s="872">
        <v>0.75</v>
      </c>
      <c r="E895" s="871">
        <v>534.9</v>
      </c>
      <c r="F895" s="871">
        <v>624</v>
      </c>
      <c r="G895" s="504">
        <v>534.9</v>
      </c>
      <c r="H895" s="504">
        <v>624</v>
      </c>
      <c r="I895" s="510">
        <v>1158.9000000000001</v>
      </c>
    </row>
    <row r="896" spans="3:9">
      <c r="C896" s="870">
        <v>45508</v>
      </c>
      <c r="D896" s="872">
        <v>0.79166666666666663</v>
      </c>
      <c r="E896" s="871">
        <v>540</v>
      </c>
      <c r="F896" s="871">
        <v>624</v>
      </c>
      <c r="G896" s="504">
        <v>540</v>
      </c>
      <c r="H896" s="504">
        <v>624</v>
      </c>
      <c r="I896" s="510">
        <v>1164</v>
      </c>
    </row>
    <row r="897" spans="3:9">
      <c r="C897" s="870">
        <v>45508</v>
      </c>
      <c r="D897" s="872">
        <v>0.83333333333333337</v>
      </c>
      <c r="E897" s="871">
        <v>540</v>
      </c>
      <c r="F897" s="871">
        <v>625</v>
      </c>
      <c r="G897" s="504">
        <v>540</v>
      </c>
      <c r="H897" s="504">
        <v>625</v>
      </c>
      <c r="I897" s="510">
        <v>1165</v>
      </c>
    </row>
    <row r="898" spans="3:9">
      <c r="C898" s="870">
        <v>45508</v>
      </c>
      <c r="D898" s="872">
        <v>0.875</v>
      </c>
      <c r="E898" s="871">
        <v>540.1</v>
      </c>
      <c r="F898" s="871">
        <v>627</v>
      </c>
      <c r="G898" s="504">
        <v>540.1</v>
      </c>
      <c r="H898" s="504">
        <v>627</v>
      </c>
      <c r="I898" s="510">
        <v>1167.0999999999999</v>
      </c>
    </row>
    <row r="899" spans="3:9">
      <c r="C899" s="870">
        <v>45508</v>
      </c>
      <c r="D899" s="872">
        <v>0.91666666666666663</v>
      </c>
      <c r="E899" s="871">
        <v>530.29999999999995</v>
      </c>
      <c r="F899" s="871">
        <v>626</v>
      </c>
      <c r="G899" s="504">
        <v>530.29999999999995</v>
      </c>
      <c r="H899" s="504">
        <v>626</v>
      </c>
      <c r="I899" s="510">
        <v>1156.3</v>
      </c>
    </row>
    <row r="900" spans="3:9">
      <c r="C900" s="870">
        <v>45508</v>
      </c>
      <c r="D900" s="872">
        <v>0.95833333333333337</v>
      </c>
      <c r="E900" s="871">
        <v>508.3</v>
      </c>
      <c r="F900" s="871">
        <v>644</v>
      </c>
      <c r="G900" s="504">
        <v>508.3</v>
      </c>
      <c r="H900" s="504">
        <v>644</v>
      </c>
      <c r="I900" s="510">
        <v>1152.3</v>
      </c>
    </row>
    <row r="901" spans="3:9">
      <c r="C901" s="870">
        <v>45509</v>
      </c>
      <c r="D901" s="872">
        <v>0</v>
      </c>
      <c r="E901" s="871">
        <v>520</v>
      </c>
      <c r="F901" s="871">
        <v>670</v>
      </c>
      <c r="G901" s="504">
        <v>520</v>
      </c>
      <c r="H901" s="504">
        <v>670</v>
      </c>
      <c r="I901" s="510">
        <v>1190</v>
      </c>
    </row>
    <row r="902" spans="3:9">
      <c r="C902" s="870">
        <v>45509</v>
      </c>
      <c r="D902" s="872">
        <v>4.1666666666666664E-2</v>
      </c>
      <c r="E902" s="871">
        <v>539.79999999999995</v>
      </c>
      <c r="F902" s="871">
        <v>671</v>
      </c>
      <c r="G902" s="504">
        <v>539.79999999999995</v>
      </c>
      <c r="H902" s="504">
        <v>671</v>
      </c>
      <c r="I902" s="510">
        <v>1210.8</v>
      </c>
    </row>
    <row r="903" spans="3:9">
      <c r="C903" s="870">
        <v>45509</v>
      </c>
      <c r="D903" s="872">
        <v>8.3333333333333329E-2</v>
      </c>
      <c r="E903" s="871">
        <v>540</v>
      </c>
      <c r="F903" s="871">
        <v>666</v>
      </c>
      <c r="G903" s="504">
        <v>540</v>
      </c>
      <c r="H903" s="504">
        <v>666</v>
      </c>
      <c r="I903" s="510">
        <v>1206</v>
      </c>
    </row>
    <row r="904" spans="3:9">
      <c r="C904" s="870">
        <v>45509</v>
      </c>
      <c r="D904" s="872">
        <v>0.125</v>
      </c>
      <c r="E904" s="871">
        <v>540</v>
      </c>
      <c r="F904" s="871">
        <v>667</v>
      </c>
      <c r="G904" s="504">
        <v>540</v>
      </c>
      <c r="H904" s="504">
        <v>667</v>
      </c>
      <c r="I904" s="510">
        <v>1207</v>
      </c>
    </row>
    <row r="905" spans="3:9">
      <c r="C905" s="870">
        <v>45509</v>
      </c>
      <c r="D905" s="872">
        <v>0.16666666666666666</v>
      </c>
      <c r="E905" s="871">
        <v>540</v>
      </c>
      <c r="F905" s="871">
        <v>663</v>
      </c>
      <c r="G905" s="504">
        <v>540</v>
      </c>
      <c r="H905" s="504">
        <v>663</v>
      </c>
      <c r="I905" s="510">
        <v>1203</v>
      </c>
    </row>
    <row r="906" spans="3:9">
      <c r="C906" s="870">
        <v>45509</v>
      </c>
      <c r="D906" s="872">
        <v>0.20833333333333334</v>
      </c>
      <c r="E906" s="871">
        <v>547.5</v>
      </c>
      <c r="F906" s="871">
        <v>436</v>
      </c>
      <c r="G906" s="504">
        <v>547.5</v>
      </c>
      <c r="H906" s="504">
        <v>436</v>
      </c>
      <c r="I906" s="510">
        <v>983.5</v>
      </c>
    </row>
    <row r="907" spans="3:9">
      <c r="C907" s="870">
        <v>45509</v>
      </c>
      <c r="D907" s="872">
        <v>0.25</v>
      </c>
      <c r="E907" s="871">
        <v>550.1</v>
      </c>
      <c r="F907" s="871">
        <v>461</v>
      </c>
      <c r="G907" s="504">
        <v>550.1</v>
      </c>
      <c r="H907" s="504">
        <v>461</v>
      </c>
      <c r="I907" s="510">
        <v>1011.1</v>
      </c>
    </row>
    <row r="908" spans="3:9">
      <c r="C908" s="870">
        <v>45509</v>
      </c>
      <c r="D908" s="872">
        <v>0.29166666666666669</v>
      </c>
      <c r="E908" s="871">
        <v>544</v>
      </c>
      <c r="F908" s="871">
        <v>480</v>
      </c>
      <c r="G908" s="504">
        <v>544</v>
      </c>
      <c r="H908" s="504">
        <v>480</v>
      </c>
      <c r="I908" s="510">
        <v>1024</v>
      </c>
    </row>
    <row r="909" spans="3:9">
      <c r="C909" s="870">
        <v>45509</v>
      </c>
      <c r="D909" s="872">
        <v>0.33333333333333331</v>
      </c>
      <c r="E909" s="871">
        <v>546.9</v>
      </c>
      <c r="F909" s="871">
        <v>609</v>
      </c>
      <c r="G909" s="504">
        <v>546.9</v>
      </c>
      <c r="H909" s="504">
        <v>609</v>
      </c>
      <c r="I909" s="510">
        <v>1155.9000000000001</v>
      </c>
    </row>
    <row r="910" spans="3:9">
      <c r="C910" s="870">
        <v>45509</v>
      </c>
      <c r="D910" s="872">
        <v>0.375</v>
      </c>
      <c r="E910" s="871">
        <v>513.79999999999995</v>
      </c>
      <c r="F910" s="871">
        <v>617</v>
      </c>
      <c r="G910" s="504">
        <v>513.79999999999995</v>
      </c>
      <c r="H910" s="504">
        <v>617</v>
      </c>
      <c r="I910" s="510">
        <v>1130.8</v>
      </c>
    </row>
    <row r="911" spans="3:9">
      <c r="C911" s="870">
        <v>45509</v>
      </c>
      <c r="D911" s="872">
        <v>0.41666666666666669</v>
      </c>
      <c r="E911" s="871">
        <v>470.4</v>
      </c>
      <c r="F911" s="871">
        <v>587</v>
      </c>
      <c r="G911" s="504">
        <v>470.4</v>
      </c>
      <c r="H911" s="504">
        <v>587</v>
      </c>
      <c r="I911" s="510">
        <v>1057.4000000000001</v>
      </c>
    </row>
    <row r="912" spans="3:9">
      <c r="C912" s="870">
        <v>45509</v>
      </c>
      <c r="D912" s="872">
        <v>0.45833333333333331</v>
      </c>
      <c r="E912" s="871">
        <v>507.1</v>
      </c>
      <c r="F912" s="871">
        <v>556</v>
      </c>
      <c r="G912" s="504">
        <v>507.1</v>
      </c>
      <c r="H912" s="504">
        <v>556</v>
      </c>
      <c r="I912" s="510">
        <v>1063.0999999999999</v>
      </c>
    </row>
    <row r="913" spans="3:9">
      <c r="C913" s="870">
        <v>45509</v>
      </c>
      <c r="D913" s="872">
        <v>0.5</v>
      </c>
      <c r="E913" s="871">
        <v>510.3</v>
      </c>
      <c r="F913" s="871">
        <v>522</v>
      </c>
      <c r="G913" s="504">
        <v>510.3</v>
      </c>
      <c r="H913" s="504">
        <v>522</v>
      </c>
      <c r="I913" s="510">
        <v>1032.3</v>
      </c>
    </row>
    <row r="914" spans="3:9">
      <c r="C914" s="870">
        <v>45509</v>
      </c>
      <c r="D914" s="872">
        <v>0.54166666666666663</v>
      </c>
      <c r="E914" s="871">
        <v>510.1</v>
      </c>
      <c r="F914" s="871">
        <v>487</v>
      </c>
      <c r="G914" s="504">
        <v>510.1</v>
      </c>
      <c r="H914" s="504">
        <v>487</v>
      </c>
      <c r="I914" s="510">
        <v>997.1</v>
      </c>
    </row>
    <row r="915" spans="3:9">
      <c r="C915" s="870">
        <v>45509</v>
      </c>
      <c r="D915" s="872">
        <v>0.58333333333333337</v>
      </c>
      <c r="E915" s="871">
        <v>481.8</v>
      </c>
      <c r="F915" s="871">
        <v>489</v>
      </c>
      <c r="G915" s="504">
        <v>481.8</v>
      </c>
      <c r="H915" s="504">
        <v>489</v>
      </c>
      <c r="I915" s="510">
        <v>970.8</v>
      </c>
    </row>
    <row r="916" spans="3:9">
      <c r="C916" s="870">
        <v>45509</v>
      </c>
      <c r="D916" s="872">
        <v>0.625</v>
      </c>
      <c r="E916" s="871">
        <v>416.9</v>
      </c>
      <c r="F916" s="871">
        <v>452</v>
      </c>
      <c r="G916" s="504">
        <v>416.9</v>
      </c>
      <c r="H916" s="504">
        <v>452</v>
      </c>
      <c r="I916" s="510">
        <v>868.9</v>
      </c>
    </row>
    <row r="917" spans="3:9">
      <c r="C917" s="870">
        <v>45509</v>
      </c>
      <c r="D917" s="872">
        <v>0.66666666666666663</v>
      </c>
      <c r="E917" s="871">
        <v>522</v>
      </c>
      <c r="F917" s="871">
        <v>472</v>
      </c>
      <c r="G917" s="504">
        <v>522</v>
      </c>
      <c r="H917" s="504">
        <v>472</v>
      </c>
      <c r="I917" s="510">
        <v>994</v>
      </c>
    </row>
    <row r="918" spans="3:9">
      <c r="C918" s="870">
        <v>45509</v>
      </c>
      <c r="D918" s="872">
        <v>0.70833333333333337</v>
      </c>
      <c r="E918" s="871">
        <v>540.20000000000005</v>
      </c>
      <c r="F918" s="871">
        <v>497</v>
      </c>
      <c r="G918" s="504">
        <v>540.20000000000005</v>
      </c>
      <c r="H918" s="504">
        <v>497</v>
      </c>
      <c r="I918" s="510">
        <v>1037.2</v>
      </c>
    </row>
    <row r="919" spans="3:9">
      <c r="C919" s="870">
        <v>45509</v>
      </c>
      <c r="D919" s="872">
        <v>0.75</v>
      </c>
      <c r="E919" s="871">
        <v>520.4</v>
      </c>
      <c r="F919" s="871">
        <v>497</v>
      </c>
      <c r="G919" s="504">
        <v>520.4</v>
      </c>
      <c r="H919" s="504">
        <v>497</v>
      </c>
      <c r="I919" s="510">
        <v>1017.4</v>
      </c>
    </row>
    <row r="920" spans="3:9">
      <c r="C920" s="870">
        <v>45509</v>
      </c>
      <c r="D920" s="872">
        <v>0.79166666666666663</v>
      </c>
      <c r="E920" s="871">
        <v>520.1</v>
      </c>
      <c r="F920" s="871">
        <v>498</v>
      </c>
      <c r="G920" s="504">
        <v>520.1</v>
      </c>
      <c r="H920" s="504">
        <v>498</v>
      </c>
      <c r="I920" s="510">
        <v>1018.1</v>
      </c>
    </row>
    <row r="921" spans="3:9">
      <c r="C921" s="870">
        <v>45509</v>
      </c>
      <c r="D921" s="872">
        <v>0.83333333333333337</v>
      </c>
      <c r="E921" s="871">
        <v>505.4</v>
      </c>
      <c r="F921" s="871">
        <v>500</v>
      </c>
      <c r="G921" s="504">
        <v>505.4</v>
      </c>
      <c r="H921" s="504">
        <v>500</v>
      </c>
      <c r="I921" s="510">
        <v>1005.4</v>
      </c>
    </row>
    <row r="922" spans="3:9">
      <c r="C922" s="870">
        <v>45509</v>
      </c>
      <c r="D922" s="872">
        <v>0.875</v>
      </c>
      <c r="E922" s="871">
        <v>512.6</v>
      </c>
      <c r="F922" s="871">
        <v>498</v>
      </c>
      <c r="G922" s="504">
        <v>512.6</v>
      </c>
      <c r="H922" s="504">
        <v>498</v>
      </c>
      <c r="I922" s="510">
        <v>1010.6</v>
      </c>
    </row>
    <row r="923" spans="3:9">
      <c r="C923" s="870">
        <v>45509</v>
      </c>
      <c r="D923" s="872">
        <v>0.91666666666666663</v>
      </c>
      <c r="E923" s="871">
        <v>524.1</v>
      </c>
      <c r="F923" s="871">
        <v>498</v>
      </c>
      <c r="G923" s="504">
        <v>524.1</v>
      </c>
      <c r="H923" s="504">
        <v>498</v>
      </c>
      <c r="I923" s="510">
        <v>1022.1</v>
      </c>
    </row>
    <row r="924" spans="3:9">
      <c r="C924" s="870">
        <v>45509</v>
      </c>
      <c r="D924" s="872">
        <v>0.95833333333333337</v>
      </c>
      <c r="E924" s="871">
        <v>544.70000000000005</v>
      </c>
      <c r="F924" s="871">
        <v>497</v>
      </c>
      <c r="G924" s="504">
        <v>544.70000000000005</v>
      </c>
      <c r="H924" s="504">
        <v>497</v>
      </c>
      <c r="I924" s="510">
        <v>1041.7</v>
      </c>
    </row>
    <row r="925" spans="3:9">
      <c r="C925" s="870">
        <v>45510</v>
      </c>
      <c r="D925" s="872">
        <v>0</v>
      </c>
      <c r="E925" s="871">
        <v>519.9</v>
      </c>
      <c r="F925" s="871">
        <v>498</v>
      </c>
      <c r="G925" s="504">
        <v>519.9</v>
      </c>
      <c r="H925" s="504">
        <v>498</v>
      </c>
      <c r="I925" s="510">
        <v>1017.9</v>
      </c>
    </row>
    <row r="926" spans="3:9">
      <c r="C926" s="870">
        <v>45510</v>
      </c>
      <c r="D926" s="872">
        <v>4.1666666666666664E-2</v>
      </c>
      <c r="E926" s="871">
        <v>520</v>
      </c>
      <c r="F926" s="871">
        <v>497</v>
      </c>
      <c r="G926" s="504">
        <v>520</v>
      </c>
      <c r="H926" s="504">
        <v>497</v>
      </c>
      <c r="I926" s="510">
        <v>1017</v>
      </c>
    </row>
    <row r="927" spans="3:9">
      <c r="C927" s="870">
        <v>45510</v>
      </c>
      <c r="D927" s="872">
        <v>8.3333333333333329E-2</v>
      </c>
      <c r="E927" s="871">
        <v>520</v>
      </c>
      <c r="F927" s="871">
        <v>585</v>
      </c>
      <c r="G927" s="504">
        <v>520</v>
      </c>
      <c r="H927" s="504">
        <v>585</v>
      </c>
      <c r="I927" s="510">
        <v>1105</v>
      </c>
    </row>
    <row r="928" spans="3:9">
      <c r="C928" s="870">
        <v>45510</v>
      </c>
      <c r="D928" s="872">
        <v>0.125</v>
      </c>
      <c r="E928" s="871">
        <v>533</v>
      </c>
      <c r="F928" s="871">
        <v>644</v>
      </c>
      <c r="G928" s="504">
        <v>533</v>
      </c>
      <c r="H928" s="504">
        <v>644</v>
      </c>
      <c r="I928" s="510">
        <v>1177</v>
      </c>
    </row>
    <row r="929" spans="3:9">
      <c r="C929" s="870">
        <v>45510</v>
      </c>
      <c r="D929" s="872">
        <v>0.16666666666666666</v>
      </c>
      <c r="E929" s="871">
        <v>559.29999999999995</v>
      </c>
      <c r="F929" s="871">
        <v>643</v>
      </c>
      <c r="G929" s="504">
        <v>559.29999999999995</v>
      </c>
      <c r="H929" s="504">
        <v>643</v>
      </c>
      <c r="I929" s="510">
        <v>1202.3</v>
      </c>
    </row>
    <row r="930" spans="3:9">
      <c r="C930" s="870">
        <v>45510</v>
      </c>
      <c r="D930" s="872">
        <v>0.20833333333333334</v>
      </c>
      <c r="E930" s="871">
        <v>560.20000000000005</v>
      </c>
      <c r="F930" s="871">
        <v>582</v>
      </c>
      <c r="G930" s="504">
        <v>560.20000000000005</v>
      </c>
      <c r="H930" s="504">
        <v>582</v>
      </c>
      <c r="I930" s="510">
        <v>1142.2</v>
      </c>
    </row>
    <row r="931" spans="3:9">
      <c r="C931" s="870">
        <v>45510</v>
      </c>
      <c r="D931" s="872">
        <v>0.25</v>
      </c>
      <c r="E931" s="871">
        <v>527.70000000000005</v>
      </c>
      <c r="F931" s="871">
        <v>559</v>
      </c>
      <c r="G931" s="504">
        <v>527.70000000000005</v>
      </c>
      <c r="H931" s="504">
        <v>559</v>
      </c>
      <c r="I931" s="510">
        <v>1086.7</v>
      </c>
    </row>
    <row r="932" spans="3:9">
      <c r="C932" s="870">
        <v>45510</v>
      </c>
      <c r="D932" s="872">
        <v>0.29166666666666669</v>
      </c>
      <c r="E932" s="871">
        <v>546.1</v>
      </c>
      <c r="F932" s="871">
        <v>528</v>
      </c>
      <c r="G932" s="504">
        <v>546.1</v>
      </c>
      <c r="H932" s="504">
        <v>528</v>
      </c>
      <c r="I932" s="510">
        <v>1074.0999999999999</v>
      </c>
    </row>
    <row r="933" spans="3:9">
      <c r="C933" s="870">
        <v>45510</v>
      </c>
      <c r="D933" s="872">
        <v>0.33333333333333331</v>
      </c>
      <c r="E933" s="871">
        <v>499.3</v>
      </c>
      <c r="F933" s="871">
        <v>488</v>
      </c>
      <c r="G933" s="504">
        <v>499.3</v>
      </c>
      <c r="H933" s="504">
        <v>488</v>
      </c>
      <c r="I933" s="510">
        <v>987.3</v>
      </c>
    </row>
    <row r="934" spans="3:9">
      <c r="C934" s="870">
        <v>45510</v>
      </c>
      <c r="D934" s="872">
        <v>0.375</v>
      </c>
      <c r="E934" s="871">
        <v>379.6</v>
      </c>
      <c r="F934" s="871">
        <v>419</v>
      </c>
      <c r="G934" s="504">
        <v>379.6</v>
      </c>
      <c r="H934" s="504">
        <v>419</v>
      </c>
      <c r="I934" s="510">
        <v>798.6</v>
      </c>
    </row>
    <row r="935" spans="3:9">
      <c r="C935" s="870">
        <v>45510</v>
      </c>
      <c r="D935" s="872">
        <v>0.41666666666666669</v>
      </c>
      <c r="E935" s="871">
        <v>469.9</v>
      </c>
      <c r="F935" s="871">
        <v>527</v>
      </c>
      <c r="G935" s="504">
        <v>469.9</v>
      </c>
      <c r="H935" s="504">
        <v>527</v>
      </c>
      <c r="I935" s="510">
        <v>996.9</v>
      </c>
    </row>
    <row r="936" spans="3:9">
      <c r="C936" s="870">
        <v>45510</v>
      </c>
      <c r="D936" s="872">
        <v>0.45833333333333331</v>
      </c>
      <c r="E936" s="871">
        <v>422.8</v>
      </c>
      <c r="F936" s="871">
        <v>489</v>
      </c>
      <c r="G936" s="504">
        <v>422.8</v>
      </c>
      <c r="H936" s="504">
        <v>489</v>
      </c>
      <c r="I936" s="510">
        <v>911.8</v>
      </c>
    </row>
    <row r="937" spans="3:9">
      <c r="C937" s="870">
        <v>45510</v>
      </c>
      <c r="D937" s="872">
        <v>0.5</v>
      </c>
      <c r="E937" s="871">
        <v>382.4</v>
      </c>
      <c r="F937" s="871">
        <v>447</v>
      </c>
      <c r="G937" s="504">
        <v>382.4</v>
      </c>
      <c r="H937" s="504">
        <v>447</v>
      </c>
      <c r="I937" s="510">
        <v>829.4</v>
      </c>
    </row>
    <row r="938" spans="3:9">
      <c r="C938" s="870">
        <v>45510</v>
      </c>
      <c r="D938" s="872">
        <v>0.54166666666666663</v>
      </c>
      <c r="E938" s="871">
        <v>381.1</v>
      </c>
      <c r="F938" s="871">
        <v>433</v>
      </c>
      <c r="G938" s="504">
        <v>381.1</v>
      </c>
      <c r="H938" s="504">
        <v>433</v>
      </c>
      <c r="I938" s="510">
        <v>814.1</v>
      </c>
    </row>
    <row r="939" spans="3:9">
      <c r="C939" s="870">
        <v>45510</v>
      </c>
      <c r="D939" s="872">
        <v>0.58333333333333337</v>
      </c>
      <c r="E939" s="871">
        <v>379.9</v>
      </c>
      <c r="F939" s="871">
        <v>412</v>
      </c>
      <c r="G939" s="504">
        <v>379.9</v>
      </c>
      <c r="H939" s="504">
        <v>412</v>
      </c>
      <c r="I939" s="510">
        <v>791.9</v>
      </c>
    </row>
    <row r="940" spans="3:9">
      <c r="C940" s="870">
        <v>45510</v>
      </c>
      <c r="D940" s="872">
        <v>0.625</v>
      </c>
      <c r="E940" s="871">
        <v>380</v>
      </c>
      <c r="F940" s="871">
        <v>410</v>
      </c>
      <c r="G940" s="504">
        <v>380</v>
      </c>
      <c r="H940" s="504">
        <v>410</v>
      </c>
      <c r="I940" s="510">
        <v>790</v>
      </c>
    </row>
    <row r="941" spans="3:9">
      <c r="C941" s="870">
        <v>45510</v>
      </c>
      <c r="D941" s="872">
        <v>0.66666666666666663</v>
      </c>
      <c r="E941" s="871">
        <v>380</v>
      </c>
      <c r="F941" s="871">
        <v>410</v>
      </c>
      <c r="G941" s="504">
        <v>380</v>
      </c>
      <c r="H941" s="504">
        <v>410</v>
      </c>
      <c r="I941" s="510">
        <v>790</v>
      </c>
    </row>
    <row r="942" spans="3:9">
      <c r="C942" s="870">
        <v>45510</v>
      </c>
      <c r="D942" s="872">
        <v>0.70833333333333337</v>
      </c>
      <c r="E942" s="871">
        <v>413.3</v>
      </c>
      <c r="F942" s="871">
        <v>408</v>
      </c>
      <c r="G942" s="504">
        <v>413.3</v>
      </c>
      <c r="H942" s="504">
        <v>408</v>
      </c>
      <c r="I942" s="510">
        <v>821.3</v>
      </c>
    </row>
    <row r="943" spans="3:9">
      <c r="C943" s="870">
        <v>45510</v>
      </c>
      <c r="D943" s="872">
        <v>0.75</v>
      </c>
      <c r="E943" s="871">
        <v>434.2</v>
      </c>
      <c r="F943" s="871">
        <v>400</v>
      </c>
      <c r="G943" s="504">
        <v>434.2</v>
      </c>
      <c r="H943" s="504">
        <v>400</v>
      </c>
      <c r="I943" s="510">
        <v>834.2</v>
      </c>
    </row>
    <row r="944" spans="3:9">
      <c r="C944" s="870">
        <v>45510</v>
      </c>
      <c r="D944" s="872">
        <v>0.79166666666666663</v>
      </c>
      <c r="E944" s="871">
        <v>508.3</v>
      </c>
      <c r="F944" s="871">
        <v>398</v>
      </c>
      <c r="G944" s="504">
        <v>508.3</v>
      </c>
      <c r="H944" s="504">
        <v>398</v>
      </c>
      <c r="I944" s="510">
        <v>906.3</v>
      </c>
    </row>
    <row r="945" spans="3:9">
      <c r="C945" s="870">
        <v>45510</v>
      </c>
      <c r="D945" s="872">
        <v>0.83333333333333337</v>
      </c>
      <c r="E945" s="871">
        <v>516.20000000000005</v>
      </c>
      <c r="F945" s="871">
        <v>547</v>
      </c>
      <c r="G945" s="504">
        <v>516.20000000000005</v>
      </c>
      <c r="H945" s="504">
        <v>547</v>
      </c>
      <c r="I945" s="510">
        <v>1063.2</v>
      </c>
    </row>
    <row r="946" spans="3:9">
      <c r="C946" s="870">
        <v>45510</v>
      </c>
      <c r="D946" s="872">
        <v>0.875</v>
      </c>
      <c r="E946" s="871">
        <v>498.3</v>
      </c>
      <c r="F946" s="871">
        <v>503</v>
      </c>
      <c r="G946" s="504">
        <v>498.3</v>
      </c>
      <c r="H946" s="504">
        <v>503</v>
      </c>
      <c r="I946" s="510">
        <v>1001.3</v>
      </c>
    </row>
    <row r="947" spans="3:9">
      <c r="C947" s="870">
        <v>45510</v>
      </c>
      <c r="D947" s="872">
        <v>0.91666666666666663</v>
      </c>
      <c r="E947" s="871">
        <v>477.5</v>
      </c>
      <c r="F947" s="871">
        <v>435</v>
      </c>
      <c r="G947" s="504">
        <v>477.5</v>
      </c>
      <c r="H947" s="504">
        <v>435</v>
      </c>
      <c r="I947" s="510">
        <v>912.5</v>
      </c>
    </row>
    <row r="948" spans="3:9">
      <c r="C948" s="870">
        <v>45510</v>
      </c>
      <c r="D948" s="872">
        <v>0.95833333333333337</v>
      </c>
      <c r="E948" s="871">
        <v>457.7</v>
      </c>
      <c r="F948" s="871">
        <v>486</v>
      </c>
      <c r="G948" s="504">
        <v>457.7</v>
      </c>
      <c r="H948" s="504">
        <v>486</v>
      </c>
      <c r="I948" s="510">
        <v>943.7</v>
      </c>
    </row>
    <row r="949" spans="3:9">
      <c r="C949" s="870">
        <v>45511</v>
      </c>
      <c r="D949" s="872">
        <v>0</v>
      </c>
      <c r="E949" s="871">
        <v>512</v>
      </c>
      <c r="F949" s="871">
        <v>504</v>
      </c>
      <c r="G949" s="504">
        <v>512</v>
      </c>
      <c r="H949" s="504">
        <v>504</v>
      </c>
      <c r="I949" s="510">
        <v>1016</v>
      </c>
    </row>
    <row r="950" spans="3:9">
      <c r="C950" s="870">
        <v>45511</v>
      </c>
      <c r="D950" s="872">
        <v>4.1666666666666664E-2</v>
      </c>
      <c r="E950" s="871">
        <v>587.6</v>
      </c>
      <c r="F950" s="871">
        <v>520</v>
      </c>
      <c r="G950" s="504">
        <v>587.6</v>
      </c>
      <c r="H950" s="504">
        <v>520</v>
      </c>
      <c r="I950" s="510">
        <v>1107.5999999999999</v>
      </c>
    </row>
    <row r="951" spans="3:9">
      <c r="C951" s="870">
        <v>45511</v>
      </c>
      <c r="D951" s="872">
        <v>8.3333333333333329E-2</v>
      </c>
      <c r="E951" s="871">
        <v>600.1</v>
      </c>
      <c r="F951" s="871">
        <v>567</v>
      </c>
      <c r="G951" s="504">
        <v>600.1</v>
      </c>
      <c r="H951" s="504">
        <v>567</v>
      </c>
      <c r="I951" s="510">
        <v>1167.0999999999999</v>
      </c>
    </row>
    <row r="952" spans="3:9">
      <c r="C952" s="870">
        <v>45511</v>
      </c>
      <c r="D952" s="872">
        <v>0.125</v>
      </c>
      <c r="E952" s="871">
        <v>636.6</v>
      </c>
      <c r="F952" s="871">
        <v>566</v>
      </c>
      <c r="G952" s="504">
        <v>636.6</v>
      </c>
      <c r="H952" s="504">
        <v>566</v>
      </c>
      <c r="I952" s="510">
        <v>1202.5999999999999</v>
      </c>
    </row>
    <row r="953" spans="3:9">
      <c r="C953" s="870">
        <v>45511</v>
      </c>
      <c r="D953" s="872">
        <v>0.16666666666666666</v>
      </c>
      <c r="E953" s="871">
        <v>640</v>
      </c>
      <c r="F953" s="871">
        <v>567</v>
      </c>
      <c r="G953" s="504">
        <v>640</v>
      </c>
      <c r="H953" s="504">
        <v>567</v>
      </c>
      <c r="I953" s="510">
        <v>1207</v>
      </c>
    </row>
    <row r="954" spans="3:9">
      <c r="C954" s="870">
        <v>45511</v>
      </c>
      <c r="D954" s="872">
        <v>0.20833333333333334</v>
      </c>
      <c r="E954" s="871">
        <v>628.6</v>
      </c>
      <c r="F954" s="871">
        <v>498</v>
      </c>
      <c r="G954" s="504">
        <v>628.6</v>
      </c>
      <c r="H954" s="504">
        <v>498</v>
      </c>
      <c r="I954" s="510">
        <v>1126.5999999999999</v>
      </c>
    </row>
    <row r="955" spans="3:9">
      <c r="C955" s="870">
        <v>45511</v>
      </c>
      <c r="D955" s="872">
        <v>0.25</v>
      </c>
      <c r="E955" s="871">
        <v>590.5</v>
      </c>
      <c r="F955" s="871">
        <v>533</v>
      </c>
      <c r="G955" s="504">
        <v>590.5</v>
      </c>
      <c r="H955" s="504">
        <v>533</v>
      </c>
      <c r="I955" s="510">
        <v>1123.5</v>
      </c>
    </row>
    <row r="956" spans="3:9">
      <c r="C956" s="870">
        <v>45511</v>
      </c>
      <c r="D956" s="872">
        <v>0.29166666666666669</v>
      </c>
      <c r="E956" s="871">
        <v>518.6</v>
      </c>
      <c r="F956" s="871">
        <v>635</v>
      </c>
      <c r="G956" s="504">
        <v>518.6</v>
      </c>
      <c r="H956" s="504">
        <v>635</v>
      </c>
      <c r="I956" s="510">
        <v>1153.5999999999999</v>
      </c>
    </row>
    <row r="957" spans="3:9">
      <c r="C957" s="870">
        <v>45511</v>
      </c>
      <c r="D957" s="872">
        <v>0.33333333333333331</v>
      </c>
      <c r="E957" s="871">
        <v>500</v>
      </c>
      <c r="F957" s="871">
        <v>700</v>
      </c>
      <c r="G957" s="504">
        <v>500</v>
      </c>
      <c r="H957" s="504">
        <v>700</v>
      </c>
      <c r="I957" s="510">
        <v>1200</v>
      </c>
    </row>
    <row r="958" spans="3:9">
      <c r="C958" s="870">
        <v>45511</v>
      </c>
      <c r="D958" s="872">
        <v>0.375</v>
      </c>
      <c r="E958" s="871">
        <v>568.79999999999995</v>
      </c>
      <c r="F958" s="871">
        <v>717</v>
      </c>
      <c r="G958" s="504">
        <v>568.79999999999995</v>
      </c>
      <c r="H958" s="504">
        <v>717</v>
      </c>
      <c r="I958" s="510">
        <v>1285.8</v>
      </c>
    </row>
    <row r="959" spans="3:9">
      <c r="C959" s="870">
        <v>45511</v>
      </c>
      <c r="D959" s="872">
        <v>0.41666666666666669</v>
      </c>
      <c r="E959" s="871">
        <v>524.5</v>
      </c>
      <c r="F959" s="871">
        <v>716</v>
      </c>
      <c r="G959" s="504">
        <v>524.5</v>
      </c>
      <c r="H959" s="504">
        <v>716</v>
      </c>
      <c r="I959" s="510">
        <v>1240.5</v>
      </c>
    </row>
    <row r="960" spans="3:9">
      <c r="C960" s="870">
        <v>45511</v>
      </c>
      <c r="D960" s="872">
        <v>0.45833333333333331</v>
      </c>
      <c r="E960" s="871">
        <v>459.1</v>
      </c>
      <c r="F960" s="871">
        <v>547</v>
      </c>
      <c r="G960" s="504">
        <v>459.1</v>
      </c>
      <c r="H960" s="504">
        <v>547</v>
      </c>
      <c r="I960" s="510">
        <v>1006.1</v>
      </c>
    </row>
    <row r="961" spans="3:9">
      <c r="C961" s="870">
        <v>45511</v>
      </c>
      <c r="D961" s="872">
        <v>0.5</v>
      </c>
      <c r="E961" s="871">
        <v>459.5</v>
      </c>
      <c r="F961" s="871">
        <v>476</v>
      </c>
      <c r="G961" s="504">
        <v>459.5</v>
      </c>
      <c r="H961" s="504">
        <v>476</v>
      </c>
      <c r="I961" s="510">
        <v>935.5</v>
      </c>
    </row>
    <row r="962" spans="3:9">
      <c r="C962" s="870">
        <v>45511</v>
      </c>
      <c r="D962" s="872">
        <v>0.54166666666666663</v>
      </c>
      <c r="E962" s="871">
        <v>460</v>
      </c>
      <c r="F962" s="871">
        <v>430</v>
      </c>
      <c r="G962" s="504">
        <v>460</v>
      </c>
      <c r="H962" s="504">
        <v>430</v>
      </c>
      <c r="I962" s="510">
        <v>890</v>
      </c>
    </row>
    <row r="963" spans="3:9">
      <c r="C963" s="870">
        <v>45511</v>
      </c>
      <c r="D963" s="872">
        <v>0.58333333333333337</v>
      </c>
      <c r="E963" s="871">
        <v>464</v>
      </c>
      <c r="F963" s="871">
        <v>408</v>
      </c>
      <c r="G963" s="504">
        <v>464</v>
      </c>
      <c r="H963" s="504">
        <v>408</v>
      </c>
      <c r="I963" s="510">
        <v>872</v>
      </c>
    </row>
    <row r="964" spans="3:9">
      <c r="C964" s="870">
        <v>45511</v>
      </c>
      <c r="D964" s="872">
        <v>0.625</v>
      </c>
      <c r="E964" s="871">
        <v>481</v>
      </c>
      <c r="F964" s="871">
        <v>501</v>
      </c>
      <c r="G964" s="504">
        <v>481</v>
      </c>
      <c r="H964" s="504">
        <v>501</v>
      </c>
      <c r="I964" s="510">
        <v>982</v>
      </c>
    </row>
    <row r="965" spans="3:9">
      <c r="C965" s="870">
        <v>45511</v>
      </c>
      <c r="D965" s="872">
        <v>0.66666666666666663</v>
      </c>
      <c r="E965" s="871">
        <v>479.9</v>
      </c>
      <c r="F965" s="871">
        <v>504</v>
      </c>
      <c r="G965" s="504">
        <v>479.9</v>
      </c>
      <c r="H965" s="504">
        <v>504</v>
      </c>
      <c r="I965" s="510">
        <v>983.9</v>
      </c>
    </row>
    <row r="966" spans="3:9">
      <c r="C966" s="870">
        <v>45511</v>
      </c>
      <c r="D966" s="872">
        <v>0.70833333333333337</v>
      </c>
      <c r="E966" s="871">
        <v>479.8</v>
      </c>
      <c r="F966" s="871">
        <v>489</v>
      </c>
      <c r="G966" s="504">
        <v>479.8</v>
      </c>
      <c r="H966" s="504">
        <v>489</v>
      </c>
      <c r="I966" s="510">
        <v>968.8</v>
      </c>
    </row>
    <row r="967" spans="3:9">
      <c r="C967" s="870">
        <v>45511</v>
      </c>
      <c r="D967" s="872">
        <v>0.75</v>
      </c>
      <c r="E967" s="871">
        <v>479</v>
      </c>
      <c r="F967" s="871">
        <v>533</v>
      </c>
      <c r="G967" s="504">
        <v>479</v>
      </c>
      <c r="H967" s="504">
        <v>533</v>
      </c>
      <c r="I967" s="510">
        <v>1012</v>
      </c>
    </row>
    <row r="968" spans="3:9">
      <c r="C968" s="870">
        <v>45511</v>
      </c>
      <c r="D968" s="872">
        <v>0.79166666666666663</v>
      </c>
      <c r="E968" s="871">
        <v>491.2</v>
      </c>
      <c r="F968" s="871">
        <v>480</v>
      </c>
      <c r="G968" s="504">
        <v>491.2</v>
      </c>
      <c r="H968" s="504">
        <v>480</v>
      </c>
      <c r="I968" s="510">
        <v>971.2</v>
      </c>
    </row>
    <row r="969" spans="3:9">
      <c r="C969" s="870">
        <v>45511</v>
      </c>
      <c r="D969" s="872">
        <v>0.83333333333333337</v>
      </c>
      <c r="E969" s="871">
        <v>506.3</v>
      </c>
      <c r="F969" s="871">
        <v>569</v>
      </c>
      <c r="G969" s="504">
        <v>506.3</v>
      </c>
      <c r="H969" s="504">
        <v>569</v>
      </c>
      <c r="I969" s="510">
        <v>1075.3</v>
      </c>
    </row>
    <row r="970" spans="3:9">
      <c r="C970" s="870">
        <v>45511</v>
      </c>
      <c r="D970" s="872">
        <v>0.875</v>
      </c>
      <c r="E970" s="871">
        <v>499.8</v>
      </c>
      <c r="F970" s="871">
        <v>575</v>
      </c>
      <c r="G970" s="504">
        <v>499.8</v>
      </c>
      <c r="H970" s="504">
        <v>575</v>
      </c>
      <c r="I970" s="510">
        <v>1074.8</v>
      </c>
    </row>
    <row r="971" spans="3:9">
      <c r="C971" s="870">
        <v>45511</v>
      </c>
      <c r="D971" s="872">
        <v>0.91666666666666663</v>
      </c>
      <c r="E971" s="871">
        <v>531</v>
      </c>
      <c r="F971" s="871">
        <v>533</v>
      </c>
      <c r="G971" s="504">
        <v>531</v>
      </c>
      <c r="H971" s="504">
        <v>533</v>
      </c>
      <c r="I971" s="510">
        <v>1064</v>
      </c>
    </row>
    <row r="972" spans="3:9">
      <c r="C972" s="870">
        <v>45511</v>
      </c>
      <c r="D972" s="872">
        <v>0.95833333333333337</v>
      </c>
      <c r="E972" s="871">
        <v>576.9</v>
      </c>
      <c r="F972" s="871">
        <v>510</v>
      </c>
      <c r="G972" s="504">
        <v>576.9</v>
      </c>
      <c r="H972" s="504">
        <v>510</v>
      </c>
      <c r="I972" s="510">
        <v>1086.9000000000001</v>
      </c>
    </row>
    <row r="973" spans="3:9">
      <c r="C973" s="870">
        <v>45512</v>
      </c>
      <c r="D973" s="872">
        <v>0</v>
      </c>
      <c r="E973" s="871">
        <v>580.1</v>
      </c>
      <c r="F973" s="871">
        <v>641</v>
      </c>
      <c r="G973" s="504">
        <v>580.1</v>
      </c>
      <c r="H973" s="504">
        <v>641</v>
      </c>
      <c r="I973" s="510">
        <v>1221.0999999999999</v>
      </c>
    </row>
    <row r="974" spans="3:9">
      <c r="C974" s="870">
        <v>45512</v>
      </c>
      <c r="D974" s="872">
        <v>4.1666666666666664E-2</v>
      </c>
      <c r="E974" s="871">
        <v>550.29999999999995</v>
      </c>
      <c r="F974" s="871">
        <v>652</v>
      </c>
      <c r="G974" s="504">
        <v>550.29999999999995</v>
      </c>
      <c r="H974" s="504">
        <v>652</v>
      </c>
      <c r="I974" s="510">
        <v>1202.3</v>
      </c>
    </row>
    <row r="975" spans="3:9">
      <c r="C975" s="870">
        <v>45512</v>
      </c>
      <c r="D975" s="872">
        <v>8.3333333333333329E-2</v>
      </c>
      <c r="E975" s="871">
        <v>471.7</v>
      </c>
      <c r="F975" s="871">
        <v>552</v>
      </c>
      <c r="G975" s="504">
        <v>471.7</v>
      </c>
      <c r="H975" s="504">
        <v>552</v>
      </c>
      <c r="I975" s="510">
        <v>1023.7</v>
      </c>
    </row>
    <row r="976" spans="3:9">
      <c r="C976" s="870">
        <v>45512</v>
      </c>
      <c r="D976" s="872">
        <v>0.125</v>
      </c>
      <c r="E976" s="871">
        <v>473.3</v>
      </c>
      <c r="F976" s="871">
        <v>473</v>
      </c>
      <c r="G976" s="504">
        <v>473.3</v>
      </c>
      <c r="H976" s="504">
        <v>473</v>
      </c>
      <c r="I976" s="510">
        <v>946.3</v>
      </c>
    </row>
    <row r="977" spans="3:9">
      <c r="C977" s="870">
        <v>45512</v>
      </c>
      <c r="D977" s="872">
        <v>0.16666666666666666</v>
      </c>
      <c r="E977" s="871">
        <v>518.29999999999995</v>
      </c>
      <c r="F977" s="871">
        <v>549</v>
      </c>
      <c r="G977" s="504">
        <v>518.29999999999995</v>
      </c>
      <c r="H977" s="504">
        <v>549</v>
      </c>
      <c r="I977" s="510">
        <v>1067.3</v>
      </c>
    </row>
    <row r="978" spans="3:9">
      <c r="C978" s="870">
        <v>45512</v>
      </c>
      <c r="D978" s="872">
        <v>0.20833333333333334</v>
      </c>
      <c r="E978" s="871">
        <v>553.79999999999995</v>
      </c>
      <c r="F978" s="871">
        <v>578</v>
      </c>
      <c r="G978" s="504">
        <v>553.79999999999995</v>
      </c>
      <c r="H978" s="504">
        <v>578</v>
      </c>
      <c r="I978" s="510">
        <v>1131.8</v>
      </c>
    </row>
    <row r="979" spans="3:9">
      <c r="C979" s="870">
        <v>45512</v>
      </c>
      <c r="D979" s="872">
        <v>0.25</v>
      </c>
      <c r="E979" s="871">
        <v>590.1</v>
      </c>
      <c r="F979" s="871">
        <v>603</v>
      </c>
      <c r="G979" s="504">
        <v>590.1</v>
      </c>
      <c r="H979" s="504">
        <v>603</v>
      </c>
      <c r="I979" s="510">
        <v>1193.0999999999999</v>
      </c>
    </row>
    <row r="980" spans="3:9">
      <c r="C980" s="870">
        <v>45512</v>
      </c>
      <c r="D980" s="872">
        <v>0.29166666666666669</v>
      </c>
      <c r="E980" s="871">
        <v>578.29999999999995</v>
      </c>
      <c r="F980" s="871">
        <v>581</v>
      </c>
      <c r="G980" s="504">
        <v>578.29999999999995</v>
      </c>
      <c r="H980" s="504">
        <v>581</v>
      </c>
      <c r="I980" s="510">
        <v>1159.3</v>
      </c>
    </row>
    <row r="981" spans="3:9">
      <c r="C981" s="870">
        <v>45512</v>
      </c>
      <c r="D981" s="872">
        <v>0.33333333333333331</v>
      </c>
      <c r="E981" s="871">
        <v>331.7</v>
      </c>
      <c r="F981" s="871">
        <v>497</v>
      </c>
      <c r="G981" s="504">
        <v>331.7</v>
      </c>
      <c r="H981" s="504">
        <v>497</v>
      </c>
      <c r="I981" s="510">
        <v>828.7</v>
      </c>
    </row>
    <row r="982" spans="3:9">
      <c r="C982" s="870">
        <v>45512</v>
      </c>
      <c r="D982" s="872">
        <v>0.375</v>
      </c>
      <c r="E982" s="871">
        <v>211.1</v>
      </c>
      <c r="F982" s="871">
        <v>565</v>
      </c>
      <c r="G982" s="504">
        <v>211.1</v>
      </c>
      <c r="H982" s="504">
        <v>565</v>
      </c>
      <c r="I982" s="510">
        <v>776.1</v>
      </c>
    </row>
    <row r="983" spans="3:9">
      <c r="C983" s="870">
        <v>45512</v>
      </c>
      <c r="D983" s="872">
        <v>0.41666666666666669</v>
      </c>
      <c r="E983" s="871">
        <v>12.7</v>
      </c>
      <c r="F983" s="871">
        <v>579</v>
      </c>
      <c r="G983" s="504">
        <v>0</v>
      </c>
      <c r="H983" s="504">
        <v>579</v>
      </c>
      <c r="I983" s="510">
        <v>579</v>
      </c>
    </row>
    <row r="984" spans="3:9">
      <c r="C984" s="870">
        <v>45512</v>
      </c>
      <c r="D984" s="872">
        <v>0.45833333333333331</v>
      </c>
      <c r="E984" s="871">
        <v>23.5</v>
      </c>
      <c r="F984" s="871">
        <v>656</v>
      </c>
      <c r="G984" s="504">
        <v>0</v>
      </c>
      <c r="H984" s="504">
        <v>656</v>
      </c>
      <c r="I984" s="510">
        <v>656</v>
      </c>
    </row>
    <row r="985" spans="3:9">
      <c r="C985" s="870">
        <v>45512</v>
      </c>
      <c r="D985" s="872">
        <v>0.5</v>
      </c>
      <c r="E985" s="871">
        <v>24.1</v>
      </c>
      <c r="F985" s="871">
        <v>656</v>
      </c>
      <c r="G985" s="504">
        <v>0</v>
      </c>
      <c r="H985" s="504">
        <v>656</v>
      </c>
      <c r="I985" s="510">
        <v>656</v>
      </c>
    </row>
    <row r="986" spans="3:9">
      <c r="C986" s="870">
        <v>45512</v>
      </c>
      <c r="D986" s="872">
        <v>0.54166666666666663</v>
      </c>
      <c r="E986" s="871">
        <v>25.8</v>
      </c>
      <c r="F986" s="871">
        <v>634</v>
      </c>
      <c r="G986" s="504">
        <v>0</v>
      </c>
      <c r="H986" s="504">
        <v>634</v>
      </c>
      <c r="I986" s="510">
        <v>634</v>
      </c>
    </row>
    <row r="987" spans="3:9">
      <c r="C987" s="870">
        <v>45512</v>
      </c>
      <c r="D987" s="872">
        <v>0.58333333333333337</v>
      </c>
      <c r="E987" s="871">
        <v>30.1</v>
      </c>
      <c r="F987" s="871">
        <v>607</v>
      </c>
      <c r="G987" s="504">
        <v>0</v>
      </c>
      <c r="H987" s="504">
        <v>607</v>
      </c>
      <c r="I987" s="510">
        <v>607</v>
      </c>
    </row>
    <row r="988" spans="3:9">
      <c r="C988" s="870">
        <v>45512</v>
      </c>
      <c r="D988" s="872">
        <v>0.625</v>
      </c>
      <c r="E988" s="871">
        <v>28.4</v>
      </c>
      <c r="F988" s="871">
        <v>595</v>
      </c>
      <c r="G988" s="504">
        <v>0</v>
      </c>
      <c r="H988" s="504">
        <v>595</v>
      </c>
      <c r="I988" s="510">
        <v>595</v>
      </c>
    </row>
    <row r="989" spans="3:9">
      <c r="C989" s="870">
        <v>45512</v>
      </c>
      <c r="D989" s="872">
        <v>0.66666666666666663</v>
      </c>
      <c r="E989" s="871">
        <v>27.8</v>
      </c>
      <c r="F989" s="871">
        <v>551</v>
      </c>
      <c r="G989" s="504">
        <v>0</v>
      </c>
      <c r="H989" s="504">
        <v>551</v>
      </c>
      <c r="I989" s="510">
        <v>551</v>
      </c>
    </row>
    <row r="990" spans="3:9">
      <c r="C990" s="870">
        <v>45512</v>
      </c>
      <c r="D990" s="872">
        <v>0.70833333333333337</v>
      </c>
      <c r="E990" s="871">
        <v>27.8</v>
      </c>
      <c r="F990" s="871">
        <v>528</v>
      </c>
      <c r="G990" s="504">
        <v>0</v>
      </c>
      <c r="H990" s="504">
        <v>528</v>
      </c>
      <c r="I990" s="510">
        <v>528</v>
      </c>
    </row>
    <row r="991" spans="3:9">
      <c r="C991" s="870">
        <v>45512</v>
      </c>
      <c r="D991" s="872">
        <v>0.75</v>
      </c>
      <c r="E991" s="871">
        <v>38.4</v>
      </c>
      <c r="F991" s="871">
        <v>521</v>
      </c>
      <c r="G991" s="504">
        <v>0</v>
      </c>
      <c r="H991" s="504">
        <v>521</v>
      </c>
      <c r="I991" s="510">
        <v>521</v>
      </c>
    </row>
    <row r="992" spans="3:9">
      <c r="C992" s="870">
        <v>45512</v>
      </c>
      <c r="D992" s="872">
        <v>0.79166666666666663</v>
      </c>
      <c r="E992" s="871">
        <v>91.9</v>
      </c>
      <c r="F992" s="871">
        <v>508</v>
      </c>
      <c r="G992" s="504">
        <v>91.9</v>
      </c>
      <c r="H992" s="504">
        <v>508</v>
      </c>
      <c r="I992" s="510">
        <v>599.9</v>
      </c>
    </row>
    <row r="993" spans="3:9">
      <c r="C993" s="870">
        <v>45512</v>
      </c>
      <c r="D993" s="872">
        <v>0.83333333333333337</v>
      </c>
      <c r="E993" s="871">
        <v>145.4</v>
      </c>
      <c r="F993" s="871">
        <v>494</v>
      </c>
      <c r="G993" s="504">
        <v>145.4</v>
      </c>
      <c r="H993" s="504">
        <v>494</v>
      </c>
      <c r="I993" s="510">
        <v>639.4</v>
      </c>
    </row>
    <row r="994" spans="3:9">
      <c r="C994" s="870">
        <v>45512</v>
      </c>
      <c r="D994" s="872">
        <v>0.875</v>
      </c>
      <c r="E994" s="871">
        <v>184.5</v>
      </c>
      <c r="F994" s="871">
        <v>478</v>
      </c>
      <c r="G994" s="504">
        <v>184.5</v>
      </c>
      <c r="H994" s="504">
        <v>478</v>
      </c>
      <c r="I994" s="510">
        <v>662.5</v>
      </c>
    </row>
    <row r="995" spans="3:9">
      <c r="C995" s="870">
        <v>45512</v>
      </c>
      <c r="D995" s="872">
        <v>0.91666666666666663</v>
      </c>
      <c r="E995" s="871">
        <v>191</v>
      </c>
      <c r="F995" s="871">
        <v>489</v>
      </c>
      <c r="G995" s="504">
        <v>191</v>
      </c>
      <c r="H995" s="504">
        <v>489</v>
      </c>
      <c r="I995" s="510">
        <v>680</v>
      </c>
    </row>
    <row r="996" spans="3:9">
      <c r="C996" s="870">
        <v>45512</v>
      </c>
      <c r="D996" s="872">
        <v>0.95833333333333337</v>
      </c>
      <c r="E996" s="871">
        <v>191.9</v>
      </c>
      <c r="F996" s="871">
        <v>522</v>
      </c>
      <c r="G996" s="504">
        <v>191.9</v>
      </c>
      <c r="H996" s="504">
        <v>522</v>
      </c>
      <c r="I996" s="510">
        <v>713.9</v>
      </c>
    </row>
    <row r="997" spans="3:9">
      <c r="C997" s="870">
        <v>45513</v>
      </c>
      <c r="D997" s="872">
        <v>0</v>
      </c>
      <c r="E997" s="871">
        <v>197.1</v>
      </c>
      <c r="F997" s="871">
        <v>523</v>
      </c>
      <c r="G997" s="504">
        <v>197.1</v>
      </c>
      <c r="H997" s="504">
        <v>523</v>
      </c>
      <c r="I997" s="510">
        <v>720.1</v>
      </c>
    </row>
    <row r="998" spans="3:9">
      <c r="C998" s="870">
        <v>45513</v>
      </c>
      <c r="D998" s="872">
        <v>4.1666666666666664E-2</v>
      </c>
      <c r="E998" s="871">
        <v>188.8</v>
      </c>
      <c r="F998" s="871">
        <v>505</v>
      </c>
      <c r="G998" s="504">
        <v>188.8</v>
      </c>
      <c r="H998" s="504">
        <v>505</v>
      </c>
      <c r="I998" s="510">
        <v>693.8</v>
      </c>
    </row>
    <row r="999" spans="3:9">
      <c r="C999" s="870">
        <v>45513</v>
      </c>
      <c r="D999" s="872">
        <v>8.3333333333333329E-2</v>
      </c>
      <c r="E999" s="871">
        <v>154.30000000000001</v>
      </c>
      <c r="F999" s="871">
        <v>498</v>
      </c>
      <c r="G999" s="504">
        <v>154.30000000000001</v>
      </c>
      <c r="H999" s="504">
        <v>498</v>
      </c>
      <c r="I999" s="510">
        <v>652.29999999999995</v>
      </c>
    </row>
    <row r="1000" spans="3:9">
      <c r="C1000" s="870">
        <v>45513</v>
      </c>
      <c r="D1000" s="872">
        <v>0.125</v>
      </c>
      <c r="E1000" s="871">
        <v>160.9</v>
      </c>
      <c r="F1000" s="871">
        <v>526</v>
      </c>
      <c r="G1000" s="504">
        <v>160.9</v>
      </c>
      <c r="H1000" s="504">
        <v>526</v>
      </c>
      <c r="I1000" s="510">
        <v>686.9</v>
      </c>
    </row>
    <row r="1001" spans="3:9">
      <c r="C1001" s="870">
        <v>45513</v>
      </c>
      <c r="D1001" s="872">
        <v>0.16666666666666666</v>
      </c>
      <c r="E1001" s="871">
        <v>198.8</v>
      </c>
      <c r="F1001" s="871">
        <v>583</v>
      </c>
      <c r="G1001" s="504">
        <v>198.8</v>
      </c>
      <c r="H1001" s="504">
        <v>583</v>
      </c>
      <c r="I1001" s="510">
        <v>781.8</v>
      </c>
    </row>
    <row r="1002" spans="3:9">
      <c r="C1002" s="870">
        <v>45513</v>
      </c>
      <c r="D1002" s="872">
        <v>0.20833333333333334</v>
      </c>
      <c r="E1002" s="871">
        <v>224.5</v>
      </c>
      <c r="F1002" s="871">
        <v>588</v>
      </c>
      <c r="G1002" s="504">
        <v>224.5</v>
      </c>
      <c r="H1002" s="504">
        <v>588</v>
      </c>
      <c r="I1002" s="510">
        <v>812.5</v>
      </c>
    </row>
    <row r="1003" spans="3:9">
      <c r="C1003" s="870">
        <v>45513</v>
      </c>
      <c r="D1003" s="872">
        <v>0.25</v>
      </c>
      <c r="E1003" s="871">
        <v>245.3</v>
      </c>
      <c r="F1003" s="871">
        <v>560</v>
      </c>
      <c r="G1003" s="504">
        <v>245.3</v>
      </c>
      <c r="H1003" s="504">
        <v>560</v>
      </c>
      <c r="I1003" s="510">
        <v>805.3</v>
      </c>
    </row>
    <row r="1004" spans="3:9">
      <c r="C1004" s="870">
        <v>45513</v>
      </c>
      <c r="D1004" s="872">
        <v>0.29166666666666669</v>
      </c>
      <c r="E1004" s="871">
        <v>252.4</v>
      </c>
      <c r="F1004" s="871">
        <v>515</v>
      </c>
      <c r="G1004" s="504">
        <v>252.4</v>
      </c>
      <c r="H1004" s="504">
        <v>515</v>
      </c>
      <c r="I1004" s="510">
        <v>767.4</v>
      </c>
    </row>
    <row r="1005" spans="3:9">
      <c r="C1005" s="870">
        <v>45513</v>
      </c>
      <c r="D1005" s="872">
        <v>0.33333333333333331</v>
      </c>
      <c r="E1005" s="871">
        <v>247.8</v>
      </c>
      <c r="F1005" s="871">
        <v>494</v>
      </c>
      <c r="G1005" s="504">
        <v>247.8</v>
      </c>
      <c r="H1005" s="504">
        <v>494</v>
      </c>
      <c r="I1005" s="510">
        <v>741.8</v>
      </c>
    </row>
    <row r="1006" spans="3:9">
      <c r="C1006" s="870">
        <v>45513</v>
      </c>
      <c r="D1006" s="872">
        <v>0.375</v>
      </c>
      <c r="E1006" s="871">
        <v>243.6</v>
      </c>
      <c r="F1006" s="871">
        <v>449</v>
      </c>
      <c r="G1006" s="504">
        <v>243.6</v>
      </c>
      <c r="H1006" s="504">
        <v>449</v>
      </c>
      <c r="I1006" s="510">
        <v>692.6</v>
      </c>
    </row>
    <row r="1007" spans="3:9">
      <c r="C1007" s="870">
        <v>45513</v>
      </c>
      <c r="D1007" s="872">
        <v>0.41666666666666669</v>
      </c>
      <c r="E1007" s="871">
        <v>239.4</v>
      </c>
      <c r="F1007" s="871">
        <v>421</v>
      </c>
      <c r="G1007" s="504">
        <v>239.4</v>
      </c>
      <c r="H1007" s="504">
        <v>421</v>
      </c>
      <c r="I1007" s="510">
        <v>660.4</v>
      </c>
    </row>
    <row r="1008" spans="3:9">
      <c r="C1008" s="870">
        <v>45513</v>
      </c>
      <c r="D1008" s="872">
        <v>0.45833333333333331</v>
      </c>
      <c r="E1008" s="871">
        <v>341</v>
      </c>
      <c r="F1008" s="871">
        <v>390</v>
      </c>
      <c r="G1008" s="504">
        <v>341</v>
      </c>
      <c r="H1008" s="504">
        <v>390</v>
      </c>
      <c r="I1008" s="510">
        <v>731</v>
      </c>
    </row>
    <row r="1009" spans="3:9">
      <c r="C1009" s="870">
        <v>45513</v>
      </c>
      <c r="D1009" s="872">
        <v>0.5</v>
      </c>
      <c r="E1009" s="871">
        <v>343.4</v>
      </c>
      <c r="F1009" s="871">
        <v>329</v>
      </c>
      <c r="G1009" s="504">
        <v>343.4</v>
      </c>
      <c r="H1009" s="504">
        <v>329</v>
      </c>
      <c r="I1009" s="510">
        <v>672.4</v>
      </c>
    </row>
    <row r="1010" spans="3:9">
      <c r="C1010" s="870">
        <v>45513</v>
      </c>
      <c r="D1010" s="872">
        <v>0.54166666666666663</v>
      </c>
      <c r="E1010" s="871">
        <v>386.9</v>
      </c>
      <c r="F1010" s="871">
        <v>256</v>
      </c>
      <c r="G1010" s="504">
        <v>386.9</v>
      </c>
      <c r="H1010" s="504">
        <v>256</v>
      </c>
      <c r="I1010" s="510">
        <v>642.9</v>
      </c>
    </row>
    <row r="1011" spans="3:9">
      <c r="C1011" s="870">
        <v>45513</v>
      </c>
      <c r="D1011" s="872">
        <v>0.58333333333333337</v>
      </c>
      <c r="E1011" s="871">
        <v>543.70000000000005</v>
      </c>
      <c r="F1011" s="871">
        <v>0</v>
      </c>
      <c r="G1011" s="504">
        <v>543.70000000000005</v>
      </c>
      <c r="H1011" s="504">
        <v>0</v>
      </c>
      <c r="I1011" s="510">
        <v>543.70000000000005</v>
      </c>
    </row>
    <row r="1012" spans="3:9">
      <c r="C1012" s="870">
        <v>45513</v>
      </c>
      <c r="D1012" s="872">
        <v>0.625</v>
      </c>
      <c r="E1012" s="871">
        <v>541.79999999999995</v>
      </c>
      <c r="F1012" s="871">
        <v>0</v>
      </c>
      <c r="G1012" s="504">
        <v>541.79999999999995</v>
      </c>
      <c r="H1012" s="504">
        <v>0</v>
      </c>
      <c r="I1012" s="510">
        <v>541.79999999999995</v>
      </c>
    </row>
    <row r="1013" spans="3:9">
      <c r="C1013" s="870">
        <v>45513</v>
      </c>
      <c r="D1013" s="872">
        <v>0.66666666666666663</v>
      </c>
      <c r="E1013" s="871">
        <v>514.5</v>
      </c>
      <c r="F1013" s="871">
        <v>0</v>
      </c>
      <c r="G1013" s="504">
        <v>514.5</v>
      </c>
      <c r="H1013" s="504">
        <v>0</v>
      </c>
      <c r="I1013" s="510">
        <v>514.5</v>
      </c>
    </row>
    <row r="1014" spans="3:9">
      <c r="C1014" s="870">
        <v>45513</v>
      </c>
      <c r="D1014" s="872">
        <v>0.70833333333333337</v>
      </c>
      <c r="E1014" s="871">
        <v>539.70000000000005</v>
      </c>
      <c r="F1014" s="871">
        <v>0</v>
      </c>
      <c r="G1014" s="504">
        <v>539.70000000000005</v>
      </c>
      <c r="H1014" s="504">
        <v>0</v>
      </c>
      <c r="I1014" s="510">
        <v>539.70000000000005</v>
      </c>
    </row>
    <row r="1015" spans="3:9">
      <c r="C1015" s="870">
        <v>45513</v>
      </c>
      <c r="D1015" s="872">
        <v>0.75</v>
      </c>
      <c r="E1015" s="871">
        <v>495.5</v>
      </c>
      <c r="F1015" s="871">
        <v>76</v>
      </c>
      <c r="G1015" s="504">
        <v>495.5</v>
      </c>
      <c r="H1015" s="504">
        <v>76</v>
      </c>
      <c r="I1015" s="510">
        <v>571.5</v>
      </c>
    </row>
    <row r="1016" spans="3:9">
      <c r="C1016" s="870">
        <v>45513</v>
      </c>
      <c r="D1016" s="872">
        <v>0.79166666666666663</v>
      </c>
      <c r="E1016" s="871">
        <v>387.2</v>
      </c>
      <c r="F1016" s="871">
        <v>268</v>
      </c>
      <c r="G1016" s="504">
        <v>387.2</v>
      </c>
      <c r="H1016" s="504">
        <v>268</v>
      </c>
      <c r="I1016" s="510">
        <v>655.20000000000005</v>
      </c>
    </row>
    <row r="1017" spans="3:9">
      <c r="C1017" s="870">
        <v>45513</v>
      </c>
      <c r="D1017" s="872">
        <v>0.83333333333333337</v>
      </c>
      <c r="E1017" s="871">
        <v>368</v>
      </c>
      <c r="F1017" s="871">
        <v>297</v>
      </c>
      <c r="G1017" s="504">
        <v>368</v>
      </c>
      <c r="H1017" s="504">
        <v>297</v>
      </c>
      <c r="I1017" s="510">
        <v>665</v>
      </c>
    </row>
    <row r="1018" spans="3:9">
      <c r="C1018" s="870">
        <v>45513</v>
      </c>
      <c r="D1018" s="872">
        <v>0.875</v>
      </c>
      <c r="E1018" s="871">
        <v>243</v>
      </c>
      <c r="F1018" s="871">
        <v>348</v>
      </c>
      <c r="G1018" s="504">
        <v>243</v>
      </c>
      <c r="H1018" s="504">
        <v>348</v>
      </c>
      <c r="I1018" s="510">
        <v>591</v>
      </c>
    </row>
    <row r="1019" spans="3:9">
      <c r="C1019" s="870">
        <v>45513</v>
      </c>
      <c r="D1019" s="872">
        <v>0.91666666666666663</v>
      </c>
      <c r="E1019" s="871">
        <v>66.599999999999994</v>
      </c>
      <c r="F1019" s="871">
        <v>443</v>
      </c>
      <c r="G1019" s="504">
        <v>66.599999999999994</v>
      </c>
      <c r="H1019" s="504">
        <v>443</v>
      </c>
      <c r="I1019" s="510">
        <v>509.6</v>
      </c>
    </row>
    <row r="1020" spans="3:9">
      <c r="C1020" s="870">
        <v>45513</v>
      </c>
      <c r="D1020" s="872">
        <v>0.95833333333333337</v>
      </c>
      <c r="E1020" s="871">
        <v>38.200000000000003</v>
      </c>
      <c r="F1020" s="871">
        <v>467</v>
      </c>
      <c r="G1020" s="504">
        <v>0</v>
      </c>
      <c r="H1020" s="504">
        <v>467</v>
      </c>
      <c r="I1020" s="510">
        <v>467</v>
      </c>
    </row>
    <row r="1021" spans="3:9">
      <c r="C1021" s="869" t="s">
        <v>2087</v>
      </c>
      <c r="D1021" s="872">
        <v>0</v>
      </c>
      <c r="E1021" s="871">
        <v>169.6</v>
      </c>
      <c r="F1021" s="871">
        <v>342</v>
      </c>
      <c r="G1021" s="504">
        <v>169.6</v>
      </c>
      <c r="H1021" s="504">
        <v>342</v>
      </c>
      <c r="I1021" s="510">
        <v>511.6</v>
      </c>
    </row>
    <row r="1022" spans="3:9">
      <c r="C1022" s="869" t="s">
        <v>2087</v>
      </c>
      <c r="D1022" s="872">
        <v>4.1666666666666664E-2</v>
      </c>
      <c r="E1022" s="871">
        <v>37.799999999999997</v>
      </c>
      <c r="F1022" s="871">
        <v>465</v>
      </c>
      <c r="G1022" s="504">
        <v>0</v>
      </c>
      <c r="H1022" s="504">
        <v>465</v>
      </c>
      <c r="I1022" s="510">
        <v>465</v>
      </c>
    </row>
    <row r="1023" spans="3:9">
      <c r="C1023" s="869" t="s">
        <v>2087</v>
      </c>
      <c r="D1023" s="872">
        <v>8.3333333333333329E-2</v>
      </c>
      <c r="E1023" s="871">
        <v>37.6</v>
      </c>
      <c r="F1023" s="871">
        <v>460</v>
      </c>
      <c r="G1023" s="504">
        <v>0</v>
      </c>
      <c r="H1023" s="504">
        <v>460</v>
      </c>
      <c r="I1023" s="510">
        <v>460</v>
      </c>
    </row>
    <row r="1024" spans="3:9">
      <c r="C1024" s="869" t="s">
        <v>2087</v>
      </c>
      <c r="D1024" s="872">
        <v>0.125</v>
      </c>
      <c r="E1024" s="871">
        <v>37.700000000000003</v>
      </c>
      <c r="F1024" s="871">
        <v>341</v>
      </c>
      <c r="G1024" s="504">
        <v>0</v>
      </c>
      <c r="H1024" s="504">
        <v>341</v>
      </c>
      <c r="I1024" s="510">
        <v>341</v>
      </c>
    </row>
    <row r="1025" spans="3:9">
      <c r="C1025" s="869" t="s">
        <v>2087</v>
      </c>
      <c r="D1025" s="872">
        <v>0.16666666666666666</v>
      </c>
      <c r="E1025" s="871">
        <v>38</v>
      </c>
      <c r="F1025" s="871">
        <v>387</v>
      </c>
      <c r="G1025" s="504">
        <v>0</v>
      </c>
      <c r="H1025" s="504">
        <v>387</v>
      </c>
      <c r="I1025" s="510">
        <v>387</v>
      </c>
    </row>
    <row r="1026" spans="3:9">
      <c r="C1026" s="869" t="s">
        <v>2087</v>
      </c>
      <c r="D1026" s="872">
        <v>0.20833333333333334</v>
      </c>
      <c r="E1026" s="871">
        <v>134.69999999999999</v>
      </c>
      <c r="F1026" s="871">
        <v>496</v>
      </c>
      <c r="G1026" s="504">
        <v>134.69999999999999</v>
      </c>
      <c r="H1026" s="504">
        <v>496</v>
      </c>
      <c r="I1026" s="510">
        <v>630.70000000000005</v>
      </c>
    </row>
    <row r="1027" spans="3:9">
      <c r="C1027" s="869" t="s">
        <v>2087</v>
      </c>
      <c r="D1027" s="872">
        <v>0.25</v>
      </c>
      <c r="E1027" s="871">
        <v>430.7</v>
      </c>
      <c r="F1027" s="871">
        <v>604</v>
      </c>
      <c r="G1027" s="504">
        <v>430.7</v>
      </c>
      <c r="H1027" s="504">
        <v>604</v>
      </c>
      <c r="I1027" s="510">
        <v>1034.7</v>
      </c>
    </row>
    <row r="1028" spans="3:9">
      <c r="C1028" s="869" t="s">
        <v>2087</v>
      </c>
      <c r="D1028" s="872">
        <v>0.29166666666666669</v>
      </c>
      <c r="E1028" s="871">
        <v>427.5</v>
      </c>
      <c r="F1028" s="871">
        <v>612</v>
      </c>
      <c r="G1028" s="504">
        <v>427.5</v>
      </c>
      <c r="H1028" s="504">
        <v>612</v>
      </c>
      <c r="I1028" s="510">
        <v>1039.5</v>
      </c>
    </row>
    <row r="1029" spans="3:9">
      <c r="C1029" s="869" t="s">
        <v>2087</v>
      </c>
      <c r="D1029" s="872">
        <v>0.33333333333333331</v>
      </c>
      <c r="E1029" s="871">
        <v>433.9</v>
      </c>
      <c r="F1029" s="871">
        <v>604</v>
      </c>
      <c r="G1029" s="504">
        <v>433.9</v>
      </c>
      <c r="H1029" s="504">
        <v>604</v>
      </c>
      <c r="I1029" s="510">
        <v>1037.9000000000001</v>
      </c>
    </row>
    <row r="1030" spans="3:9">
      <c r="C1030" s="869" t="s">
        <v>2087</v>
      </c>
      <c r="D1030" s="872">
        <v>0.375</v>
      </c>
      <c r="E1030" s="871">
        <v>258</v>
      </c>
      <c r="F1030" s="871">
        <v>585</v>
      </c>
      <c r="G1030" s="504">
        <v>258</v>
      </c>
      <c r="H1030" s="504">
        <v>585</v>
      </c>
      <c r="I1030" s="510">
        <v>843</v>
      </c>
    </row>
    <row r="1031" spans="3:9">
      <c r="C1031" s="869" t="s">
        <v>2087</v>
      </c>
      <c r="D1031" s="872">
        <v>0.41666666666666669</v>
      </c>
      <c r="E1031" s="871">
        <v>142.80000000000001</v>
      </c>
      <c r="F1031" s="871">
        <v>598</v>
      </c>
      <c r="G1031" s="504">
        <v>142.80000000000001</v>
      </c>
      <c r="H1031" s="504">
        <v>598</v>
      </c>
      <c r="I1031" s="510">
        <v>740.8</v>
      </c>
    </row>
    <row r="1032" spans="3:9">
      <c r="C1032" s="869" t="s">
        <v>2087</v>
      </c>
      <c r="D1032" s="872">
        <v>0.45833333333333331</v>
      </c>
      <c r="E1032" s="871">
        <v>432.3</v>
      </c>
      <c r="F1032" s="871">
        <v>591</v>
      </c>
      <c r="G1032" s="504">
        <v>432.3</v>
      </c>
      <c r="H1032" s="504">
        <v>591</v>
      </c>
      <c r="I1032" s="510">
        <v>1023.3</v>
      </c>
    </row>
    <row r="1033" spans="3:9">
      <c r="C1033" s="869" t="s">
        <v>2087</v>
      </c>
      <c r="D1033" s="872">
        <v>0.5</v>
      </c>
      <c r="E1033" s="871">
        <v>193.9</v>
      </c>
      <c r="F1033" s="871">
        <v>587</v>
      </c>
      <c r="G1033" s="504">
        <v>193.9</v>
      </c>
      <c r="H1033" s="504">
        <v>587</v>
      </c>
      <c r="I1033" s="510">
        <v>780.9</v>
      </c>
    </row>
    <row r="1034" spans="3:9">
      <c r="C1034" s="869" t="s">
        <v>2087</v>
      </c>
      <c r="D1034" s="872">
        <v>0.54166666666666663</v>
      </c>
      <c r="E1034" s="871">
        <v>42.8</v>
      </c>
      <c r="F1034" s="871">
        <v>602</v>
      </c>
      <c r="G1034" s="504">
        <v>0</v>
      </c>
      <c r="H1034" s="504">
        <v>602</v>
      </c>
      <c r="I1034" s="510">
        <v>602</v>
      </c>
    </row>
    <row r="1035" spans="3:9">
      <c r="C1035" s="869" t="s">
        <v>2087</v>
      </c>
      <c r="D1035" s="872">
        <v>0.58333333333333337</v>
      </c>
      <c r="E1035" s="871">
        <v>42.5</v>
      </c>
      <c r="F1035" s="871">
        <v>646</v>
      </c>
      <c r="G1035" s="504">
        <v>0</v>
      </c>
      <c r="H1035" s="504">
        <v>646</v>
      </c>
      <c r="I1035" s="510">
        <v>646</v>
      </c>
    </row>
    <row r="1036" spans="3:9">
      <c r="C1036" s="869" t="s">
        <v>2087</v>
      </c>
      <c r="D1036" s="872">
        <v>0.625</v>
      </c>
      <c r="E1036" s="871">
        <v>255.5</v>
      </c>
      <c r="F1036" s="871">
        <v>674</v>
      </c>
      <c r="G1036" s="504">
        <v>255.5</v>
      </c>
      <c r="H1036" s="504">
        <v>674</v>
      </c>
      <c r="I1036" s="510">
        <v>929.5</v>
      </c>
    </row>
    <row r="1037" spans="3:9">
      <c r="C1037" s="869" t="s">
        <v>2087</v>
      </c>
      <c r="D1037" s="872">
        <v>0.66666666666666663</v>
      </c>
      <c r="E1037" s="871">
        <v>450.7</v>
      </c>
      <c r="F1037" s="871">
        <v>678</v>
      </c>
      <c r="G1037" s="504">
        <v>450.7</v>
      </c>
      <c r="H1037" s="504">
        <v>678</v>
      </c>
      <c r="I1037" s="510">
        <v>1128.7</v>
      </c>
    </row>
    <row r="1038" spans="3:9">
      <c r="C1038" s="869" t="s">
        <v>2087</v>
      </c>
      <c r="D1038" s="872">
        <v>0.70833333333333337</v>
      </c>
      <c r="E1038" s="871">
        <v>197.9</v>
      </c>
      <c r="F1038" s="871">
        <v>644</v>
      </c>
      <c r="G1038" s="504">
        <v>197.9</v>
      </c>
      <c r="H1038" s="504">
        <v>644</v>
      </c>
      <c r="I1038" s="510">
        <v>841.9</v>
      </c>
    </row>
    <row r="1039" spans="3:9">
      <c r="C1039" s="869" t="s">
        <v>2087</v>
      </c>
      <c r="D1039" s="872">
        <v>0.75</v>
      </c>
      <c r="E1039" s="871">
        <v>39.700000000000003</v>
      </c>
      <c r="F1039" s="871">
        <v>593</v>
      </c>
      <c r="G1039" s="504">
        <v>0</v>
      </c>
      <c r="H1039" s="504">
        <v>593</v>
      </c>
      <c r="I1039" s="510">
        <v>593</v>
      </c>
    </row>
    <row r="1040" spans="3:9">
      <c r="C1040" s="869" t="s">
        <v>2087</v>
      </c>
      <c r="D1040" s="872">
        <v>0.79166666666666663</v>
      </c>
      <c r="E1040" s="871">
        <v>40</v>
      </c>
      <c r="F1040" s="871">
        <v>512</v>
      </c>
      <c r="G1040" s="504">
        <v>0</v>
      </c>
      <c r="H1040" s="504">
        <v>512</v>
      </c>
      <c r="I1040" s="510">
        <v>512</v>
      </c>
    </row>
    <row r="1041" spans="3:9">
      <c r="C1041" s="869" t="s">
        <v>2087</v>
      </c>
      <c r="D1041" s="872">
        <v>0.83333333333333337</v>
      </c>
      <c r="E1041" s="871">
        <v>105.4</v>
      </c>
      <c r="F1041" s="871">
        <v>619</v>
      </c>
      <c r="G1041" s="504">
        <v>105.4</v>
      </c>
      <c r="H1041" s="504">
        <v>619</v>
      </c>
      <c r="I1041" s="510">
        <v>724.4</v>
      </c>
    </row>
    <row r="1042" spans="3:9">
      <c r="C1042" s="869" t="s">
        <v>2087</v>
      </c>
      <c r="D1042" s="872">
        <v>0.875</v>
      </c>
      <c r="E1042" s="871">
        <v>447.9</v>
      </c>
      <c r="F1042" s="871">
        <v>651</v>
      </c>
      <c r="G1042" s="504">
        <v>447.9</v>
      </c>
      <c r="H1042" s="504">
        <v>651</v>
      </c>
      <c r="I1042" s="510">
        <v>1098.9000000000001</v>
      </c>
    </row>
    <row r="1043" spans="3:9">
      <c r="C1043" s="869" t="s">
        <v>2087</v>
      </c>
      <c r="D1043" s="872">
        <v>0.91666666666666663</v>
      </c>
      <c r="E1043" s="871">
        <v>210.6</v>
      </c>
      <c r="F1043" s="871">
        <v>561</v>
      </c>
      <c r="G1043" s="504">
        <v>210.6</v>
      </c>
      <c r="H1043" s="504">
        <v>561</v>
      </c>
      <c r="I1043" s="510">
        <v>771.6</v>
      </c>
    </row>
    <row r="1044" spans="3:9">
      <c r="C1044" s="869" t="s">
        <v>2087</v>
      </c>
      <c r="D1044" s="872">
        <v>0.95833333333333337</v>
      </c>
      <c r="E1044" s="871">
        <v>39.200000000000003</v>
      </c>
      <c r="F1044" s="871">
        <v>539</v>
      </c>
      <c r="G1044" s="504">
        <v>0</v>
      </c>
      <c r="H1044" s="504">
        <v>539</v>
      </c>
      <c r="I1044" s="510">
        <v>539</v>
      </c>
    </row>
    <row r="1045" spans="3:9">
      <c r="C1045" s="869" t="s">
        <v>2087</v>
      </c>
      <c r="D1045" s="872">
        <v>0</v>
      </c>
      <c r="E1045" s="871">
        <v>375.8</v>
      </c>
      <c r="F1045" s="871">
        <v>566</v>
      </c>
      <c r="G1045" s="504">
        <v>375.8</v>
      </c>
      <c r="H1045" s="504">
        <v>566</v>
      </c>
      <c r="I1045" s="510">
        <v>941.8</v>
      </c>
    </row>
    <row r="1046" spans="3:9">
      <c r="C1046" s="869" t="s">
        <v>2087</v>
      </c>
      <c r="D1046" s="872">
        <v>4.1666666666666664E-2</v>
      </c>
      <c r="E1046" s="871">
        <v>413.2</v>
      </c>
      <c r="F1046" s="871">
        <v>560</v>
      </c>
      <c r="G1046" s="504">
        <v>413.2</v>
      </c>
      <c r="H1046" s="504">
        <v>560</v>
      </c>
      <c r="I1046" s="510">
        <v>973.2</v>
      </c>
    </row>
    <row r="1047" spans="3:9">
      <c r="C1047" s="869" t="s">
        <v>2087</v>
      </c>
      <c r="D1047" s="872">
        <v>8.3333333333333329E-2</v>
      </c>
      <c r="E1047" s="871">
        <v>37.6</v>
      </c>
      <c r="F1047" s="871">
        <v>508</v>
      </c>
      <c r="G1047" s="504">
        <v>0</v>
      </c>
      <c r="H1047" s="504">
        <v>508</v>
      </c>
      <c r="I1047" s="510">
        <v>508</v>
      </c>
    </row>
    <row r="1048" spans="3:9">
      <c r="C1048" s="869" t="s">
        <v>2087</v>
      </c>
      <c r="D1048" s="872">
        <v>0.125</v>
      </c>
      <c r="E1048" s="871">
        <v>253.2</v>
      </c>
      <c r="F1048" s="871">
        <v>506</v>
      </c>
      <c r="G1048" s="504">
        <v>253.2</v>
      </c>
      <c r="H1048" s="504">
        <v>506</v>
      </c>
      <c r="I1048" s="510">
        <v>759.2</v>
      </c>
    </row>
    <row r="1049" spans="3:9">
      <c r="C1049" s="869" t="s">
        <v>2087</v>
      </c>
      <c r="D1049" s="872">
        <v>0.16666666666666666</v>
      </c>
      <c r="E1049" s="871">
        <v>454.3</v>
      </c>
      <c r="F1049" s="871">
        <v>508</v>
      </c>
      <c r="G1049" s="504">
        <v>454.3</v>
      </c>
      <c r="H1049" s="504">
        <v>508</v>
      </c>
      <c r="I1049" s="510">
        <v>962.3</v>
      </c>
    </row>
    <row r="1050" spans="3:9">
      <c r="C1050" s="869" t="s">
        <v>2087</v>
      </c>
      <c r="D1050" s="872">
        <v>0.20833333333333334</v>
      </c>
      <c r="E1050" s="871">
        <v>79.5</v>
      </c>
      <c r="F1050" s="871">
        <v>509</v>
      </c>
      <c r="G1050" s="504">
        <v>79.5</v>
      </c>
      <c r="H1050" s="504">
        <v>509</v>
      </c>
      <c r="I1050" s="510">
        <v>588.5</v>
      </c>
    </row>
    <row r="1051" spans="3:9">
      <c r="C1051" s="869" t="s">
        <v>2087</v>
      </c>
      <c r="D1051" s="872">
        <v>0.25</v>
      </c>
      <c r="E1051" s="871">
        <v>343.3</v>
      </c>
      <c r="F1051" s="871">
        <v>508</v>
      </c>
      <c r="G1051" s="504">
        <v>343.3</v>
      </c>
      <c r="H1051" s="504">
        <v>508</v>
      </c>
      <c r="I1051" s="510">
        <v>851.3</v>
      </c>
    </row>
    <row r="1052" spans="3:9">
      <c r="C1052" s="869" t="s">
        <v>2087</v>
      </c>
      <c r="D1052" s="872">
        <v>0.29166666666666669</v>
      </c>
      <c r="E1052" s="871">
        <v>488</v>
      </c>
      <c r="F1052" s="871">
        <v>515</v>
      </c>
      <c r="G1052" s="504">
        <v>488</v>
      </c>
      <c r="H1052" s="504">
        <v>515</v>
      </c>
      <c r="I1052" s="510">
        <v>1003</v>
      </c>
    </row>
    <row r="1053" spans="3:9">
      <c r="C1053" s="869" t="s">
        <v>2087</v>
      </c>
      <c r="D1053" s="872">
        <v>0.33333333333333331</v>
      </c>
      <c r="E1053" s="871">
        <v>212.2</v>
      </c>
      <c r="F1053" s="871">
        <v>503</v>
      </c>
      <c r="G1053" s="504">
        <v>212.2</v>
      </c>
      <c r="H1053" s="504">
        <v>503</v>
      </c>
      <c r="I1053" s="510">
        <v>715.2</v>
      </c>
    </row>
    <row r="1054" spans="3:9">
      <c r="C1054" s="869" t="s">
        <v>2087</v>
      </c>
      <c r="D1054" s="872">
        <v>0.375</v>
      </c>
      <c r="E1054" s="871">
        <v>37</v>
      </c>
      <c r="F1054" s="871">
        <v>469</v>
      </c>
      <c r="G1054" s="504">
        <v>0</v>
      </c>
      <c r="H1054" s="504">
        <v>469</v>
      </c>
      <c r="I1054" s="510">
        <v>469</v>
      </c>
    </row>
    <row r="1055" spans="3:9">
      <c r="C1055" s="869" t="s">
        <v>2087</v>
      </c>
      <c r="D1055" s="872">
        <v>0.41666666666666669</v>
      </c>
      <c r="E1055" s="871">
        <v>37</v>
      </c>
      <c r="F1055" s="871">
        <v>0</v>
      </c>
      <c r="G1055" s="504">
        <v>0</v>
      </c>
      <c r="H1055" s="504">
        <v>0</v>
      </c>
      <c r="I1055" s="510">
        <v>0</v>
      </c>
    </row>
    <row r="1056" spans="3:9">
      <c r="C1056" s="869" t="s">
        <v>2087</v>
      </c>
      <c r="D1056" s="872">
        <v>0.45833333333333331</v>
      </c>
      <c r="E1056" s="871">
        <v>37.1</v>
      </c>
      <c r="F1056" s="871">
        <v>24</v>
      </c>
      <c r="G1056" s="504">
        <v>0</v>
      </c>
      <c r="H1056" s="504">
        <v>0</v>
      </c>
      <c r="I1056" s="510">
        <v>0</v>
      </c>
    </row>
    <row r="1057" spans="3:9">
      <c r="C1057" s="869" t="s">
        <v>2087</v>
      </c>
      <c r="D1057" s="872">
        <v>0.5</v>
      </c>
      <c r="E1057" s="871">
        <v>37</v>
      </c>
      <c r="F1057" s="871">
        <v>500</v>
      </c>
      <c r="G1057" s="504">
        <v>0</v>
      </c>
      <c r="H1057" s="504">
        <v>500</v>
      </c>
      <c r="I1057" s="510">
        <v>500</v>
      </c>
    </row>
    <row r="1058" spans="3:9">
      <c r="C1058" s="869" t="s">
        <v>2087</v>
      </c>
      <c r="D1058" s="872">
        <v>0.54166666666666663</v>
      </c>
      <c r="E1058" s="871">
        <v>36.9</v>
      </c>
      <c r="F1058" s="871">
        <v>72</v>
      </c>
      <c r="G1058" s="504">
        <v>0</v>
      </c>
      <c r="H1058" s="504">
        <v>72</v>
      </c>
      <c r="I1058" s="510">
        <v>72</v>
      </c>
    </row>
    <row r="1059" spans="3:9">
      <c r="C1059" s="869" t="s">
        <v>2087</v>
      </c>
      <c r="D1059" s="872">
        <v>0.58333333333333337</v>
      </c>
      <c r="E1059" s="871">
        <v>37.4</v>
      </c>
      <c r="F1059" s="871">
        <v>414</v>
      </c>
      <c r="G1059" s="504">
        <v>0</v>
      </c>
      <c r="H1059" s="504">
        <v>414</v>
      </c>
      <c r="I1059" s="510">
        <v>414</v>
      </c>
    </row>
    <row r="1060" spans="3:9">
      <c r="C1060" s="869" t="s">
        <v>2087</v>
      </c>
      <c r="D1060" s="872">
        <v>0.625</v>
      </c>
      <c r="E1060" s="871">
        <v>116.5</v>
      </c>
      <c r="F1060" s="871">
        <v>525</v>
      </c>
      <c r="G1060" s="504">
        <v>116.5</v>
      </c>
      <c r="H1060" s="504">
        <v>525</v>
      </c>
      <c r="I1060" s="510">
        <v>641.5</v>
      </c>
    </row>
    <row r="1061" spans="3:9">
      <c r="C1061" s="869" t="s">
        <v>2087</v>
      </c>
      <c r="D1061" s="872">
        <v>0.66666666666666663</v>
      </c>
      <c r="E1061" s="871">
        <v>470.2</v>
      </c>
      <c r="F1061" s="871">
        <v>599</v>
      </c>
      <c r="G1061" s="504">
        <v>470.2</v>
      </c>
      <c r="H1061" s="504">
        <v>599</v>
      </c>
      <c r="I1061" s="510">
        <v>1069.2</v>
      </c>
    </row>
    <row r="1062" spans="3:9">
      <c r="C1062" s="869" t="s">
        <v>2087</v>
      </c>
      <c r="D1062" s="872">
        <v>0.70833333333333337</v>
      </c>
      <c r="E1062" s="871">
        <v>99.7</v>
      </c>
      <c r="F1062" s="871">
        <v>410</v>
      </c>
      <c r="G1062" s="504">
        <v>99.7</v>
      </c>
      <c r="H1062" s="504">
        <v>410</v>
      </c>
      <c r="I1062" s="510">
        <v>509.7</v>
      </c>
    </row>
    <row r="1063" spans="3:9">
      <c r="C1063" s="869" t="s">
        <v>2087</v>
      </c>
      <c r="D1063" s="872">
        <v>0.75</v>
      </c>
      <c r="E1063" s="871">
        <v>38.299999999999997</v>
      </c>
      <c r="F1063" s="871">
        <v>517</v>
      </c>
      <c r="G1063" s="504">
        <v>0</v>
      </c>
      <c r="H1063" s="504">
        <v>517</v>
      </c>
      <c r="I1063" s="510">
        <v>517</v>
      </c>
    </row>
    <row r="1064" spans="3:9">
      <c r="C1064" s="869" t="s">
        <v>2087</v>
      </c>
      <c r="D1064" s="872">
        <v>0.79166666666666663</v>
      </c>
      <c r="E1064" s="871">
        <v>37.9</v>
      </c>
      <c r="F1064" s="871">
        <v>554</v>
      </c>
      <c r="G1064" s="504">
        <v>0</v>
      </c>
      <c r="H1064" s="504">
        <v>554</v>
      </c>
      <c r="I1064" s="510">
        <v>554</v>
      </c>
    </row>
    <row r="1065" spans="3:9">
      <c r="C1065" s="869" t="s">
        <v>2087</v>
      </c>
      <c r="D1065" s="872">
        <v>0.83333333333333337</v>
      </c>
      <c r="E1065" s="871">
        <v>37.299999999999997</v>
      </c>
      <c r="F1065" s="871">
        <v>463</v>
      </c>
      <c r="G1065" s="504">
        <v>0</v>
      </c>
      <c r="H1065" s="504">
        <v>463</v>
      </c>
      <c r="I1065" s="510">
        <v>463</v>
      </c>
    </row>
    <row r="1066" spans="3:9">
      <c r="C1066" s="869" t="s">
        <v>2087</v>
      </c>
      <c r="D1066" s="872">
        <v>0.875</v>
      </c>
      <c r="E1066" s="871">
        <v>235.7</v>
      </c>
      <c r="F1066" s="871">
        <v>494</v>
      </c>
      <c r="G1066" s="504">
        <v>235.7</v>
      </c>
      <c r="H1066" s="504">
        <v>494</v>
      </c>
      <c r="I1066" s="510">
        <v>729.7</v>
      </c>
    </row>
    <row r="1067" spans="3:9">
      <c r="C1067" s="869" t="s">
        <v>2087</v>
      </c>
      <c r="D1067" s="872">
        <v>0.91666666666666663</v>
      </c>
      <c r="E1067" s="871">
        <v>465.3</v>
      </c>
      <c r="F1067" s="871">
        <v>599</v>
      </c>
      <c r="G1067" s="504">
        <v>465.3</v>
      </c>
      <c r="H1067" s="504">
        <v>599</v>
      </c>
      <c r="I1067" s="510">
        <v>1064.3</v>
      </c>
    </row>
    <row r="1068" spans="3:9">
      <c r="C1068" s="869" t="s">
        <v>2087</v>
      </c>
      <c r="D1068" s="872">
        <v>0.95833333333333337</v>
      </c>
      <c r="E1068" s="871">
        <v>51.7</v>
      </c>
      <c r="F1068" s="871">
        <v>464</v>
      </c>
      <c r="G1068" s="504">
        <v>51.7</v>
      </c>
      <c r="H1068" s="504">
        <v>464</v>
      </c>
      <c r="I1068" s="510">
        <v>515.70000000000005</v>
      </c>
    </row>
    <row r="1069" spans="3:9">
      <c r="C1069" s="869" t="s">
        <v>2087</v>
      </c>
      <c r="D1069" s="872">
        <v>0</v>
      </c>
      <c r="E1069" s="871">
        <v>35.799999999999997</v>
      </c>
      <c r="F1069" s="871">
        <v>466</v>
      </c>
      <c r="G1069" s="504">
        <v>0</v>
      </c>
      <c r="H1069" s="504">
        <v>466</v>
      </c>
      <c r="I1069" s="510">
        <v>466</v>
      </c>
    </row>
    <row r="1070" spans="3:9">
      <c r="C1070" s="869" t="s">
        <v>2087</v>
      </c>
      <c r="D1070" s="872">
        <v>4.1666666666666664E-2</v>
      </c>
      <c r="E1070" s="871">
        <v>35.4</v>
      </c>
      <c r="F1070" s="871">
        <v>523</v>
      </c>
      <c r="G1070" s="504">
        <v>0</v>
      </c>
      <c r="H1070" s="504">
        <v>523</v>
      </c>
      <c r="I1070" s="510">
        <v>523</v>
      </c>
    </row>
    <row r="1071" spans="3:9">
      <c r="C1071" s="869" t="s">
        <v>2087</v>
      </c>
      <c r="D1071" s="872">
        <v>8.3333333333333329E-2</v>
      </c>
      <c r="E1071" s="871">
        <v>290.2</v>
      </c>
      <c r="F1071" s="871">
        <v>629</v>
      </c>
      <c r="G1071" s="504">
        <v>290.2</v>
      </c>
      <c r="H1071" s="504">
        <v>629</v>
      </c>
      <c r="I1071" s="510">
        <v>919.2</v>
      </c>
    </row>
    <row r="1072" spans="3:9">
      <c r="C1072" s="869" t="s">
        <v>2087</v>
      </c>
      <c r="D1072" s="872">
        <v>0.125</v>
      </c>
      <c r="E1072" s="871">
        <v>397.3</v>
      </c>
      <c r="F1072" s="871">
        <v>581</v>
      </c>
      <c r="G1072" s="504">
        <v>397.3</v>
      </c>
      <c r="H1072" s="504">
        <v>581</v>
      </c>
      <c r="I1072" s="510">
        <v>978.3</v>
      </c>
    </row>
    <row r="1073" spans="3:9">
      <c r="C1073" s="869" t="s">
        <v>2087</v>
      </c>
      <c r="D1073" s="872">
        <v>0.16666666666666666</v>
      </c>
      <c r="E1073" s="871">
        <v>34.4</v>
      </c>
      <c r="F1073" s="871">
        <v>530</v>
      </c>
      <c r="G1073" s="504">
        <v>0</v>
      </c>
      <c r="H1073" s="504">
        <v>530</v>
      </c>
      <c r="I1073" s="510">
        <v>530</v>
      </c>
    </row>
    <row r="1074" spans="3:9">
      <c r="C1074" s="869" t="s">
        <v>2087</v>
      </c>
      <c r="D1074" s="872">
        <v>0.20833333333333334</v>
      </c>
      <c r="E1074" s="871">
        <v>33.6</v>
      </c>
      <c r="F1074" s="871">
        <v>512</v>
      </c>
      <c r="G1074" s="504">
        <v>0</v>
      </c>
      <c r="H1074" s="504">
        <v>512</v>
      </c>
      <c r="I1074" s="510">
        <v>512</v>
      </c>
    </row>
    <row r="1075" spans="3:9">
      <c r="C1075" s="869" t="s">
        <v>2087</v>
      </c>
      <c r="D1075" s="872">
        <v>0.25</v>
      </c>
      <c r="E1075" s="871">
        <v>284.10000000000002</v>
      </c>
      <c r="F1075" s="871">
        <v>516</v>
      </c>
      <c r="G1075" s="504">
        <v>284.10000000000002</v>
      </c>
      <c r="H1075" s="504">
        <v>516</v>
      </c>
      <c r="I1075" s="510">
        <v>800.1</v>
      </c>
    </row>
    <row r="1076" spans="3:9">
      <c r="C1076" s="869" t="s">
        <v>2087</v>
      </c>
      <c r="D1076" s="872">
        <v>0.29166666666666669</v>
      </c>
      <c r="E1076" s="871">
        <v>340.1</v>
      </c>
      <c r="F1076" s="871">
        <v>523</v>
      </c>
      <c r="G1076" s="504">
        <v>340.1</v>
      </c>
      <c r="H1076" s="504">
        <v>523</v>
      </c>
      <c r="I1076" s="510">
        <v>863.1</v>
      </c>
    </row>
    <row r="1077" spans="3:9">
      <c r="C1077" s="869" t="s">
        <v>2087</v>
      </c>
      <c r="D1077" s="872">
        <v>0.33333333333333331</v>
      </c>
      <c r="E1077" s="871">
        <v>33.4</v>
      </c>
      <c r="F1077" s="871">
        <v>526</v>
      </c>
      <c r="G1077" s="504">
        <v>0</v>
      </c>
      <c r="H1077" s="504">
        <v>526</v>
      </c>
      <c r="I1077" s="510">
        <v>526</v>
      </c>
    </row>
    <row r="1078" spans="3:9">
      <c r="C1078" s="869" t="s">
        <v>2087</v>
      </c>
      <c r="D1078" s="872">
        <v>0.375</v>
      </c>
      <c r="E1078" s="871">
        <v>320.89999999999998</v>
      </c>
      <c r="F1078" s="871">
        <v>522</v>
      </c>
      <c r="G1078" s="504">
        <v>320.89999999999998</v>
      </c>
      <c r="H1078" s="504">
        <v>522</v>
      </c>
      <c r="I1078" s="510">
        <v>842.9</v>
      </c>
    </row>
    <row r="1079" spans="3:9">
      <c r="C1079" s="869" t="s">
        <v>2087</v>
      </c>
      <c r="D1079" s="872">
        <v>0.41666666666666669</v>
      </c>
      <c r="E1079" s="871">
        <v>33</v>
      </c>
      <c r="F1079" s="871">
        <v>520</v>
      </c>
      <c r="G1079" s="504">
        <v>0</v>
      </c>
      <c r="H1079" s="504">
        <v>520</v>
      </c>
      <c r="I1079" s="510">
        <v>520</v>
      </c>
    </row>
    <row r="1080" spans="3:9">
      <c r="C1080" s="869" t="s">
        <v>2087</v>
      </c>
      <c r="D1080" s="872">
        <v>0.45833333333333331</v>
      </c>
      <c r="E1080" s="871">
        <v>32.9</v>
      </c>
      <c r="F1080" s="871">
        <v>517</v>
      </c>
      <c r="G1080" s="504">
        <v>0</v>
      </c>
      <c r="H1080" s="504">
        <v>517</v>
      </c>
      <c r="I1080" s="510">
        <v>517</v>
      </c>
    </row>
    <row r="1081" spans="3:9">
      <c r="C1081" s="869" t="s">
        <v>2087</v>
      </c>
      <c r="D1081" s="872">
        <v>0.5</v>
      </c>
      <c r="E1081" s="871">
        <v>44</v>
      </c>
      <c r="F1081" s="871">
        <v>510</v>
      </c>
      <c r="G1081" s="504">
        <v>0</v>
      </c>
      <c r="H1081" s="504">
        <v>510</v>
      </c>
      <c r="I1081" s="510">
        <v>510</v>
      </c>
    </row>
    <row r="1082" spans="3:9">
      <c r="C1082" s="869" t="s">
        <v>2087</v>
      </c>
      <c r="D1082" s="872">
        <v>0.54166666666666663</v>
      </c>
      <c r="E1082" s="871">
        <v>441</v>
      </c>
      <c r="F1082" s="871">
        <v>514</v>
      </c>
      <c r="G1082" s="504">
        <v>441</v>
      </c>
      <c r="H1082" s="504">
        <v>514</v>
      </c>
      <c r="I1082" s="510">
        <v>955</v>
      </c>
    </row>
    <row r="1083" spans="3:9">
      <c r="C1083" s="869" t="s">
        <v>2087</v>
      </c>
      <c r="D1083" s="872">
        <v>0.58333333333333337</v>
      </c>
      <c r="E1083" s="871">
        <v>32.799999999999997</v>
      </c>
      <c r="F1083" s="871">
        <v>518</v>
      </c>
      <c r="G1083" s="504">
        <v>0</v>
      </c>
      <c r="H1083" s="504">
        <v>518</v>
      </c>
      <c r="I1083" s="510">
        <v>518</v>
      </c>
    </row>
    <row r="1084" spans="3:9">
      <c r="C1084" s="869" t="s">
        <v>2087</v>
      </c>
      <c r="D1084" s="872">
        <v>0.625</v>
      </c>
      <c r="E1084" s="871">
        <v>32.4</v>
      </c>
      <c r="F1084" s="871">
        <v>527</v>
      </c>
      <c r="G1084" s="504">
        <v>0</v>
      </c>
      <c r="H1084" s="504">
        <v>527</v>
      </c>
      <c r="I1084" s="510">
        <v>527</v>
      </c>
    </row>
    <row r="1085" spans="3:9">
      <c r="C1085" s="869" t="s">
        <v>2087</v>
      </c>
      <c r="D1085" s="872">
        <v>0.66666666666666663</v>
      </c>
      <c r="E1085" s="871">
        <v>345.6</v>
      </c>
      <c r="F1085" s="871">
        <v>525</v>
      </c>
      <c r="G1085" s="504">
        <v>345.6</v>
      </c>
      <c r="H1085" s="504">
        <v>525</v>
      </c>
      <c r="I1085" s="510">
        <v>870.6</v>
      </c>
    </row>
    <row r="1086" spans="3:9">
      <c r="C1086" s="869" t="s">
        <v>2087</v>
      </c>
      <c r="D1086" s="872">
        <v>0.70833333333333337</v>
      </c>
      <c r="E1086" s="871">
        <v>31.9</v>
      </c>
      <c r="F1086" s="871">
        <v>514</v>
      </c>
      <c r="G1086" s="504">
        <v>0</v>
      </c>
      <c r="H1086" s="504">
        <v>514</v>
      </c>
      <c r="I1086" s="510">
        <v>514</v>
      </c>
    </row>
    <row r="1087" spans="3:9">
      <c r="C1087" s="869" t="s">
        <v>2087</v>
      </c>
      <c r="D1087" s="872">
        <v>0.75</v>
      </c>
      <c r="E1087" s="871">
        <v>31.4</v>
      </c>
      <c r="F1087" s="871">
        <v>508</v>
      </c>
      <c r="G1087" s="504">
        <v>0</v>
      </c>
      <c r="H1087" s="504">
        <v>508</v>
      </c>
      <c r="I1087" s="510">
        <v>508</v>
      </c>
    </row>
    <row r="1088" spans="3:9">
      <c r="C1088" s="869" t="s">
        <v>2087</v>
      </c>
      <c r="D1088" s="872">
        <v>0.79166666666666663</v>
      </c>
      <c r="E1088" s="871">
        <v>30.7</v>
      </c>
      <c r="F1088" s="871">
        <v>495</v>
      </c>
      <c r="G1088" s="504">
        <v>0</v>
      </c>
      <c r="H1088" s="504">
        <v>495</v>
      </c>
      <c r="I1088" s="510">
        <v>495</v>
      </c>
    </row>
    <row r="1089" spans="3:9">
      <c r="C1089" s="869" t="s">
        <v>2087</v>
      </c>
      <c r="D1089" s="872">
        <v>0.83333333333333337</v>
      </c>
      <c r="E1089" s="871">
        <v>30.1</v>
      </c>
      <c r="F1089" s="871">
        <v>480</v>
      </c>
      <c r="G1089" s="504">
        <v>0</v>
      </c>
      <c r="H1089" s="504">
        <v>480</v>
      </c>
      <c r="I1089" s="510">
        <v>480</v>
      </c>
    </row>
    <row r="1090" spans="3:9">
      <c r="C1090" s="869" t="s">
        <v>2087</v>
      </c>
      <c r="D1090" s="872">
        <v>0.875</v>
      </c>
      <c r="E1090" s="871">
        <v>88.2</v>
      </c>
      <c r="F1090" s="871">
        <v>508</v>
      </c>
      <c r="G1090" s="504">
        <v>88.2</v>
      </c>
      <c r="H1090" s="504">
        <v>508</v>
      </c>
      <c r="I1090" s="510">
        <v>596.20000000000005</v>
      </c>
    </row>
    <row r="1091" spans="3:9">
      <c r="C1091" s="869" t="s">
        <v>2087</v>
      </c>
      <c r="D1091" s="872">
        <v>0.91666666666666663</v>
      </c>
      <c r="E1091" s="871">
        <v>438.5</v>
      </c>
      <c r="F1091" s="871">
        <v>544</v>
      </c>
      <c r="G1091" s="504">
        <v>438.5</v>
      </c>
      <c r="H1091" s="504">
        <v>544</v>
      </c>
      <c r="I1091" s="510">
        <v>982.5</v>
      </c>
    </row>
    <row r="1092" spans="3:9">
      <c r="C1092" s="869" t="s">
        <v>2087</v>
      </c>
      <c r="D1092" s="872">
        <v>0.95833333333333337</v>
      </c>
      <c r="E1092" s="871">
        <v>429.1</v>
      </c>
      <c r="F1092" s="871">
        <v>476</v>
      </c>
      <c r="G1092" s="504">
        <v>429.1</v>
      </c>
      <c r="H1092" s="504">
        <v>476</v>
      </c>
      <c r="I1092" s="510">
        <v>905.1</v>
      </c>
    </row>
    <row r="1093" spans="3:9">
      <c r="C1093" s="869" t="s">
        <v>2087</v>
      </c>
      <c r="D1093" s="872">
        <v>0</v>
      </c>
      <c r="E1093" s="871">
        <v>440.3</v>
      </c>
      <c r="F1093" s="871">
        <v>494</v>
      </c>
      <c r="G1093" s="504">
        <v>440.3</v>
      </c>
      <c r="H1093" s="504">
        <v>494</v>
      </c>
      <c r="I1093" s="510">
        <v>934.3</v>
      </c>
    </row>
    <row r="1094" spans="3:9">
      <c r="C1094" s="869" t="s">
        <v>2087</v>
      </c>
      <c r="D1094" s="872">
        <v>4.1666666666666664E-2</v>
      </c>
      <c r="E1094" s="871">
        <v>413.6</v>
      </c>
      <c r="F1094" s="871">
        <v>478</v>
      </c>
      <c r="G1094" s="504">
        <v>413.6</v>
      </c>
      <c r="H1094" s="504">
        <v>478</v>
      </c>
      <c r="I1094" s="510">
        <v>891.6</v>
      </c>
    </row>
    <row r="1095" spans="3:9">
      <c r="C1095" s="869" t="s">
        <v>2087</v>
      </c>
      <c r="D1095" s="872">
        <v>8.3333333333333329E-2</v>
      </c>
      <c r="E1095" s="871">
        <v>415.8</v>
      </c>
      <c r="F1095" s="871">
        <v>468</v>
      </c>
      <c r="G1095" s="504">
        <v>415.8</v>
      </c>
      <c r="H1095" s="504">
        <v>468</v>
      </c>
      <c r="I1095" s="510">
        <v>883.8</v>
      </c>
    </row>
    <row r="1096" spans="3:9">
      <c r="C1096" s="869" t="s">
        <v>2087</v>
      </c>
      <c r="D1096" s="872">
        <v>0.125</v>
      </c>
      <c r="E1096" s="871">
        <v>421</v>
      </c>
      <c r="F1096" s="871">
        <v>468</v>
      </c>
      <c r="G1096" s="504">
        <v>421</v>
      </c>
      <c r="H1096" s="504">
        <v>468</v>
      </c>
      <c r="I1096" s="510">
        <v>889</v>
      </c>
    </row>
    <row r="1097" spans="3:9">
      <c r="C1097" s="869" t="s">
        <v>2087</v>
      </c>
      <c r="D1097" s="872">
        <v>0.16666666666666666</v>
      </c>
      <c r="E1097" s="871">
        <v>410.1</v>
      </c>
      <c r="F1097" s="871">
        <v>469</v>
      </c>
      <c r="G1097" s="504">
        <v>410.1</v>
      </c>
      <c r="H1097" s="504">
        <v>469</v>
      </c>
      <c r="I1097" s="510">
        <v>879.1</v>
      </c>
    </row>
    <row r="1098" spans="3:9">
      <c r="C1098" s="869" t="s">
        <v>2087</v>
      </c>
      <c r="D1098" s="872">
        <v>0.20833333333333334</v>
      </c>
      <c r="E1098" s="871">
        <v>402.8</v>
      </c>
      <c r="F1098" s="871">
        <v>454</v>
      </c>
      <c r="G1098" s="504">
        <v>402.8</v>
      </c>
      <c r="H1098" s="504">
        <v>454</v>
      </c>
      <c r="I1098" s="510">
        <v>856.8</v>
      </c>
    </row>
    <row r="1099" spans="3:9">
      <c r="C1099" s="869" t="s">
        <v>2087</v>
      </c>
      <c r="D1099" s="872">
        <v>0.25</v>
      </c>
      <c r="E1099" s="871">
        <v>400</v>
      </c>
      <c r="F1099" s="871">
        <v>445</v>
      </c>
      <c r="G1099" s="504">
        <v>400</v>
      </c>
      <c r="H1099" s="504">
        <v>445</v>
      </c>
      <c r="I1099" s="510">
        <v>845</v>
      </c>
    </row>
    <row r="1100" spans="3:9">
      <c r="C1100" s="869" t="s">
        <v>2087</v>
      </c>
      <c r="D1100" s="872">
        <v>0.29166666666666669</v>
      </c>
      <c r="E1100" s="871">
        <v>400</v>
      </c>
      <c r="F1100" s="871">
        <v>452</v>
      </c>
      <c r="G1100" s="504">
        <v>400</v>
      </c>
      <c r="H1100" s="504">
        <v>452</v>
      </c>
      <c r="I1100" s="510">
        <v>852</v>
      </c>
    </row>
    <row r="1101" spans="3:9">
      <c r="C1101" s="869" t="s">
        <v>2087</v>
      </c>
      <c r="D1101" s="872">
        <v>0.33333333333333331</v>
      </c>
      <c r="E1101" s="871">
        <v>400</v>
      </c>
      <c r="F1101" s="871">
        <v>443</v>
      </c>
      <c r="G1101" s="504">
        <v>400</v>
      </c>
      <c r="H1101" s="504">
        <v>443</v>
      </c>
      <c r="I1101" s="510">
        <v>843</v>
      </c>
    </row>
    <row r="1102" spans="3:9">
      <c r="C1102" s="869" t="s">
        <v>2087</v>
      </c>
      <c r="D1102" s="872">
        <v>0.375</v>
      </c>
      <c r="E1102" s="871">
        <v>422.1</v>
      </c>
      <c r="F1102" s="871">
        <v>443</v>
      </c>
      <c r="G1102" s="504">
        <v>422.1</v>
      </c>
      <c r="H1102" s="504">
        <v>443</v>
      </c>
      <c r="I1102" s="510">
        <v>865.1</v>
      </c>
    </row>
    <row r="1103" spans="3:9">
      <c r="C1103" s="869" t="s">
        <v>2087</v>
      </c>
      <c r="D1103" s="872">
        <v>0.41666666666666669</v>
      </c>
      <c r="E1103" s="871">
        <v>454.4</v>
      </c>
      <c r="F1103" s="871">
        <v>443</v>
      </c>
      <c r="G1103" s="504">
        <v>454.4</v>
      </c>
      <c r="H1103" s="504">
        <v>443</v>
      </c>
      <c r="I1103" s="510">
        <v>897.4</v>
      </c>
    </row>
    <row r="1104" spans="3:9">
      <c r="C1104" s="869" t="s">
        <v>2087</v>
      </c>
      <c r="D1104" s="872">
        <v>0.45833333333333331</v>
      </c>
      <c r="E1104" s="871">
        <v>492.7</v>
      </c>
      <c r="F1104" s="871">
        <v>442</v>
      </c>
      <c r="G1104" s="504">
        <v>492.7</v>
      </c>
      <c r="H1104" s="504">
        <v>442</v>
      </c>
      <c r="I1104" s="510">
        <v>934.7</v>
      </c>
    </row>
    <row r="1105" spans="3:9">
      <c r="C1105" s="869" t="s">
        <v>2087</v>
      </c>
      <c r="D1105" s="872">
        <v>0.5</v>
      </c>
      <c r="E1105" s="871">
        <v>480</v>
      </c>
      <c r="F1105" s="871">
        <v>444</v>
      </c>
      <c r="G1105" s="504">
        <v>480</v>
      </c>
      <c r="H1105" s="504">
        <v>444</v>
      </c>
      <c r="I1105" s="510">
        <v>924</v>
      </c>
    </row>
    <row r="1106" spans="3:9">
      <c r="C1106" s="869" t="s">
        <v>2087</v>
      </c>
      <c r="D1106" s="872">
        <v>0.54166666666666663</v>
      </c>
      <c r="E1106" s="871">
        <v>480.1</v>
      </c>
      <c r="F1106" s="871">
        <v>442</v>
      </c>
      <c r="G1106" s="504">
        <v>480.1</v>
      </c>
      <c r="H1106" s="504">
        <v>442</v>
      </c>
      <c r="I1106" s="510">
        <v>922.1</v>
      </c>
    </row>
    <row r="1107" spans="3:9">
      <c r="C1107" s="869" t="s">
        <v>2087</v>
      </c>
      <c r="D1107" s="872">
        <v>0.58333333333333337</v>
      </c>
      <c r="E1107" s="871">
        <v>480</v>
      </c>
      <c r="F1107" s="871">
        <v>444</v>
      </c>
      <c r="G1107" s="504">
        <v>480</v>
      </c>
      <c r="H1107" s="504">
        <v>444</v>
      </c>
      <c r="I1107" s="510">
        <v>924</v>
      </c>
    </row>
    <row r="1108" spans="3:9">
      <c r="C1108" s="869" t="s">
        <v>2087</v>
      </c>
      <c r="D1108" s="872">
        <v>0.625</v>
      </c>
      <c r="E1108" s="871">
        <v>480</v>
      </c>
      <c r="F1108" s="871">
        <v>444</v>
      </c>
      <c r="G1108" s="504">
        <v>480</v>
      </c>
      <c r="H1108" s="504">
        <v>444</v>
      </c>
      <c r="I1108" s="510">
        <v>924</v>
      </c>
    </row>
    <row r="1109" spans="3:9">
      <c r="C1109" s="869" t="s">
        <v>2087</v>
      </c>
      <c r="D1109" s="872">
        <v>0.66666666666666663</v>
      </c>
      <c r="E1109" s="871">
        <v>480</v>
      </c>
      <c r="F1109" s="871">
        <v>426</v>
      </c>
      <c r="G1109" s="504">
        <v>480</v>
      </c>
      <c r="H1109" s="504">
        <v>426</v>
      </c>
      <c r="I1109" s="510">
        <v>906</v>
      </c>
    </row>
    <row r="1110" spans="3:9">
      <c r="C1110" s="869" t="s">
        <v>2087</v>
      </c>
      <c r="D1110" s="872">
        <v>0.70833333333333337</v>
      </c>
      <c r="E1110" s="871">
        <v>480.1</v>
      </c>
      <c r="F1110" s="871">
        <v>405</v>
      </c>
      <c r="G1110" s="504">
        <v>480.1</v>
      </c>
      <c r="H1110" s="504">
        <v>405</v>
      </c>
      <c r="I1110" s="510">
        <v>885.1</v>
      </c>
    </row>
    <row r="1111" spans="3:9">
      <c r="C1111" s="869" t="s">
        <v>2087</v>
      </c>
      <c r="D1111" s="872">
        <v>0.75</v>
      </c>
      <c r="E1111" s="871">
        <v>450.4</v>
      </c>
      <c r="F1111" s="871">
        <v>404</v>
      </c>
      <c r="G1111" s="504">
        <v>450.4</v>
      </c>
      <c r="H1111" s="504">
        <v>404</v>
      </c>
      <c r="I1111" s="510">
        <v>854.4</v>
      </c>
    </row>
    <row r="1112" spans="3:9">
      <c r="C1112" s="869" t="s">
        <v>2087</v>
      </c>
      <c r="D1112" s="872">
        <v>0.79166666666666663</v>
      </c>
      <c r="E1112" s="871">
        <v>380</v>
      </c>
      <c r="F1112" s="871">
        <v>418</v>
      </c>
      <c r="G1112" s="504">
        <v>380</v>
      </c>
      <c r="H1112" s="504">
        <v>418</v>
      </c>
      <c r="I1112" s="510">
        <v>798</v>
      </c>
    </row>
    <row r="1113" spans="3:9">
      <c r="C1113" s="869" t="s">
        <v>2087</v>
      </c>
      <c r="D1113" s="872">
        <v>0.83333333333333337</v>
      </c>
      <c r="E1113" s="871">
        <v>379.9</v>
      </c>
      <c r="F1113" s="871">
        <v>402</v>
      </c>
      <c r="G1113" s="504">
        <v>379.9</v>
      </c>
      <c r="H1113" s="504">
        <v>402</v>
      </c>
      <c r="I1113" s="510">
        <v>781.9</v>
      </c>
    </row>
    <row r="1114" spans="3:9">
      <c r="C1114" s="869" t="s">
        <v>2087</v>
      </c>
      <c r="D1114" s="872">
        <v>0.875</v>
      </c>
      <c r="E1114" s="871">
        <v>380</v>
      </c>
      <c r="F1114" s="871">
        <v>395</v>
      </c>
      <c r="G1114" s="504">
        <v>380</v>
      </c>
      <c r="H1114" s="504">
        <v>395</v>
      </c>
      <c r="I1114" s="510">
        <v>775</v>
      </c>
    </row>
    <row r="1115" spans="3:9">
      <c r="C1115" s="869" t="s">
        <v>2087</v>
      </c>
      <c r="D1115" s="872">
        <v>0.91666666666666663</v>
      </c>
      <c r="E1115" s="871">
        <v>379.9</v>
      </c>
      <c r="F1115" s="871">
        <v>391</v>
      </c>
      <c r="G1115" s="504">
        <v>379.9</v>
      </c>
      <c r="H1115" s="504">
        <v>391</v>
      </c>
      <c r="I1115" s="510">
        <v>770.9</v>
      </c>
    </row>
    <row r="1116" spans="3:9">
      <c r="C1116" s="869" t="s">
        <v>2087</v>
      </c>
      <c r="D1116" s="872">
        <v>0.95833333333333337</v>
      </c>
      <c r="E1116" s="871">
        <v>380</v>
      </c>
      <c r="F1116" s="871">
        <v>392</v>
      </c>
      <c r="G1116" s="504">
        <v>380</v>
      </c>
      <c r="H1116" s="504">
        <v>392</v>
      </c>
      <c r="I1116" s="510">
        <v>772</v>
      </c>
    </row>
    <row r="1117" spans="3:9">
      <c r="C1117" s="869" t="s">
        <v>2087</v>
      </c>
      <c r="D1117" s="872">
        <v>0</v>
      </c>
      <c r="E1117" s="871">
        <v>380.1</v>
      </c>
      <c r="F1117" s="871">
        <v>387</v>
      </c>
      <c r="G1117" s="504">
        <v>380.1</v>
      </c>
      <c r="H1117" s="504">
        <v>387</v>
      </c>
      <c r="I1117" s="510">
        <v>767.1</v>
      </c>
    </row>
    <row r="1118" spans="3:9">
      <c r="C1118" s="869" t="s">
        <v>2087</v>
      </c>
      <c r="D1118" s="872">
        <v>4.1666666666666664E-2</v>
      </c>
      <c r="E1118" s="871">
        <v>382</v>
      </c>
      <c r="F1118" s="871">
        <v>410</v>
      </c>
      <c r="G1118" s="504">
        <v>382</v>
      </c>
      <c r="H1118" s="504">
        <v>410</v>
      </c>
      <c r="I1118" s="510">
        <v>792</v>
      </c>
    </row>
    <row r="1119" spans="3:9">
      <c r="C1119" s="869" t="s">
        <v>2087</v>
      </c>
      <c r="D1119" s="872">
        <v>8.3333333333333329E-2</v>
      </c>
      <c r="E1119" s="871">
        <v>387.9</v>
      </c>
      <c r="F1119" s="871">
        <v>508</v>
      </c>
      <c r="G1119" s="504">
        <v>387.9</v>
      </c>
      <c r="H1119" s="504">
        <v>508</v>
      </c>
      <c r="I1119" s="510">
        <v>895.9</v>
      </c>
    </row>
    <row r="1120" spans="3:9">
      <c r="C1120" s="869" t="s">
        <v>2087</v>
      </c>
      <c r="D1120" s="872">
        <v>0.125</v>
      </c>
      <c r="E1120" s="871">
        <v>382.7</v>
      </c>
      <c r="F1120" s="871">
        <v>461</v>
      </c>
      <c r="G1120" s="504">
        <v>382.7</v>
      </c>
      <c r="H1120" s="504">
        <v>461</v>
      </c>
      <c r="I1120" s="510">
        <v>843.7</v>
      </c>
    </row>
    <row r="1121" spans="3:9">
      <c r="C1121" s="869" t="s">
        <v>2087</v>
      </c>
      <c r="D1121" s="872">
        <v>0.16666666666666666</v>
      </c>
      <c r="E1121" s="871">
        <v>458.1</v>
      </c>
      <c r="F1121" s="871">
        <v>512</v>
      </c>
      <c r="G1121" s="504">
        <v>458.1</v>
      </c>
      <c r="H1121" s="504">
        <v>512</v>
      </c>
      <c r="I1121" s="510">
        <v>970.1</v>
      </c>
    </row>
    <row r="1122" spans="3:9">
      <c r="C1122" s="869" t="s">
        <v>2087</v>
      </c>
      <c r="D1122" s="872">
        <v>0.20833333333333334</v>
      </c>
      <c r="E1122" s="871">
        <v>434</v>
      </c>
      <c r="F1122" s="871">
        <v>475</v>
      </c>
      <c r="G1122" s="504">
        <v>434</v>
      </c>
      <c r="H1122" s="504">
        <v>475</v>
      </c>
      <c r="I1122" s="510">
        <v>909</v>
      </c>
    </row>
    <row r="1123" spans="3:9">
      <c r="C1123" s="869" t="s">
        <v>2087</v>
      </c>
      <c r="D1123" s="872">
        <v>0.25</v>
      </c>
      <c r="E1123" s="871">
        <v>459.1</v>
      </c>
      <c r="F1123" s="871">
        <v>473</v>
      </c>
      <c r="G1123" s="504">
        <v>459.1</v>
      </c>
      <c r="H1123" s="504">
        <v>473</v>
      </c>
      <c r="I1123" s="510">
        <v>932.1</v>
      </c>
    </row>
    <row r="1124" spans="3:9">
      <c r="C1124" s="869" t="s">
        <v>2087</v>
      </c>
      <c r="D1124" s="872">
        <v>0.29166666666666669</v>
      </c>
      <c r="E1124" s="871">
        <v>460.1</v>
      </c>
      <c r="F1124" s="871">
        <v>475</v>
      </c>
      <c r="G1124" s="504">
        <v>460.1</v>
      </c>
      <c r="H1124" s="504">
        <v>475</v>
      </c>
      <c r="I1124" s="510">
        <v>935.1</v>
      </c>
    </row>
    <row r="1125" spans="3:9">
      <c r="C1125" s="869" t="s">
        <v>2087</v>
      </c>
      <c r="D1125" s="872">
        <v>0.33333333333333331</v>
      </c>
      <c r="E1125" s="871">
        <v>460</v>
      </c>
      <c r="F1125" s="871">
        <v>472</v>
      </c>
      <c r="G1125" s="504">
        <v>460</v>
      </c>
      <c r="H1125" s="504">
        <v>472</v>
      </c>
      <c r="I1125" s="510">
        <v>932</v>
      </c>
    </row>
    <row r="1126" spans="3:9">
      <c r="C1126" s="869" t="s">
        <v>2087</v>
      </c>
      <c r="D1126" s="872">
        <v>0.375</v>
      </c>
      <c r="E1126" s="871">
        <v>460</v>
      </c>
      <c r="F1126" s="871">
        <v>471</v>
      </c>
      <c r="G1126" s="504">
        <v>460</v>
      </c>
      <c r="H1126" s="504">
        <v>471</v>
      </c>
      <c r="I1126" s="510">
        <v>931</v>
      </c>
    </row>
    <row r="1127" spans="3:9">
      <c r="C1127" s="869" t="s">
        <v>2087</v>
      </c>
      <c r="D1127" s="872">
        <v>0.41666666666666669</v>
      </c>
      <c r="E1127" s="871">
        <v>460</v>
      </c>
      <c r="F1127" s="871">
        <v>462</v>
      </c>
      <c r="G1127" s="504">
        <v>460</v>
      </c>
      <c r="H1127" s="504">
        <v>462</v>
      </c>
      <c r="I1127" s="510">
        <v>922</v>
      </c>
    </row>
    <row r="1128" spans="3:9">
      <c r="C1128" s="869" t="s">
        <v>2087</v>
      </c>
      <c r="D1128" s="872">
        <v>0.45833333333333331</v>
      </c>
      <c r="E1128" s="871">
        <v>459.9</v>
      </c>
      <c r="F1128" s="871">
        <v>462</v>
      </c>
      <c r="G1128" s="504">
        <v>459.9</v>
      </c>
      <c r="H1128" s="504">
        <v>462</v>
      </c>
      <c r="I1128" s="510">
        <v>921.9</v>
      </c>
    </row>
    <row r="1129" spans="3:9">
      <c r="C1129" s="869" t="s">
        <v>2087</v>
      </c>
      <c r="D1129" s="872">
        <v>0.5</v>
      </c>
      <c r="E1129" s="871">
        <v>460</v>
      </c>
      <c r="F1129" s="871">
        <v>471</v>
      </c>
      <c r="G1129" s="504">
        <v>460</v>
      </c>
      <c r="H1129" s="504">
        <v>471</v>
      </c>
      <c r="I1129" s="510">
        <v>931</v>
      </c>
    </row>
    <row r="1130" spans="3:9">
      <c r="C1130" s="869" t="s">
        <v>2087</v>
      </c>
      <c r="D1130" s="872">
        <v>0.54166666666666663</v>
      </c>
      <c r="E1130" s="871">
        <v>460.1</v>
      </c>
      <c r="F1130" s="871">
        <v>495</v>
      </c>
      <c r="G1130" s="504">
        <v>460.1</v>
      </c>
      <c r="H1130" s="504">
        <v>495</v>
      </c>
      <c r="I1130" s="510">
        <v>955.1</v>
      </c>
    </row>
    <row r="1131" spans="3:9">
      <c r="C1131" s="869" t="s">
        <v>2087</v>
      </c>
      <c r="D1131" s="872">
        <v>0.58333333333333337</v>
      </c>
      <c r="E1131" s="871">
        <v>460</v>
      </c>
      <c r="F1131" s="871">
        <v>567</v>
      </c>
      <c r="G1131" s="504">
        <v>460</v>
      </c>
      <c r="H1131" s="504">
        <v>567</v>
      </c>
      <c r="I1131" s="510">
        <v>1027</v>
      </c>
    </row>
    <row r="1132" spans="3:9">
      <c r="C1132" s="869" t="s">
        <v>2087</v>
      </c>
      <c r="D1132" s="872">
        <v>0.625</v>
      </c>
      <c r="E1132" s="871">
        <v>459.9</v>
      </c>
      <c r="F1132" s="871">
        <v>545</v>
      </c>
      <c r="G1132" s="504">
        <v>459.9</v>
      </c>
      <c r="H1132" s="504">
        <v>545</v>
      </c>
      <c r="I1132" s="510">
        <v>1004.9</v>
      </c>
    </row>
    <row r="1133" spans="3:9">
      <c r="C1133" s="869" t="s">
        <v>2087</v>
      </c>
      <c r="D1133" s="872">
        <v>0.66666666666666663</v>
      </c>
      <c r="E1133" s="871">
        <v>469.4</v>
      </c>
      <c r="F1133" s="871">
        <v>545</v>
      </c>
      <c r="G1133" s="504">
        <v>469.4</v>
      </c>
      <c r="H1133" s="504">
        <v>545</v>
      </c>
      <c r="I1133" s="510">
        <v>1014.4</v>
      </c>
    </row>
    <row r="1134" spans="3:9">
      <c r="C1134" s="869" t="s">
        <v>2087</v>
      </c>
      <c r="D1134" s="872">
        <v>0.70833333333333337</v>
      </c>
      <c r="E1134" s="871">
        <v>500</v>
      </c>
      <c r="F1134" s="871">
        <v>535</v>
      </c>
      <c r="G1134" s="504">
        <v>500</v>
      </c>
      <c r="H1134" s="504">
        <v>535</v>
      </c>
      <c r="I1134" s="510">
        <v>1035</v>
      </c>
    </row>
    <row r="1135" spans="3:9">
      <c r="C1135" s="869" t="s">
        <v>2087</v>
      </c>
      <c r="D1135" s="872">
        <v>0.75</v>
      </c>
      <c r="E1135" s="871">
        <v>500</v>
      </c>
      <c r="F1135" s="871">
        <v>525</v>
      </c>
      <c r="G1135" s="504">
        <v>500</v>
      </c>
      <c r="H1135" s="504">
        <v>525</v>
      </c>
      <c r="I1135" s="510">
        <v>1025</v>
      </c>
    </row>
    <row r="1136" spans="3:9">
      <c r="C1136" s="869" t="s">
        <v>2087</v>
      </c>
      <c r="D1136" s="872">
        <v>0.79166666666666663</v>
      </c>
      <c r="E1136" s="871">
        <v>513.4</v>
      </c>
      <c r="F1136" s="871">
        <v>526</v>
      </c>
      <c r="G1136" s="504">
        <v>513.4</v>
      </c>
      <c r="H1136" s="504">
        <v>526</v>
      </c>
      <c r="I1136" s="510">
        <v>1039.4000000000001</v>
      </c>
    </row>
    <row r="1137" spans="3:9">
      <c r="C1137" s="869" t="s">
        <v>2087</v>
      </c>
      <c r="D1137" s="872">
        <v>0.83333333333333337</v>
      </c>
      <c r="E1137" s="871">
        <v>527.70000000000005</v>
      </c>
      <c r="F1137" s="871">
        <v>530</v>
      </c>
      <c r="G1137" s="504">
        <v>527.70000000000005</v>
      </c>
      <c r="H1137" s="504">
        <v>530</v>
      </c>
      <c r="I1137" s="510">
        <v>1057.7</v>
      </c>
    </row>
    <row r="1138" spans="3:9">
      <c r="C1138" s="869" t="s">
        <v>2087</v>
      </c>
      <c r="D1138" s="872">
        <v>0.875</v>
      </c>
      <c r="E1138" s="871">
        <v>508.5</v>
      </c>
      <c r="F1138" s="871">
        <v>529</v>
      </c>
      <c r="G1138" s="504">
        <v>508.5</v>
      </c>
      <c r="H1138" s="504">
        <v>529</v>
      </c>
      <c r="I1138" s="510">
        <v>1037.5</v>
      </c>
    </row>
    <row r="1139" spans="3:9">
      <c r="C1139" s="869" t="s">
        <v>2087</v>
      </c>
      <c r="D1139" s="872">
        <v>0.91666666666666663</v>
      </c>
      <c r="E1139" s="871">
        <v>506.1</v>
      </c>
      <c r="F1139" s="871">
        <v>530</v>
      </c>
      <c r="G1139" s="504">
        <v>506.1</v>
      </c>
      <c r="H1139" s="504">
        <v>530</v>
      </c>
      <c r="I1139" s="510">
        <v>1036.0999999999999</v>
      </c>
    </row>
    <row r="1140" spans="3:9">
      <c r="C1140" s="869" t="s">
        <v>2087</v>
      </c>
      <c r="D1140" s="872">
        <v>0.95833333333333337</v>
      </c>
      <c r="E1140" s="871">
        <v>503</v>
      </c>
      <c r="F1140" s="871">
        <v>531</v>
      </c>
      <c r="G1140" s="504">
        <v>503</v>
      </c>
      <c r="H1140" s="504">
        <v>531</v>
      </c>
      <c r="I1140" s="510">
        <v>1034</v>
      </c>
    </row>
    <row r="1141" spans="3:9">
      <c r="C1141" s="869" t="s">
        <v>2087</v>
      </c>
      <c r="D1141" s="872">
        <v>0</v>
      </c>
      <c r="E1141" s="871">
        <v>462.6</v>
      </c>
      <c r="F1141" s="871">
        <v>537</v>
      </c>
      <c r="G1141" s="504">
        <v>462.6</v>
      </c>
      <c r="H1141" s="504">
        <v>537</v>
      </c>
      <c r="I1141" s="510">
        <v>999.6</v>
      </c>
    </row>
    <row r="1142" spans="3:9">
      <c r="C1142" s="869" t="s">
        <v>2087</v>
      </c>
      <c r="D1142" s="872">
        <v>4.1666666666666664E-2</v>
      </c>
      <c r="E1142" s="871">
        <v>508</v>
      </c>
      <c r="F1142" s="871">
        <v>527</v>
      </c>
      <c r="G1142" s="504">
        <v>508</v>
      </c>
      <c r="H1142" s="504">
        <v>527</v>
      </c>
      <c r="I1142" s="510">
        <v>1035</v>
      </c>
    </row>
    <row r="1143" spans="3:9">
      <c r="C1143" s="869" t="s">
        <v>2087</v>
      </c>
      <c r="D1143" s="872">
        <v>8.3333333333333329E-2</v>
      </c>
      <c r="E1143" s="871">
        <v>485.5</v>
      </c>
      <c r="F1143" s="871">
        <v>535</v>
      </c>
      <c r="G1143" s="504">
        <v>485.5</v>
      </c>
      <c r="H1143" s="504">
        <v>535</v>
      </c>
      <c r="I1143" s="510">
        <v>1020.5</v>
      </c>
    </row>
    <row r="1144" spans="3:9">
      <c r="C1144" s="869" t="s">
        <v>2087</v>
      </c>
      <c r="D1144" s="872">
        <v>0.125</v>
      </c>
      <c r="E1144" s="871">
        <v>480</v>
      </c>
      <c r="F1144" s="871">
        <v>534</v>
      </c>
      <c r="G1144" s="504">
        <v>480</v>
      </c>
      <c r="H1144" s="504">
        <v>534</v>
      </c>
      <c r="I1144" s="510">
        <v>1014</v>
      </c>
    </row>
    <row r="1145" spans="3:9">
      <c r="C1145" s="869" t="s">
        <v>2087</v>
      </c>
      <c r="D1145" s="872">
        <v>0.16666666666666666</v>
      </c>
      <c r="E1145" s="871">
        <v>463.5</v>
      </c>
      <c r="F1145" s="871">
        <v>494</v>
      </c>
      <c r="G1145" s="504">
        <v>463.5</v>
      </c>
      <c r="H1145" s="504">
        <v>494</v>
      </c>
      <c r="I1145" s="510">
        <v>957.5</v>
      </c>
    </row>
    <row r="1146" spans="3:9">
      <c r="C1146" s="869" t="s">
        <v>2087</v>
      </c>
      <c r="D1146" s="872">
        <v>0.20833333333333334</v>
      </c>
      <c r="E1146" s="871">
        <v>460.3</v>
      </c>
      <c r="F1146" s="871">
        <v>484</v>
      </c>
      <c r="G1146" s="504">
        <v>460.3</v>
      </c>
      <c r="H1146" s="504">
        <v>484</v>
      </c>
      <c r="I1146" s="510">
        <v>944.3</v>
      </c>
    </row>
    <row r="1147" spans="3:9">
      <c r="C1147" s="869" t="s">
        <v>2087</v>
      </c>
      <c r="D1147" s="872">
        <v>0.25</v>
      </c>
      <c r="E1147" s="871">
        <v>526</v>
      </c>
      <c r="F1147" s="871">
        <v>482</v>
      </c>
      <c r="G1147" s="504">
        <v>526</v>
      </c>
      <c r="H1147" s="504">
        <v>482</v>
      </c>
      <c r="I1147" s="510">
        <v>1008</v>
      </c>
    </row>
    <row r="1148" spans="3:9">
      <c r="C1148" s="869" t="s">
        <v>2087</v>
      </c>
      <c r="D1148" s="872">
        <v>0.29166666666666669</v>
      </c>
      <c r="E1148" s="871">
        <v>519</v>
      </c>
      <c r="F1148" s="871">
        <v>481</v>
      </c>
      <c r="G1148" s="504">
        <v>519</v>
      </c>
      <c r="H1148" s="504">
        <v>481</v>
      </c>
      <c r="I1148" s="510">
        <v>1000</v>
      </c>
    </row>
    <row r="1149" spans="3:9">
      <c r="C1149" s="869" t="s">
        <v>2087</v>
      </c>
      <c r="D1149" s="872">
        <v>0.33333333333333331</v>
      </c>
      <c r="E1149" s="871">
        <v>453.4</v>
      </c>
      <c r="F1149" s="871">
        <v>516</v>
      </c>
      <c r="G1149" s="504">
        <v>453.4</v>
      </c>
      <c r="H1149" s="504">
        <v>516</v>
      </c>
      <c r="I1149" s="510">
        <v>969.4</v>
      </c>
    </row>
    <row r="1150" spans="3:9">
      <c r="C1150" s="869" t="s">
        <v>2087</v>
      </c>
      <c r="D1150" s="872">
        <v>0.375</v>
      </c>
      <c r="E1150" s="871">
        <v>550.29999999999995</v>
      </c>
      <c r="F1150" s="871">
        <v>580</v>
      </c>
      <c r="G1150" s="504">
        <v>550.29999999999995</v>
      </c>
      <c r="H1150" s="504">
        <v>580</v>
      </c>
      <c r="I1150" s="510">
        <v>1130.3</v>
      </c>
    </row>
    <row r="1151" spans="3:9">
      <c r="C1151" s="869" t="s">
        <v>2087</v>
      </c>
      <c r="D1151" s="872">
        <v>0.41666666666666669</v>
      </c>
      <c r="E1151" s="871">
        <v>507.4</v>
      </c>
      <c r="F1151" s="871">
        <v>506</v>
      </c>
      <c r="G1151" s="504">
        <v>507.4</v>
      </c>
      <c r="H1151" s="504">
        <v>506</v>
      </c>
      <c r="I1151" s="510">
        <v>1013.4</v>
      </c>
    </row>
    <row r="1152" spans="3:9">
      <c r="C1152" s="869" t="s">
        <v>2087</v>
      </c>
      <c r="D1152" s="872">
        <v>0.45833333333333331</v>
      </c>
      <c r="E1152" s="871">
        <v>517.1</v>
      </c>
      <c r="F1152" s="871">
        <v>505</v>
      </c>
      <c r="G1152" s="504">
        <v>517.1</v>
      </c>
      <c r="H1152" s="504">
        <v>505</v>
      </c>
      <c r="I1152" s="510">
        <v>1022.1</v>
      </c>
    </row>
    <row r="1153" spans="3:9">
      <c r="C1153" s="869" t="s">
        <v>2087</v>
      </c>
      <c r="D1153" s="872">
        <v>0.5</v>
      </c>
      <c r="E1153" s="871">
        <v>477.4</v>
      </c>
      <c r="F1153" s="871">
        <v>510</v>
      </c>
      <c r="G1153" s="504">
        <v>477.4</v>
      </c>
      <c r="H1153" s="504">
        <v>510</v>
      </c>
      <c r="I1153" s="510">
        <v>987.4</v>
      </c>
    </row>
    <row r="1154" spans="3:9">
      <c r="C1154" s="869" t="s">
        <v>2087</v>
      </c>
      <c r="D1154" s="872">
        <v>0.54166666666666663</v>
      </c>
      <c r="E1154" s="871">
        <v>410.9</v>
      </c>
      <c r="F1154" s="871">
        <v>449</v>
      </c>
      <c r="G1154" s="504">
        <v>410.9</v>
      </c>
      <c r="H1154" s="504">
        <v>449</v>
      </c>
      <c r="I1154" s="510">
        <v>859.9</v>
      </c>
    </row>
    <row r="1155" spans="3:9">
      <c r="C1155" s="869" t="s">
        <v>2087</v>
      </c>
      <c r="D1155" s="872">
        <v>0.58333333333333337</v>
      </c>
      <c r="E1155" s="871">
        <v>380.3</v>
      </c>
      <c r="F1155" s="871">
        <v>438</v>
      </c>
      <c r="G1155" s="504">
        <v>380.3</v>
      </c>
      <c r="H1155" s="504">
        <v>438</v>
      </c>
      <c r="I1155" s="510">
        <v>818.3</v>
      </c>
    </row>
    <row r="1156" spans="3:9">
      <c r="C1156" s="869" t="s">
        <v>2087</v>
      </c>
      <c r="D1156" s="872">
        <v>0.625</v>
      </c>
      <c r="E1156" s="871">
        <v>134.9</v>
      </c>
      <c r="F1156" s="871">
        <v>636</v>
      </c>
      <c r="G1156" s="504">
        <v>134.9</v>
      </c>
      <c r="H1156" s="504">
        <v>636</v>
      </c>
      <c r="I1156" s="510">
        <v>770.9</v>
      </c>
    </row>
    <row r="1157" spans="3:9">
      <c r="C1157" s="869" t="s">
        <v>2087</v>
      </c>
      <c r="D1157" s="872">
        <v>0.66666666666666663</v>
      </c>
      <c r="E1157" s="871">
        <v>-7.2</v>
      </c>
      <c r="F1157" s="871">
        <v>663</v>
      </c>
      <c r="G1157" s="504">
        <v>0</v>
      </c>
      <c r="H1157" s="504">
        <v>663</v>
      </c>
      <c r="I1157" s="510">
        <v>663</v>
      </c>
    </row>
    <row r="1158" spans="3:9">
      <c r="C1158" s="869" t="s">
        <v>2087</v>
      </c>
      <c r="D1158" s="872">
        <v>0.70833333333333337</v>
      </c>
      <c r="E1158" s="871">
        <v>407.1</v>
      </c>
      <c r="F1158" s="871">
        <v>636</v>
      </c>
      <c r="G1158" s="504">
        <v>407.1</v>
      </c>
      <c r="H1158" s="504">
        <v>636</v>
      </c>
      <c r="I1158" s="510">
        <v>1043.0999999999999</v>
      </c>
    </row>
    <row r="1159" spans="3:9">
      <c r="C1159" s="869" t="s">
        <v>2087</v>
      </c>
      <c r="D1159" s="872">
        <v>0.75</v>
      </c>
      <c r="E1159" s="871">
        <v>380</v>
      </c>
      <c r="F1159" s="871">
        <v>396</v>
      </c>
      <c r="G1159" s="504">
        <v>380</v>
      </c>
      <c r="H1159" s="504">
        <v>396</v>
      </c>
      <c r="I1159" s="510">
        <v>776</v>
      </c>
    </row>
    <row r="1160" spans="3:9">
      <c r="C1160" s="869" t="s">
        <v>2087</v>
      </c>
      <c r="D1160" s="872">
        <v>0.79166666666666663</v>
      </c>
      <c r="E1160" s="871">
        <v>380</v>
      </c>
      <c r="F1160" s="871">
        <v>385</v>
      </c>
      <c r="G1160" s="504">
        <v>380</v>
      </c>
      <c r="H1160" s="504">
        <v>385</v>
      </c>
      <c r="I1160" s="510">
        <v>765</v>
      </c>
    </row>
    <row r="1161" spans="3:9">
      <c r="C1161" s="869" t="s">
        <v>2087</v>
      </c>
      <c r="D1161" s="872">
        <v>0.83333333333333337</v>
      </c>
      <c r="E1161" s="871">
        <v>400.1</v>
      </c>
      <c r="F1161" s="871">
        <v>432</v>
      </c>
      <c r="G1161" s="504">
        <v>400.1</v>
      </c>
      <c r="H1161" s="504">
        <v>432</v>
      </c>
      <c r="I1161" s="510">
        <v>832.1</v>
      </c>
    </row>
    <row r="1162" spans="3:9">
      <c r="C1162" s="869" t="s">
        <v>2087</v>
      </c>
      <c r="D1162" s="872">
        <v>0.875</v>
      </c>
      <c r="E1162" s="871">
        <v>425</v>
      </c>
      <c r="F1162" s="871">
        <v>454</v>
      </c>
      <c r="G1162" s="504">
        <v>425</v>
      </c>
      <c r="H1162" s="504">
        <v>454</v>
      </c>
      <c r="I1162" s="510">
        <v>879</v>
      </c>
    </row>
    <row r="1163" spans="3:9">
      <c r="C1163" s="869" t="s">
        <v>2087</v>
      </c>
      <c r="D1163" s="872">
        <v>0.91666666666666663</v>
      </c>
      <c r="E1163" s="871">
        <v>482.6</v>
      </c>
      <c r="F1163" s="871">
        <v>502</v>
      </c>
      <c r="G1163" s="504">
        <v>482.6</v>
      </c>
      <c r="H1163" s="504">
        <v>502</v>
      </c>
      <c r="I1163" s="510">
        <v>984.6</v>
      </c>
    </row>
    <row r="1164" spans="3:9">
      <c r="C1164" s="869" t="s">
        <v>2087</v>
      </c>
      <c r="D1164" s="872">
        <v>0.95833333333333337</v>
      </c>
      <c r="E1164" s="871">
        <v>480</v>
      </c>
      <c r="F1164" s="871">
        <v>560</v>
      </c>
      <c r="G1164" s="504">
        <v>480</v>
      </c>
      <c r="H1164" s="504">
        <v>560</v>
      </c>
      <c r="I1164" s="510">
        <v>1040</v>
      </c>
    </row>
    <row r="1165" spans="3:9">
      <c r="C1165" s="869" t="s">
        <v>2087</v>
      </c>
      <c r="D1165" s="872">
        <v>0</v>
      </c>
      <c r="E1165" s="871">
        <v>468.5</v>
      </c>
      <c r="F1165" s="871">
        <v>525</v>
      </c>
      <c r="G1165" s="504">
        <v>468.5</v>
      </c>
      <c r="H1165" s="504">
        <v>525</v>
      </c>
      <c r="I1165" s="510">
        <v>993.5</v>
      </c>
    </row>
    <row r="1166" spans="3:9">
      <c r="C1166" s="869" t="s">
        <v>2087</v>
      </c>
      <c r="D1166" s="872">
        <v>4.1666666666666664E-2</v>
      </c>
      <c r="E1166" s="871">
        <v>459.9</v>
      </c>
      <c r="F1166" s="871">
        <v>490</v>
      </c>
      <c r="G1166" s="504">
        <v>459.9</v>
      </c>
      <c r="H1166" s="504">
        <v>490</v>
      </c>
      <c r="I1166" s="510">
        <v>949.9</v>
      </c>
    </row>
    <row r="1167" spans="3:9">
      <c r="C1167" s="869" t="s">
        <v>2087</v>
      </c>
      <c r="D1167" s="872">
        <v>8.3333333333333329E-2</v>
      </c>
      <c r="E1167" s="871">
        <v>473</v>
      </c>
      <c r="F1167" s="871">
        <v>493</v>
      </c>
      <c r="G1167" s="504">
        <v>473</v>
      </c>
      <c r="H1167" s="504">
        <v>493</v>
      </c>
      <c r="I1167" s="510">
        <v>966</v>
      </c>
    </row>
    <row r="1168" spans="3:9">
      <c r="C1168" s="869" t="s">
        <v>2087</v>
      </c>
      <c r="D1168" s="872">
        <v>0.125</v>
      </c>
      <c r="E1168" s="871">
        <v>509.2</v>
      </c>
      <c r="F1168" s="871">
        <v>511</v>
      </c>
      <c r="G1168" s="504">
        <v>509.2</v>
      </c>
      <c r="H1168" s="504">
        <v>511</v>
      </c>
      <c r="I1168" s="510">
        <v>1020.2</v>
      </c>
    </row>
    <row r="1169" spans="3:9">
      <c r="C1169" s="869" t="s">
        <v>2087</v>
      </c>
      <c r="D1169" s="872">
        <v>0.16666666666666666</v>
      </c>
      <c r="E1169" s="871">
        <v>510</v>
      </c>
      <c r="F1169" s="871">
        <v>513</v>
      </c>
      <c r="G1169" s="504">
        <v>510</v>
      </c>
      <c r="H1169" s="504">
        <v>513</v>
      </c>
      <c r="I1169" s="510">
        <v>1023</v>
      </c>
    </row>
    <row r="1170" spans="3:9">
      <c r="C1170" s="869" t="s">
        <v>2087</v>
      </c>
      <c r="D1170" s="872">
        <v>0.20833333333333334</v>
      </c>
      <c r="E1170" s="871">
        <v>509.8</v>
      </c>
      <c r="F1170" s="871">
        <v>518</v>
      </c>
      <c r="G1170" s="504">
        <v>509.8</v>
      </c>
      <c r="H1170" s="504">
        <v>518</v>
      </c>
      <c r="I1170" s="510">
        <v>1027.8</v>
      </c>
    </row>
    <row r="1171" spans="3:9">
      <c r="C1171" s="869" t="s">
        <v>2087</v>
      </c>
      <c r="D1171" s="872">
        <v>0.25</v>
      </c>
      <c r="E1171" s="871">
        <v>500.7</v>
      </c>
      <c r="F1171" s="871">
        <v>565</v>
      </c>
      <c r="G1171" s="504">
        <v>500.7</v>
      </c>
      <c r="H1171" s="504">
        <v>565</v>
      </c>
      <c r="I1171" s="510">
        <v>1065.7</v>
      </c>
    </row>
    <row r="1172" spans="3:9">
      <c r="C1172" s="869" t="s">
        <v>2087</v>
      </c>
      <c r="D1172" s="872">
        <v>0.29166666666666669</v>
      </c>
      <c r="E1172" s="871">
        <v>525.29999999999995</v>
      </c>
      <c r="F1172" s="871">
        <v>572</v>
      </c>
      <c r="G1172" s="504">
        <v>525.29999999999995</v>
      </c>
      <c r="H1172" s="504">
        <v>572</v>
      </c>
      <c r="I1172" s="510">
        <v>1097.3</v>
      </c>
    </row>
    <row r="1173" spans="3:9">
      <c r="C1173" s="869" t="s">
        <v>2087</v>
      </c>
      <c r="D1173" s="872">
        <v>0.33333333333333331</v>
      </c>
      <c r="E1173" s="871">
        <v>500</v>
      </c>
      <c r="F1173" s="871">
        <v>577</v>
      </c>
      <c r="G1173" s="504">
        <v>500</v>
      </c>
      <c r="H1173" s="504">
        <v>577</v>
      </c>
      <c r="I1173" s="510">
        <v>1077</v>
      </c>
    </row>
    <row r="1174" spans="3:9">
      <c r="C1174" s="869" t="s">
        <v>2087</v>
      </c>
      <c r="D1174" s="872">
        <v>0.375</v>
      </c>
      <c r="E1174" s="871">
        <v>484.3</v>
      </c>
      <c r="F1174" s="871">
        <v>579</v>
      </c>
      <c r="G1174" s="504">
        <v>484.3</v>
      </c>
      <c r="H1174" s="504">
        <v>579</v>
      </c>
      <c r="I1174" s="510">
        <v>1063.3</v>
      </c>
    </row>
    <row r="1175" spans="3:9">
      <c r="C1175" s="869" t="s">
        <v>2087</v>
      </c>
      <c r="D1175" s="872">
        <v>0.41666666666666669</v>
      </c>
      <c r="E1175" s="871">
        <v>479.9</v>
      </c>
      <c r="F1175" s="871">
        <v>574</v>
      </c>
      <c r="G1175" s="504">
        <v>479.9</v>
      </c>
      <c r="H1175" s="504">
        <v>574</v>
      </c>
      <c r="I1175" s="510">
        <v>1053.9000000000001</v>
      </c>
    </row>
    <row r="1176" spans="3:9">
      <c r="C1176" s="869" t="s">
        <v>2087</v>
      </c>
      <c r="D1176" s="872">
        <v>0.45833333333333331</v>
      </c>
      <c r="E1176" s="871">
        <v>490.4</v>
      </c>
      <c r="F1176" s="871">
        <v>576</v>
      </c>
      <c r="G1176" s="504">
        <v>490.4</v>
      </c>
      <c r="H1176" s="504">
        <v>576</v>
      </c>
      <c r="I1176" s="510">
        <v>1066.4000000000001</v>
      </c>
    </row>
    <row r="1177" spans="3:9">
      <c r="C1177" s="869" t="s">
        <v>2087</v>
      </c>
      <c r="D1177" s="872">
        <v>0.5</v>
      </c>
      <c r="E1177" s="871">
        <v>520.70000000000005</v>
      </c>
      <c r="F1177" s="871">
        <v>573</v>
      </c>
      <c r="G1177" s="504">
        <v>520.70000000000005</v>
      </c>
      <c r="H1177" s="504">
        <v>573</v>
      </c>
      <c r="I1177" s="510">
        <v>1093.7</v>
      </c>
    </row>
    <row r="1178" spans="3:9">
      <c r="C1178" s="869" t="s">
        <v>2087</v>
      </c>
      <c r="D1178" s="872">
        <v>0.54166666666666663</v>
      </c>
      <c r="E1178" s="871">
        <v>579.29999999999995</v>
      </c>
      <c r="F1178" s="871">
        <v>568</v>
      </c>
      <c r="G1178" s="504">
        <v>579.29999999999995</v>
      </c>
      <c r="H1178" s="504">
        <v>568</v>
      </c>
      <c r="I1178" s="510">
        <v>1147.3</v>
      </c>
    </row>
    <row r="1179" spans="3:9">
      <c r="C1179" s="869" t="s">
        <v>2087</v>
      </c>
      <c r="D1179" s="872">
        <v>0.58333333333333337</v>
      </c>
      <c r="E1179" s="871">
        <v>619.5</v>
      </c>
      <c r="F1179" s="871">
        <v>571</v>
      </c>
      <c r="G1179" s="504">
        <v>619.5</v>
      </c>
      <c r="H1179" s="504">
        <v>571</v>
      </c>
      <c r="I1179" s="510">
        <v>1190.5</v>
      </c>
    </row>
    <row r="1180" spans="3:9">
      <c r="C1180" s="869" t="s">
        <v>2087</v>
      </c>
      <c r="D1180" s="872">
        <v>0.625</v>
      </c>
      <c r="E1180" s="871">
        <v>549.5</v>
      </c>
      <c r="F1180" s="871">
        <v>570</v>
      </c>
      <c r="G1180" s="504">
        <v>549.5</v>
      </c>
      <c r="H1180" s="504">
        <v>570</v>
      </c>
      <c r="I1180" s="510">
        <v>1119.5</v>
      </c>
    </row>
    <row r="1181" spans="3:9">
      <c r="C1181" s="869" t="s">
        <v>2087</v>
      </c>
      <c r="D1181" s="872">
        <v>0.66666666666666663</v>
      </c>
      <c r="E1181" s="871">
        <v>574.5</v>
      </c>
      <c r="F1181" s="871">
        <v>572</v>
      </c>
      <c r="G1181" s="504">
        <v>574.5</v>
      </c>
      <c r="H1181" s="504">
        <v>572</v>
      </c>
      <c r="I1181" s="510">
        <v>1146.5</v>
      </c>
    </row>
    <row r="1182" spans="3:9">
      <c r="C1182" s="869" t="s">
        <v>2087</v>
      </c>
      <c r="D1182" s="872">
        <v>0.70833333333333337</v>
      </c>
      <c r="E1182" s="871">
        <v>570</v>
      </c>
      <c r="F1182" s="871">
        <v>575</v>
      </c>
      <c r="G1182" s="504">
        <v>570</v>
      </c>
      <c r="H1182" s="504">
        <v>575</v>
      </c>
      <c r="I1182" s="510">
        <v>1145</v>
      </c>
    </row>
    <row r="1183" spans="3:9">
      <c r="C1183" s="869" t="s">
        <v>2087</v>
      </c>
      <c r="D1183" s="872">
        <v>0.75</v>
      </c>
      <c r="E1183" s="871">
        <v>557</v>
      </c>
      <c r="F1183" s="871">
        <v>570</v>
      </c>
      <c r="G1183" s="504">
        <v>557</v>
      </c>
      <c r="H1183" s="504">
        <v>570</v>
      </c>
      <c r="I1183" s="510">
        <v>1127</v>
      </c>
    </row>
    <row r="1184" spans="3:9">
      <c r="C1184" s="869" t="s">
        <v>2087</v>
      </c>
      <c r="D1184" s="872">
        <v>0.79166666666666663</v>
      </c>
      <c r="E1184" s="871">
        <v>584.5</v>
      </c>
      <c r="F1184" s="871">
        <v>549</v>
      </c>
      <c r="G1184" s="504">
        <v>584.5</v>
      </c>
      <c r="H1184" s="504">
        <v>549</v>
      </c>
      <c r="I1184" s="510">
        <v>1133.5</v>
      </c>
    </row>
    <row r="1185" spans="3:9">
      <c r="C1185" s="869" t="s">
        <v>2087</v>
      </c>
      <c r="D1185" s="872">
        <v>0.83333333333333337</v>
      </c>
      <c r="E1185" s="871">
        <v>560.79999999999995</v>
      </c>
      <c r="F1185" s="871">
        <v>518</v>
      </c>
      <c r="G1185" s="504">
        <v>560.79999999999995</v>
      </c>
      <c r="H1185" s="504">
        <v>518</v>
      </c>
      <c r="I1185" s="510">
        <v>1078.8</v>
      </c>
    </row>
    <row r="1186" spans="3:9">
      <c r="C1186" s="869" t="s">
        <v>2087</v>
      </c>
      <c r="D1186" s="872">
        <v>0.875</v>
      </c>
      <c r="E1186" s="871">
        <v>506.2</v>
      </c>
      <c r="F1186" s="871">
        <v>465</v>
      </c>
      <c r="G1186" s="504">
        <v>506.2</v>
      </c>
      <c r="H1186" s="504">
        <v>465</v>
      </c>
      <c r="I1186" s="510">
        <v>971.2</v>
      </c>
    </row>
    <row r="1187" spans="3:9">
      <c r="C1187" s="869" t="s">
        <v>2087</v>
      </c>
      <c r="D1187" s="872">
        <v>0.91666666666666663</v>
      </c>
      <c r="E1187" s="871">
        <v>580.20000000000005</v>
      </c>
      <c r="F1187" s="871">
        <v>499</v>
      </c>
      <c r="G1187" s="504">
        <v>580.20000000000005</v>
      </c>
      <c r="H1187" s="504">
        <v>499</v>
      </c>
      <c r="I1187" s="510">
        <v>1079.2</v>
      </c>
    </row>
    <row r="1188" spans="3:9">
      <c r="C1188" s="869" t="s">
        <v>2087</v>
      </c>
      <c r="D1188" s="872">
        <v>0.95833333333333337</v>
      </c>
      <c r="E1188" s="871">
        <v>580.1</v>
      </c>
      <c r="F1188" s="871">
        <v>513</v>
      </c>
      <c r="G1188" s="504">
        <v>580.1</v>
      </c>
      <c r="H1188" s="504">
        <v>513</v>
      </c>
      <c r="I1188" s="510">
        <v>1093.0999999999999</v>
      </c>
    </row>
    <row r="1189" spans="3:9">
      <c r="C1189" s="869" t="s">
        <v>2087</v>
      </c>
      <c r="D1189" s="872">
        <v>0</v>
      </c>
      <c r="E1189" s="871">
        <v>570.6</v>
      </c>
      <c r="F1189" s="871">
        <v>512</v>
      </c>
      <c r="G1189" s="504">
        <v>570.6</v>
      </c>
      <c r="H1189" s="504">
        <v>512</v>
      </c>
      <c r="I1189" s="510">
        <v>1082.5999999999999</v>
      </c>
    </row>
    <row r="1190" spans="3:9">
      <c r="C1190" s="869" t="s">
        <v>2087</v>
      </c>
      <c r="D1190" s="872">
        <v>4.1666666666666664E-2</v>
      </c>
      <c r="E1190" s="871">
        <v>542.79999999999995</v>
      </c>
      <c r="F1190" s="871">
        <v>535</v>
      </c>
      <c r="G1190" s="504">
        <v>542.79999999999995</v>
      </c>
      <c r="H1190" s="504">
        <v>535</v>
      </c>
      <c r="I1190" s="510">
        <v>1077.8</v>
      </c>
    </row>
    <row r="1191" spans="3:9">
      <c r="C1191" s="869" t="s">
        <v>2087</v>
      </c>
      <c r="D1191" s="872">
        <v>8.3333333333333329E-2</v>
      </c>
      <c r="E1191" s="871">
        <v>632.70000000000005</v>
      </c>
      <c r="F1191" s="871">
        <v>536</v>
      </c>
      <c r="G1191" s="504">
        <v>632.70000000000005</v>
      </c>
      <c r="H1191" s="504">
        <v>536</v>
      </c>
      <c r="I1191" s="510">
        <v>1168.7</v>
      </c>
    </row>
    <row r="1192" spans="3:9">
      <c r="C1192" s="869" t="s">
        <v>2087</v>
      </c>
      <c r="D1192" s="872">
        <v>0.125</v>
      </c>
      <c r="E1192" s="871">
        <v>566.29999999999995</v>
      </c>
      <c r="F1192" s="871">
        <v>536</v>
      </c>
      <c r="G1192" s="504">
        <v>566.29999999999995</v>
      </c>
      <c r="H1192" s="504">
        <v>536</v>
      </c>
      <c r="I1192" s="510">
        <v>1102.3</v>
      </c>
    </row>
    <row r="1193" spans="3:9">
      <c r="C1193" s="869" t="s">
        <v>2087</v>
      </c>
      <c r="D1193" s="872">
        <v>0.16666666666666666</v>
      </c>
      <c r="E1193" s="871">
        <v>532.20000000000005</v>
      </c>
      <c r="F1193" s="871">
        <v>523</v>
      </c>
      <c r="G1193" s="504">
        <v>532.20000000000005</v>
      </c>
      <c r="H1193" s="504">
        <v>523</v>
      </c>
      <c r="I1193" s="510">
        <v>1055.2</v>
      </c>
    </row>
    <row r="1194" spans="3:9">
      <c r="C1194" s="869" t="s">
        <v>2087</v>
      </c>
      <c r="D1194" s="872">
        <v>0.20833333333333334</v>
      </c>
      <c r="E1194" s="871">
        <v>507.5</v>
      </c>
      <c r="F1194" s="871">
        <v>492</v>
      </c>
      <c r="G1194" s="504">
        <v>507.5</v>
      </c>
      <c r="H1194" s="504">
        <v>492</v>
      </c>
      <c r="I1194" s="510">
        <v>999.5</v>
      </c>
    </row>
    <row r="1195" spans="3:9">
      <c r="C1195" s="869" t="s">
        <v>2087</v>
      </c>
      <c r="D1195" s="872">
        <v>0.25</v>
      </c>
      <c r="E1195" s="871">
        <v>568.70000000000005</v>
      </c>
      <c r="F1195" s="871">
        <v>482</v>
      </c>
      <c r="G1195" s="504">
        <v>568.70000000000005</v>
      </c>
      <c r="H1195" s="504">
        <v>482</v>
      </c>
      <c r="I1195" s="510">
        <v>1050.7</v>
      </c>
    </row>
    <row r="1196" spans="3:9">
      <c r="C1196" s="869" t="s">
        <v>2087</v>
      </c>
      <c r="D1196" s="872">
        <v>0.29166666666666669</v>
      </c>
      <c r="E1196" s="871">
        <v>591.4</v>
      </c>
      <c r="F1196" s="871">
        <v>483</v>
      </c>
      <c r="G1196" s="504">
        <v>591.4</v>
      </c>
      <c r="H1196" s="504">
        <v>483</v>
      </c>
      <c r="I1196" s="510">
        <v>1074.4000000000001</v>
      </c>
    </row>
    <row r="1197" spans="3:9">
      <c r="C1197" s="869" t="s">
        <v>2087</v>
      </c>
      <c r="D1197" s="872">
        <v>0.33333333333333331</v>
      </c>
      <c r="E1197" s="871">
        <v>580</v>
      </c>
      <c r="F1197" s="871">
        <v>484</v>
      </c>
      <c r="G1197" s="504">
        <v>580</v>
      </c>
      <c r="H1197" s="504">
        <v>484</v>
      </c>
      <c r="I1197" s="510">
        <v>1064</v>
      </c>
    </row>
    <row r="1198" spans="3:9">
      <c r="C1198" s="869" t="s">
        <v>2087</v>
      </c>
      <c r="D1198" s="872">
        <v>0.375</v>
      </c>
      <c r="E1198" s="871">
        <v>580</v>
      </c>
      <c r="F1198" s="871">
        <v>484</v>
      </c>
      <c r="G1198" s="504">
        <v>580</v>
      </c>
      <c r="H1198" s="504">
        <v>484</v>
      </c>
      <c r="I1198" s="510">
        <v>1064</v>
      </c>
    </row>
    <row r="1199" spans="3:9">
      <c r="C1199" s="869" t="s">
        <v>2087</v>
      </c>
      <c r="D1199" s="872">
        <v>0.41666666666666669</v>
      </c>
      <c r="E1199" s="871">
        <v>580</v>
      </c>
      <c r="F1199" s="871">
        <v>485</v>
      </c>
      <c r="G1199" s="504">
        <v>580</v>
      </c>
      <c r="H1199" s="504">
        <v>485</v>
      </c>
      <c r="I1199" s="510">
        <v>1065</v>
      </c>
    </row>
    <row r="1200" spans="3:9">
      <c r="C1200" s="869" t="s">
        <v>2087</v>
      </c>
      <c r="D1200" s="872">
        <v>0.45833333333333331</v>
      </c>
      <c r="E1200" s="871">
        <v>580</v>
      </c>
      <c r="F1200" s="871">
        <v>484</v>
      </c>
      <c r="G1200" s="504">
        <v>580</v>
      </c>
      <c r="H1200" s="504">
        <v>484</v>
      </c>
      <c r="I1200" s="510">
        <v>1064</v>
      </c>
    </row>
    <row r="1201" spans="3:9">
      <c r="C1201" s="869" t="s">
        <v>2087</v>
      </c>
      <c r="D1201" s="872">
        <v>0.5</v>
      </c>
      <c r="E1201" s="871">
        <v>580.1</v>
      </c>
      <c r="F1201" s="871">
        <v>484</v>
      </c>
      <c r="G1201" s="504">
        <v>580.1</v>
      </c>
      <c r="H1201" s="504">
        <v>484</v>
      </c>
      <c r="I1201" s="510">
        <v>1064.0999999999999</v>
      </c>
    </row>
    <row r="1202" spans="3:9">
      <c r="C1202" s="869" t="s">
        <v>2087</v>
      </c>
      <c r="D1202" s="872">
        <v>0.54166666666666663</v>
      </c>
      <c r="E1202" s="871">
        <v>523</v>
      </c>
      <c r="F1202" s="871">
        <v>487</v>
      </c>
      <c r="G1202" s="504">
        <v>523</v>
      </c>
      <c r="H1202" s="504">
        <v>487</v>
      </c>
      <c r="I1202" s="510">
        <v>1010</v>
      </c>
    </row>
    <row r="1203" spans="3:9">
      <c r="C1203" s="869" t="s">
        <v>2087</v>
      </c>
      <c r="D1203" s="872">
        <v>0.58333333333333337</v>
      </c>
      <c r="E1203" s="871">
        <v>506.8</v>
      </c>
      <c r="F1203" s="871">
        <v>485</v>
      </c>
      <c r="G1203" s="504">
        <v>506.8</v>
      </c>
      <c r="H1203" s="504">
        <v>485</v>
      </c>
      <c r="I1203" s="510">
        <v>991.8</v>
      </c>
    </row>
    <row r="1204" spans="3:9">
      <c r="C1204" s="869" t="s">
        <v>2087</v>
      </c>
      <c r="D1204" s="872">
        <v>0.625</v>
      </c>
      <c r="E1204" s="871">
        <v>588.9</v>
      </c>
      <c r="F1204" s="871">
        <v>485</v>
      </c>
      <c r="G1204" s="504">
        <v>588.9</v>
      </c>
      <c r="H1204" s="504">
        <v>485</v>
      </c>
      <c r="I1204" s="510">
        <v>1073.9000000000001</v>
      </c>
    </row>
    <row r="1205" spans="3:9">
      <c r="C1205" s="869" t="s">
        <v>2087</v>
      </c>
      <c r="D1205" s="872">
        <v>0.66666666666666663</v>
      </c>
      <c r="E1205" s="871">
        <v>555.29999999999995</v>
      </c>
      <c r="F1205" s="871">
        <v>485</v>
      </c>
      <c r="G1205" s="504">
        <v>555.29999999999995</v>
      </c>
      <c r="H1205" s="504">
        <v>485</v>
      </c>
      <c r="I1205" s="510">
        <v>1040.3</v>
      </c>
    </row>
    <row r="1206" spans="3:9">
      <c r="C1206" s="869" t="s">
        <v>2087</v>
      </c>
      <c r="D1206" s="872">
        <v>0.70833333333333337</v>
      </c>
      <c r="E1206" s="871">
        <v>600.1</v>
      </c>
      <c r="F1206" s="871">
        <v>485</v>
      </c>
      <c r="G1206" s="504">
        <v>600.1</v>
      </c>
      <c r="H1206" s="504">
        <v>485</v>
      </c>
      <c r="I1206" s="510">
        <v>1085.0999999999999</v>
      </c>
    </row>
    <row r="1207" spans="3:9">
      <c r="C1207" s="869" t="s">
        <v>2087</v>
      </c>
      <c r="D1207" s="872">
        <v>0.75</v>
      </c>
      <c r="E1207" s="871">
        <v>548.9</v>
      </c>
      <c r="F1207" s="871">
        <v>498</v>
      </c>
      <c r="G1207" s="504">
        <v>548.9</v>
      </c>
      <c r="H1207" s="504">
        <v>498</v>
      </c>
      <c r="I1207" s="510">
        <v>1046.9000000000001</v>
      </c>
    </row>
    <row r="1208" spans="3:9">
      <c r="C1208" s="869" t="s">
        <v>2087</v>
      </c>
      <c r="D1208" s="872">
        <v>0.79166666666666663</v>
      </c>
      <c r="E1208" s="871">
        <v>580.1</v>
      </c>
      <c r="F1208" s="871">
        <v>516</v>
      </c>
      <c r="G1208" s="504">
        <v>580.1</v>
      </c>
      <c r="H1208" s="504">
        <v>516</v>
      </c>
      <c r="I1208" s="510">
        <v>1096.0999999999999</v>
      </c>
    </row>
    <row r="1209" spans="3:9">
      <c r="C1209" s="869" t="s">
        <v>2087</v>
      </c>
      <c r="D1209" s="872">
        <v>0.83333333333333337</v>
      </c>
      <c r="E1209" s="871">
        <v>589.6</v>
      </c>
      <c r="F1209" s="871">
        <v>518</v>
      </c>
      <c r="G1209" s="504">
        <v>589.6</v>
      </c>
      <c r="H1209" s="504">
        <v>518</v>
      </c>
      <c r="I1209" s="510">
        <v>1107.5999999999999</v>
      </c>
    </row>
    <row r="1210" spans="3:9">
      <c r="C1210" s="869" t="s">
        <v>2087</v>
      </c>
      <c r="D1210" s="872">
        <v>0.875</v>
      </c>
      <c r="E1210" s="871">
        <v>603.5</v>
      </c>
      <c r="F1210" s="871">
        <v>537</v>
      </c>
      <c r="G1210" s="504">
        <v>603.5</v>
      </c>
      <c r="H1210" s="504">
        <v>537</v>
      </c>
      <c r="I1210" s="510">
        <v>1140.5</v>
      </c>
    </row>
    <row r="1211" spans="3:9">
      <c r="C1211" s="869" t="s">
        <v>2087</v>
      </c>
      <c r="D1211" s="872">
        <v>0.91666666666666663</v>
      </c>
      <c r="E1211" s="871">
        <v>606.5</v>
      </c>
      <c r="F1211" s="871">
        <v>572</v>
      </c>
      <c r="G1211" s="504">
        <v>606.5</v>
      </c>
      <c r="H1211" s="504">
        <v>572</v>
      </c>
      <c r="I1211" s="510">
        <v>1178.5</v>
      </c>
    </row>
    <row r="1212" spans="3:9">
      <c r="C1212" s="869" t="s">
        <v>2087</v>
      </c>
      <c r="D1212" s="872">
        <v>0.95833333333333337</v>
      </c>
      <c r="E1212" s="871">
        <v>584.79999999999995</v>
      </c>
      <c r="F1212" s="871">
        <v>615</v>
      </c>
      <c r="G1212" s="504">
        <v>584.79999999999995</v>
      </c>
      <c r="H1212" s="504">
        <v>615</v>
      </c>
      <c r="I1212" s="510">
        <v>1199.8</v>
      </c>
    </row>
    <row r="1213" spans="3:9">
      <c r="C1213" s="869" t="s">
        <v>2087</v>
      </c>
      <c r="D1213" s="872">
        <v>0</v>
      </c>
      <c r="E1213" s="871">
        <v>575.6</v>
      </c>
      <c r="F1213" s="871">
        <v>612</v>
      </c>
      <c r="G1213" s="504">
        <v>575.6</v>
      </c>
      <c r="H1213" s="504">
        <v>612</v>
      </c>
      <c r="I1213" s="510">
        <v>1187.5999999999999</v>
      </c>
    </row>
    <row r="1214" spans="3:9">
      <c r="C1214" s="869" t="s">
        <v>2087</v>
      </c>
      <c r="D1214" s="872">
        <v>4.1666666666666664E-2</v>
      </c>
      <c r="E1214" s="871">
        <v>527.29999999999995</v>
      </c>
      <c r="F1214" s="871">
        <v>588</v>
      </c>
      <c r="G1214" s="504">
        <v>527.29999999999995</v>
      </c>
      <c r="H1214" s="504">
        <v>588</v>
      </c>
      <c r="I1214" s="510">
        <v>1115.3</v>
      </c>
    </row>
    <row r="1215" spans="3:9">
      <c r="C1215" s="869" t="s">
        <v>2087</v>
      </c>
      <c r="D1215" s="872">
        <v>8.3333333333333329E-2</v>
      </c>
      <c r="E1215" s="871">
        <v>546.1</v>
      </c>
      <c r="F1215" s="871">
        <v>589</v>
      </c>
      <c r="G1215" s="504">
        <v>546.1</v>
      </c>
      <c r="H1215" s="504">
        <v>589</v>
      </c>
      <c r="I1215" s="510">
        <v>1135.0999999999999</v>
      </c>
    </row>
    <row r="1216" spans="3:9">
      <c r="C1216" s="869" t="s">
        <v>2087</v>
      </c>
      <c r="D1216" s="872">
        <v>0.125</v>
      </c>
      <c r="E1216" s="871">
        <v>545.6</v>
      </c>
      <c r="F1216" s="871">
        <v>594</v>
      </c>
      <c r="G1216" s="504">
        <v>545.6</v>
      </c>
      <c r="H1216" s="504">
        <v>594</v>
      </c>
      <c r="I1216" s="510">
        <v>1139.5999999999999</v>
      </c>
    </row>
    <row r="1217" spans="3:9">
      <c r="C1217" s="869" t="s">
        <v>2087</v>
      </c>
      <c r="D1217" s="872">
        <v>0.16666666666666666</v>
      </c>
      <c r="E1217" s="871">
        <v>584.5</v>
      </c>
      <c r="F1217" s="871">
        <v>552</v>
      </c>
      <c r="G1217" s="504">
        <v>584.5</v>
      </c>
      <c r="H1217" s="504">
        <v>552</v>
      </c>
      <c r="I1217" s="510">
        <v>1136.5</v>
      </c>
    </row>
    <row r="1218" spans="3:9">
      <c r="C1218" s="869" t="s">
        <v>2087</v>
      </c>
      <c r="D1218" s="872">
        <v>0.20833333333333334</v>
      </c>
      <c r="E1218" s="871">
        <v>567.20000000000005</v>
      </c>
      <c r="F1218" s="871">
        <v>537</v>
      </c>
      <c r="G1218" s="504">
        <v>567.20000000000005</v>
      </c>
      <c r="H1218" s="504">
        <v>537</v>
      </c>
      <c r="I1218" s="510">
        <v>1104.2</v>
      </c>
    </row>
    <row r="1219" spans="3:9">
      <c r="C1219" s="869" t="s">
        <v>2087</v>
      </c>
      <c r="D1219" s="872">
        <v>0.25</v>
      </c>
      <c r="E1219" s="871">
        <v>560</v>
      </c>
      <c r="F1219" s="871">
        <v>538</v>
      </c>
      <c r="G1219" s="504">
        <v>560</v>
      </c>
      <c r="H1219" s="504">
        <v>538</v>
      </c>
      <c r="I1219" s="510">
        <v>1098</v>
      </c>
    </row>
    <row r="1220" spans="3:9">
      <c r="C1220" s="869" t="s">
        <v>2087</v>
      </c>
      <c r="D1220" s="872">
        <v>0.29166666666666669</v>
      </c>
      <c r="E1220" s="871">
        <v>515</v>
      </c>
      <c r="F1220" s="871">
        <v>551</v>
      </c>
      <c r="G1220" s="504">
        <v>515</v>
      </c>
      <c r="H1220" s="504">
        <v>551</v>
      </c>
      <c r="I1220" s="510">
        <v>1066</v>
      </c>
    </row>
    <row r="1221" spans="3:9">
      <c r="C1221" s="869" t="s">
        <v>2087</v>
      </c>
      <c r="D1221" s="872">
        <v>0.33333333333333331</v>
      </c>
      <c r="E1221" s="871">
        <v>540.79999999999995</v>
      </c>
      <c r="F1221" s="871">
        <v>541</v>
      </c>
      <c r="G1221" s="504">
        <v>540.79999999999995</v>
      </c>
      <c r="H1221" s="504">
        <v>541</v>
      </c>
      <c r="I1221" s="510">
        <v>1081.8</v>
      </c>
    </row>
    <row r="1222" spans="3:9">
      <c r="C1222" s="869" t="s">
        <v>2087</v>
      </c>
      <c r="D1222" s="872">
        <v>0.375</v>
      </c>
      <c r="E1222" s="871">
        <v>499.8</v>
      </c>
      <c r="F1222" s="871">
        <v>546</v>
      </c>
      <c r="G1222" s="504">
        <v>499.8</v>
      </c>
      <c r="H1222" s="504">
        <v>546</v>
      </c>
      <c r="I1222" s="510">
        <v>1045.8</v>
      </c>
    </row>
    <row r="1223" spans="3:9">
      <c r="C1223" s="869" t="s">
        <v>2087</v>
      </c>
      <c r="D1223" s="872">
        <v>0.41666666666666669</v>
      </c>
      <c r="E1223" s="871">
        <v>509.8</v>
      </c>
      <c r="F1223" s="871">
        <v>543</v>
      </c>
      <c r="G1223" s="504">
        <v>509.8</v>
      </c>
      <c r="H1223" s="504">
        <v>543</v>
      </c>
      <c r="I1223" s="510">
        <v>1052.8</v>
      </c>
    </row>
    <row r="1224" spans="3:9">
      <c r="C1224" s="869" t="s">
        <v>2087</v>
      </c>
      <c r="D1224" s="872">
        <v>0.45833333333333331</v>
      </c>
      <c r="E1224" s="871">
        <v>540.1</v>
      </c>
      <c r="F1224" s="871">
        <v>543</v>
      </c>
      <c r="G1224" s="504">
        <v>540.1</v>
      </c>
      <c r="H1224" s="504">
        <v>543</v>
      </c>
      <c r="I1224" s="510">
        <v>1083.0999999999999</v>
      </c>
    </row>
    <row r="1225" spans="3:9">
      <c r="C1225" s="869" t="s">
        <v>2087</v>
      </c>
      <c r="D1225" s="872">
        <v>0.5</v>
      </c>
      <c r="E1225" s="871">
        <v>540</v>
      </c>
      <c r="F1225" s="871">
        <v>544</v>
      </c>
      <c r="G1225" s="504">
        <v>540</v>
      </c>
      <c r="H1225" s="504">
        <v>544</v>
      </c>
      <c r="I1225" s="510">
        <v>1084</v>
      </c>
    </row>
    <row r="1226" spans="3:9">
      <c r="C1226" s="869" t="s">
        <v>2087</v>
      </c>
      <c r="D1226" s="872">
        <v>0.54166666666666663</v>
      </c>
      <c r="E1226" s="871">
        <v>540</v>
      </c>
      <c r="F1226" s="871">
        <v>544</v>
      </c>
      <c r="G1226" s="504">
        <v>540</v>
      </c>
      <c r="H1226" s="504">
        <v>544</v>
      </c>
      <c r="I1226" s="510">
        <v>1084</v>
      </c>
    </row>
    <row r="1227" spans="3:9">
      <c r="C1227" s="869" t="s">
        <v>2087</v>
      </c>
      <c r="D1227" s="872">
        <v>0.58333333333333337</v>
      </c>
      <c r="E1227" s="871">
        <v>584</v>
      </c>
      <c r="F1227" s="871">
        <v>544</v>
      </c>
      <c r="G1227" s="504">
        <v>584</v>
      </c>
      <c r="H1227" s="504">
        <v>544</v>
      </c>
      <c r="I1227" s="510">
        <v>1128</v>
      </c>
    </row>
    <row r="1228" spans="3:9">
      <c r="C1228" s="869" t="s">
        <v>2087</v>
      </c>
      <c r="D1228" s="872">
        <v>0.625</v>
      </c>
      <c r="E1228" s="871">
        <v>582</v>
      </c>
      <c r="F1228" s="871">
        <v>546</v>
      </c>
      <c r="G1228" s="504">
        <v>582</v>
      </c>
      <c r="H1228" s="504">
        <v>546</v>
      </c>
      <c r="I1228" s="510">
        <v>1128</v>
      </c>
    </row>
    <row r="1229" spans="3:9">
      <c r="C1229" s="869" t="s">
        <v>2087</v>
      </c>
      <c r="D1229" s="872">
        <v>0.66666666666666663</v>
      </c>
      <c r="E1229" s="871">
        <v>541.5</v>
      </c>
      <c r="F1229" s="871">
        <v>554</v>
      </c>
      <c r="G1229" s="504">
        <v>541.5</v>
      </c>
      <c r="H1229" s="504">
        <v>554</v>
      </c>
      <c r="I1229" s="510">
        <v>1095.5</v>
      </c>
    </row>
    <row r="1230" spans="3:9">
      <c r="C1230" s="869" t="s">
        <v>2087</v>
      </c>
      <c r="D1230" s="872">
        <v>0.70833333333333337</v>
      </c>
      <c r="E1230" s="871">
        <v>516.5</v>
      </c>
      <c r="F1230" s="871">
        <v>552</v>
      </c>
      <c r="G1230" s="504">
        <v>516.5</v>
      </c>
      <c r="H1230" s="504">
        <v>552</v>
      </c>
      <c r="I1230" s="510">
        <v>1068.5</v>
      </c>
    </row>
    <row r="1231" spans="3:9">
      <c r="C1231" s="869" t="s">
        <v>2087</v>
      </c>
      <c r="D1231" s="872">
        <v>0.75</v>
      </c>
      <c r="E1231" s="871">
        <v>543.79999999999995</v>
      </c>
      <c r="F1231" s="871">
        <v>548</v>
      </c>
      <c r="G1231" s="504">
        <v>543.79999999999995</v>
      </c>
      <c r="H1231" s="504">
        <v>548</v>
      </c>
      <c r="I1231" s="510">
        <v>1091.8</v>
      </c>
    </row>
    <row r="1232" spans="3:9">
      <c r="C1232" s="869" t="s">
        <v>2087</v>
      </c>
      <c r="D1232" s="872">
        <v>0.79166666666666663</v>
      </c>
      <c r="E1232" s="871">
        <v>582.9</v>
      </c>
      <c r="F1232" s="871">
        <v>532</v>
      </c>
      <c r="G1232" s="504">
        <v>582.9</v>
      </c>
      <c r="H1232" s="504">
        <v>532</v>
      </c>
      <c r="I1232" s="510">
        <v>1114.9000000000001</v>
      </c>
    </row>
    <row r="1233" spans="3:9">
      <c r="C1233" s="869" t="s">
        <v>2087</v>
      </c>
      <c r="D1233" s="872">
        <v>0.83333333333333337</v>
      </c>
      <c r="E1233" s="871">
        <v>542.9</v>
      </c>
      <c r="F1233" s="871">
        <v>527</v>
      </c>
      <c r="G1233" s="504">
        <v>542.9</v>
      </c>
      <c r="H1233" s="504">
        <v>527</v>
      </c>
      <c r="I1233" s="510">
        <v>1069.9000000000001</v>
      </c>
    </row>
    <row r="1234" spans="3:9">
      <c r="C1234" s="869" t="s">
        <v>2087</v>
      </c>
      <c r="D1234" s="872">
        <v>0.875</v>
      </c>
      <c r="E1234" s="871">
        <v>525</v>
      </c>
      <c r="F1234" s="871">
        <v>525</v>
      </c>
      <c r="G1234" s="504">
        <v>525</v>
      </c>
      <c r="H1234" s="504">
        <v>525</v>
      </c>
      <c r="I1234" s="510">
        <v>1050</v>
      </c>
    </row>
    <row r="1235" spans="3:9">
      <c r="C1235" s="869" t="s">
        <v>2087</v>
      </c>
      <c r="D1235" s="872">
        <v>0.91666666666666663</v>
      </c>
      <c r="E1235" s="871">
        <v>450.7</v>
      </c>
      <c r="F1235" s="871">
        <v>494</v>
      </c>
      <c r="G1235" s="504">
        <v>450.7</v>
      </c>
      <c r="H1235" s="504">
        <v>494</v>
      </c>
      <c r="I1235" s="510">
        <v>944.7</v>
      </c>
    </row>
    <row r="1236" spans="3:9">
      <c r="C1236" s="869" t="s">
        <v>2087</v>
      </c>
      <c r="D1236" s="872">
        <v>0.95833333333333337</v>
      </c>
      <c r="E1236" s="871">
        <v>446.4</v>
      </c>
      <c r="F1236" s="871">
        <v>497</v>
      </c>
      <c r="G1236" s="504">
        <v>446.4</v>
      </c>
      <c r="H1236" s="504">
        <v>497</v>
      </c>
      <c r="I1236" s="510">
        <v>943.4</v>
      </c>
    </row>
    <row r="1237" spans="3:9">
      <c r="C1237" s="869" t="s">
        <v>2087</v>
      </c>
      <c r="D1237" s="872">
        <v>0</v>
      </c>
      <c r="E1237" s="871">
        <v>440</v>
      </c>
      <c r="F1237" s="871">
        <v>497</v>
      </c>
      <c r="G1237" s="504">
        <v>440</v>
      </c>
      <c r="H1237" s="504">
        <v>497</v>
      </c>
      <c r="I1237" s="510">
        <v>937</v>
      </c>
    </row>
    <row r="1238" spans="3:9">
      <c r="C1238" s="869" t="s">
        <v>2087</v>
      </c>
      <c r="D1238" s="872">
        <v>4.1666666666666664E-2</v>
      </c>
      <c r="E1238" s="871">
        <v>439.8</v>
      </c>
      <c r="F1238" s="871">
        <v>497</v>
      </c>
      <c r="G1238" s="504">
        <v>439.8</v>
      </c>
      <c r="H1238" s="504">
        <v>497</v>
      </c>
      <c r="I1238" s="510">
        <v>936.8</v>
      </c>
    </row>
    <row r="1239" spans="3:9">
      <c r="C1239" s="869" t="s">
        <v>2087</v>
      </c>
      <c r="D1239" s="872">
        <v>8.3333333333333329E-2</v>
      </c>
      <c r="E1239" s="871">
        <v>446.4</v>
      </c>
      <c r="F1239" s="871">
        <v>502</v>
      </c>
      <c r="G1239" s="504">
        <v>446.4</v>
      </c>
      <c r="H1239" s="504">
        <v>502</v>
      </c>
      <c r="I1239" s="510">
        <v>948.4</v>
      </c>
    </row>
    <row r="1240" spans="3:9">
      <c r="C1240" s="869" t="s">
        <v>2087</v>
      </c>
      <c r="D1240" s="872">
        <v>0.125</v>
      </c>
      <c r="E1240" s="871">
        <v>554.6</v>
      </c>
      <c r="F1240" s="871">
        <v>590</v>
      </c>
      <c r="G1240" s="504">
        <v>554.6</v>
      </c>
      <c r="H1240" s="504">
        <v>590</v>
      </c>
      <c r="I1240" s="510">
        <v>1144.5999999999999</v>
      </c>
    </row>
    <row r="1241" spans="3:9">
      <c r="C1241" s="869" t="s">
        <v>2087</v>
      </c>
      <c r="D1241" s="872">
        <v>0.16666666666666666</v>
      </c>
      <c r="E1241" s="871">
        <v>527</v>
      </c>
      <c r="F1241" s="871">
        <v>569</v>
      </c>
      <c r="G1241" s="504">
        <v>527</v>
      </c>
      <c r="H1241" s="504">
        <v>569</v>
      </c>
      <c r="I1241" s="510">
        <v>1096</v>
      </c>
    </row>
    <row r="1242" spans="3:9">
      <c r="C1242" s="869" t="s">
        <v>2087</v>
      </c>
      <c r="D1242" s="872">
        <v>0.20833333333333334</v>
      </c>
      <c r="E1242" s="871">
        <v>540.1</v>
      </c>
      <c r="F1242" s="871">
        <v>565</v>
      </c>
      <c r="G1242" s="504">
        <v>540.1</v>
      </c>
      <c r="H1242" s="504">
        <v>565</v>
      </c>
      <c r="I1242" s="510">
        <v>1105.0999999999999</v>
      </c>
    </row>
    <row r="1243" spans="3:9">
      <c r="C1243" s="869" t="s">
        <v>2087</v>
      </c>
      <c r="D1243" s="872">
        <v>0.25</v>
      </c>
      <c r="E1243" s="871">
        <v>520.9</v>
      </c>
      <c r="F1243" s="871">
        <v>527</v>
      </c>
      <c r="G1243" s="504">
        <v>520.9</v>
      </c>
      <c r="H1243" s="504">
        <v>527</v>
      </c>
      <c r="I1243" s="510">
        <v>1047.9000000000001</v>
      </c>
    </row>
    <row r="1244" spans="3:9">
      <c r="C1244" s="869" t="s">
        <v>2087</v>
      </c>
      <c r="D1244" s="872">
        <v>0.29166666666666669</v>
      </c>
      <c r="E1244" s="871">
        <v>509.8</v>
      </c>
      <c r="F1244" s="871">
        <v>524</v>
      </c>
      <c r="G1244" s="504">
        <v>509.8</v>
      </c>
      <c r="H1244" s="504">
        <v>524</v>
      </c>
      <c r="I1244" s="510">
        <v>1033.8</v>
      </c>
    </row>
    <row r="1245" spans="3:9">
      <c r="C1245" s="869" t="s">
        <v>2087</v>
      </c>
      <c r="D1245" s="872">
        <v>0.33333333333333331</v>
      </c>
      <c r="E1245" s="871">
        <v>526.20000000000005</v>
      </c>
      <c r="F1245" s="871">
        <v>526</v>
      </c>
      <c r="G1245" s="504">
        <v>526.20000000000005</v>
      </c>
      <c r="H1245" s="504">
        <v>526</v>
      </c>
      <c r="I1245" s="510">
        <v>1052.2</v>
      </c>
    </row>
    <row r="1246" spans="3:9">
      <c r="C1246" s="869" t="s">
        <v>2087</v>
      </c>
      <c r="D1246" s="872">
        <v>0.375</v>
      </c>
      <c r="E1246" s="871">
        <v>540</v>
      </c>
      <c r="F1246" s="871">
        <v>523</v>
      </c>
      <c r="G1246" s="504">
        <v>540</v>
      </c>
      <c r="H1246" s="504">
        <v>523</v>
      </c>
      <c r="I1246" s="510">
        <v>1063</v>
      </c>
    </row>
    <row r="1247" spans="3:9">
      <c r="C1247" s="869" t="s">
        <v>2087</v>
      </c>
      <c r="D1247" s="872">
        <v>0.41666666666666669</v>
      </c>
      <c r="E1247" s="871">
        <v>549.4</v>
      </c>
      <c r="F1247" s="871">
        <v>524</v>
      </c>
      <c r="G1247" s="504">
        <v>549.4</v>
      </c>
      <c r="H1247" s="504">
        <v>524</v>
      </c>
      <c r="I1247" s="510">
        <v>1073.4000000000001</v>
      </c>
    </row>
    <row r="1248" spans="3:9">
      <c r="C1248" s="869" t="s">
        <v>2087</v>
      </c>
      <c r="D1248" s="872">
        <v>0.45833333333333331</v>
      </c>
      <c r="E1248" s="871">
        <v>595.1</v>
      </c>
      <c r="F1248" s="871">
        <v>541</v>
      </c>
      <c r="G1248" s="504">
        <v>595.1</v>
      </c>
      <c r="H1248" s="504">
        <v>541</v>
      </c>
      <c r="I1248" s="510">
        <v>1136.0999999999999</v>
      </c>
    </row>
    <row r="1249" spans="3:9">
      <c r="C1249" s="869" t="s">
        <v>2087</v>
      </c>
      <c r="D1249" s="872">
        <v>0.5</v>
      </c>
      <c r="E1249" s="871">
        <v>539.79999999999995</v>
      </c>
      <c r="F1249" s="871">
        <v>545</v>
      </c>
      <c r="G1249" s="504">
        <v>539.79999999999995</v>
      </c>
      <c r="H1249" s="504">
        <v>545</v>
      </c>
      <c r="I1249" s="510">
        <v>1084.8</v>
      </c>
    </row>
    <row r="1250" spans="3:9">
      <c r="C1250" s="869" t="s">
        <v>2087</v>
      </c>
      <c r="D1250" s="872">
        <v>0.54166666666666663</v>
      </c>
      <c r="E1250" s="871">
        <v>558.29999999999995</v>
      </c>
      <c r="F1250" s="871">
        <v>546</v>
      </c>
      <c r="G1250" s="504">
        <v>558.29999999999995</v>
      </c>
      <c r="H1250" s="504">
        <v>546</v>
      </c>
      <c r="I1250" s="510">
        <v>1104.3</v>
      </c>
    </row>
    <row r="1251" spans="3:9">
      <c r="C1251" s="869" t="s">
        <v>2087</v>
      </c>
      <c r="D1251" s="872">
        <v>0.58333333333333337</v>
      </c>
      <c r="E1251" s="871">
        <v>535</v>
      </c>
      <c r="F1251" s="871">
        <v>544</v>
      </c>
      <c r="G1251" s="504">
        <v>535</v>
      </c>
      <c r="H1251" s="504">
        <v>544</v>
      </c>
      <c r="I1251" s="510">
        <v>1079</v>
      </c>
    </row>
    <row r="1252" spans="3:9">
      <c r="C1252" s="869" t="s">
        <v>2087</v>
      </c>
      <c r="D1252" s="872">
        <v>0.625</v>
      </c>
      <c r="E1252" s="871">
        <v>565.6</v>
      </c>
      <c r="F1252" s="871">
        <v>626</v>
      </c>
      <c r="G1252" s="504">
        <v>565.6</v>
      </c>
      <c r="H1252" s="504">
        <v>626</v>
      </c>
      <c r="I1252" s="510">
        <v>1191.5999999999999</v>
      </c>
    </row>
    <row r="1253" spans="3:9">
      <c r="C1253" s="869" t="s">
        <v>2087</v>
      </c>
      <c r="D1253" s="872">
        <v>0.66666666666666663</v>
      </c>
      <c r="E1253" s="871">
        <v>401.2</v>
      </c>
      <c r="F1253" s="871">
        <v>610</v>
      </c>
      <c r="G1253" s="504">
        <v>401.2</v>
      </c>
      <c r="H1253" s="504">
        <v>610</v>
      </c>
      <c r="I1253" s="510">
        <v>1011.2</v>
      </c>
    </row>
    <row r="1254" spans="3:9">
      <c r="C1254" s="869" t="s">
        <v>2087</v>
      </c>
      <c r="D1254" s="872">
        <v>0.70833333333333337</v>
      </c>
      <c r="E1254" s="871">
        <v>232.7</v>
      </c>
      <c r="F1254" s="871">
        <v>385</v>
      </c>
      <c r="G1254" s="504">
        <v>232.7</v>
      </c>
      <c r="H1254" s="504">
        <v>385</v>
      </c>
      <c r="I1254" s="510">
        <v>617.70000000000005</v>
      </c>
    </row>
    <row r="1255" spans="3:9">
      <c r="C1255" s="869" t="s">
        <v>2087</v>
      </c>
      <c r="D1255" s="872">
        <v>0.75</v>
      </c>
      <c r="E1255" s="871">
        <v>397.5</v>
      </c>
      <c r="F1255" s="871">
        <v>552</v>
      </c>
      <c r="G1255" s="504">
        <v>397.5</v>
      </c>
      <c r="H1255" s="504">
        <v>552</v>
      </c>
      <c r="I1255" s="510">
        <v>949.5</v>
      </c>
    </row>
    <row r="1256" spans="3:9">
      <c r="C1256" s="869" t="s">
        <v>2087</v>
      </c>
      <c r="D1256" s="872">
        <v>0.79166666666666663</v>
      </c>
      <c r="E1256" s="871">
        <v>408.9</v>
      </c>
      <c r="F1256" s="871">
        <v>457</v>
      </c>
      <c r="G1256" s="504">
        <v>408.9</v>
      </c>
      <c r="H1256" s="504">
        <v>457</v>
      </c>
      <c r="I1256" s="510">
        <v>865.9</v>
      </c>
    </row>
    <row r="1257" spans="3:9">
      <c r="C1257" s="869" t="s">
        <v>2087</v>
      </c>
      <c r="D1257" s="872">
        <v>0.83333333333333337</v>
      </c>
      <c r="E1257" s="871">
        <v>526</v>
      </c>
      <c r="F1257" s="871">
        <v>548</v>
      </c>
      <c r="G1257" s="504">
        <v>526</v>
      </c>
      <c r="H1257" s="504">
        <v>548</v>
      </c>
      <c r="I1257" s="510">
        <v>1074</v>
      </c>
    </row>
    <row r="1258" spans="3:9">
      <c r="C1258" s="869" t="s">
        <v>2087</v>
      </c>
      <c r="D1258" s="872">
        <v>0.875</v>
      </c>
      <c r="E1258" s="871">
        <v>550.5</v>
      </c>
      <c r="F1258" s="871">
        <v>572</v>
      </c>
      <c r="G1258" s="504">
        <v>550.5</v>
      </c>
      <c r="H1258" s="504">
        <v>572</v>
      </c>
      <c r="I1258" s="510">
        <v>1122.5</v>
      </c>
    </row>
    <row r="1259" spans="3:9">
      <c r="C1259" s="869" t="s">
        <v>2087</v>
      </c>
      <c r="D1259" s="872">
        <v>0.91666666666666663</v>
      </c>
      <c r="E1259" s="871">
        <v>530.9</v>
      </c>
      <c r="F1259" s="871">
        <v>512</v>
      </c>
      <c r="G1259" s="504">
        <v>530.9</v>
      </c>
      <c r="H1259" s="504">
        <v>512</v>
      </c>
      <c r="I1259" s="510">
        <v>1042.9000000000001</v>
      </c>
    </row>
    <row r="1260" spans="3:9">
      <c r="C1260" s="869" t="s">
        <v>2087</v>
      </c>
      <c r="D1260" s="872">
        <v>0.95833333333333337</v>
      </c>
      <c r="E1260" s="871">
        <v>509.8</v>
      </c>
      <c r="F1260" s="871">
        <v>512</v>
      </c>
      <c r="G1260" s="504">
        <v>509.8</v>
      </c>
      <c r="H1260" s="504">
        <v>512</v>
      </c>
      <c r="I1260" s="510">
        <v>1021.8</v>
      </c>
    </row>
    <row r="1261" spans="3:9">
      <c r="C1261" s="869" t="s">
        <v>2087</v>
      </c>
      <c r="D1261" s="872">
        <v>0</v>
      </c>
      <c r="E1261" s="871">
        <v>509.1</v>
      </c>
      <c r="F1261" s="871">
        <v>523</v>
      </c>
      <c r="G1261" s="504">
        <v>509.1</v>
      </c>
      <c r="H1261" s="504">
        <v>523</v>
      </c>
      <c r="I1261" s="510">
        <v>1032.0999999999999</v>
      </c>
    </row>
    <row r="1262" spans="3:9">
      <c r="C1262" s="869" t="s">
        <v>2087</v>
      </c>
      <c r="D1262" s="872">
        <v>4.1666666666666664E-2</v>
      </c>
      <c r="E1262" s="871">
        <v>469.8</v>
      </c>
      <c r="F1262" s="871">
        <v>504</v>
      </c>
      <c r="G1262" s="504">
        <v>469.8</v>
      </c>
      <c r="H1262" s="504">
        <v>504</v>
      </c>
      <c r="I1262" s="510">
        <v>973.8</v>
      </c>
    </row>
    <row r="1263" spans="3:9">
      <c r="C1263" s="869" t="s">
        <v>2087</v>
      </c>
      <c r="D1263" s="872">
        <v>8.3333333333333329E-2</v>
      </c>
      <c r="E1263" s="871">
        <v>478.2</v>
      </c>
      <c r="F1263" s="871">
        <v>502</v>
      </c>
      <c r="G1263" s="504">
        <v>478.2</v>
      </c>
      <c r="H1263" s="504">
        <v>502</v>
      </c>
      <c r="I1263" s="510">
        <v>980.2</v>
      </c>
    </row>
    <row r="1264" spans="3:9">
      <c r="C1264" s="869" t="s">
        <v>2087</v>
      </c>
      <c r="D1264" s="872">
        <v>0.125</v>
      </c>
      <c r="E1264" s="871">
        <v>471</v>
      </c>
      <c r="F1264" s="871">
        <v>500</v>
      </c>
      <c r="G1264" s="504">
        <v>471</v>
      </c>
      <c r="H1264" s="504">
        <v>500</v>
      </c>
      <c r="I1264" s="510">
        <v>971</v>
      </c>
    </row>
    <row r="1265" spans="3:9">
      <c r="C1265" s="869" t="s">
        <v>2087</v>
      </c>
      <c r="D1265" s="872">
        <v>0.16666666666666666</v>
      </c>
      <c r="E1265" s="871">
        <v>512.79999999999995</v>
      </c>
      <c r="F1265" s="871">
        <v>521</v>
      </c>
      <c r="G1265" s="504">
        <v>512.79999999999995</v>
      </c>
      <c r="H1265" s="504">
        <v>521</v>
      </c>
      <c r="I1265" s="510">
        <v>1033.8</v>
      </c>
    </row>
    <row r="1266" spans="3:9">
      <c r="C1266" s="869" t="s">
        <v>2087</v>
      </c>
      <c r="D1266" s="872">
        <v>0.20833333333333334</v>
      </c>
      <c r="E1266" s="871">
        <v>481.8</v>
      </c>
      <c r="F1266" s="871">
        <v>506</v>
      </c>
      <c r="G1266" s="504">
        <v>481.8</v>
      </c>
      <c r="H1266" s="504">
        <v>506</v>
      </c>
      <c r="I1266" s="510">
        <v>987.8</v>
      </c>
    </row>
    <row r="1267" spans="3:9">
      <c r="C1267" s="869" t="s">
        <v>2087</v>
      </c>
      <c r="D1267" s="872">
        <v>0.25</v>
      </c>
      <c r="E1267" s="871">
        <v>428.1</v>
      </c>
      <c r="F1267" s="871">
        <v>500</v>
      </c>
      <c r="G1267" s="504">
        <v>428.1</v>
      </c>
      <c r="H1267" s="504">
        <v>500</v>
      </c>
      <c r="I1267" s="510">
        <v>928.1</v>
      </c>
    </row>
    <row r="1268" spans="3:9">
      <c r="C1268" s="869" t="s">
        <v>2087</v>
      </c>
      <c r="D1268" s="872">
        <v>0.29166666666666669</v>
      </c>
      <c r="E1268" s="871">
        <v>497.2</v>
      </c>
      <c r="F1268" s="871">
        <v>497</v>
      </c>
      <c r="G1268" s="504">
        <v>497.2</v>
      </c>
      <c r="H1268" s="504">
        <v>497</v>
      </c>
      <c r="I1268" s="510">
        <v>994.2</v>
      </c>
    </row>
    <row r="1269" spans="3:9">
      <c r="C1269" s="869" t="s">
        <v>2087</v>
      </c>
      <c r="D1269" s="872">
        <v>0.33333333333333331</v>
      </c>
      <c r="E1269" s="871">
        <v>500.2</v>
      </c>
      <c r="F1269" s="871">
        <v>496</v>
      </c>
      <c r="G1269" s="504">
        <v>500.2</v>
      </c>
      <c r="H1269" s="504">
        <v>496</v>
      </c>
      <c r="I1269" s="510">
        <v>996.2</v>
      </c>
    </row>
    <row r="1270" spans="3:9">
      <c r="C1270" s="869" t="s">
        <v>2087</v>
      </c>
      <c r="D1270" s="872">
        <v>0.375</v>
      </c>
      <c r="E1270" s="871">
        <v>510.8</v>
      </c>
      <c r="F1270" s="871">
        <v>529</v>
      </c>
      <c r="G1270" s="504">
        <v>510.8</v>
      </c>
      <c r="H1270" s="504">
        <v>529</v>
      </c>
      <c r="I1270" s="510">
        <v>1039.8</v>
      </c>
    </row>
    <row r="1271" spans="3:9">
      <c r="C1271" s="869" t="s">
        <v>2087</v>
      </c>
      <c r="D1271" s="872">
        <v>0.41666666666666669</v>
      </c>
      <c r="E1271" s="871">
        <v>493</v>
      </c>
      <c r="F1271" s="871">
        <v>523</v>
      </c>
      <c r="G1271" s="504">
        <v>493</v>
      </c>
      <c r="H1271" s="504">
        <v>523</v>
      </c>
      <c r="I1271" s="510">
        <v>1016</v>
      </c>
    </row>
    <row r="1272" spans="3:9">
      <c r="C1272" s="869" t="s">
        <v>2087</v>
      </c>
      <c r="D1272" s="872">
        <v>0.45833333333333331</v>
      </c>
      <c r="E1272" s="871">
        <v>489.7</v>
      </c>
      <c r="F1272" s="871">
        <v>520</v>
      </c>
      <c r="G1272" s="504">
        <v>489.7</v>
      </c>
      <c r="H1272" s="504">
        <v>520</v>
      </c>
      <c r="I1272" s="510">
        <v>1009.7</v>
      </c>
    </row>
    <row r="1273" spans="3:9">
      <c r="C1273" s="869" t="s">
        <v>2087</v>
      </c>
      <c r="D1273" s="872">
        <v>0.5</v>
      </c>
      <c r="E1273" s="871">
        <v>537.5</v>
      </c>
      <c r="F1273" s="871">
        <v>516</v>
      </c>
      <c r="G1273" s="504">
        <v>537.5</v>
      </c>
      <c r="H1273" s="504">
        <v>516</v>
      </c>
      <c r="I1273" s="510">
        <v>1053.5</v>
      </c>
    </row>
    <row r="1274" spans="3:9">
      <c r="C1274" s="869" t="s">
        <v>2087</v>
      </c>
      <c r="D1274" s="872">
        <v>0.54166666666666663</v>
      </c>
      <c r="E1274" s="871">
        <v>452.1</v>
      </c>
      <c r="F1274" s="871">
        <v>521</v>
      </c>
      <c r="G1274" s="504">
        <v>452.1</v>
      </c>
      <c r="H1274" s="504">
        <v>521</v>
      </c>
      <c r="I1274" s="510">
        <v>973.1</v>
      </c>
    </row>
    <row r="1275" spans="3:9">
      <c r="C1275" s="869" t="s">
        <v>2087</v>
      </c>
      <c r="D1275" s="872">
        <v>0.58333333333333337</v>
      </c>
      <c r="E1275" s="871">
        <v>459.6</v>
      </c>
      <c r="F1275" s="871">
        <v>521</v>
      </c>
      <c r="G1275" s="504">
        <v>459.6</v>
      </c>
      <c r="H1275" s="504">
        <v>521</v>
      </c>
      <c r="I1275" s="510">
        <v>980.6</v>
      </c>
    </row>
    <row r="1276" spans="3:9">
      <c r="C1276" s="869" t="s">
        <v>2087</v>
      </c>
      <c r="D1276" s="872">
        <v>0.625</v>
      </c>
      <c r="E1276" s="871">
        <v>495</v>
      </c>
      <c r="F1276" s="871">
        <v>520</v>
      </c>
      <c r="G1276" s="504">
        <v>495</v>
      </c>
      <c r="H1276" s="504">
        <v>520</v>
      </c>
      <c r="I1276" s="510">
        <v>1015</v>
      </c>
    </row>
    <row r="1277" spans="3:9">
      <c r="C1277" s="869" t="s">
        <v>2087</v>
      </c>
      <c r="D1277" s="872">
        <v>0.66666666666666663</v>
      </c>
      <c r="E1277" s="871">
        <v>489</v>
      </c>
      <c r="F1277" s="871">
        <v>518</v>
      </c>
      <c r="G1277" s="504">
        <v>489</v>
      </c>
      <c r="H1277" s="504">
        <v>518</v>
      </c>
      <c r="I1277" s="510">
        <v>1007</v>
      </c>
    </row>
    <row r="1278" spans="3:9">
      <c r="C1278" s="869" t="s">
        <v>2087</v>
      </c>
      <c r="D1278" s="872">
        <v>0.70833333333333337</v>
      </c>
      <c r="E1278" s="871">
        <v>506.5</v>
      </c>
      <c r="F1278" s="871">
        <v>518</v>
      </c>
      <c r="G1278" s="504">
        <v>506.5</v>
      </c>
      <c r="H1278" s="504">
        <v>518</v>
      </c>
      <c r="I1278" s="510">
        <v>1024.5</v>
      </c>
    </row>
    <row r="1279" spans="3:9">
      <c r="C1279" s="869" t="s">
        <v>2087</v>
      </c>
      <c r="D1279" s="872">
        <v>0.75</v>
      </c>
      <c r="E1279" s="871">
        <v>515.9</v>
      </c>
      <c r="F1279" s="871">
        <v>632</v>
      </c>
      <c r="G1279" s="504">
        <v>515.9</v>
      </c>
      <c r="H1279" s="504">
        <v>632</v>
      </c>
      <c r="I1279" s="510">
        <v>1147.9000000000001</v>
      </c>
    </row>
    <row r="1280" spans="3:9">
      <c r="C1280" s="869" t="s">
        <v>2087</v>
      </c>
      <c r="D1280" s="872">
        <v>0.79166666666666663</v>
      </c>
      <c r="E1280" s="871">
        <v>485.6</v>
      </c>
      <c r="F1280" s="871">
        <v>589</v>
      </c>
      <c r="G1280" s="504">
        <v>485.6</v>
      </c>
      <c r="H1280" s="504">
        <v>589</v>
      </c>
      <c r="I1280" s="510">
        <v>1074.5999999999999</v>
      </c>
    </row>
    <row r="1281" spans="3:9">
      <c r="C1281" s="869" t="s">
        <v>2087</v>
      </c>
      <c r="D1281" s="872">
        <v>0.83333333333333337</v>
      </c>
      <c r="E1281" s="871">
        <v>498.8</v>
      </c>
      <c r="F1281" s="871">
        <v>572</v>
      </c>
      <c r="G1281" s="504">
        <v>498.8</v>
      </c>
      <c r="H1281" s="504">
        <v>572</v>
      </c>
      <c r="I1281" s="510">
        <v>1070.8</v>
      </c>
    </row>
    <row r="1282" spans="3:9">
      <c r="C1282" s="869" t="s">
        <v>2087</v>
      </c>
      <c r="D1282" s="872">
        <v>0.875</v>
      </c>
      <c r="E1282" s="871">
        <v>479.9</v>
      </c>
      <c r="F1282" s="871">
        <v>542</v>
      </c>
      <c r="G1282" s="504">
        <v>479.9</v>
      </c>
      <c r="H1282" s="504">
        <v>542</v>
      </c>
      <c r="I1282" s="510">
        <v>1021.9</v>
      </c>
    </row>
    <row r="1283" spans="3:9">
      <c r="C1283" s="869" t="s">
        <v>2087</v>
      </c>
      <c r="D1283" s="872">
        <v>0.91666666666666663</v>
      </c>
      <c r="E1283" s="871">
        <v>499.8</v>
      </c>
      <c r="F1283" s="871">
        <v>543</v>
      </c>
      <c r="G1283" s="504">
        <v>499.8</v>
      </c>
      <c r="H1283" s="504">
        <v>543</v>
      </c>
      <c r="I1283" s="510">
        <v>1042.8</v>
      </c>
    </row>
    <row r="1284" spans="3:9">
      <c r="C1284" s="869" t="s">
        <v>2087</v>
      </c>
      <c r="D1284" s="872">
        <v>0.95833333333333337</v>
      </c>
      <c r="E1284" s="871">
        <v>539.20000000000005</v>
      </c>
      <c r="F1284" s="871">
        <v>538</v>
      </c>
      <c r="G1284" s="504">
        <v>539.20000000000005</v>
      </c>
      <c r="H1284" s="504">
        <v>538</v>
      </c>
      <c r="I1284" s="510">
        <v>1077.2</v>
      </c>
    </row>
    <row r="1285" spans="3:9">
      <c r="C1285" s="869" t="s">
        <v>2087</v>
      </c>
      <c r="D1285" s="872">
        <v>0</v>
      </c>
      <c r="E1285" s="871">
        <v>480.8</v>
      </c>
      <c r="F1285" s="871">
        <v>536</v>
      </c>
      <c r="G1285" s="504">
        <v>480.8</v>
      </c>
      <c r="H1285" s="504">
        <v>536</v>
      </c>
      <c r="I1285" s="510">
        <v>1016.8</v>
      </c>
    </row>
    <row r="1286" spans="3:9">
      <c r="C1286" s="869" t="s">
        <v>2087</v>
      </c>
      <c r="D1286" s="872">
        <v>4.1666666666666664E-2</v>
      </c>
      <c r="E1286" s="871">
        <v>438.1</v>
      </c>
      <c r="F1286" s="871">
        <v>514</v>
      </c>
      <c r="G1286" s="504">
        <v>438.1</v>
      </c>
      <c r="H1286" s="504">
        <v>514</v>
      </c>
      <c r="I1286" s="510">
        <v>952.1</v>
      </c>
    </row>
    <row r="1287" spans="3:9">
      <c r="C1287" s="869" t="s">
        <v>2087</v>
      </c>
      <c r="D1287" s="872">
        <v>8.3333333333333329E-2</v>
      </c>
      <c r="E1287" s="871">
        <v>520.4</v>
      </c>
      <c r="F1287" s="871">
        <v>553</v>
      </c>
      <c r="G1287" s="504">
        <v>520.4</v>
      </c>
      <c r="H1287" s="504">
        <v>553</v>
      </c>
      <c r="I1287" s="510">
        <v>1073.4000000000001</v>
      </c>
    </row>
    <row r="1288" spans="3:9">
      <c r="C1288" s="869" t="s">
        <v>2087</v>
      </c>
      <c r="D1288" s="872">
        <v>0.125</v>
      </c>
      <c r="E1288" s="871">
        <v>520</v>
      </c>
      <c r="F1288" s="871">
        <v>553</v>
      </c>
      <c r="G1288" s="504">
        <v>520</v>
      </c>
      <c r="H1288" s="504">
        <v>553</v>
      </c>
      <c r="I1288" s="510">
        <v>1073</v>
      </c>
    </row>
    <row r="1289" spans="3:9">
      <c r="C1289" s="869" t="s">
        <v>2087</v>
      </c>
      <c r="D1289" s="872">
        <v>0.16666666666666666</v>
      </c>
      <c r="E1289" s="871">
        <v>514.4</v>
      </c>
      <c r="F1289" s="871">
        <v>551</v>
      </c>
      <c r="G1289" s="504">
        <v>514.4</v>
      </c>
      <c r="H1289" s="504">
        <v>551</v>
      </c>
      <c r="I1289" s="510">
        <v>1065.4000000000001</v>
      </c>
    </row>
    <row r="1290" spans="3:9">
      <c r="C1290" s="869" t="s">
        <v>2087</v>
      </c>
      <c r="D1290" s="872">
        <v>0.20833333333333334</v>
      </c>
      <c r="E1290" s="871">
        <v>491.4</v>
      </c>
      <c r="F1290" s="871">
        <v>524</v>
      </c>
      <c r="G1290" s="504">
        <v>491.4</v>
      </c>
      <c r="H1290" s="504">
        <v>524</v>
      </c>
      <c r="I1290" s="510">
        <v>1015.4</v>
      </c>
    </row>
    <row r="1291" spans="3:9">
      <c r="C1291" s="869" t="s">
        <v>2087</v>
      </c>
      <c r="D1291" s="872">
        <v>0.25</v>
      </c>
      <c r="E1291" s="871">
        <v>451.3</v>
      </c>
      <c r="F1291" s="871">
        <v>505</v>
      </c>
      <c r="G1291" s="504">
        <v>451.3</v>
      </c>
      <c r="H1291" s="504">
        <v>505</v>
      </c>
      <c r="I1291" s="510">
        <v>956.3</v>
      </c>
    </row>
    <row r="1292" spans="3:9">
      <c r="C1292" s="869" t="s">
        <v>2087</v>
      </c>
      <c r="D1292" s="872">
        <v>0.29166666666666669</v>
      </c>
      <c r="E1292" s="871">
        <v>499.3</v>
      </c>
      <c r="F1292" s="871">
        <v>503</v>
      </c>
      <c r="G1292" s="504">
        <v>499.3</v>
      </c>
      <c r="H1292" s="504">
        <v>503</v>
      </c>
      <c r="I1292" s="510">
        <v>1002.3</v>
      </c>
    </row>
    <row r="1293" spans="3:9">
      <c r="C1293" s="869" t="s">
        <v>2087</v>
      </c>
      <c r="D1293" s="872">
        <v>0.33333333333333331</v>
      </c>
      <c r="E1293" s="871">
        <v>510.1</v>
      </c>
      <c r="F1293" s="871">
        <v>502</v>
      </c>
      <c r="G1293" s="504">
        <v>510.1</v>
      </c>
      <c r="H1293" s="504">
        <v>502</v>
      </c>
      <c r="I1293" s="510">
        <v>1012.1</v>
      </c>
    </row>
    <row r="1294" spans="3:9">
      <c r="C1294" s="869" t="s">
        <v>2087</v>
      </c>
      <c r="D1294" s="872">
        <v>0.375</v>
      </c>
      <c r="E1294" s="871">
        <v>569.5</v>
      </c>
      <c r="F1294" s="871">
        <v>557</v>
      </c>
      <c r="G1294" s="504">
        <v>569.5</v>
      </c>
      <c r="H1294" s="504">
        <v>557</v>
      </c>
      <c r="I1294" s="510">
        <v>1126.5</v>
      </c>
    </row>
    <row r="1295" spans="3:9">
      <c r="C1295" s="869" t="s">
        <v>2087</v>
      </c>
      <c r="D1295" s="872">
        <v>0.41666666666666669</v>
      </c>
      <c r="E1295" s="871">
        <v>523.79999999999995</v>
      </c>
      <c r="F1295" s="871">
        <v>612</v>
      </c>
      <c r="G1295" s="504">
        <v>523.79999999999995</v>
      </c>
      <c r="H1295" s="504">
        <v>612</v>
      </c>
      <c r="I1295" s="510">
        <v>1135.8</v>
      </c>
    </row>
    <row r="1296" spans="3:9">
      <c r="C1296" s="869" t="s">
        <v>2087</v>
      </c>
      <c r="D1296" s="872">
        <v>0.45833333333333331</v>
      </c>
      <c r="E1296" s="871">
        <v>568</v>
      </c>
      <c r="F1296" s="871">
        <v>594</v>
      </c>
      <c r="G1296" s="504">
        <v>568</v>
      </c>
      <c r="H1296" s="504">
        <v>594</v>
      </c>
      <c r="I1296" s="510">
        <v>1162</v>
      </c>
    </row>
    <row r="1297" spans="3:9">
      <c r="C1297" s="869" t="s">
        <v>2087</v>
      </c>
      <c r="D1297" s="872">
        <v>0.5</v>
      </c>
      <c r="E1297" s="871">
        <v>516.5</v>
      </c>
      <c r="F1297" s="871">
        <v>582</v>
      </c>
      <c r="G1297" s="504">
        <v>516.5</v>
      </c>
      <c r="H1297" s="504">
        <v>582</v>
      </c>
      <c r="I1297" s="510">
        <v>1098.5</v>
      </c>
    </row>
    <row r="1298" spans="3:9">
      <c r="C1298" s="869" t="s">
        <v>2087</v>
      </c>
      <c r="D1298" s="872">
        <v>0.54166666666666663</v>
      </c>
      <c r="E1298" s="871">
        <v>520</v>
      </c>
      <c r="F1298" s="871">
        <v>575</v>
      </c>
      <c r="G1298" s="504">
        <v>520</v>
      </c>
      <c r="H1298" s="504">
        <v>575</v>
      </c>
      <c r="I1298" s="510">
        <v>1095</v>
      </c>
    </row>
    <row r="1299" spans="3:9">
      <c r="C1299" s="869" t="s">
        <v>2087</v>
      </c>
      <c r="D1299" s="872">
        <v>0.58333333333333337</v>
      </c>
      <c r="E1299" s="871">
        <v>520</v>
      </c>
      <c r="F1299" s="871">
        <v>573</v>
      </c>
      <c r="G1299" s="504">
        <v>520</v>
      </c>
      <c r="H1299" s="504">
        <v>573</v>
      </c>
      <c r="I1299" s="510">
        <v>1093</v>
      </c>
    </row>
    <row r="1300" spans="3:9">
      <c r="C1300" s="869" t="s">
        <v>2087</v>
      </c>
      <c r="D1300" s="872">
        <v>0.625</v>
      </c>
      <c r="E1300" s="871">
        <v>519.9</v>
      </c>
      <c r="F1300" s="871">
        <v>549</v>
      </c>
      <c r="G1300" s="504">
        <v>519.9</v>
      </c>
      <c r="H1300" s="504">
        <v>549</v>
      </c>
      <c r="I1300" s="510">
        <v>1068.9000000000001</v>
      </c>
    </row>
    <row r="1301" spans="3:9">
      <c r="C1301" s="869" t="s">
        <v>2087</v>
      </c>
      <c r="D1301" s="872">
        <v>0.66666666666666663</v>
      </c>
      <c r="E1301" s="871">
        <v>510.2</v>
      </c>
      <c r="F1301" s="871">
        <v>507</v>
      </c>
      <c r="G1301" s="504">
        <v>510.2</v>
      </c>
      <c r="H1301" s="504">
        <v>507</v>
      </c>
      <c r="I1301" s="510">
        <v>1017.2</v>
      </c>
    </row>
    <row r="1302" spans="3:9">
      <c r="C1302" s="869" t="s">
        <v>2087</v>
      </c>
      <c r="D1302" s="872">
        <v>0.70833333333333337</v>
      </c>
      <c r="E1302" s="871">
        <v>510</v>
      </c>
      <c r="F1302" s="871">
        <v>506</v>
      </c>
      <c r="G1302" s="504">
        <v>510</v>
      </c>
      <c r="H1302" s="504">
        <v>506</v>
      </c>
      <c r="I1302" s="510">
        <v>1016</v>
      </c>
    </row>
    <row r="1303" spans="3:9">
      <c r="C1303" s="869" t="s">
        <v>2087</v>
      </c>
      <c r="D1303" s="872">
        <v>0.75</v>
      </c>
      <c r="E1303" s="871">
        <v>509.9</v>
      </c>
      <c r="F1303" s="871">
        <v>510</v>
      </c>
      <c r="G1303" s="504">
        <v>509.9</v>
      </c>
      <c r="H1303" s="504">
        <v>510</v>
      </c>
      <c r="I1303" s="510">
        <v>1019.9</v>
      </c>
    </row>
    <row r="1304" spans="3:9">
      <c r="C1304" s="869" t="s">
        <v>2087</v>
      </c>
      <c r="D1304" s="872">
        <v>0.79166666666666663</v>
      </c>
      <c r="E1304" s="871">
        <v>526.5</v>
      </c>
      <c r="F1304" s="871">
        <v>510</v>
      </c>
      <c r="G1304" s="504">
        <v>526.5</v>
      </c>
      <c r="H1304" s="504">
        <v>510</v>
      </c>
      <c r="I1304" s="510">
        <v>1036.5</v>
      </c>
    </row>
    <row r="1305" spans="3:9">
      <c r="C1305" s="869" t="s">
        <v>2087</v>
      </c>
      <c r="D1305" s="872">
        <v>0.83333333333333337</v>
      </c>
      <c r="E1305" s="871">
        <v>530.29999999999995</v>
      </c>
      <c r="F1305" s="871">
        <v>501</v>
      </c>
      <c r="G1305" s="504">
        <v>530.29999999999995</v>
      </c>
      <c r="H1305" s="504">
        <v>501</v>
      </c>
      <c r="I1305" s="510">
        <v>1031.3</v>
      </c>
    </row>
    <row r="1306" spans="3:9">
      <c r="C1306" s="869" t="s">
        <v>2087</v>
      </c>
      <c r="D1306" s="872">
        <v>0.875</v>
      </c>
      <c r="E1306" s="871">
        <v>521.70000000000005</v>
      </c>
      <c r="F1306" s="871">
        <v>480</v>
      </c>
      <c r="G1306" s="504">
        <v>521.70000000000005</v>
      </c>
      <c r="H1306" s="504">
        <v>480</v>
      </c>
      <c r="I1306" s="510">
        <v>1001.7</v>
      </c>
    </row>
    <row r="1307" spans="3:9">
      <c r="C1307" s="869" t="s">
        <v>2087</v>
      </c>
      <c r="D1307" s="872">
        <v>0.91666666666666663</v>
      </c>
      <c r="E1307" s="871">
        <v>520</v>
      </c>
      <c r="F1307" s="871">
        <v>479</v>
      </c>
      <c r="G1307" s="504">
        <v>520</v>
      </c>
      <c r="H1307" s="504">
        <v>479</v>
      </c>
      <c r="I1307" s="510">
        <v>999</v>
      </c>
    </row>
    <row r="1308" spans="3:9">
      <c r="C1308" s="869" t="s">
        <v>2087</v>
      </c>
      <c r="D1308" s="872">
        <v>0.95833333333333337</v>
      </c>
      <c r="E1308" s="871">
        <v>519.79999999999995</v>
      </c>
      <c r="F1308" s="871">
        <v>478</v>
      </c>
      <c r="G1308" s="504">
        <v>519.79999999999995</v>
      </c>
      <c r="H1308" s="504">
        <v>478</v>
      </c>
      <c r="I1308" s="510">
        <v>997.8</v>
      </c>
    </row>
    <row r="1309" spans="3:9">
      <c r="C1309" s="869" t="s">
        <v>2087</v>
      </c>
      <c r="D1309" s="872">
        <v>0</v>
      </c>
      <c r="E1309" s="871">
        <v>519.70000000000005</v>
      </c>
      <c r="F1309" s="871">
        <v>477</v>
      </c>
      <c r="G1309" s="504">
        <v>519.70000000000005</v>
      </c>
      <c r="H1309" s="504">
        <v>477</v>
      </c>
      <c r="I1309" s="510">
        <v>996.7</v>
      </c>
    </row>
    <row r="1310" spans="3:9">
      <c r="C1310" s="869" t="s">
        <v>2087</v>
      </c>
      <c r="D1310" s="872">
        <v>4.1666666666666664E-2</v>
      </c>
      <c r="E1310" s="871">
        <v>526.79999999999995</v>
      </c>
      <c r="F1310" s="871">
        <v>519</v>
      </c>
      <c r="G1310" s="504">
        <v>526.79999999999995</v>
      </c>
      <c r="H1310" s="504">
        <v>519</v>
      </c>
      <c r="I1310" s="510">
        <v>1045.8</v>
      </c>
    </row>
    <row r="1311" spans="3:9">
      <c r="C1311" s="869" t="s">
        <v>2087</v>
      </c>
      <c r="D1311" s="872">
        <v>8.3333333333333329E-2</v>
      </c>
      <c r="E1311" s="871">
        <v>556.4</v>
      </c>
      <c r="F1311" s="871">
        <v>534</v>
      </c>
      <c r="G1311" s="504">
        <v>556.4</v>
      </c>
      <c r="H1311" s="504">
        <v>534</v>
      </c>
      <c r="I1311" s="510">
        <v>1090.4000000000001</v>
      </c>
    </row>
    <row r="1312" spans="3:9">
      <c r="C1312" s="869" t="s">
        <v>2087</v>
      </c>
      <c r="D1312" s="872">
        <v>0.125</v>
      </c>
      <c r="E1312" s="871">
        <v>560.20000000000005</v>
      </c>
      <c r="F1312" s="871">
        <v>509</v>
      </c>
      <c r="G1312" s="504">
        <v>560.20000000000005</v>
      </c>
      <c r="H1312" s="504">
        <v>509</v>
      </c>
      <c r="I1312" s="510">
        <v>1069.2</v>
      </c>
    </row>
    <row r="1313" spans="3:9">
      <c r="C1313" s="869" t="s">
        <v>2087</v>
      </c>
      <c r="D1313" s="872">
        <v>0.16666666666666666</v>
      </c>
      <c r="E1313" s="871">
        <v>558.5</v>
      </c>
      <c r="F1313" s="871">
        <v>508</v>
      </c>
      <c r="G1313" s="504">
        <v>558.5</v>
      </c>
      <c r="H1313" s="504">
        <v>508</v>
      </c>
      <c r="I1313" s="510">
        <v>1066.5</v>
      </c>
    </row>
    <row r="1314" spans="3:9">
      <c r="C1314" s="869" t="s">
        <v>2087</v>
      </c>
      <c r="D1314" s="872">
        <v>0.20833333333333334</v>
      </c>
      <c r="E1314" s="871">
        <v>550</v>
      </c>
      <c r="F1314" s="871">
        <v>508</v>
      </c>
      <c r="G1314" s="504">
        <v>550</v>
      </c>
      <c r="H1314" s="504">
        <v>508</v>
      </c>
      <c r="I1314" s="510">
        <v>1058</v>
      </c>
    </row>
    <row r="1315" spans="3:9">
      <c r="C1315" s="869" t="s">
        <v>2087</v>
      </c>
      <c r="D1315" s="872">
        <v>0.25</v>
      </c>
      <c r="E1315" s="871">
        <v>534.79999999999995</v>
      </c>
      <c r="F1315" s="871">
        <v>509</v>
      </c>
      <c r="G1315" s="504">
        <v>534.79999999999995</v>
      </c>
      <c r="H1315" s="504">
        <v>509</v>
      </c>
      <c r="I1315" s="510">
        <v>1043.8</v>
      </c>
    </row>
    <row r="1316" spans="3:9">
      <c r="C1316" s="869" t="s">
        <v>2087</v>
      </c>
      <c r="D1316" s="872">
        <v>0.29166666666666669</v>
      </c>
      <c r="E1316" s="871">
        <v>499.8</v>
      </c>
      <c r="F1316" s="871">
        <v>513</v>
      </c>
      <c r="G1316" s="504">
        <v>499.8</v>
      </c>
      <c r="H1316" s="504">
        <v>513</v>
      </c>
      <c r="I1316" s="510">
        <v>1012.8</v>
      </c>
    </row>
    <row r="1317" spans="3:9">
      <c r="C1317" s="869" t="s">
        <v>2087</v>
      </c>
      <c r="D1317" s="872">
        <v>0.33333333333333331</v>
      </c>
      <c r="E1317" s="871">
        <v>515.4</v>
      </c>
      <c r="F1317" s="871">
        <v>511</v>
      </c>
      <c r="G1317" s="504">
        <v>515.4</v>
      </c>
      <c r="H1317" s="504">
        <v>511</v>
      </c>
      <c r="I1317" s="510">
        <v>1026.4000000000001</v>
      </c>
    </row>
    <row r="1318" spans="3:9">
      <c r="C1318" s="869" t="s">
        <v>2087</v>
      </c>
      <c r="D1318" s="872">
        <v>0.375</v>
      </c>
      <c r="E1318" s="871">
        <v>551</v>
      </c>
      <c r="F1318" s="871">
        <v>520</v>
      </c>
      <c r="G1318" s="504">
        <v>551</v>
      </c>
      <c r="H1318" s="504">
        <v>520</v>
      </c>
      <c r="I1318" s="510">
        <v>1071</v>
      </c>
    </row>
    <row r="1319" spans="3:9">
      <c r="C1319" s="869" t="s">
        <v>2087</v>
      </c>
      <c r="D1319" s="872">
        <v>0.41666666666666669</v>
      </c>
      <c r="E1319" s="871">
        <v>539.79999999999995</v>
      </c>
      <c r="F1319" s="871">
        <v>500</v>
      </c>
      <c r="G1319" s="504">
        <v>539.79999999999995</v>
      </c>
      <c r="H1319" s="504">
        <v>500</v>
      </c>
      <c r="I1319" s="510">
        <v>1039.8</v>
      </c>
    </row>
    <row r="1320" spans="3:9">
      <c r="C1320" s="869" t="s">
        <v>2087</v>
      </c>
      <c r="D1320" s="872">
        <v>0.45833333333333331</v>
      </c>
      <c r="E1320" s="871">
        <v>524.4</v>
      </c>
      <c r="F1320" s="871">
        <v>513</v>
      </c>
      <c r="G1320" s="504">
        <v>524.4</v>
      </c>
      <c r="H1320" s="504">
        <v>513</v>
      </c>
      <c r="I1320" s="510">
        <v>1037.4000000000001</v>
      </c>
    </row>
    <row r="1321" spans="3:9">
      <c r="C1321" s="869" t="s">
        <v>2087</v>
      </c>
      <c r="D1321" s="872">
        <v>0.5</v>
      </c>
      <c r="E1321" s="871">
        <v>523.4</v>
      </c>
      <c r="F1321" s="871">
        <v>507</v>
      </c>
      <c r="G1321" s="504">
        <v>523.4</v>
      </c>
      <c r="H1321" s="504">
        <v>507</v>
      </c>
      <c r="I1321" s="510">
        <v>1030.4000000000001</v>
      </c>
    </row>
    <row r="1322" spans="3:9">
      <c r="C1322" s="869" t="s">
        <v>2087</v>
      </c>
      <c r="D1322" s="872">
        <v>0.54166666666666663</v>
      </c>
      <c r="E1322" s="871">
        <v>552.9</v>
      </c>
      <c r="F1322" s="871">
        <v>513</v>
      </c>
      <c r="G1322" s="504">
        <v>552.9</v>
      </c>
      <c r="H1322" s="504">
        <v>513</v>
      </c>
      <c r="I1322" s="510">
        <v>1065.9000000000001</v>
      </c>
    </row>
    <row r="1323" spans="3:9">
      <c r="C1323" s="869" t="s">
        <v>2087</v>
      </c>
      <c r="D1323" s="872">
        <v>0.58333333333333337</v>
      </c>
      <c r="E1323" s="871">
        <v>513.29999999999995</v>
      </c>
      <c r="F1323" s="871">
        <v>507</v>
      </c>
      <c r="G1323" s="504">
        <v>513.29999999999995</v>
      </c>
      <c r="H1323" s="504">
        <v>507</v>
      </c>
      <c r="I1323" s="510">
        <v>1020.3</v>
      </c>
    </row>
    <row r="1324" spans="3:9">
      <c r="C1324" s="869" t="s">
        <v>2087</v>
      </c>
      <c r="D1324" s="872">
        <v>0.625</v>
      </c>
      <c r="E1324" s="871">
        <v>519.1</v>
      </c>
      <c r="F1324" s="871">
        <v>531</v>
      </c>
      <c r="G1324" s="504">
        <v>519.1</v>
      </c>
      <c r="H1324" s="504">
        <v>531</v>
      </c>
      <c r="I1324" s="510">
        <v>1050.0999999999999</v>
      </c>
    </row>
    <row r="1325" spans="3:9">
      <c r="C1325" s="869" t="s">
        <v>2087</v>
      </c>
      <c r="D1325" s="872">
        <v>0.66666666666666663</v>
      </c>
      <c r="E1325" s="871">
        <v>500</v>
      </c>
      <c r="F1325" s="871">
        <v>539</v>
      </c>
      <c r="G1325" s="504">
        <v>500</v>
      </c>
      <c r="H1325" s="504">
        <v>539</v>
      </c>
      <c r="I1325" s="510">
        <v>1039</v>
      </c>
    </row>
    <row r="1326" spans="3:9">
      <c r="C1326" s="869" t="s">
        <v>2087</v>
      </c>
      <c r="D1326" s="872">
        <v>0.70833333333333337</v>
      </c>
      <c r="E1326" s="871">
        <v>499.8</v>
      </c>
      <c r="F1326" s="871">
        <v>526</v>
      </c>
      <c r="G1326" s="504">
        <v>499.8</v>
      </c>
      <c r="H1326" s="504">
        <v>526</v>
      </c>
      <c r="I1326" s="510">
        <v>1025.8</v>
      </c>
    </row>
    <row r="1327" spans="3:9">
      <c r="C1327" s="869" t="s">
        <v>2087</v>
      </c>
      <c r="D1327" s="872">
        <v>0.75</v>
      </c>
      <c r="E1327" s="871">
        <v>500.5</v>
      </c>
      <c r="F1327" s="871">
        <v>512</v>
      </c>
      <c r="G1327" s="504">
        <v>500.5</v>
      </c>
      <c r="H1327" s="504">
        <v>512</v>
      </c>
      <c r="I1327" s="510">
        <v>1012.5</v>
      </c>
    </row>
    <row r="1328" spans="3:9">
      <c r="C1328" s="869" t="s">
        <v>2087</v>
      </c>
      <c r="D1328" s="872">
        <v>0.79166666666666663</v>
      </c>
      <c r="E1328" s="871">
        <v>520.1</v>
      </c>
      <c r="F1328" s="871">
        <v>511</v>
      </c>
      <c r="G1328" s="504">
        <v>520.1</v>
      </c>
      <c r="H1328" s="504">
        <v>511</v>
      </c>
      <c r="I1328" s="510">
        <v>1031.0999999999999</v>
      </c>
    </row>
    <row r="1329" spans="3:9">
      <c r="C1329" s="869" t="s">
        <v>2087</v>
      </c>
      <c r="D1329" s="872">
        <v>0.83333333333333337</v>
      </c>
      <c r="E1329" s="871">
        <v>529</v>
      </c>
      <c r="F1329" s="871">
        <v>528</v>
      </c>
      <c r="G1329" s="504">
        <v>529</v>
      </c>
      <c r="H1329" s="504">
        <v>528</v>
      </c>
      <c r="I1329" s="510">
        <v>1057</v>
      </c>
    </row>
    <row r="1330" spans="3:9">
      <c r="C1330" s="869" t="s">
        <v>2087</v>
      </c>
      <c r="D1330" s="872">
        <v>0.875</v>
      </c>
      <c r="E1330" s="871">
        <v>559.70000000000005</v>
      </c>
      <c r="F1330" s="871">
        <v>542</v>
      </c>
      <c r="G1330" s="504">
        <v>559.70000000000005</v>
      </c>
      <c r="H1330" s="504">
        <v>542</v>
      </c>
      <c r="I1330" s="510">
        <v>1101.7</v>
      </c>
    </row>
    <row r="1331" spans="3:9">
      <c r="C1331" s="869" t="s">
        <v>2087</v>
      </c>
      <c r="D1331" s="872">
        <v>0.91666666666666663</v>
      </c>
      <c r="E1331" s="871">
        <v>560.20000000000005</v>
      </c>
      <c r="F1331" s="871">
        <v>524</v>
      </c>
      <c r="G1331" s="504">
        <v>560.20000000000005</v>
      </c>
      <c r="H1331" s="504">
        <v>524</v>
      </c>
      <c r="I1331" s="510">
        <v>1084.2</v>
      </c>
    </row>
    <row r="1332" spans="3:9">
      <c r="C1332" s="869" t="s">
        <v>2087</v>
      </c>
      <c r="D1332" s="872">
        <v>0.95833333333333337</v>
      </c>
      <c r="E1332" s="871">
        <v>560</v>
      </c>
      <c r="F1332" s="871">
        <v>524</v>
      </c>
      <c r="G1332" s="504">
        <v>560</v>
      </c>
      <c r="H1332" s="504">
        <v>524</v>
      </c>
      <c r="I1332" s="510">
        <v>1084</v>
      </c>
    </row>
    <row r="1333" spans="3:9">
      <c r="C1333" s="869" t="s">
        <v>2087</v>
      </c>
      <c r="D1333" s="872">
        <v>0</v>
      </c>
      <c r="E1333" s="871">
        <v>560</v>
      </c>
      <c r="F1333" s="871">
        <v>523</v>
      </c>
      <c r="G1333" s="504">
        <v>560</v>
      </c>
      <c r="H1333" s="504">
        <v>523</v>
      </c>
      <c r="I1333" s="510">
        <v>1083</v>
      </c>
    </row>
    <row r="1334" spans="3:9">
      <c r="C1334" s="869" t="s">
        <v>2087</v>
      </c>
      <c r="D1334" s="872">
        <v>4.1666666666666664E-2</v>
      </c>
      <c r="E1334" s="871">
        <v>560.1</v>
      </c>
      <c r="F1334" s="871">
        <v>523</v>
      </c>
      <c r="G1334" s="504">
        <v>560.1</v>
      </c>
      <c r="H1334" s="504">
        <v>523</v>
      </c>
      <c r="I1334" s="510">
        <v>1083.0999999999999</v>
      </c>
    </row>
    <row r="1335" spans="3:9">
      <c r="C1335" s="869" t="s">
        <v>2087</v>
      </c>
      <c r="D1335" s="872">
        <v>8.3333333333333329E-2</v>
      </c>
      <c r="E1335" s="871">
        <v>554.9</v>
      </c>
      <c r="F1335" s="871">
        <v>522</v>
      </c>
      <c r="G1335" s="504">
        <v>554.9</v>
      </c>
      <c r="H1335" s="504">
        <v>522</v>
      </c>
      <c r="I1335" s="510">
        <v>1076.9000000000001</v>
      </c>
    </row>
    <row r="1336" spans="3:9">
      <c r="C1336" s="869" t="s">
        <v>2087</v>
      </c>
      <c r="D1336" s="872">
        <v>0.125</v>
      </c>
      <c r="E1336" s="871">
        <v>549.9</v>
      </c>
      <c r="F1336" s="871">
        <v>523</v>
      </c>
      <c r="G1336" s="504">
        <v>549.9</v>
      </c>
      <c r="H1336" s="504">
        <v>523</v>
      </c>
      <c r="I1336" s="510">
        <v>1072.9000000000001</v>
      </c>
    </row>
    <row r="1337" spans="3:9">
      <c r="C1337" s="869" t="s">
        <v>2087</v>
      </c>
      <c r="D1337" s="872">
        <v>0.16666666666666666</v>
      </c>
      <c r="E1337" s="871">
        <v>549.9</v>
      </c>
      <c r="F1337" s="871">
        <v>520</v>
      </c>
      <c r="G1337" s="504">
        <v>549.9</v>
      </c>
      <c r="H1337" s="504">
        <v>520</v>
      </c>
      <c r="I1337" s="510">
        <v>1069.9000000000001</v>
      </c>
    </row>
    <row r="1338" spans="3:9">
      <c r="C1338" s="869" t="s">
        <v>2087</v>
      </c>
      <c r="D1338" s="872">
        <v>0.20833333333333334</v>
      </c>
      <c r="E1338" s="871">
        <v>552.9</v>
      </c>
      <c r="F1338" s="871">
        <v>533</v>
      </c>
      <c r="G1338" s="504">
        <v>552.9</v>
      </c>
      <c r="H1338" s="504">
        <v>533</v>
      </c>
      <c r="I1338" s="510">
        <v>1085.9000000000001</v>
      </c>
    </row>
    <row r="1339" spans="3:9">
      <c r="C1339" s="869" t="s">
        <v>2087</v>
      </c>
      <c r="D1339" s="872">
        <v>0.25</v>
      </c>
      <c r="E1339" s="871">
        <v>506</v>
      </c>
      <c r="F1339" s="871">
        <v>533</v>
      </c>
      <c r="G1339" s="504">
        <v>506</v>
      </c>
      <c r="H1339" s="504">
        <v>533</v>
      </c>
      <c r="I1339" s="510">
        <v>1039</v>
      </c>
    </row>
    <row r="1340" spans="3:9">
      <c r="C1340" s="869" t="s">
        <v>2087</v>
      </c>
      <c r="D1340" s="872">
        <v>0.29166666666666669</v>
      </c>
      <c r="E1340" s="871">
        <v>481.2</v>
      </c>
      <c r="F1340" s="871">
        <v>521</v>
      </c>
      <c r="G1340" s="504">
        <v>481.2</v>
      </c>
      <c r="H1340" s="504">
        <v>521</v>
      </c>
      <c r="I1340" s="510">
        <v>1002.2</v>
      </c>
    </row>
    <row r="1341" spans="3:9">
      <c r="C1341" s="869" t="s">
        <v>2087</v>
      </c>
      <c r="D1341" s="872">
        <v>0.33333333333333331</v>
      </c>
      <c r="E1341" s="871">
        <v>322.89999999999998</v>
      </c>
      <c r="F1341" s="871">
        <v>495</v>
      </c>
      <c r="G1341" s="504">
        <v>322.89999999999998</v>
      </c>
      <c r="H1341" s="504">
        <v>495</v>
      </c>
      <c r="I1341" s="510">
        <v>817.9</v>
      </c>
    </row>
    <row r="1342" spans="3:9">
      <c r="C1342" s="869" t="s">
        <v>2087</v>
      </c>
      <c r="D1342" s="872">
        <v>0.375</v>
      </c>
      <c r="E1342" s="871">
        <v>457.3</v>
      </c>
      <c r="F1342" s="871">
        <v>445</v>
      </c>
      <c r="G1342" s="504">
        <v>457.3</v>
      </c>
      <c r="H1342" s="504">
        <v>445</v>
      </c>
      <c r="I1342" s="510">
        <v>902.3</v>
      </c>
    </row>
    <row r="1343" spans="3:9">
      <c r="C1343" s="869" t="s">
        <v>2087</v>
      </c>
      <c r="D1343" s="872">
        <v>0.41666666666666669</v>
      </c>
      <c r="E1343" s="871">
        <v>342</v>
      </c>
      <c r="F1343" s="871">
        <v>437</v>
      </c>
      <c r="G1343" s="504">
        <v>342</v>
      </c>
      <c r="H1343" s="504">
        <v>437</v>
      </c>
      <c r="I1343" s="510">
        <v>779</v>
      </c>
    </row>
    <row r="1344" spans="3:9">
      <c r="C1344" s="869" t="s">
        <v>2087</v>
      </c>
      <c r="D1344" s="872">
        <v>0.45833333333333331</v>
      </c>
      <c r="E1344" s="871">
        <v>594</v>
      </c>
      <c r="F1344" s="871">
        <v>500</v>
      </c>
      <c r="G1344" s="504">
        <v>594</v>
      </c>
      <c r="H1344" s="504">
        <v>500</v>
      </c>
      <c r="I1344" s="510">
        <v>1094</v>
      </c>
    </row>
    <row r="1345" spans="3:9">
      <c r="C1345" s="869" t="s">
        <v>2087</v>
      </c>
      <c r="D1345" s="872">
        <v>0.5</v>
      </c>
      <c r="E1345" s="871">
        <v>676.1</v>
      </c>
      <c r="F1345" s="871">
        <v>507</v>
      </c>
      <c r="G1345" s="504">
        <v>676.1</v>
      </c>
      <c r="H1345" s="504">
        <v>507</v>
      </c>
      <c r="I1345" s="510">
        <v>1183.0999999999999</v>
      </c>
    </row>
    <row r="1346" spans="3:9">
      <c r="C1346" s="869" t="s">
        <v>2087</v>
      </c>
      <c r="D1346" s="872">
        <v>0.54166666666666663</v>
      </c>
      <c r="E1346" s="871">
        <v>480.1</v>
      </c>
      <c r="F1346" s="871">
        <v>507</v>
      </c>
      <c r="G1346" s="504">
        <v>480.1</v>
      </c>
      <c r="H1346" s="504">
        <v>507</v>
      </c>
      <c r="I1346" s="510">
        <v>987.1</v>
      </c>
    </row>
    <row r="1347" spans="3:9">
      <c r="C1347" s="869" t="s">
        <v>2087</v>
      </c>
      <c r="D1347" s="872">
        <v>0.58333333333333337</v>
      </c>
      <c r="E1347" s="871">
        <v>446.9</v>
      </c>
      <c r="F1347" s="871">
        <v>509</v>
      </c>
      <c r="G1347" s="504">
        <v>446.9</v>
      </c>
      <c r="H1347" s="504">
        <v>509</v>
      </c>
      <c r="I1347" s="510">
        <v>955.9</v>
      </c>
    </row>
    <row r="1348" spans="3:9">
      <c r="C1348" s="869" t="s">
        <v>2087</v>
      </c>
      <c r="D1348" s="872">
        <v>0.625</v>
      </c>
      <c r="E1348" s="871">
        <v>470.5</v>
      </c>
      <c r="F1348" s="871">
        <v>502</v>
      </c>
      <c r="G1348" s="504">
        <v>470.5</v>
      </c>
      <c r="H1348" s="504">
        <v>502</v>
      </c>
      <c r="I1348" s="510">
        <v>972.5</v>
      </c>
    </row>
    <row r="1349" spans="3:9">
      <c r="C1349" s="869" t="s">
        <v>2087</v>
      </c>
      <c r="D1349" s="872">
        <v>0.66666666666666663</v>
      </c>
      <c r="E1349" s="871">
        <v>454.6</v>
      </c>
      <c r="F1349" s="871">
        <v>479</v>
      </c>
      <c r="G1349" s="504">
        <v>454.6</v>
      </c>
      <c r="H1349" s="504">
        <v>479</v>
      </c>
      <c r="I1349" s="510">
        <v>933.6</v>
      </c>
    </row>
    <row r="1350" spans="3:9">
      <c r="C1350" s="869" t="s">
        <v>2087</v>
      </c>
      <c r="D1350" s="872">
        <v>0.70833333333333337</v>
      </c>
      <c r="E1350" s="871">
        <v>506.9</v>
      </c>
      <c r="F1350" s="871">
        <v>491</v>
      </c>
      <c r="G1350" s="504">
        <v>506.9</v>
      </c>
      <c r="H1350" s="504">
        <v>491</v>
      </c>
      <c r="I1350" s="510">
        <v>997.9</v>
      </c>
    </row>
    <row r="1351" spans="3:9">
      <c r="C1351" s="869" t="s">
        <v>2087</v>
      </c>
      <c r="D1351" s="872">
        <v>0.75</v>
      </c>
      <c r="E1351" s="871">
        <v>489.3</v>
      </c>
      <c r="F1351" s="871">
        <v>486</v>
      </c>
      <c r="G1351" s="504">
        <v>489.3</v>
      </c>
      <c r="H1351" s="504">
        <v>486</v>
      </c>
      <c r="I1351" s="510">
        <v>975.3</v>
      </c>
    </row>
    <row r="1352" spans="3:9">
      <c r="C1352" s="869" t="s">
        <v>2087</v>
      </c>
      <c r="D1352" s="872">
        <v>0.79166666666666663</v>
      </c>
      <c r="E1352" s="871">
        <v>499.8</v>
      </c>
      <c r="F1352" s="871">
        <v>472</v>
      </c>
      <c r="G1352" s="504">
        <v>499.8</v>
      </c>
      <c r="H1352" s="504">
        <v>472</v>
      </c>
      <c r="I1352" s="510">
        <v>971.8</v>
      </c>
    </row>
    <row r="1353" spans="3:9">
      <c r="C1353" s="869" t="s">
        <v>2087</v>
      </c>
      <c r="D1353" s="872">
        <v>0.83333333333333337</v>
      </c>
      <c r="E1353" s="871">
        <v>582.5</v>
      </c>
      <c r="F1353" s="871">
        <v>473</v>
      </c>
      <c r="G1353" s="504">
        <v>582.5</v>
      </c>
      <c r="H1353" s="504">
        <v>473</v>
      </c>
      <c r="I1353" s="510">
        <v>1055.5</v>
      </c>
    </row>
    <row r="1354" spans="3:9">
      <c r="C1354" s="869" t="s">
        <v>2087</v>
      </c>
      <c r="D1354" s="872">
        <v>0.875</v>
      </c>
      <c r="E1354" s="871">
        <v>555.70000000000005</v>
      </c>
      <c r="F1354" s="871">
        <v>473</v>
      </c>
      <c r="G1354" s="504">
        <v>555.70000000000005</v>
      </c>
      <c r="H1354" s="504">
        <v>473</v>
      </c>
      <c r="I1354" s="510">
        <v>1028.7</v>
      </c>
    </row>
    <row r="1355" spans="3:9">
      <c r="C1355" s="869" t="s">
        <v>2087</v>
      </c>
      <c r="D1355" s="872">
        <v>0.91666666666666663</v>
      </c>
      <c r="E1355" s="871">
        <v>549.9</v>
      </c>
      <c r="F1355" s="871">
        <v>473</v>
      </c>
      <c r="G1355" s="504">
        <v>549.9</v>
      </c>
      <c r="H1355" s="504">
        <v>473</v>
      </c>
      <c r="I1355" s="510">
        <v>1022.9</v>
      </c>
    </row>
    <row r="1356" spans="3:9">
      <c r="C1356" s="869" t="s">
        <v>2087</v>
      </c>
      <c r="D1356" s="872">
        <v>0.95833333333333337</v>
      </c>
      <c r="E1356" s="871">
        <v>549.9</v>
      </c>
      <c r="F1356" s="871">
        <v>473</v>
      </c>
      <c r="G1356" s="504">
        <v>549.9</v>
      </c>
      <c r="H1356" s="504">
        <v>473</v>
      </c>
      <c r="I1356" s="510">
        <v>1022.9</v>
      </c>
    </row>
    <row r="1357" spans="3:9">
      <c r="C1357" s="869" t="s">
        <v>2087</v>
      </c>
      <c r="D1357" s="872">
        <v>0</v>
      </c>
      <c r="E1357" s="871">
        <v>549.9</v>
      </c>
      <c r="F1357" s="871">
        <v>507</v>
      </c>
      <c r="G1357" s="504">
        <v>549.9</v>
      </c>
      <c r="H1357" s="504">
        <v>507</v>
      </c>
      <c r="I1357" s="510">
        <v>1056.9000000000001</v>
      </c>
    </row>
    <row r="1358" spans="3:9">
      <c r="C1358" s="869" t="s">
        <v>2087</v>
      </c>
      <c r="D1358" s="872">
        <v>4.1666666666666664E-2</v>
      </c>
      <c r="E1358" s="871">
        <v>557.70000000000005</v>
      </c>
      <c r="F1358" s="871">
        <v>492</v>
      </c>
      <c r="G1358" s="504">
        <v>557.70000000000005</v>
      </c>
      <c r="H1358" s="504">
        <v>492</v>
      </c>
      <c r="I1358" s="510">
        <v>1049.7</v>
      </c>
    </row>
    <row r="1359" spans="3:9">
      <c r="C1359" s="869" t="s">
        <v>2087</v>
      </c>
      <c r="D1359" s="872">
        <v>8.3333333333333329E-2</v>
      </c>
      <c r="E1359" s="871">
        <v>560.1</v>
      </c>
      <c r="F1359" s="871">
        <v>493</v>
      </c>
      <c r="G1359" s="504">
        <v>560.1</v>
      </c>
      <c r="H1359" s="504">
        <v>493</v>
      </c>
      <c r="I1359" s="510">
        <v>1053.0999999999999</v>
      </c>
    </row>
    <row r="1360" spans="3:9">
      <c r="C1360" s="869" t="s">
        <v>2087</v>
      </c>
      <c r="D1360" s="872">
        <v>0.125</v>
      </c>
      <c r="E1360" s="871">
        <v>560</v>
      </c>
      <c r="F1360" s="871">
        <v>491</v>
      </c>
      <c r="G1360" s="504">
        <v>560</v>
      </c>
      <c r="H1360" s="504">
        <v>491</v>
      </c>
      <c r="I1360" s="510">
        <v>1051</v>
      </c>
    </row>
    <row r="1361" spans="3:9">
      <c r="C1361" s="869" t="s">
        <v>2087</v>
      </c>
      <c r="D1361" s="872">
        <v>0.16666666666666666</v>
      </c>
      <c r="E1361" s="871">
        <v>560</v>
      </c>
      <c r="F1361" s="871">
        <v>490</v>
      </c>
      <c r="G1361" s="504">
        <v>560</v>
      </c>
      <c r="H1361" s="504">
        <v>490</v>
      </c>
      <c r="I1361" s="510">
        <v>1050</v>
      </c>
    </row>
    <row r="1362" spans="3:9">
      <c r="C1362" s="869" t="s">
        <v>2087</v>
      </c>
      <c r="D1362" s="872">
        <v>0.20833333333333334</v>
      </c>
      <c r="E1362" s="871">
        <v>559.1</v>
      </c>
      <c r="F1362" s="871">
        <v>491</v>
      </c>
      <c r="G1362" s="504">
        <v>559.1</v>
      </c>
      <c r="H1362" s="504">
        <v>491</v>
      </c>
      <c r="I1362" s="510">
        <v>1050.0999999999999</v>
      </c>
    </row>
    <row r="1363" spans="3:9">
      <c r="C1363" s="869" t="s">
        <v>2087</v>
      </c>
      <c r="D1363" s="872">
        <v>0.25</v>
      </c>
      <c r="E1363" s="871">
        <v>547.4</v>
      </c>
      <c r="F1363" s="871">
        <v>493</v>
      </c>
      <c r="G1363" s="504">
        <v>547.4</v>
      </c>
      <c r="H1363" s="504">
        <v>493</v>
      </c>
      <c r="I1363" s="510">
        <v>1040.4000000000001</v>
      </c>
    </row>
    <row r="1364" spans="3:9">
      <c r="C1364" s="869" t="s">
        <v>2087</v>
      </c>
      <c r="D1364" s="872">
        <v>0.29166666666666669</v>
      </c>
      <c r="E1364" s="871">
        <v>550.9</v>
      </c>
      <c r="F1364" s="871">
        <v>506</v>
      </c>
      <c r="G1364" s="504">
        <v>550.9</v>
      </c>
      <c r="H1364" s="504">
        <v>506</v>
      </c>
      <c r="I1364" s="510">
        <v>1056.9000000000001</v>
      </c>
    </row>
    <row r="1365" spans="3:9">
      <c r="C1365" s="869" t="s">
        <v>2087</v>
      </c>
      <c r="D1365" s="872">
        <v>0.33333333333333331</v>
      </c>
      <c r="E1365" s="871">
        <v>539.9</v>
      </c>
      <c r="F1365" s="871">
        <v>493</v>
      </c>
      <c r="G1365" s="504">
        <v>539.9</v>
      </c>
      <c r="H1365" s="504">
        <v>493</v>
      </c>
      <c r="I1365" s="510">
        <v>1032.9000000000001</v>
      </c>
    </row>
    <row r="1366" spans="3:9">
      <c r="C1366" s="869" t="s">
        <v>2087</v>
      </c>
      <c r="D1366" s="872">
        <v>0.375</v>
      </c>
      <c r="E1366" s="871">
        <v>560</v>
      </c>
      <c r="F1366" s="871">
        <v>493</v>
      </c>
      <c r="G1366" s="504">
        <v>560</v>
      </c>
      <c r="H1366" s="504">
        <v>493</v>
      </c>
      <c r="I1366" s="510">
        <v>1053</v>
      </c>
    </row>
    <row r="1367" spans="3:9">
      <c r="C1367" s="869" t="s">
        <v>2087</v>
      </c>
      <c r="D1367" s="872">
        <v>0.41666666666666669</v>
      </c>
      <c r="E1367" s="871">
        <v>565</v>
      </c>
      <c r="F1367" s="871">
        <v>516</v>
      </c>
      <c r="G1367" s="504">
        <v>565</v>
      </c>
      <c r="H1367" s="504">
        <v>516</v>
      </c>
      <c r="I1367" s="510">
        <v>1081</v>
      </c>
    </row>
    <row r="1368" spans="3:9">
      <c r="C1368" s="869" t="s">
        <v>2087</v>
      </c>
      <c r="D1368" s="872">
        <v>0.45833333333333331</v>
      </c>
      <c r="E1368" s="871">
        <v>550.9</v>
      </c>
      <c r="F1368" s="871">
        <v>507</v>
      </c>
      <c r="G1368" s="504">
        <v>550.9</v>
      </c>
      <c r="H1368" s="504">
        <v>507</v>
      </c>
      <c r="I1368" s="510">
        <v>1057.9000000000001</v>
      </c>
    </row>
    <row r="1369" spans="3:9">
      <c r="C1369" s="869" t="s">
        <v>2087</v>
      </c>
      <c r="D1369" s="872">
        <v>0.5</v>
      </c>
      <c r="E1369" s="871">
        <v>591.20000000000005</v>
      </c>
      <c r="F1369" s="871">
        <v>517</v>
      </c>
      <c r="G1369" s="504">
        <v>591.20000000000005</v>
      </c>
      <c r="H1369" s="504">
        <v>517</v>
      </c>
      <c r="I1369" s="510">
        <v>1108.2</v>
      </c>
    </row>
    <row r="1370" spans="3:9">
      <c r="C1370" s="869" t="s">
        <v>2087</v>
      </c>
      <c r="D1370" s="872">
        <v>0.54166666666666663</v>
      </c>
      <c r="E1370" s="871">
        <v>568.6</v>
      </c>
      <c r="F1370" s="871">
        <v>452</v>
      </c>
      <c r="G1370" s="504">
        <v>568.6</v>
      </c>
      <c r="H1370" s="504">
        <v>452</v>
      </c>
      <c r="I1370" s="510">
        <v>1020.6</v>
      </c>
    </row>
    <row r="1371" spans="3:9">
      <c r="C1371" s="869" t="s">
        <v>2087</v>
      </c>
      <c r="D1371" s="872">
        <v>0.58333333333333337</v>
      </c>
      <c r="E1371" s="871">
        <v>557.4</v>
      </c>
      <c r="F1371" s="871">
        <v>291</v>
      </c>
      <c r="G1371" s="504">
        <v>557.4</v>
      </c>
      <c r="H1371" s="504">
        <v>291</v>
      </c>
      <c r="I1371" s="510">
        <v>848.4</v>
      </c>
    </row>
    <row r="1372" spans="3:9">
      <c r="C1372" s="869" t="s">
        <v>2087</v>
      </c>
      <c r="D1372" s="872">
        <v>0.625</v>
      </c>
      <c r="E1372" s="871">
        <v>293.89999999999998</v>
      </c>
      <c r="F1372" s="871">
        <v>246</v>
      </c>
      <c r="G1372" s="504">
        <v>293.89999999999998</v>
      </c>
      <c r="H1372" s="504">
        <v>246</v>
      </c>
      <c r="I1372" s="510">
        <v>539.9</v>
      </c>
    </row>
    <row r="1373" spans="3:9">
      <c r="C1373" s="869" t="s">
        <v>2087</v>
      </c>
      <c r="D1373" s="872">
        <v>0.66666666666666663</v>
      </c>
      <c r="E1373" s="871">
        <v>370.6</v>
      </c>
      <c r="F1373" s="871">
        <v>606</v>
      </c>
      <c r="G1373" s="504">
        <v>370.6</v>
      </c>
      <c r="H1373" s="504">
        <v>606</v>
      </c>
      <c r="I1373" s="510">
        <v>976.6</v>
      </c>
    </row>
    <row r="1374" spans="3:9">
      <c r="C1374" s="869" t="s">
        <v>2087</v>
      </c>
      <c r="D1374" s="872">
        <v>0.70833333333333337</v>
      </c>
      <c r="E1374" s="871">
        <v>512.1</v>
      </c>
      <c r="F1374" s="871">
        <v>666</v>
      </c>
      <c r="G1374" s="504">
        <v>512.1</v>
      </c>
      <c r="H1374" s="504">
        <v>666</v>
      </c>
      <c r="I1374" s="510">
        <v>1178.0999999999999</v>
      </c>
    </row>
    <row r="1375" spans="3:9">
      <c r="C1375" s="869" t="s">
        <v>2087</v>
      </c>
      <c r="D1375" s="872">
        <v>0.75</v>
      </c>
      <c r="E1375" s="871">
        <v>529.29999999999995</v>
      </c>
      <c r="F1375" s="871">
        <v>645</v>
      </c>
      <c r="G1375" s="504">
        <v>529.29999999999995</v>
      </c>
      <c r="H1375" s="504">
        <v>645</v>
      </c>
      <c r="I1375" s="510">
        <v>1174.3</v>
      </c>
    </row>
    <row r="1376" spans="3:9">
      <c r="C1376" s="869" t="s">
        <v>2087</v>
      </c>
      <c r="D1376" s="872">
        <v>0.79166666666666663</v>
      </c>
      <c r="E1376" s="871">
        <v>585.20000000000005</v>
      </c>
      <c r="F1376" s="871">
        <v>642</v>
      </c>
      <c r="G1376" s="504">
        <v>585.20000000000005</v>
      </c>
      <c r="H1376" s="504">
        <v>642</v>
      </c>
      <c r="I1376" s="510">
        <v>1227.2</v>
      </c>
    </row>
    <row r="1377" spans="3:9">
      <c r="C1377" s="869" t="s">
        <v>2087</v>
      </c>
      <c r="D1377" s="872">
        <v>0.83333333333333337</v>
      </c>
      <c r="E1377" s="871">
        <v>519.79999999999995</v>
      </c>
      <c r="F1377" s="871">
        <v>637</v>
      </c>
      <c r="G1377" s="504">
        <v>519.79999999999995</v>
      </c>
      <c r="H1377" s="504">
        <v>637</v>
      </c>
      <c r="I1377" s="510">
        <v>1156.8</v>
      </c>
    </row>
    <row r="1378" spans="3:9">
      <c r="C1378" s="869" t="s">
        <v>2087</v>
      </c>
      <c r="D1378" s="872">
        <v>0.875</v>
      </c>
      <c r="E1378" s="871">
        <v>519.79999999999995</v>
      </c>
      <c r="F1378" s="871">
        <v>587</v>
      </c>
      <c r="G1378" s="504">
        <v>519.79999999999995</v>
      </c>
      <c r="H1378" s="504">
        <v>587</v>
      </c>
      <c r="I1378" s="510">
        <v>1106.8</v>
      </c>
    </row>
    <row r="1379" spans="3:9">
      <c r="C1379" s="869" t="s">
        <v>2087</v>
      </c>
      <c r="D1379" s="872">
        <v>0.91666666666666663</v>
      </c>
      <c r="E1379" s="871">
        <v>513.6</v>
      </c>
      <c r="F1379" s="871">
        <v>547</v>
      </c>
      <c r="G1379" s="504">
        <v>513.6</v>
      </c>
      <c r="H1379" s="504">
        <v>547</v>
      </c>
      <c r="I1379" s="510">
        <v>1060.5999999999999</v>
      </c>
    </row>
    <row r="1380" spans="3:9">
      <c r="C1380" s="869" t="s">
        <v>2087</v>
      </c>
      <c r="D1380" s="872">
        <v>0.95833333333333337</v>
      </c>
      <c r="E1380" s="871">
        <v>589.9</v>
      </c>
      <c r="F1380" s="871">
        <v>680</v>
      </c>
      <c r="G1380" s="504">
        <v>589.9</v>
      </c>
      <c r="H1380" s="504">
        <v>680</v>
      </c>
      <c r="I1380" s="510">
        <v>1269.9000000000001</v>
      </c>
    </row>
    <row r="1381" spans="3:9">
      <c r="C1381" s="869" t="s">
        <v>2087</v>
      </c>
      <c r="D1381" s="872">
        <v>0</v>
      </c>
      <c r="E1381" s="871">
        <v>561.20000000000005</v>
      </c>
      <c r="F1381" s="871">
        <v>573</v>
      </c>
      <c r="G1381" s="504">
        <v>561.20000000000005</v>
      </c>
      <c r="H1381" s="504">
        <v>573</v>
      </c>
      <c r="I1381" s="510">
        <v>1134.2</v>
      </c>
    </row>
    <row r="1382" spans="3:9">
      <c r="C1382" s="869" t="s">
        <v>2087</v>
      </c>
      <c r="D1382" s="872">
        <v>4.1666666666666664E-2</v>
      </c>
      <c r="E1382" s="871">
        <v>560</v>
      </c>
      <c r="F1382" s="871">
        <v>521</v>
      </c>
      <c r="G1382" s="504">
        <v>560</v>
      </c>
      <c r="H1382" s="504">
        <v>521</v>
      </c>
      <c r="I1382" s="510">
        <v>1081</v>
      </c>
    </row>
    <row r="1383" spans="3:9">
      <c r="C1383" s="869" t="s">
        <v>2087</v>
      </c>
      <c r="D1383" s="872">
        <v>8.3333333333333329E-2</v>
      </c>
      <c r="E1383" s="871">
        <v>560.1</v>
      </c>
      <c r="F1383" s="871">
        <v>504</v>
      </c>
      <c r="G1383" s="504">
        <v>560.1</v>
      </c>
      <c r="H1383" s="504">
        <v>504</v>
      </c>
      <c r="I1383" s="510">
        <v>1064.0999999999999</v>
      </c>
    </row>
    <row r="1384" spans="3:9">
      <c r="C1384" s="869" t="s">
        <v>2087</v>
      </c>
      <c r="D1384" s="872">
        <v>0.125</v>
      </c>
      <c r="E1384" s="871">
        <v>560</v>
      </c>
      <c r="F1384" s="871">
        <v>506</v>
      </c>
      <c r="G1384" s="504">
        <v>560</v>
      </c>
      <c r="H1384" s="504">
        <v>506</v>
      </c>
      <c r="I1384" s="510">
        <v>1066</v>
      </c>
    </row>
    <row r="1385" spans="3:9">
      <c r="C1385" s="869" t="s">
        <v>2087</v>
      </c>
      <c r="D1385" s="872">
        <v>0.16666666666666666</v>
      </c>
      <c r="E1385" s="871">
        <v>560.1</v>
      </c>
      <c r="F1385" s="871">
        <v>506</v>
      </c>
      <c r="G1385" s="504">
        <v>560.1</v>
      </c>
      <c r="H1385" s="504">
        <v>506</v>
      </c>
      <c r="I1385" s="510">
        <v>1066.0999999999999</v>
      </c>
    </row>
    <row r="1386" spans="3:9">
      <c r="C1386" s="869" t="s">
        <v>2087</v>
      </c>
      <c r="D1386" s="872">
        <v>0.20833333333333334</v>
      </c>
      <c r="E1386" s="871">
        <v>560</v>
      </c>
      <c r="F1386" s="871">
        <v>507</v>
      </c>
      <c r="G1386" s="504">
        <v>560</v>
      </c>
      <c r="H1386" s="504">
        <v>507</v>
      </c>
      <c r="I1386" s="510">
        <v>1067</v>
      </c>
    </row>
    <row r="1387" spans="3:9">
      <c r="C1387" s="869" t="s">
        <v>2087</v>
      </c>
      <c r="D1387" s="872">
        <v>0.25</v>
      </c>
      <c r="E1387" s="871">
        <v>560</v>
      </c>
      <c r="F1387" s="871">
        <v>506</v>
      </c>
      <c r="G1387" s="504">
        <v>560</v>
      </c>
      <c r="H1387" s="504">
        <v>506</v>
      </c>
      <c r="I1387" s="510">
        <v>1066</v>
      </c>
    </row>
    <row r="1388" spans="3:9">
      <c r="C1388" s="869" t="s">
        <v>2087</v>
      </c>
      <c r="D1388" s="872">
        <v>0.29166666666666669</v>
      </c>
      <c r="E1388" s="871">
        <v>560</v>
      </c>
      <c r="F1388" s="871">
        <v>506</v>
      </c>
      <c r="G1388" s="504">
        <v>560</v>
      </c>
      <c r="H1388" s="504">
        <v>506</v>
      </c>
      <c r="I1388" s="510">
        <v>1066</v>
      </c>
    </row>
    <row r="1389" spans="3:9">
      <c r="C1389" s="869" t="s">
        <v>2087</v>
      </c>
      <c r="D1389" s="872">
        <v>0.33333333333333331</v>
      </c>
      <c r="E1389" s="871">
        <v>555.5</v>
      </c>
      <c r="F1389" s="871">
        <v>506</v>
      </c>
      <c r="G1389" s="504">
        <v>555.5</v>
      </c>
      <c r="H1389" s="504">
        <v>506</v>
      </c>
      <c r="I1389" s="510">
        <v>1061.5</v>
      </c>
    </row>
    <row r="1390" spans="3:9">
      <c r="C1390" s="869" t="s">
        <v>2087</v>
      </c>
      <c r="D1390" s="872">
        <v>0.375</v>
      </c>
      <c r="E1390" s="871">
        <v>555.79999999999995</v>
      </c>
      <c r="F1390" s="871">
        <v>507</v>
      </c>
      <c r="G1390" s="504">
        <v>555.79999999999995</v>
      </c>
      <c r="H1390" s="504">
        <v>507</v>
      </c>
      <c r="I1390" s="510">
        <v>1062.8</v>
      </c>
    </row>
    <row r="1391" spans="3:9">
      <c r="C1391" s="869" t="s">
        <v>2087</v>
      </c>
      <c r="D1391" s="872">
        <v>0.41666666666666669</v>
      </c>
      <c r="E1391" s="871">
        <v>560</v>
      </c>
      <c r="F1391" s="871">
        <v>506</v>
      </c>
      <c r="G1391" s="504">
        <v>560</v>
      </c>
      <c r="H1391" s="504">
        <v>506</v>
      </c>
      <c r="I1391" s="510">
        <v>1066</v>
      </c>
    </row>
    <row r="1392" spans="3:9">
      <c r="C1392" s="869" t="s">
        <v>2087</v>
      </c>
      <c r="D1392" s="872">
        <v>0.45833333333333331</v>
      </c>
      <c r="E1392" s="871">
        <v>561.9</v>
      </c>
      <c r="F1392" s="871">
        <v>509</v>
      </c>
      <c r="G1392" s="504">
        <v>561.9</v>
      </c>
      <c r="H1392" s="504">
        <v>509</v>
      </c>
      <c r="I1392" s="510">
        <v>1070.9000000000001</v>
      </c>
    </row>
    <row r="1393" spans="3:9">
      <c r="C1393" s="869" t="s">
        <v>2087</v>
      </c>
      <c r="D1393" s="872">
        <v>0.5</v>
      </c>
      <c r="E1393" s="871">
        <v>565.9</v>
      </c>
      <c r="F1393" s="871">
        <v>511</v>
      </c>
      <c r="G1393" s="504">
        <v>565.9</v>
      </c>
      <c r="H1393" s="504">
        <v>511</v>
      </c>
      <c r="I1393" s="510">
        <v>1076.9000000000001</v>
      </c>
    </row>
    <row r="1394" spans="3:9">
      <c r="C1394" s="869" t="s">
        <v>2087</v>
      </c>
      <c r="D1394" s="872">
        <v>0.54166666666666663</v>
      </c>
      <c r="E1394" s="871">
        <v>570</v>
      </c>
      <c r="F1394" s="871">
        <v>517</v>
      </c>
      <c r="G1394" s="504">
        <v>570</v>
      </c>
      <c r="H1394" s="504">
        <v>517</v>
      </c>
      <c r="I1394" s="510">
        <v>1087</v>
      </c>
    </row>
    <row r="1395" spans="3:9">
      <c r="C1395" s="869" t="s">
        <v>2087</v>
      </c>
      <c r="D1395" s="872">
        <v>0.58333333333333337</v>
      </c>
      <c r="E1395" s="871">
        <v>565.5</v>
      </c>
      <c r="F1395" s="871">
        <v>503</v>
      </c>
      <c r="G1395" s="504">
        <v>565.5</v>
      </c>
      <c r="H1395" s="504">
        <v>503</v>
      </c>
      <c r="I1395" s="510">
        <v>1068.5</v>
      </c>
    </row>
    <row r="1396" spans="3:9">
      <c r="C1396" s="869" t="s">
        <v>2087</v>
      </c>
      <c r="D1396" s="872">
        <v>0.625</v>
      </c>
      <c r="E1396" s="871">
        <v>570.70000000000005</v>
      </c>
      <c r="F1396" s="871">
        <v>535</v>
      </c>
      <c r="G1396" s="504">
        <v>570.70000000000005</v>
      </c>
      <c r="H1396" s="504">
        <v>535</v>
      </c>
      <c r="I1396" s="510">
        <v>1105.7</v>
      </c>
    </row>
    <row r="1397" spans="3:9">
      <c r="C1397" s="869" t="s">
        <v>2087</v>
      </c>
      <c r="D1397" s="872">
        <v>0.66666666666666663</v>
      </c>
      <c r="E1397" s="871">
        <v>575</v>
      </c>
      <c r="F1397" s="871">
        <v>543</v>
      </c>
      <c r="G1397" s="504">
        <v>575</v>
      </c>
      <c r="H1397" s="504">
        <v>543</v>
      </c>
      <c r="I1397" s="510">
        <v>1118</v>
      </c>
    </row>
    <row r="1398" spans="3:9">
      <c r="C1398" s="869" t="s">
        <v>2087</v>
      </c>
      <c r="D1398" s="872">
        <v>0.70833333333333337</v>
      </c>
      <c r="E1398" s="871">
        <v>575</v>
      </c>
      <c r="F1398" s="871">
        <v>566</v>
      </c>
      <c r="G1398" s="504">
        <v>575</v>
      </c>
      <c r="H1398" s="504">
        <v>566</v>
      </c>
      <c r="I1398" s="510">
        <v>1141</v>
      </c>
    </row>
    <row r="1399" spans="3:9">
      <c r="C1399" s="869" t="s">
        <v>2087</v>
      </c>
      <c r="D1399" s="872">
        <v>0.75</v>
      </c>
      <c r="E1399" s="871">
        <v>574.9</v>
      </c>
      <c r="F1399" s="871">
        <v>567</v>
      </c>
      <c r="G1399" s="504">
        <v>574.9</v>
      </c>
      <c r="H1399" s="504">
        <v>567</v>
      </c>
      <c r="I1399" s="510">
        <v>1141.9000000000001</v>
      </c>
    </row>
    <row r="1400" spans="3:9">
      <c r="C1400" s="869" t="s">
        <v>2087</v>
      </c>
      <c r="D1400" s="872">
        <v>0.79166666666666663</v>
      </c>
      <c r="E1400" s="871">
        <v>575</v>
      </c>
      <c r="F1400" s="871">
        <v>572</v>
      </c>
      <c r="G1400" s="504">
        <v>575</v>
      </c>
      <c r="H1400" s="504">
        <v>572</v>
      </c>
      <c r="I1400" s="510">
        <v>1147</v>
      </c>
    </row>
    <row r="1401" spans="3:9">
      <c r="C1401" s="869" t="s">
        <v>2087</v>
      </c>
      <c r="D1401" s="872">
        <v>0.83333333333333337</v>
      </c>
      <c r="E1401" s="871">
        <v>575</v>
      </c>
      <c r="F1401" s="871">
        <v>573</v>
      </c>
      <c r="G1401" s="504">
        <v>575</v>
      </c>
      <c r="H1401" s="504">
        <v>573</v>
      </c>
      <c r="I1401" s="510">
        <v>1148</v>
      </c>
    </row>
    <row r="1402" spans="3:9">
      <c r="C1402" s="869" t="s">
        <v>2087</v>
      </c>
      <c r="D1402" s="872">
        <v>0.875</v>
      </c>
      <c r="E1402" s="871">
        <v>575</v>
      </c>
      <c r="F1402" s="871">
        <v>571</v>
      </c>
      <c r="G1402" s="504">
        <v>575</v>
      </c>
      <c r="H1402" s="504">
        <v>571</v>
      </c>
      <c r="I1402" s="510">
        <v>1146</v>
      </c>
    </row>
    <row r="1403" spans="3:9">
      <c r="C1403" s="869" t="s">
        <v>2087</v>
      </c>
      <c r="D1403" s="872">
        <v>0.91666666666666663</v>
      </c>
      <c r="E1403" s="871">
        <v>575</v>
      </c>
      <c r="F1403" s="871">
        <v>553</v>
      </c>
      <c r="G1403" s="504">
        <v>575</v>
      </c>
      <c r="H1403" s="504">
        <v>553</v>
      </c>
      <c r="I1403" s="510">
        <v>1128</v>
      </c>
    </row>
    <row r="1404" spans="3:9">
      <c r="C1404" s="869" t="s">
        <v>2087</v>
      </c>
      <c r="D1404" s="872">
        <v>0.95833333333333337</v>
      </c>
      <c r="E1404" s="871">
        <v>575</v>
      </c>
      <c r="F1404" s="871">
        <v>546</v>
      </c>
      <c r="G1404" s="504">
        <v>575</v>
      </c>
      <c r="H1404" s="504">
        <v>546</v>
      </c>
      <c r="I1404" s="510">
        <v>1121</v>
      </c>
    </row>
    <row r="1405" spans="3:9">
      <c r="C1405" s="869" t="s">
        <v>2087</v>
      </c>
      <c r="D1405" s="872">
        <v>0</v>
      </c>
      <c r="E1405" s="871">
        <v>575</v>
      </c>
      <c r="F1405" s="871">
        <v>546</v>
      </c>
      <c r="G1405" s="504">
        <v>575</v>
      </c>
      <c r="H1405" s="504">
        <v>546</v>
      </c>
      <c r="I1405" s="510">
        <v>1121</v>
      </c>
    </row>
    <row r="1406" spans="3:9">
      <c r="C1406" s="869" t="s">
        <v>2087</v>
      </c>
      <c r="D1406" s="872">
        <v>4.1666666666666664E-2</v>
      </c>
      <c r="E1406" s="871">
        <v>575</v>
      </c>
      <c r="F1406" s="871">
        <v>547</v>
      </c>
      <c r="G1406" s="504">
        <v>575</v>
      </c>
      <c r="H1406" s="504">
        <v>547</v>
      </c>
      <c r="I1406" s="510">
        <v>1122</v>
      </c>
    </row>
    <row r="1407" spans="3:9">
      <c r="C1407" s="869" t="s">
        <v>2087</v>
      </c>
      <c r="D1407" s="872">
        <v>8.3333333333333329E-2</v>
      </c>
      <c r="E1407" s="871">
        <v>575</v>
      </c>
      <c r="F1407" s="871">
        <v>547</v>
      </c>
      <c r="G1407" s="504">
        <v>575</v>
      </c>
      <c r="H1407" s="504">
        <v>547</v>
      </c>
      <c r="I1407" s="510">
        <v>1122</v>
      </c>
    </row>
    <row r="1408" spans="3:9">
      <c r="C1408" s="869" t="s">
        <v>2087</v>
      </c>
      <c r="D1408" s="872">
        <v>0.125</v>
      </c>
      <c r="E1408" s="871">
        <v>575.1</v>
      </c>
      <c r="F1408" s="871">
        <v>548</v>
      </c>
      <c r="G1408" s="504">
        <v>575.1</v>
      </c>
      <c r="H1408" s="504">
        <v>548</v>
      </c>
      <c r="I1408" s="510">
        <v>1123.0999999999999</v>
      </c>
    </row>
    <row r="1409" spans="3:9">
      <c r="C1409" s="869" t="s">
        <v>2087</v>
      </c>
      <c r="D1409" s="872">
        <v>0.16666666666666666</v>
      </c>
      <c r="E1409" s="871">
        <v>575</v>
      </c>
      <c r="F1409" s="871">
        <v>550</v>
      </c>
      <c r="G1409" s="504">
        <v>575</v>
      </c>
      <c r="H1409" s="504">
        <v>550</v>
      </c>
      <c r="I1409" s="510">
        <v>1125</v>
      </c>
    </row>
    <row r="1410" spans="3:9">
      <c r="C1410" s="869" t="s">
        <v>2087</v>
      </c>
      <c r="D1410" s="872">
        <v>0.20833333333333334</v>
      </c>
      <c r="E1410" s="871">
        <v>575</v>
      </c>
      <c r="F1410" s="871">
        <v>554</v>
      </c>
      <c r="G1410" s="504">
        <v>575</v>
      </c>
      <c r="H1410" s="504">
        <v>554</v>
      </c>
      <c r="I1410" s="510">
        <v>1129</v>
      </c>
    </row>
    <row r="1411" spans="3:9">
      <c r="C1411" s="869" t="s">
        <v>2087</v>
      </c>
      <c r="D1411" s="872">
        <v>0.25</v>
      </c>
      <c r="E1411" s="871">
        <v>569</v>
      </c>
      <c r="F1411" s="871">
        <v>544</v>
      </c>
      <c r="G1411" s="504">
        <v>569</v>
      </c>
      <c r="H1411" s="504">
        <v>544</v>
      </c>
      <c r="I1411" s="510">
        <v>1113</v>
      </c>
    </row>
    <row r="1412" spans="3:9">
      <c r="C1412" s="869" t="s">
        <v>2087</v>
      </c>
      <c r="D1412" s="872">
        <v>0.29166666666666669</v>
      </c>
      <c r="E1412" s="871">
        <v>501</v>
      </c>
      <c r="F1412" s="871">
        <v>535</v>
      </c>
      <c r="G1412" s="504">
        <v>501</v>
      </c>
      <c r="H1412" s="504">
        <v>535</v>
      </c>
      <c r="I1412" s="510">
        <v>1036</v>
      </c>
    </row>
    <row r="1413" spans="3:9">
      <c r="C1413" s="869" t="s">
        <v>2087</v>
      </c>
      <c r="D1413" s="872">
        <v>0.33333333333333331</v>
      </c>
      <c r="E1413" s="871">
        <v>500.3</v>
      </c>
      <c r="F1413" s="871">
        <v>534</v>
      </c>
      <c r="G1413" s="504">
        <v>500.3</v>
      </c>
      <c r="H1413" s="504">
        <v>534</v>
      </c>
      <c r="I1413" s="510">
        <v>1034.3</v>
      </c>
    </row>
    <row r="1414" spans="3:9">
      <c r="C1414" s="869" t="s">
        <v>2087</v>
      </c>
      <c r="D1414" s="872">
        <v>0.375</v>
      </c>
      <c r="E1414" s="871">
        <v>570</v>
      </c>
      <c r="F1414" s="871">
        <v>534</v>
      </c>
      <c r="G1414" s="504">
        <v>570</v>
      </c>
      <c r="H1414" s="504">
        <v>534</v>
      </c>
      <c r="I1414" s="510">
        <v>1104</v>
      </c>
    </row>
    <row r="1415" spans="3:9">
      <c r="C1415" s="869" t="s">
        <v>2087</v>
      </c>
      <c r="D1415" s="872">
        <v>0.41666666666666669</v>
      </c>
      <c r="E1415" s="871">
        <v>572.20000000000005</v>
      </c>
      <c r="F1415" s="871">
        <v>535</v>
      </c>
      <c r="G1415" s="504">
        <v>572.20000000000005</v>
      </c>
      <c r="H1415" s="504">
        <v>535</v>
      </c>
      <c r="I1415" s="510">
        <v>1107.2</v>
      </c>
    </row>
    <row r="1416" spans="3:9">
      <c r="C1416" s="869" t="s">
        <v>2087</v>
      </c>
      <c r="D1416" s="872">
        <v>0.45833333333333331</v>
      </c>
      <c r="E1416" s="871">
        <v>578.70000000000005</v>
      </c>
      <c r="F1416" s="871">
        <v>534</v>
      </c>
      <c r="G1416" s="504">
        <v>578.70000000000005</v>
      </c>
      <c r="H1416" s="504">
        <v>534</v>
      </c>
      <c r="I1416" s="510">
        <v>1112.7</v>
      </c>
    </row>
    <row r="1417" spans="3:9">
      <c r="C1417" s="869" t="s">
        <v>2087</v>
      </c>
      <c r="D1417" s="872">
        <v>0.5</v>
      </c>
      <c r="E1417" s="871">
        <v>525.29999999999995</v>
      </c>
      <c r="F1417" s="871">
        <v>523</v>
      </c>
      <c r="G1417" s="504">
        <v>525.29999999999995</v>
      </c>
      <c r="H1417" s="504">
        <v>523</v>
      </c>
      <c r="I1417" s="510">
        <v>1048.3</v>
      </c>
    </row>
    <row r="1418" spans="3:9">
      <c r="C1418" s="869" t="s">
        <v>2087</v>
      </c>
      <c r="D1418" s="872">
        <v>0.54166666666666663</v>
      </c>
      <c r="E1418" s="871">
        <v>549.79999999999995</v>
      </c>
      <c r="F1418" s="871">
        <v>523</v>
      </c>
      <c r="G1418" s="504">
        <v>549.79999999999995</v>
      </c>
      <c r="H1418" s="504">
        <v>523</v>
      </c>
      <c r="I1418" s="510">
        <v>1072.8</v>
      </c>
    </row>
    <row r="1419" spans="3:9">
      <c r="C1419" s="869" t="s">
        <v>2087</v>
      </c>
      <c r="D1419" s="872">
        <v>0.58333333333333337</v>
      </c>
      <c r="E1419" s="871">
        <v>550</v>
      </c>
      <c r="F1419" s="871">
        <v>530</v>
      </c>
      <c r="G1419" s="504">
        <v>550</v>
      </c>
      <c r="H1419" s="504">
        <v>530</v>
      </c>
      <c r="I1419" s="510">
        <v>1080</v>
      </c>
    </row>
    <row r="1420" spans="3:9">
      <c r="C1420" s="869" t="s">
        <v>2087</v>
      </c>
      <c r="D1420" s="872">
        <v>0.625</v>
      </c>
      <c r="E1420" s="871">
        <v>550.5</v>
      </c>
      <c r="F1420" s="871">
        <v>530</v>
      </c>
      <c r="G1420" s="504">
        <v>550.5</v>
      </c>
      <c r="H1420" s="504">
        <v>530</v>
      </c>
      <c r="I1420" s="510">
        <v>1080.5</v>
      </c>
    </row>
    <row r="1421" spans="3:9">
      <c r="C1421" s="869" t="s">
        <v>2087</v>
      </c>
      <c r="D1421" s="872">
        <v>0.66666666666666663</v>
      </c>
      <c r="E1421" s="871">
        <v>560.1</v>
      </c>
      <c r="F1421" s="871">
        <v>523</v>
      </c>
      <c r="G1421" s="504">
        <v>560.1</v>
      </c>
      <c r="H1421" s="504">
        <v>523</v>
      </c>
      <c r="I1421" s="510">
        <v>1083.0999999999999</v>
      </c>
    </row>
    <row r="1422" spans="3:9">
      <c r="C1422" s="869" t="s">
        <v>2087</v>
      </c>
      <c r="D1422" s="872">
        <v>0.70833333333333337</v>
      </c>
      <c r="E1422" s="871">
        <v>561.4</v>
      </c>
      <c r="F1422" s="871">
        <v>522</v>
      </c>
      <c r="G1422" s="504">
        <v>561.4</v>
      </c>
      <c r="H1422" s="504">
        <v>522</v>
      </c>
      <c r="I1422" s="510">
        <v>1083.4000000000001</v>
      </c>
    </row>
    <row r="1423" spans="3:9">
      <c r="C1423" s="869" t="s">
        <v>2087</v>
      </c>
      <c r="D1423" s="872">
        <v>0.75</v>
      </c>
      <c r="E1423" s="871">
        <v>570</v>
      </c>
      <c r="F1423" s="871">
        <v>521</v>
      </c>
      <c r="G1423" s="504">
        <v>570</v>
      </c>
      <c r="H1423" s="504">
        <v>521</v>
      </c>
      <c r="I1423" s="510">
        <v>1091</v>
      </c>
    </row>
    <row r="1424" spans="3:9">
      <c r="C1424" s="869" t="s">
        <v>2087</v>
      </c>
      <c r="D1424" s="872">
        <v>0.79166666666666663</v>
      </c>
      <c r="E1424" s="871">
        <v>570</v>
      </c>
      <c r="F1424" s="871">
        <v>521</v>
      </c>
      <c r="G1424" s="504">
        <v>570</v>
      </c>
      <c r="H1424" s="504">
        <v>521</v>
      </c>
      <c r="I1424" s="510">
        <v>1091</v>
      </c>
    </row>
    <row r="1425" spans="3:9">
      <c r="C1425" s="869" t="s">
        <v>2087</v>
      </c>
      <c r="D1425" s="872">
        <v>0.83333333333333337</v>
      </c>
      <c r="E1425" s="871">
        <v>570</v>
      </c>
      <c r="F1425" s="871">
        <v>521</v>
      </c>
      <c r="G1425" s="504">
        <v>570</v>
      </c>
      <c r="H1425" s="504">
        <v>521</v>
      </c>
      <c r="I1425" s="510">
        <v>1091</v>
      </c>
    </row>
    <row r="1426" spans="3:9">
      <c r="C1426" s="869" t="s">
        <v>2087</v>
      </c>
      <c r="D1426" s="872">
        <v>0.875</v>
      </c>
      <c r="E1426" s="871">
        <v>570</v>
      </c>
      <c r="F1426" s="871">
        <v>521</v>
      </c>
      <c r="G1426" s="504">
        <v>570</v>
      </c>
      <c r="H1426" s="504">
        <v>521</v>
      </c>
      <c r="I1426" s="510">
        <v>1091</v>
      </c>
    </row>
    <row r="1427" spans="3:9">
      <c r="C1427" s="869" t="s">
        <v>2087</v>
      </c>
      <c r="D1427" s="872">
        <v>0.91666666666666663</v>
      </c>
      <c r="E1427" s="871">
        <v>570</v>
      </c>
      <c r="F1427" s="871">
        <v>520</v>
      </c>
      <c r="G1427" s="504">
        <v>570</v>
      </c>
      <c r="H1427" s="504">
        <v>520</v>
      </c>
      <c r="I1427" s="510">
        <v>1090</v>
      </c>
    </row>
    <row r="1428" spans="3:9">
      <c r="C1428" s="869" t="s">
        <v>2087</v>
      </c>
      <c r="D1428" s="872">
        <v>0.95833333333333337</v>
      </c>
      <c r="E1428" s="871">
        <v>570</v>
      </c>
      <c r="F1428" s="871">
        <v>520</v>
      </c>
      <c r="G1428" s="504">
        <v>570</v>
      </c>
      <c r="H1428" s="504">
        <v>520</v>
      </c>
      <c r="I1428" s="510">
        <v>1090</v>
      </c>
    </row>
    <row r="1429" spans="3:9">
      <c r="C1429" s="869" t="s">
        <v>2087</v>
      </c>
      <c r="D1429" s="872">
        <v>0</v>
      </c>
      <c r="E1429" s="871">
        <v>570</v>
      </c>
      <c r="F1429" s="871">
        <v>519</v>
      </c>
      <c r="G1429" s="504">
        <v>570</v>
      </c>
      <c r="H1429" s="504">
        <v>519</v>
      </c>
      <c r="I1429" s="510">
        <v>1089</v>
      </c>
    </row>
    <row r="1430" spans="3:9">
      <c r="C1430" s="869" t="s">
        <v>2087</v>
      </c>
      <c r="D1430" s="872">
        <v>4.1666666666666664E-2</v>
      </c>
      <c r="E1430" s="871">
        <v>570.1</v>
      </c>
      <c r="F1430" s="871">
        <v>521</v>
      </c>
      <c r="G1430" s="504">
        <v>570.1</v>
      </c>
      <c r="H1430" s="504">
        <v>521</v>
      </c>
      <c r="I1430" s="510">
        <v>1091.0999999999999</v>
      </c>
    </row>
    <row r="1431" spans="3:9">
      <c r="C1431" s="869" t="s">
        <v>2087</v>
      </c>
      <c r="D1431" s="872">
        <v>8.3333333333333329E-2</v>
      </c>
      <c r="E1431" s="871">
        <v>570</v>
      </c>
      <c r="F1431" s="871">
        <v>520</v>
      </c>
      <c r="G1431" s="504">
        <v>570</v>
      </c>
      <c r="H1431" s="504">
        <v>520</v>
      </c>
      <c r="I1431" s="510">
        <v>1090</v>
      </c>
    </row>
    <row r="1432" spans="3:9">
      <c r="C1432" s="869" t="s">
        <v>2087</v>
      </c>
      <c r="D1432" s="872">
        <v>0.125</v>
      </c>
      <c r="E1432" s="871">
        <v>570</v>
      </c>
      <c r="F1432" s="871">
        <v>519</v>
      </c>
      <c r="G1432" s="504">
        <v>570</v>
      </c>
      <c r="H1432" s="504">
        <v>519</v>
      </c>
      <c r="I1432" s="510">
        <v>1089</v>
      </c>
    </row>
    <row r="1433" spans="3:9">
      <c r="C1433" s="869" t="s">
        <v>2087</v>
      </c>
      <c r="D1433" s="872">
        <v>0.16666666666666666</v>
      </c>
      <c r="E1433" s="871">
        <v>570</v>
      </c>
      <c r="F1433" s="871">
        <v>520</v>
      </c>
      <c r="G1433" s="504">
        <v>570</v>
      </c>
      <c r="H1433" s="504">
        <v>520</v>
      </c>
      <c r="I1433" s="510">
        <v>1090</v>
      </c>
    </row>
    <row r="1434" spans="3:9">
      <c r="C1434" s="869" t="s">
        <v>2087</v>
      </c>
      <c r="D1434" s="872">
        <v>0.20833333333333334</v>
      </c>
      <c r="E1434" s="871">
        <v>570</v>
      </c>
      <c r="F1434" s="871">
        <v>519</v>
      </c>
      <c r="G1434" s="504">
        <v>570</v>
      </c>
      <c r="H1434" s="504">
        <v>519</v>
      </c>
      <c r="I1434" s="510">
        <v>1089</v>
      </c>
    </row>
    <row r="1435" spans="3:9">
      <c r="C1435" s="869" t="s">
        <v>2087</v>
      </c>
      <c r="D1435" s="872">
        <v>0.25</v>
      </c>
      <c r="E1435" s="871">
        <v>570</v>
      </c>
      <c r="F1435" s="871">
        <v>519</v>
      </c>
      <c r="G1435" s="504">
        <v>570</v>
      </c>
      <c r="H1435" s="504">
        <v>519</v>
      </c>
      <c r="I1435" s="510">
        <v>1089</v>
      </c>
    </row>
    <row r="1436" spans="3:9">
      <c r="C1436" s="869" t="s">
        <v>2087</v>
      </c>
      <c r="D1436" s="872">
        <v>0.29166666666666669</v>
      </c>
      <c r="E1436" s="871">
        <v>569</v>
      </c>
      <c r="F1436" s="871">
        <v>518</v>
      </c>
      <c r="G1436" s="504">
        <v>569</v>
      </c>
      <c r="H1436" s="504">
        <v>518</v>
      </c>
      <c r="I1436" s="510">
        <v>1087</v>
      </c>
    </row>
    <row r="1437" spans="3:9">
      <c r="C1437" s="869" t="s">
        <v>2087</v>
      </c>
      <c r="D1437" s="872">
        <v>0.33333333333333331</v>
      </c>
      <c r="E1437" s="871">
        <v>551.1</v>
      </c>
      <c r="F1437" s="871">
        <v>506</v>
      </c>
      <c r="G1437" s="504">
        <v>551.1</v>
      </c>
      <c r="H1437" s="504">
        <v>506</v>
      </c>
      <c r="I1437" s="510">
        <v>1057.0999999999999</v>
      </c>
    </row>
    <row r="1438" spans="3:9">
      <c r="C1438" s="869" t="s">
        <v>2087</v>
      </c>
      <c r="D1438" s="872">
        <v>0.375</v>
      </c>
      <c r="E1438" s="871">
        <v>542.1</v>
      </c>
      <c r="F1438" s="871">
        <v>473</v>
      </c>
      <c r="G1438" s="504">
        <v>542.1</v>
      </c>
      <c r="H1438" s="504">
        <v>473</v>
      </c>
      <c r="I1438" s="510">
        <v>1015.1</v>
      </c>
    </row>
    <row r="1439" spans="3:9">
      <c r="C1439" s="869" t="s">
        <v>2087</v>
      </c>
      <c r="D1439" s="872">
        <v>0.41666666666666669</v>
      </c>
      <c r="E1439" s="871">
        <v>489.6</v>
      </c>
      <c r="F1439" s="871">
        <v>450</v>
      </c>
      <c r="G1439" s="504">
        <v>489.6</v>
      </c>
      <c r="H1439" s="504">
        <v>450</v>
      </c>
      <c r="I1439" s="510">
        <v>939.6</v>
      </c>
    </row>
    <row r="1440" spans="3:9">
      <c r="C1440" s="869" t="s">
        <v>2087</v>
      </c>
      <c r="D1440" s="872">
        <v>0.45833333333333331</v>
      </c>
      <c r="E1440" s="871">
        <v>561.6</v>
      </c>
      <c r="F1440" s="871">
        <v>484</v>
      </c>
      <c r="G1440" s="504">
        <v>561.6</v>
      </c>
      <c r="H1440" s="504">
        <v>484</v>
      </c>
      <c r="I1440" s="510">
        <v>1045.5999999999999</v>
      </c>
    </row>
    <row r="1441" spans="3:9">
      <c r="C1441" s="869" t="s">
        <v>2087</v>
      </c>
      <c r="D1441" s="872">
        <v>0.5</v>
      </c>
      <c r="E1441" s="871">
        <v>572.29999999999995</v>
      </c>
      <c r="F1441" s="871">
        <v>505</v>
      </c>
      <c r="G1441" s="504">
        <v>572.29999999999995</v>
      </c>
      <c r="H1441" s="504">
        <v>505</v>
      </c>
      <c r="I1441" s="510">
        <v>1077.3</v>
      </c>
    </row>
    <row r="1442" spans="3:9">
      <c r="C1442" s="869" t="s">
        <v>2087</v>
      </c>
      <c r="D1442" s="872">
        <v>0.54166666666666663</v>
      </c>
      <c r="E1442" s="871">
        <v>546.1</v>
      </c>
      <c r="F1442" s="871">
        <v>579</v>
      </c>
      <c r="G1442" s="504">
        <v>546.1</v>
      </c>
      <c r="H1442" s="504">
        <v>579</v>
      </c>
      <c r="I1442" s="510">
        <v>1125.0999999999999</v>
      </c>
    </row>
    <row r="1443" spans="3:9">
      <c r="C1443" s="869" t="s">
        <v>2087</v>
      </c>
      <c r="D1443" s="872">
        <v>0.58333333333333337</v>
      </c>
      <c r="E1443" s="871">
        <v>533.4</v>
      </c>
      <c r="F1443" s="871">
        <v>529</v>
      </c>
      <c r="G1443" s="504">
        <v>533.4</v>
      </c>
      <c r="H1443" s="504">
        <v>529</v>
      </c>
      <c r="I1443" s="510">
        <v>1062.4000000000001</v>
      </c>
    </row>
    <row r="1444" spans="3:9">
      <c r="C1444" s="869" t="s">
        <v>2087</v>
      </c>
      <c r="D1444" s="872">
        <v>0.625</v>
      </c>
      <c r="E1444" s="871">
        <v>487</v>
      </c>
      <c r="F1444" s="871">
        <v>451</v>
      </c>
      <c r="G1444" s="504">
        <v>487</v>
      </c>
      <c r="H1444" s="504">
        <v>451</v>
      </c>
      <c r="I1444" s="510">
        <v>938</v>
      </c>
    </row>
    <row r="1445" spans="3:9">
      <c r="C1445" s="869" t="s">
        <v>2087</v>
      </c>
      <c r="D1445" s="872">
        <v>0.66666666666666663</v>
      </c>
      <c r="E1445" s="871">
        <v>491.7</v>
      </c>
      <c r="F1445" s="871">
        <v>440</v>
      </c>
      <c r="G1445" s="504">
        <v>491.7</v>
      </c>
      <c r="H1445" s="504">
        <v>440</v>
      </c>
      <c r="I1445" s="510">
        <v>931.7</v>
      </c>
    </row>
    <row r="1446" spans="3:9">
      <c r="C1446" s="869" t="s">
        <v>2087</v>
      </c>
      <c r="D1446" s="872">
        <v>0.70833333333333337</v>
      </c>
      <c r="E1446" s="871">
        <v>516.9</v>
      </c>
      <c r="F1446" s="871">
        <v>463</v>
      </c>
      <c r="G1446" s="504">
        <v>516.9</v>
      </c>
      <c r="H1446" s="504">
        <v>463</v>
      </c>
      <c r="I1446" s="510">
        <v>979.9</v>
      </c>
    </row>
    <row r="1447" spans="3:9">
      <c r="C1447" s="869" t="s">
        <v>2087</v>
      </c>
      <c r="D1447" s="872">
        <v>0.75</v>
      </c>
      <c r="E1447" s="871">
        <v>551.70000000000005</v>
      </c>
      <c r="F1447" s="871">
        <v>466</v>
      </c>
      <c r="G1447" s="504">
        <v>551.70000000000005</v>
      </c>
      <c r="H1447" s="504">
        <v>466</v>
      </c>
      <c r="I1447" s="510">
        <v>1017.7</v>
      </c>
    </row>
    <row r="1448" spans="3:9">
      <c r="C1448" s="869" t="s">
        <v>2087</v>
      </c>
      <c r="D1448" s="872">
        <v>0.79166666666666663</v>
      </c>
      <c r="E1448" s="871">
        <v>560</v>
      </c>
      <c r="F1448" s="871">
        <v>467</v>
      </c>
      <c r="G1448" s="504">
        <v>560</v>
      </c>
      <c r="H1448" s="504">
        <v>467</v>
      </c>
      <c r="I1448" s="510">
        <v>1027</v>
      </c>
    </row>
    <row r="1449" spans="3:9">
      <c r="C1449" s="869" t="s">
        <v>2087</v>
      </c>
      <c r="D1449" s="872">
        <v>0.83333333333333337</v>
      </c>
      <c r="E1449" s="871">
        <v>567.5</v>
      </c>
      <c r="F1449" s="871">
        <v>470</v>
      </c>
      <c r="G1449" s="504">
        <v>567.5</v>
      </c>
      <c r="H1449" s="504">
        <v>470</v>
      </c>
      <c r="I1449" s="510">
        <v>1037.5</v>
      </c>
    </row>
    <row r="1450" spans="3:9">
      <c r="C1450" s="869" t="s">
        <v>2087</v>
      </c>
      <c r="D1450" s="872">
        <v>0.875</v>
      </c>
      <c r="E1450" s="871">
        <v>585</v>
      </c>
      <c r="F1450" s="871">
        <v>487</v>
      </c>
      <c r="G1450" s="504">
        <v>585</v>
      </c>
      <c r="H1450" s="504">
        <v>487</v>
      </c>
      <c r="I1450" s="510">
        <v>1072</v>
      </c>
    </row>
    <row r="1451" spans="3:9">
      <c r="C1451" s="869" t="s">
        <v>2087</v>
      </c>
      <c r="D1451" s="872">
        <v>0.91666666666666663</v>
      </c>
      <c r="E1451" s="871">
        <v>590</v>
      </c>
      <c r="F1451" s="871">
        <v>488</v>
      </c>
      <c r="G1451" s="504">
        <v>590</v>
      </c>
      <c r="H1451" s="504">
        <v>488</v>
      </c>
      <c r="I1451" s="510">
        <v>1078</v>
      </c>
    </row>
    <row r="1452" spans="3:9">
      <c r="C1452" s="869" t="s">
        <v>2087</v>
      </c>
      <c r="D1452" s="872">
        <v>0.95833333333333337</v>
      </c>
      <c r="E1452" s="871">
        <v>590</v>
      </c>
      <c r="F1452" s="871">
        <v>489</v>
      </c>
      <c r="G1452" s="504">
        <v>590</v>
      </c>
      <c r="H1452" s="504">
        <v>489</v>
      </c>
      <c r="I1452" s="510">
        <v>1079</v>
      </c>
    </row>
    <row r="1453" spans="3:9">
      <c r="C1453" s="869" t="s">
        <v>2087</v>
      </c>
      <c r="D1453" s="872">
        <v>0</v>
      </c>
      <c r="E1453" s="871">
        <v>580.20000000000005</v>
      </c>
      <c r="F1453" s="871">
        <v>489</v>
      </c>
      <c r="G1453" s="504">
        <v>580.20000000000005</v>
      </c>
      <c r="H1453" s="504">
        <v>489</v>
      </c>
      <c r="I1453" s="510">
        <v>1069.2</v>
      </c>
    </row>
    <row r="1454" spans="3:9">
      <c r="C1454" s="869" t="s">
        <v>2087</v>
      </c>
      <c r="D1454" s="872">
        <v>4.1666666666666664E-2</v>
      </c>
      <c r="E1454" s="871">
        <v>564.29999999999995</v>
      </c>
      <c r="F1454" s="871">
        <v>489</v>
      </c>
      <c r="G1454" s="504">
        <v>564.29999999999995</v>
      </c>
      <c r="H1454" s="504">
        <v>489</v>
      </c>
      <c r="I1454" s="510">
        <v>1053.3</v>
      </c>
    </row>
    <row r="1455" spans="3:9">
      <c r="C1455" s="869" t="s">
        <v>2087</v>
      </c>
      <c r="D1455" s="872">
        <v>8.3333333333333329E-2</v>
      </c>
      <c r="E1455" s="871">
        <v>503.7</v>
      </c>
      <c r="F1455" s="871">
        <v>488</v>
      </c>
      <c r="G1455" s="504">
        <v>503.7</v>
      </c>
      <c r="H1455" s="504">
        <v>488</v>
      </c>
      <c r="I1455" s="510">
        <v>991.7</v>
      </c>
    </row>
    <row r="1456" spans="3:9">
      <c r="C1456" s="869" t="s">
        <v>2087</v>
      </c>
      <c r="D1456" s="872">
        <v>0.125</v>
      </c>
      <c r="E1456" s="871">
        <v>519.1</v>
      </c>
      <c r="F1456" s="871">
        <v>486</v>
      </c>
      <c r="G1456" s="504">
        <v>519.1</v>
      </c>
      <c r="H1456" s="504">
        <v>486</v>
      </c>
      <c r="I1456" s="510">
        <v>1005.1</v>
      </c>
    </row>
    <row r="1457" spans="3:9">
      <c r="C1457" s="869" t="s">
        <v>2087</v>
      </c>
      <c r="D1457" s="872">
        <v>0.16666666666666666</v>
      </c>
      <c r="E1457" s="871">
        <v>530</v>
      </c>
      <c r="F1457" s="871">
        <v>485</v>
      </c>
      <c r="G1457" s="504">
        <v>530</v>
      </c>
      <c r="H1457" s="504">
        <v>485</v>
      </c>
      <c r="I1457" s="510">
        <v>1015</v>
      </c>
    </row>
    <row r="1458" spans="3:9">
      <c r="C1458" s="869" t="s">
        <v>2087</v>
      </c>
      <c r="D1458" s="872">
        <v>0.20833333333333334</v>
      </c>
      <c r="E1458" s="871">
        <v>529.9</v>
      </c>
      <c r="F1458" s="871">
        <v>484</v>
      </c>
      <c r="G1458" s="504">
        <v>529.9</v>
      </c>
      <c r="H1458" s="504">
        <v>484</v>
      </c>
      <c r="I1458" s="510">
        <v>1013.9</v>
      </c>
    </row>
    <row r="1459" spans="3:9">
      <c r="C1459" s="869" t="s">
        <v>2087</v>
      </c>
      <c r="D1459" s="872">
        <v>0.25</v>
      </c>
      <c r="E1459" s="871">
        <v>530</v>
      </c>
      <c r="F1459" s="871">
        <v>483</v>
      </c>
      <c r="G1459" s="504">
        <v>530</v>
      </c>
      <c r="H1459" s="504">
        <v>483</v>
      </c>
      <c r="I1459" s="510">
        <v>1013</v>
      </c>
    </row>
    <row r="1460" spans="3:9">
      <c r="C1460" s="869" t="s">
        <v>2087</v>
      </c>
      <c r="D1460" s="872">
        <v>0.29166666666666669</v>
      </c>
      <c r="E1460" s="871">
        <v>550.6</v>
      </c>
      <c r="F1460" s="871">
        <v>512</v>
      </c>
      <c r="G1460" s="504">
        <v>550.6</v>
      </c>
      <c r="H1460" s="504">
        <v>512</v>
      </c>
      <c r="I1460" s="510">
        <v>1062.5999999999999</v>
      </c>
    </row>
    <row r="1461" spans="3:9">
      <c r="C1461" s="869" t="s">
        <v>2087</v>
      </c>
      <c r="D1461" s="872">
        <v>0.33333333333333331</v>
      </c>
      <c r="E1461" s="871">
        <v>560</v>
      </c>
      <c r="F1461" s="871">
        <v>543</v>
      </c>
      <c r="G1461" s="504">
        <v>560</v>
      </c>
      <c r="H1461" s="504">
        <v>543</v>
      </c>
      <c r="I1461" s="510">
        <v>1103</v>
      </c>
    </row>
    <row r="1462" spans="3:9">
      <c r="C1462" s="869" t="s">
        <v>2087</v>
      </c>
      <c r="D1462" s="872">
        <v>0.375</v>
      </c>
      <c r="E1462" s="871">
        <v>560</v>
      </c>
      <c r="F1462" s="871">
        <v>569</v>
      </c>
      <c r="G1462" s="504">
        <v>560</v>
      </c>
      <c r="H1462" s="504">
        <v>569</v>
      </c>
      <c r="I1462" s="510">
        <v>1129</v>
      </c>
    </row>
    <row r="1463" spans="3:9">
      <c r="C1463" s="869" t="s">
        <v>2087</v>
      </c>
      <c r="D1463" s="872">
        <v>0.41666666666666669</v>
      </c>
      <c r="E1463" s="871">
        <v>546.6</v>
      </c>
      <c r="F1463" s="871">
        <v>539</v>
      </c>
      <c r="G1463" s="504">
        <v>546.6</v>
      </c>
      <c r="H1463" s="504">
        <v>539</v>
      </c>
      <c r="I1463" s="510">
        <v>1085.5999999999999</v>
      </c>
    </row>
    <row r="1464" spans="3:9">
      <c r="C1464" s="869" t="s">
        <v>2087</v>
      </c>
      <c r="D1464" s="872">
        <v>0.45833333333333331</v>
      </c>
      <c r="E1464" s="871">
        <v>539.9</v>
      </c>
      <c r="F1464" s="871">
        <v>532</v>
      </c>
      <c r="G1464" s="504">
        <v>539.9</v>
      </c>
      <c r="H1464" s="504">
        <v>532</v>
      </c>
      <c r="I1464" s="510">
        <v>1071.9000000000001</v>
      </c>
    </row>
    <row r="1465" spans="3:9">
      <c r="C1465" s="869" t="s">
        <v>2087</v>
      </c>
      <c r="D1465" s="872">
        <v>0.5</v>
      </c>
      <c r="E1465" s="871">
        <v>591.20000000000005</v>
      </c>
      <c r="F1465" s="871">
        <v>548</v>
      </c>
      <c r="G1465" s="504">
        <v>591.20000000000005</v>
      </c>
      <c r="H1465" s="504">
        <v>548</v>
      </c>
      <c r="I1465" s="510">
        <v>1139.2</v>
      </c>
    </row>
    <row r="1466" spans="3:9">
      <c r="C1466" s="869" t="s">
        <v>2087</v>
      </c>
      <c r="D1466" s="872">
        <v>0.54166666666666663</v>
      </c>
      <c r="E1466" s="871">
        <v>553.6</v>
      </c>
      <c r="F1466" s="871">
        <v>529</v>
      </c>
      <c r="G1466" s="504">
        <v>553.6</v>
      </c>
      <c r="H1466" s="504">
        <v>529</v>
      </c>
      <c r="I1466" s="510">
        <v>1082.5999999999999</v>
      </c>
    </row>
    <row r="1467" spans="3:9">
      <c r="C1467" s="869" t="s">
        <v>2087</v>
      </c>
      <c r="D1467" s="872">
        <v>0.58333333333333337</v>
      </c>
      <c r="E1467" s="871">
        <v>567.4</v>
      </c>
      <c r="F1467" s="871">
        <v>520</v>
      </c>
      <c r="G1467" s="504">
        <v>567.4</v>
      </c>
      <c r="H1467" s="504">
        <v>520</v>
      </c>
      <c r="I1467" s="510">
        <v>1087.4000000000001</v>
      </c>
    </row>
    <row r="1468" spans="3:9">
      <c r="C1468" s="869" t="s">
        <v>2087</v>
      </c>
      <c r="D1468" s="872">
        <v>0.625</v>
      </c>
      <c r="E1468" s="871">
        <v>580</v>
      </c>
      <c r="F1468" s="871">
        <v>502</v>
      </c>
      <c r="G1468" s="504">
        <v>580</v>
      </c>
      <c r="H1468" s="504">
        <v>502</v>
      </c>
      <c r="I1468" s="510">
        <v>1082</v>
      </c>
    </row>
    <row r="1469" spans="3:9">
      <c r="C1469" s="869" t="s">
        <v>2087</v>
      </c>
      <c r="D1469" s="872">
        <v>0.66666666666666663</v>
      </c>
      <c r="E1469" s="871">
        <v>535.70000000000005</v>
      </c>
      <c r="F1469" s="871">
        <v>520</v>
      </c>
      <c r="G1469" s="504">
        <v>535.70000000000005</v>
      </c>
      <c r="H1469" s="504">
        <v>520</v>
      </c>
      <c r="I1469" s="510">
        <v>1055.7</v>
      </c>
    </row>
    <row r="1470" spans="3:9">
      <c r="C1470" s="869" t="s">
        <v>2087</v>
      </c>
      <c r="D1470" s="872">
        <v>0.70833333333333337</v>
      </c>
      <c r="E1470" s="871">
        <v>553.70000000000005</v>
      </c>
      <c r="F1470" s="871">
        <v>540</v>
      </c>
      <c r="G1470" s="504">
        <v>553.70000000000005</v>
      </c>
      <c r="H1470" s="504">
        <v>540</v>
      </c>
      <c r="I1470" s="510">
        <v>1093.7</v>
      </c>
    </row>
    <row r="1471" spans="3:9">
      <c r="C1471" s="869" t="s">
        <v>2087</v>
      </c>
      <c r="D1471" s="872">
        <v>0.75</v>
      </c>
      <c r="E1471" s="871">
        <v>570.20000000000005</v>
      </c>
      <c r="F1471" s="871">
        <v>549</v>
      </c>
      <c r="G1471" s="504">
        <v>570.20000000000005</v>
      </c>
      <c r="H1471" s="504">
        <v>549</v>
      </c>
      <c r="I1471" s="510">
        <v>1119.2</v>
      </c>
    </row>
    <row r="1472" spans="3:9">
      <c r="C1472" s="869" t="s">
        <v>2087</v>
      </c>
      <c r="D1472" s="872">
        <v>0.79166666666666663</v>
      </c>
      <c r="E1472" s="871">
        <v>562.29999999999995</v>
      </c>
      <c r="F1472" s="871">
        <v>549</v>
      </c>
      <c r="G1472" s="504">
        <v>562.29999999999995</v>
      </c>
      <c r="H1472" s="504">
        <v>549</v>
      </c>
      <c r="I1472" s="510">
        <v>1111.3</v>
      </c>
    </row>
    <row r="1473" spans="3:9">
      <c r="C1473" s="869" t="s">
        <v>2087</v>
      </c>
      <c r="D1473" s="872">
        <v>0.83333333333333337</v>
      </c>
      <c r="E1473" s="871">
        <v>539.9</v>
      </c>
      <c r="F1473" s="871">
        <v>550</v>
      </c>
      <c r="G1473" s="504">
        <v>539.9</v>
      </c>
      <c r="H1473" s="504">
        <v>550</v>
      </c>
      <c r="I1473" s="510">
        <v>1089.9000000000001</v>
      </c>
    </row>
    <row r="1474" spans="3:9">
      <c r="C1474" s="869" t="s">
        <v>2087</v>
      </c>
      <c r="D1474" s="872">
        <v>0.875</v>
      </c>
      <c r="E1474" s="871">
        <v>542.9</v>
      </c>
      <c r="F1474" s="871">
        <v>551</v>
      </c>
      <c r="G1474" s="504">
        <v>542.9</v>
      </c>
      <c r="H1474" s="504">
        <v>551</v>
      </c>
      <c r="I1474" s="510">
        <v>1093.9000000000001</v>
      </c>
    </row>
    <row r="1475" spans="3:9">
      <c r="C1475" s="869" t="s">
        <v>2087</v>
      </c>
      <c r="D1475" s="872">
        <v>0.91666666666666663</v>
      </c>
      <c r="E1475" s="871">
        <v>554.1</v>
      </c>
      <c r="F1475" s="871">
        <v>548</v>
      </c>
      <c r="G1475" s="504">
        <v>554.1</v>
      </c>
      <c r="H1475" s="504">
        <v>548</v>
      </c>
      <c r="I1475" s="510">
        <v>1102.0999999999999</v>
      </c>
    </row>
    <row r="1476" spans="3:9">
      <c r="C1476" s="869" t="s">
        <v>2087</v>
      </c>
      <c r="D1476" s="872">
        <v>0.95833333333333337</v>
      </c>
      <c r="E1476" s="871">
        <v>589.70000000000005</v>
      </c>
      <c r="F1476" s="871">
        <v>545</v>
      </c>
      <c r="G1476" s="504">
        <v>589.70000000000005</v>
      </c>
      <c r="H1476" s="504">
        <v>545</v>
      </c>
      <c r="I1476" s="510">
        <v>1134.7</v>
      </c>
    </row>
    <row r="1477" spans="3:9">
      <c r="C1477" s="869" t="s">
        <v>2087</v>
      </c>
      <c r="D1477" s="872">
        <v>0</v>
      </c>
      <c r="E1477" s="871">
        <v>613.20000000000005</v>
      </c>
      <c r="F1477" s="871">
        <v>557</v>
      </c>
      <c r="G1477" s="504">
        <v>613.20000000000005</v>
      </c>
      <c r="H1477" s="504">
        <v>557</v>
      </c>
      <c r="I1477" s="510">
        <v>1170.2</v>
      </c>
    </row>
    <row r="1478" spans="3:9">
      <c r="C1478" s="869" t="s">
        <v>2087</v>
      </c>
      <c r="D1478" s="872">
        <v>4.1666666666666664E-2</v>
      </c>
      <c r="E1478" s="871">
        <v>620</v>
      </c>
      <c r="F1478" s="871">
        <v>560</v>
      </c>
      <c r="G1478" s="504">
        <v>620</v>
      </c>
      <c r="H1478" s="504">
        <v>560</v>
      </c>
      <c r="I1478" s="510">
        <v>1180</v>
      </c>
    </row>
    <row r="1479" spans="3:9">
      <c r="C1479" s="869" t="s">
        <v>2087</v>
      </c>
      <c r="D1479" s="872">
        <v>8.3333333333333329E-2</v>
      </c>
      <c r="E1479" s="871">
        <v>641.79999999999995</v>
      </c>
      <c r="F1479" s="871">
        <v>561</v>
      </c>
      <c r="G1479" s="504">
        <v>641.79999999999995</v>
      </c>
      <c r="H1479" s="504">
        <v>561</v>
      </c>
      <c r="I1479" s="510">
        <v>1202.8</v>
      </c>
    </row>
    <row r="1480" spans="3:9">
      <c r="C1480" s="869" t="s">
        <v>2087</v>
      </c>
      <c r="D1480" s="872">
        <v>0.125</v>
      </c>
      <c r="E1480" s="871">
        <v>639.70000000000005</v>
      </c>
      <c r="F1480" s="871">
        <v>563</v>
      </c>
      <c r="G1480" s="504">
        <v>639.70000000000005</v>
      </c>
      <c r="H1480" s="504">
        <v>563</v>
      </c>
      <c r="I1480" s="510">
        <v>1202.7</v>
      </c>
    </row>
    <row r="1481" spans="3:9">
      <c r="C1481" s="869" t="s">
        <v>2087</v>
      </c>
      <c r="D1481" s="872">
        <v>0.16666666666666666</v>
      </c>
      <c r="E1481" s="871">
        <v>608.20000000000005</v>
      </c>
      <c r="F1481" s="871">
        <v>564</v>
      </c>
      <c r="G1481" s="504">
        <v>608.20000000000005</v>
      </c>
      <c r="H1481" s="504">
        <v>564</v>
      </c>
      <c r="I1481" s="510">
        <v>1172.2</v>
      </c>
    </row>
    <row r="1482" spans="3:9">
      <c r="C1482" s="869" t="s">
        <v>2087</v>
      </c>
      <c r="D1482" s="872">
        <v>0.20833333333333334</v>
      </c>
      <c r="E1482" s="871">
        <v>569.6</v>
      </c>
      <c r="F1482" s="871">
        <v>552</v>
      </c>
      <c r="G1482" s="504">
        <v>569.6</v>
      </c>
      <c r="H1482" s="504">
        <v>552</v>
      </c>
      <c r="I1482" s="510">
        <v>1121.5999999999999</v>
      </c>
    </row>
    <row r="1483" spans="3:9">
      <c r="C1483" s="869" t="s">
        <v>2087</v>
      </c>
      <c r="D1483" s="872">
        <v>0.25</v>
      </c>
      <c r="E1483" s="871">
        <v>578.6</v>
      </c>
      <c r="F1483" s="871">
        <v>551</v>
      </c>
      <c r="G1483" s="504">
        <v>578.6</v>
      </c>
      <c r="H1483" s="504">
        <v>551</v>
      </c>
      <c r="I1483" s="510">
        <v>1129.5999999999999</v>
      </c>
    </row>
    <row r="1484" spans="3:9">
      <c r="C1484" s="869" t="s">
        <v>2087</v>
      </c>
      <c r="D1484" s="872">
        <v>0.29166666666666669</v>
      </c>
      <c r="E1484" s="871">
        <v>701.3</v>
      </c>
      <c r="F1484" s="871">
        <v>605</v>
      </c>
      <c r="G1484" s="504">
        <v>701.3</v>
      </c>
      <c r="H1484" s="504">
        <v>605</v>
      </c>
      <c r="I1484" s="510">
        <v>1306.3</v>
      </c>
    </row>
    <row r="1485" spans="3:9">
      <c r="C1485" s="869" t="s">
        <v>2087</v>
      </c>
      <c r="D1485" s="872">
        <v>0.33333333333333331</v>
      </c>
      <c r="E1485" s="871">
        <v>771.6</v>
      </c>
      <c r="F1485" s="871">
        <v>649</v>
      </c>
      <c r="G1485" s="504">
        <v>771.6</v>
      </c>
      <c r="H1485" s="504">
        <v>649</v>
      </c>
      <c r="I1485" s="510">
        <v>1420.6</v>
      </c>
    </row>
    <row r="1486" spans="3:9">
      <c r="C1486" s="869" t="s">
        <v>2087</v>
      </c>
      <c r="D1486" s="872">
        <v>0.375</v>
      </c>
      <c r="E1486" s="871">
        <v>766.9</v>
      </c>
      <c r="F1486" s="871">
        <v>576</v>
      </c>
      <c r="G1486" s="504">
        <v>766.9</v>
      </c>
      <c r="H1486" s="504">
        <v>576</v>
      </c>
      <c r="I1486" s="510">
        <v>1342.9</v>
      </c>
    </row>
    <row r="1487" spans="3:9">
      <c r="C1487" s="869" t="s">
        <v>2087</v>
      </c>
      <c r="D1487" s="872">
        <v>0.41666666666666669</v>
      </c>
      <c r="E1487" s="871">
        <v>760.6</v>
      </c>
      <c r="F1487" s="871">
        <v>512</v>
      </c>
      <c r="G1487" s="504">
        <v>760.6</v>
      </c>
      <c r="H1487" s="504">
        <v>512</v>
      </c>
      <c r="I1487" s="510">
        <v>1272.5999999999999</v>
      </c>
    </row>
    <row r="1488" spans="3:9">
      <c r="C1488" s="869" t="s">
        <v>2087</v>
      </c>
      <c r="D1488" s="872">
        <v>0.45833333333333331</v>
      </c>
      <c r="E1488" s="871">
        <v>759.8</v>
      </c>
      <c r="F1488" s="871">
        <v>514</v>
      </c>
      <c r="G1488" s="504">
        <v>759.8</v>
      </c>
      <c r="H1488" s="504">
        <v>514</v>
      </c>
      <c r="I1488" s="510">
        <v>1273.8</v>
      </c>
    </row>
    <row r="1489" spans="3:9">
      <c r="C1489" s="869" t="s">
        <v>2087</v>
      </c>
      <c r="D1489" s="872">
        <v>0.5</v>
      </c>
      <c r="E1489" s="871">
        <v>763.3</v>
      </c>
      <c r="F1489" s="871">
        <v>521</v>
      </c>
      <c r="G1489" s="504">
        <v>763.3</v>
      </c>
      <c r="H1489" s="504">
        <v>521</v>
      </c>
      <c r="I1489" s="510">
        <v>1284.3</v>
      </c>
    </row>
    <row r="1490" spans="3:9">
      <c r="C1490" s="869" t="s">
        <v>2087</v>
      </c>
      <c r="D1490" s="872">
        <v>0.54166666666666663</v>
      </c>
      <c r="E1490" s="871">
        <v>706</v>
      </c>
      <c r="F1490" s="871">
        <v>522</v>
      </c>
      <c r="G1490" s="504">
        <v>706</v>
      </c>
      <c r="H1490" s="504">
        <v>522</v>
      </c>
      <c r="I1490" s="510">
        <v>1228</v>
      </c>
    </row>
    <row r="1491" spans="3:9">
      <c r="C1491" s="869" t="s">
        <v>2087</v>
      </c>
      <c r="D1491" s="872">
        <v>0.58333333333333337</v>
      </c>
      <c r="E1491" s="871">
        <v>741.1</v>
      </c>
      <c r="F1491" s="871">
        <v>504</v>
      </c>
      <c r="G1491" s="504">
        <v>741.1</v>
      </c>
      <c r="H1491" s="504">
        <v>504</v>
      </c>
      <c r="I1491" s="510">
        <v>1245.0999999999999</v>
      </c>
    </row>
    <row r="1492" spans="3:9">
      <c r="C1492" s="869" t="s">
        <v>2087</v>
      </c>
      <c r="D1492" s="872">
        <v>0.625</v>
      </c>
      <c r="E1492" s="871">
        <v>737.2</v>
      </c>
      <c r="F1492" s="871">
        <v>499</v>
      </c>
      <c r="G1492" s="504">
        <v>737.2</v>
      </c>
      <c r="H1492" s="504">
        <v>499</v>
      </c>
      <c r="I1492" s="510">
        <v>1236.2</v>
      </c>
    </row>
    <row r="1493" spans="3:9">
      <c r="C1493" s="869" t="s">
        <v>2087</v>
      </c>
      <c r="D1493" s="872">
        <v>0.66666666666666663</v>
      </c>
      <c r="E1493" s="871">
        <v>744.6</v>
      </c>
      <c r="F1493" s="871">
        <v>580</v>
      </c>
      <c r="G1493" s="504">
        <v>744.6</v>
      </c>
      <c r="H1493" s="504">
        <v>580</v>
      </c>
      <c r="I1493" s="510">
        <v>1324.6</v>
      </c>
    </row>
    <row r="1494" spans="3:9">
      <c r="C1494" s="869" t="s">
        <v>2087</v>
      </c>
      <c r="D1494" s="872">
        <v>0.70833333333333337</v>
      </c>
      <c r="E1494" s="871">
        <v>765</v>
      </c>
      <c r="F1494" s="871">
        <v>565</v>
      </c>
      <c r="G1494" s="504">
        <v>765</v>
      </c>
      <c r="H1494" s="504">
        <v>565</v>
      </c>
      <c r="I1494" s="510">
        <v>1330</v>
      </c>
    </row>
    <row r="1495" spans="3:9">
      <c r="C1495" s="869" t="s">
        <v>2087</v>
      </c>
      <c r="D1495" s="872">
        <v>0.75</v>
      </c>
      <c r="E1495" s="871">
        <v>766.7</v>
      </c>
      <c r="F1495" s="871">
        <v>525</v>
      </c>
      <c r="G1495" s="504">
        <v>766.7</v>
      </c>
      <c r="H1495" s="504">
        <v>525</v>
      </c>
      <c r="I1495" s="510">
        <v>1291.7</v>
      </c>
    </row>
    <row r="1496" spans="3:9">
      <c r="C1496" s="869" t="s">
        <v>2087</v>
      </c>
      <c r="D1496" s="872">
        <v>0.79166666666666663</v>
      </c>
      <c r="E1496" s="871">
        <v>769.4</v>
      </c>
      <c r="F1496" s="871">
        <v>521</v>
      </c>
      <c r="G1496" s="504">
        <v>769.4</v>
      </c>
      <c r="H1496" s="504">
        <v>521</v>
      </c>
      <c r="I1496" s="510">
        <v>1290.4000000000001</v>
      </c>
    </row>
    <row r="1497" spans="3:9">
      <c r="C1497" s="869" t="s">
        <v>2087</v>
      </c>
      <c r="D1497" s="872">
        <v>0.83333333333333337</v>
      </c>
      <c r="E1497" s="871">
        <v>768.5</v>
      </c>
      <c r="F1497" s="871">
        <v>492</v>
      </c>
      <c r="G1497" s="504">
        <v>768.5</v>
      </c>
      <c r="H1497" s="504">
        <v>492</v>
      </c>
      <c r="I1497" s="510">
        <v>1260.5</v>
      </c>
    </row>
    <row r="1498" spans="3:9">
      <c r="C1498" s="869" t="s">
        <v>2087</v>
      </c>
      <c r="D1498" s="872">
        <v>0.875</v>
      </c>
      <c r="E1498" s="871">
        <v>684.5</v>
      </c>
      <c r="F1498" s="871">
        <v>478</v>
      </c>
      <c r="G1498" s="504">
        <v>684.5</v>
      </c>
      <c r="H1498" s="504">
        <v>478</v>
      </c>
      <c r="I1498" s="510">
        <v>1162.5</v>
      </c>
    </row>
    <row r="1499" spans="3:9">
      <c r="C1499" s="869" t="s">
        <v>2087</v>
      </c>
      <c r="D1499" s="872">
        <v>0.91666666666666663</v>
      </c>
      <c r="E1499" s="871">
        <v>640.29999999999995</v>
      </c>
      <c r="F1499" s="871">
        <v>471</v>
      </c>
      <c r="G1499" s="504">
        <v>640.29999999999995</v>
      </c>
      <c r="H1499" s="504">
        <v>471</v>
      </c>
      <c r="I1499" s="510">
        <v>1111.3</v>
      </c>
    </row>
    <row r="1500" spans="3:9">
      <c r="C1500" s="869" t="s">
        <v>2087</v>
      </c>
      <c r="D1500" s="872">
        <v>0.95833333333333337</v>
      </c>
      <c r="E1500" s="871">
        <v>593</v>
      </c>
      <c r="F1500" s="871">
        <v>470</v>
      </c>
      <c r="G1500" s="504">
        <v>593</v>
      </c>
      <c r="H1500" s="504">
        <v>470</v>
      </c>
      <c r="I1500" s="510">
        <v>1063</v>
      </c>
    </row>
    <row r="1501" spans="3:9">
      <c r="C1501" s="869" t="s">
        <v>2087</v>
      </c>
      <c r="D1501" s="872">
        <v>0</v>
      </c>
      <c r="E1501" s="871">
        <v>582.9</v>
      </c>
      <c r="F1501" s="871">
        <v>469</v>
      </c>
      <c r="G1501" s="504">
        <v>582.9</v>
      </c>
      <c r="H1501" s="504">
        <v>469</v>
      </c>
      <c r="I1501" s="510">
        <v>1051.9000000000001</v>
      </c>
    </row>
    <row r="1502" spans="3:9">
      <c r="C1502" s="869" t="s">
        <v>2087</v>
      </c>
      <c r="D1502" s="872">
        <v>4.1666666666666664E-2</v>
      </c>
      <c r="E1502" s="871">
        <v>664.9</v>
      </c>
      <c r="F1502" s="871">
        <v>475</v>
      </c>
      <c r="G1502" s="504">
        <v>664.9</v>
      </c>
      <c r="H1502" s="504">
        <v>475</v>
      </c>
      <c r="I1502" s="510">
        <v>1139.9000000000001</v>
      </c>
    </row>
    <row r="1503" spans="3:9">
      <c r="C1503" s="869" t="s">
        <v>2087</v>
      </c>
      <c r="D1503" s="872">
        <v>8.3333333333333329E-2</v>
      </c>
      <c r="E1503" s="871">
        <v>713.9</v>
      </c>
      <c r="F1503" s="871">
        <v>493</v>
      </c>
      <c r="G1503" s="504">
        <v>713.9</v>
      </c>
      <c r="H1503" s="504">
        <v>493</v>
      </c>
      <c r="I1503" s="510">
        <v>1206.9000000000001</v>
      </c>
    </row>
    <row r="1504" spans="3:9">
      <c r="C1504" s="869" t="s">
        <v>2087</v>
      </c>
      <c r="D1504" s="872">
        <v>0.125</v>
      </c>
      <c r="E1504" s="871">
        <v>756.3</v>
      </c>
      <c r="F1504" s="871">
        <v>493</v>
      </c>
      <c r="G1504" s="504">
        <v>756.3</v>
      </c>
      <c r="H1504" s="504">
        <v>493</v>
      </c>
      <c r="I1504" s="510">
        <v>1249.3</v>
      </c>
    </row>
    <row r="1505" spans="3:9">
      <c r="C1505" s="869" t="s">
        <v>2087</v>
      </c>
      <c r="D1505" s="872">
        <v>0.16666666666666666</v>
      </c>
      <c r="E1505" s="871">
        <v>750.5</v>
      </c>
      <c r="F1505" s="871">
        <v>503</v>
      </c>
      <c r="G1505" s="504">
        <v>750.5</v>
      </c>
      <c r="H1505" s="504">
        <v>503</v>
      </c>
      <c r="I1505" s="510">
        <v>1253.5</v>
      </c>
    </row>
    <row r="1506" spans="3:9">
      <c r="C1506" s="869" t="s">
        <v>2087</v>
      </c>
      <c r="D1506" s="872">
        <v>0.20833333333333334</v>
      </c>
      <c r="E1506" s="871">
        <v>754.4</v>
      </c>
      <c r="F1506" s="871">
        <v>524</v>
      </c>
      <c r="G1506" s="504">
        <v>754.4</v>
      </c>
      <c r="H1506" s="504">
        <v>524</v>
      </c>
      <c r="I1506" s="510">
        <v>1278.4000000000001</v>
      </c>
    </row>
    <row r="1507" spans="3:9">
      <c r="C1507" s="869" t="s">
        <v>2087</v>
      </c>
      <c r="D1507" s="872">
        <v>0.25</v>
      </c>
      <c r="E1507" s="871">
        <v>768.8</v>
      </c>
      <c r="F1507" s="871">
        <v>533</v>
      </c>
      <c r="G1507" s="504">
        <v>768.8</v>
      </c>
      <c r="H1507" s="504">
        <v>533</v>
      </c>
      <c r="I1507" s="510">
        <v>1301.8</v>
      </c>
    </row>
    <row r="1508" spans="3:9">
      <c r="C1508" s="869" t="s">
        <v>2087</v>
      </c>
      <c r="D1508" s="872">
        <v>0.29166666666666669</v>
      </c>
      <c r="E1508" s="871">
        <v>755</v>
      </c>
      <c r="F1508" s="871">
        <v>555</v>
      </c>
      <c r="G1508" s="504">
        <v>755</v>
      </c>
      <c r="H1508" s="504">
        <v>555</v>
      </c>
      <c r="I1508" s="510">
        <v>1310</v>
      </c>
    </row>
    <row r="1509" spans="3:9">
      <c r="C1509" s="869" t="s">
        <v>2087</v>
      </c>
      <c r="D1509" s="872">
        <v>0.33333333333333331</v>
      </c>
      <c r="E1509" s="871">
        <v>763.8</v>
      </c>
      <c r="F1509" s="871">
        <v>570</v>
      </c>
      <c r="G1509" s="504">
        <v>763.8</v>
      </c>
      <c r="H1509" s="504">
        <v>570</v>
      </c>
      <c r="I1509" s="510">
        <v>1333.8</v>
      </c>
    </row>
    <row r="1510" spans="3:9">
      <c r="C1510" s="869" t="s">
        <v>2087</v>
      </c>
      <c r="D1510" s="872">
        <v>0.375</v>
      </c>
      <c r="E1510" s="871">
        <v>731.1</v>
      </c>
      <c r="F1510" s="871">
        <v>520</v>
      </c>
      <c r="G1510" s="504">
        <v>731.1</v>
      </c>
      <c r="H1510" s="504">
        <v>520</v>
      </c>
      <c r="I1510" s="510">
        <v>1251.0999999999999</v>
      </c>
    </row>
    <row r="1511" spans="3:9">
      <c r="C1511" s="869" t="s">
        <v>2087</v>
      </c>
      <c r="D1511" s="872">
        <v>0.41666666666666669</v>
      </c>
      <c r="E1511" s="871">
        <v>610.29999999999995</v>
      </c>
      <c r="F1511" s="871">
        <v>521</v>
      </c>
      <c r="G1511" s="504">
        <v>610.29999999999995</v>
      </c>
      <c r="H1511" s="504">
        <v>521</v>
      </c>
      <c r="I1511" s="510">
        <v>1131.3</v>
      </c>
    </row>
    <row r="1512" spans="3:9">
      <c r="C1512" s="869" t="s">
        <v>2087</v>
      </c>
      <c r="D1512" s="872">
        <v>0.45833333333333331</v>
      </c>
      <c r="E1512" s="871">
        <v>657.7</v>
      </c>
      <c r="F1512" s="871">
        <v>523</v>
      </c>
      <c r="G1512" s="504">
        <v>657.7</v>
      </c>
      <c r="H1512" s="504">
        <v>523</v>
      </c>
      <c r="I1512" s="510">
        <v>1180.7</v>
      </c>
    </row>
    <row r="1513" spans="3:9">
      <c r="C1513" s="869" t="s">
        <v>2087</v>
      </c>
      <c r="D1513" s="872">
        <v>0.5</v>
      </c>
      <c r="E1513" s="871">
        <v>578.1</v>
      </c>
      <c r="F1513" s="871">
        <v>434</v>
      </c>
      <c r="G1513" s="504">
        <v>578.1</v>
      </c>
      <c r="H1513" s="504">
        <v>434</v>
      </c>
      <c r="I1513" s="510">
        <v>1012.1</v>
      </c>
    </row>
    <row r="1514" spans="3:9">
      <c r="C1514" s="869" t="s">
        <v>2087</v>
      </c>
      <c r="D1514" s="872">
        <v>0.54166666666666663</v>
      </c>
      <c r="E1514" s="871">
        <v>562.70000000000005</v>
      </c>
      <c r="F1514" s="871">
        <v>486</v>
      </c>
      <c r="G1514" s="504">
        <v>562.70000000000005</v>
      </c>
      <c r="H1514" s="504">
        <v>486</v>
      </c>
      <c r="I1514" s="510">
        <v>1048.7</v>
      </c>
    </row>
    <row r="1515" spans="3:9">
      <c r="C1515" s="869" t="s">
        <v>2087</v>
      </c>
      <c r="D1515" s="872">
        <v>0.58333333333333337</v>
      </c>
      <c r="E1515" s="871">
        <v>553.5</v>
      </c>
      <c r="F1515" s="871">
        <v>510</v>
      </c>
      <c r="G1515" s="504">
        <v>553.5</v>
      </c>
      <c r="H1515" s="504">
        <v>510</v>
      </c>
      <c r="I1515" s="510">
        <v>1063.5</v>
      </c>
    </row>
    <row r="1516" spans="3:9">
      <c r="C1516" s="869" t="s">
        <v>2087</v>
      </c>
      <c r="D1516" s="872">
        <v>0.625</v>
      </c>
      <c r="E1516" s="871">
        <v>547.6</v>
      </c>
      <c r="F1516" s="871">
        <v>582</v>
      </c>
      <c r="G1516" s="504">
        <v>547.6</v>
      </c>
      <c r="H1516" s="504">
        <v>582</v>
      </c>
      <c r="I1516" s="510">
        <v>1129.5999999999999</v>
      </c>
    </row>
    <row r="1517" spans="3:9">
      <c r="C1517" s="869" t="s">
        <v>2087</v>
      </c>
      <c r="D1517" s="872">
        <v>0.66666666666666663</v>
      </c>
      <c r="E1517" s="871">
        <v>616.20000000000005</v>
      </c>
      <c r="F1517" s="871">
        <v>549</v>
      </c>
      <c r="G1517" s="504">
        <v>616.20000000000005</v>
      </c>
      <c r="H1517" s="504">
        <v>549</v>
      </c>
      <c r="I1517" s="510">
        <v>1165.2</v>
      </c>
    </row>
    <row r="1518" spans="3:9">
      <c r="C1518" s="869" t="s">
        <v>2087</v>
      </c>
      <c r="D1518" s="872">
        <v>0.70833333333333337</v>
      </c>
      <c r="E1518" s="871">
        <v>550.79999999999995</v>
      </c>
      <c r="F1518" s="871">
        <v>666</v>
      </c>
      <c r="G1518" s="504">
        <v>550.79999999999995</v>
      </c>
      <c r="H1518" s="504">
        <v>666</v>
      </c>
      <c r="I1518" s="510">
        <v>1216.8</v>
      </c>
    </row>
    <row r="1519" spans="3:9">
      <c r="C1519" s="869" t="s">
        <v>2087</v>
      </c>
      <c r="D1519" s="872">
        <v>0.75</v>
      </c>
      <c r="E1519" s="871">
        <v>560.1</v>
      </c>
      <c r="F1519" s="871">
        <v>610</v>
      </c>
      <c r="G1519" s="504">
        <v>560.1</v>
      </c>
      <c r="H1519" s="504">
        <v>610</v>
      </c>
      <c r="I1519" s="510">
        <v>1170.0999999999999</v>
      </c>
    </row>
    <row r="1520" spans="3:9">
      <c r="C1520" s="869" t="s">
        <v>2087</v>
      </c>
      <c r="D1520" s="872">
        <v>0.79166666666666663</v>
      </c>
      <c r="E1520" s="871">
        <v>560</v>
      </c>
      <c r="F1520" s="871">
        <v>649</v>
      </c>
      <c r="G1520" s="504">
        <v>560</v>
      </c>
      <c r="H1520" s="504">
        <v>649</v>
      </c>
      <c r="I1520" s="510">
        <v>1209</v>
      </c>
    </row>
    <row r="1521" spans="3:9">
      <c r="C1521" s="869" t="s">
        <v>2087</v>
      </c>
      <c r="D1521" s="872">
        <v>0.83333333333333337</v>
      </c>
      <c r="E1521" s="871">
        <v>560</v>
      </c>
      <c r="F1521" s="871">
        <v>629</v>
      </c>
      <c r="G1521" s="504">
        <v>560</v>
      </c>
      <c r="H1521" s="504">
        <v>629</v>
      </c>
      <c r="I1521" s="510">
        <v>1189</v>
      </c>
    </row>
    <row r="1522" spans="3:9">
      <c r="C1522" s="869" t="s">
        <v>2087</v>
      </c>
      <c r="D1522" s="872">
        <v>0.875</v>
      </c>
      <c r="E1522" s="871">
        <v>559.9</v>
      </c>
      <c r="F1522" s="871">
        <v>614</v>
      </c>
      <c r="G1522" s="504">
        <v>559.9</v>
      </c>
      <c r="H1522" s="504">
        <v>614</v>
      </c>
      <c r="I1522" s="510">
        <v>1173.9000000000001</v>
      </c>
    </row>
    <row r="1523" spans="3:9">
      <c r="C1523" s="869" t="s">
        <v>2087</v>
      </c>
      <c r="D1523" s="872">
        <v>0.91666666666666663</v>
      </c>
      <c r="E1523" s="871">
        <v>559.9</v>
      </c>
      <c r="F1523" s="871">
        <v>615</v>
      </c>
      <c r="G1523" s="504">
        <v>559.9</v>
      </c>
      <c r="H1523" s="504">
        <v>615</v>
      </c>
      <c r="I1523" s="510">
        <v>1174.9000000000001</v>
      </c>
    </row>
    <row r="1524" spans="3:9">
      <c r="C1524" s="869" t="s">
        <v>2087</v>
      </c>
      <c r="D1524" s="872">
        <v>0.95833333333333337</v>
      </c>
      <c r="E1524" s="871">
        <v>608.5</v>
      </c>
      <c r="F1524" s="871">
        <v>608</v>
      </c>
      <c r="G1524" s="504">
        <v>608.5</v>
      </c>
      <c r="H1524" s="504">
        <v>608</v>
      </c>
      <c r="I1524" s="510">
        <v>1216.5</v>
      </c>
    </row>
    <row r="1525" spans="3:9">
      <c r="C1525" s="869" t="s">
        <v>2087</v>
      </c>
      <c r="D1525" s="872">
        <v>0</v>
      </c>
      <c r="E1525" s="871">
        <v>649</v>
      </c>
      <c r="F1525" s="871">
        <v>610</v>
      </c>
      <c r="G1525" s="504">
        <v>649</v>
      </c>
      <c r="H1525" s="504">
        <v>610</v>
      </c>
      <c r="I1525" s="510">
        <v>1259</v>
      </c>
    </row>
    <row r="1526" spans="3:9">
      <c r="C1526" s="869" t="s">
        <v>2087</v>
      </c>
      <c r="D1526" s="872">
        <v>4.1666666666666664E-2</v>
      </c>
      <c r="E1526" s="871">
        <v>585.20000000000005</v>
      </c>
      <c r="F1526" s="871">
        <v>610</v>
      </c>
      <c r="G1526" s="504">
        <v>585.20000000000005</v>
      </c>
      <c r="H1526" s="504">
        <v>610</v>
      </c>
      <c r="I1526" s="510">
        <v>1195.2</v>
      </c>
    </row>
    <row r="1527" spans="3:9">
      <c r="C1527" s="869" t="s">
        <v>2087</v>
      </c>
      <c r="D1527" s="872">
        <v>8.3333333333333329E-2</v>
      </c>
      <c r="E1527" s="871">
        <v>646.20000000000005</v>
      </c>
      <c r="F1527" s="871">
        <v>673</v>
      </c>
      <c r="G1527" s="504">
        <v>646.20000000000005</v>
      </c>
      <c r="H1527" s="504">
        <v>673</v>
      </c>
      <c r="I1527" s="510">
        <v>1319.2</v>
      </c>
    </row>
    <row r="1528" spans="3:9">
      <c r="C1528" s="869" t="s">
        <v>2087</v>
      </c>
      <c r="D1528" s="872">
        <v>0.125</v>
      </c>
      <c r="E1528" s="871">
        <v>636.6</v>
      </c>
      <c r="F1528" s="871">
        <v>693</v>
      </c>
      <c r="G1528" s="504">
        <v>636.6</v>
      </c>
      <c r="H1528" s="504">
        <v>693</v>
      </c>
      <c r="I1528" s="510">
        <v>1329.6</v>
      </c>
    </row>
    <row r="1529" spans="3:9">
      <c r="C1529" s="869" t="s">
        <v>2087</v>
      </c>
      <c r="D1529" s="872">
        <v>0.16666666666666666</v>
      </c>
      <c r="E1529" s="871">
        <v>602.79999999999995</v>
      </c>
      <c r="F1529" s="871">
        <v>698</v>
      </c>
      <c r="G1529" s="504">
        <v>602.79999999999995</v>
      </c>
      <c r="H1529" s="504">
        <v>698</v>
      </c>
      <c r="I1529" s="510">
        <v>1300.8</v>
      </c>
    </row>
    <row r="1530" spans="3:9">
      <c r="C1530" s="869" t="s">
        <v>2087</v>
      </c>
      <c r="D1530" s="872">
        <v>0.20833333333333334</v>
      </c>
      <c r="E1530" s="871">
        <v>581.9</v>
      </c>
      <c r="F1530" s="871">
        <v>699</v>
      </c>
      <c r="G1530" s="504">
        <v>581.9</v>
      </c>
      <c r="H1530" s="504">
        <v>699</v>
      </c>
      <c r="I1530" s="510">
        <v>1280.9000000000001</v>
      </c>
    </row>
    <row r="1531" spans="3:9">
      <c r="C1531" s="869" t="s">
        <v>2087</v>
      </c>
      <c r="D1531" s="872">
        <v>0.25</v>
      </c>
      <c r="E1531" s="871">
        <v>569.29999999999995</v>
      </c>
      <c r="F1531" s="871">
        <v>646</v>
      </c>
      <c r="G1531" s="504">
        <v>569.29999999999995</v>
      </c>
      <c r="H1531" s="504">
        <v>646</v>
      </c>
      <c r="I1531" s="510">
        <v>1215.3</v>
      </c>
    </row>
    <row r="1532" spans="3:9">
      <c r="C1532" s="869" t="s">
        <v>2087</v>
      </c>
      <c r="D1532" s="872">
        <v>0.29166666666666669</v>
      </c>
      <c r="E1532" s="871">
        <v>565.70000000000005</v>
      </c>
      <c r="F1532" s="871">
        <v>544</v>
      </c>
      <c r="G1532" s="504">
        <v>565.70000000000005</v>
      </c>
      <c r="H1532" s="504">
        <v>544</v>
      </c>
      <c r="I1532" s="510">
        <v>1109.7</v>
      </c>
    </row>
    <row r="1533" spans="3:9">
      <c r="C1533" s="869" t="s">
        <v>2087</v>
      </c>
      <c r="D1533" s="872">
        <v>0.33333333333333331</v>
      </c>
      <c r="E1533" s="871">
        <v>570</v>
      </c>
      <c r="F1533" s="871">
        <v>539</v>
      </c>
      <c r="G1533" s="504">
        <v>570</v>
      </c>
      <c r="H1533" s="504">
        <v>539</v>
      </c>
      <c r="I1533" s="510">
        <v>1109</v>
      </c>
    </row>
    <row r="1534" spans="3:9">
      <c r="C1534" s="869" t="s">
        <v>2087</v>
      </c>
      <c r="D1534" s="872">
        <v>0.375</v>
      </c>
      <c r="E1534" s="871">
        <v>579.79999999999995</v>
      </c>
      <c r="F1534" s="871">
        <v>569</v>
      </c>
      <c r="G1534" s="504">
        <v>579.79999999999995</v>
      </c>
      <c r="H1534" s="504">
        <v>569</v>
      </c>
      <c r="I1534" s="510">
        <v>1148.8</v>
      </c>
    </row>
    <row r="1535" spans="3:9">
      <c r="C1535" s="869" t="s">
        <v>2087</v>
      </c>
      <c r="D1535" s="872">
        <v>0.41666666666666669</v>
      </c>
      <c r="E1535" s="871">
        <v>664</v>
      </c>
      <c r="F1535" s="871">
        <v>621</v>
      </c>
      <c r="G1535" s="504">
        <v>664</v>
      </c>
      <c r="H1535" s="504">
        <v>621</v>
      </c>
      <c r="I1535" s="510">
        <v>1285</v>
      </c>
    </row>
    <row r="1536" spans="3:9">
      <c r="C1536" s="869" t="s">
        <v>2087</v>
      </c>
      <c r="D1536" s="872">
        <v>0.45833333333333331</v>
      </c>
      <c r="E1536" s="871">
        <v>561.4</v>
      </c>
      <c r="F1536" s="871">
        <v>554</v>
      </c>
      <c r="G1536" s="504">
        <v>561.4</v>
      </c>
      <c r="H1536" s="504">
        <v>554</v>
      </c>
      <c r="I1536" s="510">
        <v>1115.4000000000001</v>
      </c>
    </row>
    <row r="1537" spans="3:9">
      <c r="C1537" s="869" t="s">
        <v>2087</v>
      </c>
      <c r="D1537" s="872">
        <v>0.5</v>
      </c>
      <c r="E1537" s="871">
        <v>643.9</v>
      </c>
      <c r="F1537" s="871">
        <v>529</v>
      </c>
      <c r="G1537" s="504">
        <v>643.9</v>
      </c>
      <c r="H1537" s="504">
        <v>529</v>
      </c>
      <c r="I1537" s="510">
        <v>1172.9000000000001</v>
      </c>
    </row>
    <row r="1538" spans="3:9">
      <c r="C1538" s="869" t="s">
        <v>2087</v>
      </c>
      <c r="D1538" s="872">
        <v>0.54166666666666663</v>
      </c>
      <c r="E1538" s="871">
        <v>388.6</v>
      </c>
      <c r="F1538" s="871">
        <v>458</v>
      </c>
      <c r="G1538" s="504">
        <v>388.6</v>
      </c>
      <c r="H1538" s="504">
        <v>458</v>
      </c>
      <c r="I1538" s="510">
        <v>846.6</v>
      </c>
    </row>
    <row r="1539" spans="3:9">
      <c r="C1539" s="869" t="s">
        <v>2087</v>
      </c>
      <c r="D1539" s="872">
        <v>0.58333333333333337</v>
      </c>
      <c r="E1539" s="871">
        <v>436.1</v>
      </c>
      <c r="F1539" s="871">
        <v>488</v>
      </c>
      <c r="G1539" s="504">
        <v>436.1</v>
      </c>
      <c r="H1539" s="504">
        <v>488</v>
      </c>
      <c r="I1539" s="510">
        <v>924.1</v>
      </c>
    </row>
    <row r="1540" spans="3:9">
      <c r="C1540" s="869" t="s">
        <v>2087</v>
      </c>
      <c r="D1540" s="872">
        <v>0.625</v>
      </c>
      <c r="E1540" s="871">
        <v>623.9</v>
      </c>
      <c r="F1540" s="871">
        <v>581</v>
      </c>
      <c r="G1540" s="504">
        <v>623.9</v>
      </c>
      <c r="H1540" s="504">
        <v>581</v>
      </c>
      <c r="I1540" s="510">
        <v>1204.9000000000001</v>
      </c>
    </row>
    <row r="1541" spans="3:9">
      <c r="C1541" s="869" t="s">
        <v>2087</v>
      </c>
      <c r="D1541" s="872">
        <v>0.66666666666666663</v>
      </c>
      <c r="E1541" s="871">
        <v>527.9</v>
      </c>
      <c r="F1541" s="871">
        <v>601</v>
      </c>
      <c r="G1541" s="504">
        <v>527.9</v>
      </c>
      <c r="H1541" s="504">
        <v>601</v>
      </c>
      <c r="I1541" s="510">
        <v>1128.9000000000001</v>
      </c>
    </row>
    <row r="1542" spans="3:9">
      <c r="C1542" s="869" t="s">
        <v>2087</v>
      </c>
      <c r="D1542" s="872">
        <v>0.70833333333333337</v>
      </c>
      <c r="E1542" s="871">
        <v>567.6</v>
      </c>
      <c r="F1542" s="871">
        <v>691</v>
      </c>
      <c r="G1542" s="504">
        <v>567.6</v>
      </c>
      <c r="H1542" s="504">
        <v>691</v>
      </c>
      <c r="I1542" s="510">
        <v>1258.5999999999999</v>
      </c>
    </row>
    <row r="1543" spans="3:9">
      <c r="C1543" s="869" t="s">
        <v>2087</v>
      </c>
      <c r="D1543" s="872">
        <v>0.75</v>
      </c>
      <c r="E1543" s="871">
        <v>464.2</v>
      </c>
      <c r="F1543" s="871">
        <v>570</v>
      </c>
      <c r="G1543" s="504">
        <v>464.2</v>
      </c>
      <c r="H1543" s="504">
        <v>570</v>
      </c>
      <c r="I1543" s="510">
        <v>1034.2</v>
      </c>
    </row>
    <row r="1544" spans="3:9">
      <c r="C1544" s="869" t="s">
        <v>2087</v>
      </c>
      <c r="D1544" s="872">
        <v>0.79166666666666663</v>
      </c>
      <c r="E1544" s="871">
        <v>449.6</v>
      </c>
      <c r="F1544" s="871">
        <v>530</v>
      </c>
      <c r="G1544" s="504">
        <v>449.6</v>
      </c>
      <c r="H1544" s="504">
        <v>530</v>
      </c>
      <c r="I1544" s="510">
        <v>979.6</v>
      </c>
    </row>
    <row r="1545" spans="3:9">
      <c r="C1545" s="869" t="s">
        <v>2087</v>
      </c>
      <c r="D1545" s="872">
        <v>0.83333333333333337</v>
      </c>
      <c r="E1545" s="871">
        <v>461.5</v>
      </c>
      <c r="F1545" s="871">
        <v>534</v>
      </c>
      <c r="G1545" s="504">
        <v>461.5</v>
      </c>
      <c r="H1545" s="504">
        <v>534</v>
      </c>
      <c r="I1545" s="510">
        <v>995.5</v>
      </c>
    </row>
    <row r="1546" spans="3:9">
      <c r="C1546" s="869" t="s">
        <v>2087</v>
      </c>
      <c r="D1546" s="872">
        <v>0.875</v>
      </c>
      <c r="E1546" s="871">
        <v>489</v>
      </c>
      <c r="F1546" s="871">
        <v>585</v>
      </c>
      <c r="G1546" s="504">
        <v>489</v>
      </c>
      <c r="H1546" s="504">
        <v>585</v>
      </c>
      <c r="I1546" s="510">
        <v>1074</v>
      </c>
    </row>
    <row r="1547" spans="3:9">
      <c r="C1547" s="869" t="s">
        <v>2087</v>
      </c>
      <c r="D1547" s="872">
        <v>0.91666666666666663</v>
      </c>
      <c r="E1547" s="871">
        <v>487.2</v>
      </c>
      <c r="F1547" s="871">
        <v>600</v>
      </c>
      <c r="G1547" s="504">
        <v>487.2</v>
      </c>
      <c r="H1547" s="504">
        <v>600</v>
      </c>
      <c r="I1547" s="510">
        <v>1087.2</v>
      </c>
    </row>
    <row r="1548" spans="3:9">
      <c r="C1548" s="869" t="s">
        <v>2087</v>
      </c>
      <c r="D1548" s="872">
        <v>0.95833333333333337</v>
      </c>
      <c r="E1548" s="871">
        <v>478.7</v>
      </c>
      <c r="F1548" s="871">
        <v>601</v>
      </c>
      <c r="G1548" s="504">
        <v>478.7</v>
      </c>
      <c r="H1548" s="504">
        <v>601</v>
      </c>
      <c r="I1548" s="510">
        <v>1079.7</v>
      </c>
    </row>
    <row r="1549" spans="3:9">
      <c r="C1549" s="870">
        <v>45536</v>
      </c>
      <c r="D1549" s="872">
        <v>0</v>
      </c>
      <c r="E1549" s="871">
        <v>461.4</v>
      </c>
      <c r="F1549" s="871">
        <v>604</v>
      </c>
      <c r="G1549" s="504">
        <v>461.4</v>
      </c>
      <c r="H1549" s="504">
        <v>604</v>
      </c>
      <c r="I1549" s="510">
        <v>1065.4000000000001</v>
      </c>
    </row>
    <row r="1550" spans="3:9">
      <c r="C1550" s="870">
        <v>45536</v>
      </c>
      <c r="D1550" s="872">
        <v>4.1666666666666664E-2</v>
      </c>
      <c r="E1550" s="871">
        <v>459.9</v>
      </c>
      <c r="F1550" s="871">
        <v>596</v>
      </c>
      <c r="G1550" s="504">
        <v>459.9</v>
      </c>
      <c r="H1550" s="504">
        <v>596</v>
      </c>
      <c r="I1550" s="510">
        <v>1055.9000000000001</v>
      </c>
    </row>
    <row r="1551" spans="3:9">
      <c r="C1551" s="870">
        <v>45536</v>
      </c>
      <c r="D1551" s="872">
        <v>8.3333333333333329E-2</v>
      </c>
      <c r="E1551" s="871">
        <v>470.7</v>
      </c>
      <c r="F1551" s="871">
        <v>620</v>
      </c>
      <c r="G1551" s="504">
        <v>470.7</v>
      </c>
      <c r="H1551" s="504">
        <v>620</v>
      </c>
      <c r="I1551" s="510">
        <v>1090.7</v>
      </c>
    </row>
    <row r="1552" spans="3:9">
      <c r="C1552" s="870">
        <v>45536</v>
      </c>
      <c r="D1552" s="872">
        <v>0.125</v>
      </c>
      <c r="E1552" s="871">
        <v>522.79999999999995</v>
      </c>
      <c r="F1552" s="871">
        <v>700</v>
      </c>
      <c r="G1552" s="504">
        <v>522.79999999999995</v>
      </c>
      <c r="H1552" s="504">
        <v>700</v>
      </c>
      <c r="I1552" s="510">
        <v>1222.8</v>
      </c>
    </row>
    <row r="1553" spans="3:9">
      <c r="C1553" s="870">
        <v>45536</v>
      </c>
      <c r="D1553" s="872">
        <v>0.16666666666666666</v>
      </c>
      <c r="E1553" s="871">
        <v>557.4</v>
      </c>
      <c r="F1553" s="871">
        <v>697</v>
      </c>
      <c r="G1553" s="504">
        <v>557.4</v>
      </c>
      <c r="H1553" s="504">
        <v>697</v>
      </c>
      <c r="I1553" s="510">
        <v>1254.4000000000001</v>
      </c>
    </row>
    <row r="1554" spans="3:9">
      <c r="C1554" s="870">
        <v>45536</v>
      </c>
      <c r="D1554" s="872">
        <v>0.20833333333333334</v>
      </c>
      <c r="E1554" s="871">
        <v>560.20000000000005</v>
      </c>
      <c r="F1554" s="871">
        <v>699</v>
      </c>
      <c r="G1554" s="504">
        <v>560.20000000000005</v>
      </c>
      <c r="H1554" s="504">
        <v>699</v>
      </c>
      <c r="I1554" s="510">
        <v>1259.2</v>
      </c>
    </row>
    <row r="1555" spans="3:9">
      <c r="C1555" s="870">
        <v>45536</v>
      </c>
      <c r="D1555" s="872">
        <v>0.25</v>
      </c>
      <c r="E1555" s="871">
        <v>560.1</v>
      </c>
      <c r="F1555" s="871">
        <v>665</v>
      </c>
      <c r="G1555" s="504">
        <v>560.1</v>
      </c>
      <c r="H1555" s="504">
        <v>665</v>
      </c>
      <c r="I1555" s="510">
        <v>1225.0999999999999</v>
      </c>
    </row>
    <row r="1556" spans="3:9">
      <c r="C1556" s="870">
        <v>45536</v>
      </c>
      <c r="D1556" s="872">
        <v>0.29166666666666669</v>
      </c>
      <c r="E1556" s="871">
        <v>550.1</v>
      </c>
      <c r="F1556" s="871">
        <v>622</v>
      </c>
      <c r="G1556" s="504">
        <v>550.1</v>
      </c>
      <c r="H1556" s="504">
        <v>622</v>
      </c>
      <c r="I1556" s="510">
        <v>1172.0999999999999</v>
      </c>
    </row>
    <row r="1557" spans="3:9">
      <c r="C1557" s="870">
        <v>45536</v>
      </c>
      <c r="D1557" s="872">
        <v>0.33333333333333331</v>
      </c>
      <c r="E1557" s="871">
        <v>549.9</v>
      </c>
      <c r="F1557" s="871">
        <v>601</v>
      </c>
      <c r="G1557" s="504">
        <v>549.9</v>
      </c>
      <c r="H1557" s="504">
        <v>601</v>
      </c>
      <c r="I1557" s="510">
        <v>1150.9000000000001</v>
      </c>
    </row>
    <row r="1558" spans="3:9">
      <c r="C1558" s="870">
        <v>45536</v>
      </c>
      <c r="D1558" s="872">
        <v>0.375</v>
      </c>
      <c r="E1558" s="871">
        <v>550</v>
      </c>
      <c r="F1558" s="871">
        <v>601</v>
      </c>
      <c r="G1558" s="504">
        <v>550</v>
      </c>
      <c r="H1558" s="504">
        <v>601</v>
      </c>
      <c r="I1558" s="510">
        <v>1151</v>
      </c>
    </row>
    <row r="1559" spans="3:9">
      <c r="C1559" s="870">
        <v>45536</v>
      </c>
      <c r="D1559" s="872">
        <v>0.41666666666666669</v>
      </c>
      <c r="E1559" s="871">
        <v>560.9</v>
      </c>
      <c r="F1559" s="871">
        <v>603</v>
      </c>
      <c r="G1559" s="504">
        <v>560.9</v>
      </c>
      <c r="H1559" s="504">
        <v>603</v>
      </c>
      <c r="I1559" s="510">
        <v>1163.9000000000001</v>
      </c>
    </row>
    <row r="1560" spans="3:9">
      <c r="C1560" s="870">
        <v>45536</v>
      </c>
      <c r="D1560" s="872">
        <v>0.45833333333333331</v>
      </c>
      <c r="E1560" s="871">
        <v>565.1</v>
      </c>
      <c r="F1560" s="871">
        <v>606</v>
      </c>
      <c r="G1560" s="504">
        <v>565.1</v>
      </c>
      <c r="H1560" s="504">
        <v>606</v>
      </c>
      <c r="I1560" s="510">
        <v>1171.0999999999999</v>
      </c>
    </row>
    <row r="1561" spans="3:9">
      <c r="C1561" s="870">
        <v>45536</v>
      </c>
      <c r="D1561" s="872">
        <v>0.5</v>
      </c>
      <c r="E1561" s="871">
        <v>568.70000000000005</v>
      </c>
      <c r="F1561" s="871">
        <v>577</v>
      </c>
      <c r="G1561" s="504">
        <v>568.70000000000005</v>
      </c>
      <c r="H1561" s="504">
        <v>577</v>
      </c>
      <c r="I1561" s="510">
        <v>1145.7</v>
      </c>
    </row>
    <row r="1562" spans="3:9">
      <c r="C1562" s="870">
        <v>45536</v>
      </c>
      <c r="D1562" s="872">
        <v>0.54166666666666663</v>
      </c>
      <c r="E1562" s="871">
        <v>570</v>
      </c>
      <c r="F1562" s="871">
        <v>575</v>
      </c>
      <c r="G1562" s="504">
        <v>570</v>
      </c>
      <c r="H1562" s="504">
        <v>575</v>
      </c>
      <c r="I1562" s="510">
        <v>1145</v>
      </c>
    </row>
    <row r="1563" spans="3:9">
      <c r="C1563" s="870">
        <v>45536</v>
      </c>
      <c r="D1563" s="872">
        <v>0.58333333333333337</v>
      </c>
      <c r="E1563" s="871">
        <v>539.4</v>
      </c>
      <c r="F1563" s="871">
        <v>587</v>
      </c>
      <c r="G1563" s="504">
        <v>539.4</v>
      </c>
      <c r="H1563" s="504">
        <v>587</v>
      </c>
      <c r="I1563" s="510">
        <v>1126.4000000000001</v>
      </c>
    </row>
    <row r="1564" spans="3:9">
      <c r="C1564" s="870">
        <v>45536</v>
      </c>
      <c r="D1564" s="872">
        <v>0.625</v>
      </c>
      <c r="E1564" s="871">
        <v>536.1</v>
      </c>
      <c r="F1564" s="871">
        <v>600</v>
      </c>
      <c r="G1564" s="504">
        <v>536.1</v>
      </c>
      <c r="H1564" s="504">
        <v>600</v>
      </c>
      <c r="I1564" s="510">
        <v>1136.0999999999999</v>
      </c>
    </row>
    <row r="1565" spans="3:9">
      <c r="C1565" s="870">
        <v>45536</v>
      </c>
      <c r="D1565" s="872">
        <v>0.66666666666666663</v>
      </c>
      <c r="E1565" s="871">
        <v>494.2</v>
      </c>
      <c r="F1565" s="871">
        <v>588</v>
      </c>
      <c r="G1565" s="504">
        <v>494.2</v>
      </c>
      <c r="H1565" s="504">
        <v>588</v>
      </c>
      <c r="I1565" s="510">
        <v>1082.2</v>
      </c>
    </row>
    <row r="1566" spans="3:9">
      <c r="C1566" s="870">
        <v>45536</v>
      </c>
      <c r="D1566" s="872">
        <v>0.70833333333333337</v>
      </c>
      <c r="E1566" s="871">
        <v>607.29999999999995</v>
      </c>
      <c r="F1566" s="871">
        <v>571</v>
      </c>
      <c r="G1566" s="504">
        <v>607.29999999999995</v>
      </c>
      <c r="H1566" s="504">
        <v>571</v>
      </c>
      <c r="I1566" s="510">
        <v>1178.3</v>
      </c>
    </row>
    <row r="1567" spans="3:9">
      <c r="C1567" s="870">
        <v>45536</v>
      </c>
      <c r="D1567" s="872">
        <v>0.75</v>
      </c>
      <c r="E1567" s="871">
        <v>611.1</v>
      </c>
      <c r="F1567" s="871">
        <v>567</v>
      </c>
      <c r="G1567" s="504">
        <v>611.1</v>
      </c>
      <c r="H1567" s="504">
        <v>567</v>
      </c>
      <c r="I1567" s="510">
        <v>1178.0999999999999</v>
      </c>
    </row>
    <row r="1568" spans="3:9">
      <c r="C1568" s="870">
        <v>45536</v>
      </c>
      <c r="D1568" s="872">
        <v>0.79166666666666663</v>
      </c>
      <c r="E1568" s="871">
        <v>590.1</v>
      </c>
      <c r="F1568" s="871">
        <v>570</v>
      </c>
      <c r="G1568" s="504">
        <v>590.1</v>
      </c>
      <c r="H1568" s="504">
        <v>570</v>
      </c>
      <c r="I1568" s="510">
        <v>1160.0999999999999</v>
      </c>
    </row>
    <row r="1569" spans="3:9">
      <c r="C1569" s="870">
        <v>45536</v>
      </c>
      <c r="D1569" s="872">
        <v>0.83333333333333337</v>
      </c>
      <c r="E1569" s="871">
        <v>560.6</v>
      </c>
      <c r="F1569" s="871">
        <v>572</v>
      </c>
      <c r="G1569" s="504">
        <v>560.6</v>
      </c>
      <c r="H1569" s="504">
        <v>572</v>
      </c>
      <c r="I1569" s="510">
        <v>1132.5999999999999</v>
      </c>
    </row>
    <row r="1570" spans="3:9">
      <c r="C1570" s="870">
        <v>45536</v>
      </c>
      <c r="D1570" s="872">
        <v>0.875</v>
      </c>
      <c r="E1570" s="871">
        <v>559.9</v>
      </c>
      <c r="F1570" s="871">
        <v>549</v>
      </c>
      <c r="G1570" s="504">
        <v>559.9</v>
      </c>
      <c r="H1570" s="504">
        <v>549</v>
      </c>
      <c r="I1570" s="510">
        <v>1108.9000000000001</v>
      </c>
    </row>
    <row r="1571" spans="3:9">
      <c r="C1571" s="870">
        <v>45536</v>
      </c>
      <c r="D1571" s="872">
        <v>0.91666666666666663</v>
      </c>
      <c r="E1571" s="871">
        <v>566.29999999999995</v>
      </c>
      <c r="F1571" s="871">
        <v>547</v>
      </c>
      <c r="G1571" s="504">
        <v>566.29999999999995</v>
      </c>
      <c r="H1571" s="504">
        <v>547</v>
      </c>
      <c r="I1571" s="510">
        <v>1113.3</v>
      </c>
    </row>
    <row r="1572" spans="3:9">
      <c r="C1572" s="870">
        <v>45536</v>
      </c>
      <c r="D1572" s="872">
        <v>0.95833333333333337</v>
      </c>
      <c r="E1572" s="871">
        <v>580.1</v>
      </c>
      <c r="F1572" s="871">
        <v>545</v>
      </c>
      <c r="G1572" s="504">
        <v>580.1</v>
      </c>
      <c r="H1572" s="504">
        <v>545</v>
      </c>
      <c r="I1572" s="510">
        <v>1125.0999999999999</v>
      </c>
    </row>
    <row r="1573" spans="3:9">
      <c r="C1573" s="870">
        <v>45537</v>
      </c>
      <c r="D1573" s="872">
        <v>0</v>
      </c>
      <c r="E1573" s="871">
        <v>515</v>
      </c>
      <c r="F1573" s="871">
        <v>552</v>
      </c>
      <c r="G1573" s="504">
        <v>515</v>
      </c>
      <c r="H1573" s="504">
        <v>552</v>
      </c>
      <c r="I1573" s="510">
        <v>1067</v>
      </c>
    </row>
    <row r="1574" spans="3:9">
      <c r="C1574" s="870">
        <v>45537</v>
      </c>
      <c r="D1574" s="872">
        <v>4.1666666666666664E-2</v>
      </c>
      <c r="E1574" s="871">
        <v>555.1</v>
      </c>
      <c r="F1574" s="871">
        <v>545</v>
      </c>
      <c r="G1574" s="504">
        <v>555.1</v>
      </c>
      <c r="H1574" s="504">
        <v>545</v>
      </c>
      <c r="I1574" s="510">
        <v>1100.0999999999999</v>
      </c>
    </row>
    <row r="1575" spans="3:9">
      <c r="C1575" s="870">
        <v>45537</v>
      </c>
      <c r="D1575" s="872">
        <v>8.3333333333333329E-2</v>
      </c>
      <c r="E1575" s="871">
        <v>566.20000000000005</v>
      </c>
      <c r="F1575" s="871">
        <v>542</v>
      </c>
      <c r="G1575" s="504">
        <v>566.20000000000005</v>
      </c>
      <c r="H1575" s="504">
        <v>542</v>
      </c>
      <c r="I1575" s="510">
        <v>1108.2</v>
      </c>
    </row>
    <row r="1576" spans="3:9">
      <c r="C1576" s="870">
        <v>45537</v>
      </c>
      <c r="D1576" s="872">
        <v>0.125</v>
      </c>
      <c r="E1576" s="871">
        <v>539.79999999999995</v>
      </c>
      <c r="F1576" s="871">
        <v>657</v>
      </c>
      <c r="G1576" s="504">
        <v>539.79999999999995</v>
      </c>
      <c r="H1576" s="504">
        <v>657</v>
      </c>
      <c r="I1576" s="510">
        <v>1196.8</v>
      </c>
    </row>
    <row r="1577" spans="3:9">
      <c r="C1577" s="870">
        <v>45537</v>
      </c>
      <c r="D1577" s="872">
        <v>0.16666666666666666</v>
      </c>
      <c r="E1577" s="871">
        <v>576.5</v>
      </c>
      <c r="F1577" s="871">
        <v>671</v>
      </c>
      <c r="G1577" s="504">
        <v>576.5</v>
      </c>
      <c r="H1577" s="504">
        <v>671</v>
      </c>
      <c r="I1577" s="510">
        <v>1247.5</v>
      </c>
    </row>
    <row r="1578" spans="3:9">
      <c r="C1578" s="870">
        <v>45537</v>
      </c>
      <c r="D1578" s="872">
        <v>0.20833333333333334</v>
      </c>
      <c r="E1578" s="871">
        <v>556.79999999999995</v>
      </c>
      <c r="F1578" s="871">
        <v>596</v>
      </c>
      <c r="G1578" s="504">
        <v>556.79999999999995</v>
      </c>
      <c r="H1578" s="504">
        <v>596</v>
      </c>
      <c r="I1578" s="510">
        <v>1152.8</v>
      </c>
    </row>
    <row r="1579" spans="3:9">
      <c r="C1579" s="870">
        <v>45537</v>
      </c>
      <c r="D1579" s="872">
        <v>0.25</v>
      </c>
      <c r="E1579" s="871">
        <v>548</v>
      </c>
      <c r="F1579" s="871">
        <v>607</v>
      </c>
      <c r="G1579" s="504">
        <v>548</v>
      </c>
      <c r="H1579" s="504">
        <v>607</v>
      </c>
      <c r="I1579" s="510">
        <v>1155</v>
      </c>
    </row>
    <row r="1580" spans="3:9">
      <c r="C1580" s="870">
        <v>45537</v>
      </c>
      <c r="D1580" s="872">
        <v>0.29166666666666669</v>
      </c>
      <c r="E1580" s="871">
        <v>539.9</v>
      </c>
      <c r="F1580" s="871">
        <v>606</v>
      </c>
      <c r="G1580" s="504">
        <v>539.9</v>
      </c>
      <c r="H1580" s="504">
        <v>606</v>
      </c>
      <c r="I1580" s="510">
        <v>1145.9000000000001</v>
      </c>
    </row>
    <row r="1581" spans="3:9">
      <c r="C1581" s="870">
        <v>45537</v>
      </c>
      <c r="D1581" s="872">
        <v>0.33333333333333331</v>
      </c>
      <c r="E1581" s="871">
        <v>540</v>
      </c>
      <c r="F1581" s="871">
        <v>625</v>
      </c>
      <c r="G1581" s="504">
        <v>540</v>
      </c>
      <c r="H1581" s="504">
        <v>625</v>
      </c>
      <c r="I1581" s="510">
        <v>1165</v>
      </c>
    </row>
    <row r="1582" spans="3:9">
      <c r="C1582" s="870">
        <v>45537</v>
      </c>
      <c r="D1582" s="872">
        <v>0.375</v>
      </c>
      <c r="E1582" s="871">
        <v>542.6</v>
      </c>
      <c r="F1582" s="871">
        <v>629</v>
      </c>
      <c r="G1582" s="504">
        <v>542.6</v>
      </c>
      <c r="H1582" s="504">
        <v>629</v>
      </c>
      <c r="I1582" s="510">
        <v>1171.5999999999999</v>
      </c>
    </row>
    <row r="1583" spans="3:9">
      <c r="C1583" s="870">
        <v>45537</v>
      </c>
      <c r="D1583" s="872">
        <v>0.41666666666666669</v>
      </c>
      <c r="E1583" s="871">
        <v>551.9</v>
      </c>
      <c r="F1583" s="871">
        <v>626</v>
      </c>
      <c r="G1583" s="504">
        <v>551.9</v>
      </c>
      <c r="H1583" s="504">
        <v>626</v>
      </c>
      <c r="I1583" s="510">
        <v>1177.9000000000001</v>
      </c>
    </row>
    <row r="1584" spans="3:9">
      <c r="C1584" s="870">
        <v>45537</v>
      </c>
      <c r="D1584" s="872">
        <v>0.45833333333333331</v>
      </c>
      <c r="E1584" s="871">
        <v>523.29999999999995</v>
      </c>
      <c r="F1584" s="871">
        <v>618</v>
      </c>
      <c r="G1584" s="504">
        <v>523.29999999999995</v>
      </c>
      <c r="H1584" s="504">
        <v>618</v>
      </c>
      <c r="I1584" s="510">
        <v>1141.3</v>
      </c>
    </row>
    <row r="1585" spans="3:9">
      <c r="C1585" s="870">
        <v>45537</v>
      </c>
      <c r="D1585" s="872">
        <v>0.5</v>
      </c>
      <c r="E1585" s="871">
        <v>552.79999999999995</v>
      </c>
      <c r="F1585" s="871">
        <v>616</v>
      </c>
      <c r="G1585" s="504">
        <v>552.79999999999995</v>
      </c>
      <c r="H1585" s="504">
        <v>616</v>
      </c>
      <c r="I1585" s="510">
        <v>1168.8</v>
      </c>
    </row>
    <row r="1586" spans="3:9">
      <c r="C1586" s="870">
        <v>45537</v>
      </c>
      <c r="D1586" s="872">
        <v>0.54166666666666663</v>
      </c>
      <c r="E1586" s="871">
        <v>556.9</v>
      </c>
      <c r="F1586" s="871">
        <v>626</v>
      </c>
      <c r="G1586" s="504">
        <v>556.9</v>
      </c>
      <c r="H1586" s="504">
        <v>626</v>
      </c>
      <c r="I1586" s="510">
        <v>1182.9000000000001</v>
      </c>
    </row>
    <row r="1587" spans="3:9">
      <c r="C1587" s="870">
        <v>45537</v>
      </c>
      <c r="D1587" s="872">
        <v>0.58333333333333337</v>
      </c>
      <c r="E1587" s="871">
        <v>575.1</v>
      </c>
      <c r="F1587" s="871">
        <v>621</v>
      </c>
      <c r="G1587" s="504">
        <v>575.1</v>
      </c>
      <c r="H1587" s="504">
        <v>621</v>
      </c>
      <c r="I1587" s="510">
        <v>1196.0999999999999</v>
      </c>
    </row>
    <row r="1588" spans="3:9">
      <c r="C1588" s="870">
        <v>45537</v>
      </c>
      <c r="D1588" s="872">
        <v>0.625</v>
      </c>
      <c r="E1588" s="871">
        <v>575.1</v>
      </c>
      <c r="F1588" s="871">
        <v>622</v>
      </c>
      <c r="G1588" s="504">
        <v>575.1</v>
      </c>
      <c r="H1588" s="504">
        <v>622</v>
      </c>
      <c r="I1588" s="510">
        <v>1197.0999999999999</v>
      </c>
    </row>
    <row r="1589" spans="3:9">
      <c r="C1589" s="870">
        <v>45537</v>
      </c>
      <c r="D1589" s="872">
        <v>0.66666666666666663</v>
      </c>
      <c r="E1589" s="871">
        <v>572.1</v>
      </c>
      <c r="F1589" s="871">
        <v>603</v>
      </c>
      <c r="G1589" s="504">
        <v>572.1</v>
      </c>
      <c r="H1589" s="504">
        <v>603</v>
      </c>
      <c r="I1589" s="510">
        <v>1175.0999999999999</v>
      </c>
    </row>
    <row r="1590" spans="3:9">
      <c r="C1590" s="870">
        <v>45537</v>
      </c>
      <c r="D1590" s="872">
        <v>0.70833333333333337</v>
      </c>
      <c r="E1590" s="871">
        <v>565</v>
      </c>
      <c r="F1590" s="871">
        <v>556</v>
      </c>
      <c r="G1590" s="504">
        <v>565</v>
      </c>
      <c r="H1590" s="504">
        <v>556</v>
      </c>
      <c r="I1590" s="510">
        <v>1121</v>
      </c>
    </row>
    <row r="1591" spans="3:9">
      <c r="C1591" s="870">
        <v>45537</v>
      </c>
      <c r="D1591" s="872">
        <v>0.75</v>
      </c>
      <c r="E1591" s="871">
        <v>566.6</v>
      </c>
      <c r="F1591" s="871">
        <v>556</v>
      </c>
      <c r="G1591" s="504">
        <v>566.6</v>
      </c>
      <c r="H1591" s="504">
        <v>556</v>
      </c>
      <c r="I1591" s="510">
        <v>1122.5999999999999</v>
      </c>
    </row>
    <row r="1592" spans="3:9">
      <c r="C1592" s="870">
        <v>45537</v>
      </c>
      <c r="D1592" s="872">
        <v>0.79166666666666663</v>
      </c>
      <c r="E1592" s="871">
        <v>609.4</v>
      </c>
      <c r="F1592" s="871">
        <v>554</v>
      </c>
      <c r="G1592" s="504">
        <v>609.4</v>
      </c>
      <c r="H1592" s="504">
        <v>554</v>
      </c>
      <c r="I1592" s="510">
        <v>1163.4000000000001</v>
      </c>
    </row>
    <row r="1593" spans="3:9">
      <c r="C1593" s="870">
        <v>45537</v>
      </c>
      <c r="D1593" s="872">
        <v>0.83333333333333337</v>
      </c>
      <c r="E1593" s="871">
        <v>607.70000000000005</v>
      </c>
      <c r="F1593" s="871">
        <v>553</v>
      </c>
      <c r="G1593" s="504">
        <v>607.70000000000005</v>
      </c>
      <c r="H1593" s="504">
        <v>553</v>
      </c>
      <c r="I1593" s="510">
        <v>1160.7</v>
      </c>
    </row>
    <row r="1594" spans="3:9">
      <c r="C1594" s="870">
        <v>45537</v>
      </c>
      <c r="D1594" s="872">
        <v>0.875</v>
      </c>
      <c r="E1594" s="871">
        <v>579.9</v>
      </c>
      <c r="F1594" s="871">
        <v>540</v>
      </c>
      <c r="G1594" s="504">
        <v>579.9</v>
      </c>
      <c r="H1594" s="504">
        <v>540</v>
      </c>
      <c r="I1594" s="510">
        <v>1119.9000000000001</v>
      </c>
    </row>
    <row r="1595" spans="3:9">
      <c r="C1595" s="870">
        <v>45537</v>
      </c>
      <c r="D1595" s="872">
        <v>0.91666666666666663</v>
      </c>
      <c r="E1595" s="871">
        <v>561.79999999999995</v>
      </c>
      <c r="F1595" s="871">
        <v>541</v>
      </c>
      <c r="G1595" s="504">
        <v>561.79999999999995</v>
      </c>
      <c r="H1595" s="504">
        <v>541</v>
      </c>
      <c r="I1595" s="510">
        <v>1102.8</v>
      </c>
    </row>
    <row r="1596" spans="3:9">
      <c r="C1596" s="870">
        <v>45537</v>
      </c>
      <c r="D1596" s="872">
        <v>0.95833333333333337</v>
      </c>
      <c r="E1596" s="871">
        <v>575.6</v>
      </c>
      <c r="F1596" s="871">
        <v>541</v>
      </c>
      <c r="G1596" s="504">
        <v>575.6</v>
      </c>
      <c r="H1596" s="504">
        <v>541</v>
      </c>
      <c r="I1596" s="510">
        <v>1116.5999999999999</v>
      </c>
    </row>
    <row r="1597" spans="3:9">
      <c r="C1597" s="870">
        <v>45538</v>
      </c>
      <c r="D1597" s="872">
        <v>0</v>
      </c>
      <c r="E1597" s="871">
        <v>580</v>
      </c>
      <c r="F1597" s="871">
        <v>542</v>
      </c>
      <c r="G1597" s="504">
        <v>580</v>
      </c>
      <c r="H1597" s="504">
        <v>542</v>
      </c>
      <c r="I1597" s="510">
        <v>1122</v>
      </c>
    </row>
    <row r="1598" spans="3:9">
      <c r="C1598" s="870">
        <v>45538</v>
      </c>
      <c r="D1598" s="872">
        <v>4.1666666666666664E-2</v>
      </c>
      <c r="E1598" s="871">
        <v>579.9</v>
      </c>
      <c r="F1598" s="871">
        <v>542</v>
      </c>
      <c r="G1598" s="504">
        <v>579.9</v>
      </c>
      <c r="H1598" s="504">
        <v>542</v>
      </c>
      <c r="I1598" s="510">
        <v>1121.9000000000001</v>
      </c>
    </row>
    <row r="1599" spans="3:9">
      <c r="C1599" s="870">
        <v>45538</v>
      </c>
      <c r="D1599" s="872">
        <v>8.3333333333333329E-2</v>
      </c>
      <c r="E1599" s="871">
        <v>580</v>
      </c>
      <c r="F1599" s="871">
        <v>540</v>
      </c>
      <c r="G1599" s="504">
        <v>580</v>
      </c>
      <c r="H1599" s="504">
        <v>540</v>
      </c>
      <c r="I1599" s="510">
        <v>1120</v>
      </c>
    </row>
    <row r="1600" spans="3:9">
      <c r="C1600" s="870">
        <v>45538</v>
      </c>
      <c r="D1600" s="872">
        <v>0.125</v>
      </c>
      <c r="E1600" s="871">
        <v>580</v>
      </c>
      <c r="F1600" s="871">
        <v>584</v>
      </c>
      <c r="G1600" s="504">
        <v>580</v>
      </c>
      <c r="H1600" s="504">
        <v>584</v>
      </c>
      <c r="I1600" s="510">
        <v>1164</v>
      </c>
    </row>
    <row r="1601" spans="3:9">
      <c r="C1601" s="870">
        <v>45538</v>
      </c>
      <c r="D1601" s="872">
        <v>0.16666666666666666</v>
      </c>
      <c r="E1601" s="871">
        <v>580</v>
      </c>
      <c r="F1601" s="871">
        <v>625</v>
      </c>
      <c r="G1601" s="504">
        <v>580</v>
      </c>
      <c r="H1601" s="504">
        <v>625</v>
      </c>
      <c r="I1601" s="510">
        <v>1205</v>
      </c>
    </row>
    <row r="1602" spans="3:9">
      <c r="C1602" s="870">
        <v>45538</v>
      </c>
      <c r="D1602" s="872">
        <v>0.20833333333333334</v>
      </c>
      <c r="E1602" s="871">
        <v>579.9</v>
      </c>
      <c r="F1602" s="871">
        <v>627</v>
      </c>
      <c r="G1602" s="504">
        <v>579.9</v>
      </c>
      <c r="H1602" s="504">
        <v>627</v>
      </c>
      <c r="I1602" s="510">
        <v>1206.9000000000001</v>
      </c>
    </row>
    <row r="1603" spans="3:9">
      <c r="C1603" s="870">
        <v>45538</v>
      </c>
      <c r="D1603" s="872">
        <v>0.25</v>
      </c>
      <c r="E1603" s="871">
        <v>580.1</v>
      </c>
      <c r="F1603" s="871">
        <v>630</v>
      </c>
      <c r="G1603" s="504">
        <v>580.1</v>
      </c>
      <c r="H1603" s="504">
        <v>630</v>
      </c>
      <c r="I1603" s="510">
        <v>1210.0999999999999</v>
      </c>
    </row>
    <row r="1604" spans="3:9">
      <c r="C1604" s="870">
        <v>45538</v>
      </c>
      <c r="D1604" s="872">
        <v>0.29166666666666669</v>
      </c>
      <c r="E1604" s="871">
        <v>566.70000000000005</v>
      </c>
      <c r="F1604" s="871">
        <v>618</v>
      </c>
      <c r="G1604" s="504">
        <v>566.70000000000005</v>
      </c>
      <c r="H1604" s="504">
        <v>618</v>
      </c>
      <c r="I1604" s="510">
        <v>1184.7</v>
      </c>
    </row>
    <row r="1605" spans="3:9">
      <c r="C1605" s="870">
        <v>45538</v>
      </c>
      <c r="D1605" s="872">
        <v>0.33333333333333331</v>
      </c>
      <c r="E1605" s="871">
        <v>549.79999999999995</v>
      </c>
      <c r="F1605" s="871">
        <v>606</v>
      </c>
      <c r="G1605" s="504">
        <v>549.79999999999995</v>
      </c>
      <c r="H1605" s="504">
        <v>606</v>
      </c>
      <c r="I1605" s="510">
        <v>1155.8</v>
      </c>
    </row>
    <row r="1606" spans="3:9">
      <c r="C1606" s="870">
        <v>45538</v>
      </c>
      <c r="D1606" s="872">
        <v>0.375</v>
      </c>
      <c r="E1606" s="871">
        <v>549.9</v>
      </c>
      <c r="F1606" s="871">
        <v>605</v>
      </c>
      <c r="G1606" s="504">
        <v>549.9</v>
      </c>
      <c r="H1606" s="504">
        <v>605</v>
      </c>
      <c r="I1606" s="510">
        <v>1154.9000000000001</v>
      </c>
    </row>
    <row r="1607" spans="3:9">
      <c r="C1607" s="870">
        <v>45538</v>
      </c>
      <c r="D1607" s="872">
        <v>0.41666666666666669</v>
      </c>
      <c r="E1607" s="871">
        <v>550</v>
      </c>
      <c r="F1607" s="871">
        <v>592</v>
      </c>
      <c r="G1607" s="504">
        <v>550</v>
      </c>
      <c r="H1607" s="504">
        <v>592</v>
      </c>
      <c r="I1607" s="510">
        <v>1142</v>
      </c>
    </row>
    <row r="1608" spans="3:9">
      <c r="C1608" s="870">
        <v>45538</v>
      </c>
      <c r="D1608" s="872">
        <v>0.45833333333333331</v>
      </c>
      <c r="E1608" s="871">
        <v>549.9</v>
      </c>
      <c r="F1608" s="871">
        <v>565</v>
      </c>
      <c r="G1608" s="504">
        <v>549.9</v>
      </c>
      <c r="H1608" s="504">
        <v>565</v>
      </c>
      <c r="I1608" s="510">
        <v>1114.9000000000001</v>
      </c>
    </row>
    <row r="1609" spans="3:9">
      <c r="C1609" s="870">
        <v>45538</v>
      </c>
      <c r="D1609" s="872">
        <v>0.5</v>
      </c>
      <c r="E1609" s="871">
        <v>568.6</v>
      </c>
      <c r="F1609" s="871">
        <v>524</v>
      </c>
      <c r="G1609" s="504">
        <v>568.6</v>
      </c>
      <c r="H1609" s="504">
        <v>524</v>
      </c>
      <c r="I1609" s="510">
        <v>1092.5999999999999</v>
      </c>
    </row>
    <row r="1610" spans="3:9">
      <c r="C1610" s="870">
        <v>45538</v>
      </c>
      <c r="D1610" s="872">
        <v>0.54166666666666663</v>
      </c>
      <c r="E1610" s="871">
        <v>570.20000000000005</v>
      </c>
      <c r="F1610" s="871">
        <v>519</v>
      </c>
      <c r="G1610" s="504">
        <v>570.20000000000005</v>
      </c>
      <c r="H1610" s="504">
        <v>519</v>
      </c>
      <c r="I1610" s="510">
        <v>1089.2</v>
      </c>
    </row>
    <row r="1611" spans="3:9">
      <c r="C1611" s="870">
        <v>45538</v>
      </c>
      <c r="D1611" s="872">
        <v>0.58333333333333337</v>
      </c>
      <c r="E1611" s="871">
        <v>570</v>
      </c>
      <c r="F1611" s="871">
        <v>519</v>
      </c>
      <c r="G1611" s="504">
        <v>570</v>
      </c>
      <c r="H1611" s="504">
        <v>519</v>
      </c>
      <c r="I1611" s="510">
        <v>1089</v>
      </c>
    </row>
    <row r="1612" spans="3:9">
      <c r="C1612" s="870">
        <v>45538</v>
      </c>
      <c r="D1612" s="872">
        <v>0.625</v>
      </c>
      <c r="E1612" s="871">
        <v>567</v>
      </c>
      <c r="F1612" s="871">
        <v>518</v>
      </c>
      <c r="G1612" s="504">
        <v>567</v>
      </c>
      <c r="H1612" s="504">
        <v>518</v>
      </c>
      <c r="I1612" s="510">
        <v>1085</v>
      </c>
    </row>
    <row r="1613" spans="3:9">
      <c r="C1613" s="870">
        <v>45538</v>
      </c>
      <c r="D1613" s="872">
        <v>0.66666666666666663</v>
      </c>
      <c r="E1613" s="871">
        <v>560.1</v>
      </c>
      <c r="F1613" s="871">
        <v>518</v>
      </c>
      <c r="G1613" s="504">
        <v>560.1</v>
      </c>
      <c r="H1613" s="504">
        <v>518</v>
      </c>
      <c r="I1613" s="510">
        <v>1078.0999999999999</v>
      </c>
    </row>
    <row r="1614" spans="3:9">
      <c r="C1614" s="870">
        <v>45538</v>
      </c>
      <c r="D1614" s="872">
        <v>0.70833333333333337</v>
      </c>
      <c r="E1614" s="871">
        <v>559.9</v>
      </c>
      <c r="F1614" s="871">
        <v>517</v>
      </c>
      <c r="G1614" s="504">
        <v>559.9</v>
      </c>
      <c r="H1614" s="504">
        <v>517</v>
      </c>
      <c r="I1614" s="510">
        <v>1076.9000000000001</v>
      </c>
    </row>
    <row r="1615" spans="3:9">
      <c r="C1615" s="870">
        <v>45538</v>
      </c>
      <c r="D1615" s="872">
        <v>0.75</v>
      </c>
      <c r="E1615" s="871">
        <v>559.9</v>
      </c>
      <c r="F1615" s="871">
        <v>518</v>
      </c>
      <c r="G1615" s="504">
        <v>559.9</v>
      </c>
      <c r="H1615" s="504">
        <v>518</v>
      </c>
      <c r="I1615" s="510">
        <v>1077.9000000000001</v>
      </c>
    </row>
    <row r="1616" spans="3:9">
      <c r="C1616" s="870">
        <v>45538</v>
      </c>
      <c r="D1616" s="872">
        <v>0.79166666666666663</v>
      </c>
      <c r="E1616" s="871">
        <v>559.9</v>
      </c>
      <c r="F1616" s="871">
        <v>518</v>
      </c>
      <c r="G1616" s="504">
        <v>559.9</v>
      </c>
      <c r="H1616" s="504">
        <v>518</v>
      </c>
      <c r="I1616" s="510">
        <v>1077.9000000000001</v>
      </c>
    </row>
    <row r="1617" spans="3:9">
      <c r="C1617" s="870">
        <v>45538</v>
      </c>
      <c r="D1617" s="872">
        <v>0.83333333333333337</v>
      </c>
      <c r="E1617" s="871">
        <v>586.1</v>
      </c>
      <c r="F1617" s="871">
        <v>518</v>
      </c>
      <c r="G1617" s="504">
        <v>586.1</v>
      </c>
      <c r="H1617" s="504">
        <v>518</v>
      </c>
      <c r="I1617" s="510">
        <v>1104.0999999999999</v>
      </c>
    </row>
    <row r="1618" spans="3:9">
      <c r="C1618" s="870">
        <v>45538</v>
      </c>
      <c r="D1618" s="872">
        <v>0.875</v>
      </c>
      <c r="E1618" s="871">
        <v>580.1</v>
      </c>
      <c r="F1618" s="871">
        <v>518</v>
      </c>
      <c r="G1618" s="504">
        <v>580.1</v>
      </c>
      <c r="H1618" s="504">
        <v>518</v>
      </c>
      <c r="I1618" s="510">
        <v>1098.0999999999999</v>
      </c>
    </row>
    <row r="1619" spans="3:9">
      <c r="C1619" s="870">
        <v>45538</v>
      </c>
      <c r="D1619" s="872">
        <v>0.91666666666666663</v>
      </c>
      <c r="E1619" s="871">
        <v>580</v>
      </c>
      <c r="F1619" s="871">
        <v>517</v>
      </c>
      <c r="G1619" s="504">
        <v>580</v>
      </c>
      <c r="H1619" s="504">
        <v>517</v>
      </c>
      <c r="I1619" s="510">
        <v>1097</v>
      </c>
    </row>
    <row r="1620" spans="3:9">
      <c r="C1620" s="870">
        <v>45538</v>
      </c>
      <c r="D1620" s="872">
        <v>0.95833333333333337</v>
      </c>
      <c r="E1620" s="871">
        <v>579.9</v>
      </c>
      <c r="F1620" s="871">
        <v>518</v>
      </c>
      <c r="G1620" s="504">
        <v>579.9</v>
      </c>
      <c r="H1620" s="504">
        <v>518</v>
      </c>
      <c r="I1620" s="510">
        <v>1097.9000000000001</v>
      </c>
    </row>
    <row r="1621" spans="3:9">
      <c r="C1621" s="870">
        <v>45539</v>
      </c>
      <c r="D1621" s="872">
        <v>0</v>
      </c>
      <c r="E1621" s="871">
        <v>585.20000000000005</v>
      </c>
      <c r="F1621" s="871">
        <v>518</v>
      </c>
      <c r="G1621" s="504">
        <v>585.20000000000005</v>
      </c>
      <c r="H1621" s="504">
        <v>518</v>
      </c>
      <c r="I1621" s="510">
        <v>1103.2</v>
      </c>
    </row>
    <row r="1622" spans="3:9">
      <c r="C1622" s="870">
        <v>45539</v>
      </c>
      <c r="D1622" s="872">
        <v>4.1666666666666664E-2</v>
      </c>
      <c r="E1622" s="871">
        <v>590.1</v>
      </c>
      <c r="F1622" s="871">
        <v>518</v>
      </c>
      <c r="G1622" s="504">
        <v>590.1</v>
      </c>
      <c r="H1622" s="504">
        <v>518</v>
      </c>
      <c r="I1622" s="510">
        <v>1108.0999999999999</v>
      </c>
    </row>
    <row r="1623" spans="3:9">
      <c r="C1623" s="870">
        <v>45539</v>
      </c>
      <c r="D1623" s="872">
        <v>8.3333333333333329E-2</v>
      </c>
      <c r="E1623" s="871">
        <v>590</v>
      </c>
      <c r="F1623" s="871">
        <v>518</v>
      </c>
      <c r="G1623" s="504">
        <v>590</v>
      </c>
      <c r="H1623" s="504">
        <v>518</v>
      </c>
      <c r="I1623" s="510">
        <v>1108</v>
      </c>
    </row>
    <row r="1624" spans="3:9">
      <c r="C1624" s="870">
        <v>45539</v>
      </c>
      <c r="D1624" s="872">
        <v>0.125</v>
      </c>
      <c r="E1624" s="871">
        <v>590</v>
      </c>
      <c r="F1624" s="871">
        <v>518</v>
      </c>
      <c r="G1624" s="504">
        <v>590</v>
      </c>
      <c r="H1624" s="504">
        <v>518</v>
      </c>
      <c r="I1624" s="510">
        <v>1108</v>
      </c>
    </row>
    <row r="1625" spans="3:9">
      <c r="C1625" s="870">
        <v>45539</v>
      </c>
      <c r="D1625" s="872">
        <v>0.16666666666666666</v>
      </c>
      <c r="E1625" s="871">
        <v>587</v>
      </c>
      <c r="F1625" s="871">
        <v>518</v>
      </c>
      <c r="G1625" s="504">
        <v>587</v>
      </c>
      <c r="H1625" s="504">
        <v>518</v>
      </c>
      <c r="I1625" s="510">
        <v>1105</v>
      </c>
    </row>
    <row r="1626" spans="3:9">
      <c r="C1626" s="870">
        <v>45539</v>
      </c>
      <c r="D1626" s="872">
        <v>0.20833333333333334</v>
      </c>
      <c r="E1626" s="871">
        <v>569.70000000000005</v>
      </c>
      <c r="F1626" s="871">
        <v>518</v>
      </c>
      <c r="G1626" s="504">
        <v>569.70000000000005</v>
      </c>
      <c r="H1626" s="504">
        <v>518</v>
      </c>
      <c r="I1626" s="510">
        <v>1087.7</v>
      </c>
    </row>
    <row r="1627" spans="3:9">
      <c r="C1627" s="870">
        <v>45539</v>
      </c>
      <c r="D1627" s="872">
        <v>0.25</v>
      </c>
      <c r="E1627" s="871">
        <v>569.79999999999995</v>
      </c>
      <c r="F1627" s="871">
        <v>518</v>
      </c>
      <c r="G1627" s="504">
        <v>569.79999999999995</v>
      </c>
      <c r="H1627" s="504">
        <v>518</v>
      </c>
      <c r="I1627" s="510">
        <v>1087.8</v>
      </c>
    </row>
    <row r="1628" spans="3:9">
      <c r="C1628" s="870">
        <v>45539</v>
      </c>
      <c r="D1628" s="872">
        <v>0.29166666666666669</v>
      </c>
      <c r="E1628" s="871">
        <v>570</v>
      </c>
      <c r="F1628" s="871">
        <v>516</v>
      </c>
      <c r="G1628" s="504">
        <v>570</v>
      </c>
      <c r="H1628" s="504">
        <v>516</v>
      </c>
      <c r="I1628" s="510">
        <v>1086</v>
      </c>
    </row>
    <row r="1629" spans="3:9">
      <c r="C1629" s="870">
        <v>45539</v>
      </c>
      <c r="D1629" s="872">
        <v>0.33333333333333331</v>
      </c>
      <c r="E1629" s="871">
        <v>570</v>
      </c>
      <c r="F1629" s="871">
        <v>516</v>
      </c>
      <c r="G1629" s="504">
        <v>570</v>
      </c>
      <c r="H1629" s="504">
        <v>516</v>
      </c>
      <c r="I1629" s="510">
        <v>1086</v>
      </c>
    </row>
    <row r="1630" spans="3:9">
      <c r="C1630" s="870">
        <v>45539</v>
      </c>
      <c r="D1630" s="872">
        <v>0.375</v>
      </c>
      <c r="E1630" s="871">
        <v>575.79999999999995</v>
      </c>
      <c r="F1630" s="871">
        <v>515</v>
      </c>
      <c r="G1630" s="504">
        <v>575.79999999999995</v>
      </c>
      <c r="H1630" s="504">
        <v>515</v>
      </c>
      <c r="I1630" s="510">
        <v>1090.8</v>
      </c>
    </row>
    <row r="1631" spans="3:9">
      <c r="C1631" s="870">
        <v>45539</v>
      </c>
      <c r="D1631" s="872">
        <v>0.41666666666666669</v>
      </c>
      <c r="E1631" s="871">
        <v>590.20000000000005</v>
      </c>
      <c r="F1631" s="871">
        <v>516</v>
      </c>
      <c r="G1631" s="504">
        <v>590.20000000000005</v>
      </c>
      <c r="H1631" s="504">
        <v>516</v>
      </c>
      <c r="I1631" s="510">
        <v>1106.2</v>
      </c>
    </row>
    <row r="1632" spans="3:9">
      <c r="C1632" s="870">
        <v>45539</v>
      </c>
      <c r="D1632" s="872">
        <v>0.45833333333333331</v>
      </c>
      <c r="E1632" s="871">
        <v>564.1</v>
      </c>
      <c r="F1632" s="871">
        <v>541</v>
      </c>
      <c r="G1632" s="504">
        <v>564.1</v>
      </c>
      <c r="H1632" s="504">
        <v>541</v>
      </c>
      <c r="I1632" s="510">
        <v>1105.0999999999999</v>
      </c>
    </row>
    <row r="1633" spans="3:9">
      <c r="C1633" s="870">
        <v>45539</v>
      </c>
      <c r="D1633" s="872">
        <v>0.5</v>
      </c>
      <c r="E1633" s="871">
        <v>606.29999999999995</v>
      </c>
      <c r="F1633" s="871">
        <v>558</v>
      </c>
      <c r="G1633" s="504">
        <v>606.29999999999995</v>
      </c>
      <c r="H1633" s="504">
        <v>558</v>
      </c>
      <c r="I1633" s="510">
        <v>1164.3</v>
      </c>
    </row>
    <row r="1634" spans="3:9">
      <c r="C1634" s="870">
        <v>45539</v>
      </c>
      <c r="D1634" s="872">
        <v>0.54166666666666663</v>
      </c>
      <c r="E1634" s="871">
        <v>544.1</v>
      </c>
      <c r="F1634" s="871">
        <v>515</v>
      </c>
      <c r="G1634" s="504">
        <v>544.1</v>
      </c>
      <c r="H1634" s="504">
        <v>515</v>
      </c>
      <c r="I1634" s="510">
        <v>1059.0999999999999</v>
      </c>
    </row>
    <row r="1635" spans="3:9">
      <c r="C1635" s="870">
        <v>45539</v>
      </c>
      <c r="D1635" s="872">
        <v>0.58333333333333337</v>
      </c>
      <c r="E1635" s="871">
        <v>554.1</v>
      </c>
      <c r="F1635" s="871">
        <v>523</v>
      </c>
      <c r="G1635" s="504">
        <v>554.1</v>
      </c>
      <c r="H1635" s="504">
        <v>523</v>
      </c>
      <c r="I1635" s="510">
        <v>1077.0999999999999</v>
      </c>
    </row>
    <row r="1636" spans="3:9">
      <c r="C1636" s="870">
        <v>45539</v>
      </c>
      <c r="D1636" s="872">
        <v>0.625</v>
      </c>
      <c r="E1636" s="871">
        <v>565.1</v>
      </c>
      <c r="F1636" s="871">
        <v>508</v>
      </c>
      <c r="G1636" s="504">
        <v>565.1</v>
      </c>
      <c r="H1636" s="504">
        <v>508</v>
      </c>
      <c r="I1636" s="510">
        <v>1073.0999999999999</v>
      </c>
    </row>
    <row r="1637" spans="3:9">
      <c r="C1637" s="870">
        <v>45539</v>
      </c>
      <c r="D1637" s="872">
        <v>0.66666666666666663</v>
      </c>
      <c r="E1637" s="871">
        <v>549.9</v>
      </c>
      <c r="F1637" s="871">
        <v>514</v>
      </c>
      <c r="G1637" s="504">
        <v>549.9</v>
      </c>
      <c r="H1637" s="504">
        <v>514</v>
      </c>
      <c r="I1637" s="510">
        <v>1063.9000000000001</v>
      </c>
    </row>
    <row r="1638" spans="3:9">
      <c r="C1638" s="870">
        <v>45539</v>
      </c>
      <c r="D1638" s="872">
        <v>0.70833333333333337</v>
      </c>
      <c r="E1638" s="871">
        <v>560.20000000000005</v>
      </c>
      <c r="F1638" s="871">
        <v>516</v>
      </c>
      <c r="G1638" s="504">
        <v>560.20000000000005</v>
      </c>
      <c r="H1638" s="504">
        <v>516</v>
      </c>
      <c r="I1638" s="510">
        <v>1076.2</v>
      </c>
    </row>
    <row r="1639" spans="3:9">
      <c r="C1639" s="870">
        <v>45539</v>
      </c>
      <c r="D1639" s="872">
        <v>0.75</v>
      </c>
      <c r="E1639" s="871">
        <v>641</v>
      </c>
      <c r="F1639" s="871">
        <v>547</v>
      </c>
      <c r="G1639" s="504">
        <v>641</v>
      </c>
      <c r="H1639" s="504">
        <v>547</v>
      </c>
      <c r="I1639" s="510">
        <v>1188</v>
      </c>
    </row>
    <row r="1640" spans="3:9">
      <c r="C1640" s="870">
        <v>45539</v>
      </c>
      <c r="D1640" s="872">
        <v>0.79166666666666663</v>
      </c>
      <c r="E1640" s="871">
        <v>592</v>
      </c>
      <c r="F1640" s="871">
        <v>551</v>
      </c>
      <c r="G1640" s="504">
        <v>592</v>
      </c>
      <c r="H1640" s="504">
        <v>551</v>
      </c>
      <c r="I1640" s="510">
        <v>1143</v>
      </c>
    </row>
    <row r="1641" spans="3:9">
      <c r="C1641" s="870">
        <v>45539</v>
      </c>
      <c r="D1641" s="872">
        <v>0.83333333333333337</v>
      </c>
      <c r="E1641" s="871">
        <v>576.29999999999995</v>
      </c>
      <c r="F1641" s="871">
        <v>554</v>
      </c>
      <c r="G1641" s="504">
        <v>576.29999999999995</v>
      </c>
      <c r="H1641" s="504">
        <v>554</v>
      </c>
      <c r="I1641" s="510">
        <v>1130.3</v>
      </c>
    </row>
    <row r="1642" spans="3:9">
      <c r="C1642" s="870">
        <v>45539</v>
      </c>
      <c r="D1642" s="872">
        <v>0.875</v>
      </c>
      <c r="E1642" s="871">
        <v>591.6</v>
      </c>
      <c r="F1642" s="871">
        <v>548</v>
      </c>
      <c r="G1642" s="504">
        <v>591.6</v>
      </c>
      <c r="H1642" s="504">
        <v>548</v>
      </c>
      <c r="I1642" s="510">
        <v>1139.5999999999999</v>
      </c>
    </row>
    <row r="1643" spans="3:9">
      <c r="C1643" s="870">
        <v>45539</v>
      </c>
      <c r="D1643" s="872">
        <v>0.91666666666666663</v>
      </c>
      <c r="E1643" s="871">
        <v>574.6</v>
      </c>
      <c r="F1643" s="871">
        <v>543</v>
      </c>
      <c r="G1643" s="504">
        <v>574.6</v>
      </c>
      <c r="H1643" s="504">
        <v>543</v>
      </c>
      <c r="I1643" s="510">
        <v>1117.5999999999999</v>
      </c>
    </row>
    <row r="1644" spans="3:9">
      <c r="C1644" s="870">
        <v>45539</v>
      </c>
      <c r="D1644" s="872">
        <v>0.95833333333333337</v>
      </c>
      <c r="E1644" s="871">
        <v>549.5</v>
      </c>
      <c r="F1644" s="871">
        <v>539</v>
      </c>
      <c r="G1644" s="504">
        <v>549.5</v>
      </c>
      <c r="H1644" s="504">
        <v>539</v>
      </c>
      <c r="I1644" s="510">
        <v>1088.5</v>
      </c>
    </row>
    <row r="1645" spans="3:9">
      <c r="C1645" s="870">
        <v>45540</v>
      </c>
      <c r="D1645" s="872">
        <v>0</v>
      </c>
      <c r="E1645" s="871">
        <v>579.9</v>
      </c>
      <c r="F1645" s="871">
        <v>538</v>
      </c>
      <c r="G1645" s="504">
        <v>579.9</v>
      </c>
      <c r="H1645" s="504">
        <v>538</v>
      </c>
      <c r="I1645" s="510">
        <v>1117.9000000000001</v>
      </c>
    </row>
    <row r="1646" spans="3:9">
      <c r="C1646" s="870">
        <v>45540</v>
      </c>
      <c r="D1646" s="872">
        <v>4.1666666666666664E-2</v>
      </c>
      <c r="E1646" s="871">
        <v>555.5</v>
      </c>
      <c r="F1646" s="871">
        <v>566</v>
      </c>
      <c r="G1646" s="504">
        <v>555.5</v>
      </c>
      <c r="H1646" s="504">
        <v>566</v>
      </c>
      <c r="I1646" s="510">
        <v>1121.5</v>
      </c>
    </row>
    <row r="1647" spans="3:9">
      <c r="C1647" s="870">
        <v>45540</v>
      </c>
      <c r="D1647" s="872">
        <v>8.3333333333333329E-2</v>
      </c>
      <c r="E1647" s="871">
        <v>480.5</v>
      </c>
      <c r="F1647" s="871">
        <v>595</v>
      </c>
      <c r="G1647" s="504">
        <v>480.5</v>
      </c>
      <c r="H1647" s="504">
        <v>595</v>
      </c>
      <c r="I1647" s="510">
        <v>1075.5</v>
      </c>
    </row>
    <row r="1648" spans="3:9">
      <c r="C1648" s="870">
        <v>45540</v>
      </c>
      <c r="D1648" s="872">
        <v>0.125</v>
      </c>
      <c r="E1648" s="871">
        <v>600.29999999999995</v>
      </c>
      <c r="F1648" s="871">
        <v>591</v>
      </c>
      <c r="G1648" s="504">
        <v>600.29999999999995</v>
      </c>
      <c r="H1648" s="504">
        <v>591</v>
      </c>
      <c r="I1648" s="510">
        <v>1191.3</v>
      </c>
    </row>
    <row r="1649" spans="3:9">
      <c r="C1649" s="870">
        <v>45540</v>
      </c>
      <c r="D1649" s="872">
        <v>0.16666666666666666</v>
      </c>
      <c r="E1649" s="871">
        <v>652.5</v>
      </c>
      <c r="F1649" s="871">
        <v>650</v>
      </c>
      <c r="G1649" s="504">
        <v>652.5</v>
      </c>
      <c r="H1649" s="504">
        <v>650</v>
      </c>
      <c r="I1649" s="510">
        <v>1302.5</v>
      </c>
    </row>
    <row r="1650" spans="3:9">
      <c r="C1650" s="870">
        <v>45540</v>
      </c>
      <c r="D1650" s="872">
        <v>0.20833333333333334</v>
      </c>
      <c r="E1650" s="871">
        <v>568.29999999999995</v>
      </c>
      <c r="F1650" s="871">
        <v>585</v>
      </c>
      <c r="G1650" s="504">
        <v>568.29999999999995</v>
      </c>
      <c r="H1650" s="504">
        <v>585</v>
      </c>
      <c r="I1650" s="510">
        <v>1153.3</v>
      </c>
    </row>
    <row r="1651" spans="3:9">
      <c r="C1651" s="870">
        <v>45540</v>
      </c>
      <c r="D1651" s="872">
        <v>0.25</v>
      </c>
      <c r="E1651" s="871">
        <v>337.7</v>
      </c>
      <c r="F1651" s="871">
        <v>509</v>
      </c>
      <c r="G1651" s="504">
        <v>337.7</v>
      </c>
      <c r="H1651" s="504">
        <v>509</v>
      </c>
      <c r="I1651" s="510">
        <v>846.7</v>
      </c>
    </row>
    <row r="1652" spans="3:9">
      <c r="C1652" s="870">
        <v>45540</v>
      </c>
      <c r="D1652" s="872">
        <v>0.29166666666666669</v>
      </c>
      <c r="E1652" s="871">
        <v>231.3</v>
      </c>
      <c r="F1652" s="871">
        <v>706</v>
      </c>
      <c r="G1652" s="504">
        <v>231.3</v>
      </c>
      <c r="H1652" s="504">
        <v>706</v>
      </c>
      <c r="I1652" s="510">
        <v>937.3</v>
      </c>
    </row>
    <row r="1653" spans="3:9">
      <c r="C1653" s="870">
        <v>45540</v>
      </c>
      <c r="D1653" s="872">
        <v>0.33333333333333331</v>
      </c>
      <c r="E1653" s="871">
        <v>-10.1</v>
      </c>
      <c r="F1653" s="871">
        <v>626</v>
      </c>
      <c r="G1653" s="504">
        <v>0</v>
      </c>
      <c r="H1653" s="504">
        <v>626</v>
      </c>
      <c r="I1653" s="510">
        <v>626</v>
      </c>
    </row>
    <row r="1654" spans="3:9">
      <c r="C1654" s="870">
        <v>45540</v>
      </c>
      <c r="D1654" s="872">
        <v>0.375</v>
      </c>
      <c r="E1654" s="871">
        <v>-10.1</v>
      </c>
      <c r="F1654" s="871">
        <v>655</v>
      </c>
      <c r="G1654" s="504">
        <v>0</v>
      </c>
      <c r="H1654" s="504">
        <v>655</v>
      </c>
      <c r="I1654" s="510">
        <v>655</v>
      </c>
    </row>
    <row r="1655" spans="3:9">
      <c r="C1655" s="870">
        <v>45540</v>
      </c>
      <c r="D1655" s="872">
        <v>0.41666666666666669</v>
      </c>
      <c r="E1655" s="871">
        <v>-10.1</v>
      </c>
      <c r="F1655" s="871">
        <v>690</v>
      </c>
      <c r="G1655" s="504">
        <v>0</v>
      </c>
      <c r="H1655" s="504">
        <v>690</v>
      </c>
      <c r="I1655" s="510">
        <v>690</v>
      </c>
    </row>
    <row r="1656" spans="3:9">
      <c r="C1656" s="870">
        <v>45540</v>
      </c>
      <c r="D1656" s="872">
        <v>0.45833333333333331</v>
      </c>
      <c r="E1656" s="871">
        <v>-10.1</v>
      </c>
      <c r="F1656" s="871">
        <v>561</v>
      </c>
      <c r="G1656" s="504">
        <v>0</v>
      </c>
      <c r="H1656" s="504">
        <v>561</v>
      </c>
      <c r="I1656" s="510">
        <v>561</v>
      </c>
    </row>
    <row r="1657" spans="3:9">
      <c r="C1657" s="870">
        <v>45540</v>
      </c>
      <c r="D1657" s="872">
        <v>0.5</v>
      </c>
      <c r="E1657" s="871">
        <v>-10.1</v>
      </c>
      <c r="F1657" s="871">
        <v>440</v>
      </c>
      <c r="G1657" s="504">
        <v>0</v>
      </c>
      <c r="H1657" s="504">
        <v>440</v>
      </c>
      <c r="I1657" s="510">
        <v>440</v>
      </c>
    </row>
    <row r="1658" spans="3:9">
      <c r="C1658" s="870">
        <v>45540</v>
      </c>
      <c r="D1658" s="872">
        <v>0.54166666666666663</v>
      </c>
      <c r="E1658" s="871">
        <v>-10.1</v>
      </c>
      <c r="F1658" s="871">
        <v>619</v>
      </c>
      <c r="G1658" s="504">
        <v>0</v>
      </c>
      <c r="H1658" s="504">
        <v>619</v>
      </c>
      <c r="I1658" s="510">
        <v>619</v>
      </c>
    </row>
    <row r="1659" spans="3:9">
      <c r="C1659" s="870">
        <v>45540</v>
      </c>
      <c r="D1659" s="872">
        <v>0.58333333333333337</v>
      </c>
      <c r="E1659" s="871">
        <v>-10</v>
      </c>
      <c r="F1659" s="871">
        <v>592</v>
      </c>
      <c r="G1659" s="504">
        <v>0</v>
      </c>
      <c r="H1659" s="504">
        <v>592</v>
      </c>
      <c r="I1659" s="510">
        <v>592</v>
      </c>
    </row>
    <row r="1660" spans="3:9">
      <c r="C1660" s="870">
        <v>45540</v>
      </c>
      <c r="D1660" s="872">
        <v>0.625</v>
      </c>
      <c r="E1660" s="871">
        <v>-10</v>
      </c>
      <c r="F1660" s="871">
        <v>600</v>
      </c>
      <c r="G1660" s="504">
        <v>0</v>
      </c>
      <c r="H1660" s="504">
        <v>600</v>
      </c>
      <c r="I1660" s="510">
        <v>600</v>
      </c>
    </row>
    <row r="1661" spans="3:9">
      <c r="C1661" s="870">
        <v>45540</v>
      </c>
      <c r="D1661" s="872">
        <v>0.66666666666666663</v>
      </c>
      <c r="E1661" s="871">
        <v>-10</v>
      </c>
      <c r="F1661" s="871">
        <v>607</v>
      </c>
      <c r="G1661" s="504">
        <v>0</v>
      </c>
      <c r="H1661" s="504">
        <v>607</v>
      </c>
      <c r="I1661" s="510">
        <v>607</v>
      </c>
    </row>
    <row r="1662" spans="3:9">
      <c r="C1662" s="870">
        <v>45540</v>
      </c>
      <c r="D1662" s="872">
        <v>0.70833333333333337</v>
      </c>
      <c r="E1662" s="871">
        <v>-10</v>
      </c>
      <c r="F1662" s="871">
        <v>606</v>
      </c>
      <c r="G1662" s="504">
        <v>0</v>
      </c>
      <c r="H1662" s="504">
        <v>606</v>
      </c>
      <c r="I1662" s="510">
        <v>606</v>
      </c>
    </row>
    <row r="1663" spans="3:9">
      <c r="C1663" s="870">
        <v>45540</v>
      </c>
      <c r="D1663" s="872">
        <v>0.75</v>
      </c>
      <c r="E1663" s="871">
        <v>-10.1</v>
      </c>
      <c r="F1663" s="871">
        <v>513</v>
      </c>
      <c r="G1663" s="504">
        <v>0</v>
      </c>
      <c r="H1663" s="504">
        <v>513</v>
      </c>
      <c r="I1663" s="510">
        <v>513</v>
      </c>
    </row>
    <row r="1664" spans="3:9">
      <c r="C1664" s="870">
        <v>45540</v>
      </c>
      <c r="D1664" s="872">
        <v>0.79166666666666663</v>
      </c>
      <c r="E1664" s="871">
        <v>-10.1</v>
      </c>
      <c r="F1664" s="871">
        <v>430</v>
      </c>
      <c r="G1664" s="504">
        <v>0</v>
      </c>
      <c r="H1664" s="504">
        <v>430</v>
      </c>
      <c r="I1664" s="510">
        <v>430</v>
      </c>
    </row>
    <row r="1665" spans="3:9">
      <c r="C1665" s="870">
        <v>45540</v>
      </c>
      <c r="D1665" s="872">
        <v>0.83333333333333337</v>
      </c>
      <c r="E1665" s="871">
        <v>-10.1</v>
      </c>
      <c r="F1665" s="871">
        <v>494</v>
      </c>
      <c r="G1665" s="504">
        <v>0</v>
      </c>
      <c r="H1665" s="504">
        <v>494</v>
      </c>
      <c r="I1665" s="510">
        <v>494</v>
      </c>
    </row>
    <row r="1666" spans="3:9">
      <c r="C1666" s="870">
        <v>45540</v>
      </c>
      <c r="D1666" s="872">
        <v>0.875</v>
      </c>
      <c r="E1666" s="871">
        <v>-10.1</v>
      </c>
      <c r="F1666" s="871">
        <v>655</v>
      </c>
      <c r="G1666" s="504">
        <v>0</v>
      </c>
      <c r="H1666" s="504">
        <v>655</v>
      </c>
      <c r="I1666" s="510">
        <v>655</v>
      </c>
    </row>
    <row r="1667" spans="3:9">
      <c r="C1667" s="870">
        <v>45540</v>
      </c>
      <c r="D1667" s="872">
        <v>0.91666666666666663</v>
      </c>
      <c r="E1667" s="871">
        <v>-10.1</v>
      </c>
      <c r="F1667" s="871">
        <v>664</v>
      </c>
      <c r="G1667" s="504">
        <v>0</v>
      </c>
      <c r="H1667" s="504">
        <v>664</v>
      </c>
      <c r="I1667" s="510">
        <v>664</v>
      </c>
    </row>
    <row r="1668" spans="3:9">
      <c r="C1668" s="870">
        <v>45540</v>
      </c>
      <c r="D1668" s="872">
        <v>0.95833333333333337</v>
      </c>
      <c r="E1668" s="871">
        <v>-10.1</v>
      </c>
      <c r="F1668" s="871">
        <v>548</v>
      </c>
      <c r="G1668" s="504">
        <v>0</v>
      </c>
      <c r="H1668" s="504">
        <v>548</v>
      </c>
      <c r="I1668" s="510">
        <v>548</v>
      </c>
    </row>
    <row r="1669" spans="3:9">
      <c r="C1669" s="870">
        <v>45541</v>
      </c>
      <c r="D1669" s="872">
        <v>0</v>
      </c>
      <c r="E1669" s="871">
        <v>-10.1</v>
      </c>
      <c r="F1669" s="871">
        <v>604</v>
      </c>
      <c r="G1669" s="504">
        <v>0</v>
      </c>
      <c r="H1669" s="504">
        <v>604</v>
      </c>
      <c r="I1669" s="510">
        <v>604</v>
      </c>
    </row>
    <row r="1670" spans="3:9">
      <c r="C1670" s="870">
        <v>45541</v>
      </c>
      <c r="D1670" s="872">
        <v>4.1666666666666664E-2</v>
      </c>
      <c r="E1670" s="871">
        <v>-10.1</v>
      </c>
      <c r="F1670" s="871">
        <v>608</v>
      </c>
      <c r="G1670" s="504">
        <v>0</v>
      </c>
      <c r="H1670" s="504">
        <v>608</v>
      </c>
      <c r="I1670" s="510">
        <v>608</v>
      </c>
    </row>
    <row r="1671" spans="3:9">
      <c r="C1671" s="870">
        <v>45541</v>
      </c>
      <c r="D1671" s="872">
        <v>8.3333333333333329E-2</v>
      </c>
      <c r="E1671" s="871">
        <v>-10.1</v>
      </c>
      <c r="F1671" s="871">
        <v>544</v>
      </c>
      <c r="G1671" s="504">
        <v>0</v>
      </c>
      <c r="H1671" s="504">
        <v>544</v>
      </c>
      <c r="I1671" s="510">
        <v>544</v>
      </c>
    </row>
    <row r="1672" spans="3:9">
      <c r="C1672" s="870">
        <v>45541</v>
      </c>
      <c r="D1672" s="872">
        <v>0.125</v>
      </c>
      <c r="E1672" s="871">
        <v>-10.1</v>
      </c>
      <c r="F1672" s="871">
        <v>526</v>
      </c>
      <c r="G1672" s="504">
        <v>0</v>
      </c>
      <c r="H1672" s="504">
        <v>526</v>
      </c>
      <c r="I1672" s="510">
        <v>526</v>
      </c>
    </row>
    <row r="1673" spans="3:9">
      <c r="C1673" s="870">
        <v>45541</v>
      </c>
      <c r="D1673" s="872">
        <v>0.16666666666666666</v>
      </c>
      <c r="E1673" s="871">
        <v>-10.1</v>
      </c>
      <c r="F1673" s="871">
        <v>536</v>
      </c>
      <c r="G1673" s="504">
        <v>0</v>
      </c>
      <c r="H1673" s="504">
        <v>536</v>
      </c>
      <c r="I1673" s="510">
        <v>536</v>
      </c>
    </row>
    <row r="1674" spans="3:9">
      <c r="C1674" s="870">
        <v>45541</v>
      </c>
      <c r="D1674" s="872">
        <v>0.20833333333333334</v>
      </c>
      <c r="E1674" s="871">
        <v>-10.1</v>
      </c>
      <c r="F1674" s="871">
        <v>557</v>
      </c>
      <c r="G1674" s="504">
        <v>0</v>
      </c>
      <c r="H1674" s="504">
        <v>557</v>
      </c>
      <c r="I1674" s="510">
        <v>557</v>
      </c>
    </row>
    <row r="1675" spans="3:9">
      <c r="C1675" s="870">
        <v>45541</v>
      </c>
      <c r="D1675" s="872">
        <v>0.25</v>
      </c>
      <c r="E1675" s="871">
        <v>-10.1</v>
      </c>
      <c r="F1675" s="871">
        <v>559</v>
      </c>
      <c r="G1675" s="504">
        <v>0</v>
      </c>
      <c r="H1675" s="504">
        <v>559</v>
      </c>
      <c r="I1675" s="510">
        <v>559</v>
      </c>
    </row>
    <row r="1676" spans="3:9">
      <c r="C1676" s="870">
        <v>45541</v>
      </c>
      <c r="D1676" s="872">
        <v>0.29166666666666669</v>
      </c>
      <c r="E1676" s="871">
        <v>-10.1</v>
      </c>
      <c r="F1676" s="871">
        <v>547</v>
      </c>
      <c r="G1676" s="504">
        <v>0</v>
      </c>
      <c r="H1676" s="504">
        <v>547</v>
      </c>
      <c r="I1676" s="510">
        <v>547</v>
      </c>
    </row>
    <row r="1677" spans="3:9">
      <c r="C1677" s="870">
        <v>45541</v>
      </c>
      <c r="D1677" s="872">
        <v>0.33333333333333331</v>
      </c>
      <c r="E1677" s="871">
        <v>-10.1</v>
      </c>
      <c r="F1677" s="871">
        <v>518</v>
      </c>
      <c r="G1677" s="504">
        <v>0</v>
      </c>
      <c r="H1677" s="504">
        <v>518</v>
      </c>
      <c r="I1677" s="510">
        <v>518</v>
      </c>
    </row>
    <row r="1678" spans="3:9">
      <c r="C1678" s="870">
        <v>45541</v>
      </c>
      <c r="D1678" s="872">
        <v>0.375</v>
      </c>
      <c r="E1678" s="871">
        <v>-10.1</v>
      </c>
      <c r="F1678" s="871">
        <v>524</v>
      </c>
      <c r="G1678" s="504">
        <v>0</v>
      </c>
      <c r="H1678" s="504">
        <v>524</v>
      </c>
      <c r="I1678" s="510">
        <v>524</v>
      </c>
    </row>
    <row r="1679" spans="3:9">
      <c r="C1679" s="870">
        <v>45541</v>
      </c>
      <c r="D1679" s="872">
        <v>0.41666666666666669</v>
      </c>
      <c r="E1679" s="871">
        <v>-10.1</v>
      </c>
      <c r="F1679" s="871">
        <v>518</v>
      </c>
      <c r="G1679" s="504">
        <v>0</v>
      </c>
      <c r="H1679" s="504">
        <v>518</v>
      </c>
      <c r="I1679" s="510">
        <v>518</v>
      </c>
    </row>
    <row r="1680" spans="3:9">
      <c r="C1680" s="870">
        <v>45541</v>
      </c>
      <c r="D1680" s="872">
        <v>0.45833333333333331</v>
      </c>
      <c r="E1680" s="871">
        <v>65.099999999999994</v>
      </c>
      <c r="F1680" s="871">
        <v>513</v>
      </c>
      <c r="G1680" s="504">
        <v>65.099999999999994</v>
      </c>
      <c r="H1680" s="504">
        <v>513</v>
      </c>
      <c r="I1680" s="510">
        <v>578.1</v>
      </c>
    </row>
    <row r="1681" spans="3:9">
      <c r="C1681" s="870">
        <v>45541</v>
      </c>
      <c r="D1681" s="872">
        <v>0.5</v>
      </c>
      <c r="E1681" s="871">
        <v>379.6</v>
      </c>
      <c r="F1681" s="871">
        <v>535</v>
      </c>
      <c r="G1681" s="504">
        <v>379.6</v>
      </c>
      <c r="H1681" s="504">
        <v>535</v>
      </c>
      <c r="I1681" s="510">
        <v>914.6</v>
      </c>
    </row>
    <row r="1682" spans="3:9">
      <c r="C1682" s="870">
        <v>45541</v>
      </c>
      <c r="D1682" s="872">
        <v>0.54166666666666663</v>
      </c>
      <c r="E1682" s="871">
        <v>385.9</v>
      </c>
      <c r="F1682" s="871">
        <v>516</v>
      </c>
      <c r="G1682" s="504">
        <v>385.9</v>
      </c>
      <c r="H1682" s="504">
        <v>516</v>
      </c>
      <c r="I1682" s="510">
        <v>901.9</v>
      </c>
    </row>
    <row r="1683" spans="3:9">
      <c r="C1683" s="870">
        <v>45541</v>
      </c>
      <c r="D1683" s="872">
        <v>0.58333333333333337</v>
      </c>
      <c r="E1683" s="871">
        <v>380.2</v>
      </c>
      <c r="F1683" s="871">
        <v>503</v>
      </c>
      <c r="G1683" s="504">
        <v>380.2</v>
      </c>
      <c r="H1683" s="504">
        <v>503</v>
      </c>
      <c r="I1683" s="510">
        <v>883.2</v>
      </c>
    </row>
    <row r="1684" spans="3:9">
      <c r="C1684" s="870">
        <v>45541</v>
      </c>
      <c r="D1684" s="872">
        <v>0.625</v>
      </c>
      <c r="E1684" s="871">
        <v>380.1</v>
      </c>
      <c r="F1684" s="871">
        <v>499</v>
      </c>
      <c r="G1684" s="504">
        <v>380.1</v>
      </c>
      <c r="H1684" s="504">
        <v>499</v>
      </c>
      <c r="I1684" s="510">
        <v>879.1</v>
      </c>
    </row>
    <row r="1685" spans="3:9">
      <c r="C1685" s="870">
        <v>45541</v>
      </c>
      <c r="D1685" s="872">
        <v>0.66666666666666663</v>
      </c>
      <c r="E1685" s="871">
        <v>380</v>
      </c>
      <c r="F1685" s="871">
        <v>494</v>
      </c>
      <c r="G1685" s="504">
        <v>380</v>
      </c>
      <c r="H1685" s="504">
        <v>494</v>
      </c>
      <c r="I1685" s="510">
        <v>874</v>
      </c>
    </row>
    <row r="1686" spans="3:9">
      <c r="C1686" s="870">
        <v>45541</v>
      </c>
      <c r="D1686" s="872">
        <v>0.70833333333333337</v>
      </c>
      <c r="E1686" s="871">
        <v>380.1</v>
      </c>
      <c r="F1686" s="871">
        <v>495</v>
      </c>
      <c r="G1686" s="504">
        <v>380.1</v>
      </c>
      <c r="H1686" s="504">
        <v>495</v>
      </c>
      <c r="I1686" s="510">
        <v>875.1</v>
      </c>
    </row>
    <row r="1687" spans="3:9">
      <c r="C1687" s="870">
        <v>45541</v>
      </c>
      <c r="D1687" s="872">
        <v>0.75</v>
      </c>
      <c r="E1687" s="871">
        <v>379.9</v>
      </c>
      <c r="F1687" s="871">
        <v>492</v>
      </c>
      <c r="G1687" s="504">
        <v>379.9</v>
      </c>
      <c r="H1687" s="504">
        <v>492</v>
      </c>
      <c r="I1687" s="510">
        <v>871.9</v>
      </c>
    </row>
    <row r="1688" spans="3:9">
      <c r="C1688" s="870">
        <v>45541</v>
      </c>
      <c r="D1688" s="872">
        <v>0.79166666666666663</v>
      </c>
      <c r="E1688" s="871">
        <v>466.9</v>
      </c>
      <c r="F1688" s="871">
        <v>510</v>
      </c>
      <c r="G1688" s="504">
        <v>466.9</v>
      </c>
      <c r="H1688" s="504">
        <v>510</v>
      </c>
      <c r="I1688" s="510">
        <v>976.9</v>
      </c>
    </row>
    <row r="1689" spans="3:9">
      <c r="C1689" s="870">
        <v>45541</v>
      </c>
      <c r="D1689" s="872">
        <v>0.83333333333333337</v>
      </c>
      <c r="E1689" s="871">
        <v>543.4</v>
      </c>
      <c r="F1689" s="871">
        <v>545</v>
      </c>
      <c r="G1689" s="504">
        <v>543.4</v>
      </c>
      <c r="H1689" s="504">
        <v>545</v>
      </c>
      <c r="I1689" s="510">
        <v>1088.4000000000001</v>
      </c>
    </row>
    <row r="1690" spans="3:9">
      <c r="C1690" s="870">
        <v>45541</v>
      </c>
      <c r="D1690" s="872">
        <v>0.875</v>
      </c>
      <c r="E1690" s="871">
        <v>550</v>
      </c>
      <c r="F1690" s="871">
        <v>544</v>
      </c>
      <c r="G1690" s="504">
        <v>550</v>
      </c>
      <c r="H1690" s="504">
        <v>544</v>
      </c>
      <c r="I1690" s="510">
        <v>1094</v>
      </c>
    </row>
    <row r="1691" spans="3:9">
      <c r="C1691" s="870">
        <v>45541</v>
      </c>
      <c r="D1691" s="872">
        <v>0.91666666666666663</v>
      </c>
      <c r="E1691" s="871">
        <v>536.20000000000005</v>
      </c>
      <c r="F1691" s="871">
        <v>538</v>
      </c>
      <c r="G1691" s="504">
        <v>536.20000000000005</v>
      </c>
      <c r="H1691" s="504">
        <v>538</v>
      </c>
      <c r="I1691" s="510">
        <v>1074.2</v>
      </c>
    </row>
    <row r="1692" spans="3:9">
      <c r="C1692" s="870">
        <v>45541</v>
      </c>
      <c r="D1692" s="872">
        <v>0.95833333333333337</v>
      </c>
      <c r="E1692" s="871">
        <v>529.9</v>
      </c>
      <c r="F1692" s="871">
        <v>540</v>
      </c>
      <c r="G1692" s="504">
        <v>529.9</v>
      </c>
      <c r="H1692" s="504">
        <v>540</v>
      </c>
      <c r="I1692" s="510">
        <v>1069.9000000000001</v>
      </c>
    </row>
    <row r="1693" spans="3:9">
      <c r="C1693" s="870">
        <v>45542</v>
      </c>
      <c r="D1693" s="872">
        <v>0</v>
      </c>
      <c r="E1693" s="871">
        <v>519.29999999999995</v>
      </c>
      <c r="F1693" s="871">
        <v>637</v>
      </c>
      <c r="G1693" s="504">
        <v>519.29999999999995</v>
      </c>
      <c r="H1693" s="504">
        <v>637</v>
      </c>
      <c r="I1693" s="510">
        <v>1156.3</v>
      </c>
    </row>
    <row r="1694" spans="3:9">
      <c r="C1694" s="870">
        <v>45542</v>
      </c>
      <c r="D1694" s="872">
        <v>4.1666666666666664E-2</v>
      </c>
      <c r="E1694" s="871">
        <v>482.1</v>
      </c>
      <c r="F1694" s="871">
        <v>537</v>
      </c>
      <c r="G1694" s="504">
        <v>482.1</v>
      </c>
      <c r="H1694" s="504">
        <v>537</v>
      </c>
      <c r="I1694" s="510">
        <v>1019.1</v>
      </c>
    </row>
    <row r="1695" spans="3:9">
      <c r="C1695" s="870">
        <v>45542</v>
      </c>
      <c r="D1695" s="872">
        <v>8.3333333333333329E-2</v>
      </c>
      <c r="E1695" s="871">
        <v>553.1</v>
      </c>
      <c r="F1695" s="871">
        <v>554</v>
      </c>
      <c r="G1695" s="504">
        <v>553.1</v>
      </c>
      <c r="H1695" s="504">
        <v>554</v>
      </c>
      <c r="I1695" s="510">
        <v>1107.0999999999999</v>
      </c>
    </row>
    <row r="1696" spans="3:9">
      <c r="C1696" s="870">
        <v>45542</v>
      </c>
      <c r="D1696" s="872">
        <v>0.125</v>
      </c>
      <c r="E1696" s="871">
        <v>513</v>
      </c>
      <c r="F1696" s="871">
        <v>499</v>
      </c>
      <c r="G1696" s="504">
        <v>513</v>
      </c>
      <c r="H1696" s="504">
        <v>499</v>
      </c>
      <c r="I1696" s="510">
        <v>1012</v>
      </c>
    </row>
    <row r="1697" spans="3:9">
      <c r="C1697" s="870">
        <v>45542</v>
      </c>
      <c r="D1697" s="872">
        <v>0.16666666666666666</v>
      </c>
      <c r="E1697" s="871">
        <v>537.4</v>
      </c>
      <c r="F1697" s="871">
        <v>507</v>
      </c>
      <c r="G1697" s="504">
        <v>537.4</v>
      </c>
      <c r="H1697" s="504">
        <v>507</v>
      </c>
      <c r="I1697" s="510">
        <v>1044.4000000000001</v>
      </c>
    </row>
    <row r="1698" spans="3:9">
      <c r="C1698" s="870">
        <v>45542</v>
      </c>
      <c r="D1698" s="872">
        <v>0.20833333333333334</v>
      </c>
      <c r="E1698" s="871">
        <v>576.70000000000005</v>
      </c>
      <c r="F1698" s="871">
        <v>539</v>
      </c>
      <c r="G1698" s="504">
        <v>576.70000000000005</v>
      </c>
      <c r="H1698" s="504">
        <v>539</v>
      </c>
      <c r="I1698" s="510">
        <v>1115.7</v>
      </c>
    </row>
    <row r="1699" spans="3:9">
      <c r="C1699" s="870">
        <v>45542</v>
      </c>
      <c r="D1699" s="872">
        <v>0.25</v>
      </c>
      <c r="E1699" s="871">
        <v>553.1</v>
      </c>
      <c r="F1699" s="871">
        <v>590</v>
      </c>
      <c r="G1699" s="504">
        <v>553.1</v>
      </c>
      <c r="H1699" s="504">
        <v>590</v>
      </c>
      <c r="I1699" s="510">
        <v>1143.0999999999999</v>
      </c>
    </row>
    <row r="1700" spans="3:9">
      <c r="C1700" s="870">
        <v>45542</v>
      </c>
      <c r="D1700" s="872">
        <v>0.29166666666666669</v>
      </c>
      <c r="E1700" s="871">
        <v>535</v>
      </c>
      <c r="F1700" s="871">
        <v>590</v>
      </c>
      <c r="G1700" s="504">
        <v>535</v>
      </c>
      <c r="H1700" s="504">
        <v>590</v>
      </c>
      <c r="I1700" s="510">
        <v>1125</v>
      </c>
    </row>
    <row r="1701" spans="3:9">
      <c r="C1701" s="870">
        <v>45542</v>
      </c>
      <c r="D1701" s="872">
        <v>0.33333333333333331</v>
      </c>
      <c r="E1701" s="871">
        <v>535</v>
      </c>
      <c r="F1701" s="871">
        <v>586</v>
      </c>
      <c r="G1701" s="504">
        <v>535</v>
      </c>
      <c r="H1701" s="504">
        <v>586</v>
      </c>
      <c r="I1701" s="510">
        <v>1121</v>
      </c>
    </row>
    <row r="1702" spans="3:9">
      <c r="C1702" s="870">
        <v>45542</v>
      </c>
      <c r="D1702" s="872">
        <v>0.375</v>
      </c>
      <c r="E1702" s="871">
        <v>535</v>
      </c>
      <c r="F1702" s="871">
        <v>585</v>
      </c>
      <c r="G1702" s="504">
        <v>535</v>
      </c>
      <c r="H1702" s="504">
        <v>585</v>
      </c>
      <c r="I1702" s="510">
        <v>1120</v>
      </c>
    </row>
    <row r="1703" spans="3:9">
      <c r="C1703" s="870">
        <v>45542</v>
      </c>
      <c r="D1703" s="872">
        <v>0.41666666666666669</v>
      </c>
      <c r="E1703" s="871">
        <v>535</v>
      </c>
      <c r="F1703" s="871">
        <v>589</v>
      </c>
      <c r="G1703" s="504">
        <v>535</v>
      </c>
      <c r="H1703" s="504">
        <v>589</v>
      </c>
      <c r="I1703" s="510">
        <v>1124</v>
      </c>
    </row>
    <row r="1704" spans="3:9">
      <c r="C1704" s="870">
        <v>45542</v>
      </c>
      <c r="D1704" s="872">
        <v>0.45833333333333331</v>
      </c>
      <c r="E1704" s="871">
        <v>534.9</v>
      </c>
      <c r="F1704" s="871">
        <v>581</v>
      </c>
      <c r="G1704" s="504">
        <v>534.9</v>
      </c>
      <c r="H1704" s="504">
        <v>581</v>
      </c>
      <c r="I1704" s="510">
        <v>1115.9000000000001</v>
      </c>
    </row>
    <row r="1705" spans="3:9">
      <c r="C1705" s="870">
        <v>45542</v>
      </c>
      <c r="D1705" s="872">
        <v>0.5</v>
      </c>
      <c r="E1705" s="871">
        <v>535.1</v>
      </c>
      <c r="F1705" s="871">
        <v>586</v>
      </c>
      <c r="G1705" s="504">
        <v>535.1</v>
      </c>
      <c r="H1705" s="504">
        <v>586</v>
      </c>
      <c r="I1705" s="510">
        <v>1121.0999999999999</v>
      </c>
    </row>
    <row r="1706" spans="3:9">
      <c r="C1706" s="870">
        <v>45542</v>
      </c>
      <c r="D1706" s="872">
        <v>0.54166666666666663</v>
      </c>
      <c r="E1706" s="871">
        <v>535</v>
      </c>
      <c r="F1706" s="871">
        <v>585</v>
      </c>
      <c r="G1706" s="504">
        <v>535</v>
      </c>
      <c r="H1706" s="504">
        <v>585</v>
      </c>
      <c r="I1706" s="510">
        <v>1120</v>
      </c>
    </row>
    <row r="1707" spans="3:9">
      <c r="C1707" s="870">
        <v>45542</v>
      </c>
      <c r="D1707" s="872">
        <v>0.58333333333333337</v>
      </c>
      <c r="E1707" s="871">
        <v>528.70000000000005</v>
      </c>
      <c r="F1707" s="871">
        <v>528</v>
      </c>
      <c r="G1707" s="504">
        <v>528.70000000000005</v>
      </c>
      <c r="H1707" s="504">
        <v>528</v>
      </c>
      <c r="I1707" s="510">
        <v>1056.7</v>
      </c>
    </row>
    <row r="1708" spans="3:9">
      <c r="C1708" s="870">
        <v>45542</v>
      </c>
      <c r="D1708" s="872">
        <v>0.625</v>
      </c>
      <c r="E1708" s="871">
        <v>525</v>
      </c>
      <c r="F1708" s="871">
        <v>488</v>
      </c>
      <c r="G1708" s="504">
        <v>525</v>
      </c>
      <c r="H1708" s="504">
        <v>488</v>
      </c>
      <c r="I1708" s="510">
        <v>1013</v>
      </c>
    </row>
    <row r="1709" spans="3:9">
      <c r="C1709" s="870">
        <v>45542</v>
      </c>
      <c r="D1709" s="872">
        <v>0.66666666666666663</v>
      </c>
      <c r="E1709" s="871">
        <v>525.1</v>
      </c>
      <c r="F1709" s="871">
        <v>537</v>
      </c>
      <c r="G1709" s="504">
        <v>525.1</v>
      </c>
      <c r="H1709" s="504">
        <v>537</v>
      </c>
      <c r="I1709" s="510">
        <v>1062.0999999999999</v>
      </c>
    </row>
    <row r="1710" spans="3:9">
      <c r="C1710" s="870">
        <v>45542</v>
      </c>
      <c r="D1710" s="872">
        <v>0.70833333333333337</v>
      </c>
      <c r="E1710" s="871">
        <v>525</v>
      </c>
      <c r="F1710" s="871">
        <v>546</v>
      </c>
      <c r="G1710" s="504">
        <v>525</v>
      </c>
      <c r="H1710" s="504">
        <v>546</v>
      </c>
      <c r="I1710" s="510">
        <v>1071</v>
      </c>
    </row>
    <row r="1711" spans="3:9">
      <c r="C1711" s="870">
        <v>45542</v>
      </c>
      <c r="D1711" s="872">
        <v>0.75</v>
      </c>
      <c r="E1711" s="871">
        <v>524.9</v>
      </c>
      <c r="F1711" s="871">
        <v>543</v>
      </c>
      <c r="G1711" s="504">
        <v>524.9</v>
      </c>
      <c r="H1711" s="504">
        <v>543</v>
      </c>
      <c r="I1711" s="510">
        <v>1067.9000000000001</v>
      </c>
    </row>
    <row r="1712" spans="3:9">
      <c r="C1712" s="870">
        <v>45542</v>
      </c>
      <c r="D1712" s="872">
        <v>0.79166666666666663</v>
      </c>
      <c r="E1712" s="871">
        <v>510.1</v>
      </c>
      <c r="F1712" s="871">
        <v>558</v>
      </c>
      <c r="G1712" s="504">
        <v>510.1</v>
      </c>
      <c r="H1712" s="504">
        <v>558</v>
      </c>
      <c r="I1712" s="510">
        <v>1068.0999999999999</v>
      </c>
    </row>
    <row r="1713" spans="3:9">
      <c r="C1713" s="870">
        <v>45542</v>
      </c>
      <c r="D1713" s="872">
        <v>0.83333333333333337</v>
      </c>
      <c r="E1713" s="871">
        <v>491.2</v>
      </c>
      <c r="F1713" s="871">
        <v>543</v>
      </c>
      <c r="G1713" s="504">
        <v>491.2</v>
      </c>
      <c r="H1713" s="504">
        <v>543</v>
      </c>
      <c r="I1713" s="510">
        <v>1034.2</v>
      </c>
    </row>
    <row r="1714" spans="3:9">
      <c r="C1714" s="870">
        <v>45542</v>
      </c>
      <c r="D1714" s="872">
        <v>0.875</v>
      </c>
      <c r="E1714" s="871">
        <v>493.2</v>
      </c>
      <c r="F1714" s="871">
        <v>486</v>
      </c>
      <c r="G1714" s="504">
        <v>493.2</v>
      </c>
      <c r="H1714" s="504">
        <v>486</v>
      </c>
      <c r="I1714" s="510">
        <v>979.2</v>
      </c>
    </row>
    <row r="1715" spans="3:9">
      <c r="C1715" s="870">
        <v>45542</v>
      </c>
      <c r="D1715" s="872">
        <v>0.91666666666666663</v>
      </c>
      <c r="E1715" s="871">
        <v>508.4</v>
      </c>
      <c r="F1715" s="871">
        <v>479</v>
      </c>
      <c r="G1715" s="504">
        <v>508.4</v>
      </c>
      <c r="H1715" s="504">
        <v>479</v>
      </c>
      <c r="I1715" s="510">
        <v>987.4</v>
      </c>
    </row>
    <row r="1716" spans="3:9">
      <c r="C1716" s="870">
        <v>45542</v>
      </c>
      <c r="D1716" s="872">
        <v>0.95833333333333337</v>
      </c>
      <c r="E1716" s="871">
        <v>519.9</v>
      </c>
      <c r="F1716" s="871">
        <v>511</v>
      </c>
      <c r="G1716" s="504">
        <v>519.9</v>
      </c>
      <c r="H1716" s="504">
        <v>511</v>
      </c>
      <c r="I1716" s="510">
        <v>1030.9000000000001</v>
      </c>
    </row>
    <row r="1717" spans="3:9">
      <c r="C1717" s="870">
        <v>45543</v>
      </c>
      <c r="D1717" s="872">
        <v>0</v>
      </c>
      <c r="E1717" s="871">
        <v>526.6</v>
      </c>
      <c r="F1717" s="871">
        <v>645</v>
      </c>
      <c r="G1717" s="504">
        <v>526.6</v>
      </c>
      <c r="H1717" s="504">
        <v>645</v>
      </c>
      <c r="I1717" s="510">
        <v>1171.5999999999999</v>
      </c>
    </row>
    <row r="1718" spans="3:9">
      <c r="C1718" s="870">
        <v>45543</v>
      </c>
      <c r="D1718" s="872">
        <v>4.1666666666666664E-2</v>
      </c>
      <c r="E1718" s="871">
        <v>559.29999999999995</v>
      </c>
      <c r="F1718" s="871">
        <v>560</v>
      </c>
      <c r="G1718" s="504">
        <v>559.29999999999995</v>
      </c>
      <c r="H1718" s="504">
        <v>560</v>
      </c>
      <c r="I1718" s="510">
        <v>1119.3</v>
      </c>
    </row>
    <row r="1719" spans="3:9">
      <c r="C1719" s="870">
        <v>45543</v>
      </c>
      <c r="D1719" s="872">
        <v>8.3333333333333329E-2</v>
      </c>
      <c r="E1719" s="871">
        <v>547.1</v>
      </c>
      <c r="F1719" s="871">
        <v>560</v>
      </c>
      <c r="G1719" s="504">
        <v>547.1</v>
      </c>
      <c r="H1719" s="504">
        <v>560</v>
      </c>
      <c r="I1719" s="510">
        <v>1107.0999999999999</v>
      </c>
    </row>
    <row r="1720" spans="3:9">
      <c r="C1720" s="870">
        <v>45543</v>
      </c>
      <c r="D1720" s="872">
        <v>0.125</v>
      </c>
      <c r="E1720" s="871">
        <v>520.79999999999995</v>
      </c>
      <c r="F1720" s="871">
        <v>532</v>
      </c>
      <c r="G1720" s="504">
        <v>520.79999999999995</v>
      </c>
      <c r="H1720" s="504">
        <v>532</v>
      </c>
      <c r="I1720" s="510">
        <v>1052.8</v>
      </c>
    </row>
    <row r="1721" spans="3:9">
      <c r="C1721" s="870">
        <v>45543</v>
      </c>
      <c r="D1721" s="872">
        <v>0.16666666666666666</v>
      </c>
      <c r="E1721" s="871">
        <v>539.4</v>
      </c>
      <c r="F1721" s="871">
        <v>533</v>
      </c>
      <c r="G1721" s="504">
        <v>539.4</v>
      </c>
      <c r="H1721" s="504">
        <v>533</v>
      </c>
      <c r="I1721" s="510">
        <v>1072.4000000000001</v>
      </c>
    </row>
    <row r="1722" spans="3:9">
      <c r="C1722" s="870">
        <v>45543</v>
      </c>
      <c r="D1722" s="872">
        <v>0.20833333333333334</v>
      </c>
      <c r="E1722" s="871">
        <v>546.79999999999995</v>
      </c>
      <c r="F1722" s="871">
        <v>536</v>
      </c>
      <c r="G1722" s="504">
        <v>546.79999999999995</v>
      </c>
      <c r="H1722" s="504">
        <v>536</v>
      </c>
      <c r="I1722" s="510">
        <v>1082.8</v>
      </c>
    </row>
    <row r="1723" spans="3:9">
      <c r="C1723" s="870">
        <v>45543</v>
      </c>
      <c r="D1723" s="872">
        <v>0.25</v>
      </c>
      <c r="E1723" s="871">
        <v>550</v>
      </c>
      <c r="F1723" s="871">
        <v>574</v>
      </c>
      <c r="G1723" s="504">
        <v>550</v>
      </c>
      <c r="H1723" s="504">
        <v>574</v>
      </c>
      <c r="I1723" s="510">
        <v>1124</v>
      </c>
    </row>
    <row r="1724" spans="3:9">
      <c r="C1724" s="870">
        <v>45543</v>
      </c>
      <c r="D1724" s="872">
        <v>0.29166666666666669</v>
      </c>
      <c r="E1724" s="871">
        <v>549.9</v>
      </c>
      <c r="F1724" s="871">
        <v>642</v>
      </c>
      <c r="G1724" s="504">
        <v>549.9</v>
      </c>
      <c r="H1724" s="504">
        <v>642</v>
      </c>
      <c r="I1724" s="510">
        <v>1191.9000000000001</v>
      </c>
    </row>
    <row r="1725" spans="3:9">
      <c r="C1725" s="870">
        <v>45543</v>
      </c>
      <c r="D1725" s="872">
        <v>0.33333333333333331</v>
      </c>
      <c r="E1725" s="871">
        <v>550</v>
      </c>
      <c r="F1725" s="871">
        <v>602</v>
      </c>
      <c r="G1725" s="504">
        <v>550</v>
      </c>
      <c r="H1725" s="504">
        <v>602</v>
      </c>
      <c r="I1725" s="510">
        <v>1152</v>
      </c>
    </row>
    <row r="1726" spans="3:9">
      <c r="C1726" s="870">
        <v>45543</v>
      </c>
      <c r="D1726" s="872">
        <v>0.375</v>
      </c>
      <c r="E1726" s="871">
        <v>550</v>
      </c>
      <c r="F1726" s="871">
        <v>599</v>
      </c>
      <c r="G1726" s="504">
        <v>550</v>
      </c>
      <c r="H1726" s="504">
        <v>599</v>
      </c>
      <c r="I1726" s="510">
        <v>1149</v>
      </c>
    </row>
    <row r="1727" spans="3:9">
      <c r="C1727" s="870">
        <v>45543</v>
      </c>
      <c r="D1727" s="872">
        <v>0.41666666666666669</v>
      </c>
      <c r="E1727" s="871">
        <v>550.20000000000005</v>
      </c>
      <c r="F1727" s="871">
        <v>587</v>
      </c>
      <c r="G1727" s="504">
        <v>550.20000000000005</v>
      </c>
      <c r="H1727" s="504">
        <v>587</v>
      </c>
      <c r="I1727" s="510">
        <v>1137.2</v>
      </c>
    </row>
    <row r="1728" spans="3:9">
      <c r="C1728" s="870">
        <v>45543</v>
      </c>
      <c r="D1728" s="872">
        <v>0.45833333333333331</v>
      </c>
      <c r="E1728" s="871">
        <v>550</v>
      </c>
      <c r="F1728" s="871">
        <v>574</v>
      </c>
      <c r="G1728" s="504">
        <v>550</v>
      </c>
      <c r="H1728" s="504">
        <v>574</v>
      </c>
      <c r="I1728" s="510">
        <v>1124</v>
      </c>
    </row>
    <row r="1729" spans="3:9">
      <c r="C1729" s="870">
        <v>45543</v>
      </c>
      <c r="D1729" s="872">
        <v>0.5</v>
      </c>
      <c r="E1729" s="871">
        <v>549.9</v>
      </c>
      <c r="F1729" s="871">
        <v>566</v>
      </c>
      <c r="G1729" s="504">
        <v>549.9</v>
      </c>
      <c r="H1729" s="504">
        <v>566</v>
      </c>
      <c r="I1729" s="510">
        <v>1115.9000000000001</v>
      </c>
    </row>
    <row r="1730" spans="3:9">
      <c r="C1730" s="870">
        <v>45543</v>
      </c>
      <c r="D1730" s="872">
        <v>0.54166666666666663</v>
      </c>
      <c r="E1730" s="871">
        <v>550</v>
      </c>
      <c r="F1730" s="871">
        <v>564</v>
      </c>
      <c r="G1730" s="504">
        <v>550</v>
      </c>
      <c r="H1730" s="504">
        <v>564</v>
      </c>
      <c r="I1730" s="510">
        <v>1114</v>
      </c>
    </row>
    <row r="1731" spans="3:9">
      <c r="C1731" s="870">
        <v>45543</v>
      </c>
      <c r="D1731" s="872">
        <v>0.58333333333333337</v>
      </c>
      <c r="E1731" s="871">
        <v>550.1</v>
      </c>
      <c r="F1731" s="871">
        <v>554</v>
      </c>
      <c r="G1731" s="504">
        <v>550.1</v>
      </c>
      <c r="H1731" s="504">
        <v>554</v>
      </c>
      <c r="I1731" s="510">
        <v>1104.0999999999999</v>
      </c>
    </row>
    <row r="1732" spans="3:9">
      <c r="C1732" s="870">
        <v>45543</v>
      </c>
      <c r="D1732" s="872">
        <v>0.625</v>
      </c>
      <c r="E1732" s="871">
        <v>568.20000000000005</v>
      </c>
      <c r="F1732" s="871">
        <v>557</v>
      </c>
      <c r="G1732" s="504">
        <v>568.20000000000005</v>
      </c>
      <c r="H1732" s="504">
        <v>557</v>
      </c>
      <c r="I1732" s="510">
        <v>1125.2</v>
      </c>
    </row>
    <row r="1733" spans="3:9">
      <c r="C1733" s="870">
        <v>45543</v>
      </c>
      <c r="D1733" s="872">
        <v>0.66666666666666663</v>
      </c>
      <c r="E1733" s="871">
        <v>592.4</v>
      </c>
      <c r="F1733" s="871">
        <v>558</v>
      </c>
      <c r="G1733" s="504">
        <v>592.4</v>
      </c>
      <c r="H1733" s="504">
        <v>558</v>
      </c>
      <c r="I1733" s="510">
        <v>1150.4000000000001</v>
      </c>
    </row>
    <row r="1734" spans="3:9">
      <c r="C1734" s="870">
        <v>45543</v>
      </c>
      <c r="D1734" s="872">
        <v>0.70833333333333337</v>
      </c>
      <c r="E1734" s="871">
        <v>500</v>
      </c>
      <c r="F1734" s="871">
        <v>559</v>
      </c>
      <c r="G1734" s="504">
        <v>500</v>
      </c>
      <c r="H1734" s="504">
        <v>559</v>
      </c>
      <c r="I1734" s="510">
        <v>1059</v>
      </c>
    </row>
    <row r="1735" spans="3:9">
      <c r="C1735" s="870">
        <v>45543</v>
      </c>
      <c r="D1735" s="872">
        <v>0.75</v>
      </c>
      <c r="E1735" s="871">
        <v>508.2</v>
      </c>
      <c r="F1735" s="871">
        <v>555</v>
      </c>
      <c r="G1735" s="504">
        <v>508.2</v>
      </c>
      <c r="H1735" s="504">
        <v>555</v>
      </c>
      <c r="I1735" s="510">
        <v>1063.2</v>
      </c>
    </row>
    <row r="1736" spans="3:9">
      <c r="C1736" s="870">
        <v>45543</v>
      </c>
      <c r="D1736" s="872">
        <v>0.79166666666666663</v>
      </c>
      <c r="E1736" s="871">
        <v>540.29999999999995</v>
      </c>
      <c r="F1736" s="871">
        <v>558</v>
      </c>
      <c r="G1736" s="504">
        <v>540.29999999999995</v>
      </c>
      <c r="H1736" s="504">
        <v>558</v>
      </c>
      <c r="I1736" s="510">
        <v>1098.3</v>
      </c>
    </row>
    <row r="1737" spans="3:9">
      <c r="C1737" s="870">
        <v>45543</v>
      </c>
      <c r="D1737" s="872">
        <v>0.83333333333333337</v>
      </c>
      <c r="E1737" s="871">
        <v>540</v>
      </c>
      <c r="F1737" s="871">
        <v>558</v>
      </c>
      <c r="G1737" s="504">
        <v>540</v>
      </c>
      <c r="H1737" s="504">
        <v>558</v>
      </c>
      <c r="I1737" s="510">
        <v>1098</v>
      </c>
    </row>
    <row r="1738" spans="3:9">
      <c r="C1738" s="870">
        <v>45543</v>
      </c>
      <c r="D1738" s="872">
        <v>0.875</v>
      </c>
      <c r="E1738" s="871">
        <v>547.9</v>
      </c>
      <c r="F1738" s="871">
        <v>560</v>
      </c>
      <c r="G1738" s="504">
        <v>547.9</v>
      </c>
      <c r="H1738" s="504">
        <v>560</v>
      </c>
      <c r="I1738" s="510">
        <v>1107.9000000000001</v>
      </c>
    </row>
    <row r="1739" spans="3:9">
      <c r="C1739" s="870">
        <v>45543</v>
      </c>
      <c r="D1739" s="872">
        <v>0.91666666666666663</v>
      </c>
      <c r="E1739" s="871">
        <v>554.1</v>
      </c>
      <c r="F1739" s="871">
        <v>559</v>
      </c>
      <c r="G1739" s="504">
        <v>554.1</v>
      </c>
      <c r="H1739" s="504">
        <v>559</v>
      </c>
      <c r="I1739" s="510">
        <v>1113.0999999999999</v>
      </c>
    </row>
    <row r="1740" spans="3:9">
      <c r="C1740" s="870">
        <v>45543</v>
      </c>
      <c r="D1740" s="872">
        <v>0.95833333333333337</v>
      </c>
      <c r="E1740" s="871">
        <v>540</v>
      </c>
      <c r="F1740" s="871">
        <v>520</v>
      </c>
      <c r="G1740" s="504">
        <v>540</v>
      </c>
      <c r="H1740" s="504">
        <v>520</v>
      </c>
      <c r="I1740" s="510">
        <v>1060</v>
      </c>
    </row>
    <row r="1741" spans="3:9">
      <c r="C1741" s="870">
        <v>45544</v>
      </c>
      <c r="D1741" s="872">
        <v>0</v>
      </c>
      <c r="E1741" s="871">
        <v>551.20000000000005</v>
      </c>
      <c r="F1741" s="871">
        <v>519</v>
      </c>
      <c r="G1741" s="504">
        <v>551.20000000000005</v>
      </c>
      <c r="H1741" s="504">
        <v>519</v>
      </c>
      <c r="I1741" s="510">
        <v>1070.2</v>
      </c>
    </row>
    <row r="1742" spans="3:9">
      <c r="C1742" s="870">
        <v>45544</v>
      </c>
      <c r="D1742" s="872">
        <v>4.1666666666666664E-2</v>
      </c>
      <c r="E1742" s="871">
        <v>560.20000000000005</v>
      </c>
      <c r="F1742" s="871">
        <v>538</v>
      </c>
      <c r="G1742" s="504">
        <v>560.20000000000005</v>
      </c>
      <c r="H1742" s="504">
        <v>538</v>
      </c>
      <c r="I1742" s="510">
        <v>1098.2</v>
      </c>
    </row>
    <row r="1743" spans="3:9">
      <c r="C1743" s="870">
        <v>45544</v>
      </c>
      <c r="D1743" s="872">
        <v>8.3333333333333329E-2</v>
      </c>
      <c r="E1743" s="871">
        <v>570</v>
      </c>
      <c r="F1743" s="871">
        <v>531</v>
      </c>
      <c r="G1743" s="504">
        <v>570</v>
      </c>
      <c r="H1743" s="504">
        <v>531</v>
      </c>
      <c r="I1743" s="510">
        <v>1101</v>
      </c>
    </row>
    <row r="1744" spans="3:9">
      <c r="C1744" s="870">
        <v>45544</v>
      </c>
      <c r="D1744" s="872">
        <v>0.125</v>
      </c>
      <c r="E1744" s="871">
        <v>573.9</v>
      </c>
      <c r="F1744" s="871">
        <v>544</v>
      </c>
      <c r="G1744" s="504">
        <v>573.9</v>
      </c>
      <c r="H1744" s="504">
        <v>544</v>
      </c>
      <c r="I1744" s="510">
        <v>1117.9000000000001</v>
      </c>
    </row>
    <row r="1745" spans="3:9">
      <c r="C1745" s="870">
        <v>45544</v>
      </c>
      <c r="D1745" s="872">
        <v>0.16666666666666666</v>
      </c>
      <c r="E1745" s="871">
        <v>617.4</v>
      </c>
      <c r="F1745" s="871">
        <v>527</v>
      </c>
      <c r="G1745" s="504">
        <v>617.4</v>
      </c>
      <c r="H1745" s="504">
        <v>527</v>
      </c>
      <c r="I1745" s="510">
        <v>1144.4000000000001</v>
      </c>
    </row>
    <row r="1746" spans="3:9">
      <c r="C1746" s="870">
        <v>45544</v>
      </c>
      <c r="D1746" s="872">
        <v>0.20833333333333334</v>
      </c>
      <c r="E1746" s="871">
        <v>592.70000000000005</v>
      </c>
      <c r="F1746" s="871">
        <v>599</v>
      </c>
      <c r="G1746" s="504">
        <v>592.70000000000005</v>
      </c>
      <c r="H1746" s="504">
        <v>599</v>
      </c>
      <c r="I1746" s="510">
        <v>1191.7</v>
      </c>
    </row>
    <row r="1747" spans="3:9">
      <c r="C1747" s="870">
        <v>45544</v>
      </c>
      <c r="D1747" s="872">
        <v>0.25</v>
      </c>
      <c r="E1747" s="871">
        <v>569.4</v>
      </c>
      <c r="F1747" s="871">
        <v>567</v>
      </c>
      <c r="G1747" s="504">
        <v>569.4</v>
      </c>
      <c r="H1747" s="504">
        <v>567</v>
      </c>
      <c r="I1747" s="510">
        <v>1136.4000000000001</v>
      </c>
    </row>
    <row r="1748" spans="3:9">
      <c r="C1748" s="870">
        <v>45544</v>
      </c>
      <c r="D1748" s="872">
        <v>0.29166666666666669</v>
      </c>
      <c r="E1748" s="871">
        <v>570</v>
      </c>
      <c r="F1748" s="871">
        <v>562</v>
      </c>
      <c r="G1748" s="504">
        <v>570</v>
      </c>
      <c r="H1748" s="504">
        <v>562</v>
      </c>
      <c r="I1748" s="510">
        <v>1132</v>
      </c>
    </row>
    <row r="1749" spans="3:9">
      <c r="C1749" s="870">
        <v>45544</v>
      </c>
      <c r="D1749" s="872">
        <v>0.33333333333333331</v>
      </c>
      <c r="E1749" s="871">
        <v>570</v>
      </c>
      <c r="F1749" s="871">
        <v>557</v>
      </c>
      <c r="G1749" s="504">
        <v>570</v>
      </c>
      <c r="H1749" s="504">
        <v>557</v>
      </c>
      <c r="I1749" s="510">
        <v>1127</v>
      </c>
    </row>
    <row r="1750" spans="3:9">
      <c r="C1750" s="870">
        <v>45544</v>
      </c>
      <c r="D1750" s="872">
        <v>0.375</v>
      </c>
      <c r="E1750" s="871">
        <v>585.5</v>
      </c>
      <c r="F1750" s="871">
        <v>541</v>
      </c>
      <c r="G1750" s="504">
        <v>585.5</v>
      </c>
      <c r="H1750" s="504">
        <v>541</v>
      </c>
      <c r="I1750" s="510">
        <v>1126.5</v>
      </c>
    </row>
    <row r="1751" spans="3:9">
      <c r="C1751" s="870">
        <v>45544</v>
      </c>
      <c r="D1751" s="872">
        <v>0.41666666666666669</v>
      </c>
      <c r="E1751" s="871">
        <v>610.5</v>
      </c>
      <c r="F1751" s="871">
        <v>530</v>
      </c>
      <c r="G1751" s="504">
        <v>610.5</v>
      </c>
      <c r="H1751" s="504">
        <v>530</v>
      </c>
      <c r="I1751" s="510">
        <v>1140.5</v>
      </c>
    </row>
    <row r="1752" spans="3:9">
      <c r="C1752" s="870">
        <v>45544</v>
      </c>
      <c r="D1752" s="872">
        <v>0.45833333333333331</v>
      </c>
      <c r="E1752" s="871">
        <v>499.5</v>
      </c>
      <c r="F1752" s="871">
        <v>511</v>
      </c>
      <c r="G1752" s="504">
        <v>499.5</v>
      </c>
      <c r="H1752" s="504">
        <v>511</v>
      </c>
      <c r="I1752" s="510">
        <v>1010.5</v>
      </c>
    </row>
    <row r="1753" spans="3:9">
      <c r="C1753" s="870">
        <v>45544</v>
      </c>
      <c r="D1753" s="872">
        <v>0.5</v>
      </c>
      <c r="E1753" s="871">
        <v>550.6</v>
      </c>
      <c r="F1753" s="871">
        <v>511</v>
      </c>
      <c r="G1753" s="504">
        <v>550.6</v>
      </c>
      <c r="H1753" s="504">
        <v>511</v>
      </c>
      <c r="I1753" s="510">
        <v>1061.5999999999999</v>
      </c>
    </row>
    <row r="1754" spans="3:9">
      <c r="C1754" s="870">
        <v>45544</v>
      </c>
      <c r="D1754" s="872">
        <v>0.54166666666666663</v>
      </c>
      <c r="E1754" s="871">
        <v>499.6</v>
      </c>
      <c r="F1754" s="871">
        <v>512</v>
      </c>
      <c r="G1754" s="504">
        <v>499.6</v>
      </c>
      <c r="H1754" s="504">
        <v>512</v>
      </c>
      <c r="I1754" s="510">
        <v>1011.6</v>
      </c>
    </row>
    <row r="1755" spans="3:9">
      <c r="C1755" s="870">
        <v>45544</v>
      </c>
      <c r="D1755" s="872">
        <v>0.58333333333333337</v>
      </c>
      <c r="E1755" s="871">
        <v>531.79999999999995</v>
      </c>
      <c r="F1755" s="871">
        <v>512</v>
      </c>
      <c r="G1755" s="504">
        <v>531.79999999999995</v>
      </c>
      <c r="H1755" s="504">
        <v>512</v>
      </c>
      <c r="I1755" s="510">
        <v>1043.8</v>
      </c>
    </row>
    <row r="1756" spans="3:9">
      <c r="C1756" s="870">
        <v>45544</v>
      </c>
      <c r="D1756" s="872">
        <v>0.625</v>
      </c>
      <c r="E1756" s="871">
        <v>523.79999999999995</v>
      </c>
      <c r="F1756" s="871">
        <v>516</v>
      </c>
      <c r="G1756" s="504">
        <v>523.79999999999995</v>
      </c>
      <c r="H1756" s="504">
        <v>516</v>
      </c>
      <c r="I1756" s="510">
        <v>1039.8</v>
      </c>
    </row>
    <row r="1757" spans="3:9">
      <c r="C1757" s="870">
        <v>45544</v>
      </c>
      <c r="D1757" s="872">
        <v>0.66666666666666663</v>
      </c>
      <c r="E1757" s="871">
        <v>559.1</v>
      </c>
      <c r="F1757" s="871">
        <v>525</v>
      </c>
      <c r="G1757" s="504">
        <v>559.1</v>
      </c>
      <c r="H1757" s="504">
        <v>525</v>
      </c>
      <c r="I1757" s="510">
        <v>1084.0999999999999</v>
      </c>
    </row>
    <row r="1758" spans="3:9">
      <c r="C1758" s="870">
        <v>45544</v>
      </c>
      <c r="D1758" s="872">
        <v>0.70833333333333337</v>
      </c>
      <c r="E1758" s="871">
        <v>532.6</v>
      </c>
      <c r="F1758" s="871">
        <v>525</v>
      </c>
      <c r="G1758" s="504">
        <v>532.6</v>
      </c>
      <c r="H1758" s="504">
        <v>525</v>
      </c>
      <c r="I1758" s="510">
        <v>1057.5999999999999</v>
      </c>
    </row>
    <row r="1759" spans="3:9">
      <c r="C1759" s="870">
        <v>45544</v>
      </c>
      <c r="D1759" s="872">
        <v>0.75</v>
      </c>
      <c r="E1759" s="871">
        <v>545.1</v>
      </c>
      <c r="F1759" s="871">
        <v>525</v>
      </c>
      <c r="G1759" s="504">
        <v>545.1</v>
      </c>
      <c r="H1759" s="504">
        <v>525</v>
      </c>
      <c r="I1759" s="510">
        <v>1070.0999999999999</v>
      </c>
    </row>
    <row r="1760" spans="3:9">
      <c r="C1760" s="870">
        <v>45544</v>
      </c>
      <c r="D1760" s="872">
        <v>0.79166666666666663</v>
      </c>
      <c r="E1760" s="871">
        <v>534.20000000000005</v>
      </c>
      <c r="F1760" s="871">
        <v>524</v>
      </c>
      <c r="G1760" s="504">
        <v>534.20000000000005</v>
      </c>
      <c r="H1760" s="504">
        <v>524</v>
      </c>
      <c r="I1760" s="510">
        <v>1058.2</v>
      </c>
    </row>
    <row r="1761" spans="3:9">
      <c r="C1761" s="870">
        <v>45544</v>
      </c>
      <c r="D1761" s="872">
        <v>0.83333333333333337</v>
      </c>
      <c r="E1761" s="871">
        <v>549.79999999999995</v>
      </c>
      <c r="F1761" s="871">
        <v>520</v>
      </c>
      <c r="G1761" s="504">
        <v>549.79999999999995</v>
      </c>
      <c r="H1761" s="504">
        <v>520</v>
      </c>
      <c r="I1761" s="510">
        <v>1069.8</v>
      </c>
    </row>
    <row r="1762" spans="3:9">
      <c r="C1762" s="870">
        <v>45544</v>
      </c>
      <c r="D1762" s="872">
        <v>0.875</v>
      </c>
      <c r="E1762" s="871">
        <v>555.4</v>
      </c>
      <c r="F1762" s="871">
        <v>518</v>
      </c>
      <c r="G1762" s="504">
        <v>555.4</v>
      </c>
      <c r="H1762" s="504">
        <v>518</v>
      </c>
      <c r="I1762" s="510">
        <v>1073.4000000000001</v>
      </c>
    </row>
    <row r="1763" spans="3:9">
      <c r="C1763" s="870">
        <v>45544</v>
      </c>
      <c r="D1763" s="872">
        <v>0.91666666666666663</v>
      </c>
      <c r="E1763" s="871">
        <v>542.6</v>
      </c>
      <c r="F1763" s="871">
        <v>517</v>
      </c>
      <c r="G1763" s="504">
        <v>542.6</v>
      </c>
      <c r="H1763" s="504">
        <v>517</v>
      </c>
      <c r="I1763" s="510">
        <v>1059.5999999999999</v>
      </c>
    </row>
    <row r="1764" spans="3:9">
      <c r="C1764" s="870">
        <v>45544</v>
      </c>
      <c r="D1764" s="872">
        <v>0.95833333333333337</v>
      </c>
      <c r="E1764" s="871">
        <v>524.70000000000005</v>
      </c>
      <c r="F1764" s="871">
        <v>516</v>
      </c>
      <c r="G1764" s="504">
        <v>524.70000000000005</v>
      </c>
      <c r="H1764" s="504">
        <v>516</v>
      </c>
      <c r="I1764" s="510">
        <v>1040.7</v>
      </c>
    </row>
    <row r="1765" spans="3:9">
      <c r="C1765" s="869" t="s">
        <v>2087</v>
      </c>
      <c r="D1765" s="872">
        <v>0</v>
      </c>
      <c r="E1765" s="871">
        <v>504.1</v>
      </c>
      <c r="F1765" s="871">
        <v>502</v>
      </c>
      <c r="G1765" s="504">
        <v>504.1</v>
      </c>
      <c r="H1765" s="504">
        <v>502</v>
      </c>
      <c r="I1765" s="510">
        <v>1006.1</v>
      </c>
    </row>
    <row r="1766" spans="3:9">
      <c r="C1766" s="869" t="s">
        <v>2087</v>
      </c>
      <c r="D1766" s="872">
        <v>4.1666666666666664E-2</v>
      </c>
      <c r="E1766" s="871">
        <v>488.3</v>
      </c>
      <c r="F1766" s="871">
        <v>481</v>
      </c>
      <c r="G1766" s="504">
        <v>488.3</v>
      </c>
      <c r="H1766" s="504">
        <v>481</v>
      </c>
      <c r="I1766" s="510">
        <v>969.3</v>
      </c>
    </row>
    <row r="1767" spans="3:9">
      <c r="C1767" s="869" t="s">
        <v>2087</v>
      </c>
      <c r="D1767" s="872">
        <v>8.3333333333333329E-2</v>
      </c>
      <c r="E1767" s="871">
        <v>486.9</v>
      </c>
      <c r="F1767" s="871">
        <v>476</v>
      </c>
      <c r="G1767" s="504">
        <v>486.9</v>
      </c>
      <c r="H1767" s="504">
        <v>476</v>
      </c>
      <c r="I1767" s="510">
        <v>962.9</v>
      </c>
    </row>
    <row r="1768" spans="3:9">
      <c r="C1768" s="869" t="s">
        <v>2087</v>
      </c>
      <c r="D1768" s="872">
        <v>0.125</v>
      </c>
      <c r="E1768" s="871">
        <v>511.9</v>
      </c>
      <c r="F1768" s="871">
        <v>474</v>
      </c>
      <c r="G1768" s="504">
        <v>511.9</v>
      </c>
      <c r="H1768" s="504">
        <v>474</v>
      </c>
      <c r="I1768" s="510">
        <v>985.9</v>
      </c>
    </row>
    <row r="1769" spans="3:9">
      <c r="C1769" s="869" t="s">
        <v>2087</v>
      </c>
      <c r="D1769" s="872">
        <v>0.16666666666666666</v>
      </c>
      <c r="E1769" s="871">
        <v>526.20000000000005</v>
      </c>
      <c r="F1769" s="871">
        <v>468</v>
      </c>
      <c r="G1769" s="504">
        <v>526.20000000000005</v>
      </c>
      <c r="H1769" s="504">
        <v>468</v>
      </c>
      <c r="I1769" s="510">
        <v>994.2</v>
      </c>
    </row>
    <row r="1770" spans="3:9">
      <c r="C1770" s="869" t="s">
        <v>2087</v>
      </c>
      <c r="D1770" s="872">
        <v>0.20833333333333334</v>
      </c>
      <c r="E1770" s="871">
        <v>546.6</v>
      </c>
      <c r="F1770" s="871">
        <v>521</v>
      </c>
      <c r="G1770" s="504">
        <v>546.6</v>
      </c>
      <c r="H1770" s="504">
        <v>521</v>
      </c>
      <c r="I1770" s="510">
        <v>1067.5999999999999</v>
      </c>
    </row>
    <row r="1771" spans="3:9">
      <c r="C1771" s="869" t="s">
        <v>2087</v>
      </c>
      <c r="D1771" s="872">
        <v>0.25</v>
      </c>
      <c r="E1771" s="871">
        <v>541.6</v>
      </c>
      <c r="F1771" s="871">
        <v>572</v>
      </c>
      <c r="G1771" s="504">
        <v>541.6</v>
      </c>
      <c r="H1771" s="504">
        <v>572</v>
      </c>
      <c r="I1771" s="510">
        <v>1113.5999999999999</v>
      </c>
    </row>
    <row r="1772" spans="3:9">
      <c r="C1772" s="869" t="s">
        <v>2087</v>
      </c>
      <c r="D1772" s="872">
        <v>0.29166666666666669</v>
      </c>
      <c r="E1772" s="871">
        <v>535</v>
      </c>
      <c r="F1772" s="871">
        <v>509</v>
      </c>
      <c r="G1772" s="504">
        <v>535</v>
      </c>
      <c r="H1772" s="504">
        <v>509</v>
      </c>
      <c r="I1772" s="510">
        <v>1044</v>
      </c>
    </row>
    <row r="1773" spans="3:9">
      <c r="C1773" s="869" t="s">
        <v>2087</v>
      </c>
      <c r="D1773" s="872">
        <v>0.33333333333333331</v>
      </c>
      <c r="E1773" s="871">
        <v>538.4</v>
      </c>
      <c r="F1773" s="871">
        <v>508</v>
      </c>
      <c r="G1773" s="504">
        <v>538.4</v>
      </c>
      <c r="H1773" s="504">
        <v>508</v>
      </c>
      <c r="I1773" s="510">
        <v>1046.4000000000001</v>
      </c>
    </row>
    <row r="1774" spans="3:9">
      <c r="C1774" s="869" t="s">
        <v>2087</v>
      </c>
      <c r="D1774" s="872">
        <v>0.375</v>
      </c>
      <c r="E1774" s="871">
        <v>560.1</v>
      </c>
      <c r="F1774" s="871">
        <v>506</v>
      </c>
      <c r="G1774" s="504">
        <v>560.1</v>
      </c>
      <c r="H1774" s="504">
        <v>506</v>
      </c>
      <c r="I1774" s="510">
        <v>1066.0999999999999</v>
      </c>
    </row>
    <row r="1775" spans="3:9">
      <c r="C1775" s="869" t="s">
        <v>2087</v>
      </c>
      <c r="D1775" s="872">
        <v>0.41666666666666669</v>
      </c>
      <c r="E1775" s="871">
        <v>553.29999999999995</v>
      </c>
      <c r="F1775" s="871">
        <v>490</v>
      </c>
      <c r="G1775" s="504">
        <v>553.29999999999995</v>
      </c>
      <c r="H1775" s="504">
        <v>490</v>
      </c>
      <c r="I1775" s="510">
        <v>1043.3</v>
      </c>
    </row>
    <row r="1776" spans="3:9">
      <c r="C1776" s="869" t="s">
        <v>2087</v>
      </c>
      <c r="D1776" s="872">
        <v>0.45833333333333331</v>
      </c>
      <c r="E1776" s="871">
        <v>550</v>
      </c>
      <c r="F1776" s="871">
        <v>489</v>
      </c>
      <c r="G1776" s="504">
        <v>550</v>
      </c>
      <c r="H1776" s="504">
        <v>489</v>
      </c>
      <c r="I1776" s="510">
        <v>1039</v>
      </c>
    </row>
    <row r="1777" spans="3:9">
      <c r="C1777" s="869" t="s">
        <v>2087</v>
      </c>
      <c r="D1777" s="872">
        <v>0.5</v>
      </c>
      <c r="E1777" s="871">
        <v>550</v>
      </c>
      <c r="F1777" s="871">
        <v>489</v>
      </c>
      <c r="G1777" s="504">
        <v>550</v>
      </c>
      <c r="H1777" s="504">
        <v>489</v>
      </c>
      <c r="I1777" s="510">
        <v>1039</v>
      </c>
    </row>
    <row r="1778" spans="3:9">
      <c r="C1778" s="869" t="s">
        <v>2087</v>
      </c>
      <c r="D1778" s="872">
        <v>0.54166666666666663</v>
      </c>
      <c r="E1778" s="871">
        <v>550</v>
      </c>
      <c r="F1778" s="871">
        <v>489</v>
      </c>
      <c r="G1778" s="504">
        <v>550</v>
      </c>
      <c r="H1778" s="504">
        <v>489</v>
      </c>
      <c r="I1778" s="510">
        <v>1039</v>
      </c>
    </row>
    <row r="1779" spans="3:9">
      <c r="C1779" s="869" t="s">
        <v>2087</v>
      </c>
      <c r="D1779" s="872">
        <v>0.58333333333333337</v>
      </c>
      <c r="E1779" s="871">
        <v>550</v>
      </c>
      <c r="F1779" s="871">
        <v>489</v>
      </c>
      <c r="G1779" s="504">
        <v>550</v>
      </c>
      <c r="H1779" s="504">
        <v>489</v>
      </c>
      <c r="I1779" s="510">
        <v>1039</v>
      </c>
    </row>
    <row r="1780" spans="3:9">
      <c r="C1780" s="869" t="s">
        <v>2087</v>
      </c>
      <c r="D1780" s="872">
        <v>0.625</v>
      </c>
      <c r="E1780" s="871">
        <v>569.29999999999995</v>
      </c>
      <c r="F1780" s="871">
        <v>505</v>
      </c>
      <c r="G1780" s="504">
        <v>569.29999999999995</v>
      </c>
      <c r="H1780" s="504">
        <v>505</v>
      </c>
      <c r="I1780" s="510">
        <v>1074.3</v>
      </c>
    </row>
    <row r="1781" spans="3:9">
      <c r="C1781" s="869" t="s">
        <v>2087</v>
      </c>
      <c r="D1781" s="872">
        <v>0.66666666666666663</v>
      </c>
      <c r="E1781" s="871">
        <v>570</v>
      </c>
      <c r="F1781" s="871">
        <v>515</v>
      </c>
      <c r="G1781" s="504">
        <v>570</v>
      </c>
      <c r="H1781" s="504">
        <v>515</v>
      </c>
      <c r="I1781" s="510">
        <v>1085</v>
      </c>
    </row>
    <row r="1782" spans="3:9">
      <c r="C1782" s="869" t="s">
        <v>2087</v>
      </c>
      <c r="D1782" s="872">
        <v>0.70833333333333337</v>
      </c>
      <c r="E1782" s="871">
        <v>570</v>
      </c>
      <c r="F1782" s="871">
        <v>514</v>
      </c>
      <c r="G1782" s="504">
        <v>570</v>
      </c>
      <c r="H1782" s="504">
        <v>514</v>
      </c>
      <c r="I1782" s="510">
        <v>1084</v>
      </c>
    </row>
    <row r="1783" spans="3:9">
      <c r="C1783" s="869" t="s">
        <v>2087</v>
      </c>
      <c r="D1783" s="872">
        <v>0.75</v>
      </c>
      <c r="E1783" s="871">
        <v>566.6</v>
      </c>
      <c r="F1783" s="871">
        <v>508</v>
      </c>
      <c r="G1783" s="504">
        <v>566.6</v>
      </c>
      <c r="H1783" s="504">
        <v>508</v>
      </c>
      <c r="I1783" s="510">
        <v>1074.5999999999999</v>
      </c>
    </row>
    <row r="1784" spans="3:9">
      <c r="C1784" s="869" t="s">
        <v>2087</v>
      </c>
      <c r="D1784" s="872">
        <v>0.79166666666666663</v>
      </c>
      <c r="E1784" s="871">
        <v>537.9</v>
      </c>
      <c r="F1784" s="871">
        <v>502</v>
      </c>
      <c r="G1784" s="504">
        <v>537.9</v>
      </c>
      <c r="H1784" s="504">
        <v>502</v>
      </c>
      <c r="I1784" s="510">
        <v>1039.9000000000001</v>
      </c>
    </row>
    <row r="1785" spans="3:9">
      <c r="C1785" s="869" t="s">
        <v>2087</v>
      </c>
      <c r="D1785" s="872">
        <v>0.83333333333333337</v>
      </c>
      <c r="E1785" s="871">
        <v>514.70000000000005</v>
      </c>
      <c r="F1785" s="871">
        <v>497</v>
      </c>
      <c r="G1785" s="504">
        <v>514.70000000000005</v>
      </c>
      <c r="H1785" s="504">
        <v>497</v>
      </c>
      <c r="I1785" s="510">
        <v>1011.7</v>
      </c>
    </row>
    <row r="1786" spans="3:9">
      <c r="C1786" s="869" t="s">
        <v>2087</v>
      </c>
      <c r="D1786" s="872">
        <v>0.875</v>
      </c>
      <c r="E1786" s="871">
        <v>514.1</v>
      </c>
      <c r="F1786" s="871">
        <v>495</v>
      </c>
      <c r="G1786" s="504">
        <v>514.1</v>
      </c>
      <c r="H1786" s="504">
        <v>495</v>
      </c>
      <c r="I1786" s="510">
        <v>1009.1</v>
      </c>
    </row>
    <row r="1787" spans="3:9">
      <c r="C1787" s="869" t="s">
        <v>2087</v>
      </c>
      <c r="D1787" s="872">
        <v>0.91666666666666663</v>
      </c>
      <c r="E1787" s="871">
        <v>537.4</v>
      </c>
      <c r="F1787" s="871">
        <v>532</v>
      </c>
      <c r="G1787" s="504">
        <v>537.4</v>
      </c>
      <c r="H1787" s="504">
        <v>532</v>
      </c>
      <c r="I1787" s="510">
        <v>1069.4000000000001</v>
      </c>
    </row>
    <row r="1788" spans="3:9">
      <c r="C1788" s="869" t="s">
        <v>2087</v>
      </c>
      <c r="D1788" s="872">
        <v>0.95833333333333337</v>
      </c>
      <c r="E1788" s="871">
        <v>577.29999999999995</v>
      </c>
      <c r="F1788" s="871">
        <v>522</v>
      </c>
      <c r="G1788" s="504">
        <v>577.29999999999995</v>
      </c>
      <c r="H1788" s="504">
        <v>522</v>
      </c>
      <c r="I1788" s="510">
        <v>1099.3</v>
      </c>
    </row>
    <row r="1789" spans="3:9">
      <c r="C1789" s="869" t="s">
        <v>2087</v>
      </c>
      <c r="D1789" s="872">
        <v>0</v>
      </c>
      <c r="E1789" s="871">
        <v>540</v>
      </c>
      <c r="F1789" s="871">
        <v>521</v>
      </c>
      <c r="G1789" s="504">
        <v>540</v>
      </c>
      <c r="H1789" s="504">
        <v>521</v>
      </c>
      <c r="I1789" s="510">
        <v>1061</v>
      </c>
    </row>
    <row r="1790" spans="3:9">
      <c r="C1790" s="869" t="s">
        <v>2087</v>
      </c>
      <c r="D1790" s="872">
        <v>4.1666666666666664E-2</v>
      </c>
      <c r="E1790" s="871">
        <v>498.7</v>
      </c>
      <c r="F1790" s="871">
        <v>507</v>
      </c>
      <c r="G1790" s="504">
        <v>498.7</v>
      </c>
      <c r="H1790" s="504">
        <v>507</v>
      </c>
      <c r="I1790" s="510">
        <v>1005.7</v>
      </c>
    </row>
    <row r="1791" spans="3:9">
      <c r="C1791" s="869" t="s">
        <v>2087</v>
      </c>
      <c r="D1791" s="872">
        <v>8.3333333333333329E-2</v>
      </c>
      <c r="E1791" s="871">
        <v>528.20000000000005</v>
      </c>
      <c r="F1791" s="871">
        <v>505</v>
      </c>
      <c r="G1791" s="504">
        <v>528.20000000000005</v>
      </c>
      <c r="H1791" s="504">
        <v>505</v>
      </c>
      <c r="I1791" s="510">
        <v>1033.2</v>
      </c>
    </row>
    <row r="1792" spans="3:9">
      <c r="C1792" s="869" t="s">
        <v>2087</v>
      </c>
      <c r="D1792" s="872">
        <v>0.125</v>
      </c>
      <c r="E1792" s="871">
        <v>511.2</v>
      </c>
      <c r="F1792" s="871">
        <v>474</v>
      </c>
      <c r="G1792" s="504">
        <v>511.2</v>
      </c>
      <c r="H1792" s="504">
        <v>474</v>
      </c>
      <c r="I1792" s="510">
        <v>985.2</v>
      </c>
    </row>
    <row r="1793" spans="3:9">
      <c r="C1793" s="869" t="s">
        <v>2087</v>
      </c>
      <c r="D1793" s="872">
        <v>0.16666666666666666</v>
      </c>
      <c r="E1793" s="871">
        <v>490.8</v>
      </c>
      <c r="F1793" s="871">
        <v>485</v>
      </c>
      <c r="G1793" s="504">
        <v>490.8</v>
      </c>
      <c r="H1793" s="504">
        <v>485</v>
      </c>
      <c r="I1793" s="510">
        <v>975.8</v>
      </c>
    </row>
    <row r="1794" spans="3:9">
      <c r="C1794" s="869" t="s">
        <v>2087</v>
      </c>
      <c r="D1794" s="872">
        <v>0.20833333333333334</v>
      </c>
      <c r="E1794" s="871">
        <v>511.8</v>
      </c>
      <c r="F1794" s="871">
        <v>617</v>
      </c>
      <c r="G1794" s="504">
        <v>511.8</v>
      </c>
      <c r="H1794" s="504">
        <v>617</v>
      </c>
      <c r="I1794" s="510">
        <v>1128.8</v>
      </c>
    </row>
    <row r="1795" spans="3:9">
      <c r="C1795" s="869" t="s">
        <v>2087</v>
      </c>
      <c r="D1795" s="872">
        <v>0.25</v>
      </c>
      <c r="E1795" s="871">
        <v>608.5</v>
      </c>
      <c r="F1795" s="871">
        <v>647</v>
      </c>
      <c r="G1795" s="504">
        <v>608.5</v>
      </c>
      <c r="H1795" s="504">
        <v>647</v>
      </c>
      <c r="I1795" s="510">
        <v>1255.5</v>
      </c>
    </row>
    <row r="1796" spans="3:9">
      <c r="C1796" s="869" t="s">
        <v>2087</v>
      </c>
      <c r="D1796" s="872">
        <v>0.29166666666666669</v>
      </c>
      <c r="E1796" s="871">
        <v>568.20000000000005</v>
      </c>
      <c r="F1796" s="871">
        <v>657</v>
      </c>
      <c r="G1796" s="504">
        <v>568.20000000000005</v>
      </c>
      <c r="H1796" s="504">
        <v>657</v>
      </c>
      <c r="I1796" s="510">
        <v>1225.2</v>
      </c>
    </row>
    <row r="1797" spans="3:9">
      <c r="C1797" s="869" t="s">
        <v>2087</v>
      </c>
      <c r="D1797" s="872">
        <v>0.33333333333333331</v>
      </c>
      <c r="E1797" s="871">
        <v>535.20000000000005</v>
      </c>
      <c r="F1797" s="871">
        <v>644</v>
      </c>
      <c r="G1797" s="504">
        <v>535.20000000000005</v>
      </c>
      <c r="H1797" s="504">
        <v>644</v>
      </c>
      <c r="I1797" s="510">
        <v>1179.2</v>
      </c>
    </row>
    <row r="1798" spans="3:9">
      <c r="C1798" s="869" t="s">
        <v>2087</v>
      </c>
      <c r="D1798" s="872">
        <v>0.375</v>
      </c>
      <c r="E1798" s="871">
        <v>540</v>
      </c>
      <c r="F1798" s="871">
        <v>553</v>
      </c>
      <c r="G1798" s="504">
        <v>540</v>
      </c>
      <c r="H1798" s="504">
        <v>553</v>
      </c>
      <c r="I1798" s="510">
        <v>1093</v>
      </c>
    </row>
    <row r="1799" spans="3:9">
      <c r="C1799" s="869" t="s">
        <v>2087</v>
      </c>
      <c r="D1799" s="872">
        <v>0.41666666666666669</v>
      </c>
      <c r="E1799" s="871">
        <v>515.20000000000005</v>
      </c>
      <c r="F1799" s="871">
        <v>523</v>
      </c>
      <c r="G1799" s="504">
        <v>515.20000000000005</v>
      </c>
      <c r="H1799" s="504">
        <v>523</v>
      </c>
      <c r="I1799" s="510">
        <v>1038.2</v>
      </c>
    </row>
    <row r="1800" spans="3:9">
      <c r="C1800" s="869" t="s">
        <v>2087</v>
      </c>
      <c r="D1800" s="872">
        <v>0.45833333333333331</v>
      </c>
      <c r="E1800" s="871">
        <v>526.79999999999995</v>
      </c>
      <c r="F1800" s="871">
        <v>520</v>
      </c>
      <c r="G1800" s="504">
        <v>526.79999999999995</v>
      </c>
      <c r="H1800" s="504">
        <v>520</v>
      </c>
      <c r="I1800" s="510">
        <v>1046.8</v>
      </c>
    </row>
    <row r="1801" spans="3:9">
      <c r="C1801" s="869" t="s">
        <v>2087</v>
      </c>
      <c r="D1801" s="872">
        <v>0.5</v>
      </c>
      <c r="E1801" s="871">
        <v>554.70000000000005</v>
      </c>
      <c r="F1801" s="871">
        <v>520</v>
      </c>
      <c r="G1801" s="504">
        <v>554.70000000000005</v>
      </c>
      <c r="H1801" s="504">
        <v>520</v>
      </c>
      <c r="I1801" s="510">
        <v>1074.7</v>
      </c>
    </row>
    <row r="1802" spans="3:9">
      <c r="C1802" s="869" t="s">
        <v>2087</v>
      </c>
      <c r="D1802" s="872">
        <v>0.54166666666666663</v>
      </c>
      <c r="E1802" s="871">
        <v>560.1</v>
      </c>
      <c r="F1802" s="871">
        <v>520</v>
      </c>
      <c r="G1802" s="504">
        <v>560.1</v>
      </c>
      <c r="H1802" s="504">
        <v>520</v>
      </c>
      <c r="I1802" s="510">
        <v>1080.0999999999999</v>
      </c>
    </row>
    <row r="1803" spans="3:9">
      <c r="C1803" s="869" t="s">
        <v>2087</v>
      </c>
      <c r="D1803" s="872">
        <v>0.58333333333333337</v>
      </c>
      <c r="E1803" s="871">
        <v>555.1</v>
      </c>
      <c r="F1803" s="871">
        <v>520</v>
      </c>
      <c r="G1803" s="504">
        <v>555.1</v>
      </c>
      <c r="H1803" s="504">
        <v>520</v>
      </c>
      <c r="I1803" s="510">
        <v>1075.0999999999999</v>
      </c>
    </row>
    <row r="1804" spans="3:9">
      <c r="C1804" s="869" t="s">
        <v>2087</v>
      </c>
      <c r="D1804" s="872">
        <v>0.625</v>
      </c>
      <c r="E1804" s="871">
        <v>550</v>
      </c>
      <c r="F1804" s="871">
        <v>520</v>
      </c>
      <c r="G1804" s="504">
        <v>550</v>
      </c>
      <c r="H1804" s="504">
        <v>520</v>
      </c>
      <c r="I1804" s="510">
        <v>1070</v>
      </c>
    </row>
    <row r="1805" spans="3:9">
      <c r="C1805" s="869" t="s">
        <v>2087</v>
      </c>
      <c r="D1805" s="872">
        <v>0.66666666666666663</v>
      </c>
      <c r="E1805" s="871">
        <v>550</v>
      </c>
      <c r="F1805" s="871">
        <v>520</v>
      </c>
      <c r="G1805" s="504">
        <v>550</v>
      </c>
      <c r="H1805" s="504">
        <v>520</v>
      </c>
      <c r="I1805" s="510">
        <v>1070</v>
      </c>
    </row>
    <row r="1806" spans="3:9">
      <c r="C1806" s="869" t="s">
        <v>2087</v>
      </c>
      <c r="D1806" s="872">
        <v>0.70833333333333337</v>
      </c>
      <c r="E1806" s="871">
        <v>550</v>
      </c>
      <c r="F1806" s="871">
        <v>520</v>
      </c>
      <c r="G1806" s="504">
        <v>550</v>
      </c>
      <c r="H1806" s="504">
        <v>520</v>
      </c>
      <c r="I1806" s="510">
        <v>1070</v>
      </c>
    </row>
    <row r="1807" spans="3:9">
      <c r="C1807" s="869" t="s">
        <v>2087</v>
      </c>
      <c r="D1807" s="872">
        <v>0.75</v>
      </c>
      <c r="E1807" s="871">
        <v>552.9</v>
      </c>
      <c r="F1807" s="871">
        <v>523</v>
      </c>
      <c r="G1807" s="504">
        <v>552.9</v>
      </c>
      <c r="H1807" s="504">
        <v>523</v>
      </c>
      <c r="I1807" s="510">
        <v>1075.9000000000001</v>
      </c>
    </row>
    <row r="1808" spans="3:9">
      <c r="C1808" s="869" t="s">
        <v>2087</v>
      </c>
      <c r="D1808" s="872">
        <v>0.79166666666666663</v>
      </c>
      <c r="E1808" s="871">
        <v>429.8</v>
      </c>
      <c r="F1808" s="871">
        <v>531</v>
      </c>
      <c r="G1808" s="504">
        <v>429.8</v>
      </c>
      <c r="H1808" s="504">
        <v>531</v>
      </c>
      <c r="I1808" s="510">
        <v>960.8</v>
      </c>
    </row>
    <row r="1809" spans="3:9">
      <c r="C1809" s="869" t="s">
        <v>2087</v>
      </c>
      <c r="D1809" s="872">
        <v>0.83333333333333337</v>
      </c>
      <c r="E1809" s="871">
        <v>533.5</v>
      </c>
      <c r="F1809" s="871">
        <v>519</v>
      </c>
      <c r="G1809" s="504">
        <v>533.5</v>
      </c>
      <c r="H1809" s="504">
        <v>519</v>
      </c>
      <c r="I1809" s="510">
        <v>1052.5</v>
      </c>
    </row>
    <row r="1810" spans="3:9">
      <c r="C1810" s="869" t="s">
        <v>2087</v>
      </c>
      <c r="D1810" s="872">
        <v>0.875</v>
      </c>
      <c r="E1810" s="871">
        <v>550.1</v>
      </c>
      <c r="F1810" s="871">
        <v>518</v>
      </c>
      <c r="G1810" s="504">
        <v>550.1</v>
      </c>
      <c r="H1810" s="504">
        <v>518</v>
      </c>
      <c r="I1810" s="510">
        <v>1068.0999999999999</v>
      </c>
    </row>
    <row r="1811" spans="3:9">
      <c r="C1811" s="869" t="s">
        <v>2087</v>
      </c>
      <c r="D1811" s="872">
        <v>0.91666666666666663</v>
      </c>
      <c r="E1811" s="871">
        <v>550</v>
      </c>
      <c r="F1811" s="871">
        <v>518</v>
      </c>
      <c r="G1811" s="504">
        <v>550</v>
      </c>
      <c r="H1811" s="504">
        <v>518</v>
      </c>
      <c r="I1811" s="510">
        <v>1068</v>
      </c>
    </row>
    <row r="1812" spans="3:9">
      <c r="C1812" s="869" t="s">
        <v>2087</v>
      </c>
      <c r="D1812" s="872">
        <v>0.95833333333333337</v>
      </c>
      <c r="E1812" s="871">
        <v>522</v>
      </c>
      <c r="F1812" s="871">
        <v>520</v>
      </c>
      <c r="G1812" s="504">
        <v>522</v>
      </c>
      <c r="H1812" s="504">
        <v>520</v>
      </c>
      <c r="I1812" s="510">
        <v>1042</v>
      </c>
    </row>
    <row r="1813" spans="3:9">
      <c r="C1813" s="869" t="s">
        <v>2087</v>
      </c>
      <c r="D1813" s="872">
        <v>0</v>
      </c>
      <c r="E1813" s="871">
        <v>475.7</v>
      </c>
      <c r="F1813" s="871">
        <v>529</v>
      </c>
      <c r="G1813" s="504">
        <v>475.7</v>
      </c>
      <c r="H1813" s="504">
        <v>529</v>
      </c>
      <c r="I1813" s="510">
        <v>1004.7</v>
      </c>
    </row>
    <row r="1814" spans="3:9">
      <c r="C1814" s="869" t="s">
        <v>2087</v>
      </c>
      <c r="D1814" s="872">
        <v>4.1666666666666664E-2</v>
      </c>
      <c r="E1814" s="871">
        <v>419.5</v>
      </c>
      <c r="F1814" s="871">
        <v>533</v>
      </c>
      <c r="G1814" s="504">
        <v>419.5</v>
      </c>
      <c r="H1814" s="504">
        <v>533</v>
      </c>
      <c r="I1814" s="510">
        <v>952.5</v>
      </c>
    </row>
    <row r="1815" spans="3:9">
      <c r="C1815" s="869" t="s">
        <v>2087</v>
      </c>
      <c r="D1815" s="872">
        <v>8.3333333333333329E-2</v>
      </c>
      <c r="E1815" s="871">
        <v>490</v>
      </c>
      <c r="F1815" s="871">
        <v>514</v>
      </c>
      <c r="G1815" s="504">
        <v>490</v>
      </c>
      <c r="H1815" s="504">
        <v>514</v>
      </c>
      <c r="I1815" s="510">
        <v>1004</v>
      </c>
    </row>
    <row r="1816" spans="3:9">
      <c r="C1816" s="869" t="s">
        <v>2087</v>
      </c>
      <c r="D1816" s="872">
        <v>0.125</v>
      </c>
      <c r="E1816" s="871">
        <v>553.1</v>
      </c>
      <c r="F1816" s="871">
        <v>486</v>
      </c>
      <c r="G1816" s="504">
        <v>553.1</v>
      </c>
      <c r="H1816" s="504">
        <v>486</v>
      </c>
      <c r="I1816" s="510">
        <v>1039.0999999999999</v>
      </c>
    </row>
    <row r="1817" spans="3:9">
      <c r="C1817" s="869" t="s">
        <v>2087</v>
      </c>
      <c r="D1817" s="872">
        <v>0.16666666666666666</v>
      </c>
      <c r="E1817" s="871">
        <v>522.6</v>
      </c>
      <c r="F1817" s="871">
        <v>489</v>
      </c>
      <c r="G1817" s="504">
        <v>522.6</v>
      </c>
      <c r="H1817" s="504">
        <v>489</v>
      </c>
      <c r="I1817" s="510">
        <v>1011.6</v>
      </c>
    </row>
    <row r="1818" spans="3:9">
      <c r="C1818" s="869" t="s">
        <v>2087</v>
      </c>
      <c r="D1818" s="872">
        <v>0.20833333333333334</v>
      </c>
      <c r="E1818" s="871">
        <v>564.1</v>
      </c>
      <c r="F1818" s="871">
        <v>517</v>
      </c>
      <c r="G1818" s="504">
        <v>564.1</v>
      </c>
      <c r="H1818" s="504">
        <v>517</v>
      </c>
      <c r="I1818" s="510">
        <v>1081.0999999999999</v>
      </c>
    </row>
    <row r="1819" spans="3:9">
      <c r="C1819" s="869" t="s">
        <v>2087</v>
      </c>
      <c r="D1819" s="872">
        <v>0.25</v>
      </c>
      <c r="E1819" s="871">
        <v>556</v>
      </c>
      <c r="F1819" s="871">
        <v>520</v>
      </c>
      <c r="G1819" s="504">
        <v>556</v>
      </c>
      <c r="H1819" s="504">
        <v>520</v>
      </c>
      <c r="I1819" s="510">
        <v>1076</v>
      </c>
    </row>
    <row r="1820" spans="3:9">
      <c r="C1820" s="869" t="s">
        <v>2087</v>
      </c>
      <c r="D1820" s="872">
        <v>0.29166666666666669</v>
      </c>
      <c r="E1820" s="871">
        <v>598.6</v>
      </c>
      <c r="F1820" s="871">
        <v>520</v>
      </c>
      <c r="G1820" s="504">
        <v>598.6</v>
      </c>
      <c r="H1820" s="504">
        <v>520</v>
      </c>
      <c r="I1820" s="510">
        <v>1118.5999999999999</v>
      </c>
    </row>
    <row r="1821" spans="3:9">
      <c r="C1821" s="869" t="s">
        <v>2087</v>
      </c>
      <c r="D1821" s="872">
        <v>0.33333333333333331</v>
      </c>
      <c r="E1821" s="871">
        <v>580</v>
      </c>
      <c r="F1821" s="871">
        <v>520</v>
      </c>
      <c r="G1821" s="504">
        <v>580</v>
      </c>
      <c r="H1821" s="504">
        <v>520</v>
      </c>
      <c r="I1821" s="510">
        <v>1100</v>
      </c>
    </row>
    <row r="1822" spans="3:9">
      <c r="C1822" s="869" t="s">
        <v>2087</v>
      </c>
      <c r="D1822" s="872">
        <v>0.375</v>
      </c>
      <c r="E1822" s="871">
        <v>580</v>
      </c>
      <c r="F1822" s="871">
        <v>520</v>
      </c>
      <c r="G1822" s="504">
        <v>580</v>
      </c>
      <c r="H1822" s="504">
        <v>520</v>
      </c>
      <c r="I1822" s="510">
        <v>1100</v>
      </c>
    </row>
    <row r="1823" spans="3:9">
      <c r="C1823" s="869" t="s">
        <v>2087</v>
      </c>
      <c r="D1823" s="872">
        <v>0.41666666666666669</v>
      </c>
      <c r="E1823" s="871">
        <v>580</v>
      </c>
      <c r="F1823" s="871">
        <v>520</v>
      </c>
      <c r="G1823" s="504">
        <v>580</v>
      </c>
      <c r="H1823" s="504">
        <v>520</v>
      </c>
      <c r="I1823" s="510">
        <v>1100</v>
      </c>
    </row>
    <row r="1824" spans="3:9">
      <c r="C1824" s="869" t="s">
        <v>2087</v>
      </c>
      <c r="D1824" s="872">
        <v>0.45833333333333331</v>
      </c>
      <c r="E1824" s="871">
        <v>547.70000000000005</v>
      </c>
      <c r="F1824" s="871">
        <v>492</v>
      </c>
      <c r="G1824" s="504">
        <v>547.70000000000005</v>
      </c>
      <c r="H1824" s="504">
        <v>492</v>
      </c>
      <c r="I1824" s="510">
        <v>1039.7</v>
      </c>
    </row>
    <row r="1825" spans="3:9">
      <c r="C1825" s="869" t="s">
        <v>2087</v>
      </c>
      <c r="D1825" s="872">
        <v>0.5</v>
      </c>
      <c r="E1825" s="871">
        <v>540</v>
      </c>
      <c r="F1825" s="871">
        <v>488</v>
      </c>
      <c r="G1825" s="504">
        <v>540</v>
      </c>
      <c r="H1825" s="504">
        <v>488</v>
      </c>
      <c r="I1825" s="510">
        <v>1028</v>
      </c>
    </row>
    <row r="1826" spans="3:9">
      <c r="C1826" s="869" t="s">
        <v>2087</v>
      </c>
      <c r="D1826" s="872">
        <v>0.54166666666666663</v>
      </c>
      <c r="E1826" s="871">
        <v>540</v>
      </c>
      <c r="F1826" s="871">
        <v>489</v>
      </c>
      <c r="G1826" s="504">
        <v>540</v>
      </c>
      <c r="H1826" s="504">
        <v>489</v>
      </c>
      <c r="I1826" s="510">
        <v>1029</v>
      </c>
    </row>
    <row r="1827" spans="3:9">
      <c r="C1827" s="869" t="s">
        <v>2087</v>
      </c>
      <c r="D1827" s="872">
        <v>0.58333333333333337</v>
      </c>
      <c r="E1827" s="871">
        <v>540</v>
      </c>
      <c r="F1827" s="871">
        <v>489</v>
      </c>
      <c r="G1827" s="504">
        <v>540</v>
      </c>
      <c r="H1827" s="504">
        <v>489</v>
      </c>
      <c r="I1827" s="510">
        <v>1029</v>
      </c>
    </row>
    <row r="1828" spans="3:9">
      <c r="C1828" s="869" t="s">
        <v>2087</v>
      </c>
      <c r="D1828" s="872">
        <v>0.625</v>
      </c>
      <c r="E1828" s="871">
        <v>545.9</v>
      </c>
      <c r="F1828" s="871">
        <v>489</v>
      </c>
      <c r="G1828" s="504">
        <v>545.9</v>
      </c>
      <c r="H1828" s="504">
        <v>489</v>
      </c>
      <c r="I1828" s="510">
        <v>1034.9000000000001</v>
      </c>
    </row>
    <row r="1829" spans="3:9">
      <c r="C1829" s="869" t="s">
        <v>2087</v>
      </c>
      <c r="D1829" s="872">
        <v>0.66666666666666663</v>
      </c>
      <c r="E1829" s="871">
        <v>560</v>
      </c>
      <c r="F1829" s="871">
        <v>490</v>
      </c>
      <c r="G1829" s="504">
        <v>560</v>
      </c>
      <c r="H1829" s="504">
        <v>490</v>
      </c>
      <c r="I1829" s="510">
        <v>1050</v>
      </c>
    </row>
    <row r="1830" spans="3:9">
      <c r="C1830" s="869" t="s">
        <v>2087</v>
      </c>
      <c r="D1830" s="872">
        <v>0.70833333333333337</v>
      </c>
      <c r="E1830" s="871">
        <v>560</v>
      </c>
      <c r="F1830" s="871">
        <v>490</v>
      </c>
      <c r="G1830" s="504">
        <v>560</v>
      </c>
      <c r="H1830" s="504">
        <v>490</v>
      </c>
      <c r="I1830" s="510">
        <v>1050</v>
      </c>
    </row>
    <row r="1831" spans="3:9">
      <c r="C1831" s="869" t="s">
        <v>2087</v>
      </c>
      <c r="D1831" s="872">
        <v>0.75</v>
      </c>
      <c r="E1831" s="871">
        <v>560.1</v>
      </c>
      <c r="F1831" s="871">
        <v>491</v>
      </c>
      <c r="G1831" s="504">
        <v>560.1</v>
      </c>
      <c r="H1831" s="504">
        <v>491</v>
      </c>
      <c r="I1831" s="510">
        <v>1051.0999999999999</v>
      </c>
    </row>
    <row r="1832" spans="3:9">
      <c r="C1832" s="869" t="s">
        <v>2087</v>
      </c>
      <c r="D1832" s="872">
        <v>0.79166666666666663</v>
      </c>
      <c r="E1832" s="871">
        <v>532.6</v>
      </c>
      <c r="F1832" s="871">
        <v>492</v>
      </c>
      <c r="G1832" s="504">
        <v>532.6</v>
      </c>
      <c r="H1832" s="504">
        <v>492</v>
      </c>
      <c r="I1832" s="510">
        <v>1024.5999999999999</v>
      </c>
    </row>
    <row r="1833" spans="3:9">
      <c r="C1833" s="869" t="s">
        <v>2087</v>
      </c>
      <c r="D1833" s="872">
        <v>0.83333333333333337</v>
      </c>
      <c r="E1833" s="871">
        <v>499.7</v>
      </c>
      <c r="F1833" s="871">
        <v>492</v>
      </c>
      <c r="G1833" s="504">
        <v>499.7</v>
      </c>
      <c r="H1833" s="504">
        <v>492</v>
      </c>
      <c r="I1833" s="510">
        <v>991.7</v>
      </c>
    </row>
    <row r="1834" spans="3:9">
      <c r="C1834" s="869" t="s">
        <v>2087</v>
      </c>
      <c r="D1834" s="872">
        <v>0.875</v>
      </c>
      <c r="E1834" s="871">
        <v>532.6</v>
      </c>
      <c r="F1834" s="871">
        <v>490</v>
      </c>
      <c r="G1834" s="504">
        <v>532.6</v>
      </c>
      <c r="H1834" s="504">
        <v>490</v>
      </c>
      <c r="I1834" s="510">
        <v>1022.6</v>
      </c>
    </row>
    <row r="1835" spans="3:9">
      <c r="C1835" s="869" t="s">
        <v>2087</v>
      </c>
      <c r="D1835" s="872">
        <v>0.91666666666666663</v>
      </c>
      <c r="E1835" s="871">
        <v>514</v>
      </c>
      <c r="F1835" s="871">
        <v>486</v>
      </c>
      <c r="G1835" s="504">
        <v>514</v>
      </c>
      <c r="H1835" s="504">
        <v>486</v>
      </c>
      <c r="I1835" s="510">
        <v>1000</v>
      </c>
    </row>
    <row r="1836" spans="3:9">
      <c r="C1836" s="869" t="s">
        <v>2087</v>
      </c>
      <c r="D1836" s="872">
        <v>0.95833333333333337</v>
      </c>
      <c r="E1836" s="871">
        <v>499.9</v>
      </c>
      <c r="F1836" s="871">
        <v>470</v>
      </c>
      <c r="G1836" s="504">
        <v>499.9</v>
      </c>
      <c r="H1836" s="504">
        <v>470</v>
      </c>
      <c r="I1836" s="510">
        <v>969.9</v>
      </c>
    </row>
    <row r="1837" spans="3:9">
      <c r="C1837" s="869" t="s">
        <v>2087</v>
      </c>
      <c r="D1837" s="872">
        <v>0</v>
      </c>
      <c r="E1837" s="871">
        <v>499.8</v>
      </c>
      <c r="F1837" s="871">
        <v>475</v>
      </c>
      <c r="G1837" s="504">
        <v>499.8</v>
      </c>
      <c r="H1837" s="504">
        <v>475</v>
      </c>
      <c r="I1837" s="510">
        <v>974.8</v>
      </c>
    </row>
    <row r="1838" spans="3:9">
      <c r="C1838" s="869" t="s">
        <v>2087</v>
      </c>
      <c r="D1838" s="872">
        <v>4.1666666666666664E-2</v>
      </c>
      <c r="E1838" s="871">
        <v>566.1</v>
      </c>
      <c r="F1838" s="871">
        <v>509</v>
      </c>
      <c r="G1838" s="504">
        <v>566.1</v>
      </c>
      <c r="H1838" s="504">
        <v>509</v>
      </c>
      <c r="I1838" s="510">
        <v>1075.0999999999999</v>
      </c>
    </row>
    <row r="1839" spans="3:9">
      <c r="C1839" s="869" t="s">
        <v>2087</v>
      </c>
      <c r="D1839" s="872">
        <v>8.3333333333333329E-2</v>
      </c>
      <c r="E1839" s="871">
        <v>548.79999999999995</v>
      </c>
      <c r="F1839" s="871">
        <v>511</v>
      </c>
      <c r="G1839" s="504">
        <v>548.79999999999995</v>
      </c>
      <c r="H1839" s="504">
        <v>511</v>
      </c>
      <c r="I1839" s="510">
        <v>1059.8</v>
      </c>
    </row>
    <row r="1840" spans="3:9">
      <c r="C1840" s="869" t="s">
        <v>2087</v>
      </c>
      <c r="D1840" s="872">
        <v>0.125</v>
      </c>
      <c r="E1840" s="871">
        <v>523.1</v>
      </c>
      <c r="F1840" s="871">
        <v>511</v>
      </c>
      <c r="G1840" s="504">
        <v>523.1</v>
      </c>
      <c r="H1840" s="504">
        <v>511</v>
      </c>
      <c r="I1840" s="510">
        <v>1034.0999999999999</v>
      </c>
    </row>
    <row r="1841" spans="3:9">
      <c r="C1841" s="869" t="s">
        <v>2087</v>
      </c>
      <c r="D1841" s="872">
        <v>0.16666666666666666</v>
      </c>
      <c r="E1841" s="871">
        <v>546.4</v>
      </c>
      <c r="F1841" s="871">
        <v>511</v>
      </c>
      <c r="G1841" s="504">
        <v>546.4</v>
      </c>
      <c r="H1841" s="504">
        <v>511</v>
      </c>
      <c r="I1841" s="510">
        <v>1057.4000000000001</v>
      </c>
    </row>
    <row r="1842" spans="3:9">
      <c r="C1842" s="869" t="s">
        <v>2087</v>
      </c>
      <c r="D1842" s="872">
        <v>0.20833333333333334</v>
      </c>
      <c r="E1842" s="871">
        <v>502.7</v>
      </c>
      <c r="F1842" s="871">
        <v>513</v>
      </c>
      <c r="G1842" s="504">
        <v>502.7</v>
      </c>
      <c r="H1842" s="504">
        <v>513</v>
      </c>
      <c r="I1842" s="510">
        <v>1015.7</v>
      </c>
    </row>
    <row r="1843" spans="3:9">
      <c r="C1843" s="869" t="s">
        <v>2087</v>
      </c>
      <c r="D1843" s="872">
        <v>0.25</v>
      </c>
      <c r="E1843" s="871">
        <v>609.20000000000005</v>
      </c>
      <c r="F1843" s="871">
        <v>513</v>
      </c>
      <c r="G1843" s="504">
        <v>609.20000000000005</v>
      </c>
      <c r="H1843" s="504">
        <v>513</v>
      </c>
      <c r="I1843" s="510">
        <v>1122.2</v>
      </c>
    </row>
    <row r="1844" spans="3:9">
      <c r="C1844" s="869" t="s">
        <v>2087</v>
      </c>
      <c r="D1844" s="872">
        <v>0.29166666666666669</v>
      </c>
      <c r="E1844" s="871">
        <v>609.1</v>
      </c>
      <c r="F1844" s="871">
        <v>513</v>
      </c>
      <c r="G1844" s="504">
        <v>609.1</v>
      </c>
      <c r="H1844" s="504">
        <v>513</v>
      </c>
      <c r="I1844" s="510">
        <v>1122.0999999999999</v>
      </c>
    </row>
    <row r="1845" spans="3:9">
      <c r="C1845" s="869" t="s">
        <v>2087</v>
      </c>
      <c r="D1845" s="872">
        <v>0.33333333333333331</v>
      </c>
      <c r="E1845" s="871">
        <v>539.79999999999995</v>
      </c>
      <c r="F1845" s="871">
        <v>514</v>
      </c>
      <c r="G1845" s="504">
        <v>539.79999999999995</v>
      </c>
      <c r="H1845" s="504">
        <v>514</v>
      </c>
      <c r="I1845" s="510">
        <v>1053.8</v>
      </c>
    </row>
    <row r="1846" spans="3:9">
      <c r="C1846" s="869" t="s">
        <v>2087</v>
      </c>
      <c r="D1846" s="872">
        <v>0.375</v>
      </c>
      <c r="E1846" s="871">
        <v>543.4</v>
      </c>
      <c r="F1846" s="871">
        <v>514</v>
      </c>
      <c r="G1846" s="504">
        <v>543.4</v>
      </c>
      <c r="H1846" s="504">
        <v>514</v>
      </c>
      <c r="I1846" s="510">
        <v>1057.4000000000001</v>
      </c>
    </row>
    <row r="1847" spans="3:9">
      <c r="C1847" s="869" t="s">
        <v>2087</v>
      </c>
      <c r="D1847" s="872">
        <v>0.41666666666666669</v>
      </c>
      <c r="E1847" s="871">
        <v>579.29999999999995</v>
      </c>
      <c r="F1847" s="871">
        <v>515</v>
      </c>
      <c r="G1847" s="504">
        <v>579.29999999999995</v>
      </c>
      <c r="H1847" s="504">
        <v>515</v>
      </c>
      <c r="I1847" s="510">
        <v>1094.3</v>
      </c>
    </row>
    <row r="1848" spans="3:9">
      <c r="C1848" s="869" t="s">
        <v>2087</v>
      </c>
      <c r="D1848" s="872">
        <v>0.45833333333333331</v>
      </c>
      <c r="E1848" s="871">
        <v>585.70000000000005</v>
      </c>
      <c r="F1848" s="871">
        <v>515</v>
      </c>
      <c r="G1848" s="504">
        <v>585.70000000000005</v>
      </c>
      <c r="H1848" s="504">
        <v>515</v>
      </c>
      <c r="I1848" s="510">
        <v>1100.7</v>
      </c>
    </row>
    <row r="1849" spans="3:9">
      <c r="C1849" s="869" t="s">
        <v>2087</v>
      </c>
      <c r="D1849" s="872">
        <v>0.5</v>
      </c>
      <c r="E1849" s="871">
        <v>550</v>
      </c>
      <c r="F1849" s="871">
        <v>516</v>
      </c>
      <c r="G1849" s="504">
        <v>550</v>
      </c>
      <c r="H1849" s="504">
        <v>516</v>
      </c>
      <c r="I1849" s="510">
        <v>1066</v>
      </c>
    </row>
    <row r="1850" spans="3:9">
      <c r="C1850" s="869" t="s">
        <v>2087</v>
      </c>
      <c r="D1850" s="872">
        <v>0.54166666666666663</v>
      </c>
      <c r="E1850" s="871">
        <v>550</v>
      </c>
      <c r="F1850" s="871">
        <v>516</v>
      </c>
      <c r="G1850" s="504">
        <v>550</v>
      </c>
      <c r="H1850" s="504">
        <v>516</v>
      </c>
      <c r="I1850" s="510">
        <v>1066</v>
      </c>
    </row>
    <row r="1851" spans="3:9">
      <c r="C1851" s="869" t="s">
        <v>2087</v>
      </c>
      <c r="D1851" s="872">
        <v>0.58333333333333337</v>
      </c>
      <c r="E1851" s="871">
        <v>560.29999999999995</v>
      </c>
      <c r="F1851" s="871">
        <v>517</v>
      </c>
      <c r="G1851" s="504">
        <v>560.29999999999995</v>
      </c>
      <c r="H1851" s="504">
        <v>517</v>
      </c>
      <c r="I1851" s="510">
        <v>1077.3</v>
      </c>
    </row>
    <row r="1852" spans="3:9">
      <c r="C1852" s="869" t="s">
        <v>2087</v>
      </c>
      <c r="D1852" s="872">
        <v>0.625</v>
      </c>
      <c r="E1852" s="871">
        <v>570</v>
      </c>
      <c r="F1852" s="871">
        <v>518</v>
      </c>
      <c r="G1852" s="504">
        <v>570</v>
      </c>
      <c r="H1852" s="504">
        <v>518</v>
      </c>
      <c r="I1852" s="510">
        <v>1088</v>
      </c>
    </row>
    <row r="1853" spans="3:9">
      <c r="C1853" s="869" t="s">
        <v>2087</v>
      </c>
      <c r="D1853" s="872">
        <v>0.66666666666666663</v>
      </c>
      <c r="E1853" s="871">
        <v>565.79999999999995</v>
      </c>
      <c r="F1853" s="871">
        <v>517</v>
      </c>
      <c r="G1853" s="504">
        <v>565.79999999999995</v>
      </c>
      <c r="H1853" s="504">
        <v>517</v>
      </c>
      <c r="I1853" s="510">
        <v>1082.8</v>
      </c>
    </row>
    <row r="1854" spans="3:9">
      <c r="C1854" s="869" t="s">
        <v>2087</v>
      </c>
      <c r="D1854" s="872">
        <v>0.70833333333333337</v>
      </c>
      <c r="E1854" s="871">
        <v>533.6</v>
      </c>
      <c r="F1854" s="871">
        <v>510</v>
      </c>
      <c r="G1854" s="504">
        <v>533.6</v>
      </c>
      <c r="H1854" s="504">
        <v>510</v>
      </c>
      <c r="I1854" s="510">
        <v>1043.5999999999999</v>
      </c>
    </row>
    <row r="1855" spans="3:9">
      <c r="C1855" s="869" t="s">
        <v>2087</v>
      </c>
      <c r="D1855" s="872">
        <v>0.75</v>
      </c>
      <c r="E1855" s="871">
        <v>547.9</v>
      </c>
      <c r="F1855" s="871">
        <v>515</v>
      </c>
      <c r="G1855" s="504">
        <v>547.9</v>
      </c>
      <c r="H1855" s="504">
        <v>515</v>
      </c>
      <c r="I1855" s="510">
        <v>1062.9000000000001</v>
      </c>
    </row>
    <row r="1856" spans="3:9">
      <c r="C1856" s="869" t="s">
        <v>2087</v>
      </c>
      <c r="D1856" s="872">
        <v>0.79166666666666663</v>
      </c>
      <c r="E1856" s="871">
        <v>542.5</v>
      </c>
      <c r="F1856" s="871">
        <v>517</v>
      </c>
      <c r="G1856" s="504">
        <v>542.5</v>
      </c>
      <c r="H1856" s="504">
        <v>517</v>
      </c>
      <c r="I1856" s="510">
        <v>1059.5</v>
      </c>
    </row>
    <row r="1857" spans="3:9">
      <c r="C1857" s="869" t="s">
        <v>2087</v>
      </c>
      <c r="D1857" s="872">
        <v>0.83333333333333337</v>
      </c>
      <c r="E1857" s="871">
        <v>538.4</v>
      </c>
      <c r="F1857" s="871">
        <v>513</v>
      </c>
      <c r="G1857" s="504">
        <v>538.4</v>
      </c>
      <c r="H1857" s="504">
        <v>513</v>
      </c>
      <c r="I1857" s="510">
        <v>1051.4000000000001</v>
      </c>
    </row>
    <row r="1858" spans="3:9">
      <c r="C1858" s="869" t="s">
        <v>2087</v>
      </c>
      <c r="D1858" s="872">
        <v>0.875</v>
      </c>
      <c r="E1858" s="871">
        <v>494.1</v>
      </c>
      <c r="F1858" s="871">
        <v>497</v>
      </c>
      <c r="G1858" s="504">
        <v>494.1</v>
      </c>
      <c r="H1858" s="504">
        <v>497</v>
      </c>
      <c r="I1858" s="510">
        <v>991.1</v>
      </c>
    </row>
    <row r="1859" spans="3:9">
      <c r="C1859" s="869" t="s">
        <v>2087</v>
      </c>
      <c r="D1859" s="872">
        <v>0.91666666666666663</v>
      </c>
      <c r="E1859" s="871">
        <v>540.1</v>
      </c>
      <c r="F1859" s="871">
        <v>517</v>
      </c>
      <c r="G1859" s="504">
        <v>540.1</v>
      </c>
      <c r="H1859" s="504">
        <v>517</v>
      </c>
      <c r="I1859" s="510">
        <v>1057.0999999999999</v>
      </c>
    </row>
    <row r="1860" spans="3:9">
      <c r="C1860" s="869" t="s">
        <v>2087</v>
      </c>
      <c r="D1860" s="872">
        <v>0.95833333333333337</v>
      </c>
      <c r="E1860" s="871">
        <v>534.79999999999995</v>
      </c>
      <c r="F1860" s="871">
        <v>562</v>
      </c>
      <c r="G1860" s="504">
        <v>534.79999999999995</v>
      </c>
      <c r="H1860" s="504">
        <v>562</v>
      </c>
      <c r="I1860" s="510">
        <v>1096.8</v>
      </c>
    </row>
    <row r="1861" spans="3:9">
      <c r="C1861" s="869" t="s">
        <v>2087</v>
      </c>
      <c r="D1861" s="872">
        <v>0</v>
      </c>
      <c r="E1861" s="871">
        <v>505.2</v>
      </c>
      <c r="F1861" s="871">
        <v>562</v>
      </c>
      <c r="G1861" s="504">
        <v>505.2</v>
      </c>
      <c r="H1861" s="504">
        <v>562</v>
      </c>
      <c r="I1861" s="510">
        <v>1067.2</v>
      </c>
    </row>
    <row r="1862" spans="3:9">
      <c r="C1862" s="869" t="s">
        <v>2087</v>
      </c>
      <c r="D1862" s="872">
        <v>4.1666666666666664E-2</v>
      </c>
      <c r="E1862" s="871">
        <v>464.1</v>
      </c>
      <c r="F1862" s="871">
        <v>530</v>
      </c>
      <c r="G1862" s="504">
        <v>464.1</v>
      </c>
      <c r="H1862" s="504">
        <v>530</v>
      </c>
      <c r="I1862" s="510">
        <v>994.1</v>
      </c>
    </row>
    <row r="1863" spans="3:9">
      <c r="C1863" s="869" t="s">
        <v>2087</v>
      </c>
      <c r="D1863" s="872">
        <v>8.3333333333333329E-2</v>
      </c>
      <c r="E1863" s="871">
        <v>514.4</v>
      </c>
      <c r="F1863" s="871">
        <v>528</v>
      </c>
      <c r="G1863" s="504">
        <v>514.4</v>
      </c>
      <c r="H1863" s="504">
        <v>528</v>
      </c>
      <c r="I1863" s="510">
        <v>1042.4000000000001</v>
      </c>
    </row>
    <row r="1864" spans="3:9">
      <c r="C1864" s="869" t="s">
        <v>2087</v>
      </c>
      <c r="D1864" s="872">
        <v>0.125</v>
      </c>
      <c r="E1864" s="871">
        <v>461.2</v>
      </c>
      <c r="F1864" s="871">
        <v>530</v>
      </c>
      <c r="G1864" s="504">
        <v>461.2</v>
      </c>
      <c r="H1864" s="504">
        <v>530</v>
      </c>
      <c r="I1864" s="510">
        <v>991.2</v>
      </c>
    </row>
    <row r="1865" spans="3:9">
      <c r="C1865" s="869" t="s">
        <v>2087</v>
      </c>
      <c r="D1865" s="872">
        <v>0.16666666666666666</v>
      </c>
      <c r="E1865" s="871">
        <v>449.9</v>
      </c>
      <c r="F1865" s="871">
        <v>504</v>
      </c>
      <c r="G1865" s="504">
        <v>449.9</v>
      </c>
      <c r="H1865" s="504">
        <v>504</v>
      </c>
      <c r="I1865" s="510">
        <v>953.9</v>
      </c>
    </row>
    <row r="1866" spans="3:9">
      <c r="C1866" s="869" t="s">
        <v>2087</v>
      </c>
      <c r="D1866" s="872">
        <v>0.20833333333333334</v>
      </c>
      <c r="E1866" s="871">
        <v>455.1</v>
      </c>
      <c r="F1866" s="871">
        <v>530</v>
      </c>
      <c r="G1866" s="504">
        <v>455.1</v>
      </c>
      <c r="H1866" s="504">
        <v>530</v>
      </c>
      <c r="I1866" s="510">
        <v>985.1</v>
      </c>
    </row>
    <row r="1867" spans="3:9">
      <c r="C1867" s="869" t="s">
        <v>2087</v>
      </c>
      <c r="D1867" s="872">
        <v>0.25</v>
      </c>
      <c r="E1867" s="871">
        <v>513.29999999999995</v>
      </c>
      <c r="F1867" s="871">
        <v>561</v>
      </c>
      <c r="G1867" s="504">
        <v>513.29999999999995</v>
      </c>
      <c r="H1867" s="504">
        <v>561</v>
      </c>
      <c r="I1867" s="510">
        <v>1074.3</v>
      </c>
    </row>
    <row r="1868" spans="3:9">
      <c r="C1868" s="869" t="s">
        <v>2087</v>
      </c>
      <c r="D1868" s="872">
        <v>0.29166666666666669</v>
      </c>
      <c r="E1868" s="871">
        <v>540.29999999999995</v>
      </c>
      <c r="F1868" s="871">
        <v>576</v>
      </c>
      <c r="G1868" s="504">
        <v>540.29999999999995</v>
      </c>
      <c r="H1868" s="504">
        <v>576</v>
      </c>
      <c r="I1868" s="510">
        <v>1116.3</v>
      </c>
    </row>
    <row r="1869" spans="3:9">
      <c r="C1869" s="869" t="s">
        <v>2087</v>
      </c>
      <c r="D1869" s="872">
        <v>0.33333333333333331</v>
      </c>
      <c r="E1869" s="871">
        <v>547.20000000000005</v>
      </c>
      <c r="F1869" s="871">
        <v>577</v>
      </c>
      <c r="G1869" s="504">
        <v>547.20000000000005</v>
      </c>
      <c r="H1869" s="504">
        <v>577</v>
      </c>
      <c r="I1869" s="510">
        <v>1124.2</v>
      </c>
    </row>
    <row r="1870" spans="3:9">
      <c r="C1870" s="869" t="s">
        <v>2087</v>
      </c>
      <c r="D1870" s="872">
        <v>0.375</v>
      </c>
      <c r="E1870" s="871">
        <v>544.4</v>
      </c>
      <c r="F1870" s="871">
        <v>569</v>
      </c>
      <c r="G1870" s="504">
        <v>544.4</v>
      </c>
      <c r="H1870" s="504">
        <v>569</v>
      </c>
      <c r="I1870" s="510">
        <v>1113.4000000000001</v>
      </c>
    </row>
    <row r="1871" spans="3:9">
      <c r="C1871" s="869" t="s">
        <v>2087</v>
      </c>
      <c r="D1871" s="872">
        <v>0.41666666666666669</v>
      </c>
      <c r="E1871" s="871">
        <v>537.70000000000005</v>
      </c>
      <c r="F1871" s="871">
        <v>563</v>
      </c>
      <c r="G1871" s="504">
        <v>537.70000000000005</v>
      </c>
      <c r="H1871" s="504">
        <v>563</v>
      </c>
      <c r="I1871" s="510">
        <v>1100.7</v>
      </c>
    </row>
    <row r="1872" spans="3:9">
      <c r="C1872" s="869" t="s">
        <v>2087</v>
      </c>
      <c r="D1872" s="872">
        <v>0.45833333333333331</v>
      </c>
      <c r="E1872" s="871">
        <v>511.8</v>
      </c>
      <c r="F1872" s="871">
        <v>566</v>
      </c>
      <c r="G1872" s="504">
        <v>511.8</v>
      </c>
      <c r="H1872" s="504">
        <v>566</v>
      </c>
      <c r="I1872" s="510">
        <v>1077.8</v>
      </c>
    </row>
    <row r="1873" spans="3:9">
      <c r="C1873" s="869" t="s">
        <v>2087</v>
      </c>
      <c r="D1873" s="872">
        <v>0.5</v>
      </c>
      <c r="E1873" s="871">
        <v>500</v>
      </c>
      <c r="F1873" s="871">
        <v>570</v>
      </c>
      <c r="G1873" s="504">
        <v>500</v>
      </c>
      <c r="H1873" s="504">
        <v>570</v>
      </c>
      <c r="I1873" s="510">
        <v>1070</v>
      </c>
    </row>
    <row r="1874" spans="3:9">
      <c r="C1874" s="869" t="s">
        <v>2087</v>
      </c>
      <c r="D1874" s="872">
        <v>0.54166666666666663</v>
      </c>
      <c r="E1874" s="871">
        <v>502.8</v>
      </c>
      <c r="F1874" s="871">
        <v>572</v>
      </c>
      <c r="G1874" s="504">
        <v>502.8</v>
      </c>
      <c r="H1874" s="504">
        <v>572</v>
      </c>
      <c r="I1874" s="510">
        <v>1074.8</v>
      </c>
    </row>
    <row r="1875" spans="3:9">
      <c r="C1875" s="869" t="s">
        <v>2087</v>
      </c>
      <c r="D1875" s="872">
        <v>0.58333333333333337</v>
      </c>
      <c r="E1875" s="871">
        <v>489.9</v>
      </c>
      <c r="F1875" s="871">
        <v>574</v>
      </c>
      <c r="G1875" s="504">
        <v>489.9</v>
      </c>
      <c r="H1875" s="504">
        <v>574</v>
      </c>
      <c r="I1875" s="510">
        <v>1063.9000000000001</v>
      </c>
    </row>
    <row r="1876" spans="3:9">
      <c r="C1876" s="869" t="s">
        <v>2087</v>
      </c>
      <c r="D1876" s="872">
        <v>0.625</v>
      </c>
      <c r="E1876" s="871">
        <v>494.5</v>
      </c>
      <c r="F1876" s="871">
        <v>509</v>
      </c>
      <c r="G1876" s="504">
        <v>494.5</v>
      </c>
      <c r="H1876" s="504">
        <v>509</v>
      </c>
      <c r="I1876" s="510">
        <v>1003.5</v>
      </c>
    </row>
    <row r="1877" spans="3:9">
      <c r="C1877" s="869" t="s">
        <v>2087</v>
      </c>
      <c r="D1877" s="872">
        <v>0.66666666666666663</v>
      </c>
      <c r="E1877" s="871">
        <v>510.1</v>
      </c>
      <c r="F1877" s="871">
        <v>491</v>
      </c>
      <c r="G1877" s="504">
        <v>510.1</v>
      </c>
      <c r="H1877" s="504">
        <v>491</v>
      </c>
      <c r="I1877" s="510">
        <v>1001.1</v>
      </c>
    </row>
    <row r="1878" spans="3:9">
      <c r="C1878" s="869" t="s">
        <v>2087</v>
      </c>
      <c r="D1878" s="872">
        <v>0.70833333333333337</v>
      </c>
      <c r="E1878" s="871">
        <v>510</v>
      </c>
      <c r="F1878" s="871">
        <v>499</v>
      </c>
      <c r="G1878" s="504">
        <v>510</v>
      </c>
      <c r="H1878" s="504">
        <v>499</v>
      </c>
      <c r="I1878" s="510">
        <v>1009</v>
      </c>
    </row>
    <row r="1879" spans="3:9">
      <c r="C1879" s="869" t="s">
        <v>2087</v>
      </c>
      <c r="D1879" s="872">
        <v>0.75</v>
      </c>
      <c r="E1879" s="871">
        <v>490.2</v>
      </c>
      <c r="F1879" s="871">
        <v>537</v>
      </c>
      <c r="G1879" s="504">
        <v>490.2</v>
      </c>
      <c r="H1879" s="504">
        <v>537</v>
      </c>
      <c r="I1879" s="510">
        <v>1027.2</v>
      </c>
    </row>
    <row r="1880" spans="3:9">
      <c r="C1880" s="869" t="s">
        <v>2087</v>
      </c>
      <c r="D1880" s="872">
        <v>0.79166666666666663</v>
      </c>
      <c r="E1880" s="871">
        <v>479.1</v>
      </c>
      <c r="F1880" s="871">
        <v>556</v>
      </c>
      <c r="G1880" s="504">
        <v>479.1</v>
      </c>
      <c r="H1880" s="504">
        <v>556</v>
      </c>
      <c r="I1880" s="510">
        <v>1035.0999999999999</v>
      </c>
    </row>
    <row r="1881" spans="3:9">
      <c r="C1881" s="869" t="s">
        <v>2087</v>
      </c>
      <c r="D1881" s="872">
        <v>0.83333333333333337</v>
      </c>
      <c r="E1881" s="871">
        <v>520.20000000000005</v>
      </c>
      <c r="F1881" s="871">
        <v>541</v>
      </c>
      <c r="G1881" s="504">
        <v>520.20000000000005</v>
      </c>
      <c r="H1881" s="504">
        <v>541</v>
      </c>
      <c r="I1881" s="510">
        <v>1061.2</v>
      </c>
    </row>
    <row r="1882" spans="3:9">
      <c r="C1882" s="869" t="s">
        <v>2087</v>
      </c>
      <c r="D1882" s="872">
        <v>0.875</v>
      </c>
      <c r="E1882" s="871">
        <v>479.6</v>
      </c>
      <c r="F1882" s="871">
        <v>540</v>
      </c>
      <c r="G1882" s="504">
        <v>479.6</v>
      </c>
      <c r="H1882" s="504">
        <v>540</v>
      </c>
      <c r="I1882" s="510">
        <v>1019.6</v>
      </c>
    </row>
    <row r="1883" spans="3:9">
      <c r="C1883" s="869" t="s">
        <v>2087</v>
      </c>
      <c r="D1883" s="872">
        <v>0.91666666666666663</v>
      </c>
      <c r="E1883" s="871">
        <v>514.5</v>
      </c>
      <c r="F1883" s="871">
        <v>538</v>
      </c>
      <c r="G1883" s="504">
        <v>514.5</v>
      </c>
      <c r="H1883" s="504">
        <v>538</v>
      </c>
      <c r="I1883" s="510">
        <v>1052.5</v>
      </c>
    </row>
    <row r="1884" spans="3:9">
      <c r="C1884" s="869" t="s">
        <v>2087</v>
      </c>
      <c r="D1884" s="872">
        <v>0.95833333333333337</v>
      </c>
      <c r="E1884" s="871">
        <v>520.1</v>
      </c>
      <c r="F1884" s="871">
        <v>549</v>
      </c>
      <c r="G1884" s="504">
        <v>520.1</v>
      </c>
      <c r="H1884" s="504">
        <v>549</v>
      </c>
      <c r="I1884" s="510">
        <v>1069.0999999999999</v>
      </c>
    </row>
    <row r="1885" spans="3:9">
      <c r="C1885" s="869" t="s">
        <v>2087</v>
      </c>
      <c r="D1885" s="872">
        <v>0</v>
      </c>
      <c r="E1885" s="871">
        <v>520.1</v>
      </c>
      <c r="F1885" s="871">
        <v>568</v>
      </c>
      <c r="G1885" s="504">
        <v>520.1</v>
      </c>
      <c r="H1885" s="504">
        <v>568</v>
      </c>
      <c r="I1885" s="510">
        <v>1088.0999999999999</v>
      </c>
    </row>
    <row r="1886" spans="3:9">
      <c r="C1886" s="869" t="s">
        <v>2087</v>
      </c>
      <c r="D1886" s="872">
        <v>4.1666666666666664E-2</v>
      </c>
      <c r="E1886" s="871">
        <v>520</v>
      </c>
      <c r="F1886" s="871">
        <v>541</v>
      </c>
      <c r="G1886" s="504">
        <v>520</v>
      </c>
      <c r="H1886" s="504">
        <v>541</v>
      </c>
      <c r="I1886" s="510">
        <v>1061</v>
      </c>
    </row>
    <row r="1887" spans="3:9">
      <c r="C1887" s="869" t="s">
        <v>2087</v>
      </c>
      <c r="D1887" s="872">
        <v>8.3333333333333329E-2</v>
      </c>
      <c r="E1887" s="871">
        <v>520.1</v>
      </c>
      <c r="F1887" s="871">
        <v>539</v>
      </c>
      <c r="G1887" s="504">
        <v>520.1</v>
      </c>
      <c r="H1887" s="504">
        <v>539</v>
      </c>
      <c r="I1887" s="510">
        <v>1059.0999999999999</v>
      </c>
    </row>
    <row r="1888" spans="3:9">
      <c r="C1888" s="869" t="s">
        <v>2087</v>
      </c>
      <c r="D1888" s="872">
        <v>0.125</v>
      </c>
      <c r="E1888" s="871">
        <v>520</v>
      </c>
      <c r="F1888" s="871">
        <v>540</v>
      </c>
      <c r="G1888" s="504">
        <v>520</v>
      </c>
      <c r="H1888" s="504">
        <v>540</v>
      </c>
      <c r="I1888" s="510">
        <v>1060</v>
      </c>
    </row>
    <row r="1889" spans="3:9">
      <c r="C1889" s="869" t="s">
        <v>2087</v>
      </c>
      <c r="D1889" s="872">
        <v>0.16666666666666666</v>
      </c>
      <c r="E1889" s="871">
        <v>515.1</v>
      </c>
      <c r="F1889" s="871">
        <v>537</v>
      </c>
      <c r="G1889" s="504">
        <v>515.1</v>
      </c>
      <c r="H1889" s="504">
        <v>537</v>
      </c>
      <c r="I1889" s="510">
        <v>1052.0999999999999</v>
      </c>
    </row>
    <row r="1890" spans="3:9">
      <c r="C1890" s="869" t="s">
        <v>2087</v>
      </c>
      <c r="D1890" s="872">
        <v>0.20833333333333334</v>
      </c>
      <c r="E1890" s="871">
        <v>479.8</v>
      </c>
      <c r="F1890" s="871">
        <v>537</v>
      </c>
      <c r="G1890" s="504">
        <v>479.8</v>
      </c>
      <c r="H1890" s="504">
        <v>537</v>
      </c>
      <c r="I1890" s="510">
        <v>1016.8</v>
      </c>
    </row>
    <row r="1891" spans="3:9">
      <c r="C1891" s="869" t="s">
        <v>2087</v>
      </c>
      <c r="D1891" s="872">
        <v>0.25</v>
      </c>
      <c r="E1891" s="871">
        <v>590.9</v>
      </c>
      <c r="F1891" s="871">
        <v>566</v>
      </c>
      <c r="G1891" s="504">
        <v>590.9</v>
      </c>
      <c r="H1891" s="504">
        <v>566</v>
      </c>
      <c r="I1891" s="510">
        <v>1156.9000000000001</v>
      </c>
    </row>
    <row r="1892" spans="3:9">
      <c r="C1892" s="869" t="s">
        <v>2087</v>
      </c>
      <c r="D1892" s="872">
        <v>0.29166666666666669</v>
      </c>
      <c r="E1892" s="871">
        <v>599.4</v>
      </c>
      <c r="F1892" s="871">
        <v>565</v>
      </c>
      <c r="G1892" s="504">
        <v>599.4</v>
      </c>
      <c r="H1892" s="504">
        <v>565</v>
      </c>
      <c r="I1892" s="510">
        <v>1164.4000000000001</v>
      </c>
    </row>
    <row r="1893" spans="3:9">
      <c r="C1893" s="869" t="s">
        <v>2087</v>
      </c>
      <c r="D1893" s="872">
        <v>0.33333333333333331</v>
      </c>
      <c r="E1893" s="871">
        <v>556.6</v>
      </c>
      <c r="F1893" s="871">
        <v>596</v>
      </c>
      <c r="G1893" s="504">
        <v>556.6</v>
      </c>
      <c r="H1893" s="504">
        <v>596</v>
      </c>
      <c r="I1893" s="510">
        <v>1152.5999999999999</v>
      </c>
    </row>
    <row r="1894" spans="3:9">
      <c r="C1894" s="869" t="s">
        <v>2087</v>
      </c>
      <c r="D1894" s="872">
        <v>0.375</v>
      </c>
      <c r="E1894" s="871">
        <v>550</v>
      </c>
      <c r="F1894" s="871">
        <v>666</v>
      </c>
      <c r="G1894" s="504">
        <v>550</v>
      </c>
      <c r="H1894" s="504">
        <v>666</v>
      </c>
      <c r="I1894" s="510">
        <v>1216</v>
      </c>
    </row>
    <row r="1895" spans="3:9">
      <c r="C1895" s="869" t="s">
        <v>2087</v>
      </c>
      <c r="D1895" s="872">
        <v>0.41666666666666669</v>
      </c>
      <c r="E1895" s="871">
        <v>550</v>
      </c>
      <c r="F1895" s="871">
        <v>594</v>
      </c>
      <c r="G1895" s="504">
        <v>550</v>
      </c>
      <c r="H1895" s="504">
        <v>594</v>
      </c>
      <c r="I1895" s="510">
        <v>1144</v>
      </c>
    </row>
    <row r="1896" spans="3:9">
      <c r="C1896" s="869" t="s">
        <v>2087</v>
      </c>
      <c r="D1896" s="872">
        <v>0.45833333333333331</v>
      </c>
      <c r="E1896" s="871">
        <v>511.9</v>
      </c>
      <c r="F1896" s="871">
        <v>517</v>
      </c>
      <c r="G1896" s="504">
        <v>511.9</v>
      </c>
      <c r="H1896" s="504">
        <v>517</v>
      </c>
      <c r="I1896" s="510">
        <v>1028.9000000000001</v>
      </c>
    </row>
    <row r="1897" spans="3:9">
      <c r="C1897" s="869" t="s">
        <v>2087</v>
      </c>
      <c r="D1897" s="872">
        <v>0.5</v>
      </c>
      <c r="E1897" s="871">
        <v>505.9</v>
      </c>
      <c r="F1897" s="871">
        <v>508</v>
      </c>
      <c r="G1897" s="504">
        <v>505.9</v>
      </c>
      <c r="H1897" s="504">
        <v>508</v>
      </c>
      <c r="I1897" s="510">
        <v>1013.9</v>
      </c>
    </row>
    <row r="1898" spans="3:9">
      <c r="C1898" s="869" t="s">
        <v>2087</v>
      </c>
      <c r="D1898" s="872">
        <v>0.54166666666666663</v>
      </c>
      <c r="E1898" s="871">
        <v>513.20000000000005</v>
      </c>
      <c r="F1898" s="871">
        <v>471</v>
      </c>
      <c r="G1898" s="504">
        <v>513.20000000000005</v>
      </c>
      <c r="H1898" s="504">
        <v>471</v>
      </c>
      <c r="I1898" s="510">
        <v>984.2</v>
      </c>
    </row>
    <row r="1899" spans="3:9">
      <c r="C1899" s="869" t="s">
        <v>2087</v>
      </c>
      <c r="D1899" s="872">
        <v>0.58333333333333337</v>
      </c>
      <c r="E1899" s="871">
        <v>500</v>
      </c>
      <c r="F1899" s="871">
        <v>472</v>
      </c>
      <c r="G1899" s="504">
        <v>500</v>
      </c>
      <c r="H1899" s="504">
        <v>472</v>
      </c>
      <c r="I1899" s="510">
        <v>972</v>
      </c>
    </row>
    <row r="1900" spans="3:9">
      <c r="C1900" s="869" t="s">
        <v>2087</v>
      </c>
      <c r="D1900" s="872">
        <v>0.625</v>
      </c>
      <c r="E1900" s="871">
        <v>525.20000000000005</v>
      </c>
      <c r="F1900" s="871">
        <v>489</v>
      </c>
      <c r="G1900" s="504">
        <v>525.20000000000005</v>
      </c>
      <c r="H1900" s="504">
        <v>489</v>
      </c>
      <c r="I1900" s="510">
        <v>1014.2</v>
      </c>
    </row>
    <row r="1901" spans="3:9">
      <c r="C1901" s="869" t="s">
        <v>2087</v>
      </c>
      <c r="D1901" s="872">
        <v>0.66666666666666663</v>
      </c>
      <c r="E1901" s="871">
        <v>556.29999999999995</v>
      </c>
      <c r="F1901" s="871">
        <v>487</v>
      </c>
      <c r="G1901" s="504">
        <v>556.29999999999995</v>
      </c>
      <c r="H1901" s="504">
        <v>487</v>
      </c>
      <c r="I1901" s="510">
        <v>1043.3</v>
      </c>
    </row>
    <row r="1902" spans="3:9">
      <c r="C1902" s="869" t="s">
        <v>2087</v>
      </c>
      <c r="D1902" s="872">
        <v>0.70833333333333337</v>
      </c>
      <c r="E1902" s="871">
        <v>523.20000000000005</v>
      </c>
      <c r="F1902" s="871">
        <v>492</v>
      </c>
      <c r="G1902" s="504">
        <v>523.20000000000005</v>
      </c>
      <c r="H1902" s="504">
        <v>492</v>
      </c>
      <c r="I1902" s="510">
        <v>1015.2</v>
      </c>
    </row>
    <row r="1903" spans="3:9">
      <c r="C1903" s="869" t="s">
        <v>2087</v>
      </c>
      <c r="D1903" s="872">
        <v>0.75</v>
      </c>
      <c r="E1903" s="871">
        <v>543.1</v>
      </c>
      <c r="F1903" s="871">
        <v>531</v>
      </c>
      <c r="G1903" s="504">
        <v>543.1</v>
      </c>
      <c r="H1903" s="504">
        <v>531</v>
      </c>
      <c r="I1903" s="510">
        <v>1074.0999999999999</v>
      </c>
    </row>
    <row r="1904" spans="3:9">
      <c r="C1904" s="869" t="s">
        <v>2087</v>
      </c>
      <c r="D1904" s="872">
        <v>0.79166666666666663</v>
      </c>
      <c r="E1904" s="871">
        <v>577.29999999999995</v>
      </c>
      <c r="F1904" s="871">
        <v>596</v>
      </c>
      <c r="G1904" s="504">
        <v>577.29999999999995</v>
      </c>
      <c r="H1904" s="504">
        <v>596</v>
      </c>
      <c r="I1904" s="510">
        <v>1173.3</v>
      </c>
    </row>
    <row r="1905" spans="3:9">
      <c r="C1905" s="869" t="s">
        <v>2087</v>
      </c>
      <c r="D1905" s="872">
        <v>0.83333333333333337</v>
      </c>
      <c r="E1905" s="871">
        <v>614.20000000000005</v>
      </c>
      <c r="F1905" s="871">
        <v>599</v>
      </c>
      <c r="G1905" s="504">
        <v>614.20000000000005</v>
      </c>
      <c r="H1905" s="504">
        <v>599</v>
      </c>
      <c r="I1905" s="510">
        <v>1213.2</v>
      </c>
    </row>
    <row r="1906" spans="3:9">
      <c r="C1906" s="869" t="s">
        <v>2087</v>
      </c>
      <c r="D1906" s="872">
        <v>0.875</v>
      </c>
      <c r="E1906" s="871">
        <v>549.1</v>
      </c>
      <c r="F1906" s="871">
        <v>565</v>
      </c>
      <c r="G1906" s="504">
        <v>549.1</v>
      </c>
      <c r="H1906" s="504">
        <v>565</v>
      </c>
      <c r="I1906" s="510">
        <v>1114.0999999999999</v>
      </c>
    </row>
    <row r="1907" spans="3:9">
      <c r="C1907" s="869" t="s">
        <v>2087</v>
      </c>
      <c r="D1907" s="872">
        <v>0.91666666666666663</v>
      </c>
      <c r="E1907" s="871">
        <v>563</v>
      </c>
      <c r="F1907" s="871">
        <v>539</v>
      </c>
      <c r="G1907" s="504">
        <v>563</v>
      </c>
      <c r="H1907" s="504">
        <v>539</v>
      </c>
      <c r="I1907" s="510">
        <v>1102</v>
      </c>
    </row>
    <row r="1908" spans="3:9">
      <c r="C1908" s="869" t="s">
        <v>2087</v>
      </c>
      <c r="D1908" s="872">
        <v>0.95833333333333337</v>
      </c>
      <c r="E1908" s="871">
        <v>523.9</v>
      </c>
      <c r="F1908" s="871">
        <v>544</v>
      </c>
      <c r="G1908" s="504">
        <v>523.9</v>
      </c>
      <c r="H1908" s="504">
        <v>544</v>
      </c>
      <c r="I1908" s="510">
        <v>1067.9000000000001</v>
      </c>
    </row>
    <row r="1909" spans="3:9">
      <c r="C1909" s="869" t="s">
        <v>2087</v>
      </c>
      <c r="D1909" s="872">
        <v>0</v>
      </c>
      <c r="E1909" s="871">
        <v>519.79999999999995</v>
      </c>
      <c r="F1909" s="871">
        <v>552</v>
      </c>
      <c r="G1909" s="504">
        <v>519.79999999999995</v>
      </c>
      <c r="H1909" s="504">
        <v>552</v>
      </c>
      <c r="I1909" s="510">
        <v>1071.8</v>
      </c>
    </row>
    <row r="1910" spans="3:9">
      <c r="C1910" s="869" t="s">
        <v>2087</v>
      </c>
      <c r="D1910" s="872">
        <v>4.1666666666666664E-2</v>
      </c>
      <c r="E1910" s="871">
        <v>549.1</v>
      </c>
      <c r="F1910" s="871">
        <v>522</v>
      </c>
      <c r="G1910" s="504">
        <v>549.1</v>
      </c>
      <c r="H1910" s="504">
        <v>522</v>
      </c>
      <c r="I1910" s="510">
        <v>1071.0999999999999</v>
      </c>
    </row>
    <row r="1911" spans="3:9">
      <c r="C1911" s="869" t="s">
        <v>2087</v>
      </c>
      <c r="D1911" s="872">
        <v>8.3333333333333329E-2</v>
      </c>
      <c r="E1911" s="871">
        <v>515.79999999999995</v>
      </c>
      <c r="F1911" s="871">
        <v>463</v>
      </c>
      <c r="G1911" s="504">
        <v>515.79999999999995</v>
      </c>
      <c r="H1911" s="504">
        <v>463</v>
      </c>
      <c r="I1911" s="510">
        <v>978.8</v>
      </c>
    </row>
    <row r="1912" spans="3:9">
      <c r="C1912" s="869" t="s">
        <v>2087</v>
      </c>
      <c r="D1912" s="872">
        <v>0.125</v>
      </c>
      <c r="E1912" s="871">
        <v>504.8</v>
      </c>
      <c r="F1912" s="871">
        <v>437</v>
      </c>
      <c r="G1912" s="504">
        <v>504.8</v>
      </c>
      <c r="H1912" s="504">
        <v>437</v>
      </c>
      <c r="I1912" s="510">
        <v>941.8</v>
      </c>
    </row>
    <row r="1913" spans="3:9">
      <c r="C1913" s="869" t="s">
        <v>2087</v>
      </c>
      <c r="D1913" s="872">
        <v>0.16666666666666666</v>
      </c>
      <c r="E1913" s="871">
        <v>574.70000000000005</v>
      </c>
      <c r="F1913" s="871">
        <v>489</v>
      </c>
      <c r="G1913" s="504">
        <v>574.70000000000005</v>
      </c>
      <c r="H1913" s="504">
        <v>489</v>
      </c>
      <c r="I1913" s="510">
        <v>1063.7</v>
      </c>
    </row>
    <row r="1914" spans="3:9">
      <c r="C1914" s="869" t="s">
        <v>2087</v>
      </c>
      <c r="D1914" s="872">
        <v>0.20833333333333334</v>
      </c>
      <c r="E1914" s="871">
        <v>609.20000000000005</v>
      </c>
      <c r="F1914" s="871">
        <v>521</v>
      </c>
      <c r="G1914" s="504">
        <v>609.20000000000005</v>
      </c>
      <c r="H1914" s="504">
        <v>521</v>
      </c>
      <c r="I1914" s="510">
        <v>1130.2</v>
      </c>
    </row>
    <row r="1915" spans="3:9">
      <c r="C1915" s="869" t="s">
        <v>2087</v>
      </c>
      <c r="D1915" s="872">
        <v>0.25</v>
      </c>
      <c r="E1915" s="871">
        <v>610</v>
      </c>
      <c r="F1915" s="871">
        <v>516</v>
      </c>
      <c r="G1915" s="504">
        <v>610</v>
      </c>
      <c r="H1915" s="504">
        <v>516</v>
      </c>
      <c r="I1915" s="510">
        <v>1126</v>
      </c>
    </row>
    <row r="1916" spans="3:9">
      <c r="C1916" s="869" t="s">
        <v>2087</v>
      </c>
      <c r="D1916" s="872">
        <v>0.29166666666666669</v>
      </c>
      <c r="E1916" s="871">
        <v>610</v>
      </c>
      <c r="F1916" s="871">
        <v>502</v>
      </c>
      <c r="G1916" s="504">
        <v>610</v>
      </c>
      <c r="H1916" s="504">
        <v>502</v>
      </c>
      <c r="I1916" s="510">
        <v>1112</v>
      </c>
    </row>
    <row r="1917" spans="3:9">
      <c r="C1917" s="869" t="s">
        <v>2087</v>
      </c>
      <c r="D1917" s="872">
        <v>0.33333333333333331</v>
      </c>
      <c r="E1917" s="871">
        <v>588.4</v>
      </c>
      <c r="F1917" s="871">
        <v>464</v>
      </c>
      <c r="G1917" s="504">
        <v>588.4</v>
      </c>
      <c r="H1917" s="504">
        <v>464</v>
      </c>
      <c r="I1917" s="510">
        <v>1052.4000000000001</v>
      </c>
    </row>
    <row r="1918" spans="3:9">
      <c r="C1918" s="869" t="s">
        <v>2087</v>
      </c>
      <c r="D1918" s="872">
        <v>0.375</v>
      </c>
      <c r="E1918" s="871">
        <v>569.9</v>
      </c>
      <c r="F1918" s="871">
        <v>456</v>
      </c>
      <c r="G1918" s="504">
        <v>569.9</v>
      </c>
      <c r="H1918" s="504">
        <v>456</v>
      </c>
      <c r="I1918" s="510">
        <v>1025.9000000000001</v>
      </c>
    </row>
    <row r="1919" spans="3:9">
      <c r="C1919" s="869" t="s">
        <v>2087</v>
      </c>
      <c r="D1919" s="872">
        <v>0.41666666666666669</v>
      </c>
      <c r="E1919" s="871">
        <v>565.70000000000005</v>
      </c>
      <c r="F1919" s="871">
        <v>459</v>
      </c>
      <c r="G1919" s="504">
        <v>565.70000000000005</v>
      </c>
      <c r="H1919" s="504">
        <v>459</v>
      </c>
      <c r="I1919" s="510">
        <v>1024.7</v>
      </c>
    </row>
    <row r="1920" spans="3:9">
      <c r="C1920" s="869" t="s">
        <v>2087</v>
      </c>
      <c r="D1920" s="872">
        <v>0.45833333333333331</v>
      </c>
      <c r="E1920" s="871">
        <v>549.9</v>
      </c>
      <c r="F1920" s="871">
        <v>460</v>
      </c>
      <c r="G1920" s="504">
        <v>549.9</v>
      </c>
      <c r="H1920" s="504">
        <v>460</v>
      </c>
      <c r="I1920" s="510">
        <v>1009.9</v>
      </c>
    </row>
    <row r="1921" spans="3:9">
      <c r="C1921" s="869" t="s">
        <v>2087</v>
      </c>
      <c r="D1921" s="872">
        <v>0.5</v>
      </c>
      <c r="E1921" s="871">
        <v>550</v>
      </c>
      <c r="F1921" s="871">
        <v>459</v>
      </c>
      <c r="G1921" s="504">
        <v>550</v>
      </c>
      <c r="H1921" s="504">
        <v>459</v>
      </c>
      <c r="I1921" s="510">
        <v>1009</v>
      </c>
    </row>
    <row r="1922" spans="3:9">
      <c r="C1922" s="869" t="s">
        <v>2087</v>
      </c>
      <c r="D1922" s="872">
        <v>0.54166666666666663</v>
      </c>
      <c r="E1922" s="871">
        <v>557.5</v>
      </c>
      <c r="F1922" s="871">
        <v>459</v>
      </c>
      <c r="G1922" s="504">
        <v>557.5</v>
      </c>
      <c r="H1922" s="504">
        <v>459</v>
      </c>
      <c r="I1922" s="510">
        <v>1016.5</v>
      </c>
    </row>
    <row r="1923" spans="3:9">
      <c r="C1923" s="869" t="s">
        <v>2087</v>
      </c>
      <c r="D1923" s="872">
        <v>0.58333333333333337</v>
      </c>
      <c r="E1923" s="871">
        <v>567.29999999999995</v>
      </c>
      <c r="F1923" s="871">
        <v>452</v>
      </c>
      <c r="G1923" s="504">
        <v>567.29999999999995</v>
      </c>
      <c r="H1923" s="504">
        <v>452</v>
      </c>
      <c r="I1923" s="510">
        <v>1019.3</v>
      </c>
    </row>
    <row r="1924" spans="3:9">
      <c r="C1924" s="869" t="s">
        <v>2087</v>
      </c>
      <c r="D1924" s="872">
        <v>0.625</v>
      </c>
      <c r="E1924" s="871">
        <v>577</v>
      </c>
      <c r="F1924" s="871">
        <v>450</v>
      </c>
      <c r="G1924" s="504">
        <v>577</v>
      </c>
      <c r="H1924" s="504">
        <v>450</v>
      </c>
      <c r="I1924" s="510">
        <v>1027</v>
      </c>
    </row>
    <row r="1925" spans="3:9">
      <c r="C1925" s="869" t="s">
        <v>2087</v>
      </c>
      <c r="D1925" s="872">
        <v>0.66666666666666663</v>
      </c>
      <c r="E1925" s="871">
        <v>578.9</v>
      </c>
      <c r="F1925" s="871">
        <v>446</v>
      </c>
      <c r="G1925" s="504">
        <v>578.9</v>
      </c>
      <c r="H1925" s="504">
        <v>446</v>
      </c>
      <c r="I1925" s="510">
        <v>1024.9000000000001</v>
      </c>
    </row>
    <row r="1926" spans="3:9">
      <c r="C1926" s="869" t="s">
        <v>2087</v>
      </c>
      <c r="D1926" s="872">
        <v>0.70833333333333337</v>
      </c>
      <c r="E1926" s="871">
        <v>567.6</v>
      </c>
      <c r="F1926" s="871">
        <v>436</v>
      </c>
      <c r="G1926" s="504">
        <v>567.6</v>
      </c>
      <c r="H1926" s="504">
        <v>436</v>
      </c>
      <c r="I1926" s="510">
        <v>1003.6</v>
      </c>
    </row>
    <row r="1927" spans="3:9">
      <c r="C1927" s="869" t="s">
        <v>2087</v>
      </c>
      <c r="D1927" s="872">
        <v>0.75</v>
      </c>
      <c r="E1927" s="871">
        <v>544</v>
      </c>
      <c r="F1927" s="871">
        <v>470</v>
      </c>
      <c r="G1927" s="504">
        <v>544</v>
      </c>
      <c r="H1927" s="504">
        <v>470</v>
      </c>
      <c r="I1927" s="510">
        <v>1014</v>
      </c>
    </row>
    <row r="1928" spans="3:9">
      <c r="C1928" s="869" t="s">
        <v>2087</v>
      </c>
      <c r="D1928" s="872">
        <v>0.79166666666666663</v>
      </c>
      <c r="E1928" s="871">
        <v>509.8</v>
      </c>
      <c r="F1928" s="871">
        <v>457</v>
      </c>
      <c r="G1928" s="504">
        <v>509.8</v>
      </c>
      <c r="H1928" s="504">
        <v>457</v>
      </c>
      <c r="I1928" s="510">
        <v>966.8</v>
      </c>
    </row>
    <row r="1929" spans="3:9">
      <c r="C1929" s="869" t="s">
        <v>2087</v>
      </c>
      <c r="D1929" s="872">
        <v>0.83333333333333337</v>
      </c>
      <c r="E1929" s="871">
        <v>550</v>
      </c>
      <c r="F1929" s="871">
        <v>475</v>
      </c>
      <c r="G1929" s="504">
        <v>550</v>
      </c>
      <c r="H1929" s="504">
        <v>475</v>
      </c>
      <c r="I1929" s="510">
        <v>1025</v>
      </c>
    </row>
    <row r="1930" spans="3:9">
      <c r="C1930" s="869" t="s">
        <v>2087</v>
      </c>
      <c r="D1930" s="872">
        <v>0.875</v>
      </c>
      <c r="E1930" s="871">
        <v>565.6</v>
      </c>
      <c r="F1930" s="871">
        <v>505</v>
      </c>
      <c r="G1930" s="504">
        <v>565.6</v>
      </c>
      <c r="H1930" s="504">
        <v>505</v>
      </c>
      <c r="I1930" s="510">
        <v>1070.5999999999999</v>
      </c>
    </row>
    <row r="1931" spans="3:9">
      <c r="C1931" s="869" t="s">
        <v>2087</v>
      </c>
      <c r="D1931" s="872">
        <v>0.91666666666666663</v>
      </c>
      <c r="E1931" s="871">
        <v>570.1</v>
      </c>
      <c r="F1931" s="871">
        <v>502</v>
      </c>
      <c r="G1931" s="504">
        <v>570.1</v>
      </c>
      <c r="H1931" s="504">
        <v>502</v>
      </c>
      <c r="I1931" s="510">
        <v>1072.0999999999999</v>
      </c>
    </row>
    <row r="1932" spans="3:9">
      <c r="C1932" s="869" t="s">
        <v>2087</v>
      </c>
      <c r="D1932" s="872">
        <v>0.95833333333333337</v>
      </c>
      <c r="E1932" s="871">
        <v>566.9</v>
      </c>
      <c r="F1932" s="871">
        <v>489</v>
      </c>
      <c r="G1932" s="504">
        <v>566.9</v>
      </c>
      <c r="H1932" s="504">
        <v>489</v>
      </c>
      <c r="I1932" s="510">
        <v>1055.9000000000001</v>
      </c>
    </row>
    <row r="1933" spans="3:9">
      <c r="C1933" s="869" t="s">
        <v>2087</v>
      </c>
      <c r="D1933" s="872">
        <v>0</v>
      </c>
      <c r="E1933" s="871">
        <v>539.9</v>
      </c>
      <c r="F1933" s="871">
        <v>489</v>
      </c>
      <c r="G1933" s="504">
        <v>539.9</v>
      </c>
      <c r="H1933" s="504">
        <v>489</v>
      </c>
      <c r="I1933" s="510">
        <v>1028.9000000000001</v>
      </c>
    </row>
    <row r="1934" spans="3:9">
      <c r="C1934" s="869" t="s">
        <v>2087</v>
      </c>
      <c r="D1934" s="872">
        <v>4.1666666666666664E-2</v>
      </c>
      <c r="E1934" s="871">
        <v>539.9</v>
      </c>
      <c r="F1934" s="871">
        <v>489</v>
      </c>
      <c r="G1934" s="504">
        <v>539.9</v>
      </c>
      <c r="H1934" s="504">
        <v>489</v>
      </c>
      <c r="I1934" s="510">
        <v>1028.9000000000001</v>
      </c>
    </row>
    <row r="1935" spans="3:9">
      <c r="C1935" s="869" t="s">
        <v>2087</v>
      </c>
      <c r="D1935" s="872">
        <v>8.3333333333333329E-2</v>
      </c>
      <c r="E1935" s="871">
        <v>539.9</v>
      </c>
      <c r="F1935" s="871">
        <v>489</v>
      </c>
      <c r="G1935" s="504">
        <v>539.9</v>
      </c>
      <c r="H1935" s="504">
        <v>489</v>
      </c>
      <c r="I1935" s="510">
        <v>1028.9000000000001</v>
      </c>
    </row>
    <row r="1936" spans="3:9">
      <c r="C1936" s="869" t="s">
        <v>2087</v>
      </c>
      <c r="D1936" s="872">
        <v>0.125</v>
      </c>
      <c r="E1936" s="871">
        <v>577.79999999999995</v>
      </c>
      <c r="F1936" s="871">
        <v>488</v>
      </c>
      <c r="G1936" s="504">
        <v>577.79999999999995</v>
      </c>
      <c r="H1936" s="504">
        <v>488</v>
      </c>
      <c r="I1936" s="510">
        <v>1065.8</v>
      </c>
    </row>
    <row r="1937" spans="3:9">
      <c r="C1937" s="869" t="s">
        <v>2087</v>
      </c>
      <c r="D1937" s="872">
        <v>0.16666666666666666</v>
      </c>
      <c r="E1937" s="871">
        <v>575.9</v>
      </c>
      <c r="F1937" s="871">
        <v>493</v>
      </c>
      <c r="G1937" s="504">
        <v>575.9</v>
      </c>
      <c r="H1937" s="504">
        <v>493</v>
      </c>
      <c r="I1937" s="510">
        <v>1068.9000000000001</v>
      </c>
    </row>
    <row r="1938" spans="3:9">
      <c r="C1938" s="869" t="s">
        <v>2087</v>
      </c>
      <c r="D1938" s="872">
        <v>0.20833333333333334</v>
      </c>
      <c r="E1938" s="871">
        <v>507.1</v>
      </c>
      <c r="F1938" s="871">
        <v>442</v>
      </c>
      <c r="G1938" s="504">
        <v>507.1</v>
      </c>
      <c r="H1938" s="504">
        <v>442</v>
      </c>
      <c r="I1938" s="510">
        <v>949.1</v>
      </c>
    </row>
    <row r="1939" spans="3:9">
      <c r="C1939" s="869" t="s">
        <v>2087</v>
      </c>
      <c r="D1939" s="872">
        <v>0.25</v>
      </c>
      <c r="E1939" s="871">
        <v>499.7</v>
      </c>
      <c r="F1939" s="871">
        <v>446</v>
      </c>
      <c r="G1939" s="504">
        <v>499.7</v>
      </c>
      <c r="H1939" s="504">
        <v>446</v>
      </c>
      <c r="I1939" s="510">
        <v>945.7</v>
      </c>
    </row>
    <row r="1940" spans="3:9">
      <c r="C1940" s="869" t="s">
        <v>2087</v>
      </c>
      <c r="D1940" s="872">
        <v>0.29166666666666669</v>
      </c>
      <c r="E1940" s="871">
        <v>548</v>
      </c>
      <c r="F1940" s="871">
        <v>457</v>
      </c>
      <c r="G1940" s="504">
        <v>548</v>
      </c>
      <c r="H1940" s="504">
        <v>457</v>
      </c>
      <c r="I1940" s="510">
        <v>1005</v>
      </c>
    </row>
    <row r="1941" spans="3:9">
      <c r="C1941" s="869" t="s">
        <v>2087</v>
      </c>
      <c r="D1941" s="872">
        <v>0.33333333333333331</v>
      </c>
      <c r="E1941" s="871">
        <v>568.5</v>
      </c>
      <c r="F1941" s="871">
        <v>456</v>
      </c>
      <c r="G1941" s="504">
        <v>568.5</v>
      </c>
      <c r="H1941" s="504">
        <v>456</v>
      </c>
      <c r="I1941" s="510">
        <v>1024.5</v>
      </c>
    </row>
    <row r="1942" spans="3:9">
      <c r="C1942" s="869" t="s">
        <v>2087</v>
      </c>
      <c r="D1942" s="872">
        <v>0.375</v>
      </c>
      <c r="E1942" s="871">
        <v>539.9</v>
      </c>
      <c r="F1942" s="871">
        <v>458</v>
      </c>
      <c r="G1942" s="504">
        <v>539.9</v>
      </c>
      <c r="H1942" s="504">
        <v>458</v>
      </c>
      <c r="I1942" s="510">
        <v>997.9</v>
      </c>
    </row>
    <row r="1943" spans="3:9">
      <c r="C1943" s="869" t="s">
        <v>2087</v>
      </c>
      <c r="D1943" s="872">
        <v>0.41666666666666669</v>
      </c>
      <c r="E1943" s="871">
        <v>544.70000000000005</v>
      </c>
      <c r="F1943" s="871">
        <v>457</v>
      </c>
      <c r="G1943" s="504">
        <v>544.70000000000005</v>
      </c>
      <c r="H1943" s="504">
        <v>457</v>
      </c>
      <c r="I1943" s="510">
        <v>1001.7</v>
      </c>
    </row>
    <row r="1944" spans="3:9">
      <c r="C1944" s="869" t="s">
        <v>2087</v>
      </c>
      <c r="D1944" s="872">
        <v>0.45833333333333331</v>
      </c>
      <c r="E1944" s="871">
        <v>538</v>
      </c>
      <c r="F1944" s="871">
        <v>455</v>
      </c>
      <c r="G1944" s="504">
        <v>538</v>
      </c>
      <c r="H1944" s="504">
        <v>455</v>
      </c>
      <c r="I1944" s="510">
        <v>993</v>
      </c>
    </row>
    <row r="1945" spans="3:9">
      <c r="C1945" s="869" t="s">
        <v>2087</v>
      </c>
      <c r="D1945" s="872">
        <v>0.5</v>
      </c>
      <c r="E1945" s="871">
        <v>556.6</v>
      </c>
      <c r="F1945" s="871">
        <v>451</v>
      </c>
      <c r="G1945" s="504">
        <v>556.6</v>
      </c>
      <c r="H1945" s="504">
        <v>451</v>
      </c>
      <c r="I1945" s="510">
        <v>1007.6</v>
      </c>
    </row>
    <row r="1946" spans="3:9">
      <c r="C1946" s="869" t="s">
        <v>2087</v>
      </c>
      <c r="D1946" s="872">
        <v>0.54166666666666663</v>
      </c>
      <c r="E1946" s="871">
        <v>563.1</v>
      </c>
      <c r="F1946" s="871">
        <v>456</v>
      </c>
      <c r="G1946" s="504">
        <v>563.1</v>
      </c>
      <c r="H1946" s="504">
        <v>456</v>
      </c>
      <c r="I1946" s="510">
        <v>1019.1</v>
      </c>
    </row>
    <row r="1947" spans="3:9">
      <c r="C1947" s="869" t="s">
        <v>2087</v>
      </c>
      <c r="D1947" s="872">
        <v>0.58333333333333337</v>
      </c>
      <c r="E1947" s="871">
        <v>559.79999999999995</v>
      </c>
      <c r="F1947" s="871">
        <v>434</v>
      </c>
      <c r="G1947" s="504">
        <v>559.79999999999995</v>
      </c>
      <c r="H1947" s="504">
        <v>434</v>
      </c>
      <c r="I1947" s="510">
        <v>993.8</v>
      </c>
    </row>
    <row r="1948" spans="3:9">
      <c r="C1948" s="869" t="s">
        <v>2087</v>
      </c>
      <c r="D1948" s="872">
        <v>0.625</v>
      </c>
      <c r="E1948" s="871">
        <v>560.1</v>
      </c>
      <c r="F1948" s="871">
        <v>496</v>
      </c>
      <c r="G1948" s="504">
        <v>560.1</v>
      </c>
      <c r="H1948" s="504">
        <v>496</v>
      </c>
      <c r="I1948" s="510">
        <v>1056.0999999999999</v>
      </c>
    </row>
    <row r="1949" spans="3:9">
      <c r="C1949" s="869" t="s">
        <v>2087</v>
      </c>
      <c r="D1949" s="872">
        <v>0.66666666666666663</v>
      </c>
      <c r="E1949" s="871">
        <v>551.20000000000005</v>
      </c>
      <c r="F1949" s="871">
        <v>483</v>
      </c>
      <c r="G1949" s="504">
        <v>551.20000000000005</v>
      </c>
      <c r="H1949" s="504">
        <v>483</v>
      </c>
      <c r="I1949" s="510">
        <v>1034.2</v>
      </c>
    </row>
    <row r="1950" spans="3:9">
      <c r="C1950" s="869" t="s">
        <v>2087</v>
      </c>
      <c r="D1950" s="872">
        <v>0.70833333333333337</v>
      </c>
      <c r="E1950" s="871">
        <v>536.29999999999995</v>
      </c>
      <c r="F1950" s="871">
        <v>485</v>
      </c>
      <c r="G1950" s="504">
        <v>536.29999999999995</v>
      </c>
      <c r="H1950" s="504">
        <v>485</v>
      </c>
      <c r="I1950" s="510">
        <v>1021.3</v>
      </c>
    </row>
    <row r="1951" spans="3:9">
      <c r="C1951" s="869" t="s">
        <v>2087</v>
      </c>
      <c r="D1951" s="872">
        <v>0.75</v>
      </c>
      <c r="E1951" s="871">
        <v>529.9</v>
      </c>
      <c r="F1951" s="871">
        <v>484</v>
      </c>
      <c r="G1951" s="504">
        <v>529.9</v>
      </c>
      <c r="H1951" s="504">
        <v>484</v>
      </c>
      <c r="I1951" s="510">
        <v>1013.9</v>
      </c>
    </row>
    <row r="1952" spans="3:9">
      <c r="C1952" s="869" t="s">
        <v>2087</v>
      </c>
      <c r="D1952" s="872">
        <v>0.79166666666666663</v>
      </c>
      <c r="E1952" s="871">
        <v>550.4</v>
      </c>
      <c r="F1952" s="871">
        <v>495</v>
      </c>
      <c r="G1952" s="504">
        <v>550.4</v>
      </c>
      <c r="H1952" s="504">
        <v>495</v>
      </c>
      <c r="I1952" s="510">
        <v>1045.4000000000001</v>
      </c>
    </row>
    <row r="1953" spans="3:9">
      <c r="C1953" s="869" t="s">
        <v>2087</v>
      </c>
      <c r="D1953" s="872">
        <v>0.83333333333333337</v>
      </c>
      <c r="E1953" s="871">
        <v>550.4</v>
      </c>
      <c r="F1953" s="871">
        <v>483</v>
      </c>
      <c r="G1953" s="504">
        <v>550.4</v>
      </c>
      <c r="H1953" s="504">
        <v>483</v>
      </c>
      <c r="I1953" s="510">
        <v>1033.4000000000001</v>
      </c>
    </row>
    <row r="1954" spans="3:9">
      <c r="C1954" s="869" t="s">
        <v>2087</v>
      </c>
      <c r="D1954" s="872">
        <v>0.875</v>
      </c>
      <c r="E1954" s="871">
        <v>529.79999999999995</v>
      </c>
      <c r="F1954" s="871">
        <v>482</v>
      </c>
      <c r="G1954" s="504">
        <v>529.79999999999995</v>
      </c>
      <c r="H1954" s="504">
        <v>482</v>
      </c>
      <c r="I1954" s="510">
        <v>1011.8</v>
      </c>
    </row>
    <row r="1955" spans="3:9">
      <c r="C1955" s="869" t="s">
        <v>2087</v>
      </c>
      <c r="D1955" s="872">
        <v>0.91666666666666663</v>
      </c>
      <c r="E1955" s="871">
        <v>552.79999999999995</v>
      </c>
      <c r="F1955" s="871">
        <v>481</v>
      </c>
      <c r="G1955" s="504">
        <v>552.79999999999995</v>
      </c>
      <c r="H1955" s="504">
        <v>481</v>
      </c>
      <c r="I1955" s="510">
        <v>1033.8</v>
      </c>
    </row>
    <row r="1956" spans="3:9">
      <c r="C1956" s="869" t="s">
        <v>2087</v>
      </c>
      <c r="D1956" s="872">
        <v>0.95833333333333337</v>
      </c>
      <c r="E1956" s="871">
        <v>564</v>
      </c>
      <c r="F1956" s="871">
        <v>482</v>
      </c>
      <c r="G1956" s="504">
        <v>564</v>
      </c>
      <c r="H1956" s="504">
        <v>482</v>
      </c>
      <c r="I1956" s="510">
        <v>1046</v>
      </c>
    </row>
    <row r="1957" spans="3:9">
      <c r="C1957" s="869" t="s">
        <v>2087</v>
      </c>
      <c r="D1957" s="872">
        <v>0</v>
      </c>
      <c r="E1957" s="871">
        <v>519.79999999999995</v>
      </c>
      <c r="F1957" s="871">
        <v>485</v>
      </c>
      <c r="G1957" s="504">
        <v>519.79999999999995</v>
      </c>
      <c r="H1957" s="504">
        <v>485</v>
      </c>
      <c r="I1957" s="510">
        <v>1004.8</v>
      </c>
    </row>
    <row r="1958" spans="3:9">
      <c r="C1958" s="869" t="s">
        <v>2087</v>
      </c>
      <c r="D1958" s="872">
        <v>4.1666666666666664E-2</v>
      </c>
      <c r="E1958" s="871">
        <v>539</v>
      </c>
      <c r="F1958" s="871">
        <v>490</v>
      </c>
      <c r="G1958" s="504">
        <v>539</v>
      </c>
      <c r="H1958" s="504">
        <v>490</v>
      </c>
      <c r="I1958" s="510">
        <v>1029</v>
      </c>
    </row>
    <row r="1959" spans="3:9">
      <c r="C1959" s="869" t="s">
        <v>2087</v>
      </c>
      <c r="D1959" s="872">
        <v>8.3333333333333329E-2</v>
      </c>
      <c r="E1959" s="871">
        <v>560.1</v>
      </c>
      <c r="F1959" s="871">
        <v>556</v>
      </c>
      <c r="G1959" s="504">
        <v>560.1</v>
      </c>
      <c r="H1959" s="504">
        <v>556</v>
      </c>
      <c r="I1959" s="510">
        <v>1116.0999999999999</v>
      </c>
    </row>
    <row r="1960" spans="3:9">
      <c r="C1960" s="869" t="s">
        <v>2087</v>
      </c>
      <c r="D1960" s="872">
        <v>0.125</v>
      </c>
      <c r="E1960" s="871">
        <v>550</v>
      </c>
      <c r="F1960" s="871">
        <v>491</v>
      </c>
      <c r="G1960" s="504">
        <v>550</v>
      </c>
      <c r="H1960" s="504">
        <v>491</v>
      </c>
      <c r="I1960" s="510">
        <v>1041</v>
      </c>
    </row>
    <row r="1961" spans="3:9">
      <c r="C1961" s="869" t="s">
        <v>2087</v>
      </c>
      <c r="D1961" s="872">
        <v>0.16666666666666666</v>
      </c>
      <c r="E1961" s="871">
        <v>542.70000000000005</v>
      </c>
      <c r="F1961" s="871">
        <v>492</v>
      </c>
      <c r="G1961" s="504">
        <v>542.70000000000005</v>
      </c>
      <c r="H1961" s="504">
        <v>492</v>
      </c>
      <c r="I1961" s="510">
        <v>1034.7</v>
      </c>
    </row>
    <row r="1962" spans="3:9">
      <c r="C1962" s="869" t="s">
        <v>2087</v>
      </c>
      <c r="D1962" s="872">
        <v>0.20833333333333334</v>
      </c>
      <c r="E1962" s="871">
        <v>550</v>
      </c>
      <c r="F1962" s="871">
        <v>493</v>
      </c>
      <c r="G1962" s="504">
        <v>550</v>
      </c>
      <c r="H1962" s="504">
        <v>493</v>
      </c>
      <c r="I1962" s="510">
        <v>1043</v>
      </c>
    </row>
    <row r="1963" spans="3:9">
      <c r="C1963" s="869" t="s">
        <v>2087</v>
      </c>
      <c r="D1963" s="872">
        <v>0.25</v>
      </c>
      <c r="E1963" s="871">
        <v>561.29999999999995</v>
      </c>
      <c r="F1963" s="871">
        <v>493</v>
      </c>
      <c r="G1963" s="504">
        <v>561.29999999999995</v>
      </c>
      <c r="H1963" s="504">
        <v>493</v>
      </c>
      <c r="I1963" s="510">
        <v>1054.3</v>
      </c>
    </row>
    <row r="1964" spans="3:9">
      <c r="C1964" s="869" t="s">
        <v>2087</v>
      </c>
      <c r="D1964" s="872">
        <v>0.29166666666666669</v>
      </c>
      <c r="E1964" s="871">
        <v>570.1</v>
      </c>
      <c r="F1964" s="871">
        <v>492</v>
      </c>
      <c r="G1964" s="504">
        <v>570.1</v>
      </c>
      <c r="H1964" s="504">
        <v>492</v>
      </c>
      <c r="I1964" s="510">
        <v>1062.0999999999999</v>
      </c>
    </row>
    <row r="1965" spans="3:9">
      <c r="C1965" s="869" t="s">
        <v>2087</v>
      </c>
      <c r="D1965" s="872">
        <v>0.33333333333333331</v>
      </c>
      <c r="E1965" s="871">
        <v>554.70000000000005</v>
      </c>
      <c r="F1965" s="871">
        <v>492</v>
      </c>
      <c r="G1965" s="504">
        <v>554.70000000000005</v>
      </c>
      <c r="H1965" s="504">
        <v>492</v>
      </c>
      <c r="I1965" s="510">
        <v>1046.7</v>
      </c>
    </row>
    <row r="1966" spans="3:9">
      <c r="C1966" s="869" t="s">
        <v>2087</v>
      </c>
      <c r="D1966" s="872">
        <v>0.375</v>
      </c>
      <c r="E1966" s="871">
        <v>510.5</v>
      </c>
      <c r="F1966" s="871">
        <v>493</v>
      </c>
      <c r="G1966" s="504">
        <v>510.5</v>
      </c>
      <c r="H1966" s="504">
        <v>493</v>
      </c>
      <c r="I1966" s="510">
        <v>1003.5</v>
      </c>
    </row>
    <row r="1967" spans="3:9">
      <c r="C1967" s="869" t="s">
        <v>2087</v>
      </c>
      <c r="D1967" s="872">
        <v>0.41666666666666669</v>
      </c>
      <c r="E1967" s="871">
        <v>527.29999999999995</v>
      </c>
      <c r="F1967" s="871">
        <v>492</v>
      </c>
      <c r="G1967" s="504">
        <v>527.29999999999995</v>
      </c>
      <c r="H1967" s="504">
        <v>492</v>
      </c>
      <c r="I1967" s="510">
        <v>1019.3</v>
      </c>
    </row>
    <row r="1968" spans="3:9">
      <c r="C1968" s="869" t="s">
        <v>2087</v>
      </c>
      <c r="D1968" s="872">
        <v>0.45833333333333331</v>
      </c>
      <c r="E1968" s="871">
        <v>576.79999999999995</v>
      </c>
      <c r="F1968" s="871">
        <v>459</v>
      </c>
      <c r="G1968" s="504">
        <v>576.79999999999995</v>
      </c>
      <c r="H1968" s="504">
        <v>459</v>
      </c>
      <c r="I1968" s="510">
        <v>1035.8</v>
      </c>
    </row>
    <row r="1969" spans="3:9">
      <c r="C1969" s="869" t="s">
        <v>2087</v>
      </c>
      <c r="D1969" s="872">
        <v>0.5</v>
      </c>
      <c r="E1969" s="871">
        <v>487</v>
      </c>
      <c r="F1969" s="871">
        <v>461</v>
      </c>
      <c r="G1969" s="504">
        <v>487</v>
      </c>
      <c r="H1969" s="504">
        <v>461</v>
      </c>
      <c r="I1969" s="510">
        <v>948</v>
      </c>
    </row>
    <row r="1970" spans="3:9">
      <c r="C1970" s="869" t="s">
        <v>2087</v>
      </c>
      <c r="D1970" s="872">
        <v>0.54166666666666663</v>
      </c>
      <c r="E1970" s="871">
        <v>472</v>
      </c>
      <c r="F1970" s="871">
        <v>471</v>
      </c>
      <c r="G1970" s="504">
        <v>472</v>
      </c>
      <c r="H1970" s="504">
        <v>471</v>
      </c>
      <c r="I1970" s="510">
        <v>943</v>
      </c>
    </row>
    <row r="1971" spans="3:9">
      <c r="C1971" s="869" t="s">
        <v>2087</v>
      </c>
      <c r="D1971" s="872">
        <v>0.58333333333333337</v>
      </c>
      <c r="E1971" s="871">
        <v>398.9</v>
      </c>
      <c r="F1971" s="871">
        <v>442</v>
      </c>
      <c r="G1971" s="504">
        <v>398.9</v>
      </c>
      <c r="H1971" s="504">
        <v>442</v>
      </c>
      <c r="I1971" s="510">
        <v>840.9</v>
      </c>
    </row>
    <row r="1972" spans="3:9">
      <c r="C1972" s="869" t="s">
        <v>2087</v>
      </c>
      <c r="D1972" s="872">
        <v>0.625</v>
      </c>
      <c r="E1972" s="871">
        <v>399.5</v>
      </c>
      <c r="F1972" s="871">
        <v>422</v>
      </c>
      <c r="G1972" s="504">
        <v>399.5</v>
      </c>
      <c r="H1972" s="504">
        <v>422</v>
      </c>
      <c r="I1972" s="510">
        <v>821.5</v>
      </c>
    </row>
    <row r="1973" spans="3:9">
      <c r="C1973" s="869" t="s">
        <v>2087</v>
      </c>
      <c r="D1973" s="872">
        <v>0.66666666666666663</v>
      </c>
      <c r="E1973" s="871">
        <v>422.8</v>
      </c>
      <c r="F1973" s="871">
        <v>410</v>
      </c>
      <c r="G1973" s="504">
        <v>422.8</v>
      </c>
      <c r="H1973" s="504">
        <v>410</v>
      </c>
      <c r="I1973" s="510">
        <v>832.8</v>
      </c>
    </row>
    <row r="1974" spans="3:9">
      <c r="C1974" s="869" t="s">
        <v>2087</v>
      </c>
      <c r="D1974" s="872">
        <v>0.70833333333333337</v>
      </c>
      <c r="E1974" s="871">
        <v>486.6</v>
      </c>
      <c r="F1974" s="871">
        <v>444</v>
      </c>
      <c r="G1974" s="504">
        <v>486.6</v>
      </c>
      <c r="H1974" s="504">
        <v>444</v>
      </c>
      <c r="I1974" s="510">
        <v>930.6</v>
      </c>
    </row>
    <row r="1975" spans="3:9">
      <c r="C1975" s="869" t="s">
        <v>2087</v>
      </c>
      <c r="D1975" s="872">
        <v>0.75</v>
      </c>
      <c r="E1975" s="871">
        <v>549.9</v>
      </c>
      <c r="F1975" s="871">
        <v>457</v>
      </c>
      <c r="G1975" s="504">
        <v>549.9</v>
      </c>
      <c r="H1975" s="504">
        <v>457</v>
      </c>
      <c r="I1975" s="510">
        <v>1006.9</v>
      </c>
    </row>
    <row r="1976" spans="3:9">
      <c r="C1976" s="869" t="s">
        <v>2087</v>
      </c>
      <c r="D1976" s="872">
        <v>0.79166666666666663</v>
      </c>
      <c r="E1976" s="871">
        <v>520</v>
      </c>
      <c r="F1976" s="871">
        <v>454</v>
      </c>
      <c r="G1976" s="504">
        <v>520</v>
      </c>
      <c r="H1976" s="504">
        <v>454</v>
      </c>
      <c r="I1976" s="510">
        <v>974</v>
      </c>
    </row>
    <row r="1977" spans="3:9">
      <c r="C1977" s="869" t="s">
        <v>2087</v>
      </c>
      <c r="D1977" s="872">
        <v>0.83333333333333337</v>
      </c>
      <c r="E1977" s="871">
        <v>556.9</v>
      </c>
      <c r="F1977" s="871">
        <v>457</v>
      </c>
      <c r="G1977" s="504">
        <v>556.9</v>
      </c>
      <c r="H1977" s="504">
        <v>457</v>
      </c>
      <c r="I1977" s="510">
        <v>1013.9</v>
      </c>
    </row>
    <row r="1978" spans="3:9">
      <c r="C1978" s="869" t="s">
        <v>2087</v>
      </c>
      <c r="D1978" s="872">
        <v>0.875</v>
      </c>
      <c r="E1978" s="871">
        <v>557.5</v>
      </c>
      <c r="F1978" s="871">
        <v>480</v>
      </c>
      <c r="G1978" s="504">
        <v>557.5</v>
      </c>
      <c r="H1978" s="504">
        <v>480</v>
      </c>
      <c r="I1978" s="510">
        <v>1037.5</v>
      </c>
    </row>
    <row r="1979" spans="3:9">
      <c r="C1979" s="869" t="s">
        <v>2087</v>
      </c>
      <c r="D1979" s="872">
        <v>0.91666666666666663</v>
      </c>
      <c r="E1979" s="871">
        <v>628.4</v>
      </c>
      <c r="F1979" s="871">
        <v>524</v>
      </c>
      <c r="G1979" s="504">
        <v>628.4</v>
      </c>
      <c r="H1979" s="504">
        <v>524</v>
      </c>
      <c r="I1979" s="510">
        <v>1152.4000000000001</v>
      </c>
    </row>
    <row r="1980" spans="3:9">
      <c r="C1980" s="869" t="s">
        <v>2087</v>
      </c>
      <c r="D1980" s="872">
        <v>0.95833333333333337</v>
      </c>
      <c r="E1980" s="871">
        <v>571.70000000000005</v>
      </c>
      <c r="F1980" s="871">
        <v>586</v>
      </c>
      <c r="G1980" s="504">
        <v>571.70000000000005</v>
      </c>
      <c r="H1980" s="504">
        <v>586</v>
      </c>
      <c r="I1980" s="510">
        <v>1157.7</v>
      </c>
    </row>
    <row r="1981" spans="3:9">
      <c r="C1981" s="869" t="s">
        <v>2087</v>
      </c>
      <c r="D1981" s="872">
        <v>0</v>
      </c>
      <c r="E1981" s="871">
        <v>560.5</v>
      </c>
      <c r="F1981" s="871">
        <v>576</v>
      </c>
      <c r="G1981" s="504">
        <v>560.5</v>
      </c>
      <c r="H1981" s="504">
        <v>576</v>
      </c>
      <c r="I1981" s="510">
        <v>1136.5</v>
      </c>
    </row>
    <row r="1982" spans="3:9">
      <c r="C1982" s="869" t="s">
        <v>2087</v>
      </c>
      <c r="D1982" s="872">
        <v>4.1666666666666664E-2</v>
      </c>
      <c r="E1982" s="871">
        <v>543.1</v>
      </c>
      <c r="F1982" s="871">
        <v>572</v>
      </c>
      <c r="G1982" s="504">
        <v>543.1</v>
      </c>
      <c r="H1982" s="504">
        <v>572</v>
      </c>
      <c r="I1982" s="510">
        <v>1115.0999999999999</v>
      </c>
    </row>
    <row r="1983" spans="3:9">
      <c r="C1983" s="869" t="s">
        <v>2087</v>
      </c>
      <c r="D1983" s="872">
        <v>8.3333333333333329E-2</v>
      </c>
      <c r="E1983" s="871">
        <v>545.5</v>
      </c>
      <c r="F1983" s="871">
        <v>547</v>
      </c>
      <c r="G1983" s="504">
        <v>545.5</v>
      </c>
      <c r="H1983" s="504">
        <v>547</v>
      </c>
      <c r="I1983" s="510">
        <v>1092.5</v>
      </c>
    </row>
    <row r="1984" spans="3:9">
      <c r="C1984" s="869" t="s">
        <v>2087</v>
      </c>
      <c r="D1984" s="872">
        <v>0.125</v>
      </c>
      <c r="E1984" s="871">
        <v>560</v>
      </c>
      <c r="F1984" s="871">
        <v>526</v>
      </c>
      <c r="G1984" s="504">
        <v>560</v>
      </c>
      <c r="H1984" s="504">
        <v>526</v>
      </c>
      <c r="I1984" s="510">
        <v>1086</v>
      </c>
    </row>
    <row r="1985" spans="3:9">
      <c r="C1985" s="869" t="s">
        <v>2087</v>
      </c>
      <c r="D1985" s="872">
        <v>0.16666666666666666</v>
      </c>
      <c r="E1985" s="871">
        <v>560</v>
      </c>
      <c r="F1985" s="871">
        <v>513</v>
      </c>
      <c r="G1985" s="504">
        <v>560</v>
      </c>
      <c r="H1985" s="504">
        <v>513</v>
      </c>
      <c r="I1985" s="510">
        <v>1073</v>
      </c>
    </row>
    <row r="1986" spans="3:9">
      <c r="C1986" s="869" t="s">
        <v>2087</v>
      </c>
      <c r="D1986" s="872">
        <v>0.20833333333333334</v>
      </c>
      <c r="E1986" s="871">
        <v>563</v>
      </c>
      <c r="F1986" s="871">
        <v>510</v>
      </c>
      <c r="G1986" s="504">
        <v>563</v>
      </c>
      <c r="H1986" s="504">
        <v>510</v>
      </c>
      <c r="I1986" s="510">
        <v>1073</v>
      </c>
    </row>
    <row r="1987" spans="3:9">
      <c r="C1987" s="869" t="s">
        <v>2087</v>
      </c>
      <c r="D1987" s="872">
        <v>0.25</v>
      </c>
      <c r="E1987" s="871">
        <v>570</v>
      </c>
      <c r="F1987" s="871">
        <v>509</v>
      </c>
      <c r="G1987" s="504">
        <v>570</v>
      </c>
      <c r="H1987" s="504">
        <v>509</v>
      </c>
      <c r="I1987" s="510">
        <v>1079</v>
      </c>
    </row>
    <row r="1988" spans="3:9">
      <c r="C1988" s="869" t="s">
        <v>2087</v>
      </c>
      <c r="D1988" s="872">
        <v>0.29166666666666669</v>
      </c>
      <c r="E1988" s="871">
        <v>570</v>
      </c>
      <c r="F1988" s="871">
        <v>509</v>
      </c>
      <c r="G1988" s="504">
        <v>570</v>
      </c>
      <c r="H1988" s="504">
        <v>509</v>
      </c>
      <c r="I1988" s="510">
        <v>1079</v>
      </c>
    </row>
    <row r="1989" spans="3:9">
      <c r="C1989" s="869" t="s">
        <v>2087</v>
      </c>
      <c r="D1989" s="872">
        <v>0.33333333333333331</v>
      </c>
      <c r="E1989" s="871">
        <v>562.5</v>
      </c>
      <c r="F1989" s="871">
        <v>509</v>
      </c>
      <c r="G1989" s="504">
        <v>562.5</v>
      </c>
      <c r="H1989" s="504">
        <v>509</v>
      </c>
      <c r="I1989" s="510">
        <v>1071.5</v>
      </c>
    </row>
    <row r="1990" spans="3:9">
      <c r="C1990" s="869" t="s">
        <v>2087</v>
      </c>
      <c r="D1990" s="872">
        <v>0.375</v>
      </c>
      <c r="E1990" s="871">
        <v>555</v>
      </c>
      <c r="F1990" s="871">
        <v>510</v>
      </c>
      <c r="G1990" s="504">
        <v>555</v>
      </c>
      <c r="H1990" s="504">
        <v>510</v>
      </c>
      <c r="I1990" s="510">
        <v>1065</v>
      </c>
    </row>
    <row r="1991" spans="3:9">
      <c r="C1991" s="869" t="s">
        <v>2087</v>
      </c>
      <c r="D1991" s="872">
        <v>0.41666666666666669</v>
      </c>
      <c r="E1991" s="871">
        <v>527.70000000000005</v>
      </c>
      <c r="F1991" s="871">
        <v>490</v>
      </c>
      <c r="G1991" s="504">
        <v>527.70000000000005</v>
      </c>
      <c r="H1991" s="504">
        <v>490</v>
      </c>
      <c r="I1991" s="510">
        <v>1017.7</v>
      </c>
    </row>
    <row r="1992" spans="3:9">
      <c r="C1992" s="869" t="s">
        <v>2087</v>
      </c>
      <c r="D1992" s="872">
        <v>0.45833333333333331</v>
      </c>
      <c r="E1992" s="871">
        <v>523.5</v>
      </c>
      <c r="F1992" s="871">
        <v>495</v>
      </c>
      <c r="G1992" s="504">
        <v>523.5</v>
      </c>
      <c r="H1992" s="504">
        <v>495</v>
      </c>
      <c r="I1992" s="510">
        <v>1018.5</v>
      </c>
    </row>
    <row r="1993" spans="3:9">
      <c r="C1993" s="869" t="s">
        <v>2087</v>
      </c>
      <c r="D1993" s="872">
        <v>0.5</v>
      </c>
      <c r="E1993" s="871">
        <v>534.29999999999995</v>
      </c>
      <c r="F1993" s="871">
        <v>493</v>
      </c>
      <c r="G1993" s="504">
        <v>534.29999999999995</v>
      </c>
      <c r="H1993" s="504">
        <v>493</v>
      </c>
      <c r="I1993" s="510">
        <v>1027.3</v>
      </c>
    </row>
    <row r="1994" spans="3:9">
      <c r="C1994" s="869" t="s">
        <v>2087</v>
      </c>
      <c r="D1994" s="872">
        <v>0.54166666666666663</v>
      </c>
      <c r="E1994" s="871">
        <v>550.20000000000005</v>
      </c>
      <c r="F1994" s="871">
        <v>485</v>
      </c>
      <c r="G1994" s="504">
        <v>550.20000000000005</v>
      </c>
      <c r="H1994" s="504">
        <v>485</v>
      </c>
      <c r="I1994" s="510">
        <v>1035.2</v>
      </c>
    </row>
    <row r="1995" spans="3:9">
      <c r="C1995" s="869" t="s">
        <v>2087</v>
      </c>
      <c r="D1995" s="872">
        <v>0.58333333333333337</v>
      </c>
      <c r="E1995" s="871">
        <v>563.9</v>
      </c>
      <c r="F1995" s="871">
        <v>494</v>
      </c>
      <c r="G1995" s="504">
        <v>563.9</v>
      </c>
      <c r="H1995" s="504">
        <v>494</v>
      </c>
      <c r="I1995" s="510">
        <v>1057.9000000000001</v>
      </c>
    </row>
    <row r="1996" spans="3:9">
      <c r="C1996" s="869" t="s">
        <v>2087</v>
      </c>
      <c r="D1996" s="872">
        <v>0.625</v>
      </c>
      <c r="E1996" s="871">
        <v>590.20000000000005</v>
      </c>
      <c r="F1996" s="871">
        <v>519</v>
      </c>
      <c r="G1996" s="504">
        <v>590.20000000000005</v>
      </c>
      <c r="H1996" s="504">
        <v>519</v>
      </c>
      <c r="I1996" s="510">
        <v>1109.2</v>
      </c>
    </row>
    <row r="1997" spans="3:9">
      <c r="C1997" s="869" t="s">
        <v>2087</v>
      </c>
      <c r="D1997" s="872">
        <v>0.66666666666666663</v>
      </c>
      <c r="E1997" s="871">
        <v>585</v>
      </c>
      <c r="F1997" s="871">
        <v>520</v>
      </c>
      <c r="G1997" s="504">
        <v>585</v>
      </c>
      <c r="H1997" s="504">
        <v>520</v>
      </c>
      <c r="I1997" s="510">
        <v>1105</v>
      </c>
    </row>
    <row r="1998" spans="3:9">
      <c r="C1998" s="869" t="s">
        <v>2087</v>
      </c>
      <c r="D1998" s="872">
        <v>0.70833333333333337</v>
      </c>
      <c r="E1998" s="871">
        <v>562.5</v>
      </c>
      <c r="F1998" s="871">
        <v>524</v>
      </c>
      <c r="G1998" s="504">
        <v>562.5</v>
      </c>
      <c r="H1998" s="504">
        <v>524</v>
      </c>
      <c r="I1998" s="510">
        <v>1086.5</v>
      </c>
    </row>
    <row r="1999" spans="3:9">
      <c r="C1999" s="869" t="s">
        <v>2087</v>
      </c>
      <c r="D1999" s="872">
        <v>0.75</v>
      </c>
      <c r="E1999" s="871">
        <v>459.3</v>
      </c>
      <c r="F1999" s="871">
        <v>467</v>
      </c>
      <c r="G1999" s="504">
        <v>459.3</v>
      </c>
      <c r="H1999" s="504">
        <v>467</v>
      </c>
      <c r="I1999" s="510">
        <v>926.3</v>
      </c>
    </row>
    <row r="2000" spans="3:9">
      <c r="C2000" s="869" t="s">
        <v>2087</v>
      </c>
      <c r="D2000" s="872">
        <v>0.79166666666666663</v>
      </c>
      <c r="E2000" s="871">
        <v>495.9</v>
      </c>
      <c r="F2000" s="871">
        <v>457</v>
      </c>
      <c r="G2000" s="504">
        <v>495.9</v>
      </c>
      <c r="H2000" s="504">
        <v>457</v>
      </c>
      <c r="I2000" s="510">
        <v>952.9</v>
      </c>
    </row>
    <row r="2001" spans="3:9">
      <c r="C2001" s="869" t="s">
        <v>2087</v>
      </c>
      <c r="D2001" s="872">
        <v>0.83333333333333337</v>
      </c>
      <c r="E2001" s="871">
        <v>508.6</v>
      </c>
      <c r="F2001" s="871">
        <v>457</v>
      </c>
      <c r="G2001" s="504">
        <v>508.6</v>
      </c>
      <c r="H2001" s="504">
        <v>457</v>
      </c>
      <c r="I2001" s="510">
        <v>965.6</v>
      </c>
    </row>
    <row r="2002" spans="3:9">
      <c r="C2002" s="869" t="s">
        <v>2087</v>
      </c>
      <c r="D2002" s="872">
        <v>0.875</v>
      </c>
      <c r="E2002" s="871">
        <v>535</v>
      </c>
      <c r="F2002" s="871">
        <v>457</v>
      </c>
      <c r="G2002" s="504">
        <v>535</v>
      </c>
      <c r="H2002" s="504">
        <v>457</v>
      </c>
      <c r="I2002" s="510">
        <v>992</v>
      </c>
    </row>
    <row r="2003" spans="3:9">
      <c r="C2003" s="869" t="s">
        <v>2087</v>
      </c>
      <c r="D2003" s="872">
        <v>0.91666666666666663</v>
      </c>
      <c r="E2003" s="871">
        <v>540</v>
      </c>
      <c r="F2003" s="871">
        <v>456</v>
      </c>
      <c r="G2003" s="504">
        <v>540</v>
      </c>
      <c r="H2003" s="504">
        <v>456</v>
      </c>
      <c r="I2003" s="510">
        <v>996</v>
      </c>
    </row>
    <row r="2004" spans="3:9">
      <c r="C2004" s="869" t="s">
        <v>2087</v>
      </c>
      <c r="D2004" s="872">
        <v>0.95833333333333337</v>
      </c>
      <c r="E2004" s="871">
        <v>546.1</v>
      </c>
      <c r="F2004" s="871">
        <v>457</v>
      </c>
      <c r="G2004" s="504">
        <v>546.1</v>
      </c>
      <c r="H2004" s="504">
        <v>457</v>
      </c>
      <c r="I2004" s="510">
        <v>1003.1</v>
      </c>
    </row>
    <row r="2005" spans="3:9">
      <c r="C2005" s="869" t="s">
        <v>2087</v>
      </c>
      <c r="D2005" s="872">
        <v>0</v>
      </c>
      <c r="E2005" s="871">
        <v>563.5</v>
      </c>
      <c r="F2005" s="871">
        <v>455</v>
      </c>
      <c r="G2005" s="504">
        <v>563.5</v>
      </c>
      <c r="H2005" s="504">
        <v>455</v>
      </c>
      <c r="I2005" s="510">
        <v>1018.5</v>
      </c>
    </row>
    <row r="2006" spans="3:9">
      <c r="C2006" s="869" t="s">
        <v>2087</v>
      </c>
      <c r="D2006" s="872">
        <v>4.1666666666666664E-2</v>
      </c>
      <c r="E2006" s="871">
        <v>570.1</v>
      </c>
      <c r="F2006" s="871">
        <v>454</v>
      </c>
      <c r="G2006" s="504">
        <v>570.1</v>
      </c>
      <c r="H2006" s="504">
        <v>454</v>
      </c>
      <c r="I2006" s="510">
        <v>1024.0999999999999</v>
      </c>
    </row>
    <row r="2007" spans="3:9">
      <c r="C2007" s="869" t="s">
        <v>2087</v>
      </c>
      <c r="D2007" s="872">
        <v>8.3333333333333329E-2</v>
      </c>
      <c r="E2007" s="871">
        <v>516.20000000000005</v>
      </c>
      <c r="F2007" s="871">
        <v>455</v>
      </c>
      <c r="G2007" s="504">
        <v>516.20000000000005</v>
      </c>
      <c r="H2007" s="504">
        <v>455</v>
      </c>
      <c r="I2007" s="510">
        <v>971.2</v>
      </c>
    </row>
    <row r="2008" spans="3:9">
      <c r="C2008" s="869" t="s">
        <v>2087</v>
      </c>
      <c r="D2008" s="872">
        <v>0.125</v>
      </c>
      <c r="E2008" s="871">
        <v>566.4</v>
      </c>
      <c r="F2008" s="871">
        <v>481</v>
      </c>
      <c r="G2008" s="504">
        <v>566.4</v>
      </c>
      <c r="H2008" s="504">
        <v>481</v>
      </c>
      <c r="I2008" s="510">
        <v>1047.4000000000001</v>
      </c>
    </row>
    <row r="2009" spans="3:9">
      <c r="C2009" s="869" t="s">
        <v>2087</v>
      </c>
      <c r="D2009" s="872">
        <v>0.16666666666666666</v>
      </c>
      <c r="E2009" s="871">
        <v>535.5</v>
      </c>
      <c r="F2009" s="871">
        <v>526</v>
      </c>
      <c r="G2009" s="504">
        <v>535.5</v>
      </c>
      <c r="H2009" s="504">
        <v>526</v>
      </c>
      <c r="I2009" s="510">
        <v>1061.5</v>
      </c>
    </row>
    <row r="2010" spans="3:9">
      <c r="C2010" s="869" t="s">
        <v>2087</v>
      </c>
      <c r="D2010" s="872">
        <v>0.20833333333333334</v>
      </c>
      <c r="E2010" s="871">
        <v>540.1</v>
      </c>
      <c r="F2010" s="871">
        <v>528</v>
      </c>
      <c r="G2010" s="504">
        <v>540.1</v>
      </c>
      <c r="H2010" s="504">
        <v>528</v>
      </c>
      <c r="I2010" s="510">
        <v>1068.0999999999999</v>
      </c>
    </row>
    <row r="2011" spans="3:9">
      <c r="C2011" s="869" t="s">
        <v>2087</v>
      </c>
      <c r="D2011" s="872">
        <v>0.25</v>
      </c>
      <c r="E2011" s="871">
        <v>541.5</v>
      </c>
      <c r="F2011" s="871">
        <v>529</v>
      </c>
      <c r="G2011" s="504">
        <v>541.5</v>
      </c>
      <c r="H2011" s="504">
        <v>529</v>
      </c>
      <c r="I2011" s="510">
        <v>1070.5</v>
      </c>
    </row>
    <row r="2012" spans="3:9">
      <c r="C2012" s="869" t="s">
        <v>2087</v>
      </c>
      <c r="D2012" s="872">
        <v>0.29166666666666669</v>
      </c>
      <c r="E2012" s="871">
        <v>560</v>
      </c>
      <c r="F2012" s="871">
        <v>519</v>
      </c>
      <c r="G2012" s="504">
        <v>560</v>
      </c>
      <c r="H2012" s="504">
        <v>519</v>
      </c>
      <c r="I2012" s="510">
        <v>1079</v>
      </c>
    </row>
    <row r="2013" spans="3:9">
      <c r="C2013" s="869" t="s">
        <v>2087</v>
      </c>
      <c r="D2013" s="872">
        <v>0.33333333333333331</v>
      </c>
      <c r="E2013" s="871">
        <v>550.9</v>
      </c>
      <c r="F2013" s="871">
        <v>513</v>
      </c>
      <c r="G2013" s="504">
        <v>550.9</v>
      </c>
      <c r="H2013" s="504">
        <v>513</v>
      </c>
      <c r="I2013" s="510">
        <v>1063.9000000000001</v>
      </c>
    </row>
    <row r="2014" spans="3:9">
      <c r="C2014" s="869" t="s">
        <v>2087</v>
      </c>
      <c r="D2014" s="872">
        <v>0.375</v>
      </c>
      <c r="E2014" s="871">
        <v>540</v>
      </c>
      <c r="F2014" s="871">
        <v>515</v>
      </c>
      <c r="G2014" s="504">
        <v>540</v>
      </c>
      <c r="H2014" s="504">
        <v>515</v>
      </c>
      <c r="I2014" s="510">
        <v>1055</v>
      </c>
    </row>
    <row r="2015" spans="3:9">
      <c r="C2015" s="869" t="s">
        <v>2087</v>
      </c>
      <c r="D2015" s="872">
        <v>0.41666666666666669</v>
      </c>
      <c r="E2015" s="871">
        <v>540</v>
      </c>
      <c r="F2015" s="871">
        <v>515</v>
      </c>
      <c r="G2015" s="504">
        <v>540</v>
      </c>
      <c r="H2015" s="504">
        <v>515</v>
      </c>
      <c r="I2015" s="510">
        <v>1055</v>
      </c>
    </row>
    <row r="2016" spans="3:9">
      <c r="C2016" s="869" t="s">
        <v>2087</v>
      </c>
      <c r="D2016" s="872">
        <v>0.45833333333333331</v>
      </c>
      <c r="E2016" s="871">
        <v>532.29999999999995</v>
      </c>
      <c r="F2016" s="871">
        <v>515</v>
      </c>
      <c r="G2016" s="504">
        <v>532.29999999999995</v>
      </c>
      <c r="H2016" s="504">
        <v>515</v>
      </c>
      <c r="I2016" s="510">
        <v>1047.3</v>
      </c>
    </row>
    <row r="2017" spans="3:9">
      <c r="C2017" s="869" t="s">
        <v>2087</v>
      </c>
      <c r="D2017" s="872">
        <v>0.5</v>
      </c>
      <c r="E2017" s="871">
        <v>538.1</v>
      </c>
      <c r="F2017" s="871">
        <v>491</v>
      </c>
      <c r="G2017" s="504">
        <v>538.1</v>
      </c>
      <c r="H2017" s="504">
        <v>491</v>
      </c>
      <c r="I2017" s="510">
        <v>1029.0999999999999</v>
      </c>
    </row>
    <row r="2018" spans="3:9">
      <c r="C2018" s="869" t="s">
        <v>2087</v>
      </c>
      <c r="D2018" s="872">
        <v>0.54166666666666663</v>
      </c>
      <c r="E2018" s="871">
        <v>565.5</v>
      </c>
      <c r="F2018" s="871">
        <v>495</v>
      </c>
      <c r="G2018" s="504">
        <v>565.5</v>
      </c>
      <c r="H2018" s="504">
        <v>495</v>
      </c>
      <c r="I2018" s="510">
        <v>1060.5</v>
      </c>
    </row>
    <row r="2019" spans="3:9">
      <c r="C2019" s="869" t="s">
        <v>2087</v>
      </c>
      <c r="D2019" s="872">
        <v>0.58333333333333337</v>
      </c>
      <c r="E2019" s="871">
        <v>560</v>
      </c>
      <c r="F2019" s="871">
        <v>495</v>
      </c>
      <c r="G2019" s="504">
        <v>560</v>
      </c>
      <c r="H2019" s="504">
        <v>495</v>
      </c>
      <c r="I2019" s="510">
        <v>1055</v>
      </c>
    </row>
    <row r="2020" spans="3:9">
      <c r="C2020" s="869" t="s">
        <v>2087</v>
      </c>
      <c r="D2020" s="872">
        <v>0.625</v>
      </c>
      <c r="E2020" s="871">
        <v>552.1</v>
      </c>
      <c r="F2020" s="871">
        <v>495</v>
      </c>
      <c r="G2020" s="504">
        <v>552.1</v>
      </c>
      <c r="H2020" s="504">
        <v>495</v>
      </c>
      <c r="I2020" s="510">
        <v>1047.0999999999999</v>
      </c>
    </row>
    <row r="2021" spans="3:9">
      <c r="C2021" s="869" t="s">
        <v>2087</v>
      </c>
      <c r="D2021" s="872">
        <v>0.66666666666666663</v>
      </c>
      <c r="E2021" s="871">
        <v>540.1</v>
      </c>
      <c r="F2021" s="871">
        <v>494</v>
      </c>
      <c r="G2021" s="504">
        <v>540.1</v>
      </c>
      <c r="H2021" s="504">
        <v>494</v>
      </c>
      <c r="I2021" s="510">
        <v>1034.0999999999999</v>
      </c>
    </row>
    <row r="2022" spans="3:9">
      <c r="C2022" s="869" t="s">
        <v>2087</v>
      </c>
      <c r="D2022" s="872">
        <v>0.70833333333333337</v>
      </c>
      <c r="E2022" s="871">
        <v>535.79999999999995</v>
      </c>
      <c r="F2022" s="871">
        <v>494</v>
      </c>
      <c r="G2022" s="504">
        <v>535.79999999999995</v>
      </c>
      <c r="H2022" s="504">
        <v>494</v>
      </c>
      <c r="I2022" s="510">
        <v>1029.8</v>
      </c>
    </row>
    <row r="2023" spans="3:9">
      <c r="C2023" s="869" t="s">
        <v>2087</v>
      </c>
      <c r="D2023" s="872">
        <v>0.75</v>
      </c>
      <c r="E2023" s="871">
        <v>572.29999999999995</v>
      </c>
      <c r="F2023" s="871">
        <v>493</v>
      </c>
      <c r="G2023" s="504">
        <v>572.29999999999995</v>
      </c>
      <c r="H2023" s="504">
        <v>493</v>
      </c>
      <c r="I2023" s="510">
        <v>1065.3</v>
      </c>
    </row>
    <row r="2024" spans="3:9">
      <c r="C2024" s="869" t="s">
        <v>2087</v>
      </c>
      <c r="D2024" s="872">
        <v>0.79166666666666663</v>
      </c>
      <c r="E2024" s="871">
        <v>569.9</v>
      </c>
      <c r="F2024" s="871">
        <v>492</v>
      </c>
      <c r="G2024" s="504">
        <v>569.9</v>
      </c>
      <c r="H2024" s="504">
        <v>492</v>
      </c>
      <c r="I2024" s="510">
        <v>1061.9000000000001</v>
      </c>
    </row>
    <row r="2025" spans="3:9">
      <c r="C2025" s="869" t="s">
        <v>2087</v>
      </c>
      <c r="D2025" s="872">
        <v>0.83333333333333337</v>
      </c>
      <c r="E2025" s="871">
        <v>564.70000000000005</v>
      </c>
      <c r="F2025" s="871">
        <v>492</v>
      </c>
      <c r="G2025" s="504">
        <v>564.70000000000005</v>
      </c>
      <c r="H2025" s="504">
        <v>492</v>
      </c>
      <c r="I2025" s="510">
        <v>1056.7</v>
      </c>
    </row>
    <row r="2026" spans="3:9">
      <c r="C2026" s="869" t="s">
        <v>2087</v>
      </c>
      <c r="D2026" s="872">
        <v>0.875</v>
      </c>
      <c r="E2026" s="871">
        <v>585</v>
      </c>
      <c r="F2026" s="871">
        <v>493</v>
      </c>
      <c r="G2026" s="504">
        <v>585</v>
      </c>
      <c r="H2026" s="504">
        <v>493</v>
      </c>
      <c r="I2026" s="510">
        <v>1078</v>
      </c>
    </row>
    <row r="2027" spans="3:9">
      <c r="C2027" s="869" t="s">
        <v>2087</v>
      </c>
      <c r="D2027" s="872">
        <v>0.91666666666666663</v>
      </c>
      <c r="E2027" s="871">
        <v>590</v>
      </c>
      <c r="F2027" s="871">
        <v>491</v>
      </c>
      <c r="G2027" s="504">
        <v>590</v>
      </c>
      <c r="H2027" s="504">
        <v>491</v>
      </c>
      <c r="I2027" s="510">
        <v>1081</v>
      </c>
    </row>
    <row r="2028" spans="3:9">
      <c r="C2028" s="869" t="s">
        <v>2087</v>
      </c>
      <c r="D2028" s="872">
        <v>0.95833333333333337</v>
      </c>
      <c r="E2028" s="871">
        <v>529.70000000000005</v>
      </c>
      <c r="F2028" s="871">
        <v>489</v>
      </c>
      <c r="G2028" s="504">
        <v>529.70000000000005</v>
      </c>
      <c r="H2028" s="504">
        <v>489</v>
      </c>
      <c r="I2028" s="510">
        <v>1018.7</v>
      </c>
    </row>
    <row r="2029" spans="3:9">
      <c r="C2029" s="869" t="s">
        <v>2087</v>
      </c>
      <c r="D2029" s="872">
        <v>0</v>
      </c>
      <c r="E2029" s="871">
        <v>540.29999999999995</v>
      </c>
      <c r="F2029" s="871">
        <v>485</v>
      </c>
      <c r="G2029" s="504">
        <v>540.29999999999995</v>
      </c>
      <c r="H2029" s="504">
        <v>485</v>
      </c>
      <c r="I2029" s="510">
        <v>1025.3</v>
      </c>
    </row>
    <row r="2030" spans="3:9">
      <c r="C2030" s="869" t="s">
        <v>2087</v>
      </c>
      <c r="D2030" s="872">
        <v>4.1666666666666664E-2</v>
      </c>
      <c r="E2030" s="871">
        <v>557.70000000000005</v>
      </c>
      <c r="F2030" s="871">
        <v>485</v>
      </c>
      <c r="G2030" s="504">
        <v>557.70000000000005</v>
      </c>
      <c r="H2030" s="504">
        <v>485</v>
      </c>
      <c r="I2030" s="510">
        <v>1042.7</v>
      </c>
    </row>
    <row r="2031" spans="3:9">
      <c r="C2031" s="869" t="s">
        <v>2087</v>
      </c>
      <c r="D2031" s="872">
        <v>8.3333333333333329E-2</v>
      </c>
      <c r="E2031" s="871">
        <v>560.1</v>
      </c>
      <c r="F2031" s="871">
        <v>484</v>
      </c>
      <c r="G2031" s="504">
        <v>560.1</v>
      </c>
      <c r="H2031" s="504">
        <v>484</v>
      </c>
      <c r="I2031" s="510">
        <v>1044.0999999999999</v>
      </c>
    </row>
    <row r="2032" spans="3:9">
      <c r="C2032" s="869" t="s">
        <v>2087</v>
      </c>
      <c r="D2032" s="872">
        <v>0.125</v>
      </c>
      <c r="E2032" s="871">
        <v>573.9</v>
      </c>
      <c r="F2032" s="871">
        <v>490</v>
      </c>
      <c r="G2032" s="504">
        <v>573.9</v>
      </c>
      <c r="H2032" s="504">
        <v>490</v>
      </c>
      <c r="I2032" s="510">
        <v>1063.9000000000001</v>
      </c>
    </row>
    <row r="2033" spans="3:9">
      <c r="C2033" s="869" t="s">
        <v>2087</v>
      </c>
      <c r="D2033" s="872">
        <v>0.16666666666666666</v>
      </c>
      <c r="E2033" s="871">
        <v>551.6</v>
      </c>
      <c r="F2033" s="871">
        <v>482</v>
      </c>
      <c r="G2033" s="504">
        <v>551.6</v>
      </c>
      <c r="H2033" s="504">
        <v>482</v>
      </c>
      <c r="I2033" s="510">
        <v>1033.5999999999999</v>
      </c>
    </row>
    <row r="2034" spans="3:9">
      <c r="C2034" s="869" t="s">
        <v>2087</v>
      </c>
      <c r="D2034" s="872">
        <v>0.20833333333333334</v>
      </c>
      <c r="E2034" s="871">
        <v>537.9</v>
      </c>
      <c r="F2034" s="871">
        <v>484</v>
      </c>
      <c r="G2034" s="504">
        <v>537.9</v>
      </c>
      <c r="H2034" s="504">
        <v>484</v>
      </c>
      <c r="I2034" s="510">
        <v>1021.9</v>
      </c>
    </row>
    <row r="2035" spans="3:9">
      <c r="C2035" s="869" t="s">
        <v>2087</v>
      </c>
      <c r="D2035" s="872">
        <v>0.25</v>
      </c>
      <c r="E2035" s="871">
        <v>529.70000000000005</v>
      </c>
      <c r="F2035" s="871">
        <v>484</v>
      </c>
      <c r="G2035" s="504">
        <v>529.70000000000005</v>
      </c>
      <c r="H2035" s="504">
        <v>484</v>
      </c>
      <c r="I2035" s="510">
        <v>1013.7</v>
      </c>
    </row>
    <row r="2036" spans="3:9">
      <c r="C2036" s="869" t="s">
        <v>2087</v>
      </c>
      <c r="D2036" s="872">
        <v>0.29166666666666669</v>
      </c>
      <c r="E2036" s="871">
        <v>562.4</v>
      </c>
      <c r="F2036" s="871">
        <v>485</v>
      </c>
      <c r="G2036" s="504">
        <v>562.4</v>
      </c>
      <c r="H2036" s="504">
        <v>485</v>
      </c>
      <c r="I2036" s="510">
        <v>1047.4000000000001</v>
      </c>
    </row>
    <row r="2037" spans="3:9">
      <c r="C2037" s="869" t="s">
        <v>2087</v>
      </c>
      <c r="D2037" s="872">
        <v>0.33333333333333331</v>
      </c>
      <c r="E2037" s="871">
        <v>577.79999999999995</v>
      </c>
      <c r="F2037" s="871">
        <v>489</v>
      </c>
      <c r="G2037" s="504">
        <v>577.79999999999995</v>
      </c>
      <c r="H2037" s="504">
        <v>489</v>
      </c>
      <c r="I2037" s="510">
        <v>1066.8</v>
      </c>
    </row>
    <row r="2038" spans="3:9">
      <c r="C2038" s="869" t="s">
        <v>2087</v>
      </c>
      <c r="D2038" s="872">
        <v>0.375</v>
      </c>
      <c r="E2038" s="871">
        <v>580.5</v>
      </c>
      <c r="F2038" s="871">
        <v>509</v>
      </c>
      <c r="G2038" s="504">
        <v>580.5</v>
      </c>
      <c r="H2038" s="504">
        <v>509</v>
      </c>
      <c r="I2038" s="510">
        <v>1089.5</v>
      </c>
    </row>
    <row r="2039" spans="3:9">
      <c r="C2039" s="869" t="s">
        <v>2087</v>
      </c>
      <c r="D2039" s="872">
        <v>0.41666666666666669</v>
      </c>
      <c r="E2039" s="871">
        <v>570.70000000000005</v>
      </c>
      <c r="F2039" s="871">
        <v>510</v>
      </c>
      <c r="G2039" s="504">
        <v>570.70000000000005</v>
      </c>
      <c r="H2039" s="504">
        <v>510</v>
      </c>
      <c r="I2039" s="510">
        <v>1080.7</v>
      </c>
    </row>
    <row r="2040" spans="3:9">
      <c r="C2040" s="869" t="s">
        <v>2087</v>
      </c>
      <c r="D2040" s="872">
        <v>0.45833333333333331</v>
      </c>
      <c r="E2040" s="871">
        <v>555</v>
      </c>
      <c r="F2040" s="871">
        <v>502</v>
      </c>
      <c r="G2040" s="504">
        <v>555</v>
      </c>
      <c r="H2040" s="504">
        <v>502</v>
      </c>
      <c r="I2040" s="510">
        <v>1057</v>
      </c>
    </row>
    <row r="2041" spans="3:9">
      <c r="C2041" s="869" t="s">
        <v>2087</v>
      </c>
      <c r="D2041" s="872">
        <v>0.5</v>
      </c>
      <c r="E2041" s="871">
        <v>584.70000000000005</v>
      </c>
      <c r="F2041" s="871">
        <v>498</v>
      </c>
      <c r="G2041" s="504">
        <v>584.70000000000005</v>
      </c>
      <c r="H2041" s="504">
        <v>498</v>
      </c>
      <c r="I2041" s="510">
        <v>1082.7</v>
      </c>
    </row>
    <row r="2042" spans="3:9">
      <c r="C2042" s="869" t="s">
        <v>2087</v>
      </c>
      <c r="D2042" s="872">
        <v>0.54166666666666663</v>
      </c>
      <c r="E2042" s="871">
        <v>590</v>
      </c>
      <c r="F2042" s="871">
        <v>500</v>
      </c>
      <c r="G2042" s="504">
        <v>590</v>
      </c>
      <c r="H2042" s="504">
        <v>500</v>
      </c>
      <c r="I2042" s="510">
        <v>1090</v>
      </c>
    </row>
    <row r="2043" spans="3:9">
      <c r="C2043" s="869" t="s">
        <v>2087</v>
      </c>
      <c r="D2043" s="872">
        <v>0.58333333333333337</v>
      </c>
      <c r="E2043" s="871">
        <v>590.1</v>
      </c>
      <c r="F2043" s="871">
        <v>500</v>
      </c>
      <c r="G2043" s="504">
        <v>590.1</v>
      </c>
      <c r="H2043" s="504">
        <v>500</v>
      </c>
      <c r="I2043" s="510">
        <v>1090.0999999999999</v>
      </c>
    </row>
    <row r="2044" spans="3:9">
      <c r="C2044" s="869" t="s">
        <v>2087</v>
      </c>
      <c r="D2044" s="872">
        <v>0.625</v>
      </c>
      <c r="E2044" s="871">
        <v>601.79999999999995</v>
      </c>
      <c r="F2044" s="871">
        <v>499</v>
      </c>
      <c r="G2044" s="504">
        <v>601.79999999999995</v>
      </c>
      <c r="H2044" s="504">
        <v>499</v>
      </c>
      <c r="I2044" s="510">
        <v>1100.8</v>
      </c>
    </row>
    <row r="2045" spans="3:9">
      <c r="C2045" s="869" t="s">
        <v>2087</v>
      </c>
      <c r="D2045" s="872">
        <v>0.66666666666666663</v>
      </c>
      <c r="E2045" s="871">
        <v>564.9</v>
      </c>
      <c r="F2045" s="871">
        <v>498</v>
      </c>
      <c r="G2045" s="504">
        <v>564.9</v>
      </c>
      <c r="H2045" s="504">
        <v>498</v>
      </c>
      <c r="I2045" s="510">
        <v>1062.9000000000001</v>
      </c>
    </row>
    <row r="2046" spans="3:9">
      <c r="C2046" s="869" t="s">
        <v>2087</v>
      </c>
      <c r="D2046" s="872">
        <v>0.70833333333333337</v>
      </c>
      <c r="E2046" s="871">
        <v>576.1</v>
      </c>
      <c r="F2046" s="871">
        <v>495</v>
      </c>
      <c r="G2046" s="504">
        <v>576.1</v>
      </c>
      <c r="H2046" s="504">
        <v>495</v>
      </c>
      <c r="I2046" s="510">
        <v>1071.0999999999999</v>
      </c>
    </row>
    <row r="2047" spans="3:9">
      <c r="C2047" s="869" t="s">
        <v>2087</v>
      </c>
      <c r="D2047" s="872">
        <v>0.75</v>
      </c>
      <c r="E2047" s="871">
        <v>599.79999999999995</v>
      </c>
      <c r="F2047" s="871">
        <v>500</v>
      </c>
      <c r="G2047" s="504">
        <v>599.79999999999995</v>
      </c>
      <c r="H2047" s="504">
        <v>500</v>
      </c>
      <c r="I2047" s="510">
        <v>1099.8</v>
      </c>
    </row>
    <row r="2048" spans="3:9">
      <c r="C2048" s="869" t="s">
        <v>2087</v>
      </c>
      <c r="D2048" s="872">
        <v>0.79166666666666663</v>
      </c>
      <c r="E2048" s="871">
        <v>600</v>
      </c>
      <c r="F2048" s="871">
        <v>499</v>
      </c>
      <c r="G2048" s="504">
        <v>600</v>
      </c>
      <c r="H2048" s="504">
        <v>499</v>
      </c>
      <c r="I2048" s="510">
        <v>1099</v>
      </c>
    </row>
    <row r="2049" spans="3:9">
      <c r="C2049" s="869" t="s">
        <v>2087</v>
      </c>
      <c r="D2049" s="872">
        <v>0.83333333333333337</v>
      </c>
      <c r="E2049" s="871">
        <v>600</v>
      </c>
      <c r="F2049" s="871">
        <v>499</v>
      </c>
      <c r="G2049" s="504">
        <v>600</v>
      </c>
      <c r="H2049" s="504">
        <v>499</v>
      </c>
      <c r="I2049" s="510">
        <v>1099</v>
      </c>
    </row>
    <row r="2050" spans="3:9">
      <c r="C2050" s="869" t="s">
        <v>2087</v>
      </c>
      <c r="D2050" s="872">
        <v>0.875</v>
      </c>
      <c r="E2050" s="871">
        <v>600</v>
      </c>
      <c r="F2050" s="871">
        <v>499</v>
      </c>
      <c r="G2050" s="504">
        <v>600</v>
      </c>
      <c r="H2050" s="504">
        <v>499</v>
      </c>
      <c r="I2050" s="510">
        <v>1099</v>
      </c>
    </row>
    <row r="2051" spans="3:9">
      <c r="C2051" s="869" t="s">
        <v>2087</v>
      </c>
      <c r="D2051" s="872">
        <v>0.91666666666666663</v>
      </c>
      <c r="E2051" s="871">
        <v>600</v>
      </c>
      <c r="F2051" s="871">
        <v>499</v>
      </c>
      <c r="G2051" s="504">
        <v>600</v>
      </c>
      <c r="H2051" s="504">
        <v>499</v>
      </c>
      <c r="I2051" s="510">
        <v>1099</v>
      </c>
    </row>
    <row r="2052" spans="3:9">
      <c r="C2052" s="869" t="s">
        <v>2087</v>
      </c>
      <c r="D2052" s="872">
        <v>0.95833333333333337</v>
      </c>
      <c r="E2052" s="871">
        <v>600</v>
      </c>
      <c r="F2052" s="871">
        <v>498</v>
      </c>
      <c r="G2052" s="504">
        <v>600</v>
      </c>
      <c r="H2052" s="504">
        <v>498</v>
      </c>
      <c r="I2052" s="510">
        <v>1098</v>
      </c>
    </row>
    <row r="2053" spans="3:9">
      <c r="C2053" s="869" t="s">
        <v>2087</v>
      </c>
      <c r="D2053" s="872">
        <v>0</v>
      </c>
      <c r="E2053" s="871">
        <v>599.20000000000005</v>
      </c>
      <c r="F2053" s="871">
        <v>496</v>
      </c>
      <c r="G2053" s="504">
        <v>599.20000000000005</v>
      </c>
      <c r="H2053" s="504">
        <v>496</v>
      </c>
      <c r="I2053" s="510">
        <v>1095.2</v>
      </c>
    </row>
    <row r="2054" spans="3:9">
      <c r="C2054" s="869" t="s">
        <v>2087</v>
      </c>
      <c r="D2054" s="872">
        <v>4.1666666666666664E-2</v>
      </c>
      <c r="E2054" s="871">
        <v>590</v>
      </c>
      <c r="F2054" s="871">
        <v>496</v>
      </c>
      <c r="G2054" s="504">
        <v>590</v>
      </c>
      <c r="H2054" s="504">
        <v>496</v>
      </c>
      <c r="I2054" s="510">
        <v>1086</v>
      </c>
    </row>
    <row r="2055" spans="3:9">
      <c r="C2055" s="869" t="s">
        <v>2087</v>
      </c>
      <c r="D2055" s="872">
        <v>8.3333333333333329E-2</v>
      </c>
      <c r="E2055" s="871">
        <v>590</v>
      </c>
      <c r="F2055" s="871">
        <v>497</v>
      </c>
      <c r="G2055" s="504">
        <v>590</v>
      </c>
      <c r="H2055" s="504">
        <v>497</v>
      </c>
      <c r="I2055" s="510">
        <v>1087</v>
      </c>
    </row>
    <row r="2056" spans="3:9">
      <c r="C2056" s="869" t="s">
        <v>2087</v>
      </c>
      <c r="D2056" s="872">
        <v>0.125</v>
      </c>
      <c r="E2056" s="871">
        <v>590</v>
      </c>
      <c r="F2056" s="871">
        <v>497</v>
      </c>
      <c r="G2056" s="504">
        <v>590</v>
      </c>
      <c r="H2056" s="504">
        <v>497</v>
      </c>
      <c r="I2056" s="510">
        <v>1087</v>
      </c>
    </row>
    <row r="2057" spans="3:9">
      <c r="C2057" s="869" t="s">
        <v>2087</v>
      </c>
      <c r="D2057" s="872">
        <v>0.16666666666666666</v>
      </c>
      <c r="E2057" s="871">
        <v>584</v>
      </c>
      <c r="F2057" s="871">
        <v>497</v>
      </c>
      <c r="G2057" s="504">
        <v>584</v>
      </c>
      <c r="H2057" s="504">
        <v>497</v>
      </c>
      <c r="I2057" s="510">
        <v>1081</v>
      </c>
    </row>
    <row r="2058" spans="3:9">
      <c r="C2058" s="869" t="s">
        <v>2087</v>
      </c>
      <c r="D2058" s="872">
        <v>0.20833333333333334</v>
      </c>
      <c r="E2058" s="871">
        <v>580</v>
      </c>
      <c r="F2058" s="871">
        <v>497</v>
      </c>
      <c r="G2058" s="504">
        <v>580</v>
      </c>
      <c r="H2058" s="504">
        <v>497</v>
      </c>
      <c r="I2058" s="510">
        <v>1077</v>
      </c>
    </row>
    <row r="2059" spans="3:9">
      <c r="C2059" s="869" t="s">
        <v>2087</v>
      </c>
      <c r="D2059" s="872">
        <v>0.25</v>
      </c>
      <c r="E2059" s="871">
        <v>574.6</v>
      </c>
      <c r="F2059" s="871">
        <v>487</v>
      </c>
      <c r="G2059" s="504">
        <v>574.6</v>
      </c>
      <c r="H2059" s="504">
        <v>487</v>
      </c>
      <c r="I2059" s="510">
        <v>1061.5999999999999</v>
      </c>
    </row>
    <row r="2060" spans="3:9">
      <c r="C2060" s="869" t="s">
        <v>2087</v>
      </c>
      <c r="D2060" s="872">
        <v>0.29166666666666669</v>
      </c>
      <c r="E2060" s="871">
        <v>586.6</v>
      </c>
      <c r="F2060" s="871">
        <v>456</v>
      </c>
      <c r="G2060" s="504">
        <v>586.6</v>
      </c>
      <c r="H2060" s="504">
        <v>456</v>
      </c>
      <c r="I2060" s="510">
        <v>1042.5999999999999</v>
      </c>
    </row>
    <row r="2061" spans="3:9">
      <c r="C2061" s="869" t="s">
        <v>2087</v>
      </c>
      <c r="D2061" s="872">
        <v>0.33333333333333331</v>
      </c>
      <c r="E2061" s="871">
        <v>610</v>
      </c>
      <c r="F2061" s="871">
        <v>474</v>
      </c>
      <c r="G2061" s="504">
        <v>610</v>
      </c>
      <c r="H2061" s="504">
        <v>474</v>
      </c>
      <c r="I2061" s="510">
        <v>1084</v>
      </c>
    </row>
    <row r="2062" spans="3:9">
      <c r="C2062" s="869" t="s">
        <v>2087</v>
      </c>
      <c r="D2062" s="872">
        <v>0.375</v>
      </c>
      <c r="E2062" s="871">
        <v>600</v>
      </c>
      <c r="F2062" s="871">
        <v>485</v>
      </c>
      <c r="G2062" s="504">
        <v>600</v>
      </c>
      <c r="H2062" s="504">
        <v>485</v>
      </c>
      <c r="I2062" s="510">
        <v>1085</v>
      </c>
    </row>
    <row r="2063" spans="3:9">
      <c r="C2063" s="869" t="s">
        <v>2087</v>
      </c>
      <c r="D2063" s="872">
        <v>0.41666666666666669</v>
      </c>
      <c r="E2063" s="871">
        <v>597.70000000000005</v>
      </c>
      <c r="F2063" s="871">
        <v>500</v>
      </c>
      <c r="G2063" s="504">
        <v>597.70000000000005</v>
      </c>
      <c r="H2063" s="504">
        <v>500</v>
      </c>
      <c r="I2063" s="510">
        <v>1097.7</v>
      </c>
    </row>
    <row r="2064" spans="3:9">
      <c r="C2064" s="869" t="s">
        <v>2087</v>
      </c>
      <c r="D2064" s="872">
        <v>0.45833333333333331</v>
      </c>
      <c r="E2064" s="871">
        <v>595</v>
      </c>
      <c r="F2064" s="871">
        <v>499</v>
      </c>
      <c r="G2064" s="504">
        <v>595</v>
      </c>
      <c r="H2064" s="504">
        <v>499</v>
      </c>
      <c r="I2064" s="510">
        <v>1094</v>
      </c>
    </row>
    <row r="2065" spans="3:9">
      <c r="C2065" s="869" t="s">
        <v>2087</v>
      </c>
      <c r="D2065" s="872">
        <v>0.5</v>
      </c>
      <c r="E2065" s="871">
        <v>595</v>
      </c>
      <c r="F2065" s="871">
        <v>499</v>
      </c>
      <c r="G2065" s="504">
        <v>595</v>
      </c>
      <c r="H2065" s="504">
        <v>499</v>
      </c>
      <c r="I2065" s="510">
        <v>1094</v>
      </c>
    </row>
    <row r="2066" spans="3:9">
      <c r="C2066" s="869" t="s">
        <v>2087</v>
      </c>
      <c r="D2066" s="872">
        <v>0.54166666666666663</v>
      </c>
      <c r="E2066" s="871">
        <v>594.9</v>
      </c>
      <c r="F2066" s="871">
        <v>505</v>
      </c>
      <c r="G2066" s="504">
        <v>594.9</v>
      </c>
      <c r="H2066" s="504">
        <v>505</v>
      </c>
      <c r="I2066" s="510">
        <v>1099.9000000000001</v>
      </c>
    </row>
    <row r="2067" spans="3:9">
      <c r="C2067" s="869" t="s">
        <v>2087</v>
      </c>
      <c r="D2067" s="872">
        <v>0.58333333333333337</v>
      </c>
      <c r="E2067" s="871">
        <v>595</v>
      </c>
      <c r="F2067" s="871">
        <v>505</v>
      </c>
      <c r="G2067" s="504">
        <v>595</v>
      </c>
      <c r="H2067" s="504">
        <v>505</v>
      </c>
      <c r="I2067" s="510">
        <v>1100</v>
      </c>
    </row>
    <row r="2068" spans="3:9">
      <c r="C2068" s="869" t="s">
        <v>2087</v>
      </c>
      <c r="D2068" s="872">
        <v>0.625</v>
      </c>
      <c r="E2068" s="871">
        <v>599.4</v>
      </c>
      <c r="F2068" s="871">
        <v>513</v>
      </c>
      <c r="G2068" s="504">
        <v>599.4</v>
      </c>
      <c r="H2068" s="504">
        <v>513</v>
      </c>
      <c r="I2068" s="510">
        <v>1112.4000000000001</v>
      </c>
    </row>
    <row r="2069" spans="3:9">
      <c r="C2069" s="869" t="s">
        <v>2087</v>
      </c>
      <c r="D2069" s="872">
        <v>0.66666666666666663</v>
      </c>
      <c r="E2069" s="871">
        <v>625.79999999999995</v>
      </c>
      <c r="F2069" s="871">
        <v>510</v>
      </c>
      <c r="G2069" s="504">
        <v>625.79999999999995</v>
      </c>
      <c r="H2069" s="504">
        <v>510</v>
      </c>
      <c r="I2069" s="510">
        <v>1135.8</v>
      </c>
    </row>
    <row r="2070" spans="3:9">
      <c r="C2070" s="869" t="s">
        <v>2087</v>
      </c>
      <c r="D2070" s="872">
        <v>0.70833333333333337</v>
      </c>
      <c r="E2070" s="871">
        <v>620</v>
      </c>
      <c r="F2070" s="871">
        <v>481</v>
      </c>
      <c r="G2070" s="504">
        <v>620</v>
      </c>
      <c r="H2070" s="504">
        <v>481</v>
      </c>
      <c r="I2070" s="510">
        <v>1101</v>
      </c>
    </row>
    <row r="2071" spans="3:9">
      <c r="C2071" s="869" t="s">
        <v>2087</v>
      </c>
      <c r="D2071" s="872">
        <v>0.75</v>
      </c>
      <c r="E2071" s="871">
        <v>620</v>
      </c>
      <c r="F2071" s="871">
        <v>534</v>
      </c>
      <c r="G2071" s="504">
        <v>620</v>
      </c>
      <c r="H2071" s="504">
        <v>534</v>
      </c>
      <c r="I2071" s="510">
        <v>1154</v>
      </c>
    </row>
    <row r="2072" spans="3:9">
      <c r="C2072" s="869" t="s">
        <v>2087</v>
      </c>
      <c r="D2072" s="872">
        <v>0.79166666666666663</v>
      </c>
      <c r="E2072" s="871">
        <v>620</v>
      </c>
      <c r="F2072" s="871">
        <v>517</v>
      </c>
      <c r="G2072" s="504">
        <v>620</v>
      </c>
      <c r="H2072" s="504">
        <v>517</v>
      </c>
      <c r="I2072" s="510">
        <v>1137</v>
      </c>
    </row>
    <row r="2073" spans="3:9">
      <c r="C2073" s="869" t="s">
        <v>2087</v>
      </c>
      <c r="D2073" s="872">
        <v>0.83333333333333337</v>
      </c>
      <c r="E2073" s="871">
        <v>620</v>
      </c>
      <c r="F2073" s="871">
        <v>497</v>
      </c>
      <c r="G2073" s="504">
        <v>620</v>
      </c>
      <c r="H2073" s="504">
        <v>497</v>
      </c>
      <c r="I2073" s="510">
        <v>1117</v>
      </c>
    </row>
    <row r="2074" spans="3:9">
      <c r="C2074" s="869" t="s">
        <v>2087</v>
      </c>
      <c r="D2074" s="872">
        <v>0.875</v>
      </c>
      <c r="E2074" s="871">
        <v>620</v>
      </c>
      <c r="F2074" s="871">
        <v>463</v>
      </c>
      <c r="G2074" s="504">
        <v>620</v>
      </c>
      <c r="H2074" s="504">
        <v>463</v>
      </c>
      <c r="I2074" s="510">
        <v>1083</v>
      </c>
    </row>
    <row r="2075" spans="3:9">
      <c r="C2075" s="869" t="s">
        <v>2087</v>
      </c>
      <c r="D2075" s="872">
        <v>0.91666666666666663</v>
      </c>
      <c r="E2075" s="871">
        <v>620</v>
      </c>
      <c r="F2075" s="871">
        <v>501</v>
      </c>
      <c r="G2075" s="504">
        <v>620</v>
      </c>
      <c r="H2075" s="504">
        <v>501</v>
      </c>
      <c r="I2075" s="510">
        <v>1121</v>
      </c>
    </row>
    <row r="2076" spans="3:9">
      <c r="C2076" s="869" t="s">
        <v>2087</v>
      </c>
      <c r="D2076" s="872">
        <v>0.95833333333333337</v>
      </c>
      <c r="E2076" s="871">
        <v>620</v>
      </c>
      <c r="F2076" s="871">
        <v>542</v>
      </c>
      <c r="G2076" s="504">
        <v>620</v>
      </c>
      <c r="H2076" s="504">
        <v>542</v>
      </c>
      <c r="I2076" s="510">
        <v>1162</v>
      </c>
    </row>
    <row r="2077" spans="3:9">
      <c r="C2077" s="869" t="s">
        <v>2087</v>
      </c>
      <c r="D2077" s="872">
        <v>0</v>
      </c>
      <c r="E2077" s="871">
        <v>620</v>
      </c>
      <c r="F2077" s="871">
        <v>550</v>
      </c>
      <c r="G2077" s="504">
        <v>620</v>
      </c>
      <c r="H2077" s="504">
        <v>550</v>
      </c>
      <c r="I2077" s="510">
        <v>1170</v>
      </c>
    </row>
    <row r="2078" spans="3:9">
      <c r="C2078" s="869" t="s">
        <v>2087</v>
      </c>
      <c r="D2078" s="872">
        <v>4.1666666666666664E-2</v>
      </c>
      <c r="E2078" s="871">
        <v>620</v>
      </c>
      <c r="F2078" s="871">
        <v>540</v>
      </c>
      <c r="G2078" s="504">
        <v>620</v>
      </c>
      <c r="H2078" s="504">
        <v>540</v>
      </c>
      <c r="I2078" s="510">
        <v>1160</v>
      </c>
    </row>
    <row r="2079" spans="3:9">
      <c r="C2079" s="869" t="s">
        <v>2087</v>
      </c>
      <c r="D2079" s="872">
        <v>8.3333333333333329E-2</v>
      </c>
      <c r="E2079" s="871">
        <v>620</v>
      </c>
      <c r="F2079" s="871">
        <v>530</v>
      </c>
      <c r="G2079" s="504">
        <v>620</v>
      </c>
      <c r="H2079" s="504">
        <v>530</v>
      </c>
      <c r="I2079" s="510">
        <v>1150</v>
      </c>
    </row>
    <row r="2080" spans="3:9">
      <c r="C2080" s="869" t="s">
        <v>2087</v>
      </c>
      <c r="D2080" s="872">
        <v>0.125</v>
      </c>
      <c r="E2080" s="871">
        <v>620.1</v>
      </c>
      <c r="F2080" s="871">
        <v>531</v>
      </c>
      <c r="G2080" s="504">
        <v>620.1</v>
      </c>
      <c r="H2080" s="504">
        <v>531</v>
      </c>
      <c r="I2080" s="510">
        <v>1151.0999999999999</v>
      </c>
    </row>
    <row r="2081" spans="3:9">
      <c r="C2081" s="869" t="s">
        <v>2087</v>
      </c>
      <c r="D2081" s="872">
        <v>0.16666666666666666</v>
      </c>
      <c r="E2081" s="871">
        <v>620.4</v>
      </c>
      <c r="F2081" s="871">
        <v>540</v>
      </c>
      <c r="G2081" s="504">
        <v>620.4</v>
      </c>
      <c r="H2081" s="504">
        <v>540</v>
      </c>
      <c r="I2081" s="510">
        <v>1160.4000000000001</v>
      </c>
    </row>
    <row r="2082" spans="3:9">
      <c r="C2082" s="869" t="s">
        <v>2087</v>
      </c>
      <c r="D2082" s="872">
        <v>0.20833333333333334</v>
      </c>
      <c r="E2082" s="871">
        <v>619.6</v>
      </c>
      <c r="F2082" s="871">
        <v>532</v>
      </c>
      <c r="G2082" s="504">
        <v>619.6</v>
      </c>
      <c r="H2082" s="504">
        <v>532</v>
      </c>
      <c r="I2082" s="510">
        <v>1151.5999999999999</v>
      </c>
    </row>
    <row r="2083" spans="3:9">
      <c r="C2083" s="869" t="s">
        <v>2087</v>
      </c>
      <c r="D2083" s="872">
        <v>0.25</v>
      </c>
      <c r="E2083" s="871">
        <v>620.1</v>
      </c>
      <c r="F2083" s="871">
        <v>535</v>
      </c>
      <c r="G2083" s="504">
        <v>620.1</v>
      </c>
      <c r="H2083" s="504">
        <v>535</v>
      </c>
      <c r="I2083" s="510">
        <v>1155.0999999999999</v>
      </c>
    </row>
    <row r="2084" spans="3:9">
      <c r="C2084" s="869" t="s">
        <v>2087</v>
      </c>
      <c r="D2084" s="872">
        <v>0.29166666666666669</v>
      </c>
      <c r="E2084" s="871">
        <v>622.5</v>
      </c>
      <c r="F2084" s="871">
        <v>554</v>
      </c>
      <c r="G2084" s="504">
        <v>622.5</v>
      </c>
      <c r="H2084" s="504">
        <v>554</v>
      </c>
      <c r="I2084" s="510">
        <v>1176.5</v>
      </c>
    </row>
    <row r="2085" spans="3:9">
      <c r="C2085" s="869" t="s">
        <v>2087</v>
      </c>
      <c r="D2085" s="872">
        <v>0.33333333333333331</v>
      </c>
      <c r="E2085" s="871">
        <v>620</v>
      </c>
      <c r="F2085" s="871">
        <v>541</v>
      </c>
      <c r="G2085" s="504">
        <v>620</v>
      </c>
      <c r="H2085" s="504">
        <v>541</v>
      </c>
      <c r="I2085" s="510">
        <v>1161</v>
      </c>
    </row>
    <row r="2086" spans="3:9">
      <c r="C2086" s="869" t="s">
        <v>2087</v>
      </c>
      <c r="D2086" s="872">
        <v>0.375</v>
      </c>
      <c r="E2086" s="871">
        <v>611</v>
      </c>
      <c r="F2086" s="871">
        <v>529</v>
      </c>
      <c r="G2086" s="504">
        <v>611</v>
      </c>
      <c r="H2086" s="504">
        <v>529</v>
      </c>
      <c r="I2086" s="510">
        <v>1140</v>
      </c>
    </row>
    <row r="2087" spans="3:9">
      <c r="C2087" s="869" t="s">
        <v>2087</v>
      </c>
      <c r="D2087" s="872">
        <v>0.41666666666666669</v>
      </c>
      <c r="E2087" s="871">
        <v>593.70000000000005</v>
      </c>
      <c r="F2087" s="871">
        <v>501</v>
      </c>
      <c r="G2087" s="504">
        <v>593.70000000000005</v>
      </c>
      <c r="H2087" s="504">
        <v>501</v>
      </c>
      <c r="I2087" s="510">
        <v>1094.7</v>
      </c>
    </row>
    <row r="2088" spans="3:9">
      <c r="C2088" s="869" t="s">
        <v>2087</v>
      </c>
      <c r="D2088" s="872">
        <v>0.45833333333333331</v>
      </c>
      <c r="E2088" s="871">
        <v>592.79999999999995</v>
      </c>
      <c r="F2088" s="871">
        <v>500</v>
      </c>
      <c r="G2088" s="504">
        <v>592.79999999999995</v>
      </c>
      <c r="H2088" s="504">
        <v>500</v>
      </c>
      <c r="I2088" s="510">
        <v>1092.8</v>
      </c>
    </row>
    <row r="2089" spans="3:9">
      <c r="C2089" s="869" t="s">
        <v>2087</v>
      </c>
      <c r="D2089" s="872">
        <v>0.5</v>
      </c>
      <c r="E2089" s="871">
        <v>594.9</v>
      </c>
      <c r="F2089" s="871">
        <v>502</v>
      </c>
      <c r="G2089" s="504">
        <v>594.9</v>
      </c>
      <c r="H2089" s="504">
        <v>502</v>
      </c>
      <c r="I2089" s="510">
        <v>1096.9000000000001</v>
      </c>
    </row>
    <row r="2090" spans="3:9">
      <c r="C2090" s="869" t="s">
        <v>2087</v>
      </c>
      <c r="D2090" s="872">
        <v>0.54166666666666663</v>
      </c>
      <c r="E2090" s="871">
        <v>582.6</v>
      </c>
      <c r="F2090" s="871">
        <v>504</v>
      </c>
      <c r="G2090" s="504">
        <v>582.6</v>
      </c>
      <c r="H2090" s="504">
        <v>504</v>
      </c>
      <c r="I2090" s="510">
        <v>1086.5999999999999</v>
      </c>
    </row>
    <row r="2091" spans="3:9">
      <c r="C2091" s="869" t="s">
        <v>2087</v>
      </c>
      <c r="D2091" s="872">
        <v>0.58333333333333337</v>
      </c>
      <c r="E2091" s="871">
        <v>612.4</v>
      </c>
      <c r="F2091" s="871">
        <v>502</v>
      </c>
      <c r="G2091" s="504">
        <v>612.4</v>
      </c>
      <c r="H2091" s="504">
        <v>502</v>
      </c>
      <c r="I2091" s="510">
        <v>1114.4000000000001</v>
      </c>
    </row>
    <row r="2092" spans="3:9">
      <c r="C2092" s="869" t="s">
        <v>2087</v>
      </c>
      <c r="D2092" s="872">
        <v>0.625</v>
      </c>
      <c r="E2092" s="871">
        <v>599.1</v>
      </c>
      <c r="F2092" s="871">
        <v>487</v>
      </c>
      <c r="G2092" s="504">
        <v>599.1</v>
      </c>
      <c r="H2092" s="504">
        <v>487</v>
      </c>
      <c r="I2092" s="510">
        <v>1086.0999999999999</v>
      </c>
    </row>
    <row r="2093" spans="3:9">
      <c r="C2093" s="869" t="s">
        <v>2087</v>
      </c>
      <c r="D2093" s="872">
        <v>0.66666666666666663</v>
      </c>
      <c r="E2093" s="871">
        <v>599.70000000000005</v>
      </c>
      <c r="F2093" s="871">
        <v>535</v>
      </c>
      <c r="G2093" s="504">
        <v>599.70000000000005</v>
      </c>
      <c r="H2093" s="504">
        <v>535</v>
      </c>
      <c r="I2093" s="510">
        <v>1134.7</v>
      </c>
    </row>
    <row r="2094" spans="3:9">
      <c r="C2094" s="869" t="s">
        <v>2087</v>
      </c>
      <c r="D2094" s="872">
        <v>0.70833333333333337</v>
      </c>
      <c r="E2094" s="871">
        <v>620.5</v>
      </c>
      <c r="F2094" s="871">
        <v>577</v>
      </c>
      <c r="G2094" s="504">
        <v>620.5</v>
      </c>
      <c r="H2094" s="504">
        <v>577</v>
      </c>
      <c r="I2094" s="510">
        <v>1197.5</v>
      </c>
    </row>
    <row r="2095" spans="3:9">
      <c r="C2095" s="869" t="s">
        <v>2087</v>
      </c>
      <c r="D2095" s="872">
        <v>0.75</v>
      </c>
      <c r="E2095" s="871">
        <v>589.6</v>
      </c>
      <c r="F2095" s="871">
        <v>587</v>
      </c>
      <c r="G2095" s="504">
        <v>589.6</v>
      </c>
      <c r="H2095" s="504">
        <v>587</v>
      </c>
      <c r="I2095" s="510">
        <v>1176.5999999999999</v>
      </c>
    </row>
    <row r="2096" spans="3:9">
      <c r="C2096" s="869" t="s">
        <v>2087</v>
      </c>
      <c r="D2096" s="872">
        <v>0.79166666666666663</v>
      </c>
      <c r="E2096" s="871">
        <v>611.4</v>
      </c>
      <c r="F2096" s="871">
        <v>575</v>
      </c>
      <c r="G2096" s="504">
        <v>611.4</v>
      </c>
      <c r="H2096" s="504">
        <v>575</v>
      </c>
      <c r="I2096" s="510">
        <v>1186.4000000000001</v>
      </c>
    </row>
    <row r="2097" spans="3:9">
      <c r="C2097" s="869" t="s">
        <v>2087</v>
      </c>
      <c r="D2097" s="872">
        <v>0.83333333333333337</v>
      </c>
      <c r="E2097" s="871">
        <v>602.9</v>
      </c>
      <c r="F2097" s="871">
        <v>567</v>
      </c>
      <c r="G2097" s="504">
        <v>602.9</v>
      </c>
      <c r="H2097" s="504">
        <v>567</v>
      </c>
      <c r="I2097" s="510">
        <v>1169.9000000000001</v>
      </c>
    </row>
    <row r="2098" spans="3:9">
      <c r="C2098" s="869" t="s">
        <v>2087</v>
      </c>
      <c r="D2098" s="872">
        <v>0.875</v>
      </c>
      <c r="E2098" s="871">
        <v>600.1</v>
      </c>
      <c r="F2098" s="871">
        <v>550</v>
      </c>
      <c r="G2098" s="504">
        <v>600.1</v>
      </c>
      <c r="H2098" s="504">
        <v>550</v>
      </c>
      <c r="I2098" s="510">
        <v>1150.0999999999999</v>
      </c>
    </row>
    <row r="2099" spans="3:9">
      <c r="C2099" s="869" t="s">
        <v>2087</v>
      </c>
      <c r="D2099" s="872">
        <v>0.91666666666666663</v>
      </c>
      <c r="E2099" s="871">
        <v>600</v>
      </c>
      <c r="F2099" s="871">
        <v>540</v>
      </c>
      <c r="G2099" s="504">
        <v>600</v>
      </c>
      <c r="H2099" s="504">
        <v>540</v>
      </c>
      <c r="I2099" s="510">
        <v>1140</v>
      </c>
    </row>
    <row r="2100" spans="3:9">
      <c r="C2100" s="869" t="s">
        <v>2087</v>
      </c>
      <c r="D2100" s="872">
        <v>0.95833333333333337</v>
      </c>
      <c r="E2100" s="871">
        <v>600</v>
      </c>
      <c r="F2100" s="871">
        <v>536</v>
      </c>
      <c r="G2100" s="504">
        <v>600</v>
      </c>
      <c r="H2100" s="504">
        <v>536</v>
      </c>
      <c r="I2100" s="510">
        <v>1136</v>
      </c>
    </row>
    <row r="2101" spans="3:9">
      <c r="C2101" s="869" t="s">
        <v>2087</v>
      </c>
      <c r="D2101" s="872">
        <v>0</v>
      </c>
      <c r="E2101" s="871">
        <v>599.9</v>
      </c>
      <c r="F2101" s="871">
        <v>535</v>
      </c>
      <c r="G2101" s="504">
        <v>599.9</v>
      </c>
      <c r="H2101" s="504">
        <v>535</v>
      </c>
      <c r="I2101" s="510">
        <v>1134.9000000000001</v>
      </c>
    </row>
    <row r="2102" spans="3:9">
      <c r="C2102" s="869" t="s">
        <v>2087</v>
      </c>
      <c r="D2102" s="872">
        <v>4.1666666666666664E-2</v>
      </c>
      <c r="E2102" s="871">
        <v>600</v>
      </c>
      <c r="F2102" s="871">
        <v>536</v>
      </c>
      <c r="G2102" s="504">
        <v>600</v>
      </c>
      <c r="H2102" s="504">
        <v>536</v>
      </c>
      <c r="I2102" s="510">
        <v>1136</v>
      </c>
    </row>
    <row r="2103" spans="3:9">
      <c r="C2103" s="869" t="s">
        <v>2087</v>
      </c>
      <c r="D2103" s="872">
        <v>8.3333333333333329E-2</v>
      </c>
      <c r="E2103" s="871">
        <v>600</v>
      </c>
      <c r="F2103" s="871">
        <v>535</v>
      </c>
      <c r="G2103" s="504">
        <v>600</v>
      </c>
      <c r="H2103" s="504">
        <v>535</v>
      </c>
      <c r="I2103" s="510">
        <v>1135</v>
      </c>
    </row>
    <row r="2104" spans="3:9">
      <c r="C2104" s="869" t="s">
        <v>2087</v>
      </c>
      <c r="D2104" s="872">
        <v>0.125</v>
      </c>
      <c r="E2104" s="871">
        <v>600</v>
      </c>
      <c r="F2104" s="871">
        <v>547</v>
      </c>
      <c r="G2104" s="504">
        <v>600</v>
      </c>
      <c r="H2104" s="504">
        <v>547</v>
      </c>
      <c r="I2104" s="510">
        <v>1147</v>
      </c>
    </row>
    <row r="2105" spans="3:9">
      <c r="C2105" s="869" t="s">
        <v>2087</v>
      </c>
      <c r="D2105" s="872">
        <v>0.16666666666666666</v>
      </c>
      <c r="E2105" s="871">
        <v>600</v>
      </c>
      <c r="F2105" s="871">
        <v>549</v>
      </c>
      <c r="G2105" s="504">
        <v>600</v>
      </c>
      <c r="H2105" s="504">
        <v>549</v>
      </c>
      <c r="I2105" s="510">
        <v>1149</v>
      </c>
    </row>
    <row r="2106" spans="3:9">
      <c r="C2106" s="869" t="s">
        <v>2087</v>
      </c>
      <c r="D2106" s="872">
        <v>0.20833333333333334</v>
      </c>
      <c r="E2106" s="871">
        <v>600</v>
      </c>
      <c r="F2106" s="871">
        <v>549</v>
      </c>
      <c r="G2106" s="504">
        <v>600</v>
      </c>
      <c r="H2106" s="504">
        <v>549</v>
      </c>
      <c r="I2106" s="510">
        <v>1149</v>
      </c>
    </row>
    <row r="2107" spans="3:9">
      <c r="C2107" s="869" t="s">
        <v>2087</v>
      </c>
      <c r="D2107" s="872">
        <v>0.25</v>
      </c>
      <c r="E2107" s="871">
        <v>600</v>
      </c>
      <c r="F2107" s="871">
        <v>548</v>
      </c>
      <c r="G2107" s="504">
        <v>600</v>
      </c>
      <c r="H2107" s="504">
        <v>548</v>
      </c>
      <c r="I2107" s="510">
        <v>1148</v>
      </c>
    </row>
    <row r="2108" spans="3:9">
      <c r="C2108" s="869" t="s">
        <v>2087</v>
      </c>
      <c r="D2108" s="872">
        <v>0.29166666666666669</v>
      </c>
      <c r="E2108" s="871">
        <v>600</v>
      </c>
      <c r="F2108" s="871">
        <v>548</v>
      </c>
      <c r="G2108" s="504">
        <v>600</v>
      </c>
      <c r="H2108" s="504">
        <v>548</v>
      </c>
      <c r="I2108" s="510">
        <v>1148</v>
      </c>
    </row>
    <row r="2109" spans="3:9">
      <c r="C2109" s="869" t="s">
        <v>2087</v>
      </c>
      <c r="D2109" s="872">
        <v>0.33333333333333331</v>
      </c>
      <c r="E2109" s="871">
        <v>583.70000000000005</v>
      </c>
      <c r="F2109" s="871">
        <v>549</v>
      </c>
      <c r="G2109" s="504">
        <v>583.70000000000005</v>
      </c>
      <c r="H2109" s="504">
        <v>549</v>
      </c>
      <c r="I2109" s="510">
        <v>1132.7</v>
      </c>
    </row>
    <row r="2110" spans="3:9">
      <c r="C2110" s="869" t="s">
        <v>2087</v>
      </c>
      <c r="D2110" s="872">
        <v>0.375</v>
      </c>
      <c r="E2110" s="871">
        <v>550.29999999999995</v>
      </c>
      <c r="F2110" s="871">
        <v>522</v>
      </c>
      <c r="G2110" s="504">
        <v>550.29999999999995</v>
      </c>
      <c r="H2110" s="504">
        <v>522</v>
      </c>
      <c r="I2110" s="510">
        <v>1072.3</v>
      </c>
    </row>
    <row r="2111" spans="3:9">
      <c r="C2111" s="869" t="s">
        <v>2087</v>
      </c>
      <c r="D2111" s="872">
        <v>0.41666666666666669</v>
      </c>
      <c r="E2111" s="871">
        <v>558.70000000000005</v>
      </c>
      <c r="F2111" s="871">
        <v>508</v>
      </c>
      <c r="G2111" s="504">
        <v>558.70000000000005</v>
      </c>
      <c r="H2111" s="504">
        <v>508</v>
      </c>
      <c r="I2111" s="510">
        <v>1066.7</v>
      </c>
    </row>
    <row r="2112" spans="3:9">
      <c r="C2112" s="869" t="s">
        <v>2087</v>
      </c>
      <c r="D2112" s="872">
        <v>0.45833333333333331</v>
      </c>
      <c r="E2112" s="871">
        <v>542.29999999999995</v>
      </c>
      <c r="F2112" s="871">
        <v>472</v>
      </c>
      <c r="G2112" s="504">
        <v>542.29999999999995</v>
      </c>
      <c r="H2112" s="504">
        <v>472</v>
      </c>
      <c r="I2112" s="510">
        <v>1014.3</v>
      </c>
    </row>
    <row r="2113" spans="3:9">
      <c r="C2113" s="869" t="s">
        <v>2087</v>
      </c>
      <c r="D2113" s="872">
        <v>0.5</v>
      </c>
      <c r="E2113" s="871">
        <v>540.20000000000005</v>
      </c>
      <c r="F2113" s="871">
        <v>448</v>
      </c>
      <c r="G2113" s="504">
        <v>540.20000000000005</v>
      </c>
      <c r="H2113" s="504">
        <v>448</v>
      </c>
      <c r="I2113" s="510">
        <v>988.2</v>
      </c>
    </row>
    <row r="2114" spans="3:9">
      <c r="C2114" s="869" t="s">
        <v>2087</v>
      </c>
      <c r="D2114" s="872">
        <v>0.54166666666666663</v>
      </c>
      <c r="E2114" s="871">
        <v>564.6</v>
      </c>
      <c r="F2114" s="871">
        <v>479</v>
      </c>
      <c r="G2114" s="504">
        <v>564.6</v>
      </c>
      <c r="H2114" s="504">
        <v>479</v>
      </c>
      <c r="I2114" s="510">
        <v>1043.5999999999999</v>
      </c>
    </row>
    <row r="2115" spans="3:9">
      <c r="C2115" s="869" t="s">
        <v>2087</v>
      </c>
      <c r="D2115" s="872">
        <v>0.58333333333333337</v>
      </c>
      <c r="E2115" s="871">
        <v>580.1</v>
      </c>
      <c r="F2115" s="871">
        <v>508</v>
      </c>
      <c r="G2115" s="504">
        <v>580.1</v>
      </c>
      <c r="H2115" s="504">
        <v>508</v>
      </c>
      <c r="I2115" s="510">
        <v>1088.0999999999999</v>
      </c>
    </row>
    <row r="2116" spans="3:9">
      <c r="C2116" s="869" t="s">
        <v>2087</v>
      </c>
      <c r="D2116" s="872">
        <v>0.625</v>
      </c>
      <c r="E2116" s="871">
        <v>573</v>
      </c>
      <c r="F2116" s="871">
        <v>508</v>
      </c>
      <c r="G2116" s="504">
        <v>573</v>
      </c>
      <c r="H2116" s="504">
        <v>508</v>
      </c>
      <c r="I2116" s="510">
        <v>1081</v>
      </c>
    </row>
    <row r="2117" spans="3:9">
      <c r="C2117" s="869" t="s">
        <v>2087</v>
      </c>
      <c r="D2117" s="872">
        <v>0.66666666666666663</v>
      </c>
      <c r="E2117" s="871">
        <v>560.9</v>
      </c>
      <c r="F2117" s="871">
        <v>507</v>
      </c>
      <c r="G2117" s="504">
        <v>560.9</v>
      </c>
      <c r="H2117" s="504">
        <v>507</v>
      </c>
      <c r="I2117" s="510">
        <v>1067.9000000000001</v>
      </c>
    </row>
    <row r="2118" spans="3:9">
      <c r="C2118" s="869" t="s">
        <v>2087</v>
      </c>
      <c r="D2118" s="872">
        <v>0.70833333333333337</v>
      </c>
      <c r="E2118" s="871">
        <v>549.9</v>
      </c>
      <c r="F2118" s="871">
        <v>507</v>
      </c>
      <c r="G2118" s="504">
        <v>549.9</v>
      </c>
      <c r="H2118" s="504">
        <v>507</v>
      </c>
      <c r="I2118" s="510">
        <v>1056.9000000000001</v>
      </c>
    </row>
    <row r="2119" spans="3:9">
      <c r="C2119" s="869" t="s">
        <v>2087</v>
      </c>
      <c r="D2119" s="872">
        <v>0.75</v>
      </c>
      <c r="E2119" s="871">
        <v>550</v>
      </c>
      <c r="F2119" s="871">
        <v>501</v>
      </c>
      <c r="G2119" s="504">
        <v>550</v>
      </c>
      <c r="H2119" s="504">
        <v>501</v>
      </c>
      <c r="I2119" s="510">
        <v>1051</v>
      </c>
    </row>
    <row r="2120" spans="3:9">
      <c r="C2120" s="869" t="s">
        <v>2087</v>
      </c>
      <c r="D2120" s="872">
        <v>0.79166666666666663</v>
      </c>
      <c r="E2120" s="871">
        <v>559.79999999999995</v>
      </c>
      <c r="F2120" s="871">
        <v>500</v>
      </c>
      <c r="G2120" s="504">
        <v>559.79999999999995</v>
      </c>
      <c r="H2120" s="504">
        <v>500</v>
      </c>
      <c r="I2120" s="510">
        <v>1059.8</v>
      </c>
    </row>
    <row r="2121" spans="3:9">
      <c r="C2121" s="869" t="s">
        <v>2087</v>
      </c>
      <c r="D2121" s="872">
        <v>0.83333333333333337</v>
      </c>
      <c r="E2121" s="871">
        <v>570.1</v>
      </c>
      <c r="F2121" s="871">
        <v>499</v>
      </c>
      <c r="G2121" s="504">
        <v>570.1</v>
      </c>
      <c r="H2121" s="504">
        <v>499</v>
      </c>
      <c r="I2121" s="510">
        <v>1069.0999999999999</v>
      </c>
    </row>
    <row r="2122" spans="3:9">
      <c r="C2122" s="869" t="s">
        <v>2087</v>
      </c>
      <c r="D2122" s="872">
        <v>0.875</v>
      </c>
      <c r="E2122" s="871">
        <v>570</v>
      </c>
      <c r="F2122" s="871">
        <v>500</v>
      </c>
      <c r="G2122" s="504">
        <v>570</v>
      </c>
      <c r="H2122" s="504">
        <v>500</v>
      </c>
      <c r="I2122" s="510">
        <v>1070</v>
      </c>
    </row>
    <row r="2123" spans="3:9">
      <c r="C2123" s="869" t="s">
        <v>2087</v>
      </c>
      <c r="D2123" s="872">
        <v>0.91666666666666663</v>
      </c>
      <c r="E2123" s="871">
        <v>570</v>
      </c>
      <c r="F2123" s="871">
        <v>497</v>
      </c>
      <c r="G2123" s="504">
        <v>570</v>
      </c>
      <c r="H2123" s="504">
        <v>497</v>
      </c>
      <c r="I2123" s="510">
        <v>1067</v>
      </c>
    </row>
    <row r="2124" spans="3:9">
      <c r="C2124" s="869" t="s">
        <v>2087</v>
      </c>
      <c r="D2124" s="872">
        <v>0.95833333333333337</v>
      </c>
      <c r="E2124" s="871">
        <v>570</v>
      </c>
      <c r="F2124" s="871">
        <v>496</v>
      </c>
      <c r="G2124" s="504">
        <v>570</v>
      </c>
      <c r="H2124" s="504">
        <v>496</v>
      </c>
      <c r="I2124" s="510">
        <v>1066</v>
      </c>
    </row>
    <row r="2125" spans="3:9">
      <c r="C2125" s="869" t="s">
        <v>2087</v>
      </c>
      <c r="D2125" s="872">
        <v>0</v>
      </c>
      <c r="E2125" s="871">
        <v>570</v>
      </c>
      <c r="F2125" s="871">
        <v>497</v>
      </c>
      <c r="G2125" s="504">
        <v>570</v>
      </c>
      <c r="H2125" s="504">
        <v>497</v>
      </c>
      <c r="I2125" s="510">
        <v>1067</v>
      </c>
    </row>
    <row r="2126" spans="3:9">
      <c r="C2126" s="869" t="s">
        <v>2087</v>
      </c>
      <c r="D2126" s="872">
        <v>4.1666666666666664E-2</v>
      </c>
      <c r="E2126" s="871">
        <v>570.1</v>
      </c>
      <c r="F2126" s="871">
        <v>537</v>
      </c>
      <c r="G2126" s="504">
        <v>570.1</v>
      </c>
      <c r="H2126" s="504">
        <v>537</v>
      </c>
      <c r="I2126" s="510">
        <v>1107.0999999999999</v>
      </c>
    </row>
    <row r="2127" spans="3:9">
      <c r="C2127" s="869" t="s">
        <v>2087</v>
      </c>
      <c r="D2127" s="872">
        <v>8.3333333333333329E-2</v>
      </c>
      <c r="E2127" s="871">
        <v>570</v>
      </c>
      <c r="F2127" s="871">
        <v>502</v>
      </c>
      <c r="G2127" s="504">
        <v>570</v>
      </c>
      <c r="H2127" s="504">
        <v>502</v>
      </c>
      <c r="I2127" s="510">
        <v>1072</v>
      </c>
    </row>
    <row r="2128" spans="3:9">
      <c r="C2128" s="869" t="s">
        <v>2087</v>
      </c>
      <c r="D2128" s="872">
        <v>0.125</v>
      </c>
      <c r="E2128" s="871">
        <v>570</v>
      </c>
      <c r="F2128" s="871">
        <v>506</v>
      </c>
      <c r="G2128" s="504">
        <v>570</v>
      </c>
      <c r="H2128" s="504">
        <v>506</v>
      </c>
      <c r="I2128" s="510">
        <v>1076</v>
      </c>
    </row>
    <row r="2129" spans="3:9">
      <c r="C2129" s="869" t="s">
        <v>2087</v>
      </c>
      <c r="D2129" s="872">
        <v>0.16666666666666666</v>
      </c>
      <c r="E2129" s="871">
        <v>570</v>
      </c>
      <c r="F2129" s="871">
        <v>532</v>
      </c>
      <c r="G2129" s="504">
        <v>570</v>
      </c>
      <c r="H2129" s="504">
        <v>532</v>
      </c>
      <c r="I2129" s="510">
        <v>1102</v>
      </c>
    </row>
    <row r="2130" spans="3:9">
      <c r="C2130" s="869" t="s">
        <v>2087</v>
      </c>
      <c r="D2130" s="872">
        <v>0.20833333333333334</v>
      </c>
      <c r="E2130" s="871">
        <v>570</v>
      </c>
      <c r="F2130" s="871">
        <v>580</v>
      </c>
      <c r="G2130" s="504">
        <v>570</v>
      </c>
      <c r="H2130" s="504">
        <v>580</v>
      </c>
      <c r="I2130" s="510">
        <v>1150</v>
      </c>
    </row>
    <row r="2131" spans="3:9">
      <c r="C2131" s="869" t="s">
        <v>2087</v>
      </c>
      <c r="D2131" s="872">
        <v>0.25</v>
      </c>
      <c r="E2131" s="871">
        <v>566.79999999999995</v>
      </c>
      <c r="F2131" s="871">
        <v>533</v>
      </c>
      <c r="G2131" s="504">
        <v>566.79999999999995</v>
      </c>
      <c r="H2131" s="504">
        <v>533</v>
      </c>
      <c r="I2131" s="510">
        <v>1099.8</v>
      </c>
    </row>
    <row r="2132" spans="3:9">
      <c r="C2132" s="869" t="s">
        <v>2087</v>
      </c>
      <c r="D2132" s="872">
        <v>0.29166666666666669</v>
      </c>
      <c r="E2132" s="871">
        <v>560</v>
      </c>
      <c r="F2132" s="871">
        <v>532</v>
      </c>
      <c r="G2132" s="504">
        <v>560</v>
      </c>
      <c r="H2132" s="504">
        <v>532</v>
      </c>
      <c r="I2132" s="510">
        <v>1092</v>
      </c>
    </row>
    <row r="2133" spans="3:9">
      <c r="C2133" s="869" t="s">
        <v>2087</v>
      </c>
      <c r="D2133" s="872">
        <v>0.33333333333333331</v>
      </c>
      <c r="E2133" s="871">
        <v>560</v>
      </c>
      <c r="F2133" s="871">
        <v>537</v>
      </c>
      <c r="G2133" s="504">
        <v>560</v>
      </c>
      <c r="H2133" s="504">
        <v>537</v>
      </c>
      <c r="I2133" s="510">
        <v>1097</v>
      </c>
    </row>
    <row r="2134" spans="3:9">
      <c r="C2134" s="869" t="s">
        <v>2087</v>
      </c>
      <c r="D2134" s="872">
        <v>0.375</v>
      </c>
      <c r="E2134" s="871">
        <v>605.70000000000005</v>
      </c>
      <c r="F2134" s="871">
        <v>600</v>
      </c>
      <c r="G2134" s="504">
        <v>605.70000000000005</v>
      </c>
      <c r="H2134" s="504">
        <v>600</v>
      </c>
      <c r="I2134" s="510">
        <v>1205.7</v>
      </c>
    </row>
    <row r="2135" spans="3:9">
      <c r="C2135" s="869" t="s">
        <v>2087</v>
      </c>
      <c r="D2135" s="872">
        <v>0.41666666666666669</v>
      </c>
      <c r="E2135" s="871">
        <v>688.7</v>
      </c>
      <c r="F2135" s="871">
        <v>617</v>
      </c>
      <c r="G2135" s="504">
        <v>688.7</v>
      </c>
      <c r="H2135" s="504">
        <v>617</v>
      </c>
      <c r="I2135" s="510">
        <v>1305.7</v>
      </c>
    </row>
    <row r="2136" spans="3:9">
      <c r="C2136" s="869" t="s">
        <v>2087</v>
      </c>
      <c r="D2136" s="872">
        <v>0.45833333333333331</v>
      </c>
      <c r="E2136" s="871">
        <v>690</v>
      </c>
      <c r="F2136" s="871">
        <v>616</v>
      </c>
      <c r="G2136" s="504">
        <v>690</v>
      </c>
      <c r="H2136" s="504">
        <v>616</v>
      </c>
      <c r="I2136" s="510">
        <v>1306</v>
      </c>
    </row>
    <row r="2137" spans="3:9">
      <c r="C2137" s="869" t="s">
        <v>2087</v>
      </c>
      <c r="D2137" s="872">
        <v>0.5</v>
      </c>
      <c r="E2137" s="871">
        <v>630.5</v>
      </c>
      <c r="F2137" s="871">
        <v>581</v>
      </c>
      <c r="G2137" s="504">
        <v>630.5</v>
      </c>
      <c r="H2137" s="504">
        <v>581</v>
      </c>
      <c r="I2137" s="510">
        <v>1211.5</v>
      </c>
    </row>
    <row r="2138" spans="3:9">
      <c r="C2138" s="869" t="s">
        <v>2087</v>
      </c>
      <c r="D2138" s="872">
        <v>0.54166666666666663</v>
      </c>
      <c r="E2138" s="871">
        <v>617.20000000000005</v>
      </c>
      <c r="F2138" s="871">
        <v>571</v>
      </c>
      <c r="G2138" s="504">
        <v>617.20000000000005</v>
      </c>
      <c r="H2138" s="504">
        <v>571</v>
      </c>
      <c r="I2138" s="510">
        <v>1188.2</v>
      </c>
    </row>
    <row r="2139" spans="3:9">
      <c r="C2139" s="869" t="s">
        <v>2087</v>
      </c>
      <c r="D2139" s="872">
        <v>0.58333333333333337</v>
      </c>
      <c r="E2139" s="871">
        <v>556.79999999999995</v>
      </c>
      <c r="F2139" s="871">
        <v>524</v>
      </c>
      <c r="G2139" s="504">
        <v>556.79999999999995</v>
      </c>
      <c r="H2139" s="504">
        <v>524</v>
      </c>
      <c r="I2139" s="510">
        <v>1080.8</v>
      </c>
    </row>
    <row r="2140" spans="3:9">
      <c r="C2140" s="869" t="s">
        <v>2087</v>
      </c>
      <c r="D2140" s="872">
        <v>0.625</v>
      </c>
      <c r="E2140" s="871">
        <v>540</v>
      </c>
      <c r="F2140" s="871">
        <v>505</v>
      </c>
      <c r="G2140" s="504">
        <v>540</v>
      </c>
      <c r="H2140" s="504">
        <v>505</v>
      </c>
      <c r="I2140" s="510">
        <v>1045</v>
      </c>
    </row>
    <row r="2141" spans="3:9">
      <c r="C2141" s="869" t="s">
        <v>2087</v>
      </c>
      <c r="D2141" s="872">
        <v>0.66666666666666663</v>
      </c>
      <c r="E2141" s="871">
        <v>540</v>
      </c>
      <c r="F2141" s="871">
        <v>535</v>
      </c>
      <c r="G2141" s="504">
        <v>540</v>
      </c>
      <c r="H2141" s="504">
        <v>535</v>
      </c>
      <c r="I2141" s="510">
        <v>1075</v>
      </c>
    </row>
    <row r="2142" spans="3:9">
      <c r="C2142" s="869" t="s">
        <v>2087</v>
      </c>
      <c r="D2142" s="872">
        <v>0.70833333333333337</v>
      </c>
      <c r="E2142" s="871">
        <v>562.20000000000005</v>
      </c>
      <c r="F2142" s="871">
        <v>556</v>
      </c>
      <c r="G2142" s="504">
        <v>562.20000000000005</v>
      </c>
      <c r="H2142" s="504">
        <v>556</v>
      </c>
      <c r="I2142" s="510">
        <v>1118.2</v>
      </c>
    </row>
    <row r="2143" spans="3:9">
      <c r="C2143" s="869" t="s">
        <v>2087</v>
      </c>
      <c r="D2143" s="872">
        <v>0.75</v>
      </c>
      <c r="E2143" s="871">
        <v>570.9</v>
      </c>
      <c r="F2143" s="871">
        <v>541</v>
      </c>
      <c r="G2143" s="504">
        <v>570.9</v>
      </c>
      <c r="H2143" s="504">
        <v>541</v>
      </c>
      <c r="I2143" s="510">
        <v>1111.9000000000001</v>
      </c>
    </row>
    <row r="2144" spans="3:9">
      <c r="C2144" s="869" t="s">
        <v>2087</v>
      </c>
      <c r="D2144" s="872">
        <v>0.79166666666666663</v>
      </c>
      <c r="E2144" s="871">
        <v>580</v>
      </c>
      <c r="F2144" s="871">
        <v>539</v>
      </c>
      <c r="G2144" s="504">
        <v>580</v>
      </c>
      <c r="H2144" s="504">
        <v>539</v>
      </c>
      <c r="I2144" s="510">
        <v>1119</v>
      </c>
    </row>
    <row r="2145" spans="3:9">
      <c r="C2145" s="869" t="s">
        <v>2087</v>
      </c>
      <c r="D2145" s="872">
        <v>0.83333333333333337</v>
      </c>
      <c r="E2145" s="871">
        <v>577.6</v>
      </c>
      <c r="F2145" s="871">
        <v>522</v>
      </c>
      <c r="G2145" s="504">
        <v>577.6</v>
      </c>
      <c r="H2145" s="504">
        <v>522</v>
      </c>
      <c r="I2145" s="510">
        <v>1099.5999999999999</v>
      </c>
    </row>
    <row r="2146" spans="3:9">
      <c r="C2146" s="869" t="s">
        <v>2087</v>
      </c>
      <c r="D2146" s="872">
        <v>0.875</v>
      </c>
      <c r="E2146" s="871">
        <v>565.9</v>
      </c>
      <c r="F2146" s="871">
        <v>493</v>
      </c>
      <c r="G2146" s="504">
        <v>565.9</v>
      </c>
      <c r="H2146" s="504">
        <v>493</v>
      </c>
      <c r="I2146" s="510">
        <v>1058.9000000000001</v>
      </c>
    </row>
    <row r="2147" spans="3:9">
      <c r="C2147" s="869" t="s">
        <v>2087</v>
      </c>
      <c r="D2147" s="872">
        <v>0.91666666666666663</v>
      </c>
      <c r="E2147" s="871">
        <v>540</v>
      </c>
      <c r="F2147" s="871">
        <v>467</v>
      </c>
      <c r="G2147" s="504">
        <v>540</v>
      </c>
      <c r="H2147" s="504">
        <v>467</v>
      </c>
      <c r="I2147" s="510">
        <v>1007</v>
      </c>
    </row>
    <row r="2148" spans="3:9">
      <c r="C2148" s="869" t="s">
        <v>2087</v>
      </c>
      <c r="D2148" s="872">
        <v>0.95833333333333337</v>
      </c>
      <c r="E2148" s="871">
        <v>523.70000000000005</v>
      </c>
      <c r="F2148" s="871">
        <v>464</v>
      </c>
      <c r="G2148" s="504">
        <v>523.70000000000005</v>
      </c>
      <c r="H2148" s="504">
        <v>464</v>
      </c>
      <c r="I2148" s="510">
        <v>987.7</v>
      </c>
    </row>
    <row r="2149" spans="3:9">
      <c r="C2149" s="869" t="s">
        <v>2087</v>
      </c>
      <c r="D2149" s="872">
        <v>0</v>
      </c>
      <c r="E2149" s="871">
        <v>553.4</v>
      </c>
      <c r="F2149" s="871">
        <v>464</v>
      </c>
      <c r="G2149" s="504">
        <v>553.4</v>
      </c>
      <c r="H2149" s="504">
        <v>464</v>
      </c>
      <c r="I2149" s="510">
        <v>1017.4</v>
      </c>
    </row>
    <row r="2150" spans="3:9">
      <c r="C2150" s="869" t="s">
        <v>2087</v>
      </c>
      <c r="D2150" s="872">
        <v>4.1666666666666664E-2</v>
      </c>
      <c r="E2150" s="871">
        <v>570.1</v>
      </c>
      <c r="F2150" s="871">
        <v>467</v>
      </c>
      <c r="G2150" s="504">
        <v>570.1</v>
      </c>
      <c r="H2150" s="504">
        <v>467</v>
      </c>
      <c r="I2150" s="510">
        <v>1037.0999999999999</v>
      </c>
    </row>
    <row r="2151" spans="3:9">
      <c r="C2151" s="869" t="s">
        <v>2087</v>
      </c>
      <c r="D2151" s="872">
        <v>8.3333333333333329E-2</v>
      </c>
      <c r="E2151" s="871">
        <v>566.6</v>
      </c>
      <c r="F2151" s="871">
        <v>468</v>
      </c>
      <c r="G2151" s="504">
        <v>566.6</v>
      </c>
      <c r="H2151" s="504">
        <v>468</v>
      </c>
      <c r="I2151" s="510">
        <v>1034.5999999999999</v>
      </c>
    </row>
    <row r="2152" spans="3:9">
      <c r="C2152" s="869" t="s">
        <v>2087</v>
      </c>
      <c r="D2152" s="872">
        <v>0.125</v>
      </c>
      <c r="E2152" s="871">
        <v>560</v>
      </c>
      <c r="F2152" s="871">
        <v>480</v>
      </c>
      <c r="G2152" s="504">
        <v>560</v>
      </c>
      <c r="H2152" s="504">
        <v>480</v>
      </c>
      <c r="I2152" s="510">
        <v>1040</v>
      </c>
    </row>
    <row r="2153" spans="3:9">
      <c r="C2153" s="869" t="s">
        <v>2087</v>
      </c>
      <c r="D2153" s="872">
        <v>0.16666666666666666</v>
      </c>
      <c r="E2153" s="871">
        <v>554.5</v>
      </c>
      <c r="F2153" s="871">
        <v>477</v>
      </c>
      <c r="G2153" s="504">
        <v>554.5</v>
      </c>
      <c r="H2153" s="504">
        <v>477</v>
      </c>
      <c r="I2153" s="510">
        <v>1031.5</v>
      </c>
    </row>
    <row r="2154" spans="3:9">
      <c r="C2154" s="869" t="s">
        <v>2087</v>
      </c>
      <c r="D2154" s="872">
        <v>0.20833333333333334</v>
      </c>
      <c r="E2154" s="871">
        <v>499.1</v>
      </c>
      <c r="F2154" s="871">
        <v>425</v>
      </c>
      <c r="G2154" s="504">
        <v>499.1</v>
      </c>
      <c r="H2154" s="504">
        <v>425</v>
      </c>
      <c r="I2154" s="510">
        <v>924.1</v>
      </c>
    </row>
    <row r="2155" spans="3:9">
      <c r="C2155" s="869" t="s">
        <v>2087</v>
      </c>
      <c r="D2155" s="872">
        <v>0.25</v>
      </c>
      <c r="E2155" s="871">
        <v>466.9</v>
      </c>
      <c r="F2155" s="871">
        <v>406</v>
      </c>
      <c r="G2155" s="504">
        <v>466.9</v>
      </c>
      <c r="H2155" s="504">
        <v>406</v>
      </c>
      <c r="I2155" s="510">
        <v>872.9</v>
      </c>
    </row>
    <row r="2156" spans="3:9">
      <c r="C2156" s="869" t="s">
        <v>2087</v>
      </c>
      <c r="D2156" s="872">
        <v>0.29166666666666669</v>
      </c>
      <c r="E2156" s="871">
        <v>466.8</v>
      </c>
      <c r="F2156" s="871">
        <v>399</v>
      </c>
      <c r="G2156" s="504">
        <v>466.8</v>
      </c>
      <c r="H2156" s="504">
        <v>399</v>
      </c>
      <c r="I2156" s="510">
        <v>865.8</v>
      </c>
    </row>
    <row r="2157" spans="3:9">
      <c r="C2157" s="869" t="s">
        <v>2087</v>
      </c>
      <c r="D2157" s="872">
        <v>0.33333333333333331</v>
      </c>
      <c r="E2157" s="871">
        <v>439.6</v>
      </c>
      <c r="F2157" s="871">
        <v>405</v>
      </c>
      <c r="G2157" s="504">
        <v>439.6</v>
      </c>
      <c r="H2157" s="504">
        <v>405</v>
      </c>
      <c r="I2157" s="510">
        <v>844.6</v>
      </c>
    </row>
    <row r="2158" spans="3:9">
      <c r="C2158" s="869" t="s">
        <v>2087</v>
      </c>
      <c r="D2158" s="872">
        <v>0.375</v>
      </c>
      <c r="E2158" s="871">
        <v>533.79999999999995</v>
      </c>
      <c r="F2158" s="871">
        <v>444</v>
      </c>
      <c r="G2158" s="504">
        <v>533.79999999999995</v>
      </c>
      <c r="H2158" s="504">
        <v>444</v>
      </c>
      <c r="I2158" s="510">
        <v>977.8</v>
      </c>
    </row>
    <row r="2159" spans="3:9">
      <c r="C2159" s="869" t="s">
        <v>2087</v>
      </c>
      <c r="D2159" s="872">
        <v>0.41666666666666669</v>
      </c>
      <c r="E2159" s="871">
        <v>430.2</v>
      </c>
      <c r="F2159" s="871">
        <v>403</v>
      </c>
      <c r="G2159" s="504">
        <v>430.2</v>
      </c>
      <c r="H2159" s="504">
        <v>403</v>
      </c>
      <c r="I2159" s="510">
        <v>833.2</v>
      </c>
    </row>
    <row r="2160" spans="3:9">
      <c r="C2160" s="869" t="s">
        <v>2087</v>
      </c>
      <c r="D2160" s="872">
        <v>0.45833333333333331</v>
      </c>
      <c r="E2160" s="871">
        <v>471.4</v>
      </c>
      <c r="F2160" s="871">
        <v>404</v>
      </c>
      <c r="G2160" s="504">
        <v>471.4</v>
      </c>
      <c r="H2160" s="504">
        <v>404</v>
      </c>
      <c r="I2160" s="510">
        <v>875.4</v>
      </c>
    </row>
    <row r="2161" spans="3:9">
      <c r="C2161" s="869" t="s">
        <v>2087</v>
      </c>
      <c r="D2161" s="872">
        <v>0.5</v>
      </c>
      <c r="E2161" s="871">
        <v>490.6</v>
      </c>
      <c r="F2161" s="871">
        <v>395</v>
      </c>
      <c r="G2161" s="504">
        <v>490.6</v>
      </c>
      <c r="H2161" s="504">
        <v>395</v>
      </c>
      <c r="I2161" s="510">
        <v>885.6</v>
      </c>
    </row>
    <row r="2162" spans="3:9">
      <c r="C2162" s="869" t="s">
        <v>2087</v>
      </c>
      <c r="D2162" s="872">
        <v>0.54166666666666663</v>
      </c>
      <c r="E2162" s="871">
        <v>490</v>
      </c>
      <c r="F2162" s="871">
        <v>339</v>
      </c>
      <c r="G2162" s="504">
        <v>490</v>
      </c>
      <c r="H2162" s="504">
        <v>339</v>
      </c>
      <c r="I2162" s="510">
        <v>829</v>
      </c>
    </row>
    <row r="2163" spans="3:9">
      <c r="C2163" s="869" t="s">
        <v>2087</v>
      </c>
      <c r="D2163" s="872">
        <v>0.58333333333333337</v>
      </c>
      <c r="E2163" s="871">
        <v>490</v>
      </c>
      <c r="F2163" s="871">
        <v>455</v>
      </c>
      <c r="G2163" s="504">
        <v>490</v>
      </c>
      <c r="H2163" s="504">
        <v>455</v>
      </c>
      <c r="I2163" s="510">
        <v>945</v>
      </c>
    </row>
    <row r="2164" spans="3:9">
      <c r="C2164" s="869" t="s">
        <v>2087</v>
      </c>
      <c r="D2164" s="872">
        <v>0.625</v>
      </c>
      <c r="E2164" s="871">
        <v>490</v>
      </c>
      <c r="F2164" s="871">
        <v>452</v>
      </c>
      <c r="G2164" s="504">
        <v>490</v>
      </c>
      <c r="H2164" s="504">
        <v>452</v>
      </c>
      <c r="I2164" s="510">
        <v>942</v>
      </c>
    </row>
    <row r="2165" spans="3:9">
      <c r="C2165" s="869" t="s">
        <v>2087</v>
      </c>
      <c r="D2165" s="872">
        <v>0.66666666666666663</v>
      </c>
      <c r="E2165" s="871">
        <v>478.9</v>
      </c>
      <c r="F2165" s="871">
        <v>453</v>
      </c>
      <c r="G2165" s="504">
        <v>478.9</v>
      </c>
      <c r="H2165" s="504">
        <v>453</v>
      </c>
      <c r="I2165" s="510">
        <v>931.9</v>
      </c>
    </row>
    <row r="2166" spans="3:9">
      <c r="C2166" s="869" t="s">
        <v>2087</v>
      </c>
      <c r="D2166" s="872">
        <v>0.70833333333333337</v>
      </c>
      <c r="E2166" s="871">
        <v>459.9</v>
      </c>
      <c r="F2166" s="871">
        <v>449</v>
      </c>
      <c r="G2166" s="504">
        <v>459.9</v>
      </c>
      <c r="H2166" s="504">
        <v>449</v>
      </c>
      <c r="I2166" s="510">
        <v>908.9</v>
      </c>
    </row>
    <row r="2167" spans="3:9">
      <c r="C2167" s="869" t="s">
        <v>2087</v>
      </c>
      <c r="D2167" s="872">
        <v>0.75</v>
      </c>
      <c r="E2167" s="871">
        <v>513.79999999999995</v>
      </c>
      <c r="F2167" s="871">
        <v>442</v>
      </c>
      <c r="G2167" s="504">
        <v>513.79999999999995</v>
      </c>
      <c r="H2167" s="504">
        <v>442</v>
      </c>
      <c r="I2167" s="510">
        <v>955.8</v>
      </c>
    </row>
    <row r="2168" spans="3:9">
      <c r="C2168" s="869" t="s">
        <v>2087</v>
      </c>
      <c r="D2168" s="872">
        <v>0.79166666666666663</v>
      </c>
      <c r="E2168" s="871">
        <v>496.5</v>
      </c>
      <c r="F2168" s="871">
        <v>435</v>
      </c>
      <c r="G2168" s="504">
        <v>496.5</v>
      </c>
      <c r="H2168" s="504">
        <v>435</v>
      </c>
      <c r="I2168" s="510">
        <v>931.5</v>
      </c>
    </row>
    <row r="2169" spans="3:9">
      <c r="C2169" s="869" t="s">
        <v>2087</v>
      </c>
      <c r="D2169" s="872">
        <v>0.83333333333333337</v>
      </c>
      <c r="E2169" s="871">
        <v>490.1</v>
      </c>
      <c r="F2169" s="871">
        <v>413</v>
      </c>
      <c r="G2169" s="504">
        <v>490.1</v>
      </c>
      <c r="H2169" s="504">
        <v>413</v>
      </c>
      <c r="I2169" s="510">
        <v>903.1</v>
      </c>
    </row>
    <row r="2170" spans="3:9">
      <c r="C2170" s="869" t="s">
        <v>2087</v>
      </c>
      <c r="D2170" s="872">
        <v>0.875</v>
      </c>
      <c r="E2170" s="871">
        <v>490</v>
      </c>
      <c r="F2170" s="871">
        <v>419</v>
      </c>
      <c r="G2170" s="504">
        <v>490</v>
      </c>
      <c r="H2170" s="504">
        <v>419</v>
      </c>
      <c r="I2170" s="510">
        <v>909</v>
      </c>
    </row>
    <row r="2171" spans="3:9">
      <c r="C2171" s="869" t="s">
        <v>2087</v>
      </c>
      <c r="D2171" s="872">
        <v>0.91666666666666663</v>
      </c>
      <c r="E2171" s="871">
        <v>490</v>
      </c>
      <c r="F2171" s="871">
        <v>418</v>
      </c>
      <c r="G2171" s="504">
        <v>490</v>
      </c>
      <c r="H2171" s="504">
        <v>418</v>
      </c>
      <c r="I2171" s="510">
        <v>908</v>
      </c>
    </row>
    <row r="2172" spans="3:9">
      <c r="C2172" s="869" t="s">
        <v>2087</v>
      </c>
      <c r="D2172" s="872">
        <v>0.95833333333333337</v>
      </c>
      <c r="E2172" s="871">
        <v>489.9</v>
      </c>
      <c r="F2172" s="871">
        <v>416</v>
      </c>
      <c r="G2172" s="504">
        <v>489.9</v>
      </c>
      <c r="H2172" s="504">
        <v>416</v>
      </c>
      <c r="I2172" s="510">
        <v>905.9</v>
      </c>
    </row>
    <row r="2173" spans="3:9">
      <c r="C2173" s="869" t="s">
        <v>2087</v>
      </c>
      <c r="D2173" s="872">
        <v>0</v>
      </c>
      <c r="E2173" s="871">
        <v>507.9</v>
      </c>
      <c r="F2173" s="871">
        <v>433</v>
      </c>
      <c r="G2173" s="504">
        <v>507.9</v>
      </c>
      <c r="H2173" s="504">
        <v>433</v>
      </c>
      <c r="I2173" s="510">
        <v>940.9</v>
      </c>
    </row>
    <row r="2174" spans="3:9">
      <c r="C2174" s="869" t="s">
        <v>2087</v>
      </c>
      <c r="D2174" s="872">
        <v>4.1666666666666664E-2</v>
      </c>
      <c r="E2174" s="871">
        <v>582.9</v>
      </c>
      <c r="F2174" s="871">
        <v>587</v>
      </c>
      <c r="G2174" s="504">
        <v>582.9</v>
      </c>
      <c r="H2174" s="504">
        <v>587</v>
      </c>
      <c r="I2174" s="510">
        <v>1169.9000000000001</v>
      </c>
    </row>
    <row r="2175" spans="3:9">
      <c r="C2175" s="869" t="s">
        <v>2087</v>
      </c>
      <c r="D2175" s="872">
        <v>8.3333333333333329E-2</v>
      </c>
      <c r="E2175" s="871">
        <v>534.29999999999995</v>
      </c>
      <c r="F2175" s="871">
        <v>684</v>
      </c>
      <c r="G2175" s="504">
        <v>534.29999999999995</v>
      </c>
      <c r="H2175" s="504">
        <v>684</v>
      </c>
      <c r="I2175" s="510">
        <v>1218.3</v>
      </c>
    </row>
    <row r="2176" spans="3:9">
      <c r="C2176" s="869" t="s">
        <v>2087</v>
      </c>
      <c r="D2176" s="872">
        <v>0.125</v>
      </c>
      <c r="E2176" s="871">
        <v>577.9</v>
      </c>
      <c r="F2176" s="871">
        <v>585</v>
      </c>
      <c r="G2176" s="504">
        <v>577.9</v>
      </c>
      <c r="H2176" s="504">
        <v>585</v>
      </c>
      <c r="I2176" s="510">
        <v>1162.9000000000001</v>
      </c>
    </row>
    <row r="2177" spans="3:9">
      <c r="C2177" s="869" t="s">
        <v>2087</v>
      </c>
      <c r="D2177" s="872">
        <v>0.16666666666666666</v>
      </c>
      <c r="E2177" s="871">
        <v>454.4</v>
      </c>
      <c r="F2177" s="871">
        <v>615</v>
      </c>
      <c r="G2177" s="504">
        <v>454.4</v>
      </c>
      <c r="H2177" s="504">
        <v>615</v>
      </c>
      <c r="I2177" s="510">
        <v>1069.4000000000001</v>
      </c>
    </row>
    <row r="2178" spans="3:9">
      <c r="C2178" s="869" t="s">
        <v>2087</v>
      </c>
      <c r="D2178" s="872">
        <v>0.20833333333333334</v>
      </c>
      <c r="E2178" s="871">
        <v>335.5</v>
      </c>
      <c r="F2178" s="871">
        <v>645</v>
      </c>
      <c r="G2178" s="504">
        <v>335.5</v>
      </c>
      <c r="H2178" s="504">
        <v>645</v>
      </c>
      <c r="I2178" s="510">
        <v>980.5</v>
      </c>
    </row>
    <row r="2179" spans="3:9">
      <c r="C2179" s="869" t="s">
        <v>2087</v>
      </c>
      <c r="D2179" s="872">
        <v>0.25</v>
      </c>
      <c r="E2179" s="871">
        <v>-10.1</v>
      </c>
      <c r="F2179" s="871">
        <v>578</v>
      </c>
      <c r="G2179" s="504">
        <v>0</v>
      </c>
      <c r="H2179" s="504">
        <v>578</v>
      </c>
      <c r="I2179" s="510">
        <v>578</v>
      </c>
    </row>
    <row r="2180" spans="3:9">
      <c r="C2180" s="869" t="s">
        <v>2087</v>
      </c>
      <c r="D2180" s="872">
        <v>0.29166666666666669</v>
      </c>
      <c r="E2180" s="871">
        <v>-10.1</v>
      </c>
      <c r="F2180" s="871">
        <v>646</v>
      </c>
      <c r="G2180" s="504">
        <v>0</v>
      </c>
      <c r="H2180" s="504">
        <v>646</v>
      </c>
      <c r="I2180" s="510">
        <v>646</v>
      </c>
    </row>
    <row r="2181" spans="3:9">
      <c r="C2181" s="869" t="s">
        <v>2087</v>
      </c>
      <c r="D2181" s="872">
        <v>0.33333333333333331</v>
      </c>
      <c r="E2181" s="871">
        <v>-10.1</v>
      </c>
      <c r="F2181" s="871">
        <v>654</v>
      </c>
      <c r="G2181" s="504">
        <v>0</v>
      </c>
      <c r="H2181" s="504">
        <v>654</v>
      </c>
      <c r="I2181" s="510">
        <v>654</v>
      </c>
    </row>
    <row r="2182" spans="3:9">
      <c r="C2182" s="869" t="s">
        <v>2087</v>
      </c>
      <c r="D2182" s="872">
        <v>0.375</v>
      </c>
      <c r="E2182" s="871">
        <v>-10.1</v>
      </c>
      <c r="F2182" s="871">
        <v>660</v>
      </c>
      <c r="G2182" s="504">
        <v>0</v>
      </c>
      <c r="H2182" s="504">
        <v>660</v>
      </c>
      <c r="I2182" s="510">
        <v>660</v>
      </c>
    </row>
    <row r="2183" spans="3:9">
      <c r="C2183" s="869" t="s">
        <v>2087</v>
      </c>
      <c r="D2183" s="872">
        <v>0.41666666666666669</v>
      </c>
      <c r="E2183" s="871">
        <v>29.5</v>
      </c>
      <c r="F2183" s="871">
        <v>648</v>
      </c>
      <c r="G2183" s="504">
        <v>0</v>
      </c>
      <c r="H2183" s="504">
        <v>648</v>
      </c>
      <c r="I2183" s="510">
        <v>648</v>
      </c>
    </row>
    <row r="2184" spans="3:9">
      <c r="C2184" s="869" t="s">
        <v>2087</v>
      </c>
      <c r="D2184" s="872">
        <v>0.45833333333333331</v>
      </c>
      <c r="E2184" s="871">
        <v>29.6</v>
      </c>
      <c r="F2184" s="871">
        <v>624</v>
      </c>
      <c r="G2184" s="504">
        <v>0</v>
      </c>
      <c r="H2184" s="504">
        <v>624</v>
      </c>
      <c r="I2184" s="510">
        <v>624</v>
      </c>
    </row>
    <row r="2185" spans="3:9">
      <c r="C2185" s="869" t="s">
        <v>2087</v>
      </c>
      <c r="D2185" s="872">
        <v>0.5</v>
      </c>
      <c r="E2185" s="871">
        <v>1.7</v>
      </c>
      <c r="F2185" s="871">
        <v>635</v>
      </c>
      <c r="G2185" s="504">
        <v>0</v>
      </c>
      <c r="H2185" s="504">
        <v>635</v>
      </c>
      <c r="I2185" s="510">
        <v>635</v>
      </c>
    </row>
    <row r="2186" spans="3:9">
      <c r="C2186" s="869" t="s">
        <v>2087</v>
      </c>
      <c r="D2186" s="872">
        <v>0.54166666666666663</v>
      </c>
      <c r="E2186" s="871">
        <v>0</v>
      </c>
      <c r="F2186" s="871">
        <v>676</v>
      </c>
      <c r="G2186" s="504">
        <v>0</v>
      </c>
      <c r="H2186" s="504">
        <v>676</v>
      </c>
      <c r="I2186" s="510">
        <v>676</v>
      </c>
    </row>
    <row r="2187" spans="3:9">
      <c r="C2187" s="869" t="s">
        <v>2087</v>
      </c>
      <c r="D2187" s="872">
        <v>0.58333333333333337</v>
      </c>
      <c r="E2187" s="871">
        <v>-0.2</v>
      </c>
      <c r="F2187" s="871">
        <v>717</v>
      </c>
      <c r="G2187" s="504">
        <v>0</v>
      </c>
      <c r="H2187" s="504">
        <v>717</v>
      </c>
      <c r="I2187" s="510">
        <v>717</v>
      </c>
    </row>
    <row r="2188" spans="3:9">
      <c r="C2188" s="869" t="s">
        <v>2087</v>
      </c>
      <c r="D2188" s="872">
        <v>0.625</v>
      </c>
      <c r="E2188" s="871">
        <v>0</v>
      </c>
      <c r="F2188" s="871">
        <v>716</v>
      </c>
      <c r="G2188" s="504">
        <v>0</v>
      </c>
      <c r="H2188" s="504">
        <v>716</v>
      </c>
      <c r="I2188" s="510">
        <v>716</v>
      </c>
    </row>
    <row r="2189" spans="3:9">
      <c r="C2189" s="869" t="s">
        <v>2087</v>
      </c>
      <c r="D2189" s="872">
        <v>0.66666666666666663</v>
      </c>
      <c r="E2189" s="871">
        <v>-0.1</v>
      </c>
      <c r="F2189" s="871">
        <v>689</v>
      </c>
      <c r="G2189" s="504">
        <v>0</v>
      </c>
      <c r="H2189" s="504">
        <v>689</v>
      </c>
      <c r="I2189" s="510">
        <v>689</v>
      </c>
    </row>
    <row r="2190" spans="3:9">
      <c r="C2190" s="869" t="s">
        <v>2087</v>
      </c>
      <c r="D2190" s="872">
        <v>0.70833333333333337</v>
      </c>
      <c r="E2190" s="871">
        <v>0</v>
      </c>
      <c r="F2190" s="871">
        <v>710</v>
      </c>
      <c r="G2190" s="504">
        <v>0</v>
      </c>
      <c r="H2190" s="504">
        <v>710</v>
      </c>
      <c r="I2190" s="510">
        <v>710</v>
      </c>
    </row>
    <row r="2191" spans="3:9">
      <c r="C2191" s="869" t="s">
        <v>2087</v>
      </c>
      <c r="D2191" s="872">
        <v>0.75</v>
      </c>
      <c r="E2191" s="871">
        <v>-0.1</v>
      </c>
      <c r="F2191" s="871">
        <v>717</v>
      </c>
      <c r="G2191" s="504">
        <v>0</v>
      </c>
      <c r="H2191" s="504">
        <v>717</v>
      </c>
      <c r="I2191" s="510">
        <v>717</v>
      </c>
    </row>
    <row r="2192" spans="3:9">
      <c r="C2192" s="869" t="s">
        <v>2087</v>
      </c>
      <c r="D2192" s="872">
        <v>0.79166666666666663</v>
      </c>
      <c r="E2192" s="871">
        <v>-0.1</v>
      </c>
      <c r="F2192" s="871">
        <v>717</v>
      </c>
      <c r="G2192" s="504">
        <v>0</v>
      </c>
      <c r="H2192" s="504">
        <v>717</v>
      </c>
      <c r="I2192" s="510">
        <v>717</v>
      </c>
    </row>
    <row r="2193" spans="3:9">
      <c r="C2193" s="869" t="s">
        <v>2087</v>
      </c>
      <c r="D2193" s="872">
        <v>0.83333333333333337</v>
      </c>
      <c r="E2193" s="871">
        <v>15.9</v>
      </c>
      <c r="F2193" s="871">
        <v>717</v>
      </c>
      <c r="G2193" s="504">
        <v>0</v>
      </c>
      <c r="H2193" s="504">
        <v>717</v>
      </c>
      <c r="I2193" s="510">
        <v>717</v>
      </c>
    </row>
    <row r="2194" spans="3:9">
      <c r="C2194" s="869" t="s">
        <v>2087</v>
      </c>
      <c r="D2194" s="872">
        <v>0.875</v>
      </c>
      <c r="E2194" s="871">
        <v>27.2</v>
      </c>
      <c r="F2194" s="871">
        <v>717</v>
      </c>
      <c r="G2194" s="504">
        <v>0</v>
      </c>
      <c r="H2194" s="504">
        <v>717</v>
      </c>
      <c r="I2194" s="510">
        <v>717</v>
      </c>
    </row>
    <row r="2195" spans="3:9">
      <c r="C2195" s="869" t="s">
        <v>2087</v>
      </c>
      <c r="D2195" s="872">
        <v>0.91666666666666663</v>
      </c>
      <c r="E2195" s="871">
        <v>33.6</v>
      </c>
      <c r="F2195" s="871">
        <v>717</v>
      </c>
      <c r="G2195" s="504">
        <v>0</v>
      </c>
      <c r="H2195" s="504">
        <v>717</v>
      </c>
      <c r="I2195" s="510">
        <v>717</v>
      </c>
    </row>
    <row r="2196" spans="3:9">
      <c r="C2196" s="869" t="s">
        <v>2087</v>
      </c>
      <c r="D2196" s="872">
        <v>0.95833333333333337</v>
      </c>
      <c r="E2196" s="871">
        <v>34.1</v>
      </c>
      <c r="F2196" s="871">
        <v>707</v>
      </c>
      <c r="G2196" s="504">
        <v>0</v>
      </c>
      <c r="H2196" s="504">
        <v>707</v>
      </c>
      <c r="I2196" s="510">
        <v>707</v>
      </c>
    </row>
    <row r="2197" spans="3:9">
      <c r="C2197" s="869" t="s">
        <v>2087</v>
      </c>
      <c r="D2197" s="872">
        <v>0</v>
      </c>
      <c r="E2197" s="871">
        <v>32.799999999999997</v>
      </c>
      <c r="F2197" s="871">
        <v>698</v>
      </c>
      <c r="G2197" s="504">
        <v>0</v>
      </c>
      <c r="H2197" s="504">
        <v>698</v>
      </c>
      <c r="I2197" s="510">
        <v>698</v>
      </c>
    </row>
    <row r="2198" spans="3:9">
      <c r="C2198" s="869" t="s">
        <v>2087</v>
      </c>
      <c r="D2198" s="872">
        <v>4.1666666666666664E-2</v>
      </c>
      <c r="E2198" s="871">
        <v>36.1</v>
      </c>
      <c r="F2198" s="871">
        <v>699</v>
      </c>
      <c r="G2198" s="504">
        <v>0</v>
      </c>
      <c r="H2198" s="504">
        <v>699</v>
      </c>
      <c r="I2198" s="510">
        <v>699</v>
      </c>
    </row>
    <row r="2199" spans="3:9">
      <c r="C2199" s="869" t="s">
        <v>2087</v>
      </c>
      <c r="D2199" s="872">
        <v>8.3333333333333329E-2</v>
      </c>
      <c r="E2199" s="871">
        <v>37.299999999999997</v>
      </c>
      <c r="F2199" s="871">
        <v>697</v>
      </c>
      <c r="G2199" s="504">
        <v>0</v>
      </c>
      <c r="H2199" s="504">
        <v>697</v>
      </c>
      <c r="I2199" s="510">
        <v>697</v>
      </c>
    </row>
    <row r="2200" spans="3:9">
      <c r="C2200" s="869" t="s">
        <v>2087</v>
      </c>
      <c r="D2200" s="872">
        <v>0.125</v>
      </c>
      <c r="E2200" s="871">
        <v>34.6</v>
      </c>
      <c r="F2200" s="871">
        <v>697</v>
      </c>
      <c r="G2200" s="504">
        <v>0</v>
      </c>
      <c r="H2200" s="504">
        <v>697</v>
      </c>
      <c r="I2200" s="510">
        <v>697</v>
      </c>
    </row>
    <row r="2201" spans="3:9">
      <c r="C2201" s="869" t="s">
        <v>2087</v>
      </c>
      <c r="D2201" s="872">
        <v>0.16666666666666666</v>
      </c>
      <c r="E2201" s="871">
        <v>34.299999999999997</v>
      </c>
      <c r="F2201" s="871">
        <v>699</v>
      </c>
      <c r="G2201" s="504">
        <v>0</v>
      </c>
      <c r="H2201" s="504">
        <v>699</v>
      </c>
      <c r="I2201" s="510">
        <v>699</v>
      </c>
    </row>
    <row r="2202" spans="3:9">
      <c r="C2202" s="869" t="s">
        <v>2087</v>
      </c>
      <c r="D2202" s="872">
        <v>0.20833333333333334</v>
      </c>
      <c r="E2202" s="871">
        <v>32.1</v>
      </c>
      <c r="F2202" s="871">
        <v>695</v>
      </c>
      <c r="G2202" s="504">
        <v>0</v>
      </c>
      <c r="H2202" s="504">
        <v>695</v>
      </c>
      <c r="I2202" s="510">
        <v>695</v>
      </c>
    </row>
    <row r="2203" spans="3:9">
      <c r="C2203" s="869" t="s">
        <v>2087</v>
      </c>
      <c r="D2203" s="872">
        <v>0.25</v>
      </c>
      <c r="E2203" s="871">
        <v>30.6</v>
      </c>
      <c r="F2203" s="871">
        <v>695</v>
      </c>
      <c r="G2203" s="504">
        <v>0</v>
      </c>
      <c r="H2203" s="504">
        <v>695</v>
      </c>
      <c r="I2203" s="510">
        <v>695</v>
      </c>
    </row>
    <row r="2204" spans="3:9">
      <c r="C2204" s="869" t="s">
        <v>2087</v>
      </c>
      <c r="D2204" s="872">
        <v>0.29166666666666669</v>
      </c>
      <c r="E2204" s="871">
        <v>35.1</v>
      </c>
      <c r="F2204" s="871">
        <v>562</v>
      </c>
      <c r="G2204" s="504">
        <v>0</v>
      </c>
      <c r="H2204" s="504">
        <v>562</v>
      </c>
      <c r="I2204" s="510">
        <v>562</v>
      </c>
    </row>
    <row r="2205" spans="3:9">
      <c r="C2205" s="869" t="s">
        <v>2087</v>
      </c>
      <c r="D2205" s="872">
        <v>0.33333333333333331</v>
      </c>
      <c r="E2205" s="871">
        <v>32.6</v>
      </c>
      <c r="F2205" s="871">
        <v>626</v>
      </c>
      <c r="G2205" s="504">
        <v>0</v>
      </c>
      <c r="H2205" s="504">
        <v>626</v>
      </c>
      <c r="I2205" s="510">
        <v>626</v>
      </c>
    </row>
    <row r="2206" spans="3:9">
      <c r="C2206" s="869" t="s">
        <v>2087</v>
      </c>
      <c r="D2206" s="872">
        <v>0.375</v>
      </c>
      <c r="E2206" s="871">
        <v>16.8</v>
      </c>
      <c r="F2206" s="871">
        <v>688</v>
      </c>
      <c r="G2206" s="504">
        <v>0</v>
      </c>
      <c r="H2206" s="504">
        <v>688</v>
      </c>
      <c r="I2206" s="510">
        <v>688</v>
      </c>
    </row>
    <row r="2207" spans="3:9">
      <c r="C2207" s="869" t="s">
        <v>2087</v>
      </c>
      <c r="D2207" s="872">
        <v>0.41666666666666669</v>
      </c>
      <c r="E2207" s="871">
        <v>0.7</v>
      </c>
      <c r="F2207" s="871">
        <v>700</v>
      </c>
      <c r="G2207" s="504">
        <v>0</v>
      </c>
      <c r="H2207" s="504">
        <v>700</v>
      </c>
      <c r="I2207" s="510">
        <v>700</v>
      </c>
    </row>
    <row r="2208" spans="3:9">
      <c r="C2208" s="869" t="s">
        <v>2087</v>
      </c>
      <c r="D2208" s="872">
        <v>0.45833333333333331</v>
      </c>
      <c r="E2208" s="871">
        <v>0</v>
      </c>
      <c r="F2208" s="871">
        <v>665</v>
      </c>
      <c r="G2208" s="504">
        <v>0</v>
      </c>
      <c r="H2208" s="504">
        <v>665</v>
      </c>
      <c r="I2208" s="510">
        <v>665</v>
      </c>
    </row>
    <row r="2209" spans="3:9">
      <c r="C2209" s="869" t="s">
        <v>2087</v>
      </c>
      <c r="D2209" s="872">
        <v>0.5</v>
      </c>
      <c r="E2209" s="871">
        <v>8.1</v>
      </c>
      <c r="F2209" s="871">
        <v>601</v>
      </c>
      <c r="G2209" s="504">
        <v>0</v>
      </c>
      <c r="H2209" s="504">
        <v>601</v>
      </c>
      <c r="I2209" s="510">
        <v>601</v>
      </c>
    </row>
    <row r="2210" spans="3:9">
      <c r="C2210" s="869" t="s">
        <v>2087</v>
      </c>
      <c r="D2210" s="872">
        <v>0.54166666666666663</v>
      </c>
      <c r="E2210" s="871">
        <v>-10</v>
      </c>
      <c r="F2210" s="871">
        <v>614</v>
      </c>
      <c r="G2210" s="504">
        <v>0</v>
      </c>
      <c r="H2210" s="504">
        <v>614</v>
      </c>
      <c r="I2210" s="510">
        <v>614</v>
      </c>
    </row>
    <row r="2211" spans="3:9">
      <c r="C2211" s="869" t="s">
        <v>2087</v>
      </c>
      <c r="D2211" s="872">
        <v>0.58333333333333337</v>
      </c>
      <c r="E2211" s="871">
        <v>-10</v>
      </c>
      <c r="F2211" s="871">
        <v>611</v>
      </c>
      <c r="G2211" s="504">
        <v>0</v>
      </c>
      <c r="H2211" s="504">
        <v>611</v>
      </c>
      <c r="I2211" s="510">
        <v>611</v>
      </c>
    </row>
    <row r="2212" spans="3:9">
      <c r="C2212" s="869" t="s">
        <v>2087</v>
      </c>
      <c r="D2212" s="872">
        <v>0.625</v>
      </c>
      <c r="E2212" s="871">
        <v>-10</v>
      </c>
      <c r="F2212" s="871">
        <v>617</v>
      </c>
      <c r="G2212" s="504">
        <v>0</v>
      </c>
      <c r="H2212" s="504">
        <v>617</v>
      </c>
      <c r="I2212" s="510">
        <v>617</v>
      </c>
    </row>
    <row r="2213" spans="3:9">
      <c r="C2213" s="869" t="s">
        <v>2087</v>
      </c>
      <c r="D2213" s="872">
        <v>0.66666666666666663</v>
      </c>
      <c r="E2213" s="871">
        <v>-10</v>
      </c>
      <c r="F2213" s="871">
        <v>630</v>
      </c>
      <c r="G2213" s="504">
        <v>0</v>
      </c>
      <c r="H2213" s="504">
        <v>630</v>
      </c>
      <c r="I2213" s="510">
        <v>630</v>
      </c>
    </row>
    <row r="2214" spans="3:9">
      <c r="C2214" s="869" t="s">
        <v>2087</v>
      </c>
      <c r="D2214" s="872">
        <v>0.70833333333333337</v>
      </c>
      <c r="E2214" s="871">
        <v>-10</v>
      </c>
      <c r="F2214" s="871">
        <v>633</v>
      </c>
      <c r="G2214" s="504">
        <v>0</v>
      </c>
      <c r="H2214" s="504">
        <v>633</v>
      </c>
      <c r="I2214" s="510">
        <v>633</v>
      </c>
    </row>
    <row r="2215" spans="3:9">
      <c r="C2215" s="869" t="s">
        <v>2087</v>
      </c>
      <c r="D2215" s="872">
        <v>0.75</v>
      </c>
      <c r="E2215" s="871">
        <v>-10.1</v>
      </c>
      <c r="F2215" s="871">
        <v>636</v>
      </c>
      <c r="G2215" s="504">
        <v>0</v>
      </c>
      <c r="H2215" s="504">
        <v>636</v>
      </c>
      <c r="I2215" s="510">
        <v>636</v>
      </c>
    </row>
    <row r="2216" spans="3:9">
      <c r="C2216" s="869" t="s">
        <v>2087</v>
      </c>
      <c r="D2216" s="872">
        <v>0.79166666666666663</v>
      </c>
      <c r="E2216" s="871">
        <v>-10.1</v>
      </c>
      <c r="F2216" s="871">
        <v>631</v>
      </c>
      <c r="G2216" s="504">
        <v>0</v>
      </c>
      <c r="H2216" s="504">
        <v>631</v>
      </c>
      <c r="I2216" s="510">
        <v>631</v>
      </c>
    </row>
    <row r="2217" spans="3:9">
      <c r="C2217" s="869" t="s">
        <v>2087</v>
      </c>
      <c r="D2217" s="872">
        <v>0.83333333333333337</v>
      </c>
      <c r="E2217" s="871">
        <v>-10.1</v>
      </c>
      <c r="F2217" s="871">
        <v>637</v>
      </c>
      <c r="G2217" s="504">
        <v>0</v>
      </c>
      <c r="H2217" s="504">
        <v>637</v>
      </c>
      <c r="I2217" s="510">
        <v>637</v>
      </c>
    </row>
    <row r="2218" spans="3:9">
      <c r="C2218" s="869" t="s">
        <v>2087</v>
      </c>
      <c r="D2218" s="872">
        <v>0.875</v>
      </c>
      <c r="E2218" s="871">
        <v>-10.1</v>
      </c>
      <c r="F2218" s="871">
        <v>639</v>
      </c>
      <c r="G2218" s="504">
        <v>0</v>
      </c>
      <c r="H2218" s="504">
        <v>639</v>
      </c>
      <c r="I2218" s="510">
        <v>639</v>
      </c>
    </row>
    <row r="2219" spans="3:9">
      <c r="C2219" s="869" t="s">
        <v>2087</v>
      </c>
      <c r="D2219" s="872">
        <v>0.91666666666666663</v>
      </c>
      <c r="E2219" s="871">
        <v>-10.1</v>
      </c>
      <c r="F2219" s="871">
        <v>670</v>
      </c>
      <c r="G2219" s="504">
        <v>0</v>
      </c>
      <c r="H2219" s="504">
        <v>670</v>
      </c>
      <c r="I2219" s="510">
        <v>670</v>
      </c>
    </row>
    <row r="2220" spans="3:9">
      <c r="C2220" s="869" t="s">
        <v>2087</v>
      </c>
      <c r="D2220" s="872">
        <v>0.95833333333333337</v>
      </c>
      <c r="E2220" s="871">
        <v>-10.1</v>
      </c>
      <c r="F2220" s="871">
        <v>717</v>
      </c>
      <c r="G2220" s="504">
        <v>0</v>
      </c>
      <c r="H2220" s="504">
        <v>717</v>
      </c>
      <c r="I2220" s="510">
        <v>717</v>
      </c>
    </row>
    <row r="2221" spans="3:9">
      <c r="C2221" s="869" t="s">
        <v>2087</v>
      </c>
      <c r="D2221" s="872">
        <v>0</v>
      </c>
      <c r="E2221" s="871">
        <v>-10.1</v>
      </c>
      <c r="F2221" s="871">
        <v>667</v>
      </c>
      <c r="G2221" s="504">
        <v>0</v>
      </c>
      <c r="H2221" s="504">
        <v>667</v>
      </c>
      <c r="I2221" s="510">
        <v>667</v>
      </c>
    </row>
    <row r="2222" spans="3:9">
      <c r="C2222" s="869" t="s">
        <v>2087</v>
      </c>
      <c r="D2222" s="872">
        <v>4.1666666666666664E-2</v>
      </c>
      <c r="E2222" s="871">
        <v>-10.1</v>
      </c>
      <c r="F2222" s="871">
        <v>681</v>
      </c>
      <c r="G2222" s="504">
        <v>0</v>
      </c>
      <c r="H2222" s="504">
        <v>681</v>
      </c>
      <c r="I2222" s="510">
        <v>681</v>
      </c>
    </row>
    <row r="2223" spans="3:9">
      <c r="C2223" s="869" t="s">
        <v>2087</v>
      </c>
      <c r="D2223" s="872">
        <v>8.3333333333333329E-2</v>
      </c>
      <c r="E2223" s="871">
        <v>-10.1</v>
      </c>
      <c r="F2223" s="871">
        <v>717</v>
      </c>
      <c r="G2223" s="504">
        <v>0</v>
      </c>
      <c r="H2223" s="504">
        <v>717</v>
      </c>
      <c r="I2223" s="510">
        <v>717</v>
      </c>
    </row>
    <row r="2224" spans="3:9">
      <c r="C2224" s="869" t="s">
        <v>2087</v>
      </c>
      <c r="D2224" s="872">
        <v>0.125</v>
      </c>
      <c r="E2224" s="871">
        <v>-10.1</v>
      </c>
      <c r="F2224" s="871">
        <v>717</v>
      </c>
      <c r="G2224" s="504">
        <v>0</v>
      </c>
      <c r="H2224" s="504">
        <v>717</v>
      </c>
      <c r="I2224" s="510">
        <v>717</v>
      </c>
    </row>
    <row r="2225" spans="3:9">
      <c r="C2225" s="869" t="s">
        <v>2087</v>
      </c>
      <c r="D2225" s="872">
        <v>0.16666666666666666</v>
      </c>
      <c r="E2225" s="871">
        <v>-10.1</v>
      </c>
      <c r="F2225" s="871">
        <v>717</v>
      </c>
      <c r="G2225" s="504">
        <v>0</v>
      </c>
      <c r="H2225" s="504">
        <v>717</v>
      </c>
      <c r="I2225" s="510">
        <v>717</v>
      </c>
    </row>
    <row r="2226" spans="3:9">
      <c r="C2226" s="869" t="s">
        <v>2087</v>
      </c>
      <c r="D2226" s="872">
        <v>0.20833333333333334</v>
      </c>
      <c r="E2226" s="871">
        <v>-10.1</v>
      </c>
      <c r="F2226" s="871">
        <v>717</v>
      </c>
      <c r="G2226" s="504">
        <v>0</v>
      </c>
      <c r="H2226" s="504">
        <v>717</v>
      </c>
      <c r="I2226" s="510">
        <v>717</v>
      </c>
    </row>
    <row r="2227" spans="3:9">
      <c r="C2227" s="869" t="s">
        <v>2087</v>
      </c>
      <c r="D2227" s="872">
        <v>0.25</v>
      </c>
      <c r="E2227" s="871">
        <v>-10.1</v>
      </c>
      <c r="F2227" s="871">
        <v>717</v>
      </c>
      <c r="G2227" s="504">
        <v>0</v>
      </c>
      <c r="H2227" s="504">
        <v>717</v>
      </c>
      <c r="I2227" s="510">
        <v>717</v>
      </c>
    </row>
    <row r="2228" spans="3:9">
      <c r="C2228" s="869" t="s">
        <v>2087</v>
      </c>
      <c r="D2228" s="872">
        <v>0.29166666666666669</v>
      </c>
      <c r="E2228" s="871">
        <v>-10.1</v>
      </c>
      <c r="F2228" s="871">
        <v>701</v>
      </c>
      <c r="G2228" s="504">
        <v>0</v>
      </c>
      <c r="H2228" s="504">
        <v>701</v>
      </c>
      <c r="I2228" s="510">
        <v>701</v>
      </c>
    </row>
    <row r="2229" spans="3:9">
      <c r="C2229" s="869" t="s">
        <v>2087</v>
      </c>
      <c r="D2229" s="872">
        <v>0.33333333333333331</v>
      </c>
      <c r="E2229" s="871">
        <v>-10.1</v>
      </c>
      <c r="F2229" s="871">
        <v>629</v>
      </c>
      <c r="G2229" s="504">
        <v>0</v>
      </c>
      <c r="H2229" s="504">
        <v>629</v>
      </c>
      <c r="I2229" s="510">
        <v>629</v>
      </c>
    </row>
    <row r="2230" spans="3:9">
      <c r="C2230" s="869" t="s">
        <v>2087</v>
      </c>
      <c r="D2230" s="872">
        <v>0.375</v>
      </c>
      <c r="E2230" s="871">
        <v>-10.1</v>
      </c>
      <c r="F2230" s="871">
        <v>631</v>
      </c>
      <c r="G2230" s="504">
        <v>0</v>
      </c>
      <c r="H2230" s="504">
        <v>631</v>
      </c>
      <c r="I2230" s="510">
        <v>631</v>
      </c>
    </row>
    <row r="2231" spans="3:9">
      <c r="C2231" s="869" t="s">
        <v>2087</v>
      </c>
      <c r="D2231" s="872">
        <v>0.41666666666666669</v>
      </c>
      <c r="E2231" s="871">
        <v>-10.1</v>
      </c>
      <c r="F2231" s="871">
        <v>632</v>
      </c>
      <c r="G2231" s="504">
        <v>0</v>
      </c>
      <c r="H2231" s="504">
        <v>632</v>
      </c>
      <c r="I2231" s="510">
        <v>632</v>
      </c>
    </row>
    <row r="2232" spans="3:9">
      <c r="C2232" s="869" t="s">
        <v>2087</v>
      </c>
      <c r="D2232" s="872">
        <v>0.45833333333333331</v>
      </c>
      <c r="E2232" s="871">
        <v>-10</v>
      </c>
      <c r="F2232" s="871">
        <v>627</v>
      </c>
      <c r="G2232" s="504">
        <v>0</v>
      </c>
      <c r="H2232" s="504">
        <v>627</v>
      </c>
      <c r="I2232" s="510">
        <v>627</v>
      </c>
    </row>
    <row r="2233" spans="3:9">
      <c r="C2233" s="869" t="s">
        <v>2087</v>
      </c>
      <c r="D2233" s="872">
        <v>0.5</v>
      </c>
      <c r="E2233" s="871">
        <v>35.6</v>
      </c>
      <c r="F2233" s="871">
        <v>638</v>
      </c>
      <c r="G2233" s="504">
        <v>0</v>
      </c>
      <c r="H2233" s="504">
        <v>638</v>
      </c>
      <c r="I2233" s="510">
        <v>638</v>
      </c>
    </row>
    <row r="2234" spans="3:9">
      <c r="C2234" s="869" t="s">
        <v>2087</v>
      </c>
      <c r="D2234" s="872">
        <v>0.54166666666666663</v>
      </c>
      <c r="E2234" s="871">
        <v>401.2</v>
      </c>
      <c r="F2234" s="871">
        <v>708</v>
      </c>
      <c r="G2234" s="504">
        <v>401.2</v>
      </c>
      <c r="H2234" s="504">
        <v>708</v>
      </c>
      <c r="I2234" s="510">
        <v>1109.2</v>
      </c>
    </row>
    <row r="2235" spans="3:9">
      <c r="C2235" s="869" t="s">
        <v>2087</v>
      </c>
      <c r="D2235" s="872">
        <v>0.58333333333333337</v>
      </c>
      <c r="E2235" s="871">
        <v>8.6999999999999993</v>
      </c>
      <c r="F2235" s="871">
        <v>717</v>
      </c>
      <c r="G2235" s="504">
        <v>0</v>
      </c>
      <c r="H2235" s="504">
        <v>717</v>
      </c>
      <c r="I2235" s="510">
        <v>717</v>
      </c>
    </row>
    <row r="2236" spans="3:9">
      <c r="C2236" s="869" t="s">
        <v>2087</v>
      </c>
      <c r="D2236" s="872">
        <v>0.625</v>
      </c>
      <c r="E2236" s="871">
        <v>-10</v>
      </c>
      <c r="F2236" s="871">
        <v>707</v>
      </c>
      <c r="G2236" s="504">
        <v>0</v>
      </c>
      <c r="H2236" s="504">
        <v>707</v>
      </c>
      <c r="I2236" s="510">
        <v>707</v>
      </c>
    </row>
    <row r="2237" spans="3:9">
      <c r="C2237" s="869" t="s">
        <v>2087</v>
      </c>
      <c r="D2237" s="872">
        <v>0.66666666666666663</v>
      </c>
      <c r="E2237" s="871">
        <v>-10</v>
      </c>
      <c r="F2237" s="871">
        <v>677</v>
      </c>
      <c r="G2237" s="504">
        <v>0</v>
      </c>
      <c r="H2237" s="504">
        <v>677</v>
      </c>
      <c r="I2237" s="510">
        <v>677</v>
      </c>
    </row>
    <row r="2238" spans="3:9">
      <c r="C2238" s="869" t="s">
        <v>2087</v>
      </c>
      <c r="D2238" s="872">
        <v>0.70833333333333337</v>
      </c>
      <c r="E2238" s="871">
        <v>-10</v>
      </c>
      <c r="F2238" s="871">
        <v>679</v>
      </c>
      <c r="G2238" s="504">
        <v>0</v>
      </c>
      <c r="H2238" s="504">
        <v>679</v>
      </c>
      <c r="I2238" s="510">
        <v>679</v>
      </c>
    </row>
    <row r="2239" spans="3:9">
      <c r="C2239" s="869" t="s">
        <v>2087</v>
      </c>
      <c r="D2239" s="872">
        <v>0.75</v>
      </c>
      <c r="E2239" s="871">
        <v>-10.1</v>
      </c>
      <c r="F2239" s="871">
        <v>680</v>
      </c>
      <c r="G2239" s="504">
        <v>0</v>
      </c>
      <c r="H2239" s="504">
        <v>680</v>
      </c>
      <c r="I2239" s="510">
        <v>680</v>
      </c>
    </row>
    <row r="2240" spans="3:9">
      <c r="C2240" s="869" t="s">
        <v>2087</v>
      </c>
      <c r="D2240" s="872">
        <v>0.79166666666666663</v>
      </c>
      <c r="E2240" s="871">
        <v>-10.1</v>
      </c>
      <c r="F2240" s="871">
        <v>675</v>
      </c>
      <c r="G2240" s="504">
        <v>0</v>
      </c>
      <c r="H2240" s="504">
        <v>675</v>
      </c>
      <c r="I2240" s="510">
        <v>675</v>
      </c>
    </row>
    <row r="2241" spans="3:9">
      <c r="C2241" s="869" t="s">
        <v>2087</v>
      </c>
      <c r="D2241" s="872">
        <v>0.83333333333333337</v>
      </c>
      <c r="E2241" s="871">
        <v>-10.1</v>
      </c>
      <c r="F2241" s="871">
        <v>672</v>
      </c>
      <c r="G2241" s="504">
        <v>0</v>
      </c>
      <c r="H2241" s="504">
        <v>672</v>
      </c>
      <c r="I2241" s="510">
        <v>672</v>
      </c>
    </row>
    <row r="2242" spans="3:9">
      <c r="C2242" s="869" t="s">
        <v>2087</v>
      </c>
      <c r="D2242" s="872">
        <v>0.875</v>
      </c>
      <c r="E2242" s="871">
        <v>-10.1</v>
      </c>
      <c r="F2242" s="871">
        <v>675</v>
      </c>
      <c r="G2242" s="504">
        <v>0</v>
      </c>
      <c r="H2242" s="504">
        <v>675</v>
      </c>
      <c r="I2242" s="510">
        <v>675</v>
      </c>
    </row>
    <row r="2243" spans="3:9">
      <c r="C2243" s="869" t="s">
        <v>2087</v>
      </c>
      <c r="D2243" s="872">
        <v>0.91666666666666663</v>
      </c>
      <c r="E2243" s="871">
        <v>-10.1</v>
      </c>
      <c r="F2243" s="871">
        <v>683</v>
      </c>
      <c r="G2243" s="504">
        <v>0</v>
      </c>
      <c r="H2243" s="504">
        <v>683</v>
      </c>
      <c r="I2243" s="510">
        <v>683</v>
      </c>
    </row>
    <row r="2244" spans="3:9">
      <c r="C2244" s="869" t="s">
        <v>2087</v>
      </c>
      <c r="D2244" s="872">
        <v>0.95833333333333337</v>
      </c>
      <c r="E2244" s="871">
        <v>-10.1</v>
      </c>
      <c r="F2244" s="871">
        <v>685</v>
      </c>
      <c r="G2244" s="504">
        <v>0</v>
      </c>
      <c r="H2244" s="504">
        <v>685</v>
      </c>
      <c r="I2244" s="510">
        <v>685</v>
      </c>
    </row>
    <row r="2245" spans="3:9">
      <c r="C2245" s="869" t="s">
        <v>2087</v>
      </c>
      <c r="D2245" s="872">
        <v>0</v>
      </c>
      <c r="E2245" s="871">
        <v>-10.1</v>
      </c>
      <c r="F2245" s="871">
        <v>695</v>
      </c>
      <c r="G2245" s="504">
        <v>0</v>
      </c>
      <c r="H2245" s="504">
        <v>695</v>
      </c>
      <c r="I2245" s="510">
        <v>695</v>
      </c>
    </row>
    <row r="2246" spans="3:9">
      <c r="C2246" s="869" t="s">
        <v>2087</v>
      </c>
      <c r="D2246" s="872">
        <v>4.1666666666666664E-2</v>
      </c>
      <c r="E2246" s="871">
        <v>-10.1</v>
      </c>
      <c r="F2246" s="871">
        <v>698</v>
      </c>
      <c r="G2246" s="504">
        <v>0</v>
      </c>
      <c r="H2246" s="504">
        <v>698</v>
      </c>
      <c r="I2246" s="510">
        <v>698</v>
      </c>
    </row>
    <row r="2247" spans="3:9">
      <c r="C2247" s="869" t="s">
        <v>2087</v>
      </c>
      <c r="D2247" s="872">
        <v>8.3333333333333329E-2</v>
      </c>
      <c r="E2247" s="871">
        <v>-10.1</v>
      </c>
      <c r="F2247" s="871">
        <v>699</v>
      </c>
      <c r="G2247" s="504">
        <v>0</v>
      </c>
      <c r="H2247" s="504">
        <v>699</v>
      </c>
      <c r="I2247" s="510">
        <v>699</v>
      </c>
    </row>
    <row r="2248" spans="3:9">
      <c r="C2248" s="869" t="s">
        <v>2087</v>
      </c>
      <c r="D2248" s="872">
        <v>0.125</v>
      </c>
      <c r="E2248" s="871">
        <v>-10.1</v>
      </c>
      <c r="F2248" s="871">
        <v>710</v>
      </c>
      <c r="G2248" s="504">
        <v>0</v>
      </c>
      <c r="H2248" s="504">
        <v>710</v>
      </c>
      <c r="I2248" s="510">
        <v>710</v>
      </c>
    </row>
    <row r="2249" spans="3:9">
      <c r="C2249" s="869" t="s">
        <v>2087</v>
      </c>
      <c r="D2249" s="872">
        <v>0.16666666666666666</v>
      </c>
      <c r="E2249" s="871">
        <v>-10.1</v>
      </c>
      <c r="F2249" s="871">
        <v>717</v>
      </c>
      <c r="G2249" s="504">
        <v>0</v>
      </c>
      <c r="H2249" s="504">
        <v>717</v>
      </c>
      <c r="I2249" s="510">
        <v>717</v>
      </c>
    </row>
    <row r="2250" spans="3:9">
      <c r="C2250" s="869" t="s">
        <v>2087</v>
      </c>
      <c r="D2250" s="872">
        <v>0.20833333333333334</v>
      </c>
      <c r="E2250" s="871">
        <v>-10.1</v>
      </c>
      <c r="F2250" s="871">
        <v>717</v>
      </c>
      <c r="G2250" s="504">
        <v>0</v>
      </c>
      <c r="H2250" s="504">
        <v>717</v>
      </c>
      <c r="I2250" s="510">
        <v>717</v>
      </c>
    </row>
    <row r="2251" spans="3:9">
      <c r="C2251" s="869" t="s">
        <v>2087</v>
      </c>
      <c r="D2251" s="872">
        <v>0.25</v>
      </c>
      <c r="E2251" s="871">
        <v>-10.1</v>
      </c>
      <c r="F2251" s="871">
        <v>717</v>
      </c>
      <c r="G2251" s="504">
        <v>0</v>
      </c>
      <c r="H2251" s="504">
        <v>717</v>
      </c>
      <c r="I2251" s="510">
        <v>717</v>
      </c>
    </row>
    <row r="2252" spans="3:9">
      <c r="C2252" s="869" t="s">
        <v>2087</v>
      </c>
      <c r="D2252" s="872">
        <v>0.29166666666666669</v>
      </c>
      <c r="E2252" s="871">
        <v>-10.1</v>
      </c>
      <c r="F2252" s="871">
        <v>717</v>
      </c>
      <c r="G2252" s="504">
        <v>0</v>
      </c>
      <c r="H2252" s="504">
        <v>717</v>
      </c>
      <c r="I2252" s="510">
        <v>717</v>
      </c>
    </row>
    <row r="2253" spans="3:9">
      <c r="C2253" s="869" t="s">
        <v>2087</v>
      </c>
      <c r="D2253" s="872">
        <v>0.33333333333333331</v>
      </c>
      <c r="E2253" s="871">
        <v>-10.1</v>
      </c>
      <c r="F2253" s="871">
        <v>717</v>
      </c>
      <c r="G2253" s="504">
        <v>0</v>
      </c>
      <c r="H2253" s="504">
        <v>717</v>
      </c>
      <c r="I2253" s="510">
        <v>717</v>
      </c>
    </row>
    <row r="2254" spans="3:9">
      <c r="C2254" s="869" t="s">
        <v>2087</v>
      </c>
      <c r="D2254" s="872">
        <v>0.375</v>
      </c>
      <c r="E2254" s="871">
        <v>-10.1</v>
      </c>
      <c r="F2254" s="871">
        <v>717</v>
      </c>
      <c r="G2254" s="504">
        <v>0</v>
      </c>
      <c r="H2254" s="504">
        <v>717</v>
      </c>
      <c r="I2254" s="510">
        <v>717</v>
      </c>
    </row>
    <row r="2255" spans="3:9">
      <c r="C2255" s="869" t="s">
        <v>2087</v>
      </c>
      <c r="D2255" s="872">
        <v>0.41666666666666669</v>
      </c>
      <c r="E2255" s="871">
        <v>-10.1</v>
      </c>
      <c r="F2255" s="871">
        <v>717</v>
      </c>
      <c r="G2255" s="504">
        <v>0</v>
      </c>
      <c r="H2255" s="504">
        <v>717</v>
      </c>
      <c r="I2255" s="510">
        <v>717</v>
      </c>
    </row>
    <row r="2256" spans="3:9">
      <c r="C2256" s="869" t="s">
        <v>2087</v>
      </c>
      <c r="D2256" s="872">
        <v>0.45833333333333331</v>
      </c>
      <c r="E2256" s="871">
        <v>-10</v>
      </c>
      <c r="F2256" s="871">
        <v>717</v>
      </c>
      <c r="G2256" s="504">
        <v>0</v>
      </c>
      <c r="H2256" s="504">
        <v>717</v>
      </c>
      <c r="I2256" s="510">
        <v>717</v>
      </c>
    </row>
    <row r="2257" spans="3:9">
      <c r="C2257" s="869" t="s">
        <v>2087</v>
      </c>
      <c r="D2257" s="872">
        <v>0.5</v>
      </c>
      <c r="E2257" s="871">
        <v>-10</v>
      </c>
      <c r="F2257" s="871">
        <v>682</v>
      </c>
      <c r="G2257" s="504">
        <v>0</v>
      </c>
      <c r="H2257" s="504">
        <v>682</v>
      </c>
      <c r="I2257" s="510">
        <v>682</v>
      </c>
    </row>
    <row r="2258" spans="3:9">
      <c r="C2258" s="869" t="s">
        <v>2087</v>
      </c>
      <c r="D2258" s="872">
        <v>0.54166666666666663</v>
      </c>
      <c r="E2258" s="871">
        <v>-10</v>
      </c>
      <c r="F2258" s="871">
        <v>642</v>
      </c>
      <c r="G2258" s="504">
        <v>0</v>
      </c>
      <c r="H2258" s="504">
        <v>642</v>
      </c>
      <c r="I2258" s="510">
        <v>642</v>
      </c>
    </row>
    <row r="2259" spans="3:9">
      <c r="C2259" s="869" t="s">
        <v>2087</v>
      </c>
      <c r="D2259" s="872">
        <v>0.58333333333333337</v>
      </c>
      <c r="E2259" s="871">
        <v>-10</v>
      </c>
      <c r="F2259" s="871">
        <v>658</v>
      </c>
      <c r="G2259" s="504">
        <v>0</v>
      </c>
      <c r="H2259" s="504">
        <v>658</v>
      </c>
      <c r="I2259" s="510">
        <v>658</v>
      </c>
    </row>
    <row r="2260" spans="3:9">
      <c r="C2260" s="869" t="s">
        <v>2087</v>
      </c>
      <c r="D2260" s="872">
        <v>0.625</v>
      </c>
      <c r="E2260" s="871">
        <v>-10</v>
      </c>
      <c r="F2260" s="871">
        <v>656</v>
      </c>
      <c r="G2260" s="504">
        <v>0</v>
      </c>
      <c r="H2260" s="504">
        <v>656</v>
      </c>
      <c r="I2260" s="510">
        <v>656</v>
      </c>
    </row>
    <row r="2261" spans="3:9">
      <c r="C2261" s="869" t="s">
        <v>2087</v>
      </c>
      <c r="D2261" s="872">
        <v>0.66666666666666663</v>
      </c>
      <c r="E2261" s="871">
        <v>-10</v>
      </c>
      <c r="F2261" s="871">
        <v>597</v>
      </c>
      <c r="G2261" s="504">
        <v>0</v>
      </c>
      <c r="H2261" s="504">
        <v>597</v>
      </c>
      <c r="I2261" s="510">
        <v>597</v>
      </c>
    </row>
    <row r="2262" spans="3:9">
      <c r="C2262" s="869" t="s">
        <v>2087</v>
      </c>
      <c r="D2262" s="872">
        <v>0.70833333333333337</v>
      </c>
      <c r="E2262" s="871">
        <v>-10</v>
      </c>
      <c r="F2262" s="871">
        <v>542</v>
      </c>
      <c r="G2262" s="504">
        <v>0</v>
      </c>
      <c r="H2262" s="504">
        <v>542</v>
      </c>
      <c r="I2262" s="510">
        <v>542</v>
      </c>
    </row>
    <row r="2263" spans="3:9">
      <c r="C2263" s="869" t="s">
        <v>2087</v>
      </c>
      <c r="D2263" s="872">
        <v>0.75</v>
      </c>
      <c r="E2263" s="871">
        <v>-10</v>
      </c>
      <c r="F2263" s="871">
        <v>577</v>
      </c>
      <c r="G2263" s="504">
        <v>0</v>
      </c>
      <c r="H2263" s="504">
        <v>577</v>
      </c>
      <c r="I2263" s="510">
        <v>577</v>
      </c>
    </row>
    <row r="2264" spans="3:9">
      <c r="C2264" s="869" t="s">
        <v>2087</v>
      </c>
      <c r="D2264" s="872">
        <v>0.79166666666666663</v>
      </c>
      <c r="E2264" s="871">
        <v>-10.1</v>
      </c>
      <c r="F2264" s="871">
        <v>661</v>
      </c>
      <c r="G2264" s="504">
        <v>0</v>
      </c>
      <c r="H2264" s="504">
        <v>661</v>
      </c>
      <c r="I2264" s="510">
        <v>661</v>
      </c>
    </row>
    <row r="2265" spans="3:9">
      <c r="C2265" s="869" t="s">
        <v>2087</v>
      </c>
      <c r="D2265" s="872">
        <v>0.83333333333333337</v>
      </c>
      <c r="E2265" s="871">
        <v>-10.1</v>
      </c>
      <c r="F2265" s="871">
        <v>600</v>
      </c>
      <c r="G2265" s="504">
        <v>0</v>
      </c>
      <c r="H2265" s="504">
        <v>600</v>
      </c>
      <c r="I2265" s="510">
        <v>600</v>
      </c>
    </row>
    <row r="2266" spans="3:9">
      <c r="C2266" s="869" t="s">
        <v>2087</v>
      </c>
      <c r="D2266" s="872">
        <v>0.875</v>
      </c>
      <c r="E2266" s="871">
        <v>-10.1</v>
      </c>
      <c r="F2266" s="871">
        <v>530</v>
      </c>
      <c r="G2266" s="504">
        <v>0</v>
      </c>
      <c r="H2266" s="504">
        <v>530</v>
      </c>
      <c r="I2266" s="510">
        <v>530</v>
      </c>
    </row>
    <row r="2267" spans="3:9">
      <c r="C2267" s="869" t="s">
        <v>2087</v>
      </c>
      <c r="D2267" s="872">
        <v>0.91666666666666663</v>
      </c>
      <c r="E2267" s="871">
        <v>-10.1</v>
      </c>
      <c r="F2267" s="871">
        <v>521</v>
      </c>
      <c r="G2267" s="504">
        <v>0</v>
      </c>
      <c r="H2267" s="504">
        <v>521</v>
      </c>
      <c r="I2267" s="510">
        <v>521</v>
      </c>
    </row>
    <row r="2268" spans="3:9">
      <c r="C2268" s="869" t="s">
        <v>2087</v>
      </c>
      <c r="D2268" s="872">
        <v>0.95833333333333337</v>
      </c>
      <c r="E2268" s="871">
        <v>-10.1</v>
      </c>
      <c r="F2268" s="871">
        <v>524</v>
      </c>
      <c r="G2268" s="504">
        <v>0</v>
      </c>
      <c r="H2268" s="504">
        <v>524</v>
      </c>
      <c r="I2268" s="510">
        <v>524</v>
      </c>
    </row>
    <row r="2269" spans="3:9">
      <c r="C2269" s="870">
        <v>45566</v>
      </c>
      <c r="D2269" s="872">
        <v>0</v>
      </c>
      <c r="E2269" s="871">
        <v>-10.1</v>
      </c>
      <c r="F2269" s="871">
        <v>530</v>
      </c>
      <c r="G2269" s="504">
        <v>0</v>
      </c>
      <c r="H2269" s="504">
        <v>530</v>
      </c>
      <c r="I2269" s="510">
        <v>530</v>
      </c>
    </row>
    <row r="2270" spans="3:9">
      <c r="C2270" s="870">
        <v>45566</v>
      </c>
      <c r="D2270" s="872">
        <v>4.1666666666666664E-2</v>
      </c>
      <c r="E2270" s="871">
        <v>-10.1</v>
      </c>
      <c r="F2270" s="871">
        <v>532</v>
      </c>
      <c r="G2270" s="504">
        <v>0</v>
      </c>
      <c r="H2270" s="504">
        <v>532</v>
      </c>
      <c r="I2270" s="510">
        <v>532</v>
      </c>
    </row>
    <row r="2271" spans="3:9">
      <c r="C2271" s="870">
        <v>45566</v>
      </c>
      <c r="D2271" s="872">
        <v>8.3333333333333329E-2</v>
      </c>
      <c r="E2271" s="871">
        <v>-10.1</v>
      </c>
      <c r="F2271" s="871">
        <v>626</v>
      </c>
      <c r="G2271" s="504">
        <v>0</v>
      </c>
      <c r="H2271" s="504">
        <v>626</v>
      </c>
      <c r="I2271" s="510">
        <v>626</v>
      </c>
    </row>
    <row r="2272" spans="3:9">
      <c r="C2272" s="870">
        <v>45566</v>
      </c>
      <c r="D2272" s="872">
        <v>0.125</v>
      </c>
      <c r="E2272" s="871">
        <v>-10.1</v>
      </c>
      <c r="F2272" s="871">
        <v>713</v>
      </c>
      <c r="G2272" s="504">
        <v>0</v>
      </c>
      <c r="H2272" s="504">
        <v>713</v>
      </c>
      <c r="I2272" s="510">
        <v>713</v>
      </c>
    </row>
    <row r="2273" spans="3:9">
      <c r="C2273" s="870">
        <v>45566</v>
      </c>
      <c r="D2273" s="872">
        <v>0.16666666666666666</v>
      </c>
      <c r="E2273" s="871">
        <v>-10.1</v>
      </c>
      <c r="F2273" s="871">
        <v>712</v>
      </c>
      <c r="G2273" s="504">
        <v>0</v>
      </c>
      <c r="H2273" s="504">
        <v>712</v>
      </c>
      <c r="I2273" s="510">
        <v>712</v>
      </c>
    </row>
    <row r="2274" spans="3:9">
      <c r="C2274" s="870">
        <v>45566</v>
      </c>
      <c r="D2274" s="872">
        <v>0.20833333333333334</v>
      </c>
      <c r="E2274" s="871">
        <v>-10.1</v>
      </c>
      <c r="F2274" s="871">
        <v>712</v>
      </c>
      <c r="G2274" s="504">
        <v>0</v>
      </c>
      <c r="H2274" s="504">
        <v>712</v>
      </c>
      <c r="I2274" s="510">
        <v>712</v>
      </c>
    </row>
    <row r="2275" spans="3:9">
      <c r="C2275" s="870">
        <v>45566</v>
      </c>
      <c r="D2275" s="872">
        <v>0.25</v>
      </c>
      <c r="E2275" s="871">
        <v>-10.1</v>
      </c>
      <c r="F2275" s="871">
        <v>715</v>
      </c>
      <c r="G2275" s="504">
        <v>0</v>
      </c>
      <c r="H2275" s="504">
        <v>715</v>
      </c>
      <c r="I2275" s="510">
        <v>715</v>
      </c>
    </row>
    <row r="2276" spans="3:9">
      <c r="C2276" s="870">
        <v>45566</v>
      </c>
      <c r="D2276" s="872">
        <v>0.29166666666666669</v>
      </c>
      <c r="E2276" s="871">
        <v>-10.1</v>
      </c>
      <c r="F2276" s="871">
        <v>714</v>
      </c>
      <c r="G2276" s="504">
        <v>0</v>
      </c>
      <c r="H2276" s="504">
        <v>714</v>
      </c>
      <c r="I2276" s="510">
        <v>714</v>
      </c>
    </row>
    <row r="2277" spans="3:9">
      <c r="C2277" s="870">
        <v>45566</v>
      </c>
      <c r="D2277" s="872">
        <v>0.33333333333333331</v>
      </c>
      <c r="E2277" s="871">
        <v>-10.1</v>
      </c>
      <c r="F2277" s="871">
        <v>717</v>
      </c>
      <c r="G2277" s="504">
        <v>0</v>
      </c>
      <c r="H2277" s="504">
        <v>717</v>
      </c>
      <c r="I2277" s="510">
        <v>717</v>
      </c>
    </row>
    <row r="2278" spans="3:9">
      <c r="C2278" s="870">
        <v>45566</v>
      </c>
      <c r="D2278" s="872">
        <v>0.375</v>
      </c>
      <c r="E2278" s="871">
        <v>-10.1</v>
      </c>
      <c r="F2278" s="871">
        <v>717</v>
      </c>
      <c r="G2278" s="504">
        <v>0</v>
      </c>
      <c r="H2278" s="504">
        <v>717</v>
      </c>
      <c r="I2278" s="510">
        <v>717</v>
      </c>
    </row>
    <row r="2279" spans="3:9">
      <c r="C2279" s="870">
        <v>45566</v>
      </c>
      <c r="D2279" s="872">
        <v>0.41666666666666669</v>
      </c>
      <c r="E2279" s="871">
        <v>-10.1</v>
      </c>
      <c r="F2279" s="871">
        <v>712</v>
      </c>
      <c r="G2279" s="504">
        <v>0</v>
      </c>
      <c r="H2279" s="504">
        <v>712</v>
      </c>
      <c r="I2279" s="510">
        <v>712</v>
      </c>
    </row>
    <row r="2280" spans="3:9">
      <c r="C2280" s="870">
        <v>45566</v>
      </c>
      <c r="D2280" s="872">
        <v>0.45833333333333331</v>
      </c>
      <c r="E2280" s="871">
        <v>-10</v>
      </c>
      <c r="F2280" s="871">
        <v>703</v>
      </c>
      <c r="G2280" s="504">
        <v>0</v>
      </c>
      <c r="H2280" s="504">
        <v>703</v>
      </c>
      <c r="I2280" s="510">
        <v>703</v>
      </c>
    </row>
    <row r="2281" spans="3:9">
      <c r="C2281" s="870">
        <v>45566</v>
      </c>
      <c r="D2281" s="872">
        <v>0.5</v>
      </c>
      <c r="E2281" s="871">
        <v>-10</v>
      </c>
      <c r="F2281" s="871">
        <v>708</v>
      </c>
      <c r="G2281" s="504">
        <v>0</v>
      </c>
      <c r="H2281" s="504">
        <v>708</v>
      </c>
      <c r="I2281" s="510">
        <v>708</v>
      </c>
    </row>
    <row r="2282" spans="3:9">
      <c r="C2282" s="870">
        <v>45566</v>
      </c>
      <c r="D2282" s="872">
        <v>0.54166666666666663</v>
      </c>
      <c r="E2282" s="871">
        <v>-10</v>
      </c>
      <c r="F2282" s="871">
        <v>690</v>
      </c>
      <c r="G2282" s="504">
        <v>0</v>
      </c>
      <c r="H2282" s="504">
        <v>690</v>
      </c>
      <c r="I2282" s="510">
        <v>690</v>
      </c>
    </row>
    <row r="2283" spans="3:9">
      <c r="C2283" s="870">
        <v>45566</v>
      </c>
      <c r="D2283" s="872">
        <v>0.58333333333333337</v>
      </c>
      <c r="E2283" s="871">
        <v>-10</v>
      </c>
      <c r="F2283" s="871">
        <v>704</v>
      </c>
      <c r="G2283" s="504">
        <v>0</v>
      </c>
      <c r="H2283" s="504">
        <v>704</v>
      </c>
      <c r="I2283" s="510">
        <v>704</v>
      </c>
    </row>
    <row r="2284" spans="3:9">
      <c r="C2284" s="870">
        <v>45566</v>
      </c>
      <c r="D2284" s="872">
        <v>0.625</v>
      </c>
      <c r="E2284" s="871">
        <v>-10</v>
      </c>
      <c r="F2284" s="871">
        <v>691</v>
      </c>
      <c r="G2284" s="504">
        <v>0</v>
      </c>
      <c r="H2284" s="504">
        <v>691</v>
      </c>
      <c r="I2284" s="510">
        <v>691</v>
      </c>
    </row>
    <row r="2285" spans="3:9">
      <c r="C2285" s="870">
        <v>45566</v>
      </c>
      <c r="D2285" s="872">
        <v>0.66666666666666663</v>
      </c>
      <c r="E2285" s="871">
        <v>-10</v>
      </c>
      <c r="F2285" s="871">
        <v>698</v>
      </c>
      <c r="G2285" s="504">
        <v>0</v>
      </c>
      <c r="H2285" s="504">
        <v>698</v>
      </c>
      <c r="I2285" s="510">
        <v>698</v>
      </c>
    </row>
    <row r="2286" spans="3:9">
      <c r="C2286" s="870">
        <v>45566</v>
      </c>
      <c r="D2286" s="872">
        <v>0.70833333333333337</v>
      </c>
      <c r="E2286" s="871">
        <v>-10</v>
      </c>
      <c r="F2286" s="871">
        <v>716</v>
      </c>
      <c r="G2286" s="504">
        <v>0</v>
      </c>
      <c r="H2286" s="504">
        <v>716</v>
      </c>
      <c r="I2286" s="510">
        <v>716</v>
      </c>
    </row>
    <row r="2287" spans="3:9">
      <c r="C2287" s="870">
        <v>45566</v>
      </c>
      <c r="D2287" s="872">
        <v>0.75</v>
      </c>
      <c r="E2287" s="871">
        <v>-10.1</v>
      </c>
      <c r="F2287" s="871">
        <v>713</v>
      </c>
      <c r="G2287" s="504">
        <v>0</v>
      </c>
      <c r="H2287" s="504">
        <v>713</v>
      </c>
      <c r="I2287" s="510">
        <v>713</v>
      </c>
    </row>
    <row r="2288" spans="3:9">
      <c r="C2288" s="870">
        <v>45566</v>
      </c>
      <c r="D2288" s="872">
        <v>0.79166666666666663</v>
      </c>
      <c r="E2288" s="871">
        <v>-10.1</v>
      </c>
      <c r="F2288" s="871">
        <v>675</v>
      </c>
      <c r="G2288" s="504">
        <v>0</v>
      </c>
      <c r="H2288" s="504">
        <v>675</v>
      </c>
      <c r="I2288" s="510">
        <v>675</v>
      </c>
    </row>
    <row r="2289" spans="3:9">
      <c r="C2289" s="870">
        <v>45566</v>
      </c>
      <c r="D2289" s="872">
        <v>0.83333333333333337</v>
      </c>
      <c r="E2289" s="871">
        <v>-10.1</v>
      </c>
      <c r="F2289" s="871">
        <v>716</v>
      </c>
      <c r="G2289" s="504">
        <v>0</v>
      </c>
      <c r="H2289" s="504">
        <v>716</v>
      </c>
      <c r="I2289" s="510">
        <v>716</v>
      </c>
    </row>
    <row r="2290" spans="3:9">
      <c r="C2290" s="870">
        <v>45566</v>
      </c>
      <c r="D2290" s="872">
        <v>0.875</v>
      </c>
      <c r="E2290" s="871">
        <v>-10.1</v>
      </c>
      <c r="F2290" s="871">
        <v>712</v>
      </c>
      <c r="G2290" s="504">
        <v>0</v>
      </c>
      <c r="H2290" s="504">
        <v>712</v>
      </c>
      <c r="I2290" s="510">
        <v>712</v>
      </c>
    </row>
    <row r="2291" spans="3:9">
      <c r="C2291" s="870">
        <v>45566</v>
      </c>
      <c r="D2291" s="872">
        <v>0.91666666666666663</v>
      </c>
      <c r="E2291" s="871">
        <v>-10.1</v>
      </c>
      <c r="F2291" s="871">
        <v>689</v>
      </c>
      <c r="G2291" s="504">
        <v>0</v>
      </c>
      <c r="H2291" s="504">
        <v>689</v>
      </c>
      <c r="I2291" s="510">
        <v>689</v>
      </c>
    </row>
    <row r="2292" spans="3:9">
      <c r="C2292" s="870">
        <v>45566</v>
      </c>
      <c r="D2292" s="872">
        <v>0.95833333333333337</v>
      </c>
      <c r="E2292" s="871">
        <v>-10.1</v>
      </c>
      <c r="F2292" s="871">
        <v>637</v>
      </c>
      <c r="G2292" s="504">
        <v>0</v>
      </c>
      <c r="H2292" s="504">
        <v>637</v>
      </c>
      <c r="I2292" s="510">
        <v>637</v>
      </c>
    </row>
    <row r="2293" spans="3:9">
      <c r="C2293" s="870">
        <v>45567</v>
      </c>
      <c r="D2293" s="872">
        <v>0</v>
      </c>
      <c r="E2293" s="871">
        <v>-10.1</v>
      </c>
      <c r="F2293" s="871">
        <v>602</v>
      </c>
      <c r="G2293" s="504">
        <v>0</v>
      </c>
      <c r="H2293" s="504">
        <v>602</v>
      </c>
      <c r="I2293" s="510">
        <v>602</v>
      </c>
    </row>
    <row r="2294" spans="3:9">
      <c r="C2294" s="870">
        <v>45567</v>
      </c>
      <c r="D2294" s="872">
        <v>4.1666666666666664E-2</v>
      </c>
      <c r="E2294" s="871">
        <v>-10.1</v>
      </c>
      <c r="F2294" s="871">
        <v>608</v>
      </c>
      <c r="G2294" s="504">
        <v>0</v>
      </c>
      <c r="H2294" s="504">
        <v>608</v>
      </c>
      <c r="I2294" s="510">
        <v>608</v>
      </c>
    </row>
    <row r="2295" spans="3:9">
      <c r="C2295" s="870">
        <v>45567</v>
      </c>
      <c r="D2295" s="872">
        <v>8.3333333333333329E-2</v>
      </c>
      <c r="E2295" s="871">
        <v>-10.1</v>
      </c>
      <c r="F2295" s="871">
        <v>608</v>
      </c>
      <c r="G2295" s="504">
        <v>0</v>
      </c>
      <c r="H2295" s="504">
        <v>608</v>
      </c>
      <c r="I2295" s="510">
        <v>608</v>
      </c>
    </row>
    <row r="2296" spans="3:9">
      <c r="C2296" s="870">
        <v>45567</v>
      </c>
      <c r="D2296" s="872">
        <v>0.125</v>
      </c>
      <c r="E2296" s="871">
        <v>-10.1</v>
      </c>
      <c r="F2296" s="871">
        <v>608</v>
      </c>
      <c r="G2296" s="504">
        <v>0</v>
      </c>
      <c r="H2296" s="504">
        <v>608</v>
      </c>
      <c r="I2296" s="510">
        <v>608</v>
      </c>
    </row>
    <row r="2297" spans="3:9">
      <c r="C2297" s="870">
        <v>45567</v>
      </c>
      <c r="D2297" s="872">
        <v>0.16666666666666666</v>
      </c>
      <c r="E2297" s="871">
        <v>-10.1</v>
      </c>
      <c r="F2297" s="871">
        <v>504</v>
      </c>
      <c r="G2297" s="504">
        <v>0</v>
      </c>
      <c r="H2297" s="504">
        <v>504</v>
      </c>
      <c r="I2297" s="510">
        <v>504</v>
      </c>
    </row>
    <row r="2298" spans="3:9">
      <c r="C2298" s="870">
        <v>45567</v>
      </c>
      <c r="D2298" s="872">
        <v>0.20833333333333334</v>
      </c>
      <c r="E2298" s="871">
        <v>-10.1</v>
      </c>
      <c r="F2298" s="871">
        <v>470</v>
      </c>
      <c r="G2298" s="504">
        <v>0</v>
      </c>
      <c r="H2298" s="504">
        <v>470</v>
      </c>
      <c r="I2298" s="510">
        <v>470</v>
      </c>
    </row>
    <row r="2299" spans="3:9">
      <c r="C2299" s="870">
        <v>45567</v>
      </c>
      <c r="D2299" s="872">
        <v>0.25</v>
      </c>
      <c r="E2299" s="871">
        <v>-10.1</v>
      </c>
      <c r="F2299" s="871">
        <v>626</v>
      </c>
      <c r="G2299" s="504">
        <v>0</v>
      </c>
      <c r="H2299" s="504">
        <v>626</v>
      </c>
      <c r="I2299" s="510">
        <v>626</v>
      </c>
    </row>
    <row r="2300" spans="3:9">
      <c r="C2300" s="870">
        <v>45567</v>
      </c>
      <c r="D2300" s="872">
        <v>0.29166666666666669</v>
      </c>
      <c r="E2300" s="871">
        <v>113.7</v>
      </c>
      <c r="F2300" s="871">
        <v>528</v>
      </c>
      <c r="G2300" s="504">
        <v>113.7</v>
      </c>
      <c r="H2300" s="504">
        <v>528</v>
      </c>
      <c r="I2300" s="510">
        <v>641.70000000000005</v>
      </c>
    </row>
    <row r="2301" spans="3:9">
      <c r="C2301" s="870">
        <v>45567</v>
      </c>
      <c r="D2301" s="872">
        <v>0.33333333333333331</v>
      </c>
      <c r="E2301" s="871">
        <v>481.5</v>
      </c>
      <c r="F2301" s="871">
        <v>457</v>
      </c>
      <c r="G2301" s="504">
        <v>481.5</v>
      </c>
      <c r="H2301" s="504">
        <v>457</v>
      </c>
      <c r="I2301" s="510">
        <v>938.5</v>
      </c>
    </row>
    <row r="2302" spans="3:9">
      <c r="C2302" s="870">
        <v>45567</v>
      </c>
      <c r="D2302" s="872">
        <v>0.375</v>
      </c>
      <c r="E2302" s="871">
        <v>392.3</v>
      </c>
      <c r="F2302" s="871">
        <v>476</v>
      </c>
      <c r="G2302" s="504">
        <v>392.3</v>
      </c>
      <c r="H2302" s="504">
        <v>476</v>
      </c>
      <c r="I2302" s="510">
        <v>868.3</v>
      </c>
    </row>
    <row r="2303" spans="3:9">
      <c r="C2303" s="870">
        <v>45567</v>
      </c>
      <c r="D2303" s="872">
        <v>0.41666666666666669</v>
      </c>
      <c r="E2303" s="871">
        <v>523.70000000000005</v>
      </c>
      <c r="F2303" s="871">
        <v>473</v>
      </c>
      <c r="G2303" s="504">
        <v>523.70000000000005</v>
      </c>
      <c r="H2303" s="504">
        <v>473</v>
      </c>
      <c r="I2303" s="510">
        <v>996.7</v>
      </c>
    </row>
    <row r="2304" spans="3:9">
      <c r="C2304" s="870">
        <v>45567</v>
      </c>
      <c r="D2304" s="872">
        <v>0.45833333333333331</v>
      </c>
      <c r="E2304" s="871">
        <v>493.4</v>
      </c>
      <c r="F2304" s="871">
        <v>446</v>
      </c>
      <c r="G2304" s="504">
        <v>493.4</v>
      </c>
      <c r="H2304" s="504">
        <v>446</v>
      </c>
      <c r="I2304" s="510">
        <v>939.4</v>
      </c>
    </row>
    <row r="2305" spans="3:9">
      <c r="C2305" s="870">
        <v>45567</v>
      </c>
      <c r="D2305" s="872">
        <v>0.5</v>
      </c>
      <c r="E2305" s="871">
        <v>456.5</v>
      </c>
      <c r="F2305" s="871">
        <v>436</v>
      </c>
      <c r="G2305" s="504">
        <v>456.5</v>
      </c>
      <c r="H2305" s="504">
        <v>436</v>
      </c>
      <c r="I2305" s="510">
        <v>892.5</v>
      </c>
    </row>
    <row r="2306" spans="3:9">
      <c r="C2306" s="870">
        <v>45567</v>
      </c>
      <c r="D2306" s="872">
        <v>0.54166666666666663</v>
      </c>
      <c r="E2306" s="871">
        <v>453.2</v>
      </c>
      <c r="F2306" s="871">
        <v>479</v>
      </c>
      <c r="G2306" s="504">
        <v>453.2</v>
      </c>
      <c r="H2306" s="504">
        <v>479</v>
      </c>
      <c r="I2306" s="510">
        <v>932.2</v>
      </c>
    </row>
    <row r="2307" spans="3:9">
      <c r="C2307" s="870">
        <v>45567</v>
      </c>
      <c r="D2307" s="872">
        <v>0.58333333333333337</v>
      </c>
      <c r="E2307" s="871">
        <v>480.3</v>
      </c>
      <c r="F2307" s="871">
        <v>636</v>
      </c>
      <c r="G2307" s="504">
        <v>480.3</v>
      </c>
      <c r="H2307" s="504">
        <v>636</v>
      </c>
      <c r="I2307" s="510">
        <v>1116.3</v>
      </c>
    </row>
    <row r="2308" spans="3:9">
      <c r="C2308" s="870">
        <v>45567</v>
      </c>
      <c r="D2308" s="872">
        <v>0.625</v>
      </c>
      <c r="E2308" s="871">
        <v>480.3</v>
      </c>
      <c r="F2308" s="871">
        <v>518</v>
      </c>
      <c r="G2308" s="504">
        <v>480.3</v>
      </c>
      <c r="H2308" s="504">
        <v>518</v>
      </c>
      <c r="I2308" s="510">
        <v>998.3</v>
      </c>
    </row>
    <row r="2309" spans="3:9">
      <c r="C2309" s="870">
        <v>45567</v>
      </c>
      <c r="D2309" s="872">
        <v>0.66666666666666663</v>
      </c>
      <c r="E2309" s="871">
        <v>517.1</v>
      </c>
      <c r="F2309" s="871">
        <v>484</v>
      </c>
      <c r="G2309" s="504">
        <v>517.1</v>
      </c>
      <c r="H2309" s="504">
        <v>484</v>
      </c>
      <c r="I2309" s="510">
        <v>1001.1</v>
      </c>
    </row>
    <row r="2310" spans="3:9">
      <c r="C2310" s="870">
        <v>45567</v>
      </c>
      <c r="D2310" s="872">
        <v>0.70833333333333337</v>
      </c>
      <c r="E2310" s="871">
        <v>544.9</v>
      </c>
      <c r="F2310" s="871">
        <v>437</v>
      </c>
      <c r="G2310" s="504">
        <v>544.9</v>
      </c>
      <c r="H2310" s="504">
        <v>437</v>
      </c>
      <c r="I2310" s="510">
        <v>981.9</v>
      </c>
    </row>
    <row r="2311" spans="3:9">
      <c r="C2311" s="870">
        <v>45567</v>
      </c>
      <c r="D2311" s="872">
        <v>0.75</v>
      </c>
      <c r="E2311" s="871">
        <v>570.1</v>
      </c>
      <c r="F2311" s="871">
        <v>543</v>
      </c>
      <c r="G2311" s="504">
        <v>570.1</v>
      </c>
      <c r="H2311" s="504">
        <v>543</v>
      </c>
      <c r="I2311" s="510">
        <v>1113.0999999999999</v>
      </c>
    </row>
    <row r="2312" spans="3:9">
      <c r="C2312" s="870">
        <v>45567</v>
      </c>
      <c r="D2312" s="872">
        <v>0.79166666666666663</v>
      </c>
      <c r="E2312" s="871">
        <v>532.20000000000005</v>
      </c>
      <c r="F2312" s="871">
        <v>603</v>
      </c>
      <c r="G2312" s="504">
        <v>532.20000000000005</v>
      </c>
      <c r="H2312" s="504">
        <v>603</v>
      </c>
      <c r="I2312" s="510">
        <v>1135.2</v>
      </c>
    </row>
    <row r="2313" spans="3:9">
      <c r="C2313" s="870">
        <v>45567</v>
      </c>
      <c r="D2313" s="872">
        <v>0.83333333333333337</v>
      </c>
      <c r="E2313" s="871">
        <v>520</v>
      </c>
      <c r="F2313" s="871">
        <v>496</v>
      </c>
      <c r="G2313" s="504">
        <v>520</v>
      </c>
      <c r="H2313" s="504">
        <v>496</v>
      </c>
      <c r="I2313" s="510">
        <v>1016</v>
      </c>
    </row>
    <row r="2314" spans="3:9">
      <c r="C2314" s="870">
        <v>45567</v>
      </c>
      <c r="D2314" s="872">
        <v>0.875</v>
      </c>
      <c r="E2314" s="871">
        <v>520</v>
      </c>
      <c r="F2314" s="871">
        <v>503</v>
      </c>
      <c r="G2314" s="504">
        <v>520</v>
      </c>
      <c r="H2314" s="504">
        <v>503</v>
      </c>
      <c r="I2314" s="510">
        <v>1023</v>
      </c>
    </row>
    <row r="2315" spans="3:9">
      <c r="C2315" s="870">
        <v>45567</v>
      </c>
      <c r="D2315" s="872">
        <v>0.91666666666666663</v>
      </c>
      <c r="E2315" s="871">
        <v>520</v>
      </c>
      <c r="F2315" s="871">
        <v>570</v>
      </c>
      <c r="G2315" s="504">
        <v>520</v>
      </c>
      <c r="H2315" s="504">
        <v>570</v>
      </c>
      <c r="I2315" s="510">
        <v>1090</v>
      </c>
    </row>
    <row r="2316" spans="3:9">
      <c r="C2316" s="870">
        <v>45567</v>
      </c>
      <c r="D2316" s="872">
        <v>0.95833333333333337</v>
      </c>
      <c r="E2316" s="871">
        <v>520</v>
      </c>
      <c r="F2316" s="871">
        <v>538</v>
      </c>
      <c r="G2316" s="504">
        <v>520</v>
      </c>
      <c r="H2316" s="504">
        <v>538</v>
      </c>
      <c r="I2316" s="510">
        <v>1058</v>
      </c>
    </row>
    <row r="2317" spans="3:9">
      <c r="C2317" s="870">
        <v>45568</v>
      </c>
      <c r="D2317" s="872">
        <v>0</v>
      </c>
      <c r="E2317" s="871">
        <v>520</v>
      </c>
      <c r="F2317" s="871">
        <v>513</v>
      </c>
      <c r="G2317" s="504">
        <v>520</v>
      </c>
      <c r="H2317" s="504">
        <v>513</v>
      </c>
      <c r="I2317" s="510">
        <v>1033</v>
      </c>
    </row>
    <row r="2318" spans="3:9">
      <c r="C2318" s="870">
        <v>45568</v>
      </c>
      <c r="D2318" s="872">
        <v>4.1666666666666664E-2</v>
      </c>
      <c r="E2318" s="871">
        <v>537.4</v>
      </c>
      <c r="F2318" s="871">
        <v>510</v>
      </c>
      <c r="G2318" s="504">
        <v>537.4</v>
      </c>
      <c r="H2318" s="504">
        <v>510</v>
      </c>
      <c r="I2318" s="510">
        <v>1047.4000000000001</v>
      </c>
    </row>
    <row r="2319" spans="3:9">
      <c r="C2319" s="870">
        <v>45568</v>
      </c>
      <c r="D2319" s="872">
        <v>8.3333333333333329E-2</v>
      </c>
      <c r="E2319" s="871">
        <v>547.29999999999995</v>
      </c>
      <c r="F2319" s="871">
        <v>512</v>
      </c>
      <c r="G2319" s="504">
        <v>547.29999999999995</v>
      </c>
      <c r="H2319" s="504">
        <v>512</v>
      </c>
      <c r="I2319" s="510">
        <v>1059.3</v>
      </c>
    </row>
    <row r="2320" spans="3:9">
      <c r="C2320" s="870">
        <v>45568</v>
      </c>
      <c r="D2320" s="872">
        <v>0.125</v>
      </c>
      <c r="E2320" s="871">
        <v>550</v>
      </c>
      <c r="F2320" s="871">
        <v>511</v>
      </c>
      <c r="G2320" s="504">
        <v>550</v>
      </c>
      <c r="H2320" s="504">
        <v>511</v>
      </c>
      <c r="I2320" s="510">
        <v>1061</v>
      </c>
    </row>
    <row r="2321" spans="3:9">
      <c r="C2321" s="870">
        <v>45568</v>
      </c>
      <c r="D2321" s="872">
        <v>0.16666666666666666</v>
      </c>
      <c r="E2321" s="871">
        <v>542.79999999999995</v>
      </c>
      <c r="F2321" s="871">
        <v>513</v>
      </c>
      <c r="G2321" s="504">
        <v>542.79999999999995</v>
      </c>
      <c r="H2321" s="504">
        <v>513</v>
      </c>
      <c r="I2321" s="510">
        <v>1055.8</v>
      </c>
    </row>
    <row r="2322" spans="3:9">
      <c r="C2322" s="870">
        <v>45568</v>
      </c>
      <c r="D2322" s="872">
        <v>0.20833333333333334</v>
      </c>
      <c r="E2322" s="871">
        <v>509.6</v>
      </c>
      <c r="F2322" s="871">
        <v>517</v>
      </c>
      <c r="G2322" s="504">
        <v>509.6</v>
      </c>
      <c r="H2322" s="504">
        <v>517</v>
      </c>
      <c r="I2322" s="510">
        <v>1026.5999999999999</v>
      </c>
    </row>
    <row r="2323" spans="3:9">
      <c r="C2323" s="870">
        <v>45568</v>
      </c>
      <c r="D2323" s="872">
        <v>0.25</v>
      </c>
      <c r="E2323" s="871">
        <v>510.6</v>
      </c>
      <c r="F2323" s="871">
        <v>507</v>
      </c>
      <c r="G2323" s="504">
        <v>510.6</v>
      </c>
      <c r="H2323" s="504">
        <v>507</v>
      </c>
      <c r="I2323" s="510">
        <v>1017.6</v>
      </c>
    </row>
    <row r="2324" spans="3:9">
      <c r="C2324" s="870">
        <v>45568</v>
      </c>
      <c r="D2324" s="872">
        <v>0.29166666666666669</v>
      </c>
      <c r="E2324" s="871">
        <v>586.79999999999995</v>
      </c>
      <c r="F2324" s="871">
        <v>567</v>
      </c>
      <c r="G2324" s="504">
        <v>586.79999999999995</v>
      </c>
      <c r="H2324" s="504">
        <v>567</v>
      </c>
      <c r="I2324" s="510">
        <v>1153.8</v>
      </c>
    </row>
    <row r="2325" spans="3:9">
      <c r="C2325" s="870">
        <v>45568</v>
      </c>
      <c r="D2325" s="872">
        <v>0.33333333333333331</v>
      </c>
      <c r="E2325" s="871">
        <v>636.5</v>
      </c>
      <c r="F2325" s="871">
        <v>668</v>
      </c>
      <c r="G2325" s="504">
        <v>636.5</v>
      </c>
      <c r="H2325" s="504">
        <v>668</v>
      </c>
      <c r="I2325" s="510">
        <v>1304.5</v>
      </c>
    </row>
    <row r="2326" spans="3:9">
      <c r="C2326" s="870">
        <v>45568</v>
      </c>
      <c r="D2326" s="872">
        <v>0.375</v>
      </c>
      <c r="E2326" s="871">
        <v>486.8</v>
      </c>
      <c r="F2326" s="871">
        <v>531</v>
      </c>
      <c r="G2326" s="504">
        <v>486.8</v>
      </c>
      <c r="H2326" s="504">
        <v>531</v>
      </c>
      <c r="I2326" s="510">
        <v>1017.8</v>
      </c>
    </row>
    <row r="2327" spans="3:9">
      <c r="C2327" s="870">
        <v>45568</v>
      </c>
      <c r="D2327" s="872">
        <v>0.41666666666666669</v>
      </c>
      <c r="E2327" s="871">
        <v>416</v>
      </c>
      <c r="F2327" s="871">
        <v>443</v>
      </c>
      <c r="G2327" s="504">
        <v>416</v>
      </c>
      <c r="H2327" s="504">
        <v>443</v>
      </c>
      <c r="I2327" s="510">
        <v>859</v>
      </c>
    </row>
    <row r="2328" spans="3:9">
      <c r="C2328" s="870">
        <v>45568</v>
      </c>
      <c r="D2328" s="872">
        <v>0.45833333333333331</v>
      </c>
      <c r="E2328" s="871">
        <v>350.9</v>
      </c>
      <c r="F2328" s="871">
        <v>417</v>
      </c>
      <c r="G2328" s="504">
        <v>350.9</v>
      </c>
      <c r="H2328" s="504">
        <v>417</v>
      </c>
      <c r="I2328" s="510">
        <v>767.9</v>
      </c>
    </row>
    <row r="2329" spans="3:9">
      <c r="C2329" s="870">
        <v>45568</v>
      </c>
      <c r="D2329" s="872">
        <v>0.5</v>
      </c>
      <c r="E2329" s="871">
        <v>341.3</v>
      </c>
      <c r="F2329" s="871">
        <v>431</v>
      </c>
      <c r="G2329" s="504">
        <v>341.3</v>
      </c>
      <c r="H2329" s="504">
        <v>431</v>
      </c>
      <c r="I2329" s="510">
        <v>772.3</v>
      </c>
    </row>
    <row r="2330" spans="3:9">
      <c r="C2330" s="870">
        <v>45568</v>
      </c>
      <c r="D2330" s="872">
        <v>0.54166666666666663</v>
      </c>
      <c r="E2330" s="871">
        <v>279.39999999999998</v>
      </c>
      <c r="F2330" s="871">
        <v>541</v>
      </c>
      <c r="G2330" s="504">
        <v>279.39999999999998</v>
      </c>
      <c r="H2330" s="504">
        <v>541</v>
      </c>
      <c r="I2330" s="510">
        <v>820.4</v>
      </c>
    </row>
    <row r="2331" spans="3:9">
      <c r="C2331" s="870">
        <v>45568</v>
      </c>
      <c r="D2331" s="872">
        <v>0.58333333333333337</v>
      </c>
      <c r="E2331" s="871">
        <v>171.4</v>
      </c>
      <c r="F2331" s="871">
        <v>609</v>
      </c>
      <c r="G2331" s="504">
        <v>171.4</v>
      </c>
      <c r="H2331" s="504">
        <v>609</v>
      </c>
      <c r="I2331" s="510">
        <v>780.4</v>
      </c>
    </row>
    <row r="2332" spans="3:9">
      <c r="C2332" s="870">
        <v>45568</v>
      </c>
      <c r="D2332" s="872">
        <v>0.625</v>
      </c>
      <c r="E2332" s="871">
        <v>-10</v>
      </c>
      <c r="F2332" s="871">
        <v>548</v>
      </c>
      <c r="G2332" s="504">
        <v>0</v>
      </c>
      <c r="H2332" s="504">
        <v>548</v>
      </c>
      <c r="I2332" s="510">
        <v>548</v>
      </c>
    </row>
    <row r="2333" spans="3:9">
      <c r="C2333" s="870">
        <v>45568</v>
      </c>
      <c r="D2333" s="872">
        <v>0.66666666666666663</v>
      </c>
      <c r="E2333" s="871">
        <v>-10</v>
      </c>
      <c r="F2333" s="871">
        <v>574</v>
      </c>
      <c r="G2333" s="504">
        <v>0</v>
      </c>
      <c r="H2333" s="504">
        <v>574</v>
      </c>
      <c r="I2333" s="510">
        <v>574</v>
      </c>
    </row>
    <row r="2334" spans="3:9">
      <c r="C2334" s="870">
        <v>45568</v>
      </c>
      <c r="D2334" s="872">
        <v>0.70833333333333337</v>
      </c>
      <c r="E2334" s="871">
        <v>-10.1</v>
      </c>
      <c r="F2334" s="871">
        <v>676</v>
      </c>
      <c r="G2334" s="504">
        <v>0</v>
      </c>
      <c r="H2334" s="504">
        <v>676</v>
      </c>
      <c r="I2334" s="510">
        <v>676</v>
      </c>
    </row>
    <row r="2335" spans="3:9">
      <c r="C2335" s="870">
        <v>45568</v>
      </c>
      <c r="D2335" s="872">
        <v>0.75</v>
      </c>
      <c r="E2335" s="871">
        <v>-10.1</v>
      </c>
      <c r="F2335" s="871">
        <v>600</v>
      </c>
      <c r="G2335" s="504">
        <v>0</v>
      </c>
      <c r="H2335" s="504">
        <v>600</v>
      </c>
      <c r="I2335" s="510">
        <v>600</v>
      </c>
    </row>
    <row r="2336" spans="3:9">
      <c r="C2336" s="870">
        <v>45568</v>
      </c>
      <c r="D2336" s="872">
        <v>0.79166666666666663</v>
      </c>
      <c r="E2336" s="871">
        <v>-10.1</v>
      </c>
      <c r="F2336" s="871">
        <v>520</v>
      </c>
      <c r="G2336" s="504">
        <v>0</v>
      </c>
      <c r="H2336" s="504">
        <v>520</v>
      </c>
      <c r="I2336" s="510">
        <v>520</v>
      </c>
    </row>
    <row r="2337" spans="3:9">
      <c r="C2337" s="870">
        <v>45568</v>
      </c>
      <c r="D2337" s="872">
        <v>0.83333333333333337</v>
      </c>
      <c r="E2337" s="871">
        <v>-10.1</v>
      </c>
      <c r="F2337" s="871">
        <v>511</v>
      </c>
      <c r="G2337" s="504">
        <v>0</v>
      </c>
      <c r="H2337" s="504">
        <v>511</v>
      </c>
      <c r="I2337" s="510">
        <v>511</v>
      </c>
    </row>
    <row r="2338" spans="3:9">
      <c r="C2338" s="870">
        <v>45568</v>
      </c>
      <c r="D2338" s="872">
        <v>0.875</v>
      </c>
      <c r="E2338" s="871">
        <v>-10.1</v>
      </c>
      <c r="F2338" s="871">
        <v>467</v>
      </c>
      <c r="G2338" s="504">
        <v>0</v>
      </c>
      <c r="H2338" s="504">
        <v>467</v>
      </c>
      <c r="I2338" s="510">
        <v>467</v>
      </c>
    </row>
    <row r="2339" spans="3:9">
      <c r="C2339" s="870">
        <v>45568</v>
      </c>
      <c r="D2339" s="872">
        <v>0.91666666666666663</v>
      </c>
      <c r="E2339" s="871">
        <v>-10.1</v>
      </c>
      <c r="F2339" s="871">
        <v>414</v>
      </c>
      <c r="G2339" s="504">
        <v>0</v>
      </c>
      <c r="H2339" s="504">
        <v>414</v>
      </c>
      <c r="I2339" s="510">
        <v>414</v>
      </c>
    </row>
    <row r="2340" spans="3:9">
      <c r="C2340" s="870">
        <v>45568</v>
      </c>
      <c r="D2340" s="872">
        <v>0.95833333333333337</v>
      </c>
      <c r="E2340" s="871">
        <v>315.8</v>
      </c>
      <c r="F2340" s="871">
        <v>578</v>
      </c>
      <c r="G2340" s="504">
        <v>315.8</v>
      </c>
      <c r="H2340" s="504">
        <v>578</v>
      </c>
      <c r="I2340" s="510">
        <v>893.8</v>
      </c>
    </row>
    <row r="2341" spans="3:9">
      <c r="C2341" s="870">
        <v>45569</v>
      </c>
      <c r="D2341" s="872">
        <v>0</v>
      </c>
      <c r="E2341" s="871">
        <v>496.8</v>
      </c>
      <c r="F2341" s="871">
        <v>362</v>
      </c>
      <c r="G2341" s="504">
        <v>496.8</v>
      </c>
      <c r="H2341" s="504">
        <v>362</v>
      </c>
      <c r="I2341" s="510">
        <v>858.8</v>
      </c>
    </row>
    <row r="2342" spans="3:9">
      <c r="C2342" s="870">
        <v>45569</v>
      </c>
      <c r="D2342" s="872">
        <v>4.1666666666666664E-2</v>
      </c>
      <c r="E2342" s="871">
        <v>490.2</v>
      </c>
      <c r="F2342" s="871">
        <v>584</v>
      </c>
      <c r="G2342" s="504">
        <v>490.2</v>
      </c>
      <c r="H2342" s="504">
        <v>584</v>
      </c>
      <c r="I2342" s="510">
        <v>1074.2</v>
      </c>
    </row>
    <row r="2343" spans="3:9">
      <c r="C2343" s="870">
        <v>45569</v>
      </c>
      <c r="D2343" s="872">
        <v>8.3333333333333329E-2</v>
      </c>
      <c r="E2343" s="871">
        <v>490.1</v>
      </c>
      <c r="F2343" s="871">
        <v>562</v>
      </c>
      <c r="G2343" s="504">
        <v>490.1</v>
      </c>
      <c r="H2343" s="504">
        <v>562</v>
      </c>
      <c r="I2343" s="510">
        <v>1052.0999999999999</v>
      </c>
    </row>
    <row r="2344" spans="3:9">
      <c r="C2344" s="870">
        <v>45569</v>
      </c>
      <c r="D2344" s="872">
        <v>0.125</v>
      </c>
      <c r="E2344" s="871">
        <v>423.4</v>
      </c>
      <c r="F2344" s="871">
        <v>519</v>
      </c>
      <c r="G2344" s="504">
        <v>423.4</v>
      </c>
      <c r="H2344" s="504">
        <v>519</v>
      </c>
      <c r="I2344" s="510">
        <v>942.4</v>
      </c>
    </row>
    <row r="2345" spans="3:9">
      <c r="C2345" s="870">
        <v>45569</v>
      </c>
      <c r="D2345" s="872">
        <v>0.16666666666666666</v>
      </c>
      <c r="E2345" s="871">
        <v>493</v>
      </c>
      <c r="F2345" s="871">
        <v>517</v>
      </c>
      <c r="G2345" s="504">
        <v>493</v>
      </c>
      <c r="H2345" s="504">
        <v>517</v>
      </c>
      <c r="I2345" s="510">
        <v>1010</v>
      </c>
    </row>
    <row r="2346" spans="3:9">
      <c r="C2346" s="870">
        <v>45569</v>
      </c>
      <c r="D2346" s="872">
        <v>0.20833333333333334</v>
      </c>
      <c r="E2346" s="871">
        <v>499.9</v>
      </c>
      <c r="F2346" s="871">
        <v>517</v>
      </c>
      <c r="G2346" s="504">
        <v>499.9</v>
      </c>
      <c r="H2346" s="504">
        <v>517</v>
      </c>
      <c r="I2346" s="510">
        <v>1016.9</v>
      </c>
    </row>
    <row r="2347" spans="3:9">
      <c r="C2347" s="870">
        <v>45569</v>
      </c>
      <c r="D2347" s="872">
        <v>0.25</v>
      </c>
      <c r="E2347" s="871">
        <v>499.9</v>
      </c>
      <c r="F2347" s="871">
        <v>518</v>
      </c>
      <c r="G2347" s="504">
        <v>499.9</v>
      </c>
      <c r="H2347" s="504">
        <v>518</v>
      </c>
      <c r="I2347" s="510">
        <v>1017.9</v>
      </c>
    </row>
    <row r="2348" spans="3:9">
      <c r="C2348" s="870">
        <v>45569</v>
      </c>
      <c r="D2348" s="872">
        <v>0.29166666666666669</v>
      </c>
      <c r="E2348" s="871">
        <v>503.7</v>
      </c>
      <c r="F2348" s="871">
        <v>518</v>
      </c>
      <c r="G2348" s="504">
        <v>503.7</v>
      </c>
      <c r="H2348" s="504">
        <v>518</v>
      </c>
      <c r="I2348" s="510">
        <v>1021.7</v>
      </c>
    </row>
    <row r="2349" spans="3:9">
      <c r="C2349" s="870">
        <v>45569</v>
      </c>
      <c r="D2349" s="872">
        <v>0.33333333333333331</v>
      </c>
      <c r="E2349" s="871">
        <v>510</v>
      </c>
      <c r="F2349" s="871">
        <v>522</v>
      </c>
      <c r="G2349" s="504">
        <v>510</v>
      </c>
      <c r="H2349" s="504">
        <v>522</v>
      </c>
      <c r="I2349" s="510">
        <v>1032</v>
      </c>
    </row>
    <row r="2350" spans="3:9">
      <c r="C2350" s="870">
        <v>45569</v>
      </c>
      <c r="D2350" s="872">
        <v>0.375</v>
      </c>
      <c r="E2350" s="871">
        <v>503.6</v>
      </c>
      <c r="F2350" s="871">
        <v>515</v>
      </c>
      <c r="G2350" s="504">
        <v>503.6</v>
      </c>
      <c r="H2350" s="504">
        <v>515</v>
      </c>
      <c r="I2350" s="510">
        <v>1018.6</v>
      </c>
    </row>
    <row r="2351" spans="3:9">
      <c r="C2351" s="870">
        <v>45569</v>
      </c>
      <c r="D2351" s="872">
        <v>0.41666666666666669</v>
      </c>
      <c r="E2351" s="871">
        <v>499.9</v>
      </c>
      <c r="F2351" s="871">
        <v>547</v>
      </c>
      <c r="G2351" s="504">
        <v>499.9</v>
      </c>
      <c r="H2351" s="504">
        <v>547</v>
      </c>
      <c r="I2351" s="510">
        <v>1046.9000000000001</v>
      </c>
    </row>
    <row r="2352" spans="3:9">
      <c r="C2352" s="870">
        <v>45569</v>
      </c>
      <c r="D2352" s="872">
        <v>0.45833333333333331</v>
      </c>
      <c r="E2352" s="871">
        <v>500</v>
      </c>
      <c r="F2352" s="871">
        <v>549</v>
      </c>
      <c r="G2352" s="504">
        <v>500</v>
      </c>
      <c r="H2352" s="504">
        <v>549</v>
      </c>
      <c r="I2352" s="510">
        <v>1049</v>
      </c>
    </row>
    <row r="2353" spans="3:9">
      <c r="C2353" s="870">
        <v>45569</v>
      </c>
      <c r="D2353" s="872">
        <v>0.5</v>
      </c>
      <c r="E2353" s="871">
        <v>500.1</v>
      </c>
      <c r="F2353" s="871">
        <v>549</v>
      </c>
      <c r="G2353" s="504">
        <v>500.1</v>
      </c>
      <c r="H2353" s="504">
        <v>549</v>
      </c>
      <c r="I2353" s="510">
        <v>1049.0999999999999</v>
      </c>
    </row>
    <row r="2354" spans="3:9">
      <c r="C2354" s="870">
        <v>45569</v>
      </c>
      <c r="D2354" s="872">
        <v>0.54166666666666663</v>
      </c>
      <c r="E2354" s="871">
        <v>500</v>
      </c>
      <c r="F2354" s="871">
        <v>549</v>
      </c>
      <c r="G2354" s="504">
        <v>500</v>
      </c>
      <c r="H2354" s="504">
        <v>549</v>
      </c>
      <c r="I2354" s="510">
        <v>1049</v>
      </c>
    </row>
    <row r="2355" spans="3:9">
      <c r="C2355" s="870">
        <v>45569</v>
      </c>
      <c r="D2355" s="872">
        <v>0.58333333333333337</v>
      </c>
      <c r="E2355" s="871">
        <v>500.1</v>
      </c>
      <c r="F2355" s="871">
        <v>549</v>
      </c>
      <c r="G2355" s="504">
        <v>500.1</v>
      </c>
      <c r="H2355" s="504">
        <v>549</v>
      </c>
      <c r="I2355" s="510">
        <v>1049.0999999999999</v>
      </c>
    </row>
    <row r="2356" spans="3:9">
      <c r="C2356" s="870">
        <v>45569</v>
      </c>
      <c r="D2356" s="872">
        <v>0.625</v>
      </c>
      <c r="E2356" s="871">
        <v>499.9</v>
      </c>
      <c r="F2356" s="871">
        <v>550</v>
      </c>
      <c r="G2356" s="504">
        <v>499.9</v>
      </c>
      <c r="H2356" s="504">
        <v>550</v>
      </c>
      <c r="I2356" s="510">
        <v>1049.9000000000001</v>
      </c>
    </row>
    <row r="2357" spans="3:9">
      <c r="C2357" s="870">
        <v>45569</v>
      </c>
      <c r="D2357" s="872">
        <v>0.66666666666666663</v>
      </c>
      <c r="E2357" s="871">
        <v>500.2</v>
      </c>
      <c r="F2357" s="871">
        <v>551</v>
      </c>
      <c r="G2357" s="504">
        <v>500.2</v>
      </c>
      <c r="H2357" s="504">
        <v>551</v>
      </c>
      <c r="I2357" s="510">
        <v>1051.2</v>
      </c>
    </row>
    <row r="2358" spans="3:9">
      <c r="C2358" s="870">
        <v>45569</v>
      </c>
      <c r="D2358" s="872">
        <v>0.70833333333333337</v>
      </c>
      <c r="E2358" s="871">
        <v>500.1</v>
      </c>
      <c r="F2358" s="871">
        <v>514</v>
      </c>
      <c r="G2358" s="504">
        <v>500.1</v>
      </c>
      <c r="H2358" s="504">
        <v>514</v>
      </c>
      <c r="I2358" s="510">
        <v>1014.1</v>
      </c>
    </row>
    <row r="2359" spans="3:9">
      <c r="C2359" s="870">
        <v>45569</v>
      </c>
      <c r="D2359" s="872">
        <v>0.75</v>
      </c>
      <c r="E2359" s="871">
        <v>499.9</v>
      </c>
      <c r="F2359" s="871">
        <v>501</v>
      </c>
      <c r="G2359" s="504">
        <v>499.9</v>
      </c>
      <c r="H2359" s="504">
        <v>501</v>
      </c>
      <c r="I2359" s="510">
        <v>1000.9</v>
      </c>
    </row>
    <row r="2360" spans="3:9">
      <c r="C2360" s="870">
        <v>45569</v>
      </c>
      <c r="D2360" s="872">
        <v>0.79166666666666663</v>
      </c>
      <c r="E2360" s="871">
        <v>500.1</v>
      </c>
      <c r="F2360" s="871">
        <v>500</v>
      </c>
      <c r="G2360" s="504">
        <v>500.1</v>
      </c>
      <c r="H2360" s="504">
        <v>500</v>
      </c>
      <c r="I2360" s="510">
        <v>1000.1</v>
      </c>
    </row>
    <row r="2361" spans="3:9">
      <c r="C2361" s="870">
        <v>45569</v>
      </c>
      <c r="D2361" s="872">
        <v>0.83333333333333337</v>
      </c>
      <c r="E2361" s="871">
        <v>500</v>
      </c>
      <c r="F2361" s="871">
        <v>500</v>
      </c>
      <c r="G2361" s="504">
        <v>500</v>
      </c>
      <c r="H2361" s="504">
        <v>500</v>
      </c>
      <c r="I2361" s="510">
        <v>1000</v>
      </c>
    </row>
    <row r="2362" spans="3:9">
      <c r="C2362" s="870">
        <v>45569</v>
      </c>
      <c r="D2362" s="872">
        <v>0.875</v>
      </c>
      <c r="E2362" s="871">
        <v>504.4</v>
      </c>
      <c r="F2362" s="871">
        <v>507</v>
      </c>
      <c r="G2362" s="504">
        <v>504.4</v>
      </c>
      <c r="H2362" s="504">
        <v>507</v>
      </c>
      <c r="I2362" s="510">
        <v>1011.4</v>
      </c>
    </row>
    <row r="2363" spans="3:9">
      <c r="C2363" s="870">
        <v>45569</v>
      </c>
      <c r="D2363" s="872">
        <v>0.91666666666666663</v>
      </c>
      <c r="E2363" s="871">
        <v>520</v>
      </c>
      <c r="F2363" s="871">
        <v>537</v>
      </c>
      <c r="G2363" s="504">
        <v>520</v>
      </c>
      <c r="H2363" s="504">
        <v>537</v>
      </c>
      <c r="I2363" s="510">
        <v>1057</v>
      </c>
    </row>
    <row r="2364" spans="3:9">
      <c r="C2364" s="870">
        <v>45569</v>
      </c>
      <c r="D2364" s="872">
        <v>0.95833333333333337</v>
      </c>
      <c r="E2364" s="871">
        <v>500</v>
      </c>
      <c r="F2364" s="871">
        <v>527</v>
      </c>
      <c r="G2364" s="504">
        <v>500</v>
      </c>
      <c r="H2364" s="504">
        <v>527</v>
      </c>
      <c r="I2364" s="510">
        <v>1027</v>
      </c>
    </row>
    <row r="2365" spans="3:9">
      <c r="C2365" s="870">
        <v>45570</v>
      </c>
      <c r="D2365" s="872">
        <v>0</v>
      </c>
      <c r="E2365" s="871">
        <v>510</v>
      </c>
      <c r="F2365" s="871">
        <v>527</v>
      </c>
      <c r="G2365" s="504">
        <v>510</v>
      </c>
      <c r="H2365" s="504">
        <v>527</v>
      </c>
      <c r="I2365" s="510">
        <v>1037</v>
      </c>
    </row>
    <row r="2366" spans="3:9">
      <c r="C2366" s="870">
        <v>45570</v>
      </c>
      <c r="D2366" s="872">
        <v>4.1666666666666664E-2</v>
      </c>
      <c r="E2366" s="871">
        <v>536.1</v>
      </c>
      <c r="F2366" s="871">
        <v>547</v>
      </c>
      <c r="G2366" s="504">
        <v>536.1</v>
      </c>
      <c r="H2366" s="504">
        <v>547</v>
      </c>
      <c r="I2366" s="510">
        <v>1083.0999999999999</v>
      </c>
    </row>
    <row r="2367" spans="3:9">
      <c r="C2367" s="870">
        <v>45570</v>
      </c>
      <c r="D2367" s="872">
        <v>8.3333333333333329E-2</v>
      </c>
      <c r="E2367" s="871">
        <v>580</v>
      </c>
      <c r="F2367" s="871">
        <v>595</v>
      </c>
      <c r="G2367" s="504">
        <v>580</v>
      </c>
      <c r="H2367" s="504">
        <v>595</v>
      </c>
      <c r="I2367" s="510">
        <v>1175</v>
      </c>
    </row>
    <row r="2368" spans="3:9">
      <c r="C2368" s="870">
        <v>45570</v>
      </c>
      <c r="D2368" s="872">
        <v>0.125</v>
      </c>
      <c r="E2368" s="871">
        <v>580</v>
      </c>
      <c r="F2368" s="871">
        <v>595</v>
      </c>
      <c r="G2368" s="504">
        <v>580</v>
      </c>
      <c r="H2368" s="504">
        <v>595</v>
      </c>
      <c r="I2368" s="510">
        <v>1175</v>
      </c>
    </row>
    <row r="2369" spans="3:9">
      <c r="C2369" s="870">
        <v>45570</v>
      </c>
      <c r="D2369" s="872">
        <v>0.16666666666666666</v>
      </c>
      <c r="E2369" s="871">
        <v>580</v>
      </c>
      <c r="F2369" s="871">
        <v>553</v>
      </c>
      <c r="G2369" s="504">
        <v>580</v>
      </c>
      <c r="H2369" s="504">
        <v>553</v>
      </c>
      <c r="I2369" s="510">
        <v>1133</v>
      </c>
    </row>
    <row r="2370" spans="3:9">
      <c r="C2370" s="870">
        <v>45570</v>
      </c>
      <c r="D2370" s="872">
        <v>0.20833333333333334</v>
      </c>
      <c r="E2370" s="871">
        <v>518.1</v>
      </c>
      <c r="F2370" s="871">
        <v>554</v>
      </c>
      <c r="G2370" s="504">
        <v>518.1</v>
      </c>
      <c r="H2370" s="504">
        <v>554</v>
      </c>
      <c r="I2370" s="510">
        <v>1072.0999999999999</v>
      </c>
    </row>
    <row r="2371" spans="3:9">
      <c r="C2371" s="870">
        <v>45570</v>
      </c>
      <c r="D2371" s="872">
        <v>0.25</v>
      </c>
      <c r="E2371" s="871">
        <v>499.9</v>
      </c>
      <c r="F2371" s="871">
        <v>554</v>
      </c>
      <c r="G2371" s="504">
        <v>499.9</v>
      </c>
      <c r="H2371" s="504">
        <v>554</v>
      </c>
      <c r="I2371" s="510">
        <v>1053.9000000000001</v>
      </c>
    </row>
    <row r="2372" spans="3:9">
      <c r="C2372" s="870">
        <v>45570</v>
      </c>
      <c r="D2372" s="872">
        <v>0.29166666666666669</v>
      </c>
      <c r="E2372" s="871">
        <v>500</v>
      </c>
      <c r="F2372" s="871">
        <v>553</v>
      </c>
      <c r="G2372" s="504">
        <v>500</v>
      </c>
      <c r="H2372" s="504">
        <v>553</v>
      </c>
      <c r="I2372" s="510">
        <v>1053</v>
      </c>
    </row>
    <row r="2373" spans="3:9">
      <c r="C2373" s="870">
        <v>45570</v>
      </c>
      <c r="D2373" s="872">
        <v>0.33333333333333331</v>
      </c>
      <c r="E2373" s="871">
        <v>500</v>
      </c>
      <c r="F2373" s="871">
        <v>551</v>
      </c>
      <c r="G2373" s="504">
        <v>500</v>
      </c>
      <c r="H2373" s="504">
        <v>551</v>
      </c>
      <c r="I2373" s="510">
        <v>1051</v>
      </c>
    </row>
    <row r="2374" spans="3:9">
      <c r="C2374" s="870">
        <v>45570</v>
      </c>
      <c r="D2374" s="872">
        <v>0.375</v>
      </c>
      <c r="E2374" s="871">
        <v>500.5</v>
      </c>
      <c r="F2374" s="871">
        <v>551</v>
      </c>
      <c r="G2374" s="504">
        <v>500.5</v>
      </c>
      <c r="H2374" s="504">
        <v>551</v>
      </c>
      <c r="I2374" s="510">
        <v>1051.5</v>
      </c>
    </row>
    <row r="2375" spans="3:9">
      <c r="C2375" s="870">
        <v>45570</v>
      </c>
      <c r="D2375" s="872">
        <v>0.41666666666666669</v>
      </c>
      <c r="E2375" s="871">
        <v>520</v>
      </c>
      <c r="F2375" s="871">
        <v>542</v>
      </c>
      <c r="G2375" s="504">
        <v>520</v>
      </c>
      <c r="H2375" s="504">
        <v>542</v>
      </c>
      <c r="I2375" s="510">
        <v>1062</v>
      </c>
    </row>
    <row r="2376" spans="3:9">
      <c r="C2376" s="870">
        <v>45570</v>
      </c>
      <c r="D2376" s="872">
        <v>0.45833333333333331</v>
      </c>
      <c r="E2376" s="871">
        <v>520.1</v>
      </c>
      <c r="F2376" s="871">
        <v>513</v>
      </c>
      <c r="G2376" s="504">
        <v>520.1</v>
      </c>
      <c r="H2376" s="504">
        <v>513</v>
      </c>
      <c r="I2376" s="510">
        <v>1033.0999999999999</v>
      </c>
    </row>
    <row r="2377" spans="3:9">
      <c r="C2377" s="870">
        <v>45570</v>
      </c>
      <c r="D2377" s="872">
        <v>0.5</v>
      </c>
      <c r="E2377" s="871">
        <v>520</v>
      </c>
      <c r="F2377" s="871">
        <v>547</v>
      </c>
      <c r="G2377" s="504">
        <v>520</v>
      </c>
      <c r="H2377" s="504">
        <v>547</v>
      </c>
      <c r="I2377" s="510">
        <v>1067</v>
      </c>
    </row>
    <row r="2378" spans="3:9">
      <c r="C2378" s="870">
        <v>45570</v>
      </c>
      <c r="D2378" s="872">
        <v>0.54166666666666663</v>
      </c>
      <c r="E2378" s="871">
        <v>520</v>
      </c>
      <c r="F2378" s="871">
        <v>548</v>
      </c>
      <c r="G2378" s="504">
        <v>520</v>
      </c>
      <c r="H2378" s="504">
        <v>548</v>
      </c>
      <c r="I2378" s="510">
        <v>1068</v>
      </c>
    </row>
    <row r="2379" spans="3:9">
      <c r="C2379" s="870">
        <v>45570</v>
      </c>
      <c r="D2379" s="872">
        <v>0.58333333333333337</v>
      </c>
      <c r="E2379" s="871">
        <v>529.79999999999995</v>
      </c>
      <c r="F2379" s="871">
        <v>547</v>
      </c>
      <c r="G2379" s="504">
        <v>529.79999999999995</v>
      </c>
      <c r="H2379" s="504">
        <v>547</v>
      </c>
      <c r="I2379" s="510">
        <v>1076.8</v>
      </c>
    </row>
    <row r="2380" spans="3:9">
      <c r="C2380" s="870">
        <v>45570</v>
      </c>
      <c r="D2380" s="872">
        <v>0.625</v>
      </c>
      <c r="E2380" s="871">
        <v>550.4</v>
      </c>
      <c r="F2380" s="871">
        <v>547</v>
      </c>
      <c r="G2380" s="504">
        <v>550.4</v>
      </c>
      <c r="H2380" s="504">
        <v>547</v>
      </c>
      <c r="I2380" s="510">
        <v>1097.4000000000001</v>
      </c>
    </row>
    <row r="2381" spans="3:9">
      <c r="C2381" s="870">
        <v>45570</v>
      </c>
      <c r="D2381" s="872">
        <v>0.66666666666666663</v>
      </c>
      <c r="E2381" s="871">
        <v>573.4</v>
      </c>
      <c r="F2381" s="871">
        <v>547</v>
      </c>
      <c r="G2381" s="504">
        <v>573.4</v>
      </c>
      <c r="H2381" s="504">
        <v>547</v>
      </c>
      <c r="I2381" s="510">
        <v>1120.4000000000001</v>
      </c>
    </row>
    <row r="2382" spans="3:9">
      <c r="C2382" s="870">
        <v>45570</v>
      </c>
      <c r="D2382" s="872">
        <v>0.70833333333333337</v>
      </c>
      <c r="E2382" s="871">
        <v>580.1</v>
      </c>
      <c r="F2382" s="871">
        <v>551</v>
      </c>
      <c r="G2382" s="504">
        <v>580.1</v>
      </c>
      <c r="H2382" s="504">
        <v>551</v>
      </c>
      <c r="I2382" s="510">
        <v>1131.0999999999999</v>
      </c>
    </row>
    <row r="2383" spans="3:9">
      <c r="C2383" s="870">
        <v>45570</v>
      </c>
      <c r="D2383" s="872">
        <v>0.75</v>
      </c>
      <c r="E2383" s="871">
        <v>569.5</v>
      </c>
      <c r="F2383" s="871">
        <v>535</v>
      </c>
      <c r="G2383" s="504">
        <v>569.5</v>
      </c>
      <c r="H2383" s="504">
        <v>535</v>
      </c>
      <c r="I2383" s="510">
        <v>1104.5</v>
      </c>
    </row>
    <row r="2384" spans="3:9">
      <c r="C2384" s="870">
        <v>45570</v>
      </c>
      <c r="D2384" s="872">
        <v>0.79166666666666663</v>
      </c>
      <c r="E2384" s="871">
        <v>550</v>
      </c>
      <c r="F2384" s="871">
        <v>525</v>
      </c>
      <c r="G2384" s="504">
        <v>550</v>
      </c>
      <c r="H2384" s="504">
        <v>525</v>
      </c>
      <c r="I2384" s="510">
        <v>1075</v>
      </c>
    </row>
    <row r="2385" spans="3:9">
      <c r="C2385" s="870">
        <v>45570</v>
      </c>
      <c r="D2385" s="872">
        <v>0.83333333333333337</v>
      </c>
      <c r="E2385" s="871">
        <v>550</v>
      </c>
      <c r="F2385" s="871">
        <v>523</v>
      </c>
      <c r="G2385" s="504">
        <v>550</v>
      </c>
      <c r="H2385" s="504">
        <v>523</v>
      </c>
      <c r="I2385" s="510">
        <v>1073</v>
      </c>
    </row>
    <row r="2386" spans="3:9">
      <c r="C2386" s="870">
        <v>45570</v>
      </c>
      <c r="D2386" s="872">
        <v>0.875</v>
      </c>
      <c r="E2386" s="871">
        <v>557.29999999999995</v>
      </c>
      <c r="F2386" s="871">
        <v>523</v>
      </c>
      <c r="G2386" s="504">
        <v>557.29999999999995</v>
      </c>
      <c r="H2386" s="504">
        <v>523</v>
      </c>
      <c r="I2386" s="510">
        <v>1080.3</v>
      </c>
    </row>
    <row r="2387" spans="3:9">
      <c r="C2387" s="870">
        <v>45570</v>
      </c>
      <c r="D2387" s="872">
        <v>0.91666666666666663</v>
      </c>
      <c r="E2387" s="871">
        <v>574.70000000000005</v>
      </c>
      <c r="F2387" s="871">
        <v>504</v>
      </c>
      <c r="G2387" s="504">
        <v>574.70000000000005</v>
      </c>
      <c r="H2387" s="504">
        <v>504</v>
      </c>
      <c r="I2387" s="510">
        <v>1078.7</v>
      </c>
    </row>
    <row r="2388" spans="3:9">
      <c r="C2388" s="870">
        <v>45570</v>
      </c>
      <c r="D2388" s="872">
        <v>0.95833333333333337</v>
      </c>
      <c r="E2388" s="871">
        <v>570</v>
      </c>
      <c r="F2388" s="871">
        <v>500</v>
      </c>
      <c r="G2388" s="504">
        <v>570</v>
      </c>
      <c r="H2388" s="504">
        <v>500</v>
      </c>
      <c r="I2388" s="510">
        <v>1070</v>
      </c>
    </row>
    <row r="2389" spans="3:9">
      <c r="C2389" s="870">
        <v>45571</v>
      </c>
      <c r="D2389" s="872">
        <v>0</v>
      </c>
      <c r="E2389" s="871">
        <v>581.29999999999995</v>
      </c>
      <c r="F2389" s="871">
        <v>500</v>
      </c>
      <c r="G2389" s="504">
        <v>581.29999999999995</v>
      </c>
      <c r="H2389" s="504">
        <v>500</v>
      </c>
      <c r="I2389" s="510">
        <v>1081.3</v>
      </c>
    </row>
    <row r="2390" spans="3:9">
      <c r="C2390" s="870">
        <v>45571</v>
      </c>
      <c r="D2390" s="872">
        <v>4.1666666666666664E-2</v>
      </c>
      <c r="E2390" s="871">
        <v>580.20000000000005</v>
      </c>
      <c r="F2390" s="871">
        <v>498</v>
      </c>
      <c r="G2390" s="504">
        <v>580.20000000000005</v>
      </c>
      <c r="H2390" s="504">
        <v>498</v>
      </c>
      <c r="I2390" s="510">
        <v>1078.2</v>
      </c>
    </row>
    <row r="2391" spans="3:9">
      <c r="C2391" s="870">
        <v>45571</v>
      </c>
      <c r="D2391" s="872">
        <v>8.3333333333333329E-2</v>
      </c>
      <c r="E2391" s="871">
        <v>582.5</v>
      </c>
      <c r="F2391" s="871">
        <v>500</v>
      </c>
      <c r="G2391" s="504">
        <v>582.5</v>
      </c>
      <c r="H2391" s="504">
        <v>500</v>
      </c>
      <c r="I2391" s="510">
        <v>1082.5</v>
      </c>
    </row>
    <row r="2392" spans="3:9">
      <c r="C2392" s="870">
        <v>45571</v>
      </c>
      <c r="D2392" s="872">
        <v>0.125</v>
      </c>
      <c r="E2392" s="871">
        <v>614.4</v>
      </c>
      <c r="F2392" s="871">
        <v>515</v>
      </c>
      <c r="G2392" s="504">
        <v>614.4</v>
      </c>
      <c r="H2392" s="504">
        <v>515</v>
      </c>
      <c r="I2392" s="510">
        <v>1129.4000000000001</v>
      </c>
    </row>
    <row r="2393" spans="3:9">
      <c r="C2393" s="870">
        <v>45571</v>
      </c>
      <c r="D2393" s="872">
        <v>0.16666666666666666</v>
      </c>
      <c r="E2393" s="871">
        <v>598.6</v>
      </c>
      <c r="F2393" s="871">
        <v>520</v>
      </c>
      <c r="G2393" s="504">
        <v>598.6</v>
      </c>
      <c r="H2393" s="504">
        <v>520</v>
      </c>
      <c r="I2393" s="510">
        <v>1118.5999999999999</v>
      </c>
    </row>
    <row r="2394" spans="3:9">
      <c r="C2394" s="870">
        <v>45571</v>
      </c>
      <c r="D2394" s="872">
        <v>0.20833333333333334</v>
      </c>
      <c r="E2394" s="871">
        <v>588.5</v>
      </c>
      <c r="F2394" s="871">
        <v>520</v>
      </c>
      <c r="G2394" s="504">
        <v>588.5</v>
      </c>
      <c r="H2394" s="504">
        <v>520</v>
      </c>
      <c r="I2394" s="510">
        <v>1108.5</v>
      </c>
    </row>
    <row r="2395" spans="3:9">
      <c r="C2395" s="870">
        <v>45571</v>
      </c>
      <c r="D2395" s="872">
        <v>0.25</v>
      </c>
      <c r="E2395" s="871">
        <v>577.79999999999995</v>
      </c>
      <c r="F2395" s="871">
        <v>515</v>
      </c>
      <c r="G2395" s="504">
        <v>577.79999999999995</v>
      </c>
      <c r="H2395" s="504">
        <v>515</v>
      </c>
      <c r="I2395" s="510">
        <v>1092.8</v>
      </c>
    </row>
    <row r="2396" spans="3:9">
      <c r="C2396" s="870">
        <v>45571</v>
      </c>
      <c r="D2396" s="872">
        <v>0.29166666666666669</v>
      </c>
      <c r="E2396" s="871">
        <v>575</v>
      </c>
      <c r="F2396" s="871">
        <v>513</v>
      </c>
      <c r="G2396" s="504">
        <v>575</v>
      </c>
      <c r="H2396" s="504">
        <v>513</v>
      </c>
      <c r="I2396" s="510">
        <v>1088</v>
      </c>
    </row>
    <row r="2397" spans="3:9">
      <c r="C2397" s="870">
        <v>45571</v>
      </c>
      <c r="D2397" s="872">
        <v>0.33333333333333331</v>
      </c>
      <c r="E2397" s="871">
        <v>575</v>
      </c>
      <c r="F2397" s="871">
        <v>513</v>
      </c>
      <c r="G2397" s="504">
        <v>575</v>
      </c>
      <c r="H2397" s="504">
        <v>513</v>
      </c>
      <c r="I2397" s="510">
        <v>1088</v>
      </c>
    </row>
    <row r="2398" spans="3:9">
      <c r="C2398" s="870">
        <v>45571</v>
      </c>
      <c r="D2398" s="872">
        <v>0.375</v>
      </c>
      <c r="E2398" s="871">
        <v>575</v>
      </c>
      <c r="F2398" s="871">
        <v>514</v>
      </c>
      <c r="G2398" s="504">
        <v>575</v>
      </c>
      <c r="H2398" s="504">
        <v>514</v>
      </c>
      <c r="I2398" s="510">
        <v>1089</v>
      </c>
    </row>
    <row r="2399" spans="3:9">
      <c r="C2399" s="870">
        <v>45571</v>
      </c>
      <c r="D2399" s="872">
        <v>0.41666666666666669</v>
      </c>
      <c r="E2399" s="871">
        <v>574.9</v>
      </c>
      <c r="F2399" s="871">
        <v>496</v>
      </c>
      <c r="G2399" s="504">
        <v>574.9</v>
      </c>
      <c r="H2399" s="504">
        <v>496</v>
      </c>
      <c r="I2399" s="510">
        <v>1070.9000000000001</v>
      </c>
    </row>
    <row r="2400" spans="3:9">
      <c r="C2400" s="870">
        <v>45571</v>
      </c>
      <c r="D2400" s="872">
        <v>0.45833333333333331</v>
      </c>
      <c r="E2400" s="871">
        <v>575</v>
      </c>
      <c r="F2400" s="871">
        <v>496</v>
      </c>
      <c r="G2400" s="504">
        <v>575</v>
      </c>
      <c r="H2400" s="504">
        <v>496</v>
      </c>
      <c r="I2400" s="510">
        <v>1071</v>
      </c>
    </row>
    <row r="2401" spans="3:9">
      <c r="C2401" s="870">
        <v>45571</v>
      </c>
      <c r="D2401" s="872">
        <v>0.5</v>
      </c>
      <c r="E2401" s="871">
        <v>575</v>
      </c>
      <c r="F2401" s="871">
        <v>487</v>
      </c>
      <c r="G2401" s="504">
        <v>575</v>
      </c>
      <c r="H2401" s="504">
        <v>487</v>
      </c>
      <c r="I2401" s="510">
        <v>1062</v>
      </c>
    </row>
    <row r="2402" spans="3:9">
      <c r="C2402" s="870">
        <v>45571</v>
      </c>
      <c r="D2402" s="872">
        <v>0.54166666666666663</v>
      </c>
      <c r="E2402" s="871">
        <v>573.20000000000005</v>
      </c>
      <c r="F2402" s="871">
        <v>485</v>
      </c>
      <c r="G2402" s="504">
        <v>573.20000000000005</v>
      </c>
      <c r="H2402" s="504">
        <v>485</v>
      </c>
      <c r="I2402" s="510">
        <v>1058.2</v>
      </c>
    </row>
    <row r="2403" spans="3:9">
      <c r="C2403" s="870">
        <v>45571</v>
      </c>
      <c r="D2403" s="872">
        <v>0.58333333333333337</v>
      </c>
      <c r="E2403" s="871">
        <v>570</v>
      </c>
      <c r="F2403" s="871">
        <v>485</v>
      </c>
      <c r="G2403" s="504">
        <v>570</v>
      </c>
      <c r="H2403" s="504">
        <v>485</v>
      </c>
      <c r="I2403" s="510">
        <v>1055</v>
      </c>
    </row>
    <row r="2404" spans="3:9">
      <c r="C2404" s="870">
        <v>45571</v>
      </c>
      <c r="D2404" s="872">
        <v>0.625</v>
      </c>
      <c r="E2404" s="871">
        <v>570</v>
      </c>
      <c r="F2404" s="871">
        <v>484</v>
      </c>
      <c r="G2404" s="504">
        <v>570</v>
      </c>
      <c r="H2404" s="504">
        <v>484</v>
      </c>
      <c r="I2404" s="510">
        <v>1054</v>
      </c>
    </row>
    <row r="2405" spans="3:9">
      <c r="C2405" s="870">
        <v>45571</v>
      </c>
      <c r="D2405" s="872">
        <v>0.66666666666666663</v>
      </c>
      <c r="E2405" s="871">
        <v>570</v>
      </c>
      <c r="F2405" s="871">
        <v>481</v>
      </c>
      <c r="G2405" s="504">
        <v>570</v>
      </c>
      <c r="H2405" s="504">
        <v>481</v>
      </c>
      <c r="I2405" s="510">
        <v>1051</v>
      </c>
    </row>
    <row r="2406" spans="3:9">
      <c r="C2406" s="870">
        <v>45571</v>
      </c>
      <c r="D2406" s="872">
        <v>0.70833333333333337</v>
      </c>
      <c r="E2406" s="871">
        <v>569.9</v>
      </c>
      <c r="F2406" s="871">
        <v>498</v>
      </c>
      <c r="G2406" s="504">
        <v>569.9</v>
      </c>
      <c r="H2406" s="504">
        <v>498</v>
      </c>
      <c r="I2406" s="510">
        <v>1067.9000000000001</v>
      </c>
    </row>
    <row r="2407" spans="3:9">
      <c r="C2407" s="870">
        <v>45571</v>
      </c>
      <c r="D2407" s="872">
        <v>0.75</v>
      </c>
      <c r="E2407" s="871">
        <v>577.4</v>
      </c>
      <c r="F2407" s="871">
        <v>608</v>
      </c>
      <c r="G2407" s="504">
        <v>577.4</v>
      </c>
      <c r="H2407" s="504">
        <v>608</v>
      </c>
      <c r="I2407" s="510">
        <v>1185.4000000000001</v>
      </c>
    </row>
    <row r="2408" spans="3:9">
      <c r="C2408" s="870">
        <v>45571</v>
      </c>
      <c r="D2408" s="872">
        <v>0.79166666666666663</v>
      </c>
      <c r="E2408" s="871">
        <v>588.6</v>
      </c>
      <c r="F2408" s="871">
        <v>616</v>
      </c>
      <c r="G2408" s="504">
        <v>588.6</v>
      </c>
      <c r="H2408" s="504">
        <v>616</v>
      </c>
      <c r="I2408" s="510">
        <v>1204.5999999999999</v>
      </c>
    </row>
    <row r="2409" spans="3:9">
      <c r="C2409" s="870">
        <v>45571</v>
      </c>
      <c r="D2409" s="872">
        <v>0.83333333333333337</v>
      </c>
      <c r="E2409" s="871">
        <v>580</v>
      </c>
      <c r="F2409" s="871">
        <v>591</v>
      </c>
      <c r="G2409" s="504">
        <v>580</v>
      </c>
      <c r="H2409" s="504">
        <v>591</v>
      </c>
      <c r="I2409" s="510">
        <v>1171</v>
      </c>
    </row>
    <row r="2410" spans="3:9">
      <c r="C2410" s="870">
        <v>45571</v>
      </c>
      <c r="D2410" s="872">
        <v>0.875</v>
      </c>
      <c r="E2410" s="871">
        <v>580</v>
      </c>
      <c r="F2410" s="871">
        <v>570</v>
      </c>
      <c r="G2410" s="504">
        <v>580</v>
      </c>
      <c r="H2410" s="504">
        <v>570</v>
      </c>
      <c r="I2410" s="510">
        <v>1150</v>
      </c>
    </row>
    <row r="2411" spans="3:9">
      <c r="C2411" s="870">
        <v>45571</v>
      </c>
      <c r="D2411" s="872">
        <v>0.91666666666666663</v>
      </c>
      <c r="E2411" s="871">
        <v>580</v>
      </c>
      <c r="F2411" s="871">
        <v>549</v>
      </c>
      <c r="G2411" s="504">
        <v>580</v>
      </c>
      <c r="H2411" s="504">
        <v>549</v>
      </c>
      <c r="I2411" s="510">
        <v>1129</v>
      </c>
    </row>
    <row r="2412" spans="3:9">
      <c r="C2412" s="870">
        <v>45571</v>
      </c>
      <c r="D2412" s="872">
        <v>0.95833333333333337</v>
      </c>
      <c r="E2412" s="871">
        <v>580</v>
      </c>
      <c r="F2412" s="871">
        <v>544</v>
      </c>
      <c r="G2412" s="504">
        <v>580</v>
      </c>
      <c r="H2412" s="504">
        <v>544</v>
      </c>
      <c r="I2412" s="510">
        <v>1124</v>
      </c>
    </row>
    <row r="2413" spans="3:9">
      <c r="C2413" s="870">
        <v>45572</v>
      </c>
      <c r="D2413" s="872">
        <v>0</v>
      </c>
      <c r="E2413" s="871">
        <v>583.6</v>
      </c>
      <c r="F2413" s="871">
        <v>535</v>
      </c>
      <c r="G2413" s="504">
        <v>583.6</v>
      </c>
      <c r="H2413" s="504">
        <v>535</v>
      </c>
      <c r="I2413" s="510">
        <v>1118.5999999999999</v>
      </c>
    </row>
    <row r="2414" spans="3:9">
      <c r="C2414" s="870">
        <v>45572</v>
      </c>
      <c r="D2414" s="872">
        <v>4.1666666666666664E-2</v>
      </c>
      <c r="E2414" s="871">
        <v>585</v>
      </c>
      <c r="F2414" s="871">
        <v>530</v>
      </c>
      <c r="G2414" s="504">
        <v>585</v>
      </c>
      <c r="H2414" s="504">
        <v>530</v>
      </c>
      <c r="I2414" s="510">
        <v>1115</v>
      </c>
    </row>
    <row r="2415" spans="3:9">
      <c r="C2415" s="870">
        <v>45572</v>
      </c>
      <c r="D2415" s="872">
        <v>8.3333333333333329E-2</v>
      </c>
      <c r="E2415" s="871">
        <v>562.4</v>
      </c>
      <c r="F2415" s="871">
        <v>641</v>
      </c>
      <c r="G2415" s="504">
        <v>562.4</v>
      </c>
      <c r="H2415" s="504">
        <v>641</v>
      </c>
      <c r="I2415" s="510">
        <v>1203.4000000000001</v>
      </c>
    </row>
    <row r="2416" spans="3:9">
      <c r="C2416" s="870">
        <v>45572</v>
      </c>
      <c r="D2416" s="872">
        <v>0.125</v>
      </c>
      <c r="E2416" s="871">
        <v>470.2</v>
      </c>
      <c r="F2416" s="871">
        <v>575</v>
      </c>
      <c r="G2416" s="504">
        <v>470.2</v>
      </c>
      <c r="H2416" s="504">
        <v>575</v>
      </c>
      <c r="I2416" s="510">
        <v>1045.2</v>
      </c>
    </row>
    <row r="2417" spans="3:9">
      <c r="C2417" s="870">
        <v>45572</v>
      </c>
      <c r="D2417" s="872">
        <v>0.16666666666666666</v>
      </c>
      <c r="E2417" s="871">
        <v>440.7</v>
      </c>
      <c r="F2417" s="871">
        <v>517</v>
      </c>
      <c r="G2417" s="504">
        <v>440.7</v>
      </c>
      <c r="H2417" s="504">
        <v>517</v>
      </c>
      <c r="I2417" s="510">
        <v>957.7</v>
      </c>
    </row>
    <row r="2418" spans="3:9">
      <c r="C2418" s="870">
        <v>45572</v>
      </c>
      <c r="D2418" s="872">
        <v>0.20833333333333334</v>
      </c>
      <c r="E2418" s="871">
        <v>396</v>
      </c>
      <c r="F2418" s="871">
        <v>487</v>
      </c>
      <c r="G2418" s="504">
        <v>396</v>
      </c>
      <c r="H2418" s="504">
        <v>487</v>
      </c>
      <c r="I2418" s="510">
        <v>883</v>
      </c>
    </row>
    <row r="2419" spans="3:9">
      <c r="C2419" s="870">
        <v>45572</v>
      </c>
      <c r="D2419" s="872">
        <v>0.25</v>
      </c>
      <c r="E2419" s="871">
        <v>445.8</v>
      </c>
      <c r="F2419" s="871">
        <v>483</v>
      </c>
      <c r="G2419" s="504">
        <v>445.8</v>
      </c>
      <c r="H2419" s="504">
        <v>483</v>
      </c>
      <c r="I2419" s="510">
        <v>928.8</v>
      </c>
    </row>
    <row r="2420" spans="3:9">
      <c r="C2420" s="870">
        <v>45572</v>
      </c>
      <c r="D2420" s="872">
        <v>0.29166666666666669</v>
      </c>
      <c r="E2420" s="871">
        <v>445.4</v>
      </c>
      <c r="F2420" s="871">
        <v>486</v>
      </c>
      <c r="G2420" s="504">
        <v>445.4</v>
      </c>
      <c r="H2420" s="504">
        <v>486</v>
      </c>
      <c r="I2420" s="510">
        <v>931.4</v>
      </c>
    </row>
    <row r="2421" spans="3:9">
      <c r="C2421" s="870">
        <v>45572</v>
      </c>
      <c r="D2421" s="872">
        <v>0.33333333333333331</v>
      </c>
      <c r="E2421" s="871">
        <v>440.3</v>
      </c>
      <c r="F2421" s="871">
        <v>482</v>
      </c>
      <c r="G2421" s="504">
        <v>440.3</v>
      </c>
      <c r="H2421" s="504">
        <v>482</v>
      </c>
      <c r="I2421" s="510">
        <v>922.3</v>
      </c>
    </row>
    <row r="2422" spans="3:9">
      <c r="C2422" s="870">
        <v>45572</v>
      </c>
      <c r="D2422" s="872">
        <v>0.375</v>
      </c>
      <c r="E2422" s="871">
        <v>434.4</v>
      </c>
      <c r="F2422" s="871">
        <v>465</v>
      </c>
      <c r="G2422" s="504">
        <v>434.4</v>
      </c>
      <c r="H2422" s="504">
        <v>465</v>
      </c>
      <c r="I2422" s="510">
        <v>899.4</v>
      </c>
    </row>
    <row r="2423" spans="3:9">
      <c r="C2423" s="870">
        <v>45572</v>
      </c>
      <c r="D2423" s="872">
        <v>0.41666666666666669</v>
      </c>
      <c r="E2423" s="871">
        <v>434.8</v>
      </c>
      <c r="F2423" s="871">
        <v>464</v>
      </c>
      <c r="G2423" s="504">
        <v>434.8</v>
      </c>
      <c r="H2423" s="504">
        <v>464</v>
      </c>
      <c r="I2423" s="510">
        <v>898.8</v>
      </c>
    </row>
    <row r="2424" spans="3:9">
      <c r="C2424" s="870">
        <v>45572</v>
      </c>
      <c r="D2424" s="872">
        <v>0.45833333333333331</v>
      </c>
      <c r="E2424" s="871">
        <v>435.1</v>
      </c>
      <c r="F2424" s="871">
        <v>469</v>
      </c>
      <c r="G2424" s="504">
        <v>435.1</v>
      </c>
      <c r="H2424" s="504">
        <v>469</v>
      </c>
      <c r="I2424" s="510">
        <v>904.1</v>
      </c>
    </row>
    <row r="2425" spans="3:9">
      <c r="C2425" s="870">
        <v>45572</v>
      </c>
      <c r="D2425" s="872">
        <v>0.5</v>
      </c>
      <c r="E2425" s="871">
        <v>435.1</v>
      </c>
      <c r="F2425" s="871">
        <v>470</v>
      </c>
      <c r="G2425" s="504">
        <v>435.1</v>
      </c>
      <c r="H2425" s="504">
        <v>470</v>
      </c>
      <c r="I2425" s="510">
        <v>905.1</v>
      </c>
    </row>
    <row r="2426" spans="3:9">
      <c r="C2426" s="870">
        <v>45572</v>
      </c>
      <c r="D2426" s="872">
        <v>0.54166666666666663</v>
      </c>
      <c r="E2426" s="871">
        <v>435.1</v>
      </c>
      <c r="F2426" s="871">
        <v>470</v>
      </c>
      <c r="G2426" s="504">
        <v>435.1</v>
      </c>
      <c r="H2426" s="504">
        <v>470</v>
      </c>
      <c r="I2426" s="510">
        <v>905.1</v>
      </c>
    </row>
    <row r="2427" spans="3:9">
      <c r="C2427" s="870">
        <v>45572</v>
      </c>
      <c r="D2427" s="872">
        <v>0.58333333333333337</v>
      </c>
      <c r="E2427" s="871">
        <v>434.8</v>
      </c>
      <c r="F2427" s="871">
        <v>466</v>
      </c>
      <c r="G2427" s="504">
        <v>434.8</v>
      </c>
      <c r="H2427" s="504">
        <v>466</v>
      </c>
      <c r="I2427" s="510">
        <v>900.8</v>
      </c>
    </row>
    <row r="2428" spans="3:9">
      <c r="C2428" s="870">
        <v>45572</v>
      </c>
      <c r="D2428" s="872">
        <v>0.625</v>
      </c>
      <c r="E2428" s="871">
        <v>435.1</v>
      </c>
      <c r="F2428" s="871">
        <v>465</v>
      </c>
      <c r="G2428" s="504">
        <v>435.1</v>
      </c>
      <c r="H2428" s="504">
        <v>465</v>
      </c>
      <c r="I2428" s="510">
        <v>900.1</v>
      </c>
    </row>
    <row r="2429" spans="3:9">
      <c r="C2429" s="870">
        <v>45572</v>
      </c>
      <c r="D2429" s="872">
        <v>0.66666666666666663</v>
      </c>
      <c r="E2429" s="871">
        <v>435.3</v>
      </c>
      <c r="F2429" s="871">
        <v>470</v>
      </c>
      <c r="G2429" s="504">
        <v>435.3</v>
      </c>
      <c r="H2429" s="504">
        <v>470</v>
      </c>
      <c r="I2429" s="510">
        <v>905.3</v>
      </c>
    </row>
    <row r="2430" spans="3:9">
      <c r="C2430" s="870">
        <v>45572</v>
      </c>
      <c r="D2430" s="872">
        <v>0.70833333333333337</v>
      </c>
      <c r="E2430" s="871">
        <v>435.3</v>
      </c>
      <c r="F2430" s="871">
        <v>473</v>
      </c>
      <c r="G2430" s="504">
        <v>435.3</v>
      </c>
      <c r="H2430" s="504">
        <v>473</v>
      </c>
      <c r="I2430" s="510">
        <v>908.3</v>
      </c>
    </row>
    <row r="2431" spans="3:9">
      <c r="C2431" s="870">
        <v>45572</v>
      </c>
      <c r="D2431" s="872">
        <v>0.75</v>
      </c>
      <c r="E2431" s="871">
        <v>435.2</v>
      </c>
      <c r="F2431" s="871">
        <v>469</v>
      </c>
      <c r="G2431" s="504">
        <v>435.2</v>
      </c>
      <c r="H2431" s="504">
        <v>469</v>
      </c>
      <c r="I2431" s="510">
        <v>904.2</v>
      </c>
    </row>
    <row r="2432" spans="3:9">
      <c r="C2432" s="870">
        <v>45572</v>
      </c>
      <c r="D2432" s="872">
        <v>0.79166666666666663</v>
      </c>
      <c r="E2432" s="871">
        <v>410.8</v>
      </c>
      <c r="F2432" s="871">
        <v>467</v>
      </c>
      <c r="G2432" s="504">
        <v>410.8</v>
      </c>
      <c r="H2432" s="504">
        <v>467</v>
      </c>
      <c r="I2432" s="510">
        <v>877.8</v>
      </c>
    </row>
    <row r="2433" spans="3:9">
      <c r="C2433" s="870">
        <v>45572</v>
      </c>
      <c r="D2433" s="872">
        <v>0.83333333333333337</v>
      </c>
      <c r="E2433" s="871">
        <v>409.6</v>
      </c>
      <c r="F2433" s="871">
        <v>466</v>
      </c>
      <c r="G2433" s="504">
        <v>409.6</v>
      </c>
      <c r="H2433" s="504">
        <v>466</v>
      </c>
      <c r="I2433" s="510">
        <v>875.6</v>
      </c>
    </row>
    <row r="2434" spans="3:9">
      <c r="C2434" s="870">
        <v>45572</v>
      </c>
      <c r="D2434" s="872">
        <v>0.875</v>
      </c>
      <c r="E2434" s="871">
        <v>414.7</v>
      </c>
      <c r="F2434" s="871">
        <v>446</v>
      </c>
      <c r="G2434" s="504">
        <v>414.7</v>
      </c>
      <c r="H2434" s="504">
        <v>446</v>
      </c>
      <c r="I2434" s="510">
        <v>860.7</v>
      </c>
    </row>
    <row r="2435" spans="3:9">
      <c r="C2435" s="870">
        <v>45572</v>
      </c>
      <c r="D2435" s="872">
        <v>0.91666666666666663</v>
      </c>
      <c r="E2435" s="871">
        <v>420.2</v>
      </c>
      <c r="F2435" s="871">
        <v>446</v>
      </c>
      <c r="G2435" s="504">
        <v>420.2</v>
      </c>
      <c r="H2435" s="504">
        <v>446</v>
      </c>
      <c r="I2435" s="510">
        <v>866.2</v>
      </c>
    </row>
    <row r="2436" spans="3:9">
      <c r="C2436" s="870">
        <v>45572</v>
      </c>
      <c r="D2436" s="872">
        <v>0.95833333333333337</v>
      </c>
      <c r="E2436" s="871">
        <v>430.9</v>
      </c>
      <c r="F2436" s="871">
        <v>450</v>
      </c>
      <c r="G2436" s="504">
        <v>430.9</v>
      </c>
      <c r="H2436" s="504">
        <v>450</v>
      </c>
      <c r="I2436" s="510">
        <v>880.9</v>
      </c>
    </row>
    <row r="2437" spans="3:9">
      <c r="C2437" s="870">
        <v>45573</v>
      </c>
      <c r="D2437" s="872">
        <v>0</v>
      </c>
      <c r="E2437" s="871">
        <v>435.2</v>
      </c>
      <c r="F2437" s="871">
        <v>450</v>
      </c>
      <c r="G2437" s="504">
        <v>435.2</v>
      </c>
      <c r="H2437" s="504">
        <v>450</v>
      </c>
      <c r="I2437" s="510">
        <v>885.2</v>
      </c>
    </row>
    <row r="2438" spans="3:9">
      <c r="C2438" s="870">
        <v>45573</v>
      </c>
      <c r="D2438" s="872">
        <v>4.1666666666666664E-2</v>
      </c>
      <c r="E2438" s="871">
        <v>434.6</v>
      </c>
      <c r="F2438" s="871">
        <v>424</v>
      </c>
      <c r="G2438" s="504">
        <v>434.6</v>
      </c>
      <c r="H2438" s="504">
        <v>424</v>
      </c>
      <c r="I2438" s="510">
        <v>858.6</v>
      </c>
    </row>
    <row r="2439" spans="3:9">
      <c r="C2439" s="870">
        <v>45573</v>
      </c>
      <c r="D2439" s="872">
        <v>8.3333333333333329E-2</v>
      </c>
      <c r="E2439" s="871">
        <v>435.3</v>
      </c>
      <c r="F2439" s="871">
        <v>420</v>
      </c>
      <c r="G2439" s="504">
        <v>435.3</v>
      </c>
      <c r="H2439" s="504">
        <v>420</v>
      </c>
      <c r="I2439" s="510">
        <v>855.3</v>
      </c>
    </row>
    <row r="2440" spans="3:9">
      <c r="C2440" s="870">
        <v>45573</v>
      </c>
      <c r="D2440" s="872">
        <v>0.125</v>
      </c>
      <c r="E2440" s="871">
        <v>434.7</v>
      </c>
      <c r="F2440" s="871">
        <v>419</v>
      </c>
      <c r="G2440" s="504">
        <v>434.7</v>
      </c>
      <c r="H2440" s="504">
        <v>419</v>
      </c>
      <c r="I2440" s="510">
        <v>853.7</v>
      </c>
    </row>
    <row r="2441" spans="3:9">
      <c r="C2441" s="870">
        <v>45573</v>
      </c>
      <c r="D2441" s="872">
        <v>0.16666666666666666</v>
      </c>
      <c r="E2441" s="871">
        <v>448.9</v>
      </c>
      <c r="F2441" s="871">
        <v>418</v>
      </c>
      <c r="G2441" s="504">
        <v>448.9</v>
      </c>
      <c r="H2441" s="504">
        <v>418</v>
      </c>
      <c r="I2441" s="510">
        <v>866.9</v>
      </c>
    </row>
    <row r="2442" spans="3:9">
      <c r="C2442" s="870">
        <v>45573</v>
      </c>
      <c r="D2442" s="872">
        <v>0.20833333333333334</v>
      </c>
      <c r="E2442" s="871">
        <v>599.6</v>
      </c>
      <c r="F2442" s="871">
        <v>362</v>
      </c>
      <c r="G2442" s="504">
        <v>599.6</v>
      </c>
      <c r="H2442" s="504">
        <v>362</v>
      </c>
      <c r="I2442" s="510">
        <v>961.6</v>
      </c>
    </row>
    <row r="2443" spans="3:9">
      <c r="C2443" s="870">
        <v>45573</v>
      </c>
      <c r="D2443" s="872">
        <v>0.25</v>
      </c>
      <c r="E2443" s="871">
        <v>600</v>
      </c>
      <c r="F2443" s="871">
        <v>2</v>
      </c>
      <c r="G2443" s="504">
        <v>600</v>
      </c>
      <c r="H2443" s="504">
        <v>0</v>
      </c>
      <c r="I2443" s="510">
        <v>600</v>
      </c>
    </row>
    <row r="2444" spans="3:9">
      <c r="C2444" s="870">
        <v>45573</v>
      </c>
      <c r="D2444" s="872">
        <v>0.29166666666666669</v>
      </c>
      <c r="E2444" s="871">
        <v>608.1</v>
      </c>
      <c r="F2444" s="871">
        <v>0</v>
      </c>
      <c r="G2444" s="504">
        <v>608.1</v>
      </c>
      <c r="H2444" s="504">
        <v>0</v>
      </c>
      <c r="I2444" s="510">
        <v>608.1</v>
      </c>
    </row>
    <row r="2445" spans="3:9">
      <c r="C2445" s="870">
        <v>45573</v>
      </c>
      <c r="D2445" s="872">
        <v>0.33333333333333331</v>
      </c>
      <c r="E2445" s="871">
        <v>632.6</v>
      </c>
      <c r="F2445" s="871">
        <v>0</v>
      </c>
      <c r="G2445" s="504">
        <v>632.6</v>
      </c>
      <c r="H2445" s="504">
        <v>0</v>
      </c>
      <c r="I2445" s="510">
        <v>632.6</v>
      </c>
    </row>
    <row r="2446" spans="3:9">
      <c r="C2446" s="870">
        <v>45573</v>
      </c>
      <c r="D2446" s="872">
        <v>0.375</v>
      </c>
      <c r="E2446" s="871">
        <v>629.4</v>
      </c>
      <c r="F2446" s="871">
        <v>0</v>
      </c>
      <c r="G2446" s="504">
        <v>629.4</v>
      </c>
      <c r="H2446" s="504">
        <v>0</v>
      </c>
      <c r="I2446" s="510">
        <v>629.4</v>
      </c>
    </row>
    <row r="2447" spans="3:9">
      <c r="C2447" s="870">
        <v>45573</v>
      </c>
      <c r="D2447" s="872">
        <v>0.41666666666666669</v>
      </c>
      <c r="E2447" s="871">
        <v>650</v>
      </c>
      <c r="F2447" s="871">
        <v>0</v>
      </c>
      <c r="G2447" s="504">
        <v>650</v>
      </c>
      <c r="H2447" s="504">
        <v>0</v>
      </c>
      <c r="I2447" s="510">
        <v>650</v>
      </c>
    </row>
    <row r="2448" spans="3:9">
      <c r="C2448" s="870">
        <v>45573</v>
      </c>
      <c r="D2448" s="872">
        <v>0.45833333333333331</v>
      </c>
      <c r="E2448" s="871">
        <v>661.6</v>
      </c>
      <c r="F2448" s="871">
        <v>0</v>
      </c>
      <c r="G2448" s="504">
        <v>661.6</v>
      </c>
      <c r="H2448" s="504">
        <v>0</v>
      </c>
      <c r="I2448" s="510">
        <v>661.6</v>
      </c>
    </row>
    <row r="2449" spans="3:9">
      <c r="C2449" s="870">
        <v>45573</v>
      </c>
      <c r="D2449" s="872">
        <v>0.5</v>
      </c>
      <c r="E2449" s="871">
        <v>650.4</v>
      </c>
      <c r="F2449" s="871">
        <v>0</v>
      </c>
      <c r="G2449" s="504">
        <v>650.4</v>
      </c>
      <c r="H2449" s="504">
        <v>0</v>
      </c>
      <c r="I2449" s="510">
        <v>650.4</v>
      </c>
    </row>
    <row r="2450" spans="3:9">
      <c r="C2450" s="870">
        <v>45573</v>
      </c>
      <c r="D2450" s="872">
        <v>0.54166666666666663</v>
      </c>
      <c r="E2450" s="871">
        <v>620.6</v>
      </c>
      <c r="F2450" s="871">
        <v>0</v>
      </c>
      <c r="G2450" s="504">
        <v>620.6</v>
      </c>
      <c r="H2450" s="504">
        <v>0</v>
      </c>
      <c r="I2450" s="510">
        <v>620.6</v>
      </c>
    </row>
    <row r="2451" spans="3:9">
      <c r="C2451" s="870">
        <v>45573</v>
      </c>
      <c r="D2451" s="872">
        <v>0.58333333333333337</v>
      </c>
      <c r="E2451" s="871">
        <v>620</v>
      </c>
      <c r="F2451" s="871">
        <v>0</v>
      </c>
      <c r="G2451" s="504">
        <v>620</v>
      </c>
      <c r="H2451" s="504">
        <v>0</v>
      </c>
      <c r="I2451" s="510">
        <v>620</v>
      </c>
    </row>
    <row r="2452" spans="3:9">
      <c r="C2452" s="870">
        <v>45573</v>
      </c>
      <c r="D2452" s="872">
        <v>0.625</v>
      </c>
      <c r="E2452" s="871">
        <v>636.79999999999995</v>
      </c>
      <c r="F2452" s="871">
        <v>0</v>
      </c>
      <c r="G2452" s="504">
        <v>636.79999999999995</v>
      </c>
      <c r="H2452" s="504">
        <v>0</v>
      </c>
      <c r="I2452" s="510">
        <v>636.79999999999995</v>
      </c>
    </row>
    <row r="2453" spans="3:9">
      <c r="C2453" s="870">
        <v>45573</v>
      </c>
      <c r="D2453" s="872">
        <v>0.66666666666666663</v>
      </c>
      <c r="E2453" s="871">
        <v>647.29999999999995</v>
      </c>
      <c r="F2453" s="871">
        <v>14</v>
      </c>
      <c r="G2453" s="504">
        <v>647.29999999999995</v>
      </c>
      <c r="H2453" s="504">
        <v>0</v>
      </c>
      <c r="I2453" s="510">
        <v>647.29999999999995</v>
      </c>
    </row>
    <row r="2454" spans="3:9">
      <c r="C2454" s="870">
        <v>45573</v>
      </c>
      <c r="D2454" s="872">
        <v>0.70833333333333337</v>
      </c>
      <c r="E2454" s="871">
        <v>620</v>
      </c>
      <c r="F2454" s="871">
        <v>85</v>
      </c>
      <c r="G2454" s="504">
        <v>620</v>
      </c>
      <c r="H2454" s="504">
        <v>85</v>
      </c>
      <c r="I2454" s="510">
        <v>705</v>
      </c>
    </row>
    <row r="2455" spans="3:9">
      <c r="C2455" s="870">
        <v>45573</v>
      </c>
      <c r="D2455" s="872">
        <v>0.75</v>
      </c>
      <c r="E2455" s="871">
        <v>620</v>
      </c>
      <c r="F2455" s="871">
        <v>23</v>
      </c>
      <c r="G2455" s="504">
        <v>620</v>
      </c>
      <c r="H2455" s="504">
        <v>0</v>
      </c>
      <c r="I2455" s="510">
        <v>620</v>
      </c>
    </row>
    <row r="2456" spans="3:9">
      <c r="C2456" s="870">
        <v>45573</v>
      </c>
      <c r="D2456" s="872">
        <v>0.79166666666666663</v>
      </c>
      <c r="E2456" s="871">
        <v>634.70000000000005</v>
      </c>
      <c r="F2456" s="871">
        <v>0</v>
      </c>
      <c r="G2456" s="504">
        <v>634.70000000000005</v>
      </c>
      <c r="H2456" s="504">
        <v>0</v>
      </c>
      <c r="I2456" s="510">
        <v>634.70000000000005</v>
      </c>
    </row>
    <row r="2457" spans="3:9">
      <c r="C2457" s="870">
        <v>45573</v>
      </c>
      <c r="D2457" s="872">
        <v>0.83333333333333337</v>
      </c>
      <c r="E2457" s="871">
        <v>618.20000000000005</v>
      </c>
      <c r="F2457" s="871">
        <v>80</v>
      </c>
      <c r="G2457" s="504">
        <v>618.20000000000005</v>
      </c>
      <c r="H2457" s="504">
        <v>80</v>
      </c>
      <c r="I2457" s="510">
        <v>698.2</v>
      </c>
    </row>
    <row r="2458" spans="3:9">
      <c r="C2458" s="870">
        <v>45573</v>
      </c>
      <c r="D2458" s="872">
        <v>0.875</v>
      </c>
      <c r="E2458" s="871">
        <v>417.3</v>
      </c>
      <c r="F2458" s="871">
        <v>420</v>
      </c>
      <c r="G2458" s="504">
        <v>417.3</v>
      </c>
      <c r="H2458" s="504">
        <v>420</v>
      </c>
      <c r="I2458" s="510">
        <v>837.3</v>
      </c>
    </row>
    <row r="2459" spans="3:9">
      <c r="C2459" s="870">
        <v>45573</v>
      </c>
      <c r="D2459" s="872">
        <v>0.91666666666666663</v>
      </c>
      <c r="E2459" s="871">
        <v>404.9</v>
      </c>
      <c r="F2459" s="871">
        <v>434</v>
      </c>
      <c r="G2459" s="504">
        <v>404.9</v>
      </c>
      <c r="H2459" s="504">
        <v>434</v>
      </c>
      <c r="I2459" s="510">
        <v>838.9</v>
      </c>
    </row>
    <row r="2460" spans="3:9">
      <c r="C2460" s="870">
        <v>45573</v>
      </c>
      <c r="D2460" s="872">
        <v>0.95833333333333337</v>
      </c>
      <c r="E2460" s="871">
        <v>510</v>
      </c>
      <c r="F2460" s="871">
        <v>426</v>
      </c>
      <c r="G2460" s="504">
        <v>510</v>
      </c>
      <c r="H2460" s="504">
        <v>426</v>
      </c>
      <c r="I2460" s="510">
        <v>936</v>
      </c>
    </row>
    <row r="2461" spans="3:9">
      <c r="C2461" s="870">
        <v>45574</v>
      </c>
      <c r="D2461" s="872">
        <v>0</v>
      </c>
      <c r="E2461" s="871">
        <v>527.9</v>
      </c>
      <c r="F2461" s="871">
        <v>427</v>
      </c>
      <c r="G2461" s="504">
        <v>527.9</v>
      </c>
      <c r="H2461" s="504">
        <v>427</v>
      </c>
      <c r="I2461" s="510">
        <v>954.9</v>
      </c>
    </row>
    <row r="2462" spans="3:9">
      <c r="C2462" s="870">
        <v>45574</v>
      </c>
      <c r="D2462" s="872">
        <v>4.1666666666666664E-2</v>
      </c>
      <c r="E2462" s="871">
        <v>519.79999999999995</v>
      </c>
      <c r="F2462" s="871">
        <v>435</v>
      </c>
      <c r="G2462" s="504">
        <v>519.79999999999995</v>
      </c>
      <c r="H2462" s="504">
        <v>435</v>
      </c>
      <c r="I2462" s="510">
        <v>954.8</v>
      </c>
    </row>
    <row r="2463" spans="3:9">
      <c r="C2463" s="870">
        <v>45574</v>
      </c>
      <c r="D2463" s="872">
        <v>8.3333333333333329E-2</v>
      </c>
      <c r="E2463" s="871">
        <v>556.1</v>
      </c>
      <c r="F2463" s="871">
        <v>418</v>
      </c>
      <c r="G2463" s="504">
        <v>556.1</v>
      </c>
      <c r="H2463" s="504">
        <v>418</v>
      </c>
      <c r="I2463" s="510">
        <v>974.1</v>
      </c>
    </row>
    <row r="2464" spans="3:9">
      <c r="C2464" s="870">
        <v>45574</v>
      </c>
      <c r="D2464" s="872">
        <v>0.125</v>
      </c>
      <c r="E2464" s="871">
        <v>560</v>
      </c>
      <c r="F2464" s="871">
        <v>416</v>
      </c>
      <c r="G2464" s="504">
        <v>560</v>
      </c>
      <c r="H2464" s="504">
        <v>416</v>
      </c>
      <c r="I2464" s="510">
        <v>976</v>
      </c>
    </row>
    <row r="2465" spans="3:9">
      <c r="C2465" s="870">
        <v>45574</v>
      </c>
      <c r="D2465" s="872">
        <v>0.16666666666666666</v>
      </c>
      <c r="E2465" s="871">
        <v>560</v>
      </c>
      <c r="F2465" s="871">
        <v>412</v>
      </c>
      <c r="G2465" s="504">
        <v>560</v>
      </c>
      <c r="H2465" s="504">
        <v>412</v>
      </c>
      <c r="I2465" s="510">
        <v>972</v>
      </c>
    </row>
    <row r="2466" spans="3:9">
      <c r="C2466" s="870">
        <v>45574</v>
      </c>
      <c r="D2466" s="872">
        <v>0.20833333333333334</v>
      </c>
      <c r="E2466" s="871">
        <v>560</v>
      </c>
      <c r="F2466" s="871">
        <v>408</v>
      </c>
      <c r="G2466" s="504">
        <v>560</v>
      </c>
      <c r="H2466" s="504">
        <v>408</v>
      </c>
      <c r="I2466" s="510">
        <v>968</v>
      </c>
    </row>
    <row r="2467" spans="3:9">
      <c r="C2467" s="870">
        <v>45574</v>
      </c>
      <c r="D2467" s="872">
        <v>0.25</v>
      </c>
      <c r="E2467" s="871">
        <v>501.5</v>
      </c>
      <c r="F2467" s="871">
        <v>410</v>
      </c>
      <c r="G2467" s="504">
        <v>501.5</v>
      </c>
      <c r="H2467" s="504">
        <v>410</v>
      </c>
      <c r="I2467" s="510">
        <v>911.5</v>
      </c>
    </row>
    <row r="2468" spans="3:9">
      <c r="C2468" s="870">
        <v>45574</v>
      </c>
      <c r="D2468" s="872">
        <v>0.29166666666666669</v>
      </c>
      <c r="E2468" s="871">
        <v>499.6</v>
      </c>
      <c r="F2468" s="871">
        <v>403</v>
      </c>
      <c r="G2468" s="504">
        <v>499.6</v>
      </c>
      <c r="H2468" s="504">
        <v>403</v>
      </c>
      <c r="I2468" s="510">
        <v>902.6</v>
      </c>
    </row>
    <row r="2469" spans="3:9">
      <c r="C2469" s="870">
        <v>45574</v>
      </c>
      <c r="D2469" s="872">
        <v>0.33333333333333331</v>
      </c>
      <c r="E2469" s="871">
        <v>530.4</v>
      </c>
      <c r="F2469" s="871">
        <v>396</v>
      </c>
      <c r="G2469" s="504">
        <v>530.4</v>
      </c>
      <c r="H2469" s="504">
        <v>396</v>
      </c>
      <c r="I2469" s="510">
        <v>926.4</v>
      </c>
    </row>
    <row r="2470" spans="3:9">
      <c r="C2470" s="870">
        <v>45574</v>
      </c>
      <c r="D2470" s="872">
        <v>0.375</v>
      </c>
      <c r="E2470" s="871">
        <v>550.20000000000005</v>
      </c>
      <c r="F2470" s="871">
        <v>404</v>
      </c>
      <c r="G2470" s="504">
        <v>550.20000000000005</v>
      </c>
      <c r="H2470" s="504">
        <v>404</v>
      </c>
      <c r="I2470" s="510">
        <v>954.2</v>
      </c>
    </row>
    <row r="2471" spans="3:9">
      <c r="C2471" s="870">
        <v>45574</v>
      </c>
      <c r="D2471" s="872">
        <v>0.41666666666666669</v>
      </c>
      <c r="E2471" s="871">
        <v>550.1</v>
      </c>
      <c r="F2471" s="871">
        <v>434</v>
      </c>
      <c r="G2471" s="504">
        <v>550.1</v>
      </c>
      <c r="H2471" s="504">
        <v>434</v>
      </c>
      <c r="I2471" s="510">
        <v>984.1</v>
      </c>
    </row>
    <row r="2472" spans="3:9">
      <c r="C2472" s="870">
        <v>45574</v>
      </c>
      <c r="D2472" s="872">
        <v>0.45833333333333331</v>
      </c>
      <c r="E2472" s="871">
        <v>468.1</v>
      </c>
      <c r="F2472" s="871">
        <v>425</v>
      </c>
      <c r="G2472" s="504">
        <v>468.1</v>
      </c>
      <c r="H2472" s="504">
        <v>425</v>
      </c>
      <c r="I2472" s="510">
        <v>893.1</v>
      </c>
    </row>
    <row r="2473" spans="3:9">
      <c r="C2473" s="870">
        <v>45574</v>
      </c>
      <c r="D2473" s="872">
        <v>0.5</v>
      </c>
      <c r="E2473" s="871">
        <v>455.8</v>
      </c>
      <c r="F2473" s="871">
        <v>429</v>
      </c>
      <c r="G2473" s="504">
        <v>455.8</v>
      </c>
      <c r="H2473" s="504">
        <v>429</v>
      </c>
      <c r="I2473" s="510">
        <v>884.8</v>
      </c>
    </row>
    <row r="2474" spans="3:9">
      <c r="C2474" s="870">
        <v>45574</v>
      </c>
      <c r="D2474" s="872">
        <v>0.54166666666666663</v>
      </c>
      <c r="E2474" s="871">
        <v>517</v>
      </c>
      <c r="F2474" s="871">
        <v>451</v>
      </c>
      <c r="G2474" s="504">
        <v>517</v>
      </c>
      <c r="H2474" s="504">
        <v>451</v>
      </c>
      <c r="I2474" s="510">
        <v>968</v>
      </c>
    </row>
    <row r="2475" spans="3:9">
      <c r="C2475" s="870">
        <v>45574</v>
      </c>
      <c r="D2475" s="872">
        <v>0.58333333333333337</v>
      </c>
      <c r="E2475" s="871">
        <v>491.1</v>
      </c>
      <c r="F2475" s="871">
        <v>423</v>
      </c>
      <c r="G2475" s="504">
        <v>491.1</v>
      </c>
      <c r="H2475" s="504">
        <v>423</v>
      </c>
      <c r="I2475" s="510">
        <v>914.1</v>
      </c>
    </row>
    <row r="2476" spans="3:9">
      <c r="C2476" s="870">
        <v>45574</v>
      </c>
      <c r="D2476" s="872">
        <v>0.625</v>
      </c>
      <c r="E2476" s="871">
        <v>493</v>
      </c>
      <c r="F2476" s="871">
        <v>427</v>
      </c>
      <c r="G2476" s="504">
        <v>493</v>
      </c>
      <c r="H2476" s="504">
        <v>427</v>
      </c>
      <c r="I2476" s="510">
        <v>920</v>
      </c>
    </row>
    <row r="2477" spans="3:9">
      <c r="C2477" s="870">
        <v>45574</v>
      </c>
      <c r="D2477" s="872">
        <v>0.66666666666666663</v>
      </c>
      <c r="E2477" s="871">
        <v>475.4</v>
      </c>
      <c r="F2477" s="871">
        <v>424</v>
      </c>
      <c r="G2477" s="504">
        <v>475.4</v>
      </c>
      <c r="H2477" s="504">
        <v>424</v>
      </c>
      <c r="I2477" s="510">
        <v>899.4</v>
      </c>
    </row>
    <row r="2478" spans="3:9">
      <c r="C2478" s="870">
        <v>45574</v>
      </c>
      <c r="D2478" s="872">
        <v>0.70833333333333337</v>
      </c>
      <c r="E2478" s="871">
        <v>474.7</v>
      </c>
      <c r="F2478" s="871">
        <v>402</v>
      </c>
      <c r="G2478" s="504">
        <v>474.7</v>
      </c>
      <c r="H2478" s="504">
        <v>402</v>
      </c>
      <c r="I2478" s="510">
        <v>876.7</v>
      </c>
    </row>
    <row r="2479" spans="3:9">
      <c r="C2479" s="870">
        <v>45574</v>
      </c>
      <c r="D2479" s="872">
        <v>0.75</v>
      </c>
      <c r="E2479" s="871">
        <v>532.79999999999995</v>
      </c>
      <c r="F2479" s="871">
        <v>439</v>
      </c>
      <c r="G2479" s="504">
        <v>532.79999999999995</v>
      </c>
      <c r="H2479" s="504">
        <v>439</v>
      </c>
      <c r="I2479" s="510">
        <v>971.8</v>
      </c>
    </row>
    <row r="2480" spans="3:9">
      <c r="C2480" s="870">
        <v>45574</v>
      </c>
      <c r="D2480" s="872">
        <v>0.79166666666666663</v>
      </c>
      <c r="E2480" s="871">
        <v>540.20000000000005</v>
      </c>
      <c r="F2480" s="871">
        <v>459</v>
      </c>
      <c r="G2480" s="504">
        <v>540.20000000000005</v>
      </c>
      <c r="H2480" s="504">
        <v>459</v>
      </c>
      <c r="I2480" s="510">
        <v>999.2</v>
      </c>
    </row>
    <row r="2481" spans="3:9">
      <c r="C2481" s="870">
        <v>45574</v>
      </c>
      <c r="D2481" s="872">
        <v>0.83333333333333337</v>
      </c>
      <c r="E2481" s="871">
        <v>529.9</v>
      </c>
      <c r="F2481" s="871">
        <v>465</v>
      </c>
      <c r="G2481" s="504">
        <v>529.9</v>
      </c>
      <c r="H2481" s="504">
        <v>465</v>
      </c>
      <c r="I2481" s="510">
        <v>994.9</v>
      </c>
    </row>
    <row r="2482" spans="3:9">
      <c r="C2482" s="870">
        <v>45574</v>
      </c>
      <c r="D2482" s="872">
        <v>0.875</v>
      </c>
      <c r="E2482" s="871">
        <v>510.9</v>
      </c>
      <c r="F2482" s="871">
        <v>464</v>
      </c>
      <c r="G2482" s="504">
        <v>510.9</v>
      </c>
      <c r="H2482" s="504">
        <v>464</v>
      </c>
      <c r="I2482" s="510">
        <v>974.9</v>
      </c>
    </row>
    <row r="2483" spans="3:9">
      <c r="C2483" s="870">
        <v>45574</v>
      </c>
      <c r="D2483" s="872">
        <v>0.91666666666666663</v>
      </c>
      <c r="E2483" s="871">
        <v>509.9</v>
      </c>
      <c r="F2483" s="871">
        <v>581</v>
      </c>
      <c r="G2483" s="504">
        <v>509.9</v>
      </c>
      <c r="H2483" s="504">
        <v>581</v>
      </c>
      <c r="I2483" s="510">
        <v>1090.9000000000001</v>
      </c>
    </row>
    <row r="2484" spans="3:9">
      <c r="C2484" s="870">
        <v>45574</v>
      </c>
      <c r="D2484" s="872">
        <v>0.95833333333333337</v>
      </c>
      <c r="E2484" s="871">
        <v>487.9</v>
      </c>
      <c r="F2484" s="871">
        <v>603</v>
      </c>
      <c r="G2484" s="504">
        <v>487.9</v>
      </c>
      <c r="H2484" s="504">
        <v>603</v>
      </c>
      <c r="I2484" s="510">
        <v>1090.9000000000001</v>
      </c>
    </row>
    <row r="2485" spans="3:9">
      <c r="C2485" s="870">
        <v>45575</v>
      </c>
      <c r="D2485" s="872">
        <v>0</v>
      </c>
      <c r="E2485" s="871">
        <v>490</v>
      </c>
      <c r="F2485" s="871">
        <v>586</v>
      </c>
      <c r="G2485" s="504">
        <v>490</v>
      </c>
      <c r="H2485" s="504">
        <v>586</v>
      </c>
      <c r="I2485" s="510">
        <v>1076</v>
      </c>
    </row>
    <row r="2486" spans="3:9">
      <c r="C2486" s="870">
        <v>45575</v>
      </c>
      <c r="D2486" s="872">
        <v>4.1666666666666664E-2</v>
      </c>
      <c r="E2486" s="871">
        <v>490</v>
      </c>
      <c r="F2486" s="871">
        <v>578</v>
      </c>
      <c r="G2486" s="504">
        <v>490</v>
      </c>
      <c r="H2486" s="504">
        <v>578</v>
      </c>
      <c r="I2486" s="510">
        <v>1068</v>
      </c>
    </row>
    <row r="2487" spans="3:9">
      <c r="C2487" s="870">
        <v>45575</v>
      </c>
      <c r="D2487" s="872">
        <v>8.3333333333333329E-2</v>
      </c>
      <c r="E2487" s="871">
        <v>488</v>
      </c>
      <c r="F2487" s="871">
        <v>575</v>
      </c>
      <c r="G2487" s="504">
        <v>488</v>
      </c>
      <c r="H2487" s="504">
        <v>575</v>
      </c>
      <c r="I2487" s="510">
        <v>1063</v>
      </c>
    </row>
    <row r="2488" spans="3:9">
      <c r="C2488" s="870">
        <v>45575</v>
      </c>
      <c r="D2488" s="872">
        <v>0.125</v>
      </c>
      <c r="E2488" s="871">
        <v>485.4</v>
      </c>
      <c r="F2488" s="871">
        <v>572</v>
      </c>
      <c r="G2488" s="504">
        <v>485.4</v>
      </c>
      <c r="H2488" s="504">
        <v>572</v>
      </c>
      <c r="I2488" s="510">
        <v>1057.4000000000001</v>
      </c>
    </row>
    <row r="2489" spans="3:9">
      <c r="C2489" s="870">
        <v>45575</v>
      </c>
      <c r="D2489" s="872">
        <v>0.16666666666666666</v>
      </c>
      <c r="E2489" s="871">
        <v>510.5</v>
      </c>
      <c r="F2489" s="871">
        <v>566</v>
      </c>
      <c r="G2489" s="504">
        <v>510.5</v>
      </c>
      <c r="H2489" s="504">
        <v>566</v>
      </c>
      <c r="I2489" s="510">
        <v>1076.5</v>
      </c>
    </row>
    <row r="2490" spans="3:9">
      <c r="C2490" s="870">
        <v>45575</v>
      </c>
      <c r="D2490" s="872">
        <v>0.20833333333333334</v>
      </c>
      <c r="E2490" s="871">
        <v>589.79999999999995</v>
      </c>
      <c r="F2490" s="871">
        <v>635</v>
      </c>
      <c r="G2490" s="504">
        <v>589.79999999999995</v>
      </c>
      <c r="H2490" s="504">
        <v>635</v>
      </c>
      <c r="I2490" s="510">
        <v>1224.8</v>
      </c>
    </row>
    <row r="2491" spans="3:9">
      <c r="C2491" s="870">
        <v>45575</v>
      </c>
      <c r="D2491" s="872">
        <v>0.25</v>
      </c>
      <c r="E2491" s="871">
        <v>564.6</v>
      </c>
      <c r="F2491" s="871">
        <v>601</v>
      </c>
      <c r="G2491" s="504">
        <v>564.6</v>
      </c>
      <c r="H2491" s="504">
        <v>601</v>
      </c>
      <c r="I2491" s="510">
        <v>1165.5999999999999</v>
      </c>
    </row>
    <row r="2492" spans="3:9">
      <c r="C2492" s="870">
        <v>45575</v>
      </c>
      <c r="D2492" s="872">
        <v>0.29166666666666669</v>
      </c>
      <c r="E2492" s="871">
        <v>495.1</v>
      </c>
      <c r="F2492" s="871">
        <v>552</v>
      </c>
      <c r="G2492" s="504">
        <v>495.1</v>
      </c>
      <c r="H2492" s="504">
        <v>552</v>
      </c>
      <c r="I2492" s="510">
        <v>1047.0999999999999</v>
      </c>
    </row>
    <row r="2493" spans="3:9">
      <c r="C2493" s="870">
        <v>45575</v>
      </c>
      <c r="D2493" s="872">
        <v>0.33333333333333331</v>
      </c>
      <c r="E2493" s="871">
        <v>499.8</v>
      </c>
      <c r="F2493" s="871">
        <v>541</v>
      </c>
      <c r="G2493" s="504">
        <v>499.8</v>
      </c>
      <c r="H2493" s="504">
        <v>541</v>
      </c>
      <c r="I2493" s="510">
        <v>1040.8</v>
      </c>
    </row>
    <row r="2494" spans="3:9">
      <c r="C2494" s="870">
        <v>45575</v>
      </c>
      <c r="D2494" s="872">
        <v>0.375</v>
      </c>
      <c r="E2494" s="871">
        <v>549.4</v>
      </c>
      <c r="F2494" s="871">
        <v>519</v>
      </c>
      <c r="G2494" s="504">
        <v>549.4</v>
      </c>
      <c r="H2494" s="504">
        <v>519</v>
      </c>
      <c r="I2494" s="510">
        <v>1068.4000000000001</v>
      </c>
    </row>
    <row r="2495" spans="3:9">
      <c r="C2495" s="870">
        <v>45575</v>
      </c>
      <c r="D2495" s="872">
        <v>0.41666666666666669</v>
      </c>
      <c r="E2495" s="871">
        <v>549.79999999999995</v>
      </c>
      <c r="F2495" s="871">
        <v>544</v>
      </c>
      <c r="G2495" s="504">
        <v>549.79999999999995</v>
      </c>
      <c r="H2495" s="504">
        <v>544</v>
      </c>
      <c r="I2495" s="510">
        <v>1093.8</v>
      </c>
    </row>
    <row r="2496" spans="3:9">
      <c r="C2496" s="870">
        <v>45575</v>
      </c>
      <c r="D2496" s="872">
        <v>0.45833333333333331</v>
      </c>
      <c r="E2496" s="871">
        <v>509.8</v>
      </c>
      <c r="F2496" s="871">
        <v>588</v>
      </c>
      <c r="G2496" s="504">
        <v>509.8</v>
      </c>
      <c r="H2496" s="504">
        <v>588</v>
      </c>
      <c r="I2496" s="510">
        <v>1097.8</v>
      </c>
    </row>
    <row r="2497" spans="3:9">
      <c r="C2497" s="870">
        <v>45575</v>
      </c>
      <c r="D2497" s="872">
        <v>0.5</v>
      </c>
      <c r="E2497" s="871">
        <v>536.70000000000005</v>
      </c>
      <c r="F2497" s="871">
        <v>564</v>
      </c>
      <c r="G2497" s="504">
        <v>536.70000000000005</v>
      </c>
      <c r="H2497" s="504">
        <v>564</v>
      </c>
      <c r="I2497" s="510">
        <v>1100.7</v>
      </c>
    </row>
    <row r="2498" spans="3:9">
      <c r="C2498" s="870">
        <v>45575</v>
      </c>
      <c r="D2498" s="872">
        <v>0.54166666666666663</v>
      </c>
      <c r="E2498" s="871">
        <v>550.1</v>
      </c>
      <c r="F2498" s="871">
        <v>554</v>
      </c>
      <c r="G2498" s="504">
        <v>550.1</v>
      </c>
      <c r="H2498" s="504">
        <v>554</v>
      </c>
      <c r="I2498" s="510">
        <v>1104.0999999999999</v>
      </c>
    </row>
    <row r="2499" spans="3:9">
      <c r="C2499" s="870">
        <v>45575</v>
      </c>
      <c r="D2499" s="872">
        <v>0.58333333333333337</v>
      </c>
      <c r="E2499" s="871">
        <v>537.1</v>
      </c>
      <c r="F2499" s="871">
        <v>554</v>
      </c>
      <c r="G2499" s="504">
        <v>537.1</v>
      </c>
      <c r="H2499" s="504">
        <v>554</v>
      </c>
      <c r="I2499" s="510">
        <v>1091.0999999999999</v>
      </c>
    </row>
    <row r="2500" spans="3:9">
      <c r="C2500" s="870">
        <v>45575</v>
      </c>
      <c r="D2500" s="872">
        <v>0.625</v>
      </c>
      <c r="E2500" s="871">
        <v>542</v>
      </c>
      <c r="F2500" s="871">
        <v>553</v>
      </c>
      <c r="G2500" s="504">
        <v>542</v>
      </c>
      <c r="H2500" s="504">
        <v>553</v>
      </c>
      <c r="I2500" s="510">
        <v>1095</v>
      </c>
    </row>
    <row r="2501" spans="3:9">
      <c r="C2501" s="870">
        <v>45575</v>
      </c>
      <c r="D2501" s="872">
        <v>0.66666666666666663</v>
      </c>
      <c r="E2501" s="871">
        <v>527.20000000000005</v>
      </c>
      <c r="F2501" s="871">
        <v>554</v>
      </c>
      <c r="G2501" s="504">
        <v>527.20000000000005</v>
      </c>
      <c r="H2501" s="504">
        <v>554</v>
      </c>
      <c r="I2501" s="510">
        <v>1081.2</v>
      </c>
    </row>
    <row r="2502" spans="3:9">
      <c r="C2502" s="870">
        <v>45575</v>
      </c>
      <c r="D2502" s="872">
        <v>0.70833333333333337</v>
      </c>
      <c r="E2502" s="871">
        <v>535.20000000000005</v>
      </c>
      <c r="F2502" s="871">
        <v>554</v>
      </c>
      <c r="G2502" s="504">
        <v>535.20000000000005</v>
      </c>
      <c r="H2502" s="504">
        <v>554</v>
      </c>
      <c r="I2502" s="510">
        <v>1089.2</v>
      </c>
    </row>
    <row r="2503" spans="3:9">
      <c r="C2503" s="870">
        <v>45575</v>
      </c>
      <c r="D2503" s="872">
        <v>0.75</v>
      </c>
      <c r="E2503" s="871">
        <v>522.79999999999995</v>
      </c>
      <c r="F2503" s="871">
        <v>552</v>
      </c>
      <c r="G2503" s="504">
        <v>522.79999999999995</v>
      </c>
      <c r="H2503" s="504">
        <v>552</v>
      </c>
      <c r="I2503" s="510">
        <v>1074.8</v>
      </c>
    </row>
    <row r="2504" spans="3:9">
      <c r="C2504" s="870">
        <v>45575</v>
      </c>
      <c r="D2504" s="872">
        <v>0.79166666666666663</v>
      </c>
      <c r="E2504" s="871">
        <v>505.1</v>
      </c>
      <c r="F2504" s="871">
        <v>554</v>
      </c>
      <c r="G2504" s="504">
        <v>505.1</v>
      </c>
      <c r="H2504" s="504">
        <v>554</v>
      </c>
      <c r="I2504" s="510">
        <v>1059.0999999999999</v>
      </c>
    </row>
    <row r="2505" spans="3:9">
      <c r="C2505" s="870">
        <v>45575</v>
      </c>
      <c r="D2505" s="872">
        <v>0.83333333333333337</v>
      </c>
      <c r="E2505" s="871">
        <v>548.1</v>
      </c>
      <c r="F2505" s="871">
        <v>553</v>
      </c>
      <c r="G2505" s="504">
        <v>548.1</v>
      </c>
      <c r="H2505" s="504">
        <v>553</v>
      </c>
      <c r="I2505" s="510">
        <v>1101.0999999999999</v>
      </c>
    </row>
    <row r="2506" spans="3:9">
      <c r="C2506" s="870">
        <v>45575</v>
      </c>
      <c r="D2506" s="872">
        <v>0.875</v>
      </c>
      <c r="E2506" s="871">
        <v>531.20000000000005</v>
      </c>
      <c r="F2506" s="871">
        <v>546</v>
      </c>
      <c r="G2506" s="504">
        <v>531.20000000000005</v>
      </c>
      <c r="H2506" s="504">
        <v>546</v>
      </c>
      <c r="I2506" s="510">
        <v>1077.2</v>
      </c>
    </row>
    <row r="2507" spans="3:9">
      <c r="C2507" s="870">
        <v>45575</v>
      </c>
      <c r="D2507" s="872">
        <v>0.91666666666666663</v>
      </c>
      <c r="E2507" s="871">
        <v>509.9</v>
      </c>
      <c r="F2507" s="871">
        <v>547</v>
      </c>
      <c r="G2507" s="504">
        <v>509.9</v>
      </c>
      <c r="H2507" s="504">
        <v>547</v>
      </c>
      <c r="I2507" s="510">
        <v>1056.9000000000001</v>
      </c>
    </row>
    <row r="2508" spans="3:9">
      <c r="C2508" s="870">
        <v>45575</v>
      </c>
      <c r="D2508" s="872">
        <v>0.95833333333333337</v>
      </c>
      <c r="E2508" s="871">
        <v>509.9</v>
      </c>
      <c r="F2508" s="871">
        <v>547</v>
      </c>
      <c r="G2508" s="504">
        <v>509.9</v>
      </c>
      <c r="H2508" s="504">
        <v>547</v>
      </c>
      <c r="I2508" s="510">
        <v>1056.9000000000001</v>
      </c>
    </row>
    <row r="2509" spans="3:9">
      <c r="C2509" s="870">
        <v>45576</v>
      </c>
      <c r="D2509" s="872">
        <v>0</v>
      </c>
      <c r="E2509" s="871">
        <v>510</v>
      </c>
      <c r="F2509" s="871">
        <v>547</v>
      </c>
      <c r="G2509" s="504">
        <v>510</v>
      </c>
      <c r="H2509" s="504">
        <v>547</v>
      </c>
      <c r="I2509" s="510">
        <v>1057</v>
      </c>
    </row>
    <row r="2510" spans="3:9">
      <c r="C2510" s="870">
        <v>45576</v>
      </c>
      <c r="D2510" s="872">
        <v>4.1666666666666664E-2</v>
      </c>
      <c r="E2510" s="871">
        <v>509.9</v>
      </c>
      <c r="F2510" s="871">
        <v>547</v>
      </c>
      <c r="G2510" s="504">
        <v>509.9</v>
      </c>
      <c r="H2510" s="504">
        <v>547</v>
      </c>
      <c r="I2510" s="510">
        <v>1056.9000000000001</v>
      </c>
    </row>
    <row r="2511" spans="3:9">
      <c r="C2511" s="870">
        <v>45576</v>
      </c>
      <c r="D2511" s="872">
        <v>8.3333333333333329E-2</v>
      </c>
      <c r="E2511" s="871">
        <v>522.9</v>
      </c>
      <c r="F2511" s="871">
        <v>547</v>
      </c>
      <c r="G2511" s="504">
        <v>522.9</v>
      </c>
      <c r="H2511" s="504">
        <v>547</v>
      </c>
      <c r="I2511" s="510">
        <v>1069.9000000000001</v>
      </c>
    </row>
    <row r="2512" spans="3:9">
      <c r="C2512" s="870">
        <v>45576</v>
      </c>
      <c r="D2512" s="872">
        <v>0.125</v>
      </c>
      <c r="E2512" s="871">
        <v>535.20000000000005</v>
      </c>
      <c r="F2512" s="871">
        <v>548</v>
      </c>
      <c r="G2512" s="504">
        <v>535.20000000000005</v>
      </c>
      <c r="H2512" s="504">
        <v>548</v>
      </c>
      <c r="I2512" s="510">
        <v>1083.2</v>
      </c>
    </row>
    <row r="2513" spans="3:9">
      <c r="C2513" s="870">
        <v>45576</v>
      </c>
      <c r="D2513" s="872">
        <v>0.16666666666666666</v>
      </c>
      <c r="E2513" s="871">
        <v>525.29999999999995</v>
      </c>
      <c r="F2513" s="871">
        <v>549</v>
      </c>
      <c r="G2513" s="504">
        <v>525.29999999999995</v>
      </c>
      <c r="H2513" s="504">
        <v>549</v>
      </c>
      <c r="I2513" s="510">
        <v>1074.3</v>
      </c>
    </row>
    <row r="2514" spans="3:9">
      <c r="C2514" s="870">
        <v>45576</v>
      </c>
      <c r="D2514" s="872">
        <v>0.20833333333333334</v>
      </c>
      <c r="E2514" s="871">
        <v>515</v>
      </c>
      <c r="F2514" s="871">
        <v>549</v>
      </c>
      <c r="G2514" s="504">
        <v>515</v>
      </c>
      <c r="H2514" s="504">
        <v>549</v>
      </c>
      <c r="I2514" s="510">
        <v>1064</v>
      </c>
    </row>
    <row r="2515" spans="3:9">
      <c r="C2515" s="870">
        <v>45576</v>
      </c>
      <c r="D2515" s="872">
        <v>0.25</v>
      </c>
      <c r="E2515" s="871">
        <v>515</v>
      </c>
      <c r="F2515" s="871">
        <v>550</v>
      </c>
      <c r="G2515" s="504">
        <v>515</v>
      </c>
      <c r="H2515" s="504">
        <v>550</v>
      </c>
      <c r="I2515" s="510">
        <v>1065</v>
      </c>
    </row>
    <row r="2516" spans="3:9">
      <c r="C2516" s="870">
        <v>45576</v>
      </c>
      <c r="D2516" s="872">
        <v>0.29166666666666669</v>
      </c>
      <c r="E2516" s="871">
        <v>519.5</v>
      </c>
      <c r="F2516" s="871">
        <v>536</v>
      </c>
      <c r="G2516" s="504">
        <v>519.5</v>
      </c>
      <c r="H2516" s="504">
        <v>536</v>
      </c>
      <c r="I2516" s="510">
        <v>1055.5</v>
      </c>
    </row>
    <row r="2517" spans="3:9">
      <c r="C2517" s="870">
        <v>45576</v>
      </c>
      <c r="D2517" s="872">
        <v>0.33333333333333331</v>
      </c>
      <c r="E2517" s="871">
        <v>520</v>
      </c>
      <c r="F2517" s="871">
        <v>522</v>
      </c>
      <c r="G2517" s="504">
        <v>520</v>
      </c>
      <c r="H2517" s="504">
        <v>522</v>
      </c>
      <c r="I2517" s="510">
        <v>1042</v>
      </c>
    </row>
    <row r="2518" spans="3:9">
      <c r="C2518" s="870">
        <v>45576</v>
      </c>
      <c r="D2518" s="872">
        <v>0.375</v>
      </c>
      <c r="E2518" s="871">
        <v>538.9</v>
      </c>
      <c r="F2518" s="871">
        <v>523</v>
      </c>
      <c r="G2518" s="504">
        <v>538.9</v>
      </c>
      <c r="H2518" s="504">
        <v>523</v>
      </c>
      <c r="I2518" s="510">
        <v>1061.9000000000001</v>
      </c>
    </row>
    <row r="2519" spans="3:9">
      <c r="C2519" s="870">
        <v>45576</v>
      </c>
      <c r="D2519" s="872">
        <v>0.41666666666666669</v>
      </c>
      <c r="E2519" s="871">
        <v>515</v>
      </c>
      <c r="F2519" s="871">
        <v>522</v>
      </c>
      <c r="G2519" s="504">
        <v>515</v>
      </c>
      <c r="H2519" s="504">
        <v>522</v>
      </c>
      <c r="I2519" s="510">
        <v>1037</v>
      </c>
    </row>
    <row r="2520" spans="3:9">
      <c r="C2520" s="870">
        <v>45576</v>
      </c>
      <c r="D2520" s="872">
        <v>0.45833333333333331</v>
      </c>
      <c r="E2520" s="871">
        <v>524.4</v>
      </c>
      <c r="F2520" s="871">
        <v>521</v>
      </c>
      <c r="G2520" s="504">
        <v>524.4</v>
      </c>
      <c r="H2520" s="504">
        <v>521</v>
      </c>
      <c r="I2520" s="510">
        <v>1045.4000000000001</v>
      </c>
    </row>
    <row r="2521" spans="3:9">
      <c r="C2521" s="870">
        <v>45576</v>
      </c>
      <c r="D2521" s="872">
        <v>0.5</v>
      </c>
      <c r="E2521" s="871">
        <v>543.1</v>
      </c>
      <c r="F2521" s="871">
        <v>522</v>
      </c>
      <c r="G2521" s="504">
        <v>543.1</v>
      </c>
      <c r="H2521" s="504">
        <v>522</v>
      </c>
      <c r="I2521" s="510">
        <v>1065.0999999999999</v>
      </c>
    </row>
    <row r="2522" spans="3:9">
      <c r="C2522" s="870">
        <v>45576</v>
      </c>
      <c r="D2522" s="872">
        <v>0.54166666666666663</v>
      </c>
      <c r="E2522" s="871">
        <v>530</v>
      </c>
      <c r="F2522" s="871">
        <v>523</v>
      </c>
      <c r="G2522" s="504">
        <v>530</v>
      </c>
      <c r="H2522" s="504">
        <v>523</v>
      </c>
      <c r="I2522" s="510">
        <v>1053</v>
      </c>
    </row>
    <row r="2523" spans="3:9">
      <c r="C2523" s="870">
        <v>45576</v>
      </c>
      <c r="D2523" s="872">
        <v>0.58333333333333337</v>
      </c>
      <c r="E2523" s="871">
        <v>531.9</v>
      </c>
      <c r="F2523" s="871">
        <v>536</v>
      </c>
      <c r="G2523" s="504">
        <v>531.9</v>
      </c>
      <c r="H2523" s="504">
        <v>536</v>
      </c>
      <c r="I2523" s="510">
        <v>1067.9000000000001</v>
      </c>
    </row>
    <row r="2524" spans="3:9">
      <c r="C2524" s="870">
        <v>45576</v>
      </c>
      <c r="D2524" s="872">
        <v>0.625</v>
      </c>
      <c r="E2524" s="871">
        <v>541.4</v>
      </c>
      <c r="F2524" s="871">
        <v>542</v>
      </c>
      <c r="G2524" s="504">
        <v>541.4</v>
      </c>
      <c r="H2524" s="504">
        <v>542</v>
      </c>
      <c r="I2524" s="510">
        <v>1083.4000000000001</v>
      </c>
    </row>
    <row r="2525" spans="3:9">
      <c r="C2525" s="870">
        <v>45576</v>
      </c>
      <c r="D2525" s="872">
        <v>0.66666666666666663</v>
      </c>
      <c r="E2525" s="871">
        <v>534.70000000000005</v>
      </c>
      <c r="F2525" s="871">
        <v>541</v>
      </c>
      <c r="G2525" s="504">
        <v>534.70000000000005</v>
      </c>
      <c r="H2525" s="504">
        <v>541</v>
      </c>
      <c r="I2525" s="510">
        <v>1075.7</v>
      </c>
    </row>
    <row r="2526" spans="3:9">
      <c r="C2526" s="870">
        <v>45576</v>
      </c>
      <c r="D2526" s="872">
        <v>0.70833333333333337</v>
      </c>
      <c r="E2526" s="871">
        <v>520.29999999999995</v>
      </c>
      <c r="F2526" s="871">
        <v>544</v>
      </c>
      <c r="G2526" s="504">
        <v>520.29999999999995</v>
      </c>
      <c r="H2526" s="504">
        <v>544</v>
      </c>
      <c r="I2526" s="510">
        <v>1064.3</v>
      </c>
    </row>
    <row r="2527" spans="3:9">
      <c r="C2527" s="870">
        <v>45576</v>
      </c>
      <c r="D2527" s="872">
        <v>0.75</v>
      </c>
      <c r="E2527" s="871">
        <v>538.5</v>
      </c>
      <c r="F2527" s="871">
        <v>590</v>
      </c>
      <c r="G2527" s="504">
        <v>538.5</v>
      </c>
      <c r="H2527" s="504">
        <v>590</v>
      </c>
      <c r="I2527" s="510">
        <v>1128.5</v>
      </c>
    </row>
    <row r="2528" spans="3:9">
      <c r="C2528" s="870">
        <v>45576</v>
      </c>
      <c r="D2528" s="872">
        <v>0.79166666666666663</v>
      </c>
      <c r="E2528" s="871">
        <v>570.1</v>
      </c>
      <c r="F2528" s="871">
        <v>632</v>
      </c>
      <c r="G2528" s="504">
        <v>570.1</v>
      </c>
      <c r="H2528" s="504">
        <v>632</v>
      </c>
      <c r="I2528" s="510">
        <v>1202.0999999999999</v>
      </c>
    </row>
    <row r="2529" spans="3:9">
      <c r="C2529" s="870">
        <v>45576</v>
      </c>
      <c r="D2529" s="872">
        <v>0.83333333333333337</v>
      </c>
      <c r="E2529" s="871">
        <v>543.5</v>
      </c>
      <c r="F2529" s="871">
        <v>606</v>
      </c>
      <c r="G2529" s="504">
        <v>543.5</v>
      </c>
      <c r="H2529" s="504">
        <v>606</v>
      </c>
      <c r="I2529" s="510">
        <v>1149.5</v>
      </c>
    </row>
    <row r="2530" spans="3:9">
      <c r="C2530" s="870">
        <v>45576</v>
      </c>
      <c r="D2530" s="872">
        <v>0.875</v>
      </c>
      <c r="E2530" s="871">
        <v>519.79999999999995</v>
      </c>
      <c r="F2530" s="871">
        <v>588</v>
      </c>
      <c r="G2530" s="504">
        <v>519.79999999999995</v>
      </c>
      <c r="H2530" s="504">
        <v>588</v>
      </c>
      <c r="I2530" s="510">
        <v>1107.8</v>
      </c>
    </row>
    <row r="2531" spans="3:9">
      <c r="C2531" s="870">
        <v>45576</v>
      </c>
      <c r="D2531" s="872">
        <v>0.91666666666666663</v>
      </c>
      <c r="E2531" s="871">
        <v>520.1</v>
      </c>
      <c r="F2531" s="871">
        <v>590</v>
      </c>
      <c r="G2531" s="504">
        <v>520.1</v>
      </c>
      <c r="H2531" s="504">
        <v>590</v>
      </c>
      <c r="I2531" s="510">
        <v>1110.0999999999999</v>
      </c>
    </row>
    <row r="2532" spans="3:9">
      <c r="C2532" s="870">
        <v>45576</v>
      </c>
      <c r="D2532" s="872">
        <v>0.95833333333333337</v>
      </c>
      <c r="E2532" s="871">
        <v>503.6</v>
      </c>
      <c r="F2532" s="871">
        <v>563</v>
      </c>
      <c r="G2532" s="504">
        <v>503.6</v>
      </c>
      <c r="H2532" s="504">
        <v>563</v>
      </c>
      <c r="I2532" s="510">
        <v>1066.5999999999999</v>
      </c>
    </row>
    <row r="2533" spans="3:9">
      <c r="C2533" s="870">
        <v>45577</v>
      </c>
      <c r="D2533" s="872">
        <v>0</v>
      </c>
      <c r="E2533" s="871">
        <v>504.8</v>
      </c>
      <c r="F2533" s="871">
        <v>540</v>
      </c>
      <c r="G2533" s="504">
        <v>504.8</v>
      </c>
      <c r="H2533" s="504">
        <v>540</v>
      </c>
      <c r="I2533" s="510">
        <v>1044.8</v>
      </c>
    </row>
    <row r="2534" spans="3:9">
      <c r="C2534" s="870">
        <v>45577</v>
      </c>
      <c r="D2534" s="872">
        <v>4.1666666666666664E-2</v>
      </c>
      <c r="E2534" s="871">
        <v>531</v>
      </c>
      <c r="F2534" s="871">
        <v>543</v>
      </c>
      <c r="G2534" s="504">
        <v>531</v>
      </c>
      <c r="H2534" s="504">
        <v>543</v>
      </c>
      <c r="I2534" s="510">
        <v>1074</v>
      </c>
    </row>
    <row r="2535" spans="3:9">
      <c r="C2535" s="870">
        <v>45577</v>
      </c>
      <c r="D2535" s="872">
        <v>8.3333333333333329E-2</v>
      </c>
      <c r="E2535" s="871">
        <v>547.9</v>
      </c>
      <c r="F2535" s="871">
        <v>555</v>
      </c>
      <c r="G2535" s="504">
        <v>547.9</v>
      </c>
      <c r="H2535" s="504">
        <v>555</v>
      </c>
      <c r="I2535" s="510">
        <v>1102.9000000000001</v>
      </c>
    </row>
    <row r="2536" spans="3:9">
      <c r="C2536" s="870">
        <v>45577</v>
      </c>
      <c r="D2536" s="872">
        <v>0.125</v>
      </c>
      <c r="E2536" s="871">
        <v>539.9</v>
      </c>
      <c r="F2536" s="871">
        <v>557</v>
      </c>
      <c r="G2536" s="504">
        <v>539.9</v>
      </c>
      <c r="H2536" s="504">
        <v>557</v>
      </c>
      <c r="I2536" s="510">
        <v>1096.9000000000001</v>
      </c>
    </row>
    <row r="2537" spans="3:9">
      <c r="C2537" s="870">
        <v>45577</v>
      </c>
      <c r="D2537" s="872">
        <v>0.16666666666666666</v>
      </c>
      <c r="E2537" s="871">
        <v>540</v>
      </c>
      <c r="F2537" s="871">
        <v>550</v>
      </c>
      <c r="G2537" s="504">
        <v>540</v>
      </c>
      <c r="H2537" s="504">
        <v>550</v>
      </c>
      <c r="I2537" s="510">
        <v>1090</v>
      </c>
    </row>
    <row r="2538" spans="3:9">
      <c r="C2538" s="870">
        <v>45577</v>
      </c>
      <c r="D2538" s="872">
        <v>0.20833333333333334</v>
      </c>
      <c r="E2538" s="871">
        <v>533.20000000000005</v>
      </c>
      <c r="F2538" s="871">
        <v>549</v>
      </c>
      <c r="G2538" s="504">
        <v>533.20000000000005</v>
      </c>
      <c r="H2538" s="504">
        <v>549</v>
      </c>
      <c r="I2538" s="510">
        <v>1082.2</v>
      </c>
    </row>
    <row r="2539" spans="3:9">
      <c r="C2539" s="870">
        <v>45577</v>
      </c>
      <c r="D2539" s="872">
        <v>0.25</v>
      </c>
      <c r="E2539" s="871">
        <v>526.5</v>
      </c>
      <c r="F2539" s="871">
        <v>549</v>
      </c>
      <c r="G2539" s="504">
        <v>526.5</v>
      </c>
      <c r="H2539" s="504">
        <v>549</v>
      </c>
      <c r="I2539" s="510">
        <v>1075.5</v>
      </c>
    </row>
    <row r="2540" spans="3:9">
      <c r="C2540" s="870">
        <v>45577</v>
      </c>
      <c r="D2540" s="872">
        <v>0.29166666666666669</v>
      </c>
      <c r="E2540" s="871">
        <v>554.6</v>
      </c>
      <c r="F2540" s="871">
        <v>549</v>
      </c>
      <c r="G2540" s="504">
        <v>554.6</v>
      </c>
      <c r="H2540" s="504">
        <v>549</v>
      </c>
      <c r="I2540" s="510">
        <v>1103.5999999999999</v>
      </c>
    </row>
    <row r="2541" spans="3:9">
      <c r="C2541" s="870">
        <v>45577</v>
      </c>
      <c r="D2541" s="872">
        <v>0.33333333333333331</v>
      </c>
      <c r="E2541" s="871">
        <v>544.5</v>
      </c>
      <c r="F2541" s="871">
        <v>550</v>
      </c>
      <c r="G2541" s="504">
        <v>544.5</v>
      </c>
      <c r="H2541" s="504">
        <v>550</v>
      </c>
      <c r="I2541" s="510">
        <v>1094.5</v>
      </c>
    </row>
    <row r="2542" spans="3:9">
      <c r="C2542" s="870">
        <v>45577</v>
      </c>
      <c r="D2542" s="872">
        <v>0.375</v>
      </c>
      <c r="E2542" s="871">
        <v>581.5</v>
      </c>
      <c r="F2542" s="871">
        <v>550</v>
      </c>
      <c r="G2542" s="504">
        <v>581.5</v>
      </c>
      <c r="H2542" s="504">
        <v>550</v>
      </c>
      <c r="I2542" s="510">
        <v>1131.5</v>
      </c>
    </row>
    <row r="2543" spans="3:9">
      <c r="C2543" s="870">
        <v>45577</v>
      </c>
      <c r="D2543" s="872">
        <v>0.41666666666666669</v>
      </c>
      <c r="E2543" s="871">
        <v>570.1</v>
      </c>
      <c r="F2543" s="871">
        <v>550</v>
      </c>
      <c r="G2543" s="504">
        <v>570.1</v>
      </c>
      <c r="H2543" s="504">
        <v>550</v>
      </c>
      <c r="I2543" s="510">
        <v>1120.0999999999999</v>
      </c>
    </row>
    <row r="2544" spans="3:9">
      <c r="C2544" s="870">
        <v>45577</v>
      </c>
      <c r="D2544" s="872">
        <v>0.45833333333333331</v>
      </c>
      <c r="E2544" s="871">
        <v>541.6</v>
      </c>
      <c r="F2544" s="871">
        <v>552</v>
      </c>
      <c r="G2544" s="504">
        <v>541.6</v>
      </c>
      <c r="H2544" s="504">
        <v>552</v>
      </c>
      <c r="I2544" s="510">
        <v>1093.5999999999999</v>
      </c>
    </row>
    <row r="2545" spans="3:9">
      <c r="C2545" s="870">
        <v>45577</v>
      </c>
      <c r="D2545" s="872">
        <v>0.5</v>
      </c>
      <c r="E2545" s="871">
        <v>540.1</v>
      </c>
      <c r="F2545" s="871">
        <v>577</v>
      </c>
      <c r="G2545" s="504">
        <v>540.1</v>
      </c>
      <c r="H2545" s="504">
        <v>577</v>
      </c>
      <c r="I2545" s="510">
        <v>1117.0999999999999</v>
      </c>
    </row>
    <row r="2546" spans="3:9">
      <c r="C2546" s="870">
        <v>45577</v>
      </c>
      <c r="D2546" s="872">
        <v>0.54166666666666663</v>
      </c>
      <c r="E2546" s="871">
        <v>550.1</v>
      </c>
      <c r="F2546" s="871">
        <v>545</v>
      </c>
      <c r="G2546" s="504">
        <v>550.1</v>
      </c>
      <c r="H2546" s="504">
        <v>545</v>
      </c>
      <c r="I2546" s="510">
        <v>1095.0999999999999</v>
      </c>
    </row>
    <row r="2547" spans="3:9">
      <c r="C2547" s="870">
        <v>45577</v>
      </c>
      <c r="D2547" s="872">
        <v>0.58333333333333337</v>
      </c>
      <c r="E2547" s="871">
        <v>548.9</v>
      </c>
      <c r="F2547" s="871">
        <v>539</v>
      </c>
      <c r="G2547" s="504">
        <v>548.9</v>
      </c>
      <c r="H2547" s="504">
        <v>539</v>
      </c>
      <c r="I2547" s="510">
        <v>1087.9000000000001</v>
      </c>
    </row>
    <row r="2548" spans="3:9">
      <c r="C2548" s="870">
        <v>45577</v>
      </c>
      <c r="D2548" s="872">
        <v>0.625</v>
      </c>
      <c r="E2548" s="871">
        <v>543.1</v>
      </c>
      <c r="F2548" s="871">
        <v>539</v>
      </c>
      <c r="G2548" s="504">
        <v>543.1</v>
      </c>
      <c r="H2548" s="504">
        <v>539</v>
      </c>
      <c r="I2548" s="510">
        <v>1082.0999999999999</v>
      </c>
    </row>
    <row r="2549" spans="3:9">
      <c r="C2549" s="870">
        <v>45577</v>
      </c>
      <c r="D2549" s="872">
        <v>0.66666666666666663</v>
      </c>
      <c r="E2549" s="871">
        <v>545</v>
      </c>
      <c r="F2549" s="871">
        <v>537</v>
      </c>
      <c r="G2549" s="504">
        <v>545</v>
      </c>
      <c r="H2549" s="504">
        <v>537</v>
      </c>
      <c r="I2549" s="510">
        <v>1082</v>
      </c>
    </row>
    <row r="2550" spans="3:9">
      <c r="C2550" s="870">
        <v>45577</v>
      </c>
      <c r="D2550" s="872">
        <v>0.70833333333333337</v>
      </c>
      <c r="E2550" s="871">
        <v>529.20000000000005</v>
      </c>
      <c r="F2550" s="871">
        <v>537</v>
      </c>
      <c r="G2550" s="504">
        <v>529.20000000000005</v>
      </c>
      <c r="H2550" s="504">
        <v>537</v>
      </c>
      <c r="I2550" s="510">
        <v>1066.2</v>
      </c>
    </row>
    <row r="2551" spans="3:9">
      <c r="C2551" s="870">
        <v>45577</v>
      </c>
      <c r="D2551" s="872">
        <v>0.75</v>
      </c>
      <c r="E2551" s="871">
        <v>516.6</v>
      </c>
      <c r="F2551" s="871">
        <v>536</v>
      </c>
      <c r="G2551" s="504">
        <v>516.6</v>
      </c>
      <c r="H2551" s="504">
        <v>536</v>
      </c>
      <c r="I2551" s="510">
        <v>1052.5999999999999</v>
      </c>
    </row>
    <row r="2552" spans="3:9">
      <c r="C2552" s="870">
        <v>45577</v>
      </c>
      <c r="D2552" s="872">
        <v>0.79166666666666663</v>
      </c>
      <c r="E2552" s="871">
        <v>540.1</v>
      </c>
      <c r="F2552" s="871">
        <v>536</v>
      </c>
      <c r="G2552" s="504">
        <v>540.1</v>
      </c>
      <c r="H2552" s="504">
        <v>536</v>
      </c>
      <c r="I2552" s="510">
        <v>1076.0999999999999</v>
      </c>
    </row>
    <row r="2553" spans="3:9">
      <c r="C2553" s="870">
        <v>45577</v>
      </c>
      <c r="D2553" s="872">
        <v>0.83333333333333337</v>
      </c>
      <c r="E2553" s="871">
        <v>538.6</v>
      </c>
      <c r="F2553" s="871">
        <v>534</v>
      </c>
      <c r="G2553" s="504">
        <v>538.6</v>
      </c>
      <c r="H2553" s="504">
        <v>534</v>
      </c>
      <c r="I2553" s="510">
        <v>1072.5999999999999</v>
      </c>
    </row>
    <row r="2554" spans="3:9">
      <c r="C2554" s="870">
        <v>45577</v>
      </c>
      <c r="D2554" s="872">
        <v>0.875</v>
      </c>
      <c r="E2554" s="871">
        <v>506.7</v>
      </c>
      <c r="F2554" s="871">
        <v>505</v>
      </c>
      <c r="G2554" s="504">
        <v>506.7</v>
      </c>
      <c r="H2554" s="504">
        <v>505</v>
      </c>
      <c r="I2554" s="510">
        <v>1011.7</v>
      </c>
    </row>
    <row r="2555" spans="3:9">
      <c r="C2555" s="870">
        <v>45577</v>
      </c>
      <c r="D2555" s="872">
        <v>0.91666666666666663</v>
      </c>
      <c r="E2555" s="871">
        <v>492.9</v>
      </c>
      <c r="F2555" s="871">
        <v>516</v>
      </c>
      <c r="G2555" s="504">
        <v>492.9</v>
      </c>
      <c r="H2555" s="504">
        <v>516</v>
      </c>
      <c r="I2555" s="510">
        <v>1008.9</v>
      </c>
    </row>
    <row r="2556" spans="3:9">
      <c r="C2556" s="870">
        <v>45577</v>
      </c>
      <c r="D2556" s="872">
        <v>0.95833333333333337</v>
      </c>
      <c r="E2556" s="871">
        <v>536</v>
      </c>
      <c r="F2556" s="871">
        <v>560</v>
      </c>
      <c r="G2556" s="504">
        <v>536</v>
      </c>
      <c r="H2556" s="504">
        <v>560</v>
      </c>
      <c r="I2556" s="510">
        <v>1096</v>
      </c>
    </row>
    <row r="2557" spans="3:9">
      <c r="C2557" s="870">
        <v>45578</v>
      </c>
      <c r="D2557" s="872">
        <v>0</v>
      </c>
      <c r="E2557" s="871">
        <v>534.4</v>
      </c>
      <c r="F2557" s="871">
        <v>553</v>
      </c>
      <c r="G2557" s="504">
        <v>534.4</v>
      </c>
      <c r="H2557" s="504">
        <v>553</v>
      </c>
      <c r="I2557" s="510">
        <v>1087.4000000000001</v>
      </c>
    </row>
    <row r="2558" spans="3:9">
      <c r="C2558" s="870">
        <v>45578</v>
      </c>
      <c r="D2558" s="872">
        <v>4.1666666666666664E-2</v>
      </c>
      <c r="E2558" s="871">
        <v>545</v>
      </c>
      <c r="F2558" s="871">
        <v>549</v>
      </c>
      <c r="G2558" s="504">
        <v>545</v>
      </c>
      <c r="H2558" s="504">
        <v>549</v>
      </c>
      <c r="I2558" s="510">
        <v>1094</v>
      </c>
    </row>
    <row r="2559" spans="3:9">
      <c r="C2559" s="870">
        <v>45578</v>
      </c>
      <c r="D2559" s="872">
        <v>8.3333333333333329E-2</v>
      </c>
      <c r="E2559" s="871">
        <v>534.6</v>
      </c>
      <c r="F2559" s="871">
        <v>548</v>
      </c>
      <c r="G2559" s="504">
        <v>534.6</v>
      </c>
      <c r="H2559" s="504">
        <v>548</v>
      </c>
      <c r="I2559" s="510">
        <v>1082.5999999999999</v>
      </c>
    </row>
    <row r="2560" spans="3:9">
      <c r="C2560" s="870">
        <v>45578</v>
      </c>
      <c r="D2560" s="872">
        <v>0.125</v>
      </c>
      <c r="E2560" s="871">
        <v>524.9</v>
      </c>
      <c r="F2560" s="871">
        <v>546</v>
      </c>
      <c r="G2560" s="504">
        <v>524.9</v>
      </c>
      <c r="H2560" s="504">
        <v>546</v>
      </c>
      <c r="I2560" s="510">
        <v>1070.9000000000001</v>
      </c>
    </row>
    <row r="2561" spans="3:9">
      <c r="C2561" s="870">
        <v>45578</v>
      </c>
      <c r="D2561" s="872">
        <v>0.16666666666666666</v>
      </c>
      <c r="E2561" s="871">
        <v>532.79999999999995</v>
      </c>
      <c r="F2561" s="871">
        <v>539</v>
      </c>
      <c r="G2561" s="504">
        <v>532.79999999999995</v>
      </c>
      <c r="H2561" s="504">
        <v>539</v>
      </c>
      <c r="I2561" s="510">
        <v>1071.8</v>
      </c>
    </row>
    <row r="2562" spans="3:9">
      <c r="C2562" s="870">
        <v>45578</v>
      </c>
      <c r="D2562" s="872">
        <v>0.20833333333333334</v>
      </c>
      <c r="E2562" s="871">
        <v>523.70000000000005</v>
      </c>
      <c r="F2562" s="871">
        <v>538</v>
      </c>
      <c r="G2562" s="504">
        <v>523.70000000000005</v>
      </c>
      <c r="H2562" s="504">
        <v>538</v>
      </c>
      <c r="I2562" s="510">
        <v>1061.7</v>
      </c>
    </row>
    <row r="2563" spans="3:9">
      <c r="C2563" s="870">
        <v>45578</v>
      </c>
      <c r="D2563" s="872">
        <v>0.25</v>
      </c>
      <c r="E2563" s="871">
        <v>529.5</v>
      </c>
      <c r="F2563" s="871">
        <v>529</v>
      </c>
      <c r="G2563" s="504">
        <v>529.5</v>
      </c>
      <c r="H2563" s="504">
        <v>529</v>
      </c>
      <c r="I2563" s="510">
        <v>1058.5</v>
      </c>
    </row>
    <row r="2564" spans="3:9">
      <c r="C2564" s="870">
        <v>45578</v>
      </c>
      <c r="D2564" s="872">
        <v>0.29166666666666669</v>
      </c>
      <c r="E2564" s="871">
        <v>554.9</v>
      </c>
      <c r="F2564" s="871">
        <v>526</v>
      </c>
      <c r="G2564" s="504">
        <v>554.9</v>
      </c>
      <c r="H2564" s="504">
        <v>526</v>
      </c>
      <c r="I2564" s="510">
        <v>1080.9000000000001</v>
      </c>
    </row>
    <row r="2565" spans="3:9">
      <c r="C2565" s="870">
        <v>45578</v>
      </c>
      <c r="D2565" s="872">
        <v>0.33333333333333331</v>
      </c>
      <c r="E2565" s="871">
        <v>557.29999999999995</v>
      </c>
      <c r="F2565" s="871">
        <v>526</v>
      </c>
      <c r="G2565" s="504">
        <v>557.29999999999995</v>
      </c>
      <c r="H2565" s="504">
        <v>526</v>
      </c>
      <c r="I2565" s="510">
        <v>1083.3</v>
      </c>
    </row>
    <row r="2566" spans="3:9">
      <c r="C2566" s="870">
        <v>45578</v>
      </c>
      <c r="D2566" s="872">
        <v>0.375</v>
      </c>
      <c r="E2566" s="871">
        <v>539.79999999999995</v>
      </c>
      <c r="F2566" s="871">
        <v>527</v>
      </c>
      <c r="G2566" s="504">
        <v>539.79999999999995</v>
      </c>
      <c r="H2566" s="504">
        <v>527</v>
      </c>
      <c r="I2566" s="510">
        <v>1066.8</v>
      </c>
    </row>
    <row r="2567" spans="3:9">
      <c r="C2567" s="870">
        <v>45578</v>
      </c>
      <c r="D2567" s="872">
        <v>0.41666666666666669</v>
      </c>
      <c r="E2567" s="871">
        <v>542.4</v>
      </c>
      <c r="F2567" s="871">
        <v>529</v>
      </c>
      <c r="G2567" s="504">
        <v>542.4</v>
      </c>
      <c r="H2567" s="504">
        <v>529</v>
      </c>
      <c r="I2567" s="510">
        <v>1071.4000000000001</v>
      </c>
    </row>
    <row r="2568" spans="3:9">
      <c r="C2568" s="870">
        <v>45578</v>
      </c>
      <c r="D2568" s="872">
        <v>0.45833333333333331</v>
      </c>
      <c r="E2568" s="871">
        <v>544.9</v>
      </c>
      <c r="F2568" s="871">
        <v>545</v>
      </c>
      <c r="G2568" s="504">
        <v>544.9</v>
      </c>
      <c r="H2568" s="504">
        <v>545</v>
      </c>
      <c r="I2568" s="510">
        <v>1089.9000000000001</v>
      </c>
    </row>
    <row r="2569" spans="3:9">
      <c r="C2569" s="870">
        <v>45578</v>
      </c>
      <c r="D2569" s="872">
        <v>0.5</v>
      </c>
      <c r="E2569" s="871">
        <v>552.1</v>
      </c>
      <c r="F2569" s="871">
        <v>545</v>
      </c>
      <c r="G2569" s="504">
        <v>552.1</v>
      </c>
      <c r="H2569" s="504">
        <v>545</v>
      </c>
      <c r="I2569" s="510">
        <v>1097.0999999999999</v>
      </c>
    </row>
    <row r="2570" spans="3:9">
      <c r="C2570" s="870">
        <v>45578</v>
      </c>
      <c r="D2570" s="872">
        <v>0.54166666666666663</v>
      </c>
      <c r="E2570" s="871">
        <v>567</v>
      </c>
      <c r="F2570" s="871">
        <v>546</v>
      </c>
      <c r="G2570" s="504">
        <v>567</v>
      </c>
      <c r="H2570" s="504">
        <v>546</v>
      </c>
      <c r="I2570" s="510">
        <v>1113</v>
      </c>
    </row>
    <row r="2571" spans="3:9">
      <c r="C2571" s="870">
        <v>45578</v>
      </c>
      <c r="D2571" s="872">
        <v>0.58333333333333337</v>
      </c>
      <c r="E2571" s="871">
        <v>523.20000000000005</v>
      </c>
      <c r="F2571" s="871">
        <v>547</v>
      </c>
      <c r="G2571" s="504">
        <v>523.20000000000005</v>
      </c>
      <c r="H2571" s="504">
        <v>547</v>
      </c>
      <c r="I2571" s="510">
        <v>1070.2</v>
      </c>
    </row>
    <row r="2572" spans="3:9">
      <c r="C2572" s="870">
        <v>45578</v>
      </c>
      <c r="D2572" s="872">
        <v>0.625</v>
      </c>
      <c r="E2572" s="871">
        <v>553.1</v>
      </c>
      <c r="F2572" s="871">
        <v>546</v>
      </c>
      <c r="G2572" s="504">
        <v>553.1</v>
      </c>
      <c r="H2572" s="504">
        <v>546</v>
      </c>
      <c r="I2572" s="510">
        <v>1099.0999999999999</v>
      </c>
    </row>
    <row r="2573" spans="3:9">
      <c r="C2573" s="870">
        <v>45578</v>
      </c>
      <c r="D2573" s="872">
        <v>0.66666666666666663</v>
      </c>
      <c r="E2573" s="871">
        <v>564.29999999999995</v>
      </c>
      <c r="F2573" s="871">
        <v>550</v>
      </c>
      <c r="G2573" s="504">
        <v>564.29999999999995</v>
      </c>
      <c r="H2573" s="504">
        <v>550</v>
      </c>
      <c r="I2573" s="510">
        <v>1114.3</v>
      </c>
    </row>
    <row r="2574" spans="3:9">
      <c r="C2574" s="870">
        <v>45578</v>
      </c>
      <c r="D2574" s="872">
        <v>0.70833333333333337</v>
      </c>
      <c r="E2574" s="871">
        <v>561.79999999999995</v>
      </c>
      <c r="F2574" s="871">
        <v>562</v>
      </c>
      <c r="G2574" s="504">
        <v>561.79999999999995</v>
      </c>
      <c r="H2574" s="504">
        <v>562</v>
      </c>
      <c r="I2574" s="510">
        <v>1123.8</v>
      </c>
    </row>
    <row r="2575" spans="3:9">
      <c r="C2575" s="870">
        <v>45578</v>
      </c>
      <c r="D2575" s="872">
        <v>0.75</v>
      </c>
      <c r="E2575" s="871">
        <v>514.1</v>
      </c>
      <c r="F2575" s="871">
        <v>579</v>
      </c>
      <c r="G2575" s="504">
        <v>514.1</v>
      </c>
      <c r="H2575" s="504">
        <v>579</v>
      </c>
      <c r="I2575" s="510">
        <v>1093.0999999999999</v>
      </c>
    </row>
    <row r="2576" spans="3:9">
      <c r="C2576" s="870">
        <v>45578</v>
      </c>
      <c r="D2576" s="872">
        <v>0.79166666666666663</v>
      </c>
      <c r="E2576" s="871">
        <v>567.1</v>
      </c>
      <c r="F2576" s="871">
        <v>593</v>
      </c>
      <c r="G2576" s="504">
        <v>567.1</v>
      </c>
      <c r="H2576" s="504">
        <v>593</v>
      </c>
      <c r="I2576" s="510">
        <v>1160.0999999999999</v>
      </c>
    </row>
    <row r="2577" spans="3:9">
      <c r="C2577" s="870">
        <v>45578</v>
      </c>
      <c r="D2577" s="872">
        <v>0.83333333333333337</v>
      </c>
      <c r="E2577" s="871">
        <v>525.5</v>
      </c>
      <c r="F2577" s="871">
        <v>558</v>
      </c>
      <c r="G2577" s="504">
        <v>525.5</v>
      </c>
      <c r="H2577" s="504">
        <v>558</v>
      </c>
      <c r="I2577" s="510">
        <v>1083.5</v>
      </c>
    </row>
    <row r="2578" spans="3:9">
      <c r="C2578" s="870">
        <v>45578</v>
      </c>
      <c r="D2578" s="872">
        <v>0.875</v>
      </c>
      <c r="E2578" s="871">
        <v>550</v>
      </c>
      <c r="F2578" s="871">
        <v>550</v>
      </c>
      <c r="G2578" s="504">
        <v>550</v>
      </c>
      <c r="H2578" s="504">
        <v>550</v>
      </c>
      <c r="I2578" s="510">
        <v>1100</v>
      </c>
    </row>
    <row r="2579" spans="3:9">
      <c r="C2579" s="870">
        <v>45578</v>
      </c>
      <c r="D2579" s="872">
        <v>0.91666666666666663</v>
      </c>
      <c r="E2579" s="871">
        <v>550</v>
      </c>
      <c r="F2579" s="871">
        <v>540</v>
      </c>
      <c r="G2579" s="504">
        <v>550</v>
      </c>
      <c r="H2579" s="504">
        <v>540</v>
      </c>
      <c r="I2579" s="510">
        <v>1090</v>
      </c>
    </row>
    <row r="2580" spans="3:9">
      <c r="C2580" s="870">
        <v>45578</v>
      </c>
      <c r="D2580" s="872">
        <v>0.95833333333333337</v>
      </c>
      <c r="E2580" s="871">
        <v>550.1</v>
      </c>
      <c r="F2580" s="871">
        <v>539</v>
      </c>
      <c r="G2580" s="504">
        <v>550.1</v>
      </c>
      <c r="H2580" s="504">
        <v>539</v>
      </c>
      <c r="I2580" s="510">
        <v>1089.0999999999999</v>
      </c>
    </row>
    <row r="2581" spans="3:9">
      <c r="C2581" s="870">
        <v>45579</v>
      </c>
      <c r="D2581" s="872">
        <v>0</v>
      </c>
      <c r="E2581" s="871">
        <v>535.6</v>
      </c>
      <c r="F2581" s="871">
        <v>555</v>
      </c>
      <c r="G2581" s="504">
        <v>535.6</v>
      </c>
      <c r="H2581" s="504">
        <v>555</v>
      </c>
      <c r="I2581" s="510">
        <v>1090.5999999999999</v>
      </c>
    </row>
    <row r="2582" spans="3:9">
      <c r="C2582" s="870">
        <v>45579</v>
      </c>
      <c r="D2582" s="872">
        <v>4.1666666666666664E-2</v>
      </c>
      <c r="E2582" s="871">
        <v>551.1</v>
      </c>
      <c r="F2582" s="871">
        <v>576</v>
      </c>
      <c r="G2582" s="504">
        <v>551.1</v>
      </c>
      <c r="H2582" s="504">
        <v>576</v>
      </c>
      <c r="I2582" s="510">
        <v>1127.0999999999999</v>
      </c>
    </row>
    <row r="2583" spans="3:9">
      <c r="C2583" s="870">
        <v>45579</v>
      </c>
      <c r="D2583" s="872">
        <v>8.3333333333333329E-2</v>
      </c>
      <c r="E2583" s="871">
        <v>561.5</v>
      </c>
      <c r="F2583" s="871">
        <v>550</v>
      </c>
      <c r="G2583" s="504">
        <v>561.5</v>
      </c>
      <c r="H2583" s="504">
        <v>550</v>
      </c>
      <c r="I2583" s="510">
        <v>1111.5</v>
      </c>
    </row>
    <row r="2584" spans="3:9">
      <c r="C2584" s="870">
        <v>45579</v>
      </c>
      <c r="D2584" s="872">
        <v>0.125</v>
      </c>
      <c r="E2584" s="871">
        <v>548.70000000000005</v>
      </c>
      <c r="F2584" s="871">
        <v>549</v>
      </c>
      <c r="G2584" s="504">
        <v>548.70000000000005</v>
      </c>
      <c r="H2584" s="504">
        <v>549</v>
      </c>
      <c r="I2584" s="510">
        <v>1097.7</v>
      </c>
    </row>
    <row r="2585" spans="3:9">
      <c r="C2585" s="870">
        <v>45579</v>
      </c>
      <c r="D2585" s="872">
        <v>0.16666666666666666</v>
      </c>
      <c r="E2585" s="871">
        <v>554.1</v>
      </c>
      <c r="F2585" s="871">
        <v>548</v>
      </c>
      <c r="G2585" s="504">
        <v>554.1</v>
      </c>
      <c r="H2585" s="504">
        <v>548</v>
      </c>
      <c r="I2585" s="510">
        <v>1102.0999999999999</v>
      </c>
    </row>
    <row r="2586" spans="3:9">
      <c r="C2586" s="870">
        <v>45579</v>
      </c>
      <c r="D2586" s="872">
        <v>0.20833333333333334</v>
      </c>
      <c r="E2586" s="871">
        <v>571.5</v>
      </c>
      <c r="F2586" s="871">
        <v>543</v>
      </c>
      <c r="G2586" s="504">
        <v>571.5</v>
      </c>
      <c r="H2586" s="504">
        <v>543</v>
      </c>
      <c r="I2586" s="510">
        <v>1114.5</v>
      </c>
    </row>
    <row r="2587" spans="3:9">
      <c r="C2587" s="870">
        <v>45579</v>
      </c>
      <c r="D2587" s="872">
        <v>0.25</v>
      </c>
      <c r="E2587" s="871">
        <v>559.1</v>
      </c>
      <c r="F2587" s="871">
        <v>548</v>
      </c>
      <c r="G2587" s="504">
        <v>559.1</v>
      </c>
      <c r="H2587" s="504">
        <v>548</v>
      </c>
      <c r="I2587" s="510">
        <v>1107.0999999999999</v>
      </c>
    </row>
    <row r="2588" spans="3:9">
      <c r="C2588" s="870">
        <v>45579</v>
      </c>
      <c r="D2588" s="872">
        <v>0.29166666666666669</v>
      </c>
      <c r="E2588" s="871">
        <v>473.8</v>
      </c>
      <c r="F2588" s="871">
        <v>462</v>
      </c>
      <c r="G2588" s="504">
        <v>473.8</v>
      </c>
      <c r="H2588" s="504">
        <v>462</v>
      </c>
      <c r="I2588" s="510">
        <v>935.8</v>
      </c>
    </row>
    <row r="2589" spans="3:9">
      <c r="C2589" s="870">
        <v>45579</v>
      </c>
      <c r="D2589" s="872">
        <v>0.33333333333333331</v>
      </c>
      <c r="E2589" s="871">
        <v>541.9</v>
      </c>
      <c r="F2589" s="871">
        <v>494</v>
      </c>
      <c r="G2589" s="504">
        <v>541.9</v>
      </c>
      <c r="H2589" s="504">
        <v>494</v>
      </c>
      <c r="I2589" s="510">
        <v>1035.9000000000001</v>
      </c>
    </row>
    <row r="2590" spans="3:9">
      <c r="C2590" s="870">
        <v>45579</v>
      </c>
      <c r="D2590" s="872">
        <v>0.375</v>
      </c>
      <c r="E2590" s="871">
        <v>570.1</v>
      </c>
      <c r="F2590" s="871">
        <v>530</v>
      </c>
      <c r="G2590" s="504">
        <v>570.1</v>
      </c>
      <c r="H2590" s="504">
        <v>530</v>
      </c>
      <c r="I2590" s="510">
        <v>1100.0999999999999</v>
      </c>
    </row>
    <row r="2591" spans="3:9">
      <c r="C2591" s="870">
        <v>45579</v>
      </c>
      <c r="D2591" s="872">
        <v>0.41666666666666669</v>
      </c>
      <c r="E2591" s="871">
        <v>571.5</v>
      </c>
      <c r="F2591" s="871">
        <v>539</v>
      </c>
      <c r="G2591" s="504">
        <v>571.5</v>
      </c>
      <c r="H2591" s="504">
        <v>539</v>
      </c>
      <c r="I2591" s="510">
        <v>1110.5</v>
      </c>
    </row>
    <row r="2592" spans="3:9">
      <c r="C2592" s="870">
        <v>45579</v>
      </c>
      <c r="D2592" s="872">
        <v>0.45833333333333331</v>
      </c>
      <c r="E2592" s="871">
        <v>550.5</v>
      </c>
      <c r="F2592" s="871">
        <v>545</v>
      </c>
      <c r="G2592" s="504">
        <v>550.5</v>
      </c>
      <c r="H2592" s="504">
        <v>545</v>
      </c>
      <c r="I2592" s="510">
        <v>1095.5</v>
      </c>
    </row>
    <row r="2593" spans="3:9">
      <c r="C2593" s="870">
        <v>45579</v>
      </c>
      <c r="D2593" s="872">
        <v>0.5</v>
      </c>
      <c r="E2593" s="871">
        <v>583.20000000000005</v>
      </c>
      <c r="F2593" s="871">
        <v>548</v>
      </c>
      <c r="G2593" s="504">
        <v>583.20000000000005</v>
      </c>
      <c r="H2593" s="504">
        <v>548</v>
      </c>
      <c r="I2593" s="510">
        <v>1131.2</v>
      </c>
    </row>
    <row r="2594" spans="3:9">
      <c r="C2594" s="870">
        <v>45579</v>
      </c>
      <c r="D2594" s="872">
        <v>0.54166666666666663</v>
      </c>
      <c r="E2594" s="871">
        <v>556.29999999999995</v>
      </c>
      <c r="F2594" s="871">
        <v>540</v>
      </c>
      <c r="G2594" s="504">
        <v>556.29999999999995</v>
      </c>
      <c r="H2594" s="504">
        <v>540</v>
      </c>
      <c r="I2594" s="510">
        <v>1096.3</v>
      </c>
    </row>
    <row r="2595" spans="3:9">
      <c r="C2595" s="870">
        <v>45579</v>
      </c>
      <c r="D2595" s="872">
        <v>0.58333333333333337</v>
      </c>
      <c r="E2595" s="871">
        <v>561.1</v>
      </c>
      <c r="F2595" s="871">
        <v>532</v>
      </c>
      <c r="G2595" s="504">
        <v>561.1</v>
      </c>
      <c r="H2595" s="504">
        <v>532</v>
      </c>
      <c r="I2595" s="510">
        <v>1093.0999999999999</v>
      </c>
    </row>
    <row r="2596" spans="3:9">
      <c r="C2596" s="870">
        <v>45579</v>
      </c>
      <c r="D2596" s="872">
        <v>0.625</v>
      </c>
      <c r="E2596" s="871">
        <v>552.29999999999995</v>
      </c>
      <c r="F2596" s="871">
        <v>520</v>
      </c>
      <c r="G2596" s="504">
        <v>552.29999999999995</v>
      </c>
      <c r="H2596" s="504">
        <v>520</v>
      </c>
      <c r="I2596" s="510">
        <v>1072.3</v>
      </c>
    </row>
    <row r="2597" spans="3:9">
      <c r="C2597" s="870">
        <v>45579</v>
      </c>
      <c r="D2597" s="872">
        <v>0.66666666666666663</v>
      </c>
      <c r="E2597" s="871">
        <v>562.6</v>
      </c>
      <c r="F2597" s="871">
        <v>520</v>
      </c>
      <c r="G2597" s="504">
        <v>562.6</v>
      </c>
      <c r="H2597" s="504">
        <v>520</v>
      </c>
      <c r="I2597" s="510">
        <v>1082.5999999999999</v>
      </c>
    </row>
    <row r="2598" spans="3:9">
      <c r="C2598" s="870">
        <v>45579</v>
      </c>
      <c r="D2598" s="872">
        <v>0.70833333333333337</v>
      </c>
      <c r="E2598" s="871">
        <v>577.1</v>
      </c>
      <c r="F2598" s="871">
        <v>532</v>
      </c>
      <c r="G2598" s="504">
        <v>577.1</v>
      </c>
      <c r="H2598" s="504">
        <v>532</v>
      </c>
      <c r="I2598" s="510">
        <v>1109.0999999999999</v>
      </c>
    </row>
    <row r="2599" spans="3:9">
      <c r="C2599" s="870">
        <v>45579</v>
      </c>
      <c r="D2599" s="872">
        <v>0.75</v>
      </c>
      <c r="E2599" s="871">
        <v>570.1</v>
      </c>
      <c r="F2599" s="871">
        <v>538</v>
      </c>
      <c r="G2599" s="504">
        <v>570.1</v>
      </c>
      <c r="H2599" s="504">
        <v>538</v>
      </c>
      <c r="I2599" s="510">
        <v>1108.0999999999999</v>
      </c>
    </row>
    <row r="2600" spans="3:9">
      <c r="C2600" s="870">
        <v>45579</v>
      </c>
      <c r="D2600" s="872">
        <v>0.79166666666666663</v>
      </c>
      <c r="E2600" s="871">
        <v>568.1</v>
      </c>
      <c r="F2600" s="871">
        <v>534</v>
      </c>
      <c r="G2600" s="504">
        <v>568.1</v>
      </c>
      <c r="H2600" s="504">
        <v>534</v>
      </c>
      <c r="I2600" s="510">
        <v>1102.0999999999999</v>
      </c>
    </row>
    <row r="2601" spans="3:9">
      <c r="C2601" s="870">
        <v>45579</v>
      </c>
      <c r="D2601" s="872">
        <v>0.83333333333333337</v>
      </c>
      <c r="E2601" s="871">
        <v>539.9</v>
      </c>
      <c r="F2601" s="871">
        <v>525</v>
      </c>
      <c r="G2601" s="504">
        <v>539.9</v>
      </c>
      <c r="H2601" s="504">
        <v>525</v>
      </c>
      <c r="I2601" s="510">
        <v>1064.9000000000001</v>
      </c>
    </row>
    <row r="2602" spans="3:9">
      <c r="C2602" s="870">
        <v>45579</v>
      </c>
      <c r="D2602" s="872">
        <v>0.875</v>
      </c>
      <c r="E2602" s="871">
        <v>540</v>
      </c>
      <c r="F2602" s="871">
        <v>510</v>
      </c>
      <c r="G2602" s="504">
        <v>540</v>
      </c>
      <c r="H2602" s="504">
        <v>510</v>
      </c>
      <c r="I2602" s="510">
        <v>1050</v>
      </c>
    </row>
    <row r="2603" spans="3:9">
      <c r="C2603" s="870">
        <v>45579</v>
      </c>
      <c r="D2603" s="872">
        <v>0.91666666666666663</v>
      </c>
      <c r="E2603" s="871">
        <v>539.9</v>
      </c>
      <c r="F2603" s="871">
        <v>513</v>
      </c>
      <c r="G2603" s="504">
        <v>539.9</v>
      </c>
      <c r="H2603" s="504">
        <v>513</v>
      </c>
      <c r="I2603" s="510">
        <v>1052.9000000000001</v>
      </c>
    </row>
    <row r="2604" spans="3:9">
      <c r="C2604" s="870">
        <v>45579</v>
      </c>
      <c r="D2604" s="872">
        <v>0.95833333333333337</v>
      </c>
      <c r="E2604" s="871">
        <v>539.9</v>
      </c>
      <c r="F2604" s="871">
        <v>519</v>
      </c>
      <c r="G2604" s="504">
        <v>539.9</v>
      </c>
      <c r="H2604" s="504">
        <v>519</v>
      </c>
      <c r="I2604" s="510">
        <v>1058.9000000000001</v>
      </c>
    </row>
    <row r="2605" spans="3:9">
      <c r="C2605" s="870">
        <v>45580</v>
      </c>
      <c r="D2605" s="872">
        <v>0</v>
      </c>
      <c r="E2605" s="871">
        <v>540</v>
      </c>
      <c r="F2605" s="871">
        <v>528</v>
      </c>
      <c r="G2605" s="504">
        <v>540</v>
      </c>
      <c r="H2605" s="504">
        <v>528</v>
      </c>
      <c r="I2605" s="510">
        <v>1068</v>
      </c>
    </row>
    <row r="2606" spans="3:9">
      <c r="C2606" s="870">
        <v>45580</v>
      </c>
      <c r="D2606" s="872">
        <v>4.1666666666666664E-2</v>
      </c>
      <c r="E2606" s="871">
        <v>541.4</v>
      </c>
      <c r="F2606" s="871">
        <v>537</v>
      </c>
      <c r="G2606" s="504">
        <v>541.4</v>
      </c>
      <c r="H2606" s="504">
        <v>537</v>
      </c>
      <c r="I2606" s="510">
        <v>1078.4000000000001</v>
      </c>
    </row>
    <row r="2607" spans="3:9">
      <c r="C2607" s="870">
        <v>45580</v>
      </c>
      <c r="D2607" s="872">
        <v>8.3333333333333329E-2</v>
      </c>
      <c r="E2607" s="871">
        <v>555</v>
      </c>
      <c r="F2607" s="871">
        <v>537</v>
      </c>
      <c r="G2607" s="504">
        <v>555</v>
      </c>
      <c r="H2607" s="504">
        <v>537</v>
      </c>
      <c r="I2607" s="510">
        <v>1092</v>
      </c>
    </row>
    <row r="2608" spans="3:9">
      <c r="C2608" s="870">
        <v>45580</v>
      </c>
      <c r="D2608" s="872">
        <v>0.125</v>
      </c>
      <c r="E2608" s="871">
        <v>555</v>
      </c>
      <c r="F2608" s="871">
        <v>537</v>
      </c>
      <c r="G2608" s="504">
        <v>555</v>
      </c>
      <c r="H2608" s="504">
        <v>537</v>
      </c>
      <c r="I2608" s="510">
        <v>1092</v>
      </c>
    </row>
    <row r="2609" spans="3:9">
      <c r="C2609" s="870">
        <v>45580</v>
      </c>
      <c r="D2609" s="872">
        <v>0.16666666666666666</v>
      </c>
      <c r="E2609" s="871">
        <v>511.7</v>
      </c>
      <c r="F2609" s="871">
        <v>508</v>
      </c>
      <c r="G2609" s="504">
        <v>511.7</v>
      </c>
      <c r="H2609" s="504">
        <v>508</v>
      </c>
      <c r="I2609" s="510">
        <v>1019.7</v>
      </c>
    </row>
    <row r="2610" spans="3:9">
      <c r="C2610" s="870">
        <v>45580</v>
      </c>
      <c r="D2610" s="872">
        <v>0.20833333333333334</v>
      </c>
      <c r="E2610" s="871">
        <v>471.6</v>
      </c>
      <c r="F2610" s="871">
        <v>484</v>
      </c>
      <c r="G2610" s="504">
        <v>471.6</v>
      </c>
      <c r="H2610" s="504">
        <v>484</v>
      </c>
      <c r="I2610" s="510">
        <v>955.6</v>
      </c>
    </row>
    <row r="2611" spans="3:9">
      <c r="C2611" s="870">
        <v>45580</v>
      </c>
      <c r="D2611" s="872">
        <v>0.25</v>
      </c>
      <c r="E2611" s="871">
        <v>553.6</v>
      </c>
      <c r="F2611" s="871">
        <v>505</v>
      </c>
      <c r="G2611" s="504">
        <v>553.6</v>
      </c>
      <c r="H2611" s="504">
        <v>505</v>
      </c>
      <c r="I2611" s="510">
        <v>1058.5999999999999</v>
      </c>
    </row>
    <row r="2612" spans="3:9">
      <c r="C2612" s="870">
        <v>45580</v>
      </c>
      <c r="D2612" s="872">
        <v>0.29166666666666669</v>
      </c>
      <c r="E2612" s="871">
        <v>550.1</v>
      </c>
      <c r="F2612" s="871">
        <v>512</v>
      </c>
      <c r="G2612" s="504">
        <v>550.1</v>
      </c>
      <c r="H2612" s="504">
        <v>512</v>
      </c>
      <c r="I2612" s="510">
        <v>1062.0999999999999</v>
      </c>
    </row>
    <row r="2613" spans="3:9">
      <c r="C2613" s="870">
        <v>45580</v>
      </c>
      <c r="D2613" s="872">
        <v>0.33333333333333331</v>
      </c>
      <c r="E2613" s="871">
        <v>542.70000000000005</v>
      </c>
      <c r="F2613" s="871">
        <v>513</v>
      </c>
      <c r="G2613" s="504">
        <v>542.70000000000005</v>
      </c>
      <c r="H2613" s="504">
        <v>513</v>
      </c>
      <c r="I2613" s="510">
        <v>1055.7</v>
      </c>
    </row>
    <row r="2614" spans="3:9">
      <c r="C2614" s="870">
        <v>45580</v>
      </c>
      <c r="D2614" s="872">
        <v>0.375</v>
      </c>
      <c r="E2614" s="871">
        <v>544.1</v>
      </c>
      <c r="F2614" s="871">
        <v>518</v>
      </c>
      <c r="G2614" s="504">
        <v>544.1</v>
      </c>
      <c r="H2614" s="504">
        <v>518</v>
      </c>
      <c r="I2614" s="510">
        <v>1062.0999999999999</v>
      </c>
    </row>
    <row r="2615" spans="3:9">
      <c r="C2615" s="870">
        <v>45580</v>
      </c>
      <c r="D2615" s="872">
        <v>0.41666666666666669</v>
      </c>
      <c r="E2615" s="871">
        <v>545</v>
      </c>
      <c r="F2615" s="871">
        <v>520</v>
      </c>
      <c r="G2615" s="504">
        <v>545</v>
      </c>
      <c r="H2615" s="504">
        <v>520</v>
      </c>
      <c r="I2615" s="510">
        <v>1065</v>
      </c>
    </row>
    <row r="2616" spans="3:9">
      <c r="C2616" s="870">
        <v>45580</v>
      </c>
      <c r="D2616" s="872">
        <v>0.45833333333333331</v>
      </c>
      <c r="E2616" s="871">
        <v>544.9</v>
      </c>
      <c r="F2616" s="871">
        <v>519</v>
      </c>
      <c r="G2616" s="504">
        <v>544.9</v>
      </c>
      <c r="H2616" s="504">
        <v>519</v>
      </c>
      <c r="I2616" s="510">
        <v>1063.9000000000001</v>
      </c>
    </row>
    <row r="2617" spans="3:9">
      <c r="C2617" s="870">
        <v>45580</v>
      </c>
      <c r="D2617" s="872">
        <v>0.5</v>
      </c>
      <c r="E2617" s="871">
        <v>544.9</v>
      </c>
      <c r="F2617" s="871">
        <v>521</v>
      </c>
      <c r="G2617" s="504">
        <v>544.9</v>
      </c>
      <c r="H2617" s="504">
        <v>521</v>
      </c>
      <c r="I2617" s="510">
        <v>1065.9000000000001</v>
      </c>
    </row>
    <row r="2618" spans="3:9">
      <c r="C2618" s="870">
        <v>45580</v>
      </c>
      <c r="D2618" s="872">
        <v>0.54166666666666663</v>
      </c>
      <c r="E2618" s="871">
        <v>559.29999999999995</v>
      </c>
      <c r="F2618" s="871">
        <v>521</v>
      </c>
      <c r="G2618" s="504">
        <v>559.29999999999995</v>
      </c>
      <c r="H2618" s="504">
        <v>521</v>
      </c>
      <c r="I2618" s="510">
        <v>1080.3</v>
      </c>
    </row>
    <row r="2619" spans="3:9">
      <c r="C2619" s="870">
        <v>45580</v>
      </c>
      <c r="D2619" s="872">
        <v>0.58333333333333337</v>
      </c>
      <c r="E2619" s="871">
        <v>556</v>
      </c>
      <c r="F2619" s="871">
        <v>520</v>
      </c>
      <c r="G2619" s="504">
        <v>556</v>
      </c>
      <c r="H2619" s="504">
        <v>520</v>
      </c>
      <c r="I2619" s="510">
        <v>1076</v>
      </c>
    </row>
    <row r="2620" spans="3:9">
      <c r="C2620" s="870">
        <v>45580</v>
      </c>
      <c r="D2620" s="872">
        <v>0.625</v>
      </c>
      <c r="E2620" s="871">
        <v>531.29999999999995</v>
      </c>
      <c r="F2620" s="871">
        <v>515</v>
      </c>
      <c r="G2620" s="504">
        <v>531.29999999999995</v>
      </c>
      <c r="H2620" s="504">
        <v>515</v>
      </c>
      <c r="I2620" s="510">
        <v>1046.3</v>
      </c>
    </row>
    <row r="2621" spans="3:9">
      <c r="C2621" s="870">
        <v>45580</v>
      </c>
      <c r="D2621" s="872">
        <v>0.66666666666666663</v>
      </c>
      <c r="E2621" s="871">
        <v>504.2</v>
      </c>
      <c r="F2621" s="871">
        <v>508</v>
      </c>
      <c r="G2621" s="504">
        <v>504.2</v>
      </c>
      <c r="H2621" s="504">
        <v>508</v>
      </c>
      <c r="I2621" s="510">
        <v>1012.2</v>
      </c>
    </row>
    <row r="2622" spans="3:9">
      <c r="C2622" s="870">
        <v>45580</v>
      </c>
      <c r="D2622" s="872">
        <v>0.70833333333333337</v>
      </c>
      <c r="E2622" s="871">
        <v>513.5</v>
      </c>
      <c r="F2622" s="871">
        <v>510</v>
      </c>
      <c r="G2622" s="504">
        <v>513.5</v>
      </c>
      <c r="H2622" s="504">
        <v>510</v>
      </c>
      <c r="I2622" s="510">
        <v>1023.5</v>
      </c>
    </row>
    <row r="2623" spans="3:9">
      <c r="C2623" s="870">
        <v>45580</v>
      </c>
      <c r="D2623" s="872">
        <v>0.75</v>
      </c>
      <c r="E2623" s="871">
        <v>550.1</v>
      </c>
      <c r="F2623" s="871">
        <v>557</v>
      </c>
      <c r="G2623" s="504">
        <v>550.1</v>
      </c>
      <c r="H2623" s="504">
        <v>557</v>
      </c>
      <c r="I2623" s="510">
        <v>1107.0999999999999</v>
      </c>
    </row>
    <row r="2624" spans="3:9">
      <c r="C2624" s="870">
        <v>45580</v>
      </c>
      <c r="D2624" s="872">
        <v>0.79166666666666663</v>
      </c>
      <c r="E2624" s="871">
        <v>570.20000000000005</v>
      </c>
      <c r="F2624" s="871">
        <v>587</v>
      </c>
      <c r="G2624" s="504">
        <v>570.20000000000005</v>
      </c>
      <c r="H2624" s="504">
        <v>587</v>
      </c>
      <c r="I2624" s="510">
        <v>1157.2</v>
      </c>
    </row>
    <row r="2625" spans="3:9">
      <c r="C2625" s="870">
        <v>45580</v>
      </c>
      <c r="D2625" s="872">
        <v>0.83333333333333337</v>
      </c>
      <c r="E2625" s="871">
        <v>559.20000000000005</v>
      </c>
      <c r="F2625" s="871">
        <v>573</v>
      </c>
      <c r="G2625" s="504">
        <v>559.20000000000005</v>
      </c>
      <c r="H2625" s="504">
        <v>573</v>
      </c>
      <c r="I2625" s="510">
        <v>1132.2</v>
      </c>
    </row>
    <row r="2626" spans="3:9">
      <c r="C2626" s="870">
        <v>45580</v>
      </c>
      <c r="D2626" s="872">
        <v>0.875</v>
      </c>
      <c r="E2626" s="871">
        <v>545.70000000000005</v>
      </c>
      <c r="F2626" s="871">
        <v>568</v>
      </c>
      <c r="G2626" s="504">
        <v>545.70000000000005</v>
      </c>
      <c r="H2626" s="504">
        <v>568</v>
      </c>
      <c r="I2626" s="510">
        <v>1113.7</v>
      </c>
    </row>
    <row r="2627" spans="3:9">
      <c r="C2627" s="870">
        <v>45580</v>
      </c>
      <c r="D2627" s="872">
        <v>0.91666666666666663</v>
      </c>
      <c r="E2627" s="871">
        <v>539.9</v>
      </c>
      <c r="F2627" s="871">
        <v>575</v>
      </c>
      <c r="G2627" s="504">
        <v>539.9</v>
      </c>
      <c r="H2627" s="504">
        <v>575</v>
      </c>
      <c r="I2627" s="510">
        <v>1114.9000000000001</v>
      </c>
    </row>
    <row r="2628" spans="3:9">
      <c r="C2628" s="870">
        <v>45580</v>
      </c>
      <c r="D2628" s="872">
        <v>0.95833333333333337</v>
      </c>
      <c r="E2628" s="871">
        <v>557.4</v>
      </c>
      <c r="F2628" s="871">
        <v>581</v>
      </c>
      <c r="G2628" s="504">
        <v>557.4</v>
      </c>
      <c r="H2628" s="504">
        <v>581</v>
      </c>
      <c r="I2628" s="510">
        <v>1138.4000000000001</v>
      </c>
    </row>
    <row r="2629" spans="3:9">
      <c r="C2629" s="870">
        <v>45581</v>
      </c>
      <c r="D2629" s="872">
        <v>0</v>
      </c>
      <c r="E2629" s="871">
        <v>560.1</v>
      </c>
      <c r="F2629" s="871">
        <v>570</v>
      </c>
      <c r="G2629" s="504">
        <v>560.1</v>
      </c>
      <c r="H2629" s="504">
        <v>570</v>
      </c>
      <c r="I2629" s="510">
        <v>1130.0999999999999</v>
      </c>
    </row>
    <row r="2630" spans="3:9">
      <c r="C2630" s="870">
        <v>45581</v>
      </c>
      <c r="D2630" s="872">
        <v>4.1666666666666664E-2</v>
      </c>
      <c r="E2630" s="871">
        <v>553.6</v>
      </c>
      <c r="F2630" s="871">
        <v>564</v>
      </c>
      <c r="G2630" s="504">
        <v>553.6</v>
      </c>
      <c r="H2630" s="504">
        <v>564</v>
      </c>
      <c r="I2630" s="510">
        <v>1117.5999999999999</v>
      </c>
    </row>
    <row r="2631" spans="3:9">
      <c r="C2631" s="870">
        <v>45581</v>
      </c>
      <c r="D2631" s="872">
        <v>8.3333333333333329E-2</v>
      </c>
      <c r="E2631" s="871">
        <v>550</v>
      </c>
      <c r="F2631" s="871">
        <v>561</v>
      </c>
      <c r="G2631" s="504">
        <v>550</v>
      </c>
      <c r="H2631" s="504">
        <v>561</v>
      </c>
      <c r="I2631" s="510">
        <v>1111</v>
      </c>
    </row>
    <row r="2632" spans="3:9">
      <c r="C2632" s="870">
        <v>45581</v>
      </c>
      <c r="D2632" s="872">
        <v>0.125</v>
      </c>
      <c r="E2632" s="871">
        <v>542.29999999999995</v>
      </c>
      <c r="F2632" s="871">
        <v>562</v>
      </c>
      <c r="G2632" s="504">
        <v>542.29999999999995</v>
      </c>
      <c r="H2632" s="504">
        <v>562</v>
      </c>
      <c r="I2632" s="510">
        <v>1104.3</v>
      </c>
    </row>
    <row r="2633" spans="3:9">
      <c r="C2633" s="870">
        <v>45581</v>
      </c>
      <c r="D2633" s="872">
        <v>0.16666666666666666</v>
      </c>
      <c r="E2633" s="871">
        <v>529</v>
      </c>
      <c r="F2633" s="871">
        <v>561</v>
      </c>
      <c r="G2633" s="504">
        <v>529</v>
      </c>
      <c r="H2633" s="504">
        <v>561</v>
      </c>
      <c r="I2633" s="510">
        <v>1090</v>
      </c>
    </row>
    <row r="2634" spans="3:9">
      <c r="C2634" s="870">
        <v>45581</v>
      </c>
      <c r="D2634" s="872">
        <v>0.20833333333333334</v>
      </c>
      <c r="E2634" s="871">
        <v>541.1</v>
      </c>
      <c r="F2634" s="871">
        <v>568</v>
      </c>
      <c r="G2634" s="504">
        <v>541.1</v>
      </c>
      <c r="H2634" s="504">
        <v>568</v>
      </c>
      <c r="I2634" s="510">
        <v>1109.0999999999999</v>
      </c>
    </row>
    <row r="2635" spans="3:9">
      <c r="C2635" s="870">
        <v>45581</v>
      </c>
      <c r="D2635" s="872">
        <v>0.25</v>
      </c>
      <c r="E2635" s="871">
        <v>552.6</v>
      </c>
      <c r="F2635" s="871">
        <v>567</v>
      </c>
      <c r="G2635" s="504">
        <v>552.6</v>
      </c>
      <c r="H2635" s="504">
        <v>567</v>
      </c>
      <c r="I2635" s="510">
        <v>1119.5999999999999</v>
      </c>
    </row>
    <row r="2636" spans="3:9">
      <c r="C2636" s="870">
        <v>45581</v>
      </c>
      <c r="D2636" s="872">
        <v>0.29166666666666669</v>
      </c>
      <c r="E2636" s="871">
        <v>542.6</v>
      </c>
      <c r="F2636" s="871">
        <v>567</v>
      </c>
      <c r="G2636" s="504">
        <v>542.6</v>
      </c>
      <c r="H2636" s="504">
        <v>567</v>
      </c>
      <c r="I2636" s="510">
        <v>1109.5999999999999</v>
      </c>
    </row>
    <row r="2637" spans="3:9">
      <c r="C2637" s="870">
        <v>45581</v>
      </c>
      <c r="D2637" s="872">
        <v>0.33333333333333331</v>
      </c>
      <c r="E2637" s="871">
        <v>539.9</v>
      </c>
      <c r="F2637" s="871">
        <v>568</v>
      </c>
      <c r="G2637" s="504">
        <v>539.9</v>
      </c>
      <c r="H2637" s="504">
        <v>568</v>
      </c>
      <c r="I2637" s="510">
        <v>1107.9000000000001</v>
      </c>
    </row>
    <row r="2638" spans="3:9">
      <c r="C2638" s="870">
        <v>45581</v>
      </c>
      <c r="D2638" s="872">
        <v>0.375</v>
      </c>
      <c r="E2638" s="871">
        <v>540.9</v>
      </c>
      <c r="F2638" s="871">
        <v>590</v>
      </c>
      <c r="G2638" s="504">
        <v>540.9</v>
      </c>
      <c r="H2638" s="504">
        <v>590</v>
      </c>
      <c r="I2638" s="510">
        <v>1130.9000000000001</v>
      </c>
    </row>
    <row r="2639" spans="3:9">
      <c r="C2639" s="870">
        <v>45581</v>
      </c>
      <c r="D2639" s="872">
        <v>0.41666666666666669</v>
      </c>
      <c r="E2639" s="871">
        <v>570.1</v>
      </c>
      <c r="F2639" s="871">
        <v>591</v>
      </c>
      <c r="G2639" s="504">
        <v>570.1</v>
      </c>
      <c r="H2639" s="504">
        <v>591</v>
      </c>
      <c r="I2639" s="510">
        <v>1161.0999999999999</v>
      </c>
    </row>
    <row r="2640" spans="3:9">
      <c r="C2640" s="870">
        <v>45581</v>
      </c>
      <c r="D2640" s="872">
        <v>0.45833333333333331</v>
      </c>
      <c r="E2640" s="871">
        <v>546.20000000000005</v>
      </c>
      <c r="F2640" s="871">
        <v>591</v>
      </c>
      <c r="G2640" s="504">
        <v>546.20000000000005</v>
      </c>
      <c r="H2640" s="504">
        <v>591</v>
      </c>
      <c r="I2640" s="510">
        <v>1137.2</v>
      </c>
    </row>
    <row r="2641" spans="3:9">
      <c r="C2641" s="870">
        <v>45581</v>
      </c>
      <c r="D2641" s="872">
        <v>0.5</v>
      </c>
      <c r="E2641" s="871">
        <v>570.20000000000005</v>
      </c>
      <c r="F2641" s="871">
        <v>593</v>
      </c>
      <c r="G2641" s="504">
        <v>570.20000000000005</v>
      </c>
      <c r="H2641" s="504">
        <v>593</v>
      </c>
      <c r="I2641" s="510">
        <v>1163.2</v>
      </c>
    </row>
    <row r="2642" spans="3:9">
      <c r="C2642" s="870">
        <v>45581</v>
      </c>
      <c r="D2642" s="872">
        <v>0.54166666666666663</v>
      </c>
      <c r="E2642" s="871">
        <v>542.5</v>
      </c>
      <c r="F2642" s="871">
        <v>593</v>
      </c>
      <c r="G2642" s="504">
        <v>542.5</v>
      </c>
      <c r="H2642" s="504">
        <v>593</v>
      </c>
      <c r="I2642" s="510">
        <v>1135.5</v>
      </c>
    </row>
    <row r="2643" spans="3:9">
      <c r="C2643" s="870">
        <v>45581</v>
      </c>
      <c r="D2643" s="872">
        <v>0.58333333333333337</v>
      </c>
      <c r="E2643" s="871">
        <v>539.79999999999995</v>
      </c>
      <c r="F2643" s="871">
        <v>578</v>
      </c>
      <c r="G2643" s="504">
        <v>539.79999999999995</v>
      </c>
      <c r="H2643" s="504">
        <v>578</v>
      </c>
      <c r="I2643" s="510">
        <v>1117.8</v>
      </c>
    </row>
    <row r="2644" spans="3:9">
      <c r="C2644" s="870">
        <v>45581</v>
      </c>
      <c r="D2644" s="872">
        <v>0.625</v>
      </c>
      <c r="E2644" s="871">
        <v>567</v>
      </c>
      <c r="F2644" s="871">
        <v>577</v>
      </c>
      <c r="G2644" s="504">
        <v>567</v>
      </c>
      <c r="H2644" s="504">
        <v>577</v>
      </c>
      <c r="I2644" s="510">
        <v>1144</v>
      </c>
    </row>
    <row r="2645" spans="3:9">
      <c r="C2645" s="870">
        <v>45581</v>
      </c>
      <c r="D2645" s="872">
        <v>0.66666666666666663</v>
      </c>
      <c r="E2645" s="871">
        <v>570.20000000000005</v>
      </c>
      <c r="F2645" s="871">
        <v>577</v>
      </c>
      <c r="G2645" s="504">
        <v>570.20000000000005</v>
      </c>
      <c r="H2645" s="504">
        <v>577</v>
      </c>
      <c r="I2645" s="510">
        <v>1147.2</v>
      </c>
    </row>
    <row r="2646" spans="3:9">
      <c r="C2646" s="870">
        <v>45581</v>
      </c>
      <c r="D2646" s="872">
        <v>0.70833333333333337</v>
      </c>
      <c r="E2646" s="871">
        <v>566.29999999999995</v>
      </c>
      <c r="F2646" s="871">
        <v>578</v>
      </c>
      <c r="G2646" s="504">
        <v>566.29999999999995</v>
      </c>
      <c r="H2646" s="504">
        <v>578</v>
      </c>
      <c r="I2646" s="510">
        <v>1144.3</v>
      </c>
    </row>
    <row r="2647" spans="3:9">
      <c r="C2647" s="870">
        <v>45581</v>
      </c>
      <c r="D2647" s="872">
        <v>0.75</v>
      </c>
      <c r="E2647" s="871">
        <v>493.8</v>
      </c>
      <c r="F2647" s="871">
        <v>529</v>
      </c>
      <c r="G2647" s="504">
        <v>493.8</v>
      </c>
      <c r="H2647" s="504">
        <v>529</v>
      </c>
      <c r="I2647" s="510">
        <v>1022.8</v>
      </c>
    </row>
    <row r="2648" spans="3:9">
      <c r="C2648" s="870">
        <v>45581</v>
      </c>
      <c r="D2648" s="872">
        <v>0.79166666666666663</v>
      </c>
      <c r="E2648" s="871">
        <v>452.5</v>
      </c>
      <c r="F2648" s="871">
        <v>455</v>
      </c>
      <c r="G2648" s="504">
        <v>452.5</v>
      </c>
      <c r="H2648" s="504">
        <v>455</v>
      </c>
      <c r="I2648" s="510">
        <v>907.5</v>
      </c>
    </row>
    <row r="2649" spans="3:9">
      <c r="C2649" s="870">
        <v>45581</v>
      </c>
      <c r="D2649" s="872">
        <v>0.83333333333333337</v>
      </c>
      <c r="E2649" s="871">
        <v>463.2</v>
      </c>
      <c r="F2649" s="871">
        <v>456</v>
      </c>
      <c r="G2649" s="504">
        <v>463.2</v>
      </c>
      <c r="H2649" s="504">
        <v>456</v>
      </c>
      <c r="I2649" s="510">
        <v>919.2</v>
      </c>
    </row>
    <row r="2650" spans="3:9">
      <c r="C2650" s="870">
        <v>45581</v>
      </c>
      <c r="D2650" s="872">
        <v>0.875</v>
      </c>
      <c r="E2650" s="871">
        <v>490.1</v>
      </c>
      <c r="F2650" s="871">
        <v>443</v>
      </c>
      <c r="G2650" s="504">
        <v>490.1</v>
      </c>
      <c r="H2650" s="504">
        <v>443</v>
      </c>
      <c r="I2650" s="510">
        <v>933.1</v>
      </c>
    </row>
    <row r="2651" spans="3:9">
      <c r="C2651" s="870">
        <v>45581</v>
      </c>
      <c r="D2651" s="872">
        <v>0.91666666666666663</v>
      </c>
      <c r="E2651" s="871">
        <v>546.6</v>
      </c>
      <c r="F2651" s="871">
        <v>536</v>
      </c>
      <c r="G2651" s="504">
        <v>546.6</v>
      </c>
      <c r="H2651" s="504">
        <v>536</v>
      </c>
      <c r="I2651" s="510">
        <v>1082.5999999999999</v>
      </c>
    </row>
    <row r="2652" spans="3:9">
      <c r="C2652" s="870">
        <v>45581</v>
      </c>
      <c r="D2652" s="872">
        <v>0.95833333333333337</v>
      </c>
      <c r="E2652" s="871">
        <v>548.79999999999995</v>
      </c>
      <c r="F2652" s="871">
        <v>549</v>
      </c>
      <c r="G2652" s="504">
        <v>548.79999999999995</v>
      </c>
      <c r="H2652" s="504">
        <v>549</v>
      </c>
      <c r="I2652" s="510">
        <v>1097.8</v>
      </c>
    </row>
    <row r="2653" spans="3:9">
      <c r="C2653" s="870">
        <v>45582</v>
      </c>
      <c r="D2653" s="872">
        <v>0</v>
      </c>
      <c r="E2653" s="871">
        <v>550.1</v>
      </c>
      <c r="F2653" s="871">
        <v>551</v>
      </c>
      <c r="G2653" s="504">
        <v>550.1</v>
      </c>
      <c r="H2653" s="504">
        <v>551</v>
      </c>
      <c r="I2653" s="510">
        <v>1101.0999999999999</v>
      </c>
    </row>
    <row r="2654" spans="3:9">
      <c r="C2654" s="870">
        <v>45582</v>
      </c>
      <c r="D2654" s="872">
        <v>4.1666666666666664E-2</v>
      </c>
      <c r="E2654" s="871">
        <v>554.70000000000005</v>
      </c>
      <c r="F2654" s="871">
        <v>551</v>
      </c>
      <c r="G2654" s="504">
        <v>554.70000000000005</v>
      </c>
      <c r="H2654" s="504">
        <v>551</v>
      </c>
      <c r="I2654" s="510">
        <v>1105.7</v>
      </c>
    </row>
    <row r="2655" spans="3:9">
      <c r="C2655" s="870">
        <v>45582</v>
      </c>
      <c r="D2655" s="872">
        <v>8.3333333333333329E-2</v>
      </c>
      <c r="E2655" s="871">
        <v>561.9</v>
      </c>
      <c r="F2655" s="871">
        <v>552</v>
      </c>
      <c r="G2655" s="504">
        <v>561.9</v>
      </c>
      <c r="H2655" s="504">
        <v>552</v>
      </c>
      <c r="I2655" s="510">
        <v>1113.9000000000001</v>
      </c>
    </row>
    <row r="2656" spans="3:9">
      <c r="C2656" s="870">
        <v>45582</v>
      </c>
      <c r="D2656" s="872">
        <v>0.125</v>
      </c>
      <c r="E2656" s="871">
        <v>548.4</v>
      </c>
      <c r="F2656" s="871">
        <v>541</v>
      </c>
      <c r="G2656" s="504">
        <v>548.4</v>
      </c>
      <c r="H2656" s="504">
        <v>541</v>
      </c>
      <c r="I2656" s="510">
        <v>1089.4000000000001</v>
      </c>
    </row>
    <row r="2657" spans="3:9">
      <c r="C2657" s="870">
        <v>45582</v>
      </c>
      <c r="D2657" s="872">
        <v>0.16666666666666666</v>
      </c>
      <c r="E2657" s="871">
        <v>533.20000000000005</v>
      </c>
      <c r="F2657" s="871">
        <v>533</v>
      </c>
      <c r="G2657" s="504">
        <v>533.20000000000005</v>
      </c>
      <c r="H2657" s="504">
        <v>533</v>
      </c>
      <c r="I2657" s="510">
        <v>1066.2</v>
      </c>
    </row>
    <row r="2658" spans="3:9">
      <c r="C2658" s="870">
        <v>45582</v>
      </c>
      <c r="D2658" s="872">
        <v>0.20833333333333334</v>
      </c>
      <c r="E2658" s="871">
        <v>544.9</v>
      </c>
      <c r="F2658" s="871">
        <v>532</v>
      </c>
      <c r="G2658" s="504">
        <v>544.9</v>
      </c>
      <c r="H2658" s="504">
        <v>532</v>
      </c>
      <c r="I2658" s="510">
        <v>1076.9000000000001</v>
      </c>
    </row>
    <row r="2659" spans="3:9">
      <c r="C2659" s="870">
        <v>45582</v>
      </c>
      <c r="D2659" s="872">
        <v>0.25</v>
      </c>
      <c r="E2659" s="871">
        <v>552</v>
      </c>
      <c r="F2659" s="871">
        <v>473</v>
      </c>
      <c r="G2659" s="504">
        <v>552</v>
      </c>
      <c r="H2659" s="504">
        <v>473</v>
      </c>
      <c r="I2659" s="510">
        <v>1025</v>
      </c>
    </row>
    <row r="2660" spans="3:9">
      <c r="C2660" s="870">
        <v>45582</v>
      </c>
      <c r="D2660" s="872">
        <v>0.29166666666666669</v>
      </c>
      <c r="E2660" s="871">
        <v>539.79999999999995</v>
      </c>
      <c r="F2660" s="871">
        <v>434</v>
      </c>
      <c r="G2660" s="504">
        <v>539.79999999999995</v>
      </c>
      <c r="H2660" s="504">
        <v>434</v>
      </c>
      <c r="I2660" s="510">
        <v>973.8</v>
      </c>
    </row>
    <row r="2661" spans="3:9">
      <c r="C2661" s="870">
        <v>45582</v>
      </c>
      <c r="D2661" s="872">
        <v>0.33333333333333331</v>
      </c>
      <c r="E2661" s="871">
        <v>576.1</v>
      </c>
      <c r="F2661" s="871">
        <v>497</v>
      </c>
      <c r="G2661" s="504">
        <v>576.1</v>
      </c>
      <c r="H2661" s="504">
        <v>497</v>
      </c>
      <c r="I2661" s="510">
        <v>1073.0999999999999</v>
      </c>
    </row>
    <row r="2662" spans="3:9">
      <c r="C2662" s="870">
        <v>45582</v>
      </c>
      <c r="D2662" s="872">
        <v>0.375</v>
      </c>
      <c r="E2662" s="871">
        <v>515.5</v>
      </c>
      <c r="F2662" s="871">
        <v>353</v>
      </c>
      <c r="G2662" s="504">
        <v>515.5</v>
      </c>
      <c r="H2662" s="504">
        <v>353</v>
      </c>
      <c r="I2662" s="510">
        <v>868.5</v>
      </c>
    </row>
    <row r="2663" spans="3:9">
      <c r="C2663" s="870">
        <v>45582</v>
      </c>
      <c r="D2663" s="872">
        <v>0.41666666666666669</v>
      </c>
      <c r="E2663" s="871">
        <v>559.9</v>
      </c>
      <c r="F2663" s="871">
        <v>157</v>
      </c>
      <c r="G2663" s="504">
        <v>559.9</v>
      </c>
      <c r="H2663" s="504">
        <v>157</v>
      </c>
      <c r="I2663" s="510">
        <v>716.9</v>
      </c>
    </row>
    <row r="2664" spans="3:9">
      <c r="C2664" s="870">
        <v>45582</v>
      </c>
      <c r="D2664" s="872">
        <v>0.45833333333333331</v>
      </c>
      <c r="E2664" s="871">
        <v>655.8</v>
      </c>
      <c r="F2664" s="871">
        <v>0</v>
      </c>
      <c r="G2664" s="504">
        <v>655.8</v>
      </c>
      <c r="H2664" s="504">
        <v>0</v>
      </c>
      <c r="I2664" s="510">
        <v>655.8</v>
      </c>
    </row>
    <row r="2665" spans="3:9">
      <c r="C2665" s="870">
        <v>45582</v>
      </c>
      <c r="D2665" s="872">
        <v>0.5</v>
      </c>
      <c r="E2665" s="871">
        <v>670</v>
      </c>
      <c r="F2665" s="871">
        <v>0</v>
      </c>
      <c r="G2665" s="504">
        <v>670</v>
      </c>
      <c r="H2665" s="504">
        <v>0</v>
      </c>
      <c r="I2665" s="510">
        <v>670</v>
      </c>
    </row>
    <row r="2666" spans="3:9">
      <c r="C2666" s="870">
        <v>45582</v>
      </c>
      <c r="D2666" s="872">
        <v>0.54166666666666663</v>
      </c>
      <c r="E2666" s="871">
        <v>691.2</v>
      </c>
      <c r="F2666" s="871">
        <v>119</v>
      </c>
      <c r="G2666" s="504">
        <v>691.2</v>
      </c>
      <c r="H2666" s="504">
        <v>119</v>
      </c>
      <c r="I2666" s="510">
        <v>810.2</v>
      </c>
    </row>
    <row r="2667" spans="3:9">
      <c r="C2667" s="870">
        <v>45582</v>
      </c>
      <c r="D2667" s="872">
        <v>0.58333333333333337</v>
      </c>
      <c r="E2667" s="871">
        <v>393.1</v>
      </c>
      <c r="F2667" s="871">
        <v>421</v>
      </c>
      <c r="G2667" s="504">
        <v>393.1</v>
      </c>
      <c r="H2667" s="504">
        <v>421</v>
      </c>
      <c r="I2667" s="510">
        <v>814.1</v>
      </c>
    </row>
    <row r="2668" spans="3:9">
      <c r="C2668" s="870">
        <v>45582</v>
      </c>
      <c r="D2668" s="872">
        <v>0.625</v>
      </c>
      <c r="E2668" s="871">
        <v>313.3</v>
      </c>
      <c r="F2668" s="871">
        <v>645</v>
      </c>
      <c r="G2668" s="504">
        <v>313.3</v>
      </c>
      <c r="H2668" s="504">
        <v>645</v>
      </c>
      <c r="I2668" s="510">
        <v>958.3</v>
      </c>
    </row>
    <row r="2669" spans="3:9">
      <c r="C2669" s="870">
        <v>45582</v>
      </c>
      <c r="D2669" s="872">
        <v>0.66666666666666663</v>
      </c>
      <c r="E2669" s="871">
        <v>19.899999999999999</v>
      </c>
      <c r="F2669" s="871">
        <v>635</v>
      </c>
      <c r="G2669" s="504">
        <v>0</v>
      </c>
      <c r="H2669" s="504">
        <v>635</v>
      </c>
      <c r="I2669" s="510">
        <v>635</v>
      </c>
    </row>
    <row r="2670" spans="3:9">
      <c r="C2670" s="870">
        <v>45582</v>
      </c>
      <c r="D2670" s="872">
        <v>0.70833333333333337</v>
      </c>
      <c r="E2670" s="871">
        <v>-10</v>
      </c>
      <c r="F2670" s="871">
        <v>608</v>
      </c>
      <c r="G2670" s="504">
        <v>0</v>
      </c>
      <c r="H2670" s="504">
        <v>608</v>
      </c>
      <c r="I2670" s="510">
        <v>608</v>
      </c>
    </row>
    <row r="2671" spans="3:9">
      <c r="C2671" s="870">
        <v>45582</v>
      </c>
      <c r="D2671" s="872">
        <v>0.75</v>
      </c>
      <c r="E2671" s="871">
        <v>29.9</v>
      </c>
      <c r="F2671" s="871">
        <v>602</v>
      </c>
      <c r="G2671" s="504">
        <v>0</v>
      </c>
      <c r="H2671" s="504">
        <v>602</v>
      </c>
      <c r="I2671" s="510">
        <v>602</v>
      </c>
    </row>
    <row r="2672" spans="3:9">
      <c r="C2672" s="870">
        <v>45582</v>
      </c>
      <c r="D2672" s="872">
        <v>0.79166666666666663</v>
      </c>
      <c r="E2672" s="871">
        <v>179.5</v>
      </c>
      <c r="F2672" s="871">
        <v>658</v>
      </c>
      <c r="G2672" s="504">
        <v>179.5</v>
      </c>
      <c r="H2672" s="504">
        <v>658</v>
      </c>
      <c r="I2672" s="510">
        <v>837.5</v>
      </c>
    </row>
    <row r="2673" spans="3:9">
      <c r="C2673" s="870">
        <v>45582</v>
      </c>
      <c r="D2673" s="872">
        <v>0.83333333333333337</v>
      </c>
      <c r="E2673" s="871">
        <v>99.5</v>
      </c>
      <c r="F2673" s="871">
        <v>628</v>
      </c>
      <c r="G2673" s="504">
        <v>99.5</v>
      </c>
      <c r="H2673" s="504">
        <v>628</v>
      </c>
      <c r="I2673" s="510">
        <v>727.5</v>
      </c>
    </row>
    <row r="2674" spans="3:9">
      <c r="C2674" s="870">
        <v>45582</v>
      </c>
      <c r="D2674" s="872">
        <v>0.875</v>
      </c>
      <c r="E2674" s="871">
        <v>97.4</v>
      </c>
      <c r="F2674" s="871">
        <v>541</v>
      </c>
      <c r="G2674" s="504">
        <v>97.4</v>
      </c>
      <c r="H2674" s="504">
        <v>541</v>
      </c>
      <c r="I2674" s="510">
        <v>638.4</v>
      </c>
    </row>
    <row r="2675" spans="3:9">
      <c r="C2675" s="870">
        <v>45582</v>
      </c>
      <c r="D2675" s="872">
        <v>0.91666666666666663</v>
      </c>
      <c r="E2675" s="871">
        <v>3.5</v>
      </c>
      <c r="F2675" s="871">
        <v>657</v>
      </c>
      <c r="G2675" s="504">
        <v>0</v>
      </c>
      <c r="H2675" s="504">
        <v>657</v>
      </c>
      <c r="I2675" s="510">
        <v>657</v>
      </c>
    </row>
    <row r="2676" spans="3:9">
      <c r="C2676" s="870">
        <v>45582</v>
      </c>
      <c r="D2676" s="872">
        <v>0.95833333333333337</v>
      </c>
      <c r="E2676" s="871">
        <v>-9</v>
      </c>
      <c r="F2676" s="871">
        <v>521</v>
      </c>
      <c r="G2676" s="504">
        <v>0</v>
      </c>
      <c r="H2676" s="504">
        <v>521</v>
      </c>
      <c r="I2676" s="510">
        <v>521</v>
      </c>
    </row>
    <row r="2677" spans="3:9">
      <c r="C2677" s="870">
        <v>45583</v>
      </c>
      <c r="D2677" s="872">
        <v>0</v>
      </c>
      <c r="E2677" s="871">
        <v>63.7</v>
      </c>
      <c r="F2677" s="871">
        <v>645</v>
      </c>
      <c r="G2677" s="504">
        <v>63.7</v>
      </c>
      <c r="H2677" s="504">
        <v>645</v>
      </c>
      <c r="I2677" s="510">
        <v>708.7</v>
      </c>
    </row>
    <row r="2678" spans="3:9">
      <c r="C2678" s="870">
        <v>45583</v>
      </c>
      <c r="D2678" s="872">
        <v>4.1666666666666664E-2</v>
      </c>
      <c r="E2678" s="871">
        <v>31</v>
      </c>
      <c r="F2678" s="871">
        <v>651</v>
      </c>
      <c r="G2678" s="504">
        <v>0</v>
      </c>
      <c r="H2678" s="504">
        <v>651</v>
      </c>
      <c r="I2678" s="510">
        <v>651</v>
      </c>
    </row>
    <row r="2679" spans="3:9">
      <c r="C2679" s="870">
        <v>45583</v>
      </c>
      <c r="D2679" s="872">
        <v>8.3333333333333329E-2</v>
      </c>
      <c r="E2679" s="871">
        <v>211.8</v>
      </c>
      <c r="F2679" s="871">
        <v>621</v>
      </c>
      <c r="G2679" s="504">
        <v>211.8</v>
      </c>
      <c r="H2679" s="504">
        <v>621</v>
      </c>
      <c r="I2679" s="510">
        <v>832.8</v>
      </c>
    </row>
    <row r="2680" spans="3:9">
      <c r="C2680" s="870">
        <v>45583</v>
      </c>
      <c r="D2680" s="872">
        <v>0.125</v>
      </c>
      <c r="E2680" s="871">
        <v>278.7</v>
      </c>
      <c r="F2680" s="871">
        <v>445</v>
      </c>
      <c r="G2680" s="504">
        <v>278.7</v>
      </c>
      <c r="H2680" s="504">
        <v>445</v>
      </c>
      <c r="I2680" s="510">
        <v>723.7</v>
      </c>
    </row>
    <row r="2681" spans="3:9">
      <c r="C2681" s="870">
        <v>45583</v>
      </c>
      <c r="D2681" s="872">
        <v>0.16666666666666666</v>
      </c>
      <c r="E2681" s="871">
        <v>169.4</v>
      </c>
      <c r="F2681" s="871">
        <v>354</v>
      </c>
      <c r="G2681" s="504">
        <v>169.4</v>
      </c>
      <c r="H2681" s="504">
        <v>354</v>
      </c>
      <c r="I2681" s="510">
        <v>523.4</v>
      </c>
    </row>
    <row r="2682" spans="3:9">
      <c r="C2682" s="870">
        <v>45583</v>
      </c>
      <c r="D2682" s="872">
        <v>0.20833333333333334</v>
      </c>
      <c r="E2682" s="871">
        <v>600.1</v>
      </c>
      <c r="F2682" s="871">
        <v>413</v>
      </c>
      <c r="G2682" s="504">
        <v>600.1</v>
      </c>
      <c r="H2682" s="504">
        <v>413</v>
      </c>
      <c r="I2682" s="510">
        <v>1013.1</v>
      </c>
    </row>
    <row r="2683" spans="3:9">
      <c r="C2683" s="870">
        <v>45583</v>
      </c>
      <c r="D2683" s="872">
        <v>0.25</v>
      </c>
      <c r="E2683" s="871">
        <v>406</v>
      </c>
      <c r="F2683" s="871">
        <v>475</v>
      </c>
      <c r="G2683" s="504">
        <v>406</v>
      </c>
      <c r="H2683" s="504">
        <v>475</v>
      </c>
      <c r="I2683" s="510">
        <v>881</v>
      </c>
    </row>
    <row r="2684" spans="3:9">
      <c r="C2684" s="870">
        <v>45583</v>
      </c>
      <c r="D2684" s="872">
        <v>0.29166666666666669</v>
      </c>
      <c r="E2684" s="871">
        <v>611.79999999999995</v>
      </c>
      <c r="F2684" s="871">
        <v>572</v>
      </c>
      <c r="G2684" s="504">
        <v>611.79999999999995</v>
      </c>
      <c r="H2684" s="504">
        <v>572</v>
      </c>
      <c r="I2684" s="510">
        <v>1183.8</v>
      </c>
    </row>
    <row r="2685" spans="3:9">
      <c r="C2685" s="870">
        <v>45583</v>
      </c>
      <c r="D2685" s="872">
        <v>0.33333333333333331</v>
      </c>
      <c r="E2685" s="871">
        <v>577</v>
      </c>
      <c r="F2685" s="871">
        <v>418</v>
      </c>
      <c r="G2685" s="504">
        <v>577</v>
      </c>
      <c r="H2685" s="504">
        <v>418</v>
      </c>
      <c r="I2685" s="510">
        <v>995</v>
      </c>
    </row>
    <row r="2686" spans="3:9">
      <c r="C2686" s="870">
        <v>45583</v>
      </c>
      <c r="D2686" s="872">
        <v>0.375</v>
      </c>
      <c r="E2686" s="871">
        <v>466.8</v>
      </c>
      <c r="F2686" s="871">
        <v>467</v>
      </c>
      <c r="G2686" s="504">
        <v>466.8</v>
      </c>
      <c r="H2686" s="504">
        <v>467</v>
      </c>
      <c r="I2686" s="510">
        <v>933.8</v>
      </c>
    </row>
    <row r="2687" spans="3:9">
      <c r="C2687" s="870">
        <v>45583</v>
      </c>
      <c r="D2687" s="872">
        <v>0.41666666666666669</v>
      </c>
      <c r="E2687" s="871">
        <v>395.4</v>
      </c>
      <c r="F2687" s="871">
        <v>418</v>
      </c>
      <c r="G2687" s="504">
        <v>395.4</v>
      </c>
      <c r="H2687" s="504">
        <v>418</v>
      </c>
      <c r="I2687" s="510">
        <v>813.4</v>
      </c>
    </row>
    <row r="2688" spans="3:9">
      <c r="C2688" s="870">
        <v>45583</v>
      </c>
      <c r="D2688" s="872">
        <v>0.45833333333333331</v>
      </c>
      <c r="E2688" s="871">
        <v>394.8</v>
      </c>
      <c r="F2688" s="871">
        <v>425</v>
      </c>
      <c r="G2688" s="504">
        <v>394.8</v>
      </c>
      <c r="H2688" s="504">
        <v>425</v>
      </c>
      <c r="I2688" s="510">
        <v>819.8</v>
      </c>
    </row>
    <row r="2689" spans="3:9">
      <c r="C2689" s="870">
        <v>45583</v>
      </c>
      <c r="D2689" s="872">
        <v>0.5</v>
      </c>
      <c r="E2689" s="871">
        <v>639.5</v>
      </c>
      <c r="F2689" s="871">
        <v>416</v>
      </c>
      <c r="G2689" s="504">
        <v>639.5</v>
      </c>
      <c r="H2689" s="504">
        <v>416</v>
      </c>
      <c r="I2689" s="510">
        <v>1055.5</v>
      </c>
    </row>
    <row r="2690" spans="3:9">
      <c r="C2690" s="870">
        <v>45583</v>
      </c>
      <c r="D2690" s="872">
        <v>0.54166666666666663</v>
      </c>
      <c r="E2690" s="871">
        <v>595.1</v>
      </c>
      <c r="F2690" s="871">
        <v>424</v>
      </c>
      <c r="G2690" s="504">
        <v>595.1</v>
      </c>
      <c r="H2690" s="504">
        <v>424</v>
      </c>
      <c r="I2690" s="510">
        <v>1019.1</v>
      </c>
    </row>
    <row r="2691" spans="3:9">
      <c r="C2691" s="870">
        <v>45583</v>
      </c>
      <c r="D2691" s="872">
        <v>0.58333333333333337</v>
      </c>
      <c r="E2691" s="871">
        <v>498.2</v>
      </c>
      <c r="F2691" s="871">
        <v>416</v>
      </c>
      <c r="G2691" s="504">
        <v>498.2</v>
      </c>
      <c r="H2691" s="504">
        <v>416</v>
      </c>
      <c r="I2691" s="510">
        <v>914.2</v>
      </c>
    </row>
    <row r="2692" spans="3:9">
      <c r="C2692" s="870">
        <v>45583</v>
      </c>
      <c r="D2692" s="872">
        <v>0.625</v>
      </c>
      <c r="E2692" s="871">
        <v>505.9</v>
      </c>
      <c r="F2692" s="871">
        <v>475</v>
      </c>
      <c r="G2692" s="504">
        <v>505.9</v>
      </c>
      <c r="H2692" s="504">
        <v>475</v>
      </c>
      <c r="I2692" s="510">
        <v>980.9</v>
      </c>
    </row>
    <row r="2693" spans="3:9">
      <c r="C2693" s="870">
        <v>45583</v>
      </c>
      <c r="D2693" s="872">
        <v>0.66666666666666663</v>
      </c>
      <c r="E2693" s="871">
        <v>471.7</v>
      </c>
      <c r="F2693" s="871">
        <v>470</v>
      </c>
      <c r="G2693" s="504">
        <v>471.7</v>
      </c>
      <c r="H2693" s="504">
        <v>470</v>
      </c>
      <c r="I2693" s="510">
        <v>941.7</v>
      </c>
    </row>
    <row r="2694" spans="3:9">
      <c r="C2694" s="870">
        <v>45583</v>
      </c>
      <c r="D2694" s="872">
        <v>0.70833333333333337</v>
      </c>
      <c r="E2694" s="871">
        <v>469.8</v>
      </c>
      <c r="F2694" s="871">
        <v>444</v>
      </c>
      <c r="G2694" s="504">
        <v>469.8</v>
      </c>
      <c r="H2694" s="504">
        <v>444</v>
      </c>
      <c r="I2694" s="510">
        <v>913.8</v>
      </c>
    </row>
    <row r="2695" spans="3:9">
      <c r="C2695" s="870">
        <v>45583</v>
      </c>
      <c r="D2695" s="872">
        <v>0.75</v>
      </c>
      <c r="E2695" s="871">
        <v>465</v>
      </c>
      <c r="F2695" s="871">
        <v>545</v>
      </c>
      <c r="G2695" s="504">
        <v>465</v>
      </c>
      <c r="H2695" s="504">
        <v>545</v>
      </c>
      <c r="I2695" s="510">
        <v>1010</v>
      </c>
    </row>
    <row r="2696" spans="3:9">
      <c r="C2696" s="870">
        <v>45583</v>
      </c>
      <c r="D2696" s="872">
        <v>0.79166666666666663</v>
      </c>
      <c r="E2696" s="871">
        <v>469.6</v>
      </c>
      <c r="F2696" s="871">
        <v>595</v>
      </c>
      <c r="G2696" s="504">
        <v>469.6</v>
      </c>
      <c r="H2696" s="504">
        <v>595</v>
      </c>
      <c r="I2696" s="510">
        <v>1064.5999999999999</v>
      </c>
    </row>
    <row r="2697" spans="3:9">
      <c r="C2697" s="870">
        <v>45583</v>
      </c>
      <c r="D2697" s="872">
        <v>0.83333333333333337</v>
      </c>
      <c r="E2697" s="871">
        <v>489.3</v>
      </c>
      <c r="F2697" s="871">
        <v>450</v>
      </c>
      <c r="G2697" s="504">
        <v>489.3</v>
      </c>
      <c r="H2697" s="504">
        <v>450</v>
      </c>
      <c r="I2697" s="510">
        <v>939.3</v>
      </c>
    </row>
    <row r="2698" spans="3:9">
      <c r="C2698" s="870">
        <v>45583</v>
      </c>
      <c r="D2698" s="872">
        <v>0.875</v>
      </c>
      <c r="E2698" s="871">
        <v>500.6</v>
      </c>
      <c r="F2698" s="871">
        <v>456</v>
      </c>
      <c r="G2698" s="504">
        <v>500.6</v>
      </c>
      <c r="H2698" s="504">
        <v>456</v>
      </c>
      <c r="I2698" s="510">
        <v>956.6</v>
      </c>
    </row>
    <row r="2699" spans="3:9">
      <c r="C2699" s="870">
        <v>45583</v>
      </c>
      <c r="D2699" s="872">
        <v>0.91666666666666663</v>
      </c>
      <c r="E2699" s="871">
        <v>500.2</v>
      </c>
      <c r="F2699" s="871">
        <v>471</v>
      </c>
      <c r="G2699" s="504">
        <v>500.2</v>
      </c>
      <c r="H2699" s="504">
        <v>471</v>
      </c>
      <c r="I2699" s="510">
        <v>971.2</v>
      </c>
    </row>
    <row r="2700" spans="3:9">
      <c r="C2700" s="870">
        <v>45583</v>
      </c>
      <c r="D2700" s="872">
        <v>0.95833333333333337</v>
      </c>
      <c r="E2700" s="871">
        <v>525</v>
      </c>
      <c r="F2700" s="871">
        <v>466</v>
      </c>
      <c r="G2700" s="504">
        <v>525</v>
      </c>
      <c r="H2700" s="504">
        <v>466</v>
      </c>
      <c r="I2700" s="510">
        <v>991</v>
      </c>
    </row>
    <row r="2701" spans="3:9">
      <c r="C2701" s="870">
        <v>45584</v>
      </c>
      <c r="D2701" s="872">
        <v>0</v>
      </c>
      <c r="E2701" s="871">
        <v>612.5</v>
      </c>
      <c r="F2701" s="871">
        <v>443</v>
      </c>
      <c r="G2701" s="504">
        <v>612.5</v>
      </c>
      <c r="H2701" s="504">
        <v>443</v>
      </c>
      <c r="I2701" s="510">
        <v>1055.5</v>
      </c>
    </row>
    <row r="2702" spans="3:9">
      <c r="C2702" s="870">
        <v>45584</v>
      </c>
      <c r="D2702" s="872">
        <v>4.1666666666666664E-2</v>
      </c>
      <c r="E2702" s="871">
        <v>608.5</v>
      </c>
      <c r="F2702" s="871">
        <v>517</v>
      </c>
      <c r="G2702" s="504">
        <v>608.5</v>
      </c>
      <c r="H2702" s="504">
        <v>517</v>
      </c>
      <c r="I2702" s="510">
        <v>1125.5</v>
      </c>
    </row>
    <row r="2703" spans="3:9">
      <c r="C2703" s="870">
        <v>45584</v>
      </c>
      <c r="D2703" s="872">
        <v>8.3333333333333329E-2</v>
      </c>
      <c r="E2703" s="871">
        <v>537</v>
      </c>
      <c r="F2703" s="871">
        <v>682</v>
      </c>
      <c r="G2703" s="504">
        <v>537</v>
      </c>
      <c r="H2703" s="504">
        <v>682</v>
      </c>
      <c r="I2703" s="510">
        <v>1219</v>
      </c>
    </row>
    <row r="2704" spans="3:9">
      <c r="C2704" s="870">
        <v>45584</v>
      </c>
      <c r="D2704" s="872">
        <v>0.125</v>
      </c>
      <c r="E2704" s="871">
        <v>496.6</v>
      </c>
      <c r="F2704" s="871">
        <v>495</v>
      </c>
      <c r="G2704" s="504">
        <v>496.6</v>
      </c>
      <c r="H2704" s="504">
        <v>495</v>
      </c>
      <c r="I2704" s="510">
        <v>991.6</v>
      </c>
    </row>
    <row r="2705" spans="3:9">
      <c r="C2705" s="870">
        <v>45584</v>
      </c>
      <c r="D2705" s="872">
        <v>0.16666666666666666</v>
      </c>
      <c r="E2705" s="871">
        <v>489.8</v>
      </c>
      <c r="F2705" s="871">
        <v>615</v>
      </c>
      <c r="G2705" s="504">
        <v>489.8</v>
      </c>
      <c r="H2705" s="504">
        <v>615</v>
      </c>
      <c r="I2705" s="510">
        <v>1104.8</v>
      </c>
    </row>
    <row r="2706" spans="3:9">
      <c r="C2706" s="870">
        <v>45584</v>
      </c>
      <c r="D2706" s="872">
        <v>0.20833333333333334</v>
      </c>
      <c r="E2706" s="871">
        <v>490</v>
      </c>
      <c r="F2706" s="871">
        <v>655</v>
      </c>
      <c r="G2706" s="504">
        <v>490</v>
      </c>
      <c r="H2706" s="504">
        <v>655</v>
      </c>
      <c r="I2706" s="510">
        <v>1145</v>
      </c>
    </row>
    <row r="2707" spans="3:9">
      <c r="C2707" s="870">
        <v>45584</v>
      </c>
      <c r="D2707" s="872">
        <v>0.25</v>
      </c>
      <c r="E2707" s="871">
        <v>490</v>
      </c>
      <c r="F2707" s="871">
        <v>570</v>
      </c>
      <c r="G2707" s="504">
        <v>490</v>
      </c>
      <c r="H2707" s="504">
        <v>570</v>
      </c>
      <c r="I2707" s="510">
        <v>1060</v>
      </c>
    </row>
    <row r="2708" spans="3:9">
      <c r="C2708" s="870">
        <v>45584</v>
      </c>
      <c r="D2708" s="872">
        <v>0.29166666666666669</v>
      </c>
      <c r="E2708" s="871">
        <v>488.5</v>
      </c>
      <c r="F2708" s="871">
        <v>562</v>
      </c>
      <c r="G2708" s="504">
        <v>488.5</v>
      </c>
      <c r="H2708" s="504">
        <v>562</v>
      </c>
      <c r="I2708" s="510">
        <v>1050.5</v>
      </c>
    </row>
    <row r="2709" spans="3:9">
      <c r="C2709" s="870">
        <v>45584</v>
      </c>
      <c r="D2709" s="872">
        <v>0.33333333333333331</v>
      </c>
      <c r="E2709" s="871">
        <v>479.9</v>
      </c>
      <c r="F2709" s="871">
        <v>562</v>
      </c>
      <c r="G2709" s="504">
        <v>479.9</v>
      </c>
      <c r="H2709" s="504">
        <v>562</v>
      </c>
      <c r="I2709" s="510">
        <v>1041.9000000000001</v>
      </c>
    </row>
    <row r="2710" spans="3:9">
      <c r="C2710" s="870">
        <v>45584</v>
      </c>
      <c r="D2710" s="872">
        <v>0.375</v>
      </c>
      <c r="E2710" s="871">
        <v>479.9</v>
      </c>
      <c r="F2710" s="871">
        <v>562</v>
      </c>
      <c r="G2710" s="504">
        <v>479.9</v>
      </c>
      <c r="H2710" s="504">
        <v>562</v>
      </c>
      <c r="I2710" s="510">
        <v>1041.9000000000001</v>
      </c>
    </row>
    <row r="2711" spans="3:9">
      <c r="C2711" s="870">
        <v>45584</v>
      </c>
      <c r="D2711" s="872">
        <v>0.41666666666666669</v>
      </c>
      <c r="E2711" s="871">
        <v>489.9</v>
      </c>
      <c r="F2711" s="871">
        <v>560</v>
      </c>
      <c r="G2711" s="504">
        <v>489.9</v>
      </c>
      <c r="H2711" s="504">
        <v>560</v>
      </c>
      <c r="I2711" s="510">
        <v>1049.9000000000001</v>
      </c>
    </row>
    <row r="2712" spans="3:9">
      <c r="C2712" s="870">
        <v>45584</v>
      </c>
      <c r="D2712" s="872">
        <v>0.45833333333333331</v>
      </c>
      <c r="E2712" s="871">
        <v>490.1</v>
      </c>
      <c r="F2712" s="871">
        <v>561</v>
      </c>
      <c r="G2712" s="504">
        <v>490.1</v>
      </c>
      <c r="H2712" s="504">
        <v>561</v>
      </c>
      <c r="I2712" s="510">
        <v>1051.0999999999999</v>
      </c>
    </row>
    <row r="2713" spans="3:9">
      <c r="C2713" s="870">
        <v>45584</v>
      </c>
      <c r="D2713" s="872">
        <v>0.5</v>
      </c>
      <c r="E2713" s="871">
        <v>498.3</v>
      </c>
      <c r="F2713" s="871">
        <v>561</v>
      </c>
      <c r="G2713" s="504">
        <v>498.3</v>
      </c>
      <c r="H2713" s="504">
        <v>561</v>
      </c>
      <c r="I2713" s="510">
        <v>1059.3</v>
      </c>
    </row>
    <row r="2714" spans="3:9">
      <c r="C2714" s="870">
        <v>45584</v>
      </c>
      <c r="D2714" s="872">
        <v>0.54166666666666663</v>
      </c>
      <c r="E2714" s="871">
        <v>523.1</v>
      </c>
      <c r="F2714" s="871">
        <v>562</v>
      </c>
      <c r="G2714" s="504">
        <v>523.1</v>
      </c>
      <c r="H2714" s="504">
        <v>562</v>
      </c>
      <c r="I2714" s="510">
        <v>1085.0999999999999</v>
      </c>
    </row>
    <row r="2715" spans="3:9">
      <c r="C2715" s="870">
        <v>45584</v>
      </c>
      <c r="D2715" s="872">
        <v>0.58333333333333337</v>
      </c>
      <c r="E2715" s="871">
        <v>514.4</v>
      </c>
      <c r="F2715" s="871">
        <v>561</v>
      </c>
      <c r="G2715" s="504">
        <v>514.4</v>
      </c>
      <c r="H2715" s="504">
        <v>561</v>
      </c>
      <c r="I2715" s="510">
        <v>1075.4000000000001</v>
      </c>
    </row>
    <row r="2716" spans="3:9">
      <c r="C2716" s="870">
        <v>45584</v>
      </c>
      <c r="D2716" s="872">
        <v>0.625</v>
      </c>
      <c r="E2716" s="871">
        <v>509.8</v>
      </c>
      <c r="F2716" s="871">
        <v>560</v>
      </c>
      <c r="G2716" s="504">
        <v>509.8</v>
      </c>
      <c r="H2716" s="504">
        <v>560</v>
      </c>
      <c r="I2716" s="510">
        <v>1069.8</v>
      </c>
    </row>
    <row r="2717" spans="3:9">
      <c r="C2717" s="870">
        <v>45584</v>
      </c>
      <c r="D2717" s="872">
        <v>0.66666666666666663</v>
      </c>
      <c r="E2717" s="871">
        <v>510</v>
      </c>
      <c r="F2717" s="871">
        <v>525</v>
      </c>
      <c r="G2717" s="504">
        <v>510</v>
      </c>
      <c r="H2717" s="504">
        <v>525</v>
      </c>
      <c r="I2717" s="510">
        <v>1035</v>
      </c>
    </row>
    <row r="2718" spans="3:9">
      <c r="C2718" s="870">
        <v>45584</v>
      </c>
      <c r="D2718" s="872">
        <v>0.70833333333333337</v>
      </c>
      <c r="E2718" s="871">
        <v>510</v>
      </c>
      <c r="F2718" s="871">
        <v>493</v>
      </c>
      <c r="G2718" s="504">
        <v>510</v>
      </c>
      <c r="H2718" s="504">
        <v>493</v>
      </c>
      <c r="I2718" s="510">
        <v>1003</v>
      </c>
    </row>
    <row r="2719" spans="3:9">
      <c r="C2719" s="870">
        <v>45584</v>
      </c>
      <c r="D2719" s="872">
        <v>0.75</v>
      </c>
      <c r="E2719" s="871">
        <v>535.4</v>
      </c>
      <c r="F2719" s="871">
        <v>508</v>
      </c>
      <c r="G2719" s="504">
        <v>535.4</v>
      </c>
      <c r="H2719" s="504">
        <v>508</v>
      </c>
      <c r="I2719" s="510">
        <v>1043.4000000000001</v>
      </c>
    </row>
    <row r="2720" spans="3:9">
      <c r="C2720" s="870">
        <v>45584</v>
      </c>
      <c r="D2720" s="872">
        <v>0.79166666666666663</v>
      </c>
      <c r="E2720" s="871">
        <v>550.1</v>
      </c>
      <c r="F2720" s="871">
        <v>529</v>
      </c>
      <c r="G2720" s="504">
        <v>550.1</v>
      </c>
      <c r="H2720" s="504">
        <v>529</v>
      </c>
      <c r="I2720" s="510">
        <v>1079.0999999999999</v>
      </c>
    </row>
    <row r="2721" spans="3:9">
      <c r="C2721" s="870">
        <v>45584</v>
      </c>
      <c r="D2721" s="872">
        <v>0.83333333333333337</v>
      </c>
      <c r="E2721" s="871">
        <v>547.6</v>
      </c>
      <c r="F2721" s="871">
        <v>535</v>
      </c>
      <c r="G2721" s="504">
        <v>547.6</v>
      </c>
      <c r="H2721" s="504">
        <v>535</v>
      </c>
      <c r="I2721" s="510">
        <v>1082.5999999999999</v>
      </c>
    </row>
    <row r="2722" spans="3:9">
      <c r="C2722" s="870">
        <v>45584</v>
      </c>
      <c r="D2722" s="872">
        <v>0.875</v>
      </c>
      <c r="E2722" s="871">
        <v>521.20000000000005</v>
      </c>
      <c r="F2722" s="871">
        <v>535</v>
      </c>
      <c r="G2722" s="504">
        <v>521.20000000000005</v>
      </c>
      <c r="H2722" s="504">
        <v>535</v>
      </c>
      <c r="I2722" s="510">
        <v>1056.2</v>
      </c>
    </row>
    <row r="2723" spans="3:9">
      <c r="C2723" s="870">
        <v>45584</v>
      </c>
      <c r="D2723" s="872">
        <v>0.91666666666666663</v>
      </c>
      <c r="E2723" s="871">
        <v>520.6</v>
      </c>
      <c r="F2723" s="871">
        <v>535</v>
      </c>
      <c r="G2723" s="504">
        <v>520.6</v>
      </c>
      <c r="H2723" s="504">
        <v>535</v>
      </c>
      <c r="I2723" s="510">
        <v>1055.5999999999999</v>
      </c>
    </row>
    <row r="2724" spans="3:9">
      <c r="C2724" s="870">
        <v>45584</v>
      </c>
      <c r="D2724" s="872">
        <v>0.95833333333333337</v>
      </c>
      <c r="E2724" s="871">
        <v>508.9</v>
      </c>
      <c r="F2724" s="871">
        <v>527</v>
      </c>
      <c r="G2724" s="504">
        <v>508.9</v>
      </c>
      <c r="H2724" s="504">
        <v>527</v>
      </c>
      <c r="I2724" s="510">
        <v>1035.9000000000001</v>
      </c>
    </row>
    <row r="2725" spans="3:9">
      <c r="C2725" s="870">
        <v>45585</v>
      </c>
      <c r="D2725" s="872">
        <v>0</v>
      </c>
      <c r="E2725" s="871">
        <v>527.9</v>
      </c>
      <c r="F2725" s="871">
        <v>517</v>
      </c>
      <c r="G2725" s="504">
        <v>527.9</v>
      </c>
      <c r="H2725" s="504">
        <v>517</v>
      </c>
      <c r="I2725" s="510">
        <v>1044.9000000000001</v>
      </c>
    </row>
    <row r="2726" spans="3:9">
      <c r="C2726" s="870">
        <v>45585</v>
      </c>
      <c r="D2726" s="872">
        <v>4.1666666666666664E-2</v>
      </c>
      <c r="E2726" s="871">
        <v>506.8</v>
      </c>
      <c r="F2726" s="871">
        <v>495</v>
      </c>
      <c r="G2726" s="504">
        <v>506.8</v>
      </c>
      <c r="H2726" s="504">
        <v>495</v>
      </c>
      <c r="I2726" s="510">
        <v>1001.8</v>
      </c>
    </row>
    <row r="2727" spans="3:9">
      <c r="C2727" s="870">
        <v>45585</v>
      </c>
      <c r="D2727" s="872">
        <v>8.3333333333333329E-2</v>
      </c>
      <c r="E2727" s="871">
        <v>485.9</v>
      </c>
      <c r="F2727" s="871">
        <v>464</v>
      </c>
      <c r="G2727" s="504">
        <v>485.9</v>
      </c>
      <c r="H2727" s="504">
        <v>464</v>
      </c>
      <c r="I2727" s="510">
        <v>949.9</v>
      </c>
    </row>
    <row r="2728" spans="3:9">
      <c r="C2728" s="870">
        <v>45585</v>
      </c>
      <c r="D2728" s="872">
        <v>0.125</v>
      </c>
      <c r="E2728" s="871">
        <v>510</v>
      </c>
      <c r="F2728" s="871">
        <v>335</v>
      </c>
      <c r="G2728" s="504">
        <v>510</v>
      </c>
      <c r="H2728" s="504">
        <v>335</v>
      </c>
      <c r="I2728" s="510">
        <v>845</v>
      </c>
    </row>
    <row r="2729" spans="3:9">
      <c r="C2729" s="870">
        <v>45585</v>
      </c>
      <c r="D2729" s="872">
        <v>0.16666666666666666</v>
      </c>
      <c r="E2729" s="871">
        <v>514.70000000000005</v>
      </c>
      <c r="F2729" s="871">
        <v>503</v>
      </c>
      <c r="G2729" s="504">
        <v>514.70000000000005</v>
      </c>
      <c r="H2729" s="504">
        <v>503</v>
      </c>
      <c r="I2729" s="510">
        <v>1017.7</v>
      </c>
    </row>
    <row r="2730" spans="3:9">
      <c r="C2730" s="870">
        <v>45585</v>
      </c>
      <c r="D2730" s="872">
        <v>0.20833333333333334</v>
      </c>
      <c r="E2730" s="871">
        <v>525.4</v>
      </c>
      <c r="F2730" s="871">
        <v>503</v>
      </c>
      <c r="G2730" s="504">
        <v>525.4</v>
      </c>
      <c r="H2730" s="504">
        <v>503</v>
      </c>
      <c r="I2730" s="510">
        <v>1028.4000000000001</v>
      </c>
    </row>
    <row r="2731" spans="3:9">
      <c r="C2731" s="870">
        <v>45585</v>
      </c>
      <c r="D2731" s="872">
        <v>0.25</v>
      </c>
      <c r="E2731" s="871">
        <v>540.20000000000005</v>
      </c>
      <c r="F2731" s="871">
        <v>572</v>
      </c>
      <c r="G2731" s="504">
        <v>540.20000000000005</v>
      </c>
      <c r="H2731" s="504">
        <v>572</v>
      </c>
      <c r="I2731" s="510">
        <v>1112.2</v>
      </c>
    </row>
    <row r="2732" spans="3:9">
      <c r="C2732" s="870">
        <v>45585</v>
      </c>
      <c r="D2732" s="872">
        <v>0.29166666666666669</v>
      </c>
      <c r="E2732" s="871">
        <v>582.4</v>
      </c>
      <c r="F2732" s="871">
        <v>613</v>
      </c>
      <c r="G2732" s="504">
        <v>582.4</v>
      </c>
      <c r="H2732" s="504">
        <v>613</v>
      </c>
      <c r="I2732" s="510">
        <v>1195.4000000000001</v>
      </c>
    </row>
    <row r="2733" spans="3:9">
      <c r="C2733" s="870">
        <v>45585</v>
      </c>
      <c r="D2733" s="872">
        <v>0.33333333333333331</v>
      </c>
      <c r="E2733" s="871">
        <v>608.70000000000005</v>
      </c>
      <c r="F2733" s="871">
        <v>450</v>
      </c>
      <c r="G2733" s="504">
        <v>608.70000000000005</v>
      </c>
      <c r="H2733" s="504">
        <v>450</v>
      </c>
      <c r="I2733" s="510">
        <v>1058.7</v>
      </c>
    </row>
    <row r="2734" spans="3:9">
      <c r="C2734" s="870">
        <v>45585</v>
      </c>
      <c r="D2734" s="872">
        <v>0.375</v>
      </c>
      <c r="E2734" s="871">
        <v>560.79999999999995</v>
      </c>
      <c r="F2734" s="871">
        <v>512</v>
      </c>
      <c r="G2734" s="504">
        <v>560.79999999999995</v>
      </c>
      <c r="H2734" s="504">
        <v>512</v>
      </c>
      <c r="I2734" s="510">
        <v>1072.8</v>
      </c>
    </row>
    <row r="2735" spans="3:9">
      <c r="C2735" s="870">
        <v>45585</v>
      </c>
      <c r="D2735" s="872">
        <v>0.41666666666666669</v>
      </c>
      <c r="E2735" s="871">
        <v>475.7</v>
      </c>
      <c r="F2735" s="871">
        <v>494</v>
      </c>
      <c r="G2735" s="504">
        <v>475.7</v>
      </c>
      <c r="H2735" s="504">
        <v>494</v>
      </c>
      <c r="I2735" s="510">
        <v>969.7</v>
      </c>
    </row>
    <row r="2736" spans="3:9">
      <c r="C2736" s="870">
        <v>45585</v>
      </c>
      <c r="D2736" s="872">
        <v>0.45833333333333331</v>
      </c>
      <c r="E2736" s="871">
        <v>484.2</v>
      </c>
      <c r="F2736" s="871">
        <v>458</v>
      </c>
      <c r="G2736" s="504">
        <v>484.2</v>
      </c>
      <c r="H2736" s="504">
        <v>458</v>
      </c>
      <c r="I2736" s="510">
        <v>942.2</v>
      </c>
    </row>
    <row r="2737" spans="3:9">
      <c r="C2737" s="870">
        <v>45585</v>
      </c>
      <c r="D2737" s="872">
        <v>0.5</v>
      </c>
      <c r="E2737" s="871">
        <v>506.5</v>
      </c>
      <c r="F2737" s="871">
        <v>543</v>
      </c>
      <c r="G2737" s="504">
        <v>506.5</v>
      </c>
      <c r="H2737" s="504">
        <v>543</v>
      </c>
      <c r="I2737" s="510">
        <v>1049.5</v>
      </c>
    </row>
    <row r="2738" spans="3:9">
      <c r="C2738" s="870">
        <v>45585</v>
      </c>
      <c r="D2738" s="872">
        <v>0.54166666666666663</v>
      </c>
      <c r="E2738" s="871">
        <v>517.6</v>
      </c>
      <c r="F2738" s="871">
        <v>536</v>
      </c>
      <c r="G2738" s="504">
        <v>517.6</v>
      </c>
      <c r="H2738" s="504">
        <v>536</v>
      </c>
      <c r="I2738" s="510">
        <v>1053.5999999999999</v>
      </c>
    </row>
    <row r="2739" spans="3:9">
      <c r="C2739" s="870">
        <v>45585</v>
      </c>
      <c r="D2739" s="872">
        <v>0.58333333333333337</v>
      </c>
      <c r="E2739" s="871">
        <v>545.70000000000005</v>
      </c>
      <c r="F2739" s="871">
        <v>504</v>
      </c>
      <c r="G2739" s="504">
        <v>545.70000000000005</v>
      </c>
      <c r="H2739" s="504">
        <v>504</v>
      </c>
      <c r="I2739" s="510">
        <v>1049.7</v>
      </c>
    </row>
    <row r="2740" spans="3:9">
      <c r="C2740" s="870">
        <v>45585</v>
      </c>
      <c r="D2740" s="872">
        <v>0.625</v>
      </c>
      <c r="E2740" s="871">
        <v>528.79999999999995</v>
      </c>
      <c r="F2740" s="871">
        <v>503</v>
      </c>
      <c r="G2740" s="504">
        <v>528.79999999999995</v>
      </c>
      <c r="H2740" s="504">
        <v>503</v>
      </c>
      <c r="I2740" s="510">
        <v>1031.8</v>
      </c>
    </row>
    <row r="2741" spans="3:9">
      <c r="C2741" s="870">
        <v>45585</v>
      </c>
      <c r="D2741" s="872">
        <v>0.66666666666666663</v>
      </c>
      <c r="E2741" s="871">
        <v>532.9</v>
      </c>
      <c r="F2741" s="871">
        <v>498</v>
      </c>
      <c r="G2741" s="504">
        <v>532.9</v>
      </c>
      <c r="H2741" s="504">
        <v>498</v>
      </c>
      <c r="I2741" s="510">
        <v>1030.9000000000001</v>
      </c>
    </row>
    <row r="2742" spans="3:9">
      <c r="C2742" s="870">
        <v>45585</v>
      </c>
      <c r="D2742" s="872">
        <v>0.70833333333333337</v>
      </c>
      <c r="E2742" s="871">
        <v>549</v>
      </c>
      <c r="F2742" s="871">
        <v>480</v>
      </c>
      <c r="G2742" s="504">
        <v>549</v>
      </c>
      <c r="H2742" s="504">
        <v>480</v>
      </c>
      <c r="I2742" s="510">
        <v>1029</v>
      </c>
    </row>
    <row r="2743" spans="3:9">
      <c r="C2743" s="870">
        <v>45585</v>
      </c>
      <c r="D2743" s="872">
        <v>0.75</v>
      </c>
      <c r="E2743" s="871">
        <v>543.20000000000005</v>
      </c>
      <c r="F2743" s="871">
        <v>601</v>
      </c>
      <c r="G2743" s="504">
        <v>543.20000000000005</v>
      </c>
      <c r="H2743" s="504">
        <v>601</v>
      </c>
      <c r="I2743" s="510">
        <v>1144.2</v>
      </c>
    </row>
    <row r="2744" spans="3:9">
      <c r="C2744" s="870">
        <v>45585</v>
      </c>
      <c r="D2744" s="872">
        <v>0.79166666666666663</v>
      </c>
      <c r="E2744" s="871">
        <v>529.5</v>
      </c>
      <c r="F2744" s="871">
        <v>489</v>
      </c>
      <c r="G2744" s="504">
        <v>529.5</v>
      </c>
      <c r="H2744" s="504">
        <v>489</v>
      </c>
      <c r="I2744" s="510">
        <v>1018.5</v>
      </c>
    </row>
    <row r="2745" spans="3:9">
      <c r="C2745" s="870">
        <v>45585</v>
      </c>
      <c r="D2745" s="872">
        <v>0.83333333333333337</v>
      </c>
      <c r="E2745" s="871">
        <v>549.5</v>
      </c>
      <c r="F2745" s="871">
        <v>392</v>
      </c>
      <c r="G2745" s="504">
        <v>549.5</v>
      </c>
      <c r="H2745" s="504">
        <v>392</v>
      </c>
      <c r="I2745" s="510">
        <v>941.5</v>
      </c>
    </row>
    <row r="2746" spans="3:9">
      <c r="C2746" s="870">
        <v>45585</v>
      </c>
      <c r="D2746" s="872">
        <v>0.875</v>
      </c>
      <c r="E2746" s="871">
        <v>533.1</v>
      </c>
      <c r="F2746" s="871">
        <v>463</v>
      </c>
      <c r="G2746" s="504">
        <v>533.1</v>
      </c>
      <c r="H2746" s="504">
        <v>463</v>
      </c>
      <c r="I2746" s="510">
        <v>996.1</v>
      </c>
    </row>
    <row r="2747" spans="3:9">
      <c r="C2747" s="870">
        <v>45585</v>
      </c>
      <c r="D2747" s="872">
        <v>0.91666666666666663</v>
      </c>
      <c r="E2747" s="871">
        <v>531.6</v>
      </c>
      <c r="F2747" s="871">
        <v>501</v>
      </c>
      <c r="G2747" s="504">
        <v>531.6</v>
      </c>
      <c r="H2747" s="504">
        <v>501</v>
      </c>
      <c r="I2747" s="510">
        <v>1032.5999999999999</v>
      </c>
    </row>
    <row r="2748" spans="3:9">
      <c r="C2748" s="870">
        <v>45585</v>
      </c>
      <c r="D2748" s="872">
        <v>0.95833333333333337</v>
      </c>
      <c r="E2748" s="871">
        <v>535.1</v>
      </c>
      <c r="F2748" s="871">
        <v>412</v>
      </c>
      <c r="G2748" s="504">
        <v>535.1</v>
      </c>
      <c r="H2748" s="504">
        <v>412</v>
      </c>
      <c r="I2748" s="510">
        <v>947.1</v>
      </c>
    </row>
    <row r="2749" spans="3:9">
      <c r="C2749" s="870">
        <v>45586</v>
      </c>
      <c r="D2749" s="872">
        <v>0</v>
      </c>
      <c r="E2749" s="871">
        <v>497.8</v>
      </c>
      <c r="F2749" s="871">
        <v>511</v>
      </c>
      <c r="G2749" s="504">
        <v>497.8</v>
      </c>
      <c r="H2749" s="504">
        <v>511</v>
      </c>
      <c r="I2749" s="510">
        <v>1008.8</v>
      </c>
    </row>
    <row r="2750" spans="3:9">
      <c r="C2750" s="870">
        <v>45586</v>
      </c>
      <c r="D2750" s="872">
        <v>4.1666666666666664E-2</v>
      </c>
      <c r="E2750" s="871">
        <v>467.5</v>
      </c>
      <c r="F2750" s="871">
        <v>502</v>
      </c>
      <c r="G2750" s="504">
        <v>467.5</v>
      </c>
      <c r="H2750" s="504">
        <v>502</v>
      </c>
      <c r="I2750" s="510">
        <v>969.5</v>
      </c>
    </row>
    <row r="2751" spans="3:9">
      <c r="C2751" s="870">
        <v>45586</v>
      </c>
      <c r="D2751" s="872">
        <v>8.3333333333333329E-2</v>
      </c>
      <c r="E2751" s="871">
        <v>449.6</v>
      </c>
      <c r="F2751" s="871">
        <v>521</v>
      </c>
      <c r="G2751" s="504">
        <v>449.6</v>
      </c>
      <c r="H2751" s="504">
        <v>521</v>
      </c>
      <c r="I2751" s="510">
        <v>970.6</v>
      </c>
    </row>
    <row r="2752" spans="3:9">
      <c r="C2752" s="870">
        <v>45586</v>
      </c>
      <c r="D2752" s="872">
        <v>0.125</v>
      </c>
      <c r="E2752" s="871">
        <v>481.6</v>
      </c>
      <c r="F2752" s="871">
        <v>484</v>
      </c>
      <c r="G2752" s="504">
        <v>481.6</v>
      </c>
      <c r="H2752" s="504">
        <v>484</v>
      </c>
      <c r="I2752" s="510">
        <v>965.6</v>
      </c>
    </row>
    <row r="2753" spans="3:9">
      <c r="C2753" s="870">
        <v>45586</v>
      </c>
      <c r="D2753" s="872">
        <v>0.16666666666666666</v>
      </c>
      <c r="E2753" s="871">
        <v>482.8</v>
      </c>
      <c r="F2753" s="871">
        <v>463</v>
      </c>
      <c r="G2753" s="504">
        <v>482.8</v>
      </c>
      <c r="H2753" s="504">
        <v>463</v>
      </c>
      <c r="I2753" s="510">
        <v>945.8</v>
      </c>
    </row>
    <row r="2754" spans="3:9">
      <c r="C2754" s="870">
        <v>45586</v>
      </c>
      <c r="D2754" s="872">
        <v>0.20833333333333334</v>
      </c>
      <c r="E2754" s="871">
        <v>507.5</v>
      </c>
      <c r="F2754" s="871">
        <v>385</v>
      </c>
      <c r="G2754" s="504">
        <v>507.5</v>
      </c>
      <c r="H2754" s="504">
        <v>385</v>
      </c>
      <c r="I2754" s="510">
        <v>892.5</v>
      </c>
    </row>
    <row r="2755" spans="3:9">
      <c r="C2755" s="870">
        <v>45586</v>
      </c>
      <c r="D2755" s="872">
        <v>0.25</v>
      </c>
      <c r="E2755" s="871">
        <v>513.9</v>
      </c>
      <c r="F2755" s="871">
        <v>544</v>
      </c>
      <c r="G2755" s="504">
        <v>513.9</v>
      </c>
      <c r="H2755" s="504">
        <v>544</v>
      </c>
      <c r="I2755" s="510">
        <v>1057.9000000000001</v>
      </c>
    </row>
    <row r="2756" spans="3:9">
      <c r="C2756" s="870">
        <v>45586</v>
      </c>
      <c r="D2756" s="872">
        <v>0.29166666666666669</v>
      </c>
      <c r="E2756" s="871">
        <v>530.5</v>
      </c>
      <c r="F2756" s="871">
        <v>579</v>
      </c>
      <c r="G2756" s="504">
        <v>530.5</v>
      </c>
      <c r="H2756" s="504">
        <v>579</v>
      </c>
      <c r="I2756" s="510">
        <v>1109.5</v>
      </c>
    </row>
    <row r="2757" spans="3:9">
      <c r="C2757" s="870">
        <v>45586</v>
      </c>
      <c r="D2757" s="872">
        <v>0.33333333333333331</v>
      </c>
      <c r="E2757" s="871">
        <v>530</v>
      </c>
      <c r="F2757" s="871">
        <v>568</v>
      </c>
      <c r="G2757" s="504">
        <v>530</v>
      </c>
      <c r="H2757" s="504">
        <v>568</v>
      </c>
      <c r="I2757" s="510">
        <v>1098</v>
      </c>
    </row>
    <row r="2758" spans="3:9">
      <c r="C2758" s="870">
        <v>45586</v>
      </c>
      <c r="D2758" s="872">
        <v>0.375</v>
      </c>
      <c r="E2758" s="871">
        <v>520.1</v>
      </c>
      <c r="F2758" s="871">
        <v>530</v>
      </c>
      <c r="G2758" s="504">
        <v>520.1</v>
      </c>
      <c r="H2758" s="504">
        <v>530</v>
      </c>
      <c r="I2758" s="510">
        <v>1050.0999999999999</v>
      </c>
    </row>
    <row r="2759" spans="3:9">
      <c r="C2759" s="870">
        <v>45586</v>
      </c>
      <c r="D2759" s="872">
        <v>0.41666666666666669</v>
      </c>
      <c r="E2759" s="871">
        <v>512.70000000000005</v>
      </c>
      <c r="F2759" s="871">
        <v>498</v>
      </c>
      <c r="G2759" s="504">
        <v>512.70000000000005</v>
      </c>
      <c r="H2759" s="504">
        <v>498</v>
      </c>
      <c r="I2759" s="510">
        <v>1010.7</v>
      </c>
    </row>
    <row r="2760" spans="3:9">
      <c r="C2760" s="870">
        <v>45586</v>
      </c>
      <c r="D2760" s="872">
        <v>0.45833333333333331</v>
      </c>
      <c r="E2760" s="871">
        <v>526</v>
      </c>
      <c r="F2760" s="871">
        <v>485</v>
      </c>
      <c r="G2760" s="504">
        <v>526</v>
      </c>
      <c r="H2760" s="504">
        <v>485</v>
      </c>
      <c r="I2760" s="510">
        <v>1011</v>
      </c>
    </row>
    <row r="2761" spans="3:9">
      <c r="C2761" s="870">
        <v>45586</v>
      </c>
      <c r="D2761" s="872">
        <v>0.5</v>
      </c>
      <c r="E2761" s="871">
        <v>533.20000000000005</v>
      </c>
      <c r="F2761" s="871">
        <v>473</v>
      </c>
      <c r="G2761" s="504">
        <v>533.20000000000005</v>
      </c>
      <c r="H2761" s="504">
        <v>473</v>
      </c>
      <c r="I2761" s="510">
        <v>1006.2</v>
      </c>
    </row>
    <row r="2762" spans="3:9">
      <c r="C2762" s="870">
        <v>45586</v>
      </c>
      <c r="D2762" s="872">
        <v>0.54166666666666663</v>
      </c>
      <c r="E2762" s="871">
        <v>538.70000000000005</v>
      </c>
      <c r="F2762" s="871">
        <v>485</v>
      </c>
      <c r="G2762" s="504">
        <v>538.70000000000005</v>
      </c>
      <c r="H2762" s="504">
        <v>485</v>
      </c>
      <c r="I2762" s="510">
        <v>1023.7</v>
      </c>
    </row>
    <row r="2763" spans="3:9">
      <c r="C2763" s="870">
        <v>45586</v>
      </c>
      <c r="D2763" s="872">
        <v>0.58333333333333337</v>
      </c>
      <c r="E2763" s="871">
        <v>512.6</v>
      </c>
      <c r="F2763" s="871">
        <v>462</v>
      </c>
      <c r="G2763" s="504">
        <v>512.6</v>
      </c>
      <c r="H2763" s="504">
        <v>462</v>
      </c>
      <c r="I2763" s="510">
        <v>974.6</v>
      </c>
    </row>
    <row r="2764" spans="3:9">
      <c r="C2764" s="870">
        <v>45586</v>
      </c>
      <c r="D2764" s="872">
        <v>0.625</v>
      </c>
      <c r="E2764" s="871">
        <v>318.10000000000002</v>
      </c>
      <c r="F2764" s="871">
        <v>378</v>
      </c>
      <c r="G2764" s="504">
        <v>318.10000000000002</v>
      </c>
      <c r="H2764" s="504">
        <v>378</v>
      </c>
      <c r="I2764" s="510">
        <v>696.1</v>
      </c>
    </row>
    <row r="2765" spans="3:9">
      <c r="C2765" s="870">
        <v>45586</v>
      </c>
      <c r="D2765" s="872">
        <v>0.66666666666666663</v>
      </c>
      <c r="E2765" s="871">
        <v>447.9</v>
      </c>
      <c r="F2765" s="871">
        <v>424</v>
      </c>
      <c r="G2765" s="504">
        <v>447.9</v>
      </c>
      <c r="H2765" s="504">
        <v>424</v>
      </c>
      <c r="I2765" s="510">
        <v>871.9</v>
      </c>
    </row>
    <row r="2766" spans="3:9">
      <c r="C2766" s="870">
        <v>45586</v>
      </c>
      <c r="D2766" s="872">
        <v>0.70833333333333337</v>
      </c>
      <c r="E2766" s="871">
        <v>418.7</v>
      </c>
      <c r="F2766" s="871">
        <v>458</v>
      </c>
      <c r="G2766" s="504">
        <v>418.7</v>
      </c>
      <c r="H2766" s="504">
        <v>458</v>
      </c>
      <c r="I2766" s="510">
        <v>876.7</v>
      </c>
    </row>
    <row r="2767" spans="3:9">
      <c r="C2767" s="870">
        <v>45586</v>
      </c>
      <c r="D2767" s="872">
        <v>0.75</v>
      </c>
      <c r="E2767" s="871">
        <v>493.5</v>
      </c>
      <c r="F2767" s="871">
        <v>511</v>
      </c>
      <c r="G2767" s="504">
        <v>493.5</v>
      </c>
      <c r="H2767" s="504">
        <v>511</v>
      </c>
      <c r="I2767" s="510">
        <v>1004.5</v>
      </c>
    </row>
    <row r="2768" spans="3:9">
      <c r="C2768" s="870">
        <v>45586</v>
      </c>
      <c r="D2768" s="872">
        <v>0.79166666666666663</v>
      </c>
      <c r="E2768" s="871">
        <v>489.7</v>
      </c>
      <c r="F2768" s="871">
        <v>513</v>
      </c>
      <c r="G2768" s="504">
        <v>489.7</v>
      </c>
      <c r="H2768" s="504">
        <v>513</v>
      </c>
      <c r="I2768" s="510">
        <v>1002.7</v>
      </c>
    </row>
    <row r="2769" spans="3:9">
      <c r="C2769" s="870">
        <v>45586</v>
      </c>
      <c r="D2769" s="872">
        <v>0.83333333333333337</v>
      </c>
      <c r="E2769" s="871">
        <v>503.9</v>
      </c>
      <c r="F2769" s="871">
        <v>481</v>
      </c>
      <c r="G2769" s="504">
        <v>503.9</v>
      </c>
      <c r="H2769" s="504">
        <v>481</v>
      </c>
      <c r="I2769" s="510">
        <v>984.9</v>
      </c>
    </row>
    <row r="2770" spans="3:9">
      <c r="C2770" s="870">
        <v>45586</v>
      </c>
      <c r="D2770" s="872">
        <v>0.875</v>
      </c>
      <c r="E2770" s="871">
        <v>503.2</v>
      </c>
      <c r="F2770" s="871">
        <v>429</v>
      </c>
      <c r="G2770" s="504">
        <v>503.2</v>
      </c>
      <c r="H2770" s="504">
        <v>429</v>
      </c>
      <c r="I2770" s="510">
        <v>932.2</v>
      </c>
    </row>
    <row r="2771" spans="3:9">
      <c r="C2771" s="870">
        <v>45586</v>
      </c>
      <c r="D2771" s="872">
        <v>0.91666666666666663</v>
      </c>
      <c r="E2771" s="871">
        <v>510.1</v>
      </c>
      <c r="F2771" s="871">
        <v>363</v>
      </c>
      <c r="G2771" s="504">
        <v>510.1</v>
      </c>
      <c r="H2771" s="504">
        <v>363</v>
      </c>
      <c r="I2771" s="510">
        <v>873.1</v>
      </c>
    </row>
    <row r="2772" spans="3:9">
      <c r="C2772" s="870">
        <v>45586</v>
      </c>
      <c r="D2772" s="872">
        <v>0.95833333333333337</v>
      </c>
      <c r="E2772" s="871">
        <v>503</v>
      </c>
      <c r="F2772" s="871">
        <v>431</v>
      </c>
      <c r="G2772" s="504">
        <v>503</v>
      </c>
      <c r="H2772" s="504">
        <v>431</v>
      </c>
      <c r="I2772" s="510">
        <v>934</v>
      </c>
    </row>
    <row r="2773" spans="3:9">
      <c r="C2773" s="870">
        <v>45587</v>
      </c>
      <c r="D2773" s="872">
        <v>0</v>
      </c>
      <c r="E2773" s="871">
        <v>515</v>
      </c>
      <c r="F2773" s="871">
        <v>534</v>
      </c>
      <c r="G2773" s="504">
        <v>515</v>
      </c>
      <c r="H2773" s="504">
        <v>534</v>
      </c>
      <c r="I2773" s="510">
        <v>1049</v>
      </c>
    </row>
    <row r="2774" spans="3:9">
      <c r="C2774" s="870">
        <v>45587</v>
      </c>
      <c r="D2774" s="872">
        <v>4.1666666666666664E-2</v>
      </c>
      <c r="E2774" s="871">
        <v>505.4</v>
      </c>
      <c r="F2774" s="871">
        <v>512</v>
      </c>
      <c r="G2774" s="504">
        <v>505.4</v>
      </c>
      <c r="H2774" s="504">
        <v>512</v>
      </c>
      <c r="I2774" s="510">
        <v>1017.4</v>
      </c>
    </row>
    <row r="2775" spans="3:9">
      <c r="C2775" s="870">
        <v>45587</v>
      </c>
      <c r="D2775" s="872">
        <v>8.3333333333333329E-2</v>
      </c>
      <c r="E2775" s="871">
        <v>494.7</v>
      </c>
      <c r="F2775" s="871">
        <v>501</v>
      </c>
      <c r="G2775" s="504">
        <v>494.7</v>
      </c>
      <c r="H2775" s="504">
        <v>501</v>
      </c>
      <c r="I2775" s="510">
        <v>995.7</v>
      </c>
    </row>
    <row r="2776" spans="3:9">
      <c r="C2776" s="870">
        <v>45587</v>
      </c>
      <c r="D2776" s="872">
        <v>0.125</v>
      </c>
      <c r="E2776" s="871">
        <v>500</v>
      </c>
      <c r="F2776" s="871">
        <v>490</v>
      </c>
      <c r="G2776" s="504">
        <v>500</v>
      </c>
      <c r="H2776" s="504">
        <v>490</v>
      </c>
      <c r="I2776" s="510">
        <v>990</v>
      </c>
    </row>
    <row r="2777" spans="3:9">
      <c r="C2777" s="870">
        <v>45587</v>
      </c>
      <c r="D2777" s="872">
        <v>0.16666666666666666</v>
      </c>
      <c r="E2777" s="871">
        <v>494</v>
      </c>
      <c r="F2777" s="871">
        <v>475</v>
      </c>
      <c r="G2777" s="504">
        <v>494</v>
      </c>
      <c r="H2777" s="504">
        <v>475</v>
      </c>
      <c r="I2777" s="510">
        <v>969</v>
      </c>
    </row>
    <row r="2778" spans="3:9">
      <c r="C2778" s="870">
        <v>45587</v>
      </c>
      <c r="D2778" s="872">
        <v>0.20833333333333334</v>
      </c>
      <c r="E2778" s="871">
        <v>489.8</v>
      </c>
      <c r="F2778" s="871">
        <v>473</v>
      </c>
      <c r="G2778" s="504">
        <v>489.8</v>
      </c>
      <c r="H2778" s="504">
        <v>473</v>
      </c>
      <c r="I2778" s="510">
        <v>962.8</v>
      </c>
    </row>
    <row r="2779" spans="3:9">
      <c r="C2779" s="870">
        <v>45587</v>
      </c>
      <c r="D2779" s="872">
        <v>0.25</v>
      </c>
      <c r="E2779" s="871">
        <v>475.5</v>
      </c>
      <c r="F2779" s="871">
        <v>465</v>
      </c>
      <c r="G2779" s="504">
        <v>475.5</v>
      </c>
      <c r="H2779" s="504">
        <v>465</v>
      </c>
      <c r="I2779" s="510">
        <v>940.5</v>
      </c>
    </row>
    <row r="2780" spans="3:9">
      <c r="C2780" s="870">
        <v>45587</v>
      </c>
      <c r="D2780" s="872">
        <v>0.29166666666666669</v>
      </c>
      <c r="E2780" s="871">
        <v>464.6</v>
      </c>
      <c r="F2780" s="871">
        <v>465</v>
      </c>
      <c r="G2780" s="504">
        <v>464.6</v>
      </c>
      <c r="H2780" s="504">
        <v>465</v>
      </c>
      <c r="I2780" s="510">
        <v>929.6</v>
      </c>
    </row>
    <row r="2781" spans="3:9">
      <c r="C2781" s="870">
        <v>45587</v>
      </c>
      <c r="D2781" s="872">
        <v>0.33333333333333331</v>
      </c>
      <c r="E2781" s="871">
        <v>459.7</v>
      </c>
      <c r="F2781" s="871">
        <v>465</v>
      </c>
      <c r="G2781" s="504">
        <v>459.7</v>
      </c>
      <c r="H2781" s="504">
        <v>465</v>
      </c>
      <c r="I2781" s="510">
        <v>924.7</v>
      </c>
    </row>
    <row r="2782" spans="3:9">
      <c r="C2782" s="870">
        <v>45587</v>
      </c>
      <c r="D2782" s="872">
        <v>0.375</v>
      </c>
      <c r="E2782" s="871">
        <v>487.9</v>
      </c>
      <c r="F2782" s="871">
        <v>449</v>
      </c>
      <c r="G2782" s="504">
        <v>487.9</v>
      </c>
      <c r="H2782" s="504">
        <v>449</v>
      </c>
      <c r="I2782" s="510">
        <v>936.9</v>
      </c>
    </row>
    <row r="2783" spans="3:9">
      <c r="C2783" s="870">
        <v>45587</v>
      </c>
      <c r="D2783" s="872">
        <v>0.41666666666666669</v>
      </c>
      <c r="E2783" s="871">
        <v>488.7</v>
      </c>
      <c r="F2783" s="871">
        <v>453</v>
      </c>
      <c r="G2783" s="504">
        <v>488.7</v>
      </c>
      <c r="H2783" s="504">
        <v>453</v>
      </c>
      <c r="I2783" s="510">
        <v>941.7</v>
      </c>
    </row>
    <row r="2784" spans="3:9">
      <c r="C2784" s="870">
        <v>45587</v>
      </c>
      <c r="D2784" s="872">
        <v>0.45833333333333331</v>
      </c>
      <c r="E2784" s="871">
        <v>479.8</v>
      </c>
      <c r="F2784" s="871">
        <v>463</v>
      </c>
      <c r="G2784" s="504">
        <v>479.8</v>
      </c>
      <c r="H2784" s="504">
        <v>463</v>
      </c>
      <c r="I2784" s="510">
        <v>942.8</v>
      </c>
    </row>
    <row r="2785" spans="3:9">
      <c r="C2785" s="870">
        <v>45587</v>
      </c>
      <c r="D2785" s="872">
        <v>0.5</v>
      </c>
      <c r="E2785" s="871">
        <v>479.8</v>
      </c>
      <c r="F2785" s="871">
        <v>438</v>
      </c>
      <c r="G2785" s="504">
        <v>479.8</v>
      </c>
      <c r="H2785" s="504">
        <v>438</v>
      </c>
      <c r="I2785" s="510">
        <v>917.8</v>
      </c>
    </row>
    <row r="2786" spans="3:9">
      <c r="C2786" s="870">
        <v>45587</v>
      </c>
      <c r="D2786" s="872">
        <v>0.54166666666666663</v>
      </c>
      <c r="E2786" s="871">
        <v>481.6</v>
      </c>
      <c r="F2786" s="871">
        <v>470</v>
      </c>
      <c r="G2786" s="504">
        <v>481.6</v>
      </c>
      <c r="H2786" s="504">
        <v>470</v>
      </c>
      <c r="I2786" s="510">
        <v>951.6</v>
      </c>
    </row>
    <row r="2787" spans="3:9">
      <c r="C2787" s="870">
        <v>45587</v>
      </c>
      <c r="D2787" s="872">
        <v>0.58333333333333337</v>
      </c>
      <c r="E2787" s="871">
        <v>490</v>
      </c>
      <c r="F2787" s="871">
        <v>505</v>
      </c>
      <c r="G2787" s="504">
        <v>490</v>
      </c>
      <c r="H2787" s="504">
        <v>505</v>
      </c>
      <c r="I2787" s="510">
        <v>995</v>
      </c>
    </row>
    <row r="2788" spans="3:9">
      <c r="C2788" s="870">
        <v>45587</v>
      </c>
      <c r="D2788" s="872">
        <v>0.625</v>
      </c>
      <c r="E2788" s="871">
        <v>490.2</v>
      </c>
      <c r="F2788" s="871">
        <v>486</v>
      </c>
      <c r="G2788" s="504">
        <v>490.2</v>
      </c>
      <c r="H2788" s="504">
        <v>486</v>
      </c>
      <c r="I2788" s="510">
        <v>976.2</v>
      </c>
    </row>
    <row r="2789" spans="3:9">
      <c r="C2789" s="870">
        <v>45587</v>
      </c>
      <c r="D2789" s="872">
        <v>0.66666666666666663</v>
      </c>
      <c r="E2789" s="871">
        <v>490</v>
      </c>
      <c r="F2789" s="871">
        <v>479</v>
      </c>
      <c r="G2789" s="504">
        <v>490</v>
      </c>
      <c r="H2789" s="504">
        <v>479</v>
      </c>
      <c r="I2789" s="510">
        <v>969</v>
      </c>
    </row>
    <row r="2790" spans="3:9">
      <c r="C2790" s="870">
        <v>45587</v>
      </c>
      <c r="D2790" s="872">
        <v>0.70833333333333337</v>
      </c>
      <c r="E2790" s="871">
        <v>489.8</v>
      </c>
      <c r="F2790" s="871">
        <v>469</v>
      </c>
      <c r="G2790" s="504">
        <v>489.8</v>
      </c>
      <c r="H2790" s="504">
        <v>469</v>
      </c>
      <c r="I2790" s="510">
        <v>958.8</v>
      </c>
    </row>
    <row r="2791" spans="3:9">
      <c r="C2791" s="870">
        <v>45587</v>
      </c>
      <c r="D2791" s="872">
        <v>0.75</v>
      </c>
      <c r="E2791" s="871">
        <v>489.9</v>
      </c>
      <c r="F2791" s="871">
        <v>431</v>
      </c>
      <c r="G2791" s="504">
        <v>489.9</v>
      </c>
      <c r="H2791" s="504">
        <v>431</v>
      </c>
      <c r="I2791" s="510">
        <v>920.9</v>
      </c>
    </row>
    <row r="2792" spans="3:9">
      <c r="C2792" s="870">
        <v>45587</v>
      </c>
      <c r="D2792" s="872">
        <v>0.79166666666666663</v>
      </c>
      <c r="E2792" s="871">
        <v>490</v>
      </c>
      <c r="F2792" s="871">
        <v>392</v>
      </c>
      <c r="G2792" s="504">
        <v>490</v>
      </c>
      <c r="H2792" s="504">
        <v>392</v>
      </c>
      <c r="I2792" s="510">
        <v>882</v>
      </c>
    </row>
    <row r="2793" spans="3:9">
      <c r="C2793" s="870">
        <v>45587</v>
      </c>
      <c r="D2793" s="872">
        <v>0.83333333333333337</v>
      </c>
      <c r="E2793" s="871">
        <v>488.5</v>
      </c>
      <c r="F2793" s="871">
        <v>360</v>
      </c>
      <c r="G2793" s="504">
        <v>488.5</v>
      </c>
      <c r="H2793" s="504">
        <v>360</v>
      </c>
      <c r="I2793" s="510">
        <v>848.5</v>
      </c>
    </row>
    <row r="2794" spans="3:9">
      <c r="C2794" s="870">
        <v>45587</v>
      </c>
      <c r="D2794" s="872">
        <v>0.875</v>
      </c>
      <c r="E2794" s="871">
        <v>480</v>
      </c>
      <c r="F2794" s="871">
        <v>374</v>
      </c>
      <c r="G2794" s="504">
        <v>480</v>
      </c>
      <c r="H2794" s="504">
        <v>374</v>
      </c>
      <c r="I2794" s="510">
        <v>854</v>
      </c>
    </row>
    <row r="2795" spans="3:9">
      <c r="C2795" s="870">
        <v>45587</v>
      </c>
      <c r="D2795" s="872">
        <v>0.91666666666666663</v>
      </c>
      <c r="E2795" s="871">
        <v>480.2</v>
      </c>
      <c r="F2795" s="871">
        <v>469</v>
      </c>
      <c r="G2795" s="504">
        <v>480.2</v>
      </c>
      <c r="H2795" s="504">
        <v>469</v>
      </c>
      <c r="I2795" s="510">
        <v>949.2</v>
      </c>
    </row>
    <row r="2796" spans="3:9">
      <c r="C2796" s="870">
        <v>45587</v>
      </c>
      <c r="D2796" s="872">
        <v>0.95833333333333337</v>
      </c>
      <c r="E2796" s="871">
        <v>472.8</v>
      </c>
      <c r="F2796" s="871">
        <v>539</v>
      </c>
      <c r="G2796" s="504">
        <v>472.8</v>
      </c>
      <c r="H2796" s="504">
        <v>539</v>
      </c>
      <c r="I2796" s="510">
        <v>1011.8</v>
      </c>
    </row>
    <row r="2797" spans="3:9">
      <c r="C2797" s="870">
        <v>45588</v>
      </c>
      <c r="D2797" s="872">
        <v>0</v>
      </c>
      <c r="E2797" s="871">
        <v>457.4</v>
      </c>
      <c r="F2797" s="871">
        <v>479</v>
      </c>
      <c r="G2797" s="504">
        <v>457.4</v>
      </c>
      <c r="H2797" s="504">
        <v>479</v>
      </c>
      <c r="I2797" s="510">
        <v>936.4</v>
      </c>
    </row>
    <row r="2798" spans="3:9">
      <c r="C2798" s="870">
        <v>45588</v>
      </c>
      <c r="D2798" s="872">
        <v>4.1666666666666664E-2</v>
      </c>
      <c r="E2798" s="871">
        <v>457.8</v>
      </c>
      <c r="F2798" s="871">
        <v>459</v>
      </c>
      <c r="G2798" s="504">
        <v>457.8</v>
      </c>
      <c r="H2798" s="504">
        <v>459</v>
      </c>
      <c r="I2798" s="510">
        <v>916.8</v>
      </c>
    </row>
    <row r="2799" spans="3:9">
      <c r="C2799" s="870">
        <v>45588</v>
      </c>
      <c r="D2799" s="872">
        <v>8.3333333333333329E-2</v>
      </c>
      <c r="E2799" s="871">
        <v>469.7</v>
      </c>
      <c r="F2799" s="871">
        <v>453</v>
      </c>
      <c r="G2799" s="504">
        <v>469.7</v>
      </c>
      <c r="H2799" s="504">
        <v>453</v>
      </c>
      <c r="I2799" s="510">
        <v>922.7</v>
      </c>
    </row>
    <row r="2800" spans="3:9">
      <c r="C2800" s="870">
        <v>45588</v>
      </c>
      <c r="D2800" s="872">
        <v>0.125</v>
      </c>
      <c r="E2800" s="871">
        <v>485.6</v>
      </c>
      <c r="F2800" s="871">
        <v>443</v>
      </c>
      <c r="G2800" s="504">
        <v>485.6</v>
      </c>
      <c r="H2800" s="504">
        <v>443</v>
      </c>
      <c r="I2800" s="510">
        <v>928.6</v>
      </c>
    </row>
    <row r="2801" spans="3:9">
      <c r="C2801" s="870">
        <v>45588</v>
      </c>
      <c r="D2801" s="872">
        <v>0.16666666666666666</v>
      </c>
      <c r="E2801" s="871">
        <v>492.4</v>
      </c>
      <c r="F2801" s="871">
        <v>395</v>
      </c>
      <c r="G2801" s="504">
        <v>492.4</v>
      </c>
      <c r="H2801" s="504">
        <v>395</v>
      </c>
      <c r="I2801" s="510">
        <v>887.4</v>
      </c>
    </row>
    <row r="2802" spans="3:9">
      <c r="C2802" s="870">
        <v>45588</v>
      </c>
      <c r="D2802" s="872">
        <v>0.20833333333333334</v>
      </c>
      <c r="E2802" s="871">
        <v>603.1</v>
      </c>
      <c r="F2802" s="871">
        <v>317</v>
      </c>
      <c r="G2802" s="504">
        <v>603.1</v>
      </c>
      <c r="H2802" s="504">
        <v>317</v>
      </c>
      <c r="I2802" s="510">
        <v>920.1</v>
      </c>
    </row>
    <row r="2803" spans="3:9">
      <c r="C2803" s="870">
        <v>45588</v>
      </c>
      <c r="D2803" s="872">
        <v>0.25</v>
      </c>
      <c r="E2803" s="871">
        <v>215.2</v>
      </c>
      <c r="F2803" s="871">
        <v>477</v>
      </c>
      <c r="G2803" s="504">
        <v>215.2</v>
      </c>
      <c r="H2803" s="504">
        <v>477</v>
      </c>
      <c r="I2803" s="510">
        <v>692.2</v>
      </c>
    </row>
    <row r="2804" spans="3:9">
      <c r="C2804" s="870">
        <v>45588</v>
      </c>
      <c r="D2804" s="872">
        <v>0.29166666666666669</v>
      </c>
      <c r="E2804" s="871">
        <v>219.1</v>
      </c>
      <c r="F2804" s="871">
        <v>488</v>
      </c>
      <c r="G2804" s="504">
        <v>219.1</v>
      </c>
      <c r="H2804" s="504">
        <v>488</v>
      </c>
      <c r="I2804" s="510">
        <v>707.1</v>
      </c>
    </row>
    <row r="2805" spans="3:9">
      <c r="C2805" s="870">
        <v>45588</v>
      </c>
      <c r="D2805" s="872">
        <v>0.33333333333333331</v>
      </c>
      <c r="E2805" s="871">
        <v>207.6</v>
      </c>
      <c r="F2805" s="871">
        <v>412</v>
      </c>
      <c r="G2805" s="504">
        <v>207.6</v>
      </c>
      <c r="H2805" s="504">
        <v>412</v>
      </c>
      <c r="I2805" s="510">
        <v>619.6</v>
      </c>
    </row>
    <row r="2806" spans="3:9">
      <c r="C2806" s="870">
        <v>45588</v>
      </c>
      <c r="D2806" s="872">
        <v>0.375</v>
      </c>
      <c r="E2806" s="871">
        <v>38</v>
      </c>
      <c r="F2806" s="871">
        <v>481</v>
      </c>
      <c r="G2806" s="504">
        <v>0</v>
      </c>
      <c r="H2806" s="504">
        <v>481</v>
      </c>
      <c r="I2806" s="510">
        <v>481</v>
      </c>
    </row>
    <row r="2807" spans="3:9">
      <c r="C2807" s="870">
        <v>45588</v>
      </c>
      <c r="D2807" s="872">
        <v>0.41666666666666669</v>
      </c>
      <c r="E2807" s="871">
        <v>-10</v>
      </c>
      <c r="F2807" s="871">
        <v>618</v>
      </c>
      <c r="G2807" s="504">
        <v>0</v>
      </c>
      <c r="H2807" s="504">
        <v>618</v>
      </c>
      <c r="I2807" s="510">
        <v>618</v>
      </c>
    </row>
    <row r="2808" spans="3:9">
      <c r="C2808" s="870">
        <v>45588</v>
      </c>
      <c r="D2808" s="872">
        <v>0.45833333333333331</v>
      </c>
      <c r="E2808" s="871">
        <v>56.7</v>
      </c>
      <c r="F2808" s="871">
        <v>617</v>
      </c>
      <c r="G2808" s="504">
        <v>56.7</v>
      </c>
      <c r="H2808" s="504">
        <v>617</v>
      </c>
      <c r="I2808" s="510">
        <v>673.7</v>
      </c>
    </row>
    <row r="2809" spans="3:9">
      <c r="C2809" s="870">
        <v>45588</v>
      </c>
      <c r="D2809" s="872">
        <v>0.5</v>
      </c>
      <c r="E2809" s="871">
        <v>400.5</v>
      </c>
      <c r="F2809" s="871">
        <v>494</v>
      </c>
      <c r="G2809" s="504">
        <v>400.5</v>
      </c>
      <c r="H2809" s="504">
        <v>494</v>
      </c>
      <c r="I2809" s="510">
        <v>894.5</v>
      </c>
    </row>
    <row r="2810" spans="3:9">
      <c r="C2810" s="870">
        <v>45588</v>
      </c>
      <c r="D2810" s="872">
        <v>0.54166666666666663</v>
      </c>
      <c r="E2810" s="871">
        <v>444</v>
      </c>
      <c r="F2810" s="871">
        <v>430</v>
      </c>
      <c r="G2810" s="504">
        <v>444</v>
      </c>
      <c r="H2810" s="504">
        <v>430</v>
      </c>
      <c r="I2810" s="510">
        <v>874</v>
      </c>
    </row>
    <row r="2811" spans="3:9">
      <c r="C2811" s="870">
        <v>45588</v>
      </c>
      <c r="D2811" s="872">
        <v>0.58333333333333337</v>
      </c>
      <c r="E2811" s="871">
        <v>429.6</v>
      </c>
      <c r="F2811" s="871">
        <v>485</v>
      </c>
      <c r="G2811" s="504">
        <v>429.6</v>
      </c>
      <c r="H2811" s="504">
        <v>485</v>
      </c>
      <c r="I2811" s="510">
        <v>914.6</v>
      </c>
    </row>
    <row r="2812" spans="3:9">
      <c r="C2812" s="870">
        <v>45588</v>
      </c>
      <c r="D2812" s="872">
        <v>0.625</v>
      </c>
      <c r="E2812" s="871">
        <v>436.4</v>
      </c>
      <c r="F2812" s="871">
        <v>500</v>
      </c>
      <c r="G2812" s="504">
        <v>436.4</v>
      </c>
      <c r="H2812" s="504">
        <v>500</v>
      </c>
      <c r="I2812" s="510">
        <v>936.4</v>
      </c>
    </row>
    <row r="2813" spans="3:9">
      <c r="C2813" s="870">
        <v>45588</v>
      </c>
      <c r="D2813" s="872">
        <v>0.66666666666666663</v>
      </c>
      <c r="E2813" s="871">
        <v>468.4</v>
      </c>
      <c r="F2813" s="871">
        <v>501</v>
      </c>
      <c r="G2813" s="504">
        <v>468.4</v>
      </c>
      <c r="H2813" s="504">
        <v>501</v>
      </c>
      <c r="I2813" s="510">
        <v>969.4</v>
      </c>
    </row>
    <row r="2814" spans="3:9">
      <c r="C2814" s="870">
        <v>45588</v>
      </c>
      <c r="D2814" s="872">
        <v>0.70833333333333337</v>
      </c>
      <c r="E2814" s="871">
        <v>440.3</v>
      </c>
      <c r="F2814" s="871">
        <v>499</v>
      </c>
      <c r="G2814" s="504">
        <v>440.3</v>
      </c>
      <c r="H2814" s="504">
        <v>499</v>
      </c>
      <c r="I2814" s="510">
        <v>939.3</v>
      </c>
    </row>
    <row r="2815" spans="3:9">
      <c r="C2815" s="870">
        <v>45588</v>
      </c>
      <c r="D2815" s="872">
        <v>0.75</v>
      </c>
      <c r="E2815" s="871">
        <v>452.4</v>
      </c>
      <c r="F2815" s="871">
        <v>502</v>
      </c>
      <c r="G2815" s="504">
        <v>452.4</v>
      </c>
      <c r="H2815" s="504">
        <v>502</v>
      </c>
      <c r="I2815" s="510">
        <v>954.4</v>
      </c>
    </row>
    <row r="2816" spans="3:9">
      <c r="C2816" s="870">
        <v>45588</v>
      </c>
      <c r="D2816" s="872">
        <v>0.79166666666666663</v>
      </c>
      <c r="E2816" s="871">
        <v>460.2</v>
      </c>
      <c r="F2816" s="871">
        <v>504</v>
      </c>
      <c r="G2816" s="504">
        <v>460.2</v>
      </c>
      <c r="H2816" s="504">
        <v>504</v>
      </c>
      <c r="I2816" s="510">
        <v>964.2</v>
      </c>
    </row>
    <row r="2817" spans="3:9">
      <c r="C2817" s="870">
        <v>45588</v>
      </c>
      <c r="D2817" s="872">
        <v>0.83333333333333337</v>
      </c>
      <c r="E2817" s="871">
        <v>458.3</v>
      </c>
      <c r="F2817" s="871">
        <v>507</v>
      </c>
      <c r="G2817" s="504">
        <v>458.3</v>
      </c>
      <c r="H2817" s="504">
        <v>507</v>
      </c>
      <c r="I2817" s="510">
        <v>965.3</v>
      </c>
    </row>
    <row r="2818" spans="3:9">
      <c r="C2818" s="870">
        <v>45588</v>
      </c>
      <c r="D2818" s="872">
        <v>0.875</v>
      </c>
      <c r="E2818" s="871">
        <v>435.1</v>
      </c>
      <c r="F2818" s="871">
        <v>499</v>
      </c>
      <c r="G2818" s="504">
        <v>435.1</v>
      </c>
      <c r="H2818" s="504">
        <v>499</v>
      </c>
      <c r="I2818" s="510">
        <v>934.1</v>
      </c>
    </row>
    <row r="2819" spans="3:9">
      <c r="C2819" s="870">
        <v>45588</v>
      </c>
      <c r="D2819" s="872">
        <v>0.91666666666666663</v>
      </c>
      <c r="E2819" s="871">
        <v>421.3</v>
      </c>
      <c r="F2819" s="871">
        <v>342</v>
      </c>
      <c r="G2819" s="504">
        <v>421.3</v>
      </c>
      <c r="H2819" s="504">
        <v>342</v>
      </c>
      <c r="I2819" s="510">
        <v>763.3</v>
      </c>
    </row>
    <row r="2820" spans="3:9">
      <c r="C2820" s="870">
        <v>45588</v>
      </c>
      <c r="D2820" s="872">
        <v>0.95833333333333337</v>
      </c>
      <c r="E2820" s="871">
        <v>429.9</v>
      </c>
      <c r="F2820" s="871">
        <v>534</v>
      </c>
      <c r="G2820" s="504">
        <v>429.9</v>
      </c>
      <c r="H2820" s="504">
        <v>534</v>
      </c>
      <c r="I2820" s="510">
        <v>963.9</v>
      </c>
    </row>
    <row r="2821" spans="3:9">
      <c r="C2821" s="870">
        <v>45589</v>
      </c>
      <c r="D2821" s="872">
        <v>0</v>
      </c>
      <c r="E2821" s="871">
        <v>436.4</v>
      </c>
      <c r="F2821" s="871">
        <v>471</v>
      </c>
      <c r="G2821" s="504">
        <v>436.4</v>
      </c>
      <c r="H2821" s="504">
        <v>471</v>
      </c>
      <c r="I2821" s="510">
        <v>907.4</v>
      </c>
    </row>
    <row r="2822" spans="3:9">
      <c r="C2822" s="870">
        <v>45589</v>
      </c>
      <c r="D2822" s="872">
        <v>4.1666666666666664E-2</v>
      </c>
      <c r="E2822" s="871">
        <v>443.2</v>
      </c>
      <c r="F2822" s="871">
        <v>434</v>
      </c>
      <c r="G2822" s="504">
        <v>443.2</v>
      </c>
      <c r="H2822" s="504">
        <v>434</v>
      </c>
      <c r="I2822" s="510">
        <v>877.2</v>
      </c>
    </row>
    <row r="2823" spans="3:9">
      <c r="C2823" s="870">
        <v>45589</v>
      </c>
      <c r="D2823" s="872">
        <v>8.3333333333333329E-2</v>
      </c>
      <c r="E2823" s="871">
        <v>442.8</v>
      </c>
      <c r="F2823" s="871">
        <v>468</v>
      </c>
      <c r="G2823" s="504">
        <v>442.8</v>
      </c>
      <c r="H2823" s="504">
        <v>468</v>
      </c>
      <c r="I2823" s="510">
        <v>910.8</v>
      </c>
    </row>
    <row r="2824" spans="3:9">
      <c r="C2824" s="870">
        <v>45589</v>
      </c>
      <c r="D2824" s="872">
        <v>0.125</v>
      </c>
      <c r="E2824" s="871">
        <v>450.8</v>
      </c>
      <c r="F2824" s="871">
        <v>475</v>
      </c>
      <c r="G2824" s="504">
        <v>450.8</v>
      </c>
      <c r="H2824" s="504">
        <v>475</v>
      </c>
      <c r="I2824" s="510">
        <v>925.8</v>
      </c>
    </row>
    <row r="2825" spans="3:9">
      <c r="C2825" s="870">
        <v>45589</v>
      </c>
      <c r="D2825" s="872">
        <v>0.16666666666666666</v>
      </c>
      <c r="E2825" s="871">
        <v>450.3</v>
      </c>
      <c r="F2825" s="871">
        <v>466</v>
      </c>
      <c r="G2825" s="504">
        <v>450.3</v>
      </c>
      <c r="H2825" s="504">
        <v>466</v>
      </c>
      <c r="I2825" s="510">
        <v>916.3</v>
      </c>
    </row>
    <row r="2826" spans="3:9">
      <c r="C2826" s="870">
        <v>45589</v>
      </c>
      <c r="D2826" s="872">
        <v>0.20833333333333334</v>
      </c>
      <c r="E2826" s="871">
        <v>450</v>
      </c>
      <c r="F2826" s="871">
        <v>487</v>
      </c>
      <c r="G2826" s="504">
        <v>450</v>
      </c>
      <c r="H2826" s="504">
        <v>487</v>
      </c>
      <c r="I2826" s="510">
        <v>937</v>
      </c>
    </row>
    <row r="2827" spans="3:9">
      <c r="C2827" s="870">
        <v>45589</v>
      </c>
      <c r="D2827" s="872">
        <v>0.25</v>
      </c>
      <c r="E2827" s="871">
        <v>385.5</v>
      </c>
      <c r="F2827" s="871">
        <v>479</v>
      </c>
      <c r="G2827" s="504">
        <v>385.5</v>
      </c>
      <c r="H2827" s="504">
        <v>479</v>
      </c>
      <c r="I2827" s="510">
        <v>864.5</v>
      </c>
    </row>
    <row r="2828" spans="3:9">
      <c r="C2828" s="870">
        <v>45589</v>
      </c>
      <c r="D2828" s="872">
        <v>0.29166666666666669</v>
      </c>
      <c r="E2828" s="871">
        <v>379.1</v>
      </c>
      <c r="F2828" s="871">
        <v>473</v>
      </c>
      <c r="G2828" s="504">
        <v>379.1</v>
      </c>
      <c r="H2828" s="504">
        <v>473</v>
      </c>
      <c r="I2828" s="510">
        <v>852.1</v>
      </c>
    </row>
    <row r="2829" spans="3:9">
      <c r="C2829" s="870">
        <v>45589</v>
      </c>
      <c r="D2829" s="872">
        <v>0.33333333333333331</v>
      </c>
      <c r="E2829" s="871">
        <v>403.6</v>
      </c>
      <c r="F2829" s="871">
        <v>472</v>
      </c>
      <c r="G2829" s="504">
        <v>403.6</v>
      </c>
      <c r="H2829" s="504">
        <v>472</v>
      </c>
      <c r="I2829" s="510">
        <v>875.6</v>
      </c>
    </row>
    <row r="2830" spans="3:9">
      <c r="C2830" s="870">
        <v>45589</v>
      </c>
      <c r="D2830" s="872">
        <v>0.375</v>
      </c>
      <c r="E2830" s="871">
        <v>424.1</v>
      </c>
      <c r="F2830" s="871">
        <v>495</v>
      </c>
      <c r="G2830" s="504">
        <v>424.1</v>
      </c>
      <c r="H2830" s="504">
        <v>495</v>
      </c>
      <c r="I2830" s="510">
        <v>919.1</v>
      </c>
    </row>
    <row r="2831" spans="3:9">
      <c r="C2831" s="870">
        <v>45589</v>
      </c>
      <c r="D2831" s="872">
        <v>0.41666666666666669</v>
      </c>
      <c r="E2831" s="871">
        <v>456.6</v>
      </c>
      <c r="F2831" s="871">
        <v>552</v>
      </c>
      <c r="G2831" s="504">
        <v>456.6</v>
      </c>
      <c r="H2831" s="504">
        <v>552</v>
      </c>
      <c r="I2831" s="510">
        <v>1008.6</v>
      </c>
    </row>
    <row r="2832" spans="3:9">
      <c r="C2832" s="870">
        <v>45589</v>
      </c>
      <c r="D2832" s="872">
        <v>0.45833333333333331</v>
      </c>
      <c r="E2832" s="871">
        <v>469.4</v>
      </c>
      <c r="F2832" s="871">
        <v>516</v>
      </c>
      <c r="G2832" s="504">
        <v>469.4</v>
      </c>
      <c r="H2832" s="504">
        <v>516</v>
      </c>
      <c r="I2832" s="510">
        <v>985.4</v>
      </c>
    </row>
    <row r="2833" spans="3:9">
      <c r="C2833" s="870">
        <v>45589</v>
      </c>
      <c r="D2833" s="872">
        <v>0.5</v>
      </c>
      <c r="E2833" s="871">
        <v>450.4</v>
      </c>
      <c r="F2833" s="871">
        <v>514</v>
      </c>
      <c r="G2833" s="504">
        <v>450.4</v>
      </c>
      <c r="H2833" s="504">
        <v>514</v>
      </c>
      <c r="I2833" s="510">
        <v>964.4</v>
      </c>
    </row>
    <row r="2834" spans="3:9">
      <c r="C2834" s="870">
        <v>45589</v>
      </c>
      <c r="D2834" s="872">
        <v>0.54166666666666663</v>
      </c>
      <c r="E2834" s="871">
        <v>430</v>
      </c>
      <c r="F2834" s="871">
        <v>515</v>
      </c>
      <c r="G2834" s="504">
        <v>430</v>
      </c>
      <c r="H2834" s="504">
        <v>515</v>
      </c>
      <c r="I2834" s="510">
        <v>945</v>
      </c>
    </row>
    <row r="2835" spans="3:9">
      <c r="C2835" s="870">
        <v>45589</v>
      </c>
      <c r="D2835" s="872">
        <v>0.58333333333333337</v>
      </c>
      <c r="E2835" s="871">
        <v>441.6</v>
      </c>
      <c r="F2835" s="871">
        <v>520</v>
      </c>
      <c r="G2835" s="504">
        <v>441.6</v>
      </c>
      <c r="H2835" s="504">
        <v>520</v>
      </c>
      <c r="I2835" s="510">
        <v>961.6</v>
      </c>
    </row>
    <row r="2836" spans="3:9">
      <c r="C2836" s="870">
        <v>45589</v>
      </c>
      <c r="D2836" s="872">
        <v>0.625</v>
      </c>
      <c r="E2836" s="871">
        <v>450.4</v>
      </c>
      <c r="F2836" s="871">
        <v>522</v>
      </c>
      <c r="G2836" s="504">
        <v>450.4</v>
      </c>
      <c r="H2836" s="504">
        <v>522</v>
      </c>
      <c r="I2836" s="510">
        <v>972.4</v>
      </c>
    </row>
    <row r="2837" spans="3:9">
      <c r="C2837" s="870">
        <v>45589</v>
      </c>
      <c r="D2837" s="872">
        <v>0.66666666666666663</v>
      </c>
      <c r="E2837" s="871">
        <v>475.7</v>
      </c>
      <c r="F2837" s="871">
        <v>523</v>
      </c>
      <c r="G2837" s="504">
        <v>475.7</v>
      </c>
      <c r="H2837" s="504">
        <v>523</v>
      </c>
      <c r="I2837" s="510">
        <v>998.7</v>
      </c>
    </row>
    <row r="2838" spans="3:9">
      <c r="C2838" s="870">
        <v>45589</v>
      </c>
      <c r="D2838" s="872">
        <v>0.70833333333333337</v>
      </c>
      <c r="E2838" s="871">
        <v>500.6</v>
      </c>
      <c r="F2838" s="871">
        <v>524</v>
      </c>
      <c r="G2838" s="504">
        <v>500.6</v>
      </c>
      <c r="H2838" s="504">
        <v>524</v>
      </c>
      <c r="I2838" s="510">
        <v>1024.5999999999999</v>
      </c>
    </row>
    <row r="2839" spans="3:9">
      <c r="C2839" s="870">
        <v>45589</v>
      </c>
      <c r="D2839" s="872">
        <v>0.75</v>
      </c>
      <c r="E2839" s="871">
        <v>500.2</v>
      </c>
      <c r="F2839" s="871">
        <v>522</v>
      </c>
      <c r="G2839" s="504">
        <v>500.2</v>
      </c>
      <c r="H2839" s="504">
        <v>522</v>
      </c>
      <c r="I2839" s="510">
        <v>1022.2</v>
      </c>
    </row>
    <row r="2840" spans="3:9">
      <c r="C2840" s="870">
        <v>45589</v>
      </c>
      <c r="D2840" s="872">
        <v>0.79166666666666663</v>
      </c>
      <c r="E2840" s="871">
        <v>500.2</v>
      </c>
      <c r="F2840" s="871">
        <v>523</v>
      </c>
      <c r="G2840" s="504">
        <v>500.2</v>
      </c>
      <c r="H2840" s="504">
        <v>523</v>
      </c>
      <c r="I2840" s="510">
        <v>1023.2</v>
      </c>
    </row>
    <row r="2841" spans="3:9">
      <c r="C2841" s="870">
        <v>45589</v>
      </c>
      <c r="D2841" s="872">
        <v>0.83333333333333337</v>
      </c>
      <c r="E2841" s="871">
        <v>499.9</v>
      </c>
      <c r="F2841" s="871">
        <v>523</v>
      </c>
      <c r="G2841" s="504">
        <v>499.9</v>
      </c>
      <c r="H2841" s="504">
        <v>523</v>
      </c>
      <c r="I2841" s="510">
        <v>1022.9</v>
      </c>
    </row>
    <row r="2842" spans="3:9">
      <c r="C2842" s="870">
        <v>45589</v>
      </c>
      <c r="D2842" s="872">
        <v>0.875</v>
      </c>
      <c r="E2842" s="871">
        <v>495.9</v>
      </c>
      <c r="F2842" s="871">
        <v>506</v>
      </c>
      <c r="G2842" s="504">
        <v>495.9</v>
      </c>
      <c r="H2842" s="504">
        <v>506</v>
      </c>
      <c r="I2842" s="510">
        <v>1001.9</v>
      </c>
    </row>
    <row r="2843" spans="3:9">
      <c r="C2843" s="870">
        <v>45589</v>
      </c>
      <c r="D2843" s="872">
        <v>0.91666666666666663</v>
      </c>
      <c r="E2843" s="871">
        <v>495.8</v>
      </c>
      <c r="F2843" s="871">
        <v>489</v>
      </c>
      <c r="G2843" s="504">
        <v>495.8</v>
      </c>
      <c r="H2843" s="504">
        <v>489</v>
      </c>
      <c r="I2843" s="510">
        <v>984.8</v>
      </c>
    </row>
    <row r="2844" spans="3:9">
      <c r="C2844" s="870">
        <v>45589</v>
      </c>
      <c r="D2844" s="872">
        <v>0.95833333333333337</v>
      </c>
      <c r="E2844" s="871">
        <v>539.79999999999995</v>
      </c>
      <c r="F2844" s="871">
        <v>522</v>
      </c>
      <c r="G2844" s="504">
        <v>539.79999999999995</v>
      </c>
      <c r="H2844" s="504">
        <v>522</v>
      </c>
      <c r="I2844" s="510">
        <v>1061.8</v>
      </c>
    </row>
    <row r="2845" spans="3:9">
      <c r="C2845" s="870">
        <v>45590</v>
      </c>
      <c r="D2845" s="872">
        <v>0</v>
      </c>
      <c r="E2845" s="871">
        <v>515.6</v>
      </c>
      <c r="F2845" s="871">
        <v>559</v>
      </c>
      <c r="G2845" s="504">
        <v>515.6</v>
      </c>
      <c r="H2845" s="504">
        <v>559</v>
      </c>
      <c r="I2845" s="510">
        <v>1074.5999999999999</v>
      </c>
    </row>
    <row r="2846" spans="3:9">
      <c r="C2846" s="870">
        <v>45590</v>
      </c>
      <c r="D2846" s="872">
        <v>4.1666666666666664E-2</v>
      </c>
      <c r="E2846" s="871">
        <v>512.4</v>
      </c>
      <c r="F2846" s="871">
        <v>556</v>
      </c>
      <c r="G2846" s="504">
        <v>512.4</v>
      </c>
      <c r="H2846" s="504">
        <v>556</v>
      </c>
      <c r="I2846" s="510">
        <v>1068.4000000000001</v>
      </c>
    </row>
    <row r="2847" spans="3:9">
      <c r="C2847" s="870">
        <v>45590</v>
      </c>
      <c r="D2847" s="872">
        <v>8.3333333333333329E-2</v>
      </c>
      <c r="E2847" s="871">
        <v>512.20000000000005</v>
      </c>
      <c r="F2847" s="871">
        <v>558</v>
      </c>
      <c r="G2847" s="504">
        <v>512.20000000000005</v>
      </c>
      <c r="H2847" s="504">
        <v>558</v>
      </c>
      <c r="I2847" s="510">
        <v>1070.2</v>
      </c>
    </row>
    <row r="2848" spans="3:9">
      <c r="C2848" s="870">
        <v>45590</v>
      </c>
      <c r="D2848" s="872">
        <v>0.125</v>
      </c>
      <c r="E2848" s="871">
        <v>516.79999999999995</v>
      </c>
      <c r="F2848" s="871">
        <v>557</v>
      </c>
      <c r="G2848" s="504">
        <v>516.79999999999995</v>
      </c>
      <c r="H2848" s="504">
        <v>557</v>
      </c>
      <c r="I2848" s="510">
        <v>1073.8</v>
      </c>
    </row>
    <row r="2849" spans="3:9">
      <c r="C2849" s="870">
        <v>45590</v>
      </c>
      <c r="D2849" s="872">
        <v>0.16666666666666666</v>
      </c>
      <c r="E2849" s="871">
        <v>518.6</v>
      </c>
      <c r="F2849" s="871">
        <v>509</v>
      </c>
      <c r="G2849" s="504">
        <v>518.6</v>
      </c>
      <c r="H2849" s="504">
        <v>509</v>
      </c>
      <c r="I2849" s="510">
        <v>1027.5999999999999</v>
      </c>
    </row>
    <row r="2850" spans="3:9">
      <c r="C2850" s="870">
        <v>45590</v>
      </c>
      <c r="D2850" s="872">
        <v>0.20833333333333334</v>
      </c>
      <c r="E2850" s="871">
        <v>514.9</v>
      </c>
      <c r="F2850" s="871">
        <v>497</v>
      </c>
      <c r="G2850" s="504">
        <v>514.9</v>
      </c>
      <c r="H2850" s="504">
        <v>497</v>
      </c>
      <c r="I2850" s="510">
        <v>1011.9</v>
      </c>
    </row>
    <row r="2851" spans="3:9">
      <c r="C2851" s="870">
        <v>45590</v>
      </c>
      <c r="D2851" s="872">
        <v>0.25</v>
      </c>
      <c r="E2851" s="871">
        <v>518.9</v>
      </c>
      <c r="F2851" s="871">
        <v>513</v>
      </c>
      <c r="G2851" s="504">
        <v>518.9</v>
      </c>
      <c r="H2851" s="504">
        <v>513</v>
      </c>
      <c r="I2851" s="510">
        <v>1031.9000000000001</v>
      </c>
    </row>
    <row r="2852" spans="3:9">
      <c r="C2852" s="870">
        <v>45590</v>
      </c>
      <c r="D2852" s="872">
        <v>0.29166666666666669</v>
      </c>
      <c r="E2852" s="871">
        <v>524.29999999999995</v>
      </c>
      <c r="F2852" s="871">
        <v>500</v>
      </c>
      <c r="G2852" s="504">
        <v>524.29999999999995</v>
      </c>
      <c r="H2852" s="504">
        <v>500</v>
      </c>
      <c r="I2852" s="510">
        <v>1024.3</v>
      </c>
    </row>
    <row r="2853" spans="3:9">
      <c r="C2853" s="870">
        <v>45590</v>
      </c>
      <c r="D2853" s="872">
        <v>0.33333333333333331</v>
      </c>
      <c r="E2853" s="871">
        <v>506.1</v>
      </c>
      <c r="F2853" s="871">
        <v>484</v>
      </c>
      <c r="G2853" s="504">
        <v>506.1</v>
      </c>
      <c r="H2853" s="504">
        <v>484</v>
      </c>
      <c r="I2853" s="510">
        <v>990.1</v>
      </c>
    </row>
    <row r="2854" spans="3:9">
      <c r="C2854" s="870">
        <v>45590</v>
      </c>
      <c r="D2854" s="872">
        <v>0.375</v>
      </c>
      <c r="E2854" s="871">
        <v>520.29999999999995</v>
      </c>
      <c r="F2854" s="871">
        <v>497</v>
      </c>
      <c r="G2854" s="504">
        <v>520.29999999999995</v>
      </c>
      <c r="H2854" s="504">
        <v>497</v>
      </c>
      <c r="I2854" s="510">
        <v>1017.3</v>
      </c>
    </row>
    <row r="2855" spans="3:9">
      <c r="C2855" s="870">
        <v>45590</v>
      </c>
      <c r="D2855" s="872">
        <v>0.41666666666666669</v>
      </c>
      <c r="E2855" s="871">
        <v>490.5</v>
      </c>
      <c r="F2855" s="871">
        <v>486</v>
      </c>
      <c r="G2855" s="504">
        <v>490.5</v>
      </c>
      <c r="H2855" s="504">
        <v>486</v>
      </c>
      <c r="I2855" s="510">
        <v>976.5</v>
      </c>
    </row>
    <row r="2856" spans="3:9">
      <c r="C2856" s="870">
        <v>45590</v>
      </c>
      <c r="D2856" s="872">
        <v>0.45833333333333331</v>
      </c>
      <c r="E2856" s="871">
        <v>486.9</v>
      </c>
      <c r="F2856" s="871">
        <v>457</v>
      </c>
      <c r="G2856" s="504">
        <v>486.9</v>
      </c>
      <c r="H2856" s="504">
        <v>457</v>
      </c>
      <c r="I2856" s="510">
        <v>943.9</v>
      </c>
    </row>
    <row r="2857" spans="3:9">
      <c r="C2857" s="870">
        <v>45590</v>
      </c>
      <c r="D2857" s="872">
        <v>0.5</v>
      </c>
      <c r="E2857" s="871">
        <v>477.5</v>
      </c>
      <c r="F2857" s="871">
        <v>485</v>
      </c>
      <c r="G2857" s="504">
        <v>477.5</v>
      </c>
      <c r="H2857" s="504">
        <v>485</v>
      </c>
      <c r="I2857" s="510">
        <v>962.5</v>
      </c>
    </row>
    <row r="2858" spans="3:9">
      <c r="C2858" s="870">
        <v>45590</v>
      </c>
      <c r="D2858" s="872">
        <v>0.54166666666666663</v>
      </c>
      <c r="E2858" s="871">
        <v>505.4</v>
      </c>
      <c r="F2858" s="871">
        <v>515</v>
      </c>
      <c r="G2858" s="504">
        <v>505.4</v>
      </c>
      <c r="H2858" s="504">
        <v>515</v>
      </c>
      <c r="I2858" s="510">
        <v>1020.4</v>
      </c>
    </row>
    <row r="2859" spans="3:9">
      <c r="C2859" s="870">
        <v>45590</v>
      </c>
      <c r="D2859" s="872">
        <v>0.58333333333333337</v>
      </c>
      <c r="E2859" s="871">
        <v>494.4</v>
      </c>
      <c r="F2859" s="871">
        <v>515</v>
      </c>
      <c r="G2859" s="504">
        <v>494.4</v>
      </c>
      <c r="H2859" s="504">
        <v>515</v>
      </c>
      <c r="I2859" s="510">
        <v>1009.4</v>
      </c>
    </row>
    <row r="2860" spans="3:9">
      <c r="C2860" s="870">
        <v>45590</v>
      </c>
      <c r="D2860" s="872">
        <v>0.625</v>
      </c>
      <c r="E2860" s="871">
        <v>525.29999999999995</v>
      </c>
      <c r="F2860" s="871">
        <v>537</v>
      </c>
      <c r="G2860" s="504">
        <v>525.29999999999995</v>
      </c>
      <c r="H2860" s="504">
        <v>537</v>
      </c>
      <c r="I2860" s="510">
        <v>1062.3</v>
      </c>
    </row>
    <row r="2861" spans="3:9">
      <c r="C2861" s="870">
        <v>45590</v>
      </c>
      <c r="D2861" s="872">
        <v>0.66666666666666663</v>
      </c>
      <c r="E2861" s="871">
        <v>542.70000000000005</v>
      </c>
      <c r="F2861" s="871">
        <v>546</v>
      </c>
      <c r="G2861" s="504">
        <v>542.70000000000005</v>
      </c>
      <c r="H2861" s="504">
        <v>546</v>
      </c>
      <c r="I2861" s="510">
        <v>1088.7</v>
      </c>
    </row>
    <row r="2862" spans="3:9">
      <c r="C2862" s="870">
        <v>45590</v>
      </c>
      <c r="D2862" s="872">
        <v>0.70833333333333337</v>
      </c>
      <c r="E2862" s="871">
        <v>540.29999999999995</v>
      </c>
      <c r="F2862" s="871">
        <v>541</v>
      </c>
      <c r="G2862" s="504">
        <v>540.29999999999995</v>
      </c>
      <c r="H2862" s="504">
        <v>541</v>
      </c>
      <c r="I2862" s="510">
        <v>1081.3</v>
      </c>
    </row>
    <row r="2863" spans="3:9">
      <c r="C2863" s="870">
        <v>45590</v>
      </c>
      <c r="D2863" s="872">
        <v>0.75</v>
      </c>
      <c r="E2863" s="871">
        <v>525.4</v>
      </c>
      <c r="F2863" s="871">
        <v>526</v>
      </c>
      <c r="G2863" s="504">
        <v>525.4</v>
      </c>
      <c r="H2863" s="504">
        <v>526</v>
      </c>
      <c r="I2863" s="510">
        <v>1051.4000000000001</v>
      </c>
    </row>
    <row r="2864" spans="3:9">
      <c r="C2864" s="870">
        <v>45590</v>
      </c>
      <c r="D2864" s="872">
        <v>0.79166666666666663</v>
      </c>
      <c r="E2864" s="871">
        <v>527.5</v>
      </c>
      <c r="F2864" s="871">
        <v>542</v>
      </c>
      <c r="G2864" s="504">
        <v>527.5</v>
      </c>
      <c r="H2864" s="504">
        <v>542</v>
      </c>
      <c r="I2864" s="510">
        <v>1069.5</v>
      </c>
    </row>
    <row r="2865" spans="3:9">
      <c r="C2865" s="870">
        <v>45590</v>
      </c>
      <c r="D2865" s="872">
        <v>0.83333333333333337</v>
      </c>
      <c r="E2865" s="871">
        <v>540.20000000000005</v>
      </c>
      <c r="F2865" s="871">
        <v>502</v>
      </c>
      <c r="G2865" s="504">
        <v>540.20000000000005</v>
      </c>
      <c r="H2865" s="504">
        <v>502</v>
      </c>
      <c r="I2865" s="510">
        <v>1042.2</v>
      </c>
    </row>
    <row r="2866" spans="3:9">
      <c r="C2866" s="870">
        <v>45590</v>
      </c>
      <c r="D2866" s="872">
        <v>0.875</v>
      </c>
      <c r="E2866" s="871">
        <v>538.79999999999995</v>
      </c>
      <c r="F2866" s="871">
        <v>505</v>
      </c>
      <c r="G2866" s="504">
        <v>538.79999999999995</v>
      </c>
      <c r="H2866" s="504">
        <v>505</v>
      </c>
      <c r="I2866" s="510">
        <v>1043.8</v>
      </c>
    </row>
    <row r="2867" spans="3:9">
      <c r="C2867" s="870">
        <v>45590</v>
      </c>
      <c r="D2867" s="872">
        <v>0.91666666666666663</v>
      </c>
      <c r="E2867" s="871">
        <v>529.9</v>
      </c>
      <c r="F2867" s="871">
        <v>567</v>
      </c>
      <c r="G2867" s="504">
        <v>529.9</v>
      </c>
      <c r="H2867" s="504">
        <v>567</v>
      </c>
      <c r="I2867" s="510">
        <v>1096.9000000000001</v>
      </c>
    </row>
    <row r="2868" spans="3:9">
      <c r="C2868" s="870">
        <v>45590</v>
      </c>
      <c r="D2868" s="872">
        <v>0.95833333333333337</v>
      </c>
      <c r="E2868" s="871">
        <v>529.9</v>
      </c>
      <c r="F2868" s="871">
        <v>565</v>
      </c>
      <c r="G2868" s="504">
        <v>529.9</v>
      </c>
      <c r="H2868" s="504">
        <v>565</v>
      </c>
      <c r="I2868" s="510">
        <v>1094.9000000000001</v>
      </c>
    </row>
    <row r="2869" spans="3:9">
      <c r="C2869" s="870">
        <v>45591</v>
      </c>
      <c r="D2869" s="872">
        <v>0</v>
      </c>
      <c r="E2869" s="871">
        <v>540.29999999999995</v>
      </c>
      <c r="F2869" s="871">
        <v>522</v>
      </c>
      <c r="G2869" s="504">
        <v>540.29999999999995</v>
      </c>
      <c r="H2869" s="504">
        <v>522</v>
      </c>
      <c r="I2869" s="510">
        <v>1062.3</v>
      </c>
    </row>
    <row r="2870" spans="3:9">
      <c r="C2870" s="870">
        <v>45591</v>
      </c>
      <c r="D2870" s="872">
        <v>4.1666666666666664E-2</v>
      </c>
      <c r="E2870" s="871">
        <v>565.20000000000005</v>
      </c>
      <c r="F2870" s="871">
        <v>556</v>
      </c>
      <c r="G2870" s="504">
        <v>565.20000000000005</v>
      </c>
      <c r="H2870" s="504">
        <v>556</v>
      </c>
      <c r="I2870" s="510">
        <v>1121.2</v>
      </c>
    </row>
    <row r="2871" spans="3:9">
      <c r="C2871" s="870">
        <v>45591</v>
      </c>
      <c r="D2871" s="872">
        <v>8.3333333333333329E-2</v>
      </c>
      <c r="E2871" s="871">
        <v>565</v>
      </c>
      <c r="F2871" s="871">
        <v>650</v>
      </c>
      <c r="G2871" s="504">
        <v>565</v>
      </c>
      <c r="H2871" s="504">
        <v>650</v>
      </c>
      <c r="I2871" s="510">
        <v>1215</v>
      </c>
    </row>
    <row r="2872" spans="3:9">
      <c r="C2872" s="870">
        <v>45591</v>
      </c>
      <c r="D2872" s="872">
        <v>0.125</v>
      </c>
      <c r="E2872" s="871">
        <v>594.6</v>
      </c>
      <c r="F2872" s="871">
        <v>543</v>
      </c>
      <c r="G2872" s="504">
        <v>594.6</v>
      </c>
      <c r="H2872" s="504">
        <v>543</v>
      </c>
      <c r="I2872" s="510">
        <v>1137.5999999999999</v>
      </c>
    </row>
    <row r="2873" spans="3:9">
      <c r="C2873" s="870">
        <v>45591</v>
      </c>
      <c r="D2873" s="872">
        <v>0.16666666666666666</v>
      </c>
      <c r="E2873" s="871">
        <v>568.29999999999995</v>
      </c>
      <c r="F2873" s="871">
        <v>538</v>
      </c>
      <c r="G2873" s="504">
        <v>568.29999999999995</v>
      </c>
      <c r="H2873" s="504">
        <v>538</v>
      </c>
      <c r="I2873" s="510">
        <v>1106.3</v>
      </c>
    </row>
    <row r="2874" spans="3:9">
      <c r="C2874" s="870">
        <v>45591</v>
      </c>
      <c r="D2874" s="872">
        <v>0.20833333333333334</v>
      </c>
      <c r="E2874" s="871">
        <v>565</v>
      </c>
      <c r="F2874" s="871">
        <v>538</v>
      </c>
      <c r="G2874" s="504">
        <v>565</v>
      </c>
      <c r="H2874" s="504">
        <v>538</v>
      </c>
      <c r="I2874" s="510">
        <v>1103</v>
      </c>
    </row>
    <row r="2875" spans="3:9">
      <c r="C2875" s="870">
        <v>45591</v>
      </c>
      <c r="D2875" s="872">
        <v>0.25</v>
      </c>
      <c r="E2875" s="871">
        <v>562.5</v>
      </c>
      <c r="F2875" s="871">
        <v>558</v>
      </c>
      <c r="G2875" s="504">
        <v>562.5</v>
      </c>
      <c r="H2875" s="504">
        <v>558</v>
      </c>
      <c r="I2875" s="510">
        <v>1120.5</v>
      </c>
    </row>
    <row r="2876" spans="3:9">
      <c r="C2876" s="870">
        <v>45591</v>
      </c>
      <c r="D2876" s="872">
        <v>0.29166666666666669</v>
      </c>
      <c r="E2876" s="871">
        <v>540.1</v>
      </c>
      <c r="F2876" s="871">
        <v>547</v>
      </c>
      <c r="G2876" s="504">
        <v>540.1</v>
      </c>
      <c r="H2876" s="504">
        <v>547</v>
      </c>
      <c r="I2876" s="510">
        <v>1087.0999999999999</v>
      </c>
    </row>
    <row r="2877" spans="3:9">
      <c r="C2877" s="870">
        <v>45591</v>
      </c>
      <c r="D2877" s="872">
        <v>0.33333333333333331</v>
      </c>
      <c r="E2877" s="871">
        <v>533.29999999999995</v>
      </c>
      <c r="F2877" s="871">
        <v>536</v>
      </c>
      <c r="G2877" s="504">
        <v>533.29999999999995</v>
      </c>
      <c r="H2877" s="504">
        <v>536</v>
      </c>
      <c r="I2877" s="510">
        <v>1069.3</v>
      </c>
    </row>
    <row r="2878" spans="3:9">
      <c r="C2878" s="870">
        <v>45591</v>
      </c>
      <c r="D2878" s="872">
        <v>0.375</v>
      </c>
      <c r="E2878" s="871">
        <v>508</v>
      </c>
      <c r="F2878" s="871">
        <v>523</v>
      </c>
      <c r="G2878" s="504">
        <v>508</v>
      </c>
      <c r="H2878" s="504">
        <v>523</v>
      </c>
      <c r="I2878" s="510">
        <v>1031</v>
      </c>
    </row>
    <row r="2879" spans="3:9">
      <c r="C2879" s="870">
        <v>45591</v>
      </c>
      <c r="D2879" s="872">
        <v>0.41666666666666669</v>
      </c>
      <c r="E2879" s="871">
        <v>516</v>
      </c>
      <c r="F2879" s="871">
        <v>524</v>
      </c>
      <c r="G2879" s="504">
        <v>516</v>
      </c>
      <c r="H2879" s="504">
        <v>524</v>
      </c>
      <c r="I2879" s="510">
        <v>1040</v>
      </c>
    </row>
    <row r="2880" spans="3:9">
      <c r="C2880" s="870">
        <v>45591</v>
      </c>
      <c r="D2880" s="872">
        <v>0.45833333333333331</v>
      </c>
      <c r="E2880" s="871">
        <v>550.79999999999995</v>
      </c>
      <c r="F2880" s="871">
        <v>491</v>
      </c>
      <c r="G2880" s="504">
        <v>550.79999999999995</v>
      </c>
      <c r="H2880" s="504">
        <v>491</v>
      </c>
      <c r="I2880" s="510">
        <v>1041.8</v>
      </c>
    </row>
    <row r="2881" spans="3:9">
      <c r="C2881" s="870">
        <v>45591</v>
      </c>
      <c r="D2881" s="872">
        <v>0.5</v>
      </c>
      <c r="E2881" s="871">
        <v>568.5</v>
      </c>
      <c r="F2881" s="871">
        <v>492</v>
      </c>
      <c r="G2881" s="504">
        <v>568.5</v>
      </c>
      <c r="H2881" s="504">
        <v>492</v>
      </c>
      <c r="I2881" s="510">
        <v>1060.5</v>
      </c>
    </row>
    <row r="2882" spans="3:9">
      <c r="C2882" s="870">
        <v>45591</v>
      </c>
      <c r="D2882" s="872">
        <v>0.54166666666666663</v>
      </c>
      <c r="E2882" s="871">
        <v>502.4</v>
      </c>
      <c r="F2882" s="871">
        <v>506</v>
      </c>
      <c r="G2882" s="504">
        <v>502.4</v>
      </c>
      <c r="H2882" s="504">
        <v>506</v>
      </c>
      <c r="I2882" s="510">
        <v>1008.4</v>
      </c>
    </row>
    <row r="2883" spans="3:9">
      <c r="C2883" s="870">
        <v>45591</v>
      </c>
      <c r="D2883" s="872">
        <v>0.58333333333333337</v>
      </c>
      <c r="E2883" s="871">
        <v>474.7</v>
      </c>
      <c r="F2883" s="871">
        <v>511</v>
      </c>
      <c r="G2883" s="504">
        <v>474.7</v>
      </c>
      <c r="H2883" s="504">
        <v>511</v>
      </c>
      <c r="I2883" s="510">
        <v>985.7</v>
      </c>
    </row>
    <row r="2884" spans="3:9">
      <c r="C2884" s="870">
        <v>45591</v>
      </c>
      <c r="D2884" s="872">
        <v>0.625</v>
      </c>
      <c r="E2884" s="871">
        <v>454.6</v>
      </c>
      <c r="F2884" s="871">
        <v>499</v>
      </c>
      <c r="G2884" s="504">
        <v>454.6</v>
      </c>
      <c r="H2884" s="504">
        <v>499</v>
      </c>
      <c r="I2884" s="510">
        <v>953.6</v>
      </c>
    </row>
    <row r="2885" spans="3:9">
      <c r="C2885" s="870">
        <v>45591</v>
      </c>
      <c r="D2885" s="872">
        <v>0.66666666666666663</v>
      </c>
      <c r="E2885" s="871">
        <v>483.6</v>
      </c>
      <c r="F2885" s="871">
        <v>513</v>
      </c>
      <c r="G2885" s="504">
        <v>483.6</v>
      </c>
      <c r="H2885" s="504">
        <v>513</v>
      </c>
      <c r="I2885" s="510">
        <v>996.6</v>
      </c>
    </row>
    <row r="2886" spans="3:9">
      <c r="C2886" s="870">
        <v>45591</v>
      </c>
      <c r="D2886" s="872">
        <v>0.70833333333333337</v>
      </c>
      <c r="E2886" s="871">
        <v>543.29999999999995</v>
      </c>
      <c r="F2886" s="871">
        <v>536</v>
      </c>
      <c r="G2886" s="504">
        <v>543.29999999999995</v>
      </c>
      <c r="H2886" s="504">
        <v>536</v>
      </c>
      <c r="I2886" s="510">
        <v>1079.3</v>
      </c>
    </row>
    <row r="2887" spans="3:9">
      <c r="C2887" s="870">
        <v>45591</v>
      </c>
      <c r="D2887" s="872">
        <v>0.75</v>
      </c>
      <c r="E2887" s="871">
        <v>499.7</v>
      </c>
      <c r="F2887" s="871">
        <v>552</v>
      </c>
      <c r="G2887" s="504">
        <v>499.7</v>
      </c>
      <c r="H2887" s="504">
        <v>552</v>
      </c>
      <c r="I2887" s="510">
        <v>1051.7</v>
      </c>
    </row>
    <row r="2888" spans="3:9">
      <c r="C2888" s="870">
        <v>45591</v>
      </c>
      <c r="D2888" s="872">
        <v>0.79166666666666663</v>
      </c>
      <c r="E2888" s="871">
        <v>566</v>
      </c>
      <c r="F2888" s="871">
        <v>562</v>
      </c>
      <c r="G2888" s="504">
        <v>566</v>
      </c>
      <c r="H2888" s="504">
        <v>562</v>
      </c>
      <c r="I2888" s="510">
        <v>1128</v>
      </c>
    </row>
    <row r="2889" spans="3:9">
      <c r="C2889" s="870">
        <v>45591</v>
      </c>
      <c r="D2889" s="872">
        <v>0.83333333333333337</v>
      </c>
      <c r="E2889" s="871">
        <v>576.9</v>
      </c>
      <c r="F2889" s="871">
        <v>561</v>
      </c>
      <c r="G2889" s="504">
        <v>576.9</v>
      </c>
      <c r="H2889" s="504">
        <v>561</v>
      </c>
      <c r="I2889" s="510">
        <v>1137.9000000000001</v>
      </c>
    </row>
    <row r="2890" spans="3:9">
      <c r="C2890" s="870">
        <v>45591</v>
      </c>
      <c r="D2890" s="872">
        <v>0.875</v>
      </c>
      <c r="E2890" s="871">
        <v>557.5</v>
      </c>
      <c r="F2890" s="871">
        <v>561</v>
      </c>
      <c r="G2890" s="504">
        <v>557.5</v>
      </c>
      <c r="H2890" s="504">
        <v>561</v>
      </c>
      <c r="I2890" s="510">
        <v>1118.5</v>
      </c>
    </row>
    <row r="2891" spans="3:9">
      <c r="C2891" s="870">
        <v>45591</v>
      </c>
      <c r="D2891" s="872">
        <v>0.91666666666666663</v>
      </c>
      <c r="E2891" s="871">
        <v>533.70000000000005</v>
      </c>
      <c r="F2891" s="871">
        <v>562</v>
      </c>
      <c r="G2891" s="504">
        <v>533.70000000000005</v>
      </c>
      <c r="H2891" s="504">
        <v>562</v>
      </c>
      <c r="I2891" s="510">
        <v>1095.7</v>
      </c>
    </row>
    <row r="2892" spans="3:9">
      <c r="C2892" s="870">
        <v>45591</v>
      </c>
      <c r="D2892" s="872">
        <v>0.95833333333333337</v>
      </c>
      <c r="E2892" s="871">
        <v>536.1</v>
      </c>
      <c r="F2892" s="871">
        <v>550</v>
      </c>
      <c r="G2892" s="504">
        <v>536.1</v>
      </c>
      <c r="H2892" s="504">
        <v>550</v>
      </c>
      <c r="I2892" s="510">
        <v>1086.0999999999999</v>
      </c>
    </row>
    <row r="2893" spans="3:9">
      <c r="C2893" s="870">
        <v>45592</v>
      </c>
      <c r="D2893" s="872">
        <v>0</v>
      </c>
      <c r="E2893" s="871">
        <v>559.29999999999995</v>
      </c>
      <c r="F2893" s="871">
        <v>550</v>
      </c>
      <c r="G2893" s="504">
        <v>559.29999999999995</v>
      </c>
      <c r="H2893" s="504">
        <v>550</v>
      </c>
      <c r="I2893" s="510">
        <v>1109.3</v>
      </c>
    </row>
    <row r="2894" spans="3:9">
      <c r="C2894" s="870">
        <v>45592</v>
      </c>
      <c r="D2894" s="872">
        <v>4.1666666666666664E-2</v>
      </c>
      <c r="E2894" s="871">
        <v>549.20000000000005</v>
      </c>
      <c r="F2894" s="871">
        <v>562</v>
      </c>
      <c r="G2894" s="504">
        <v>549.20000000000005</v>
      </c>
      <c r="H2894" s="504">
        <v>562</v>
      </c>
      <c r="I2894" s="510">
        <v>1111.2</v>
      </c>
    </row>
    <row r="2895" spans="3:9">
      <c r="C2895" s="870">
        <v>45592</v>
      </c>
      <c r="D2895" s="872">
        <v>8.3333333333333329E-2</v>
      </c>
      <c r="E2895" s="871">
        <v>539.5</v>
      </c>
      <c r="F2895" s="871">
        <v>611</v>
      </c>
      <c r="G2895" s="504">
        <v>539.5</v>
      </c>
      <c r="H2895" s="504">
        <v>611</v>
      </c>
      <c r="I2895" s="510">
        <v>1150.5</v>
      </c>
    </row>
    <row r="2896" spans="3:9">
      <c r="C2896" s="870">
        <v>45592</v>
      </c>
      <c r="D2896" s="872">
        <v>0.125</v>
      </c>
      <c r="E2896" s="871">
        <v>606.6</v>
      </c>
      <c r="F2896" s="871">
        <v>601</v>
      </c>
      <c r="G2896" s="504">
        <v>606.6</v>
      </c>
      <c r="H2896" s="504">
        <v>601</v>
      </c>
      <c r="I2896" s="510">
        <v>1207.5999999999999</v>
      </c>
    </row>
    <row r="2897" spans="3:9">
      <c r="C2897" s="870">
        <v>45592</v>
      </c>
      <c r="D2897" s="872">
        <v>0.16666666666666666</v>
      </c>
      <c r="E2897" s="871">
        <v>589.20000000000005</v>
      </c>
      <c r="F2897" s="871">
        <v>569</v>
      </c>
      <c r="G2897" s="504">
        <v>589.20000000000005</v>
      </c>
      <c r="H2897" s="504">
        <v>569</v>
      </c>
      <c r="I2897" s="510">
        <v>1158.2</v>
      </c>
    </row>
    <row r="2898" spans="3:9">
      <c r="C2898" s="870">
        <v>45592</v>
      </c>
      <c r="D2898" s="872">
        <v>0.20833333333333334</v>
      </c>
      <c r="E2898" s="871">
        <v>579.6</v>
      </c>
      <c r="F2898" s="871">
        <v>569</v>
      </c>
      <c r="G2898" s="504">
        <v>579.6</v>
      </c>
      <c r="H2898" s="504">
        <v>569</v>
      </c>
      <c r="I2898" s="510">
        <v>1148.5999999999999</v>
      </c>
    </row>
    <row r="2899" spans="3:9">
      <c r="C2899" s="870">
        <v>45592</v>
      </c>
      <c r="D2899" s="872">
        <v>0.25</v>
      </c>
      <c r="E2899" s="871">
        <v>584.5</v>
      </c>
      <c r="F2899" s="871">
        <v>569</v>
      </c>
      <c r="G2899" s="504">
        <v>584.5</v>
      </c>
      <c r="H2899" s="504">
        <v>569</v>
      </c>
      <c r="I2899" s="510">
        <v>1153.5</v>
      </c>
    </row>
    <row r="2900" spans="3:9">
      <c r="C2900" s="870">
        <v>45592</v>
      </c>
      <c r="D2900" s="872">
        <v>0.29166666666666669</v>
      </c>
      <c r="E2900" s="871">
        <v>589.9</v>
      </c>
      <c r="F2900" s="871">
        <v>586</v>
      </c>
      <c r="G2900" s="504">
        <v>589.9</v>
      </c>
      <c r="H2900" s="504">
        <v>586</v>
      </c>
      <c r="I2900" s="510">
        <v>1175.9000000000001</v>
      </c>
    </row>
    <row r="2901" spans="3:9">
      <c r="C2901" s="870">
        <v>45592</v>
      </c>
      <c r="D2901" s="872">
        <v>0.33333333333333331</v>
      </c>
      <c r="E2901" s="871">
        <v>597.9</v>
      </c>
      <c r="F2901" s="871">
        <v>615</v>
      </c>
      <c r="G2901" s="504">
        <v>597.9</v>
      </c>
      <c r="H2901" s="504">
        <v>615</v>
      </c>
      <c r="I2901" s="510">
        <v>1212.9000000000001</v>
      </c>
    </row>
    <row r="2902" spans="3:9">
      <c r="C2902" s="870">
        <v>45592</v>
      </c>
      <c r="D2902" s="872">
        <v>0.375</v>
      </c>
      <c r="E2902" s="871">
        <v>578.9</v>
      </c>
      <c r="F2902" s="871">
        <v>604</v>
      </c>
      <c r="G2902" s="504">
        <v>578.9</v>
      </c>
      <c r="H2902" s="504">
        <v>604</v>
      </c>
      <c r="I2902" s="510">
        <v>1182.9000000000001</v>
      </c>
    </row>
    <row r="2903" spans="3:9">
      <c r="C2903" s="870">
        <v>45592</v>
      </c>
      <c r="D2903" s="872">
        <v>0.41666666666666669</v>
      </c>
      <c r="E2903" s="871">
        <v>556.20000000000005</v>
      </c>
      <c r="F2903" s="871">
        <v>613</v>
      </c>
      <c r="G2903" s="504">
        <v>556.20000000000005</v>
      </c>
      <c r="H2903" s="504">
        <v>613</v>
      </c>
      <c r="I2903" s="510">
        <v>1169.2</v>
      </c>
    </row>
    <row r="2904" spans="3:9">
      <c r="C2904" s="870">
        <v>45592</v>
      </c>
      <c r="D2904" s="872">
        <v>0.45833333333333331</v>
      </c>
      <c r="E2904" s="871">
        <v>546.1</v>
      </c>
      <c r="F2904" s="871">
        <v>658</v>
      </c>
      <c r="G2904" s="504">
        <v>546.1</v>
      </c>
      <c r="H2904" s="504">
        <v>658</v>
      </c>
      <c r="I2904" s="510">
        <v>1204.0999999999999</v>
      </c>
    </row>
    <row r="2905" spans="3:9">
      <c r="C2905" s="870">
        <v>45592</v>
      </c>
      <c r="D2905" s="872">
        <v>0.5</v>
      </c>
      <c r="E2905" s="871">
        <v>547.70000000000005</v>
      </c>
      <c r="F2905" s="871">
        <v>668</v>
      </c>
      <c r="G2905" s="504">
        <v>547.70000000000005</v>
      </c>
      <c r="H2905" s="504">
        <v>668</v>
      </c>
      <c r="I2905" s="510">
        <v>1215.7</v>
      </c>
    </row>
    <row r="2906" spans="3:9">
      <c r="C2906" s="870">
        <v>45592</v>
      </c>
      <c r="D2906" s="872">
        <v>0.54166666666666663</v>
      </c>
      <c r="E2906" s="871">
        <v>560</v>
      </c>
      <c r="F2906" s="871">
        <v>661</v>
      </c>
      <c r="G2906" s="504">
        <v>560</v>
      </c>
      <c r="H2906" s="504">
        <v>661</v>
      </c>
      <c r="I2906" s="510">
        <v>1221</v>
      </c>
    </row>
    <row r="2907" spans="3:9">
      <c r="C2907" s="870">
        <v>45592</v>
      </c>
      <c r="D2907" s="872">
        <v>0.58333333333333337</v>
      </c>
      <c r="E2907" s="871">
        <v>560</v>
      </c>
      <c r="F2907" s="871">
        <v>634</v>
      </c>
      <c r="G2907" s="504">
        <v>560</v>
      </c>
      <c r="H2907" s="504">
        <v>634</v>
      </c>
      <c r="I2907" s="510">
        <v>1194</v>
      </c>
    </row>
    <row r="2908" spans="3:9">
      <c r="C2908" s="870">
        <v>45592</v>
      </c>
      <c r="D2908" s="872">
        <v>0.625</v>
      </c>
      <c r="E2908" s="871">
        <v>541</v>
      </c>
      <c r="F2908" s="871">
        <v>592</v>
      </c>
      <c r="G2908" s="504">
        <v>541</v>
      </c>
      <c r="H2908" s="504">
        <v>592</v>
      </c>
      <c r="I2908" s="510">
        <v>1133</v>
      </c>
    </row>
    <row r="2909" spans="3:9">
      <c r="C2909" s="870">
        <v>45592</v>
      </c>
      <c r="D2909" s="872">
        <v>0.66666666666666663</v>
      </c>
      <c r="E2909" s="871">
        <v>502.3</v>
      </c>
      <c r="F2909" s="871">
        <v>536</v>
      </c>
      <c r="G2909" s="504">
        <v>502.3</v>
      </c>
      <c r="H2909" s="504">
        <v>536</v>
      </c>
      <c r="I2909" s="510">
        <v>1038.3</v>
      </c>
    </row>
    <row r="2910" spans="3:9">
      <c r="C2910" s="870">
        <v>45592</v>
      </c>
      <c r="D2910" s="872">
        <v>0.70833333333333337</v>
      </c>
      <c r="E2910" s="871">
        <v>539.4</v>
      </c>
      <c r="F2910" s="871">
        <v>547</v>
      </c>
      <c r="G2910" s="504">
        <v>539.4</v>
      </c>
      <c r="H2910" s="504">
        <v>547</v>
      </c>
      <c r="I2910" s="510">
        <v>1086.4000000000001</v>
      </c>
    </row>
    <row r="2911" spans="3:9">
      <c r="C2911" s="870">
        <v>45592</v>
      </c>
      <c r="D2911" s="872">
        <v>0.75</v>
      </c>
      <c r="E2911" s="871">
        <v>603</v>
      </c>
      <c r="F2911" s="871">
        <v>585</v>
      </c>
      <c r="G2911" s="504">
        <v>603</v>
      </c>
      <c r="H2911" s="504">
        <v>585</v>
      </c>
      <c r="I2911" s="510">
        <v>1188</v>
      </c>
    </row>
    <row r="2912" spans="3:9">
      <c r="C2912" s="870">
        <v>45592</v>
      </c>
      <c r="D2912" s="872">
        <v>0.79166666666666663</v>
      </c>
      <c r="E2912" s="871">
        <v>610.20000000000005</v>
      </c>
      <c r="F2912" s="871">
        <v>614</v>
      </c>
      <c r="G2912" s="504">
        <v>610.20000000000005</v>
      </c>
      <c r="H2912" s="504">
        <v>614</v>
      </c>
      <c r="I2912" s="510">
        <v>1224.2</v>
      </c>
    </row>
    <row r="2913" spans="3:9">
      <c r="C2913" s="870">
        <v>45592</v>
      </c>
      <c r="D2913" s="872">
        <v>0.83333333333333337</v>
      </c>
      <c r="E2913" s="871">
        <v>610.1</v>
      </c>
      <c r="F2913" s="871">
        <v>597</v>
      </c>
      <c r="G2913" s="504">
        <v>610.1</v>
      </c>
      <c r="H2913" s="504">
        <v>597</v>
      </c>
      <c r="I2913" s="510">
        <v>1207.0999999999999</v>
      </c>
    </row>
    <row r="2914" spans="3:9">
      <c r="C2914" s="870">
        <v>45592</v>
      </c>
      <c r="D2914" s="872">
        <v>0.875</v>
      </c>
      <c r="E2914" s="871">
        <v>598.20000000000005</v>
      </c>
      <c r="F2914" s="871">
        <v>592</v>
      </c>
      <c r="G2914" s="504">
        <v>598.20000000000005</v>
      </c>
      <c r="H2914" s="504">
        <v>592</v>
      </c>
      <c r="I2914" s="510">
        <v>1190.2</v>
      </c>
    </row>
    <row r="2915" spans="3:9">
      <c r="C2915" s="870">
        <v>45592</v>
      </c>
      <c r="D2915" s="872">
        <v>0.91666666666666663</v>
      </c>
      <c r="E2915" s="871">
        <v>595.4</v>
      </c>
      <c r="F2915" s="871">
        <v>492</v>
      </c>
      <c r="G2915" s="504">
        <v>595.4</v>
      </c>
      <c r="H2915" s="504">
        <v>492</v>
      </c>
      <c r="I2915" s="510">
        <v>1087.4000000000001</v>
      </c>
    </row>
    <row r="2916" spans="3:9">
      <c r="C2916" s="870">
        <v>45592</v>
      </c>
      <c r="D2916" s="872">
        <v>0.95833333333333337</v>
      </c>
      <c r="E2916" s="871">
        <v>605</v>
      </c>
      <c r="F2916" s="871">
        <v>567</v>
      </c>
      <c r="G2916" s="504">
        <v>605</v>
      </c>
      <c r="H2916" s="504">
        <v>567</v>
      </c>
      <c r="I2916" s="510">
        <v>1172</v>
      </c>
    </row>
    <row r="2917" spans="3:9">
      <c r="C2917" s="870">
        <v>45593</v>
      </c>
      <c r="D2917" s="872">
        <v>0</v>
      </c>
      <c r="E2917" s="871">
        <v>597.70000000000005</v>
      </c>
      <c r="F2917" s="871">
        <v>536</v>
      </c>
      <c r="G2917" s="504">
        <v>597.70000000000005</v>
      </c>
      <c r="H2917" s="504">
        <v>536</v>
      </c>
      <c r="I2917" s="510">
        <v>1133.7</v>
      </c>
    </row>
    <row r="2918" spans="3:9">
      <c r="C2918" s="870">
        <v>45593</v>
      </c>
      <c r="D2918" s="872">
        <v>4.1666666666666664E-2</v>
      </c>
      <c r="E2918" s="871">
        <v>580.1</v>
      </c>
      <c r="F2918" s="871">
        <v>526</v>
      </c>
      <c r="G2918" s="504">
        <v>580.1</v>
      </c>
      <c r="H2918" s="504">
        <v>526</v>
      </c>
      <c r="I2918" s="510">
        <v>1106.0999999999999</v>
      </c>
    </row>
    <row r="2919" spans="3:9">
      <c r="C2919" s="870">
        <v>45593</v>
      </c>
      <c r="D2919" s="872">
        <v>8.3333333333333329E-2</v>
      </c>
      <c r="E2919" s="871">
        <v>587.1</v>
      </c>
      <c r="F2919" s="871">
        <v>540</v>
      </c>
      <c r="G2919" s="504">
        <v>587.1</v>
      </c>
      <c r="H2919" s="504">
        <v>540</v>
      </c>
      <c r="I2919" s="510">
        <v>1127.0999999999999</v>
      </c>
    </row>
    <row r="2920" spans="3:9">
      <c r="C2920" s="870">
        <v>45593</v>
      </c>
      <c r="D2920" s="872">
        <v>0.125</v>
      </c>
      <c r="E2920" s="871">
        <v>574.5</v>
      </c>
      <c r="F2920" s="871">
        <v>540</v>
      </c>
      <c r="G2920" s="504">
        <v>574.5</v>
      </c>
      <c r="H2920" s="504">
        <v>540</v>
      </c>
      <c r="I2920" s="510">
        <v>1114.5</v>
      </c>
    </row>
    <row r="2921" spans="3:9">
      <c r="C2921" s="870">
        <v>45593</v>
      </c>
      <c r="D2921" s="872">
        <v>0.16666666666666666</v>
      </c>
      <c r="E2921" s="871">
        <v>585</v>
      </c>
      <c r="F2921" s="871">
        <v>521</v>
      </c>
      <c r="G2921" s="504">
        <v>585</v>
      </c>
      <c r="H2921" s="504">
        <v>521</v>
      </c>
      <c r="I2921" s="510">
        <v>1106</v>
      </c>
    </row>
    <row r="2922" spans="3:9">
      <c r="C2922" s="870">
        <v>45593</v>
      </c>
      <c r="D2922" s="872">
        <v>0.20833333333333334</v>
      </c>
      <c r="E2922" s="871">
        <v>577.4</v>
      </c>
      <c r="F2922" s="871">
        <v>542</v>
      </c>
      <c r="G2922" s="504">
        <v>577.4</v>
      </c>
      <c r="H2922" s="504">
        <v>542</v>
      </c>
      <c r="I2922" s="510">
        <v>1119.4000000000001</v>
      </c>
    </row>
    <row r="2923" spans="3:9">
      <c r="C2923" s="870">
        <v>45593</v>
      </c>
      <c r="D2923" s="872">
        <v>0.25</v>
      </c>
      <c r="E2923" s="871">
        <v>560</v>
      </c>
      <c r="F2923" s="871">
        <v>522</v>
      </c>
      <c r="G2923" s="504">
        <v>560</v>
      </c>
      <c r="H2923" s="504">
        <v>522</v>
      </c>
      <c r="I2923" s="510">
        <v>1082</v>
      </c>
    </row>
    <row r="2924" spans="3:9">
      <c r="C2924" s="870">
        <v>45593</v>
      </c>
      <c r="D2924" s="872">
        <v>0.29166666666666669</v>
      </c>
      <c r="E2924" s="871">
        <v>560</v>
      </c>
      <c r="F2924" s="871">
        <v>548</v>
      </c>
      <c r="G2924" s="504">
        <v>560</v>
      </c>
      <c r="H2924" s="504">
        <v>548</v>
      </c>
      <c r="I2924" s="510">
        <v>1108</v>
      </c>
    </row>
    <row r="2925" spans="3:9">
      <c r="C2925" s="870">
        <v>45593</v>
      </c>
      <c r="D2925" s="872">
        <v>0.33333333333333331</v>
      </c>
      <c r="E2925" s="871">
        <v>570.4</v>
      </c>
      <c r="F2925" s="871">
        <v>541</v>
      </c>
      <c r="G2925" s="504">
        <v>570.4</v>
      </c>
      <c r="H2925" s="504">
        <v>541</v>
      </c>
      <c r="I2925" s="510">
        <v>1111.4000000000001</v>
      </c>
    </row>
    <row r="2926" spans="3:9">
      <c r="C2926" s="870">
        <v>45593</v>
      </c>
      <c r="D2926" s="872">
        <v>0.375</v>
      </c>
      <c r="E2926" s="871">
        <v>580</v>
      </c>
      <c r="F2926" s="871">
        <v>555</v>
      </c>
      <c r="G2926" s="504">
        <v>580</v>
      </c>
      <c r="H2926" s="504">
        <v>555</v>
      </c>
      <c r="I2926" s="510">
        <v>1135</v>
      </c>
    </row>
    <row r="2927" spans="3:9">
      <c r="C2927" s="870">
        <v>45593</v>
      </c>
      <c r="D2927" s="872">
        <v>0.41666666666666669</v>
      </c>
      <c r="E2927" s="871">
        <v>569.9</v>
      </c>
      <c r="F2927" s="871">
        <v>551</v>
      </c>
      <c r="G2927" s="504">
        <v>569.9</v>
      </c>
      <c r="H2927" s="504">
        <v>551</v>
      </c>
      <c r="I2927" s="510">
        <v>1120.9000000000001</v>
      </c>
    </row>
    <row r="2928" spans="3:9">
      <c r="C2928" s="870">
        <v>45593</v>
      </c>
      <c r="D2928" s="872">
        <v>0.45833333333333331</v>
      </c>
      <c r="E2928" s="871">
        <v>549.9</v>
      </c>
      <c r="F2928" s="871">
        <v>516</v>
      </c>
      <c r="G2928" s="504">
        <v>549.9</v>
      </c>
      <c r="H2928" s="504">
        <v>516</v>
      </c>
      <c r="I2928" s="510">
        <v>1065.9000000000001</v>
      </c>
    </row>
    <row r="2929" spans="3:9">
      <c r="C2929" s="870">
        <v>45593</v>
      </c>
      <c r="D2929" s="872">
        <v>0.5</v>
      </c>
      <c r="E2929" s="871">
        <v>549.9</v>
      </c>
      <c r="F2929" s="871">
        <v>529</v>
      </c>
      <c r="G2929" s="504">
        <v>549.9</v>
      </c>
      <c r="H2929" s="504">
        <v>529</v>
      </c>
      <c r="I2929" s="510">
        <v>1078.9000000000001</v>
      </c>
    </row>
    <row r="2930" spans="3:9">
      <c r="C2930" s="870">
        <v>45593</v>
      </c>
      <c r="D2930" s="872">
        <v>0.54166666666666663</v>
      </c>
      <c r="E2930" s="871">
        <v>557.9</v>
      </c>
      <c r="F2930" s="871">
        <v>548</v>
      </c>
      <c r="G2930" s="504">
        <v>557.9</v>
      </c>
      <c r="H2930" s="504">
        <v>548</v>
      </c>
      <c r="I2930" s="510">
        <v>1105.9000000000001</v>
      </c>
    </row>
    <row r="2931" spans="3:9">
      <c r="C2931" s="870">
        <v>45593</v>
      </c>
      <c r="D2931" s="872">
        <v>0.58333333333333337</v>
      </c>
      <c r="E2931" s="871">
        <v>550.9</v>
      </c>
      <c r="F2931" s="871">
        <v>539</v>
      </c>
      <c r="G2931" s="504">
        <v>550.9</v>
      </c>
      <c r="H2931" s="504">
        <v>539</v>
      </c>
      <c r="I2931" s="510">
        <v>1089.9000000000001</v>
      </c>
    </row>
    <row r="2932" spans="3:9">
      <c r="C2932" s="870">
        <v>45593</v>
      </c>
      <c r="D2932" s="872">
        <v>0.625</v>
      </c>
      <c r="E2932" s="871">
        <v>547.70000000000005</v>
      </c>
      <c r="F2932" s="871">
        <v>540</v>
      </c>
      <c r="G2932" s="504">
        <v>547.70000000000005</v>
      </c>
      <c r="H2932" s="504">
        <v>540</v>
      </c>
      <c r="I2932" s="510">
        <v>1087.7</v>
      </c>
    </row>
    <row r="2933" spans="3:9">
      <c r="C2933" s="870">
        <v>45593</v>
      </c>
      <c r="D2933" s="872">
        <v>0.66666666666666663</v>
      </c>
      <c r="E2933" s="871">
        <v>541.6</v>
      </c>
      <c r="F2933" s="871">
        <v>536</v>
      </c>
      <c r="G2933" s="504">
        <v>541.6</v>
      </c>
      <c r="H2933" s="504">
        <v>536</v>
      </c>
      <c r="I2933" s="510">
        <v>1077.5999999999999</v>
      </c>
    </row>
    <row r="2934" spans="3:9">
      <c r="C2934" s="870">
        <v>45593</v>
      </c>
      <c r="D2934" s="872">
        <v>0.70833333333333337</v>
      </c>
      <c r="E2934" s="871">
        <v>540</v>
      </c>
      <c r="F2934" s="871">
        <v>537</v>
      </c>
      <c r="G2934" s="504">
        <v>540</v>
      </c>
      <c r="H2934" s="504">
        <v>537</v>
      </c>
      <c r="I2934" s="510">
        <v>1077</v>
      </c>
    </row>
    <row r="2935" spans="3:9">
      <c r="C2935" s="870">
        <v>45593</v>
      </c>
      <c r="D2935" s="872">
        <v>0.75</v>
      </c>
      <c r="E2935" s="871">
        <v>540</v>
      </c>
      <c r="F2935" s="871">
        <v>515</v>
      </c>
      <c r="G2935" s="504">
        <v>540</v>
      </c>
      <c r="H2935" s="504">
        <v>515</v>
      </c>
      <c r="I2935" s="510">
        <v>1055</v>
      </c>
    </row>
    <row r="2936" spans="3:9">
      <c r="C2936" s="870">
        <v>45593</v>
      </c>
      <c r="D2936" s="872">
        <v>0.79166666666666663</v>
      </c>
      <c r="E2936" s="871">
        <v>561.5</v>
      </c>
      <c r="F2936" s="871">
        <v>512</v>
      </c>
      <c r="G2936" s="504">
        <v>561.5</v>
      </c>
      <c r="H2936" s="504">
        <v>512</v>
      </c>
      <c r="I2936" s="510">
        <v>1073.5</v>
      </c>
    </row>
    <row r="2937" spans="3:9">
      <c r="C2937" s="870">
        <v>45593</v>
      </c>
      <c r="D2937" s="872">
        <v>0.83333333333333337</v>
      </c>
      <c r="E2937" s="871">
        <v>542.20000000000005</v>
      </c>
      <c r="F2937" s="871">
        <v>500</v>
      </c>
      <c r="G2937" s="504">
        <v>542.20000000000005</v>
      </c>
      <c r="H2937" s="504">
        <v>500</v>
      </c>
      <c r="I2937" s="510">
        <v>1042.2</v>
      </c>
    </row>
    <row r="2938" spans="3:9">
      <c r="C2938" s="870">
        <v>45593</v>
      </c>
      <c r="D2938" s="872">
        <v>0.875</v>
      </c>
      <c r="E2938" s="871">
        <v>593.5</v>
      </c>
      <c r="F2938" s="871">
        <v>608</v>
      </c>
      <c r="G2938" s="504">
        <v>593.5</v>
      </c>
      <c r="H2938" s="504">
        <v>608</v>
      </c>
      <c r="I2938" s="510">
        <v>1201.5</v>
      </c>
    </row>
    <row r="2939" spans="3:9">
      <c r="C2939" s="870">
        <v>45593</v>
      </c>
      <c r="D2939" s="872">
        <v>0.91666666666666663</v>
      </c>
      <c r="E2939" s="871">
        <v>547.5</v>
      </c>
      <c r="F2939" s="871">
        <v>602</v>
      </c>
      <c r="G2939" s="504">
        <v>547.5</v>
      </c>
      <c r="H2939" s="504">
        <v>602</v>
      </c>
      <c r="I2939" s="510">
        <v>1149.5</v>
      </c>
    </row>
    <row r="2940" spans="3:9">
      <c r="C2940" s="870">
        <v>45593</v>
      </c>
      <c r="D2940" s="872">
        <v>0.95833333333333337</v>
      </c>
      <c r="E2940" s="871">
        <v>549.6</v>
      </c>
      <c r="F2940" s="871">
        <v>527</v>
      </c>
      <c r="G2940" s="504">
        <v>549.6</v>
      </c>
      <c r="H2940" s="504">
        <v>527</v>
      </c>
      <c r="I2940" s="510">
        <v>1076.5999999999999</v>
      </c>
    </row>
    <row r="2941" spans="3:9">
      <c r="C2941" s="870">
        <v>45594</v>
      </c>
      <c r="D2941" s="872">
        <v>0</v>
      </c>
      <c r="E2941" s="871">
        <v>539.9</v>
      </c>
      <c r="F2941" s="871">
        <v>491</v>
      </c>
      <c r="G2941" s="504">
        <v>539.9</v>
      </c>
      <c r="H2941" s="504">
        <v>491</v>
      </c>
      <c r="I2941" s="510">
        <v>1030.9000000000001</v>
      </c>
    </row>
    <row r="2942" spans="3:9">
      <c r="C2942" s="870">
        <v>45594</v>
      </c>
      <c r="D2942" s="872">
        <v>4.1666666666666664E-2</v>
      </c>
      <c r="E2942" s="871">
        <v>543.6</v>
      </c>
      <c r="F2942" s="871">
        <v>515</v>
      </c>
      <c r="G2942" s="504">
        <v>543.6</v>
      </c>
      <c r="H2942" s="504">
        <v>515</v>
      </c>
      <c r="I2942" s="510">
        <v>1058.5999999999999</v>
      </c>
    </row>
    <row r="2943" spans="3:9">
      <c r="C2943" s="870">
        <v>45594</v>
      </c>
      <c r="D2943" s="872">
        <v>8.3333333333333329E-2</v>
      </c>
      <c r="E2943" s="871">
        <v>550</v>
      </c>
      <c r="F2943" s="871">
        <v>551</v>
      </c>
      <c r="G2943" s="504">
        <v>550</v>
      </c>
      <c r="H2943" s="504">
        <v>551</v>
      </c>
      <c r="I2943" s="510">
        <v>1101</v>
      </c>
    </row>
    <row r="2944" spans="3:9">
      <c r="C2944" s="870">
        <v>45594</v>
      </c>
      <c r="D2944" s="872">
        <v>0.125</v>
      </c>
      <c r="E2944" s="871">
        <v>550</v>
      </c>
      <c r="F2944" s="871">
        <v>521</v>
      </c>
      <c r="G2944" s="504">
        <v>550</v>
      </c>
      <c r="H2944" s="504">
        <v>521</v>
      </c>
      <c r="I2944" s="510">
        <v>1071</v>
      </c>
    </row>
    <row r="2945" spans="3:9">
      <c r="C2945" s="870">
        <v>45594</v>
      </c>
      <c r="D2945" s="872">
        <v>0.16666666666666666</v>
      </c>
      <c r="E2945" s="871">
        <v>550</v>
      </c>
      <c r="F2945" s="871">
        <v>514</v>
      </c>
      <c r="G2945" s="504">
        <v>550</v>
      </c>
      <c r="H2945" s="504">
        <v>514</v>
      </c>
      <c r="I2945" s="510">
        <v>1064</v>
      </c>
    </row>
    <row r="2946" spans="3:9">
      <c r="C2946" s="870">
        <v>45594</v>
      </c>
      <c r="D2946" s="872">
        <v>0.20833333333333334</v>
      </c>
      <c r="E2946" s="871">
        <v>556.1</v>
      </c>
      <c r="F2946" s="871">
        <v>512</v>
      </c>
      <c r="G2946" s="504">
        <v>556.1</v>
      </c>
      <c r="H2946" s="504">
        <v>512</v>
      </c>
      <c r="I2946" s="510">
        <v>1068.0999999999999</v>
      </c>
    </row>
    <row r="2947" spans="3:9">
      <c r="C2947" s="870">
        <v>45594</v>
      </c>
      <c r="D2947" s="872">
        <v>0.25</v>
      </c>
      <c r="E2947" s="871">
        <v>569.4</v>
      </c>
      <c r="F2947" s="871">
        <v>518</v>
      </c>
      <c r="G2947" s="504">
        <v>569.4</v>
      </c>
      <c r="H2947" s="504">
        <v>518</v>
      </c>
      <c r="I2947" s="510">
        <v>1087.4000000000001</v>
      </c>
    </row>
    <row r="2948" spans="3:9">
      <c r="C2948" s="870">
        <v>45594</v>
      </c>
      <c r="D2948" s="872">
        <v>0.29166666666666669</v>
      </c>
      <c r="E2948" s="871">
        <v>561.4</v>
      </c>
      <c r="F2948" s="871">
        <v>529</v>
      </c>
      <c r="G2948" s="504">
        <v>561.4</v>
      </c>
      <c r="H2948" s="504">
        <v>529</v>
      </c>
      <c r="I2948" s="510">
        <v>1090.4000000000001</v>
      </c>
    </row>
    <row r="2949" spans="3:9">
      <c r="C2949" s="870">
        <v>45594</v>
      </c>
      <c r="D2949" s="872">
        <v>0.33333333333333331</v>
      </c>
      <c r="E2949" s="871">
        <v>545.20000000000005</v>
      </c>
      <c r="F2949" s="871">
        <v>515</v>
      </c>
      <c r="G2949" s="504">
        <v>545.20000000000005</v>
      </c>
      <c r="H2949" s="504">
        <v>515</v>
      </c>
      <c r="I2949" s="510">
        <v>1060.2</v>
      </c>
    </row>
    <row r="2950" spans="3:9">
      <c r="C2950" s="870">
        <v>45594</v>
      </c>
      <c r="D2950" s="872">
        <v>0.375</v>
      </c>
      <c r="E2950" s="871">
        <v>537.79999999999995</v>
      </c>
      <c r="F2950" s="871">
        <v>526</v>
      </c>
      <c r="G2950" s="504">
        <v>537.79999999999995</v>
      </c>
      <c r="H2950" s="504">
        <v>526</v>
      </c>
      <c r="I2950" s="510">
        <v>1063.8</v>
      </c>
    </row>
    <row r="2951" spans="3:9">
      <c r="C2951" s="870">
        <v>45594</v>
      </c>
      <c r="D2951" s="872">
        <v>0.41666666666666669</v>
      </c>
      <c r="E2951" s="871">
        <v>539.9</v>
      </c>
      <c r="F2951" s="871">
        <v>525</v>
      </c>
      <c r="G2951" s="504">
        <v>539.9</v>
      </c>
      <c r="H2951" s="504">
        <v>525</v>
      </c>
      <c r="I2951" s="510">
        <v>1064.9000000000001</v>
      </c>
    </row>
    <row r="2952" spans="3:9">
      <c r="C2952" s="870">
        <v>45594</v>
      </c>
      <c r="D2952" s="872">
        <v>0.45833333333333331</v>
      </c>
      <c r="E2952" s="871">
        <v>540.1</v>
      </c>
      <c r="F2952" s="871">
        <v>521</v>
      </c>
      <c r="G2952" s="504">
        <v>540.1</v>
      </c>
      <c r="H2952" s="504">
        <v>521</v>
      </c>
      <c r="I2952" s="510">
        <v>1061.0999999999999</v>
      </c>
    </row>
    <row r="2953" spans="3:9">
      <c r="C2953" s="870">
        <v>45594</v>
      </c>
      <c r="D2953" s="872">
        <v>0.5</v>
      </c>
      <c r="E2953" s="871">
        <v>545</v>
      </c>
      <c r="F2953" s="871">
        <v>525</v>
      </c>
      <c r="G2953" s="504">
        <v>545</v>
      </c>
      <c r="H2953" s="504">
        <v>525</v>
      </c>
      <c r="I2953" s="510">
        <v>1070</v>
      </c>
    </row>
    <row r="2954" spans="3:9">
      <c r="C2954" s="870">
        <v>45594</v>
      </c>
      <c r="D2954" s="872">
        <v>0.54166666666666663</v>
      </c>
      <c r="E2954" s="871">
        <v>545.1</v>
      </c>
      <c r="F2954" s="871">
        <v>527</v>
      </c>
      <c r="G2954" s="504">
        <v>545.1</v>
      </c>
      <c r="H2954" s="504">
        <v>527</v>
      </c>
      <c r="I2954" s="510">
        <v>1072.0999999999999</v>
      </c>
    </row>
    <row r="2955" spans="3:9">
      <c r="C2955" s="870">
        <v>45594</v>
      </c>
      <c r="D2955" s="872">
        <v>0.58333333333333337</v>
      </c>
      <c r="E2955" s="871">
        <v>538.4</v>
      </c>
      <c r="F2955" s="871">
        <v>531</v>
      </c>
      <c r="G2955" s="504">
        <v>538.4</v>
      </c>
      <c r="H2955" s="504">
        <v>531</v>
      </c>
      <c r="I2955" s="510">
        <v>1069.4000000000001</v>
      </c>
    </row>
    <row r="2956" spans="3:9">
      <c r="C2956" s="870">
        <v>45594</v>
      </c>
      <c r="D2956" s="872">
        <v>0.625</v>
      </c>
      <c r="E2956" s="871">
        <v>510.2</v>
      </c>
      <c r="F2956" s="871">
        <v>510</v>
      </c>
      <c r="G2956" s="504">
        <v>510.2</v>
      </c>
      <c r="H2956" s="504">
        <v>510</v>
      </c>
      <c r="I2956" s="510">
        <v>1020.2</v>
      </c>
    </row>
    <row r="2957" spans="3:9">
      <c r="C2957" s="870">
        <v>45594</v>
      </c>
      <c r="D2957" s="872">
        <v>0.66666666666666663</v>
      </c>
      <c r="E2957" s="871">
        <v>499.8</v>
      </c>
      <c r="F2957" s="871">
        <v>507</v>
      </c>
      <c r="G2957" s="504">
        <v>499.8</v>
      </c>
      <c r="H2957" s="504">
        <v>507</v>
      </c>
      <c r="I2957" s="510">
        <v>1006.8</v>
      </c>
    </row>
    <row r="2958" spans="3:9">
      <c r="C2958" s="870">
        <v>45594</v>
      </c>
      <c r="D2958" s="872">
        <v>0.70833333333333337</v>
      </c>
      <c r="E2958" s="871">
        <v>506.1</v>
      </c>
      <c r="F2958" s="871">
        <v>506</v>
      </c>
      <c r="G2958" s="504">
        <v>506.1</v>
      </c>
      <c r="H2958" s="504">
        <v>506</v>
      </c>
      <c r="I2958" s="510">
        <v>1012.1</v>
      </c>
    </row>
    <row r="2959" spans="3:9">
      <c r="C2959" s="870">
        <v>45594</v>
      </c>
      <c r="D2959" s="872">
        <v>0.75</v>
      </c>
      <c r="E2959" s="871">
        <v>543.6</v>
      </c>
      <c r="F2959" s="871">
        <v>521</v>
      </c>
      <c r="G2959" s="504">
        <v>543.6</v>
      </c>
      <c r="H2959" s="504">
        <v>521</v>
      </c>
      <c r="I2959" s="510">
        <v>1064.5999999999999</v>
      </c>
    </row>
    <row r="2960" spans="3:9">
      <c r="C2960" s="870">
        <v>45594</v>
      </c>
      <c r="D2960" s="872">
        <v>0.79166666666666663</v>
      </c>
      <c r="E2960" s="871">
        <v>560.29999999999995</v>
      </c>
      <c r="F2960" s="871">
        <v>534</v>
      </c>
      <c r="G2960" s="504">
        <v>560.29999999999995</v>
      </c>
      <c r="H2960" s="504">
        <v>534</v>
      </c>
      <c r="I2960" s="510">
        <v>1094.3</v>
      </c>
    </row>
    <row r="2961" spans="3:9">
      <c r="C2961" s="870">
        <v>45594</v>
      </c>
      <c r="D2961" s="872">
        <v>0.83333333333333337</v>
      </c>
      <c r="E2961" s="871">
        <v>560.20000000000005</v>
      </c>
      <c r="F2961" s="871">
        <v>499</v>
      </c>
      <c r="G2961" s="504">
        <v>560.20000000000005</v>
      </c>
      <c r="H2961" s="504">
        <v>499</v>
      </c>
      <c r="I2961" s="510">
        <v>1059.2</v>
      </c>
    </row>
    <row r="2962" spans="3:9">
      <c r="C2962" s="870">
        <v>45594</v>
      </c>
      <c r="D2962" s="872">
        <v>0.875</v>
      </c>
      <c r="E2962" s="871">
        <v>553</v>
      </c>
      <c r="F2962" s="871">
        <v>509</v>
      </c>
      <c r="G2962" s="504">
        <v>553</v>
      </c>
      <c r="H2962" s="504">
        <v>509</v>
      </c>
      <c r="I2962" s="510">
        <v>1062</v>
      </c>
    </row>
    <row r="2963" spans="3:9">
      <c r="C2963" s="870">
        <v>45594</v>
      </c>
      <c r="D2963" s="872">
        <v>0.91666666666666663</v>
      </c>
      <c r="E2963" s="871">
        <v>545</v>
      </c>
      <c r="F2963" s="871">
        <v>494</v>
      </c>
      <c r="G2963" s="504">
        <v>545</v>
      </c>
      <c r="H2963" s="504">
        <v>494</v>
      </c>
      <c r="I2963" s="510">
        <v>1039</v>
      </c>
    </row>
    <row r="2964" spans="3:9">
      <c r="C2964" s="870">
        <v>45594</v>
      </c>
      <c r="D2964" s="872">
        <v>0.95833333333333337</v>
      </c>
      <c r="E2964" s="871">
        <v>545</v>
      </c>
      <c r="F2964" s="871">
        <v>486</v>
      </c>
      <c r="G2964" s="504">
        <v>545</v>
      </c>
      <c r="H2964" s="504">
        <v>486</v>
      </c>
      <c r="I2964" s="510">
        <v>1031</v>
      </c>
    </row>
    <row r="2965" spans="3:9">
      <c r="C2965" s="870">
        <v>45595</v>
      </c>
      <c r="D2965" s="872">
        <v>0</v>
      </c>
      <c r="E2965" s="871">
        <v>545.1</v>
      </c>
      <c r="F2965" s="871">
        <v>575</v>
      </c>
      <c r="G2965" s="504">
        <v>545.1</v>
      </c>
      <c r="H2965" s="504">
        <v>575</v>
      </c>
      <c r="I2965" s="510">
        <v>1120.0999999999999</v>
      </c>
    </row>
    <row r="2966" spans="3:9">
      <c r="C2966" s="870">
        <v>45595</v>
      </c>
      <c r="D2966" s="872">
        <v>4.1666666666666664E-2</v>
      </c>
      <c r="E2966" s="871">
        <v>544.9</v>
      </c>
      <c r="F2966" s="871">
        <v>506</v>
      </c>
      <c r="G2966" s="504">
        <v>544.9</v>
      </c>
      <c r="H2966" s="504">
        <v>506</v>
      </c>
      <c r="I2966" s="510">
        <v>1050.9000000000001</v>
      </c>
    </row>
    <row r="2967" spans="3:9">
      <c r="C2967" s="870">
        <v>45595</v>
      </c>
      <c r="D2967" s="872">
        <v>8.3333333333333329E-2</v>
      </c>
      <c r="E2967" s="871">
        <v>545</v>
      </c>
      <c r="F2967" s="871">
        <v>456</v>
      </c>
      <c r="G2967" s="504">
        <v>545</v>
      </c>
      <c r="H2967" s="504">
        <v>456</v>
      </c>
      <c r="I2967" s="510">
        <v>1001</v>
      </c>
    </row>
    <row r="2968" spans="3:9">
      <c r="C2968" s="870">
        <v>45595</v>
      </c>
      <c r="D2968" s="872">
        <v>0.125</v>
      </c>
      <c r="E2968" s="871">
        <v>545.20000000000005</v>
      </c>
      <c r="F2968" s="871">
        <v>496</v>
      </c>
      <c r="G2968" s="504">
        <v>545.20000000000005</v>
      </c>
      <c r="H2968" s="504">
        <v>496</v>
      </c>
      <c r="I2968" s="510">
        <v>1041.2</v>
      </c>
    </row>
    <row r="2969" spans="3:9">
      <c r="C2969" s="870">
        <v>45595</v>
      </c>
      <c r="D2969" s="872">
        <v>0.16666666666666666</v>
      </c>
      <c r="E2969" s="871">
        <v>544.9</v>
      </c>
      <c r="F2969" s="871">
        <v>488</v>
      </c>
      <c r="G2969" s="504">
        <v>544.9</v>
      </c>
      <c r="H2969" s="504">
        <v>488</v>
      </c>
      <c r="I2969" s="510">
        <v>1032.9000000000001</v>
      </c>
    </row>
    <row r="2970" spans="3:9">
      <c r="C2970" s="870">
        <v>45595</v>
      </c>
      <c r="D2970" s="872">
        <v>0.20833333333333334</v>
      </c>
      <c r="E2970" s="871">
        <v>539.9</v>
      </c>
      <c r="F2970" s="871">
        <v>421</v>
      </c>
      <c r="G2970" s="504">
        <v>539.9</v>
      </c>
      <c r="H2970" s="504">
        <v>421</v>
      </c>
      <c r="I2970" s="510">
        <v>960.9</v>
      </c>
    </row>
    <row r="2971" spans="3:9">
      <c r="C2971" s="870">
        <v>45595</v>
      </c>
      <c r="D2971" s="872">
        <v>0.25</v>
      </c>
      <c r="E2971" s="871">
        <v>525.6</v>
      </c>
      <c r="F2971" s="871">
        <v>590</v>
      </c>
      <c r="G2971" s="504">
        <v>525.6</v>
      </c>
      <c r="H2971" s="504">
        <v>590</v>
      </c>
      <c r="I2971" s="510">
        <v>1115.5999999999999</v>
      </c>
    </row>
    <row r="2972" spans="3:9">
      <c r="C2972" s="870">
        <v>45595</v>
      </c>
      <c r="D2972" s="872">
        <v>0.29166666666666669</v>
      </c>
      <c r="E2972" s="871">
        <v>524.1</v>
      </c>
      <c r="F2972" s="871">
        <v>531</v>
      </c>
      <c r="G2972" s="504">
        <v>524.1</v>
      </c>
      <c r="H2972" s="504">
        <v>531</v>
      </c>
      <c r="I2972" s="510">
        <v>1055.0999999999999</v>
      </c>
    </row>
    <row r="2973" spans="3:9">
      <c r="C2973" s="870">
        <v>45595</v>
      </c>
      <c r="D2973" s="872">
        <v>0.33333333333333331</v>
      </c>
      <c r="E2973" s="871">
        <v>522.29999999999995</v>
      </c>
      <c r="F2973" s="871">
        <v>518</v>
      </c>
      <c r="G2973" s="504">
        <v>522.29999999999995</v>
      </c>
      <c r="H2973" s="504">
        <v>518</v>
      </c>
      <c r="I2973" s="510">
        <v>1040.3</v>
      </c>
    </row>
    <row r="2974" spans="3:9">
      <c r="C2974" s="870">
        <v>45595</v>
      </c>
      <c r="D2974" s="872">
        <v>0.375</v>
      </c>
      <c r="E2974" s="871">
        <v>502.2</v>
      </c>
      <c r="F2974" s="871">
        <v>514</v>
      </c>
      <c r="G2974" s="504">
        <v>502.2</v>
      </c>
      <c r="H2974" s="504">
        <v>514</v>
      </c>
      <c r="I2974" s="510">
        <v>1016.2</v>
      </c>
    </row>
    <row r="2975" spans="3:9">
      <c r="C2975" s="870">
        <v>45595</v>
      </c>
      <c r="D2975" s="872">
        <v>0.41666666666666669</v>
      </c>
      <c r="E2975" s="871">
        <v>499.9</v>
      </c>
      <c r="F2975" s="871">
        <v>515</v>
      </c>
      <c r="G2975" s="504">
        <v>499.9</v>
      </c>
      <c r="H2975" s="504">
        <v>515</v>
      </c>
      <c r="I2975" s="510">
        <v>1014.9</v>
      </c>
    </row>
    <row r="2976" spans="3:9">
      <c r="C2976" s="870">
        <v>45595</v>
      </c>
      <c r="D2976" s="872">
        <v>0.45833333333333331</v>
      </c>
      <c r="E2976" s="871">
        <v>506.6</v>
      </c>
      <c r="F2976" s="871">
        <v>513</v>
      </c>
      <c r="G2976" s="504">
        <v>506.6</v>
      </c>
      <c r="H2976" s="504">
        <v>513</v>
      </c>
      <c r="I2976" s="510">
        <v>1019.6</v>
      </c>
    </row>
    <row r="2977" spans="3:9">
      <c r="C2977" s="870">
        <v>45595</v>
      </c>
      <c r="D2977" s="872">
        <v>0.5</v>
      </c>
      <c r="E2977" s="871">
        <v>520.1</v>
      </c>
      <c r="F2977" s="871">
        <v>513</v>
      </c>
      <c r="G2977" s="504">
        <v>520.1</v>
      </c>
      <c r="H2977" s="504">
        <v>513</v>
      </c>
      <c r="I2977" s="510">
        <v>1033.0999999999999</v>
      </c>
    </row>
    <row r="2978" spans="3:9">
      <c r="C2978" s="870">
        <v>45595</v>
      </c>
      <c r="D2978" s="872">
        <v>0.54166666666666663</v>
      </c>
      <c r="E2978" s="871">
        <v>520</v>
      </c>
      <c r="F2978" s="871">
        <v>537</v>
      </c>
      <c r="G2978" s="504">
        <v>520</v>
      </c>
      <c r="H2978" s="504">
        <v>537</v>
      </c>
      <c r="I2978" s="510">
        <v>1057</v>
      </c>
    </row>
    <row r="2979" spans="3:9">
      <c r="C2979" s="870">
        <v>45595</v>
      </c>
      <c r="D2979" s="872">
        <v>0.58333333333333337</v>
      </c>
      <c r="E2979" s="871">
        <v>524.4</v>
      </c>
      <c r="F2979" s="871">
        <v>539</v>
      </c>
      <c r="G2979" s="504">
        <v>524.4</v>
      </c>
      <c r="H2979" s="504">
        <v>539</v>
      </c>
      <c r="I2979" s="510">
        <v>1063.4000000000001</v>
      </c>
    </row>
    <row r="2980" spans="3:9">
      <c r="C2980" s="870">
        <v>45595</v>
      </c>
      <c r="D2980" s="872">
        <v>0.625</v>
      </c>
      <c r="E2980" s="871">
        <v>540.1</v>
      </c>
      <c r="F2980" s="871">
        <v>540</v>
      </c>
      <c r="G2980" s="504">
        <v>540.1</v>
      </c>
      <c r="H2980" s="504">
        <v>540</v>
      </c>
      <c r="I2980" s="510">
        <v>1080.0999999999999</v>
      </c>
    </row>
    <row r="2981" spans="3:9">
      <c r="C2981" s="870">
        <v>45595</v>
      </c>
      <c r="D2981" s="872">
        <v>0.66666666666666663</v>
      </c>
      <c r="E2981" s="871">
        <v>532.4</v>
      </c>
      <c r="F2981" s="871">
        <v>540</v>
      </c>
      <c r="G2981" s="504">
        <v>532.4</v>
      </c>
      <c r="H2981" s="504">
        <v>540</v>
      </c>
      <c r="I2981" s="510">
        <v>1072.4000000000001</v>
      </c>
    </row>
    <row r="2982" spans="3:9">
      <c r="C2982" s="870">
        <v>45595</v>
      </c>
      <c r="D2982" s="872">
        <v>0.70833333333333337</v>
      </c>
      <c r="E2982" s="871">
        <v>519.9</v>
      </c>
      <c r="F2982" s="871">
        <v>537</v>
      </c>
      <c r="G2982" s="504">
        <v>519.9</v>
      </c>
      <c r="H2982" s="504">
        <v>537</v>
      </c>
      <c r="I2982" s="510">
        <v>1056.9000000000001</v>
      </c>
    </row>
    <row r="2983" spans="3:9">
      <c r="C2983" s="870">
        <v>45595</v>
      </c>
      <c r="D2983" s="872">
        <v>0.75</v>
      </c>
      <c r="E2983" s="871">
        <v>519.9</v>
      </c>
      <c r="F2983" s="871">
        <v>533</v>
      </c>
      <c r="G2983" s="504">
        <v>519.9</v>
      </c>
      <c r="H2983" s="504">
        <v>533</v>
      </c>
      <c r="I2983" s="510">
        <v>1052.9000000000001</v>
      </c>
    </row>
    <row r="2984" spans="3:9">
      <c r="C2984" s="870">
        <v>45595</v>
      </c>
      <c r="D2984" s="872">
        <v>0.79166666666666663</v>
      </c>
      <c r="E2984" s="871">
        <v>531.1</v>
      </c>
      <c r="F2984" s="871">
        <v>532</v>
      </c>
      <c r="G2984" s="504">
        <v>531.1</v>
      </c>
      <c r="H2984" s="504">
        <v>532</v>
      </c>
      <c r="I2984" s="510">
        <v>1063.0999999999999</v>
      </c>
    </row>
    <row r="2985" spans="3:9">
      <c r="C2985" s="870">
        <v>45595</v>
      </c>
      <c r="D2985" s="872">
        <v>0.83333333333333337</v>
      </c>
      <c r="E2985" s="871">
        <v>527</v>
      </c>
      <c r="F2985" s="871">
        <v>531</v>
      </c>
      <c r="G2985" s="504">
        <v>527</v>
      </c>
      <c r="H2985" s="504">
        <v>531</v>
      </c>
      <c r="I2985" s="510">
        <v>1058</v>
      </c>
    </row>
    <row r="2986" spans="3:9">
      <c r="C2986" s="870">
        <v>45595</v>
      </c>
      <c r="D2986" s="872">
        <v>0.875</v>
      </c>
      <c r="E2986" s="871">
        <v>530.1</v>
      </c>
      <c r="F2986" s="871">
        <v>532</v>
      </c>
      <c r="G2986" s="504">
        <v>530.1</v>
      </c>
      <c r="H2986" s="504">
        <v>532</v>
      </c>
      <c r="I2986" s="510">
        <v>1062.0999999999999</v>
      </c>
    </row>
    <row r="2987" spans="3:9">
      <c r="C2987" s="870">
        <v>45595</v>
      </c>
      <c r="D2987" s="872">
        <v>0.91666666666666663</v>
      </c>
      <c r="E2987" s="871">
        <v>524.5</v>
      </c>
      <c r="F2987" s="871">
        <v>532</v>
      </c>
      <c r="G2987" s="504">
        <v>524.5</v>
      </c>
      <c r="H2987" s="504">
        <v>532</v>
      </c>
      <c r="I2987" s="510">
        <v>1056.5</v>
      </c>
    </row>
    <row r="2988" spans="3:9">
      <c r="C2988" s="870">
        <v>45595</v>
      </c>
      <c r="D2988" s="872">
        <v>0.95833333333333337</v>
      </c>
      <c r="E2988" s="871">
        <v>530</v>
      </c>
      <c r="F2988" s="871">
        <v>532</v>
      </c>
      <c r="G2988" s="504">
        <v>530</v>
      </c>
      <c r="H2988" s="504">
        <v>532</v>
      </c>
      <c r="I2988" s="510">
        <v>1062</v>
      </c>
    </row>
    <row r="2989" spans="3:9">
      <c r="C2989" s="870">
        <v>45596</v>
      </c>
      <c r="D2989" s="872">
        <v>0</v>
      </c>
      <c r="E2989" s="871">
        <v>530</v>
      </c>
      <c r="F2989" s="871">
        <v>531</v>
      </c>
      <c r="G2989" s="504">
        <v>530</v>
      </c>
      <c r="H2989" s="504">
        <v>531</v>
      </c>
      <c r="I2989" s="510">
        <v>1061</v>
      </c>
    </row>
    <row r="2990" spans="3:9">
      <c r="C2990" s="870">
        <v>45596</v>
      </c>
      <c r="D2990" s="872">
        <v>4.1666666666666664E-2</v>
      </c>
      <c r="E2990" s="871">
        <v>521.29999999999995</v>
      </c>
      <c r="F2990" s="871">
        <v>532</v>
      </c>
      <c r="G2990" s="504">
        <v>521.29999999999995</v>
      </c>
      <c r="H2990" s="504">
        <v>532</v>
      </c>
      <c r="I2990" s="510">
        <v>1053.3</v>
      </c>
    </row>
    <row r="2991" spans="3:9">
      <c r="C2991" s="870">
        <v>45596</v>
      </c>
      <c r="D2991" s="872">
        <v>8.3333333333333329E-2</v>
      </c>
      <c r="E2991" s="871">
        <v>524.79999999999995</v>
      </c>
      <c r="F2991" s="871">
        <v>533</v>
      </c>
      <c r="G2991" s="504">
        <v>524.79999999999995</v>
      </c>
      <c r="H2991" s="504">
        <v>533</v>
      </c>
      <c r="I2991" s="510">
        <v>1057.8</v>
      </c>
    </row>
    <row r="2992" spans="3:9">
      <c r="C2992" s="870">
        <v>45596</v>
      </c>
      <c r="D2992" s="872">
        <v>0.125</v>
      </c>
      <c r="E2992" s="871">
        <v>527</v>
      </c>
      <c r="F2992" s="871">
        <v>532</v>
      </c>
      <c r="G2992" s="504">
        <v>527</v>
      </c>
      <c r="H2992" s="504">
        <v>532</v>
      </c>
      <c r="I2992" s="510">
        <v>1059</v>
      </c>
    </row>
    <row r="2993" spans="3:9">
      <c r="C2993" s="870">
        <v>45596</v>
      </c>
      <c r="D2993" s="872">
        <v>0.16666666666666666</v>
      </c>
      <c r="E2993" s="871">
        <v>540.20000000000005</v>
      </c>
      <c r="F2993" s="871">
        <v>542</v>
      </c>
      <c r="G2993" s="504">
        <v>540.20000000000005</v>
      </c>
      <c r="H2993" s="504">
        <v>542</v>
      </c>
      <c r="I2993" s="510">
        <v>1082.2</v>
      </c>
    </row>
    <row r="2994" spans="3:9">
      <c r="C2994" s="870">
        <v>45596</v>
      </c>
      <c r="D2994" s="872">
        <v>0.20833333333333334</v>
      </c>
      <c r="E2994" s="871">
        <v>537.6</v>
      </c>
      <c r="F2994" s="871">
        <v>563</v>
      </c>
      <c r="G2994" s="504">
        <v>537.6</v>
      </c>
      <c r="H2994" s="504">
        <v>563</v>
      </c>
      <c r="I2994" s="510">
        <v>1100.5999999999999</v>
      </c>
    </row>
    <row r="2995" spans="3:9">
      <c r="C2995" s="870">
        <v>45596</v>
      </c>
      <c r="D2995" s="872">
        <v>0.25</v>
      </c>
      <c r="E2995" s="871">
        <v>519.9</v>
      </c>
      <c r="F2995" s="871">
        <v>564</v>
      </c>
      <c r="G2995" s="504">
        <v>519.9</v>
      </c>
      <c r="H2995" s="504">
        <v>564</v>
      </c>
      <c r="I2995" s="510">
        <v>1083.9000000000001</v>
      </c>
    </row>
    <row r="2996" spans="3:9">
      <c r="C2996" s="870">
        <v>45596</v>
      </c>
      <c r="D2996" s="872">
        <v>0.29166666666666669</v>
      </c>
      <c r="E2996" s="871">
        <v>519.9</v>
      </c>
      <c r="F2996" s="871">
        <v>564</v>
      </c>
      <c r="G2996" s="504">
        <v>519.9</v>
      </c>
      <c r="H2996" s="504">
        <v>564</v>
      </c>
      <c r="I2996" s="510">
        <v>1083.9000000000001</v>
      </c>
    </row>
    <row r="2997" spans="3:9">
      <c r="C2997" s="870">
        <v>45596</v>
      </c>
      <c r="D2997" s="872">
        <v>0.33333333333333331</v>
      </c>
      <c r="E2997" s="871">
        <v>520.29999999999995</v>
      </c>
      <c r="F2997" s="871">
        <v>549</v>
      </c>
      <c r="G2997" s="504">
        <v>520.29999999999995</v>
      </c>
      <c r="H2997" s="504">
        <v>549</v>
      </c>
      <c r="I2997" s="510">
        <v>1069.3</v>
      </c>
    </row>
    <row r="2998" spans="3:9">
      <c r="C2998" s="870">
        <v>45596</v>
      </c>
      <c r="D2998" s="872">
        <v>0.375</v>
      </c>
      <c r="E2998" s="871">
        <v>513.79999999999995</v>
      </c>
      <c r="F2998" s="871">
        <v>552</v>
      </c>
      <c r="G2998" s="504">
        <v>513.79999999999995</v>
      </c>
      <c r="H2998" s="504">
        <v>552</v>
      </c>
      <c r="I2998" s="510">
        <v>1065.8</v>
      </c>
    </row>
    <row r="2999" spans="3:9">
      <c r="C2999" s="870">
        <v>45596</v>
      </c>
      <c r="D2999" s="872">
        <v>0.41666666666666669</v>
      </c>
      <c r="E2999" s="871">
        <v>509.8</v>
      </c>
      <c r="F2999" s="871">
        <v>551</v>
      </c>
      <c r="G2999" s="504">
        <v>509.8</v>
      </c>
      <c r="H2999" s="504">
        <v>551</v>
      </c>
      <c r="I2999" s="510">
        <v>1060.8</v>
      </c>
    </row>
    <row r="3000" spans="3:9">
      <c r="C3000" s="870">
        <v>45596</v>
      </c>
      <c r="D3000" s="872">
        <v>0.45833333333333331</v>
      </c>
      <c r="E3000" s="871">
        <v>510</v>
      </c>
      <c r="F3000" s="871">
        <v>551</v>
      </c>
      <c r="G3000" s="504">
        <v>510</v>
      </c>
      <c r="H3000" s="504">
        <v>551</v>
      </c>
      <c r="I3000" s="510">
        <v>1061</v>
      </c>
    </row>
    <row r="3001" spans="3:9">
      <c r="C3001" s="870">
        <v>45596</v>
      </c>
      <c r="D3001" s="872">
        <v>0.5</v>
      </c>
      <c r="E3001" s="871">
        <v>509.9</v>
      </c>
      <c r="F3001" s="871">
        <v>551</v>
      </c>
      <c r="G3001" s="504">
        <v>509.9</v>
      </c>
      <c r="H3001" s="504">
        <v>551</v>
      </c>
      <c r="I3001" s="510">
        <v>1060.9000000000001</v>
      </c>
    </row>
    <row r="3002" spans="3:9">
      <c r="C3002" s="870">
        <v>45596</v>
      </c>
      <c r="D3002" s="872">
        <v>0.54166666666666663</v>
      </c>
      <c r="E3002" s="871">
        <v>510</v>
      </c>
      <c r="F3002" s="871">
        <v>550</v>
      </c>
      <c r="G3002" s="504">
        <v>510</v>
      </c>
      <c r="H3002" s="504">
        <v>550</v>
      </c>
      <c r="I3002" s="510">
        <v>1060</v>
      </c>
    </row>
    <row r="3003" spans="3:9">
      <c r="C3003" s="870">
        <v>45596</v>
      </c>
      <c r="D3003" s="872">
        <v>0.58333333333333337</v>
      </c>
      <c r="E3003" s="871">
        <v>502</v>
      </c>
      <c r="F3003" s="871">
        <v>552</v>
      </c>
      <c r="G3003" s="504">
        <v>502</v>
      </c>
      <c r="H3003" s="504">
        <v>552</v>
      </c>
      <c r="I3003" s="510">
        <v>1054</v>
      </c>
    </row>
    <row r="3004" spans="3:9">
      <c r="C3004" s="870">
        <v>45596</v>
      </c>
      <c r="D3004" s="872">
        <v>0.625</v>
      </c>
      <c r="E3004" s="871">
        <v>475.9</v>
      </c>
      <c r="F3004" s="871">
        <v>539</v>
      </c>
      <c r="G3004" s="504">
        <v>475.9</v>
      </c>
      <c r="H3004" s="504">
        <v>539</v>
      </c>
      <c r="I3004" s="510">
        <v>1014.9</v>
      </c>
    </row>
    <row r="3005" spans="3:9">
      <c r="C3005" s="870">
        <v>45596</v>
      </c>
      <c r="D3005" s="872">
        <v>0.66666666666666663</v>
      </c>
      <c r="E3005" s="871">
        <v>469.9</v>
      </c>
      <c r="F3005" s="871">
        <v>536</v>
      </c>
      <c r="G3005" s="504">
        <v>469.9</v>
      </c>
      <c r="H3005" s="504">
        <v>536</v>
      </c>
      <c r="I3005" s="510">
        <v>1005.9</v>
      </c>
    </row>
    <row r="3006" spans="3:9">
      <c r="C3006" s="870">
        <v>45596</v>
      </c>
      <c r="D3006" s="872">
        <v>0.70833333333333337</v>
      </c>
      <c r="E3006" s="871">
        <v>469.9</v>
      </c>
      <c r="F3006" s="871">
        <v>520</v>
      </c>
      <c r="G3006" s="504">
        <v>469.9</v>
      </c>
      <c r="H3006" s="504">
        <v>520</v>
      </c>
      <c r="I3006" s="510">
        <v>989.9</v>
      </c>
    </row>
    <row r="3007" spans="3:9">
      <c r="C3007" s="870">
        <v>45596</v>
      </c>
      <c r="D3007" s="872">
        <v>0.75</v>
      </c>
      <c r="E3007" s="871">
        <v>487.2</v>
      </c>
      <c r="F3007" s="871">
        <v>508</v>
      </c>
      <c r="G3007" s="504">
        <v>487.2</v>
      </c>
      <c r="H3007" s="504">
        <v>508</v>
      </c>
      <c r="I3007" s="510">
        <v>995.2</v>
      </c>
    </row>
    <row r="3008" spans="3:9">
      <c r="C3008" s="870">
        <v>45596</v>
      </c>
      <c r="D3008" s="872">
        <v>0.79166666666666663</v>
      </c>
      <c r="E3008" s="871">
        <v>489.8</v>
      </c>
      <c r="F3008" s="871">
        <v>507</v>
      </c>
      <c r="G3008" s="504">
        <v>489.8</v>
      </c>
      <c r="H3008" s="504">
        <v>507</v>
      </c>
      <c r="I3008" s="510">
        <v>996.8</v>
      </c>
    </row>
    <row r="3009" spans="3:9">
      <c r="C3009" s="870">
        <v>45596</v>
      </c>
      <c r="D3009" s="872">
        <v>0.83333333333333337</v>
      </c>
      <c r="E3009" s="871">
        <v>490</v>
      </c>
      <c r="F3009" s="871">
        <v>507</v>
      </c>
      <c r="G3009" s="504">
        <v>490</v>
      </c>
      <c r="H3009" s="504">
        <v>507</v>
      </c>
      <c r="I3009" s="510">
        <v>997</v>
      </c>
    </row>
    <row r="3010" spans="3:9">
      <c r="C3010" s="870">
        <v>45596</v>
      </c>
      <c r="D3010" s="872">
        <v>0.875</v>
      </c>
      <c r="E3010" s="871">
        <v>489.9</v>
      </c>
      <c r="F3010" s="871">
        <v>506</v>
      </c>
      <c r="G3010" s="504">
        <v>489.9</v>
      </c>
      <c r="H3010" s="504">
        <v>506</v>
      </c>
      <c r="I3010" s="510">
        <v>995.9</v>
      </c>
    </row>
    <row r="3011" spans="3:9">
      <c r="C3011" s="870">
        <v>45596</v>
      </c>
      <c r="D3011" s="872">
        <v>0.91666666666666663</v>
      </c>
      <c r="E3011" s="871">
        <v>490.6</v>
      </c>
      <c r="F3011" s="871">
        <v>505</v>
      </c>
      <c r="G3011" s="504">
        <v>490.6</v>
      </c>
      <c r="H3011" s="504">
        <v>505</v>
      </c>
      <c r="I3011" s="510">
        <v>995.6</v>
      </c>
    </row>
    <row r="3012" spans="3:9">
      <c r="C3012" s="870">
        <v>45596</v>
      </c>
      <c r="D3012" s="872">
        <v>0.95833333333333337</v>
      </c>
      <c r="E3012" s="871">
        <v>507.9</v>
      </c>
      <c r="F3012" s="871">
        <v>537</v>
      </c>
      <c r="G3012" s="504">
        <v>507.9</v>
      </c>
      <c r="H3012" s="504">
        <v>537</v>
      </c>
      <c r="I3012" s="510">
        <v>1044.9000000000001</v>
      </c>
    </row>
    <row r="3013" spans="3:9">
      <c r="C3013" s="870">
        <v>45597</v>
      </c>
      <c r="D3013" s="872">
        <v>0</v>
      </c>
      <c r="E3013" s="871">
        <v>510.1</v>
      </c>
      <c r="F3013" s="871">
        <v>565</v>
      </c>
      <c r="G3013" s="504">
        <v>510.1</v>
      </c>
      <c r="H3013" s="504">
        <v>565</v>
      </c>
      <c r="I3013" s="510">
        <v>1075.0999999999999</v>
      </c>
    </row>
    <row r="3014" spans="3:9">
      <c r="C3014" s="870">
        <v>45597</v>
      </c>
      <c r="D3014" s="872">
        <v>4.1666666666666664E-2</v>
      </c>
      <c r="E3014" s="871">
        <v>510</v>
      </c>
      <c r="F3014" s="871">
        <v>564</v>
      </c>
      <c r="G3014" s="504">
        <v>510</v>
      </c>
      <c r="H3014" s="504">
        <v>564</v>
      </c>
      <c r="I3014" s="510">
        <v>1074</v>
      </c>
    </row>
    <row r="3015" spans="3:9">
      <c r="C3015" s="870">
        <v>45597</v>
      </c>
      <c r="D3015" s="872">
        <v>8.3333333333333329E-2</v>
      </c>
      <c r="E3015" s="871">
        <v>513.70000000000005</v>
      </c>
      <c r="F3015" s="871">
        <v>564</v>
      </c>
      <c r="G3015" s="504">
        <v>513.70000000000005</v>
      </c>
      <c r="H3015" s="504">
        <v>564</v>
      </c>
      <c r="I3015" s="510">
        <v>1077.7</v>
      </c>
    </row>
    <row r="3016" spans="3:9">
      <c r="C3016" s="870">
        <v>45597</v>
      </c>
      <c r="D3016" s="872">
        <v>0.125</v>
      </c>
      <c r="E3016" s="871">
        <v>526.29999999999995</v>
      </c>
      <c r="F3016" s="871">
        <v>564</v>
      </c>
      <c r="G3016" s="504">
        <v>526.29999999999995</v>
      </c>
      <c r="H3016" s="504">
        <v>564</v>
      </c>
      <c r="I3016" s="510">
        <v>1090.3</v>
      </c>
    </row>
    <row r="3017" spans="3:9">
      <c r="C3017" s="870">
        <v>45597</v>
      </c>
      <c r="D3017" s="872">
        <v>0.16666666666666666</v>
      </c>
      <c r="E3017" s="871">
        <v>507.7</v>
      </c>
      <c r="F3017" s="871">
        <v>565</v>
      </c>
      <c r="G3017" s="504">
        <v>507.7</v>
      </c>
      <c r="H3017" s="504">
        <v>565</v>
      </c>
      <c r="I3017" s="510">
        <v>1072.7</v>
      </c>
    </row>
    <row r="3018" spans="3:9">
      <c r="C3018" s="870">
        <v>45597</v>
      </c>
      <c r="D3018" s="872">
        <v>0.20833333333333334</v>
      </c>
      <c r="E3018" s="871">
        <v>500.1</v>
      </c>
      <c r="F3018" s="871">
        <v>563</v>
      </c>
      <c r="G3018" s="504">
        <v>500.1</v>
      </c>
      <c r="H3018" s="504">
        <v>563</v>
      </c>
      <c r="I3018" s="510">
        <v>1063.0999999999999</v>
      </c>
    </row>
    <row r="3019" spans="3:9">
      <c r="C3019" s="870">
        <v>45597</v>
      </c>
      <c r="D3019" s="872">
        <v>0.25</v>
      </c>
      <c r="E3019" s="871">
        <v>493</v>
      </c>
      <c r="F3019" s="871">
        <v>564</v>
      </c>
      <c r="G3019" s="504">
        <v>493</v>
      </c>
      <c r="H3019" s="504">
        <v>564</v>
      </c>
      <c r="I3019" s="510">
        <v>1057</v>
      </c>
    </row>
    <row r="3020" spans="3:9">
      <c r="C3020" s="870">
        <v>45597</v>
      </c>
      <c r="D3020" s="872">
        <v>0.29166666666666669</v>
      </c>
      <c r="E3020" s="871">
        <v>489.8</v>
      </c>
      <c r="F3020" s="871">
        <v>564</v>
      </c>
      <c r="G3020" s="504">
        <v>489.8</v>
      </c>
      <c r="H3020" s="504">
        <v>564</v>
      </c>
      <c r="I3020" s="510">
        <v>1053.8</v>
      </c>
    </row>
    <row r="3021" spans="3:9">
      <c r="C3021" s="870">
        <v>45597</v>
      </c>
      <c r="D3021" s="872">
        <v>0.33333333333333331</v>
      </c>
      <c r="E3021" s="871">
        <v>502.8</v>
      </c>
      <c r="F3021" s="871">
        <v>565</v>
      </c>
      <c r="G3021" s="504">
        <v>502.8</v>
      </c>
      <c r="H3021" s="504">
        <v>565</v>
      </c>
      <c r="I3021" s="510">
        <v>1067.8</v>
      </c>
    </row>
    <row r="3022" spans="3:9">
      <c r="C3022" s="870">
        <v>45597</v>
      </c>
      <c r="D3022" s="872">
        <v>0.375</v>
      </c>
      <c r="E3022" s="871">
        <v>520.20000000000005</v>
      </c>
      <c r="F3022" s="871">
        <v>565</v>
      </c>
      <c r="G3022" s="504">
        <v>520.20000000000005</v>
      </c>
      <c r="H3022" s="504">
        <v>565</v>
      </c>
      <c r="I3022" s="510">
        <v>1085.2</v>
      </c>
    </row>
    <row r="3023" spans="3:9">
      <c r="C3023" s="870">
        <v>45597</v>
      </c>
      <c r="D3023" s="872">
        <v>0.41666666666666669</v>
      </c>
      <c r="E3023" s="871">
        <v>520.1</v>
      </c>
      <c r="F3023" s="871">
        <v>565</v>
      </c>
      <c r="G3023" s="504">
        <v>520.1</v>
      </c>
      <c r="H3023" s="504">
        <v>565</v>
      </c>
      <c r="I3023" s="510">
        <v>1085.0999999999999</v>
      </c>
    </row>
    <row r="3024" spans="3:9">
      <c r="C3024" s="870">
        <v>45597</v>
      </c>
      <c r="D3024" s="872">
        <v>0.45833333333333331</v>
      </c>
      <c r="E3024" s="871">
        <v>520.1</v>
      </c>
      <c r="F3024" s="871">
        <v>566</v>
      </c>
      <c r="G3024" s="504">
        <v>520.1</v>
      </c>
      <c r="H3024" s="504">
        <v>566</v>
      </c>
      <c r="I3024" s="510">
        <v>1086.0999999999999</v>
      </c>
    </row>
    <row r="3025" spans="3:9">
      <c r="C3025" s="870">
        <v>45597</v>
      </c>
      <c r="D3025" s="872">
        <v>0.5</v>
      </c>
      <c r="E3025" s="871">
        <v>520</v>
      </c>
      <c r="F3025" s="871">
        <v>566</v>
      </c>
      <c r="G3025" s="504">
        <v>520</v>
      </c>
      <c r="H3025" s="504">
        <v>566</v>
      </c>
      <c r="I3025" s="510">
        <v>1086</v>
      </c>
    </row>
    <row r="3026" spans="3:9">
      <c r="C3026" s="870">
        <v>45597</v>
      </c>
      <c r="D3026" s="872">
        <v>0.54166666666666663</v>
      </c>
      <c r="E3026" s="871">
        <v>520</v>
      </c>
      <c r="F3026" s="871">
        <v>566</v>
      </c>
      <c r="G3026" s="504">
        <v>520</v>
      </c>
      <c r="H3026" s="504">
        <v>566</v>
      </c>
      <c r="I3026" s="510">
        <v>1086</v>
      </c>
    </row>
    <row r="3027" spans="3:9">
      <c r="C3027" s="870">
        <v>45597</v>
      </c>
      <c r="D3027" s="872">
        <v>0.58333333333333337</v>
      </c>
      <c r="E3027" s="871">
        <v>520</v>
      </c>
      <c r="F3027" s="871">
        <v>551</v>
      </c>
      <c r="G3027" s="504">
        <v>520</v>
      </c>
      <c r="H3027" s="504">
        <v>551</v>
      </c>
      <c r="I3027" s="510">
        <v>1071</v>
      </c>
    </row>
    <row r="3028" spans="3:9">
      <c r="C3028" s="870">
        <v>45597</v>
      </c>
      <c r="D3028" s="872">
        <v>0.625</v>
      </c>
      <c r="E3028" s="871">
        <v>520</v>
      </c>
      <c r="F3028" s="871">
        <v>542</v>
      </c>
      <c r="G3028" s="504">
        <v>520</v>
      </c>
      <c r="H3028" s="504">
        <v>542</v>
      </c>
      <c r="I3028" s="510">
        <v>1062</v>
      </c>
    </row>
    <row r="3029" spans="3:9">
      <c r="C3029" s="870">
        <v>45597</v>
      </c>
      <c r="D3029" s="872">
        <v>0.66666666666666663</v>
      </c>
      <c r="E3029" s="871">
        <v>520.1</v>
      </c>
      <c r="F3029" s="871">
        <v>543</v>
      </c>
      <c r="G3029" s="504">
        <v>520.1</v>
      </c>
      <c r="H3029" s="504">
        <v>543</v>
      </c>
      <c r="I3029" s="510">
        <v>1063.0999999999999</v>
      </c>
    </row>
    <row r="3030" spans="3:9">
      <c r="C3030" s="870">
        <v>45597</v>
      </c>
      <c r="D3030" s="872">
        <v>0.70833333333333337</v>
      </c>
      <c r="E3030" s="871">
        <v>520</v>
      </c>
      <c r="F3030" s="871">
        <v>541</v>
      </c>
      <c r="G3030" s="504">
        <v>520</v>
      </c>
      <c r="H3030" s="504">
        <v>541</v>
      </c>
      <c r="I3030" s="510">
        <v>1061</v>
      </c>
    </row>
    <row r="3031" spans="3:9">
      <c r="C3031" s="870">
        <v>45597</v>
      </c>
      <c r="D3031" s="872">
        <v>0.75</v>
      </c>
      <c r="E3031" s="871">
        <v>511.9</v>
      </c>
      <c r="F3031" s="871">
        <v>542</v>
      </c>
      <c r="G3031" s="504">
        <v>511.9</v>
      </c>
      <c r="H3031" s="504">
        <v>542</v>
      </c>
      <c r="I3031" s="510">
        <v>1053.9000000000001</v>
      </c>
    </row>
    <row r="3032" spans="3:9">
      <c r="C3032" s="870">
        <v>45597</v>
      </c>
      <c r="D3032" s="872">
        <v>0.79166666666666663</v>
      </c>
      <c r="E3032" s="871">
        <v>472.6</v>
      </c>
      <c r="F3032" s="871">
        <v>545</v>
      </c>
      <c r="G3032" s="504">
        <v>472.6</v>
      </c>
      <c r="H3032" s="504">
        <v>545</v>
      </c>
      <c r="I3032" s="510">
        <v>1017.6</v>
      </c>
    </row>
    <row r="3033" spans="3:9">
      <c r="C3033" s="870">
        <v>45597</v>
      </c>
      <c r="D3033" s="872">
        <v>0.83333333333333337</v>
      </c>
      <c r="E3033" s="871">
        <v>455.2</v>
      </c>
      <c r="F3033" s="871">
        <v>523</v>
      </c>
      <c r="G3033" s="504">
        <v>455.2</v>
      </c>
      <c r="H3033" s="504">
        <v>523</v>
      </c>
      <c r="I3033" s="510">
        <v>978.2</v>
      </c>
    </row>
    <row r="3034" spans="3:9">
      <c r="C3034" s="870">
        <v>45597</v>
      </c>
      <c r="D3034" s="872">
        <v>0.875</v>
      </c>
      <c r="E3034" s="871">
        <v>450</v>
      </c>
      <c r="F3034" s="871">
        <v>520</v>
      </c>
      <c r="G3034" s="504">
        <v>450</v>
      </c>
      <c r="H3034" s="504">
        <v>520</v>
      </c>
      <c r="I3034" s="510">
        <v>970</v>
      </c>
    </row>
    <row r="3035" spans="3:9">
      <c r="C3035" s="870">
        <v>45597</v>
      </c>
      <c r="D3035" s="872">
        <v>0.91666666666666663</v>
      </c>
      <c r="E3035" s="871">
        <v>441.5</v>
      </c>
      <c r="F3035" s="871">
        <v>505</v>
      </c>
      <c r="G3035" s="504">
        <v>441.5</v>
      </c>
      <c r="H3035" s="504">
        <v>505</v>
      </c>
      <c r="I3035" s="510">
        <v>946.5</v>
      </c>
    </row>
    <row r="3036" spans="3:9">
      <c r="C3036" s="870">
        <v>45597</v>
      </c>
      <c r="D3036" s="872">
        <v>0.95833333333333337</v>
      </c>
      <c r="E3036" s="871">
        <v>429.7</v>
      </c>
      <c r="F3036" s="871">
        <v>503</v>
      </c>
      <c r="G3036" s="504">
        <v>429.7</v>
      </c>
      <c r="H3036" s="504">
        <v>503</v>
      </c>
      <c r="I3036" s="510">
        <v>932.7</v>
      </c>
    </row>
    <row r="3037" spans="3:9">
      <c r="C3037" s="870">
        <v>45598</v>
      </c>
      <c r="D3037" s="872">
        <v>0</v>
      </c>
      <c r="E3037" s="871">
        <v>435.1</v>
      </c>
      <c r="F3037" s="871">
        <v>503</v>
      </c>
      <c r="G3037" s="504">
        <v>435.1</v>
      </c>
      <c r="H3037" s="504">
        <v>503</v>
      </c>
      <c r="I3037" s="510">
        <v>938.1</v>
      </c>
    </row>
    <row r="3038" spans="3:9">
      <c r="C3038" s="870">
        <v>45598</v>
      </c>
      <c r="D3038" s="872">
        <v>4.1666666666666664E-2</v>
      </c>
      <c r="E3038" s="871">
        <v>450</v>
      </c>
      <c r="F3038" s="871">
        <v>503</v>
      </c>
      <c r="G3038" s="504">
        <v>450</v>
      </c>
      <c r="H3038" s="504">
        <v>503</v>
      </c>
      <c r="I3038" s="510">
        <v>953</v>
      </c>
    </row>
    <row r="3039" spans="3:9">
      <c r="C3039" s="870">
        <v>45598</v>
      </c>
      <c r="D3039" s="872">
        <v>8.3333333333333329E-2</v>
      </c>
      <c r="E3039" s="871">
        <v>450.1</v>
      </c>
      <c r="F3039" s="871">
        <v>503</v>
      </c>
      <c r="G3039" s="504">
        <v>450.1</v>
      </c>
      <c r="H3039" s="504">
        <v>503</v>
      </c>
      <c r="I3039" s="510">
        <v>953.1</v>
      </c>
    </row>
    <row r="3040" spans="3:9">
      <c r="C3040" s="870">
        <v>45598</v>
      </c>
      <c r="D3040" s="872">
        <v>0.125</v>
      </c>
      <c r="E3040" s="871">
        <v>450.1</v>
      </c>
      <c r="F3040" s="871">
        <v>502</v>
      </c>
      <c r="G3040" s="504">
        <v>450.1</v>
      </c>
      <c r="H3040" s="504">
        <v>502</v>
      </c>
      <c r="I3040" s="510">
        <v>952.1</v>
      </c>
    </row>
    <row r="3041" spans="3:9">
      <c r="C3041" s="870">
        <v>45598</v>
      </c>
      <c r="D3041" s="872">
        <v>0.16666666666666666</v>
      </c>
      <c r="E3041" s="871">
        <v>450.1</v>
      </c>
      <c r="F3041" s="871">
        <v>502</v>
      </c>
      <c r="G3041" s="504">
        <v>450.1</v>
      </c>
      <c r="H3041" s="504">
        <v>502</v>
      </c>
      <c r="I3041" s="510">
        <v>952.1</v>
      </c>
    </row>
    <row r="3042" spans="3:9">
      <c r="C3042" s="870">
        <v>45598</v>
      </c>
      <c r="D3042" s="872">
        <v>0.20833333333333334</v>
      </c>
      <c r="E3042" s="871">
        <v>449.9</v>
      </c>
      <c r="F3042" s="871">
        <v>503</v>
      </c>
      <c r="G3042" s="504">
        <v>449.9</v>
      </c>
      <c r="H3042" s="504">
        <v>503</v>
      </c>
      <c r="I3042" s="510">
        <v>952.9</v>
      </c>
    </row>
    <row r="3043" spans="3:9">
      <c r="C3043" s="870">
        <v>45598</v>
      </c>
      <c r="D3043" s="872">
        <v>0.25</v>
      </c>
      <c r="E3043" s="871">
        <v>448.5</v>
      </c>
      <c r="F3043" s="871">
        <v>501</v>
      </c>
      <c r="G3043" s="504">
        <v>448.5</v>
      </c>
      <c r="H3043" s="504">
        <v>501</v>
      </c>
      <c r="I3043" s="510">
        <v>949.5</v>
      </c>
    </row>
    <row r="3044" spans="3:9">
      <c r="C3044" s="870">
        <v>45598</v>
      </c>
      <c r="D3044" s="872">
        <v>0.29166666666666669</v>
      </c>
      <c r="E3044" s="871">
        <v>456.3</v>
      </c>
      <c r="F3044" s="871">
        <v>504</v>
      </c>
      <c r="G3044" s="504">
        <v>456.3</v>
      </c>
      <c r="H3044" s="504">
        <v>504</v>
      </c>
      <c r="I3044" s="510">
        <v>960.3</v>
      </c>
    </row>
    <row r="3045" spans="3:9">
      <c r="C3045" s="870">
        <v>45598</v>
      </c>
      <c r="D3045" s="872">
        <v>0.33333333333333331</v>
      </c>
      <c r="E3045" s="871">
        <v>500.4</v>
      </c>
      <c r="F3045" s="871">
        <v>527</v>
      </c>
      <c r="G3045" s="504">
        <v>500.4</v>
      </c>
      <c r="H3045" s="504">
        <v>527</v>
      </c>
      <c r="I3045" s="510">
        <v>1027.4000000000001</v>
      </c>
    </row>
    <row r="3046" spans="3:9">
      <c r="C3046" s="870">
        <v>45598</v>
      </c>
      <c r="D3046" s="872">
        <v>0.375</v>
      </c>
      <c r="E3046" s="871">
        <v>500.2</v>
      </c>
      <c r="F3046" s="871">
        <v>529</v>
      </c>
      <c r="G3046" s="504">
        <v>500.2</v>
      </c>
      <c r="H3046" s="504">
        <v>529</v>
      </c>
      <c r="I3046" s="510">
        <v>1029.2</v>
      </c>
    </row>
    <row r="3047" spans="3:9">
      <c r="C3047" s="870">
        <v>45598</v>
      </c>
      <c r="D3047" s="872">
        <v>0.41666666666666669</v>
      </c>
      <c r="E3047" s="871">
        <v>499.9</v>
      </c>
      <c r="F3047" s="871">
        <v>515</v>
      </c>
      <c r="G3047" s="504">
        <v>499.9</v>
      </c>
      <c r="H3047" s="504">
        <v>515</v>
      </c>
      <c r="I3047" s="510">
        <v>1014.9</v>
      </c>
    </row>
    <row r="3048" spans="3:9">
      <c r="C3048" s="870">
        <v>45598</v>
      </c>
      <c r="D3048" s="872">
        <v>0.45833333333333331</v>
      </c>
      <c r="E3048" s="871">
        <v>501.6</v>
      </c>
      <c r="F3048" s="871">
        <v>635</v>
      </c>
      <c r="G3048" s="504">
        <v>501.6</v>
      </c>
      <c r="H3048" s="504">
        <v>635</v>
      </c>
      <c r="I3048" s="510">
        <v>1136.5999999999999</v>
      </c>
    </row>
    <row r="3049" spans="3:9">
      <c r="C3049" s="870">
        <v>45598</v>
      </c>
      <c r="D3049" s="872">
        <v>0.5</v>
      </c>
      <c r="E3049" s="871">
        <v>536.9</v>
      </c>
      <c r="F3049" s="871">
        <v>543</v>
      </c>
      <c r="G3049" s="504">
        <v>536.9</v>
      </c>
      <c r="H3049" s="504">
        <v>543</v>
      </c>
      <c r="I3049" s="510">
        <v>1079.9000000000001</v>
      </c>
    </row>
    <row r="3050" spans="3:9">
      <c r="C3050" s="870">
        <v>45598</v>
      </c>
      <c r="D3050" s="872">
        <v>0.54166666666666663</v>
      </c>
      <c r="E3050" s="871">
        <v>540</v>
      </c>
      <c r="F3050" s="871">
        <v>584</v>
      </c>
      <c r="G3050" s="504">
        <v>540</v>
      </c>
      <c r="H3050" s="504">
        <v>584</v>
      </c>
      <c r="I3050" s="510">
        <v>1124</v>
      </c>
    </row>
    <row r="3051" spans="3:9">
      <c r="C3051" s="870">
        <v>45598</v>
      </c>
      <c r="D3051" s="872">
        <v>0.58333333333333337</v>
      </c>
      <c r="E3051" s="871">
        <v>533.20000000000005</v>
      </c>
      <c r="F3051" s="871">
        <v>663</v>
      </c>
      <c r="G3051" s="504">
        <v>533.20000000000005</v>
      </c>
      <c r="H3051" s="504">
        <v>663</v>
      </c>
      <c r="I3051" s="510">
        <v>1196.2</v>
      </c>
    </row>
    <row r="3052" spans="3:9">
      <c r="C3052" s="870">
        <v>45598</v>
      </c>
      <c r="D3052" s="872">
        <v>0.625</v>
      </c>
      <c r="E3052" s="871">
        <v>509.9</v>
      </c>
      <c r="F3052" s="871">
        <v>628</v>
      </c>
      <c r="G3052" s="504">
        <v>509.9</v>
      </c>
      <c r="H3052" s="504">
        <v>628</v>
      </c>
      <c r="I3052" s="510">
        <v>1137.9000000000001</v>
      </c>
    </row>
    <row r="3053" spans="3:9">
      <c r="C3053" s="870">
        <v>45598</v>
      </c>
      <c r="D3053" s="872">
        <v>0.66666666666666663</v>
      </c>
      <c r="E3053" s="871">
        <v>509.9</v>
      </c>
      <c r="F3053" s="871">
        <v>509</v>
      </c>
      <c r="G3053" s="504">
        <v>509.9</v>
      </c>
      <c r="H3053" s="504">
        <v>509</v>
      </c>
      <c r="I3053" s="510">
        <v>1018.9</v>
      </c>
    </row>
    <row r="3054" spans="3:9">
      <c r="C3054" s="870">
        <v>45598</v>
      </c>
      <c r="D3054" s="872">
        <v>0.70833333333333337</v>
      </c>
      <c r="E3054" s="871">
        <v>514.29999999999995</v>
      </c>
      <c r="F3054" s="871">
        <v>500</v>
      </c>
      <c r="G3054" s="504">
        <v>514.29999999999995</v>
      </c>
      <c r="H3054" s="504">
        <v>500</v>
      </c>
      <c r="I3054" s="510">
        <v>1014.3</v>
      </c>
    </row>
    <row r="3055" spans="3:9">
      <c r="C3055" s="870">
        <v>45598</v>
      </c>
      <c r="D3055" s="872">
        <v>0.75</v>
      </c>
      <c r="E3055" s="871">
        <v>526.6</v>
      </c>
      <c r="F3055" s="871">
        <v>496</v>
      </c>
      <c r="G3055" s="504">
        <v>526.6</v>
      </c>
      <c r="H3055" s="504">
        <v>496</v>
      </c>
      <c r="I3055" s="510">
        <v>1022.6</v>
      </c>
    </row>
    <row r="3056" spans="3:9">
      <c r="C3056" s="870">
        <v>45598</v>
      </c>
      <c r="D3056" s="872">
        <v>0.79166666666666663</v>
      </c>
      <c r="E3056" s="871">
        <v>534</v>
      </c>
      <c r="F3056" s="871">
        <v>538</v>
      </c>
      <c r="G3056" s="504">
        <v>534</v>
      </c>
      <c r="H3056" s="504">
        <v>538</v>
      </c>
      <c r="I3056" s="510">
        <v>1072</v>
      </c>
    </row>
    <row r="3057" spans="3:9">
      <c r="C3057" s="870">
        <v>45598</v>
      </c>
      <c r="D3057" s="872">
        <v>0.83333333333333337</v>
      </c>
      <c r="E3057" s="871">
        <v>517.70000000000005</v>
      </c>
      <c r="F3057" s="871">
        <v>537</v>
      </c>
      <c r="G3057" s="504">
        <v>517.70000000000005</v>
      </c>
      <c r="H3057" s="504">
        <v>537</v>
      </c>
      <c r="I3057" s="510">
        <v>1054.7</v>
      </c>
    </row>
    <row r="3058" spans="3:9">
      <c r="C3058" s="870">
        <v>45598</v>
      </c>
      <c r="D3058" s="872">
        <v>0.875</v>
      </c>
      <c r="E3058" s="871">
        <v>499.9</v>
      </c>
      <c r="F3058" s="871">
        <v>510</v>
      </c>
      <c r="G3058" s="504">
        <v>499.9</v>
      </c>
      <c r="H3058" s="504">
        <v>510</v>
      </c>
      <c r="I3058" s="510">
        <v>1009.9</v>
      </c>
    </row>
    <row r="3059" spans="3:9">
      <c r="C3059" s="870">
        <v>45598</v>
      </c>
      <c r="D3059" s="872">
        <v>0.91666666666666663</v>
      </c>
      <c r="E3059" s="871">
        <v>500</v>
      </c>
      <c r="F3059" s="871">
        <v>492</v>
      </c>
      <c r="G3059" s="504">
        <v>500</v>
      </c>
      <c r="H3059" s="504">
        <v>492</v>
      </c>
      <c r="I3059" s="510">
        <v>992</v>
      </c>
    </row>
    <row r="3060" spans="3:9">
      <c r="C3060" s="870">
        <v>45598</v>
      </c>
      <c r="D3060" s="872">
        <v>0.95833333333333337</v>
      </c>
      <c r="E3060" s="871">
        <v>500.1</v>
      </c>
      <c r="F3060" s="871">
        <v>480</v>
      </c>
      <c r="G3060" s="504">
        <v>500.1</v>
      </c>
      <c r="H3060" s="504">
        <v>480</v>
      </c>
      <c r="I3060" s="510">
        <v>980.1</v>
      </c>
    </row>
    <row r="3061" spans="3:9">
      <c r="C3061" s="870">
        <v>45599</v>
      </c>
      <c r="D3061" s="872">
        <v>0</v>
      </c>
      <c r="E3061" s="871">
        <v>500</v>
      </c>
      <c r="F3061" s="871">
        <v>472</v>
      </c>
      <c r="G3061" s="504">
        <v>500</v>
      </c>
      <c r="H3061" s="504">
        <v>472</v>
      </c>
      <c r="I3061" s="510">
        <v>972</v>
      </c>
    </row>
    <row r="3062" spans="3:9">
      <c r="C3062" s="870">
        <v>45599</v>
      </c>
      <c r="D3062" s="872">
        <v>4.1666666666666664E-2</v>
      </c>
      <c r="E3062" s="871">
        <v>500</v>
      </c>
      <c r="F3062" s="871">
        <v>457</v>
      </c>
      <c r="G3062" s="504">
        <v>500</v>
      </c>
      <c r="H3062" s="504">
        <v>457</v>
      </c>
      <c r="I3062" s="510">
        <v>957</v>
      </c>
    </row>
    <row r="3063" spans="3:9">
      <c r="C3063" s="870">
        <v>45599</v>
      </c>
      <c r="D3063" s="872">
        <v>8.3333333333333329E-2</v>
      </c>
      <c r="E3063" s="871">
        <v>500</v>
      </c>
      <c r="F3063" s="871">
        <v>482</v>
      </c>
      <c r="G3063" s="504">
        <v>500</v>
      </c>
      <c r="H3063" s="504">
        <v>482</v>
      </c>
      <c r="I3063" s="510">
        <v>982</v>
      </c>
    </row>
    <row r="3064" spans="3:9">
      <c r="C3064" s="870">
        <v>45599</v>
      </c>
      <c r="D3064" s="872">
        <v>0.125</v>
      </c>
      <c r="E3064" s="871">
        <v>500</v>
      </c>
      <c r="F3064" s="871">
        <v>515</v>
      </c>
      <c r="G3064" s="504">
        <v>500</v>
      </c>
      <c r="H3064" s="504">
        <v>515</v>
      </c>
      <c r="I3064" s="510">
        <v>1015</v>
      </c>
    </row>
    <row r="3065" spans="3:9">
      <c r="C3065" s="870">
        <v>45599</v>
      </c>
      <c r="D3065" s="872">
        <v>0.16666666666666666</v>
      </c>
      <c r="E3065" s="871">
        <v>500</v>
      </c>
      <c r="F3065" s="871">
        <v>497</v>
      </c>
      <c r="G3065" s="504">
        <v>500</v>
      </c>
      <c r="H3065" s="504">
        <v>497</v>
      </c>
      <c r="I3065" s="510">
        <v>997</v>
      </c>
    </row>
    <row r="3066" spans="3:9">
      <c r="C3066" s="870">
        <v>45599</v>
      </c>
      <c r="D3066" s="872">
        <v>0.20833333333333334</v>
      </c>
      <c r="E3066" s="871">
        <v>513.20000000000005</v>
      </c>
      <c r="F3066" s="871">
        <v>480</v>
      </c>
      <c r="G3066" s="504">
        <v>513.20000000000005</v>
      </c>
      <c r="H3066" s="504">
        <v>480</v>
      </c>
      <c r="I3066" s="510">
        <v>993.2</v>
      </c>
    </row>
    <row r="3067" spans="3:9">
      <c r="C3067" s="870">
        <v>45599</v>
      </c>
      <c r="D3067" s="872">
        <v>0.25</v>
      </c>
      <c r="E3067" s="871">
        <v>523.6</v>
      </c>
      <c r="F3067" s="871">
        <v>439</v>
      </c>
      <c r="G3067" s="504">
        <v>523.6</v>
      </c>
      <c r="H3067" s="504">
        <v>439</v>
      </c>
      <c r="I3067" s="510">
        <v>962.6</v>
      </c>
    </row>
    <row r="3068" spans="3:9">
      <c r="C3068" s="870">
        <v>45599</v>
      </c>
      <c r="D3068" s="872">
        <v>0.29166666666666669</v>
      </c>
      <c r="E3068" s="871">
        <v>499.9</v>
      </c>
      <c r="F3068" s="871">
        <v>402</v>
      </c>
      <c r="G3068" s="504">
        <v>499.9</v>
      </c>
      <c r="H3068" s="504">
        <v>402</v>
      </c>
      <c r="I3068" s="510">
        <v>901.9</v>
      </c>
    </row>
    <row r="3069" spans="3:9">
      <c r="C3069" s="870">
        <v>45599</v>
      </c>
      <c r="D3069" s="872">
        <v>0.33333333333333331</v>
      </c>
      <c r="E3069" s="871">
        <v>500</v>
      </c>
      <c r="F3069" s="871">
        <v>474</v>
      </c>
      <c r="G3069" s="504">
        <v>500</v>
      </c>
      <c r="H3069" s="504">
        <v>474</v>
      </c>
      <c r="I3069" s="510">
        <v>974</v>
      </c>
    </row>
    <row r="3070" spans="3:9">
      <c r="C3070" s="870">
        <v>45599</v>
      </c>
      <c r="D3070" s="872">
        <v>0.375</v>
      </c>
      <c r="E3070" s="871">
        <v>500.1</v>
      </c>
      <c r="F3070" s="871">
        <v>432</v>
      </c>
      <c r="G3070" s="504">
        <v>500.1</v>
      </c>
      <c r="H3070" s="504">
        <v>432</v>
      </c>
      <c r="I3070" s="510">
        <v>932.1</v>
      </c>
    </row>
    <row r="3071" spans="3:9">
      <c r="C3071" s="870">
        <v>45599</v>
      </c>
      <c r="D3071" s="872">
        <v>0.41666666666666669</v>
      </c>
      <c r="E3071" s="871">
        <v>519</v>
      </c>
      <c r="F3071" s="871">
        <v>442</v>
      </c>
      <c r="G3071" s="504">
        <v>519</v>
      </c>
      <c r="H3071" s="504">
        <v>442</v>
      </c>
      <c r="I3071" s="510">
        <v>961</v>
      </c>
    </row>
    <row r="3072" spans="3:9">
      <c r="C3072" s="870">
        <v>45599</v>
      </c>
      <c r="D3072" s="872">
        <v>0.45833333333333331</v>
      </c>
      <c r="E3072" s="871">
        <v>540.20000000000005</v>
      </c>
      <c r="F3072" s="871">
        <v>485</v>
      </c>
      <c r="G3072" s="504">
        <v>540.20000000000005</v>
      </c>
      <c r="H3072" s="504">
        <v>485</v>
      </c>
      <c r="I3072" s="510">
        <v>1025.2</v>
      </c>
    </row>
    <row r="3073" spans="3:9">
      <c r="C3073" s="870">
        <v>45599</v>
      </c>
      <c r="D3073" s="872">
        <v>0.5</v>
      </c>
      <c r="E3073" s="871">
        <v>527.6</v>
      </c>
      <c r="F3073" s="871">
        <v>403</v>
      </c>
      <c r="G3073" s="504">
        <v>527.6</v>
      </c>
      <c r="H3073" s="504">
        <v>403</v>
      </c>
      <c r="I3073" s="510">
        <v>930.6</v>
      </c>
    </row>
    <row r="3074" spans="3:9">
      <c r="C3074" s="870">
        <v>45599</v>
      </c>
      <c r="D3074" s="872">
        <v>0.54166666666666663</v>
      </c>
      <c r="E3074" s="871">
        <v>509.8</v>
      </c>
      <c r="F3074" s="871">
        <v>465</v>
      </c>
      <c r="G3074" s="504">
        <v>509.8</v>
      </c>
      <c r="H3074" s="504">
        <v>465</v>
      </c>
      <c r="I3074" s="510">
        <v>974.8</v>
      </c>
    </row>
    <row r="3075" spans="3:9">
      <c r="C3075" s="870">
        <v>45599</v>
      </c>
      <c r="D3075" s="872">
        <v>0.58333333333333337</v>
      </c>
      <c r="E3075" s="871">
        <v>522.79999999999995</v>
      </c>
      <c r="F3075" s="871">
        <v>541</v>
      </c>
      <c r="G3075" s="504">
        <v>522.79999999999995</v>
      </c>
      <c r="H3075" s="504">
        <v>541</v>
      </c>
      <c r="I3075" s="510">
        <v>1063.8</v>
      </c>
    </row>
    <row r="3076" spans="3:9">
      <c r="C3076" s="870">
        <v>45599</v>
      </c>
      <c r="D3076" s="872">
        <v>0.625</v>
      </c>
      <c r="E3076" s="871">
        <v>540</v>
      </c>
      <c r="F3076" s="871">
        <v>513</v>
      </c>
      <c r="G3076" s="504">
        <v>540</v>
      </c>
      <c r="H3076" s="504">
        <v>513</v>
      </c>
      <c r="I3076" s="510">
        <v>1053</v>
      </c>
    </row>
    <row r="3077" spans="3:9">
      <c r="C3077" s="870">
        <v>45599</v>
      </c>
      <c r="D3077" s="872">
        <v>0.66666666666666663</v>
      </c>
      <c r="E3077" s="871">
        <v>540.20000000000005</v>
      </c>
      <c r="F3077" s="871">
        <v>491</v>
      </c>
      <c r="G3077" s="504">
        <v>540.20000000000005</v>
      </c>
      <c r="H3077" s="504">
        <v>491</v>
      </c>
      <c r="I3077" s="510">
        <v>1031.2</v>
      </c>
    </row>
    <row r="3078" spans="3:9">
      <c r="C3078" s="870">
        <v>45599</v>
      </c>
      <c r="D3078" s="872">
        <v>0.70833333333333337</v>
      </c>
      <c r="E3078" s="871">
        <v>533.20000000000005</v>
      </c>
      <c r="F3078" s="871">
        <v>440</v>
      </c>
      <c r="G3078" s="504">
        <v>533.20000000000005</v>
      </c>
      <c r="H3078" s="504">
        <v>440</v>
      </c>
      <c r="I3078" s="510">
        <v>973.2</v>
      </c>
    </row>
    <row r="3079" spans="3:9">
      <c r="C3079" s="870">
        <v>45599</v>
      </c>
      <c r="D3079" s="872">
        <v>0.75</v>
      </c>
      <c r="E3079" s="871">
        <v>509.8</v>
      </c>
      <c r="F3079" s="871">
        <v>438</v>
      </c>
      <c r="G3079" s="504">
        <v>509.8</v>
      </c>
      <c r="H3079" s="504">
        <v>438</v>
      </c>
      <c r="I3079" s="510">
        <v>947.8</v>
      </c>
    </row>
    <row r="3080" spans="3:9">
      <c r="C3080" s="870">
        <v>45599</v>
      </c>
      <c r="D3080" s="872">
        <v>0.79166666666666663</v>
      </c>
      <c r="E3080" s="871">
        <v>511.5</v>
      </c>
      <c r="F3080" s="871">
        <v>469</v>
      </c>
      <c r="G3080" s="504">
        <v>511.5</v>
      </c>
      <c r="H3080" s="504">
        <v>469</v>
      </c>
      <c r="I3080" s="510">
        <v>980.5</v>
      </c>
    </row>
    <row r="3081" spans="3:9">
      <c r="C3081" s="870">
        <v>45599</v>
      </c>
      <c r="D3081" s="872">
        <v>0.83333333333333337</v>
      </c>
      <c r="E3081" s="871">
        <v>528.79999999999995</v>
      </c>
      <c r="F3081" s="871">
        <v>475</v>
      </c>
      <c r="G3081" s="504">
        <v>528.79999999999995</v>
      </c>
      <c r="H3081" s="504">
        <v>475</v>
      </c>
      <c r="I3081" s="510">
        <v>1003.8</v>
      </c>
    </row>
    <row r="3082" spans="3:9">
      <c r="C3082" s="870">
        <v>45599</v>
      </c>
      <c r="D3082" s="872">
        <v>0.875</v>
      </c>
      <c r="E3082" s="871">
        <v>530.79999999999995</v>
      </c>
      <c r="F3082" s="871">
        <v>478</v>
      </c>
      <c r="G3082" s="504">
        <v>530.79999999999995</v>
      </c>
      <c r="H3082" s="504">
        <v>478</v>
      </c>
      <c r="I3082" s="510">
        <v>1008.8</v>
      </c>
    </row>
    <row r="3083" spans="3:9">
      <c r="C3083" s="870">
        <v>45599</v>
      </c>
      <c r="D3083" s="872">
        <v>0.91666666666666663</v>
      </c>
      <c r="E3083" s="871">
        <v>512.1</v>
      </c>
      <c r="F3083" s="871">
        <v>498</v>
      </c>
      <c r="G3083" s="504">
        <v>512.1</v>
      </c>
      <c r="H3083" s="504">
        <v>498</v>
      </c>
      <c r="I3083" s="510">
        <v>1010.1</v>
      </c>
    </row>
    <row r="3084" spans="3:9">
      <c r="C3084" s="870">
        <v>45599</v>
      </c>
      <c r="D3084" s="872">
        <v>0.95833333333333337</v>
      </c>
      <c r="E3084" s="871">
        <v>510</v>
      </c>
      <c r="F3084" s="871">
        <v>498</v>
      </c>
      <c r="G3084" s="504">
        <v>510</v>
      </c>
      <c r="H3084" s="504">
        <v>498</v>
      </c>
      <c r="I3084" s="510">
        <v>1008</v>
      </c>
    </row>
    <row r="3085" spans="3:9">
      <c r="C3085" s="870">
        <v>45600</v>
      </c>
      <c r="D3085" s="872">
        <v>0</v>
      </c>
      <c r="E3085" s="871">
        <v>500.1</v>
      </c>
      <c r="F3085" s="871">
        <v>471</v>
      </c>
      <c r="G3085" s="504">
        <v>500.1</v>
      </c>
      <c r="H3085" s="504">
        <v>471</v>
      </c>
      <c r="I3085" s="510">
        <v>971.1</v>
      </c>
    </row>
    <row r="3086" spans="3:9">
      <c r="C3086" s="870">
        <v>45600</v>
      </c>
      <c r="D3086" s="872">
        <v>4.1666666666666664E-2</v>
      </c>
      <c r="E3086" s="871">
        <v>491.9</v>
      </c>
      <c r="F3086" s="871">
        <v>443</v>
      </c>
      <c r="G3086" s="504">
        <v>491.9</v>
      </c>
      <c r="H3086" s="504">
        <v>443</v>
      </c>
      <c r="I3086" s="510">
        <v>934.9</v>
      </c>
    </row>
    <row r="3087" spans="3:9">
      <c r="C3087" s="870">
        <v>45600</v>
      </c>
      <c r="D3087" s="872">
        <v>8.3333333333333329E-2</v>
      </c>
      <c r="E3087" s="871">
        <v>489.9</v>
      </c>
      <c r="F3087" s="871">
        <v>391</v>
      </c>
      <c r="G3087" s="504">
        <v>489.9</v>
      </c>
      <c r="H3087" s="504">
        <v>391</v>
      </c>
      <c r="I3087" s="510">
        <v>880.9</v>
      </c>
    </row>
    <row r="3088" spans="3:9">
      <c r="C3088" s="870">
        <v>45600</v>
      </c>
      <c r="D3088" s="872">
        <v>0.125</v>
      </c>
      <c r="E3088" s="871">
        <v>490</v>
      </c>
      <c r="F3088" s="871">
        <v>463</v>
      </c>
      <c r="G3088" s="504">
        <v>490</v>
      </c>
      <c r="H3088" s="504">
        <v>463</v>
      </c>
      <c r="I3088" s="510">
        <v>953</v>
      </c>
    </row>
    <row r="3089" spans="3:9">
      <c r="C3089" s="870">
        <v>45600</v>
      </c>
      <c r="D3089" s="872">
        <v>0.16666666666666666</v>
      </c>
      <c r="E3089" s="871">
        <v>490</v>
      </c>
      <c r="F3089" s="871">
        <v>383</v>
      </c>
      <c r="G3089" s="504">
        <v>490</v>
      </c>
      <c r="H3089" s="504">
        <v>383</v>
      </c>
      <c r="I3089" s="510">
        <v>873</v>
      </c>
    </row>
    <row r="3090" spans="3:9">
      <c r="C3090" s="870">
        <v>45600</v>
      </c>
      <c r="D3090" s="872">
        <v>0.20833333333333334</v>
      </c>
      <c r="E3090" s="871">
        <v>490</v>
      </c>
      <c r="F3090" s="871">
        <v>431</v>
      </c>
      <c r="G3090" s="504">
        <v>490</v>
      </c>
      <c r="H3090" s="504">
        <v>431</v>
      </c>
      <c r="I3090" s="510">
        <v>921</v>
      </c>
    </row>
    <row r="3091" spans="3:9">
      <c r="C3091" s="870">
        <v>45600</v>
      </c>
      <c r="D3091" s="872">
        <v>0.25</v>
      </c>
      <c r="E3091" s="871">
        <v>490</v>
      </c>
      <c r="F3091" s="871">
        <v>449</v>
      </c>
      <c r="G3091" s="504">
        <v>490</v>
      </c>
      <c r="H3091" s="504">
        <v>449</v>
      </c>
      <c r="I3091" s="510">
        <v>939</v>
      </c>
    </row>
    <row r="3092" spans="3:9">
      <c r="C3092" s="870">
        <v>45600</v>
      </c>
      <c r="D3092" s="872">
        <v>0.29166666666666669</v>
      </c>
      <c r="E3092" s="871">
        <v>490</v>
      </c>
      <c r="F3092" s="871">
        <v>481</v>
      </c>
      <c r="G3092" s="504">
        <v>490</v>
      </c>
      <c r="H3092" s="504">
        <v>481</v>
      </c>
      <c r="I3092" s="510">
        <v>971</v>
      </c>
    </row>
    <row r="3093" spans="3:9">
      <c r="C3093" s="870">
        <v>45600</v>
      </c>
      <c r="D3093" s="872">
        <v>0.33333333333333331</v>
      </c>
      <c r="E3093" s="871">
        <v>490.1</v>
      </c>
      <c r="F3093" s="871">
        <v>488</v>
      </c>
      <c r="G3093" s="504">
        <v>490.1</v>
      </c>
      <c r="H3093" s="504">
        <v>488</v>
      </c>
      <c r="I3093" s="510">
        <v>978.1</v>
      </c>
    </row>
    <row r="3094" spans="3:9">
      <c r="C3094" s="870">
        <v>45600</v>
      </c>
      <c r="D3094" s="872">
        <v>0.375</v>
      </c>
      <c r="E3094" s="871">
        <v>490.1</v>
      </c>
      <c r="F3094" s="871">
        <v>466</v>
      </c>
      <c r="G3094" s="504">
        <v>490.1</v>
      </c>
      <c r="H3094" s="504">
        <v>466</v>
      </c>
      <c r="I3094" s="510">
        <v>956.1</v>
      </c>
    </row>
    <row r="3095" spans="3:9">
      <c r="C3095" s="870">
        <v>45600</v>
      </c>
      <c r="D3095" s="872">
        <v>0.41666666666666669</v>
      </c>
      <c r="E3095" s="871">
        <v>489.9</v>
      </c>
      <c r="F3095" s="871">
        <v>431</v>
      </c>
      <c r="G3095" s="504">
        <v>489.9</v>
      </c>
      <c r="H3095" s="504">
        <v>431</v>
      </c>
      <c r="I3095" s="510">
        <v>920.9</v>
      </c>
    </row>
    <row r="3096" spans="3:9">
      <c r="C3096" s="870">
        <v>45600</v>
      </c>
      <c r="D3096" s="872">
        <v>0.45833333333333331</v>
      </c>
      <c r="E3096" s="871">
        <v>490.1</v>
      </c>
      <c r="F3096" s="871">
        <v>414</v>
      </c>
      <c r="G3096" s="504">
        <v>490.1</v>
      </c>
      <c r="H3096" s="504">
        <v>414</v>
      </c>
      <c r="I3096" s="510">
        <v>904.1</v>
      </c>
    </row>
    <row r="3097" spans="3:9">
      <c r="C3097" s="870">
        <v>45600</v>
      </c>
      <c r="D3097" s="872">
        <v>0.5</v>
      </c>
      <c r="E3097" s="871">
        <v>500.5</v>
      </c>
      <c r="F3097" s="871">
        <v>317</v>
      </c>
      <c r="G3097" s="504">
        <v>500.5</v>
      </c>
      <c r="H3097" s="504">
        <v>317</v>
      </c>
      <c r="I3097" s="510">
        <v>817.5</v>
      </c>
    </row>
    <row r="3098" spans="3:9">
      <c r="C3098" s="870">
        <v>45600</v>
      </c>
      <c r="D3098" s="872">
        <v>0.54166666666666663</v>
      </c>
      <c r="E3098" s="871">
        <v>559.5</v>
      </c>
      <c r="F3098" s="871">
        <v>298</v>
      </c>
      <c r="G3098" s="504">
        <v>559.5</v>
      </c>
      <c r="H3098" s="504">
        <v>298</v>
      </c>
      <c r="I3098" s="510">
        <v>857.5</v>
      </c>
    </row>
    <row r="3099" spans="3:9">
      <c r="C3099" s="870">
        <v>45600</v>
      </c>
      <c r="D3099" s="872">
        <v>0.58333333333333337</v>
      </c>
      <c r="E3099" s="871">
        <v>614.5</v>
      </c>
      <c r="F3099" s="871">
        <v>409</v>
      </c>
      <c r="G3099" s="504">
        <v>614.5</v>
      </c>
      <c r="H3099" s="504">
        <v>409</v>
      </c>
      <c r="I3099" s="510">
        <v>1023.5</v>
      </c>
    </row>
    <row r="3100" spans="3:9">
      <c r="C3100" s="870">
        <v>45600</v>
      </c>
      <c r="D3100" s="872">
        <v>0.625</v>
      </c>
      <c r="E3100" s="871">
        <v>230.5</v>
      </c>
      <c r="F3100" s="871">
        <v>572</v>
      </c>
      <c r="G3100" s="504">
        <v>230.5</v>
      </c>
      <c r="H3100" s="504">
        <v>572</v>
      </c>
      <c r="I3100" s="510">
        <v>802.5</v>
      </c>
    </row>
    <row r="3101" spans="3:9">
      <c r="C3101" s="870">
        <v>45600</v>
      </c>
      <c r="D3101" s="872">
        <v>0.66666666666666663</v>
      </c>
      <c r="E3101" s="871">
        <v>361.2</v>
      </c>
      <c r="F3101" s="871">
        <v>626</v>
      </c>
      <c r="G3101" s="504">
        <v>361.2</v>
      </c>
      <c r="H3101" s="504">
        <v>626</v>
      </c>
      <c r="I3101" s="510">
        <v>987.2</v>
      </c>
    </row>
    <row r="3102" spans="3:9">
      <c r="C3102" s="870">
        <v>45600</v>
      </c>
      <c r="D3102" s="872">
        <v>0.70833333333333337</v>
      </c>
      <c r="E3102" s="871">
        <v>449.8</v>
      </c>
      <c r="F3102" s="871">
        <v>427</v>
      </c>
      <c r="G3102" s="504">
        <v>449.8</v>
      </c>
      <c r="H3102" s="504">
        <v>427</v>
      </c>
      <c r="I3102" s="510">
        <v>876.8</v>
      </c>
    </row>
    <row r="3103" spans="3:9">
      <c r="C3103" s="870">
        <v>45600</v>
      </c>
      <c r="D3103" s="872">
        <v>0.75</v>
      </c>
      <c r="E3103" s="871">
        <v>493.4</v>
      </c>
      <c r="F3103" s="871">
        <v>351</v>
      </c>
      <c r="G3103" s="504">
        <v>493.4</v>
      </c>
      <c r="H3103" s="504">
        <v>351</v>
      </c>
      <c r="I3103" s="510">
        <v>844.4</v>
      </c>
    </row>
    <row r="3104" spans="3:9">
      <c r="C3104" s="870">
        <v>45600</v>
      </c>
      <c r="D3104" s="872">
        <v>0.79166666666666663</v>
      </c>
      <c r="E3104" s="871">
        <v>580.1</v>
      </c>
      <c r="F3104" s="871">
        <v>413</v>
      </c>
      <c r="G3104" s="504">
        <v>580.1</v>
      </c>
      <c r="H3104" s="504">
        <v>413</v>
      </c>
      <c r="I3104" s="510">
        <v>993.1</v>
      </c>
    </row>
    <row r="3105" spans="3:9">
      <c r="C3105" s="870">
        <v>45600</v>
      </c>
      <c r="D3105" s="872">
        <v>0.83333333333333337</v>
      </c>
      <c r="E3105" s="871">
        <v>606.5</v>
      </c>
      <c r="F3105" s="871">
        <v>526</v>
      </c>
      <c r="G3105" s="504">
        <v>606.5</v>
      </c>
      <c r="H3105" s="504">
        <v>526</v>
      </c>
      <c r="I3105" s="510">
        <v>1132.5</v>
      </c>
    </row>
    <row r="3106" spans="3:9">
      <c r="C3106" s="870">
        <v>45600</v>
      </c>
      <c r="D3106" s="872">
        <v>0.875</v>
      </c>
      <c r="E3106" s="871">
        <v>600</v>
      </c>
      <c r="F3106" s="871">
        <v>546</v>
      </c>
      <c r="G3106" s="504">
        <v>600</v>
      </c>
      <c r="H3106" s="504">
        <v>546</v>
      </c>
      <c r="I3106" s="510">
        <v>1146</v>
      </c>
    </row>
    <row r="3107" spans="3:9">
      <c r="C3107" s="870">
        <v>45600</v>
      </c>
      <c r="D3107" s="872">
        <v>0.91666666666666663</v>
      </c>
      <c r="E3107" s="871">
        <v>600.1</v>
      </c>
      <c r="F3107" s="871">
        <v>545</v>
      </c>
      <c r="G3107" s="504">
        <v>600.1</v>
      </c>
      <c r="H3107" s="504">
        <v>545</v>
      </c>
      <c r="I3107" s="510">
        <v>1145.0999999999999</v>
      </c>
    </row>
    <row r="3108" spans="3:9">
      <c r="C3108" s="870">
        <v>45600</v>
      </c>
      <c r="D3108" s="872">
        <v>0.95833333333333337</v>
      </c>
      <c r="E3108" s="871">
        <v>615.1</v>
      </c>
      <c r="F3108" s="871">
        <v>546</v>
      </c>
      <c r="G3108" s="504">
        <v>615.1</v>
      </c>
      <c r="H3108" s="504">
        <v>546</v>
      </c>
      <c r="I3108" s="510">
        <v>1161.0999999999999</v>
      </c>
    </row>
    <row r="3109" spans="3:9">
      <c r="C3109" s="870">
        <v>45601</v>
      </c>
      <c r="D3109" s="872">
        <v>0</v>
      </c>
      <c r="E3109" s="871">
        <v>640.79999999999995</v>
      </c>
      <c r="F3109" s="871">
        <v>537</v>
      </c>
      <c r="G3109" s="504">
        <v>640.79999999999995</v>
      </c>
      <c r="H3109" s="504">
        <v>537</v>
      </c>
      <c r="I3109" s="510">
        <v>1177.8</v>
      </c>
    </row>
    <row r="3110" spans="3:9">
      <c r="C3110" s="870">
        <v>45601</v>
      </c>
      <c r="D3110" s="872">
        <v>4.1666666666666664E-2</v>
      </c>
      <c r="E3110" s="871">
        <v>648.29999999999995</v>
      </c>
      <c r="F3110" s="871">
        <v>528</v>
      </c>
      <c r="G3110" s="504">
        <v>648.29999999999995</v>
      </c>
      <c r="H3110" s="504">
        <v>528</v>
      </c>
      <c r="I3110" s="510">
        <v>1176.3</v>
      </c>
    </row>
    <row r="3111" spans="3:9">
      <c r="C3111" s="870">
        <v>45601</v>
      </c>
      <c r="D3111" s="872">
        <v>8.3333333333333329E-2</v>
      </c>
      <c r="E3111" s="871">
        <v>654.9</v>
      </c>
      <c r="F3111" s="871">
        <v>526</v>
      </c>
      <c r="G3111" s="504">
        <v>654.9</v>
      </c>
      <c r="H3111" s="504">
        <v>526</v>
      </c>
      <c r="I3111" s="510">
        <v>1180.9000000000001</v>
      </c>
    </row>
    <row r="3112" spans="3:9">
      <c r="C3112" s="870">
        <v>45601</v>
      </c>
      <c r="D3112" s="872">
        <v>0.125</v>
      </c>
      <c r="E3112" s="871">
        <v>660</v>
      </c>
      <c r="F3112" s="871">
        <v>526</v>
      </c>
      <c r="G3112" s="504">
        <v>660</v>
      </c>
      <c r="H3112" s="504">
        <v>526</v>
      </c>
      <c r="I3112" s="510">
        <v>1186</v>
      </c>
    </row>
    <row r="3113" spans="3:9">
      <c r="C3113" s="870">
        <v>45601</v>
      </c>
      <c r="D3113" s="872">
        <v>0.16666666666666666</v>
      </c>
      <c r="E3113" s="871">
        <v>671.5</v>
      </c>
      <c r="F3113" s="871">
        <v>581</v>
      </c>
      <c r="G3113" s="504">
        <v>671.5</v>
      </c>
      <c r="H3113" s="504">
        <v>581</v>
      </c>
      <c r="I3113" s="510">
        <v>1252.5</v>
      </c>
    </row>
    <row r="3114" spans="3:9">
      <c r="C3114" s="870">
        <v>45601</v>
      </c>
      <c r="D3114" s="872">
        <v>0.20833333333333334</v>
      </c>
      <c r="E3114" s="871">
        <v>653.4</v>
      </c>
      <c r="F3114" s="871">
        <v>521</v>
      </c>
      <c r="G3114" s="504">
        <v>653.4</v>
      </c>
      <c r="H3114" s="504">
        <v>521</v>
      </c>
      <c r="I3114" s="510">
        <v>1174.4000000000001</v>
      </c>
    </row>
    <row r="3115" spans="3:9">
      <c r="C3115" s="870">
        <v>45601</v>
      </c>
      <c r="D3115" s="872">
        <v>0.25</v>
      </c>
      <c r="E3115" s="871">
        <v>674.4</v>
      </c>
      <c r="F3115" s="871">
        <v>554</v>
      </c>
      <c r="G3115" s="504">
        <v>674.4</v>
      </c>
      <c r="H3115" s="504">
        <v>554</v>
      </c>
      <c r="I3115" s="510">
        <v>1228.4000000000001</v>
      </c>
    </row>
    <row r="3116" spans="3:9">
      <c r="C3116" s="870">
        <v>45601</v>
      </c>
      <c r="D3116" s="872">
        <v>0.29166666666666669</v>
      </c>
      <c r="E3116" s="871">
        <v>574.29999999999995</v>
      </c>
      <c r="F3116" s="871">
        <v>610</v>
      </c>
      <c r="G3116" s="504">
        <v>574.29999999999995</v>
      </c>
      <c r="H3116" s="504">
        <v>610</v>
      </c>
      <c r="I3116" s="510">
        <v>1184.3</v>
      </c>
    </row>
    <row r="3117" spans="3:9">
      <c r="C3117" s="870">
        <v>45601</v>
      </c>
      <c r="D3117" s="872">
        <v>0.33333333333333331</v>
      </c>
      <c r="E3117" s="871">
        <v>570.6</v>
      </c>
      <c r="F3117" s="871">
        <v>591</v>
      </c>
      <c r="G3117" s="504">
        <v>570.6</v>
      </c>
      <c r="H3117" s="504">
        <v>591</v>
      </c>
      <c r="I3117" s="510">
        <v>1161.5999999999999</v>
      </c>
    </row>
    <row r="3118" spans="3:9">
      <c r="C3118" s="870">
        <v>45601</v>
      </c>
      <c r="D3118" s="872">
        <v>0.375</v>
      </c>
      <c r="E3118" s="871">
        <v>628.20000000000005</v>
      </c>
      <c r="F3118" s="871">
        <v>515</v>
      </c>
      <c r="G3118" s="504">
        <v>628.20000000000005</v>
      </c>
      <c r="H3118" s="504">
        <v>515</v>
      </c>
      <c r="I3118" s="510">
        <v>1143.2</v>
      </c>
    </row>
    <row r="3119" spans="3:9">
      <c r="C3119" s="870">
        <v>45601</v>
      </c>
      <c r="D3119" s="872">
        <v>0.41666666666666669</v>
      </c>
      <c r="E3119" s="871">
        <v>627.9</v>
      </c>
      <c r="F3119" s="871">
        <v>600</v>
      </c>
      <c r="G3119" s="504">
        <v>627.9</v>
      </c>
      <c r="H3119" s="504">
        <v>600</v>
      </c>
      <c r="I3119" s="510">
        <v>1227.9000000000001</v>
      </c>
    </row>
    <row r="3120" spans="3:9">
      <c r="C3120" s="870">
        <v>45601</v>
      </c>
      <c r="D3120" s="872">
        <v>0.45833333333333331</v>
      </c>
      <c r="E3120" s="871">
        <v>625.1</v>
      </c>
      <c r="F3120" s="871">
        <v>555</v>
      </c>
      <c r="G3120" s="504">
        <v>625.1</v>
      </c>
      <c r="H3120" s="504">
        <v>555</v>
      </c>
      <c r="I3120" s="510">
        <v>1180.0999999999999</v>
      </c>
    </row>
    <row r="3121" spans="3:9">
      <c r="C3121" s="870">
        <v>45601</v>
      </c>
      <c r="D3121" s="872">
        <v>0.5</v>
      </c>
      <c r="E3121" s="871">
        <v>620.79999999999995</v>
      </c>
      <c r="F3121" s="871">
        <v>549</v>
      </c>
      <c r="G3121" s="504">
        <v>620.79999999999995</v>
      </c>
      <c r="H3121" s="504">
        <v>549</v>
      </c>
      <c r="I3121" s="510">
        <v>1169.8</v>
      </c>
    </row>
    <row r="3122" spans="3:9">
      <c r="C3122" s="870">
        <v>45601</v>
      </c>
      <c r="D3122" s="872">
        <v>0.54166666666666663</v>
      </c>
      <c r="E3122" s="871">
        <v>620</v>
      </c>
      <c r="F3122" s="871">
        <v>545</v>
      </c>
      <c r="G3122" s="504">
        <v>620</v>
      </c>
      <c r="H3122" s="504">
        <v>545</v>
      </c>
      <c r="I3122" s="510">
        <v>1165</v>
      </c>
    </row>
    <row r="3123" spans="3:9">
      <c r="C3123" s="870">
        <v>45601</v>
      </c>
      <c r="D3123" s="872">
        <v>0.58333333333333337</v>
      </c>
      <c r="E3123" s="871">
        <v>620</v>
      </c>
      <c r="F3123" s="871">
        <v>543</v>
      </c>
      <c r="G3123" s="504">
        <v>620</v>
      </c>
      <c r="H3123" s="504">
        <v>543</v>
      </c>
      <c r="I3123" s="510">
        <v>1163</v>
      </c>
    </row>
    <row r="3124" spans="3:9">
      <c r="C3124" s="870">
        <v>45601</v>
      </c>
      <c r="D3124" s="872">
        <v>0.625</v>
      </c>
      <c r="E3124" s="871">
        <v>625.29999999999995</v>
      </c>
      <c r="F3124" s="871">
        <v>577</v>
      </c>
      <c r="G3124" s="504">
        <v>625.29999999999995</v>
      </c>
      <c r="H3124" s="504">
        <v>577</v>
      </c>
      <c r="I3124" s="510">
        <v>1202.3</v>
      </c>
    </row>
    <row r="3125" spans="3:9">
      <c r="C3125" s="870">
        <v>45601</v>
      </c>
      <c r="D3125" s="872">
        <v>0.66666666666666663</v>
      </c>
      <c r="E3125" s="871">
        <v>629.20000000000005</v>
      </c>
      <c r="F3125" s="871">
        <v>591</v>
      </c>
      <c r="G3125" s="504">
        <v>629.20000000000005</v>
      </c>
      <c r="H3125" s="504">
        <v>591</v>
      </c>
      <c r="I3125" s="510">
        <v>1220.2</v>
      </c>
    </row>
    <row r="3126" spans="3:9">
      <c r="C3126" s="870">
        <v>45601</v>
      </c>
      <c r="D3126" s="872">
        <v>0.70833333333333337</v>
      </c>
      <c r="E3126" s="871">
        <v>602.4</v>
      </c>
      <c r="F3126" s="871">
        <v>540</v>
      </c>
      <c r="G3126" s="504">
        <v>602.4</v>
      </c>
      <c r="H3126" s="504">
        <v>540</v>
      </c>
      <c r="I3126" s="510">
        <v>1142.4000000000001</v>
      </c>
    </row>
    <row r="3127" spans="3:9">
      <c r="C3127" s="870">
        <v>45601</v>
      </c>
      <c r="D3127" s="872">
        <v>0.75</v>
      </c>
      <c r="E3127" s="871">
        <v>600</v>
      </c>
      <c r="F3127" s="871">
        <v>520</v>
      </c>
      <c r="G3127" s="504">
        <v>600</v>
      </c>
      <c r="H3127" s="504">
        <v>520</v>
      </c>
      <c r="I3127" s="510">
        <v>1120</v>
      </c>
    </row>
    <row r="3128" spans="3:9">
      <c r="C3128" s="870">
        <v>45601</v>
      </c>
      <c r="D3128" s="872">
        <v>0.79166666666666663</v>
      </c>
      <c r="E3128" s="871">
        <v>600</v>
      </c>
      <c r="F3128" s="871">
        <v>536</v>
      </c>
      <c r="G3128" s="504">
        <v>600</v>
      </c>
      <c r="H3128" s="504">
        <v>536</v>
      </c>
      <c r="I3128" s="510">
        <v>1136</v>
      </c>
    </row>
    <row r="3129" spans="3:9">
      <c r="C3129" s="870">
        <v>45601</v>
      </c>
      <c r="D3129" s="872">
        <v>0.83333333333333337</v>
      </c>
      <c r="E3129" s="871">
        <v>600</v>
      </c>
      <c r="F3129" s="871">
        <v>559</v>
      </c>
      <c r="G3129" s="504">
        <v>600</v>
      </c>
      <c r="H3129" s="504">
        <v>559</v>
      </c>
      <c r="I3129" s="510">
        <v>1159</v>
      </c>
    </row>
    <row r="3130" spans="3:9">
      <c r="C3130" s="870">
        <v>45601</v>
      </c>
      <c r="D3130" s="872">
        <v>0.875</v>
      </c>
      <c r="E3130" s="871">
        <v>600.1</v>
      </c>
      <c r="F3130" s="871">
        <v>560</v>
      </c>
      <c r="G3130" s="504">
        <v>600.1</v>
      </c>
      <c r="H3130" s="504">
        <v>560</v>
      </c>
      <c r="I3130" s="510">
        <v>1160.0999999999999</v>
      </c>
    </row>
    <row r="3131" spans="3:9">
      <c r="C3131" s="870">
        <v>45601</v>
      </c>
      <c r="D3131" s="872">
        <v>0.91666666666666663</v>
      </c>
      <c r="E3131" s="871">
        <v>600</v>
      </c>
      <c r="F3131" s="871">
        <v>557</v>
      </c>
      <c r="G3131" s="504">
        <v>600</v>
      </c>
      <c r="H3131" s="504">
        <v>557</v>
      </c>
      <c r="I3131" s="510">
        <v>1157</v>
      </c>
    </row>
    <row r="3132" spans="3:9">
      <c r="C3132" s="870">
        <v>45601</v>
      </c>
      <c r="D3132" s="872">
        <v>0.95833333333333337</v>
      </c>
      <c r="E3132" s="871">
        <v>600</v>
      </c>
      <c r="F3132" s="871">
        <v>554</v>
      </c>
      <c r="G3132" s="504">
        <v>600</v>
      </c>
      <c r="H3132" s="504">
        <v>554</v>
      </c>
      <c r="I3132" s="510">
        <v>1154</v>
      </c>
    </row>
    <row r="3133" spans="3:9">
      <c r="C3133" s="870">
        <v>45602</v>
      </c>
      <c r="D3133" s="872">
        <v>0</v>
      </c>
      <c r="E3133" s="871">
        <v>600.1</v>
      </c>
      <c r="F3133" s="871">
        <v>554</v>
      </c>
      <c r="G3133" s="504">
        <v>600.1</v>
      </c>
      <c r="H3133" s="504">
        <v>554</v>
      </c>
      <c r="I3133" s="510">
        <v>1154.0999999999999</v>
      </c>
    </row>
    <row r="3134" spans="3:9">
      <c r="C3134" s="870">
        <v>45602</v>
      </c>
      <c r="D3134" s="872">
        <v>4.1666666666666664E-2</v>
      </c>
      <c r="E3134" s="871">
        <v>600</v>
      </c>
      <c r="F3134" s="871">
        <v>560</v>
      </c>
      <c r="G3134" s="504">
        <v>600</v>
      </c>
      <c r="H3134" s="504">
        <v>560</v>
      </c>
      <c r="I3134" s="510">
        <v>1160</v>
      </c>
    </row>
    <row r="3135" spans="3:9">
      <c r="C3135" s="870">
        <v>45602</v>
      </c>
      <c r="D3135" s="872">
        <v>8.3333333333333329E-2</v>
      </c>
      <c r="E3135" s="871">
        <v>575.70000000000005</v>
      </c>
      <c r="F3135" s="871">
        <v>554</v>
      </c>
      <c r="G3135" s="504">
        <v>575.70000000000005</v>
      </c>
      <c r="H3135" s="504">
        <v>554</v>
      </c>
      <c r="I3135" s="510">
        <v>1129.7</v>
      </c>
    </row>
    <row r="3136" spans="3:9">
      <c r="C3136" s="870">
        <v>45602</v>
      </c>
      <c r="D3136" s="872">
        <v>0.125</v>
      </c>
      <c r="E3136" s="871">
        <v>559.20000000000005</v>
      </c>
      <c r="F3136" s="871">
        <v>536</v>
      </c>
      <c r="G3136" s="504">
        <v>559.20000000000005</v>
      </c>
      <c r="H3136" s="504">
        <v>536</v>
      </c>
      <c r="I3136" s="510">
        <v>1095.2</v>
      </c>
    </row>
    <row r="3137" spans="3:9">
      <c r="C3137" s="870">
        <v>45602</v>
      </c>
      <c r="D3137" s="872">
        <v>0.16666666666666666</v>
      </c>
      <c r="E3137" s="871">
        <v>570.9</v>
      </c>
      <c r="F3137" s="871">
        <v>633</v>
      </c>
      <c r="G3137" s="504">
        <v>570.9</v>
      </c>
      <c r="H3137" s="504">
        <v>633</v>
      </c>
      <c r="I3137" s="510">
        <v>1203.9000000000001</v>
      </c>
    </row>
    <row r="3138" spans="3:9">
      <c r="C3138" s="870">
        <v>45602</v>
      </c>
      <c r="D3138" s="872">
        <v>0.20833333333333334</v>
      </c>
      <c r="E3138" s="871">
        <v>600.20000000000005</v>
      </c>
      <c r="F3138" s="871">
        <v>629</v>
      </c>
      <c r="G3138" s="504">
        <v>600.20000000000005</v>
      </c>
      <c r="H3138" s="504">
        <v>629</v>
      </c>
      <c r="I3138" s="510">
        <v>1229.2</v>
      </c>
    </row>
    <row r="3139" spans="3:9">
      <c r="C3139" s="870">
        <v>45602</v>
      </c>
      <c r="D3139" s="872">
        <v>0.25</v>
      </c>
      <c r="E3139" s="871">
        <v>561.6</v>
      </c>
      <c r="F3139" s="871">
        <v>672</v>
      </c>
      <c r="G3139" s="504">
        <v>561.6</v>
      </c>
      <c r="H3139" s="504">
        <v>672</v>
      </c>
      <c r="I3139" s="510">
        <v>1233.5999999999999</v>
      </c>
    </row>
    <row r="3140" spans="3:9">
      <c r="C3140" s="870">
        <v>45602</v>
      </c>
      <c r="D3140" s="872">
        <v>0.29166666666666669</v>
      </c>
      <c r="E3140" s="871">
        <v>590.1</v>
      </c>
      <c r="F3140" s="871">
        <v>713</v>
      </c>
      <c r="G3140" s="504">
        <v>590.1</v>
      </c>
      <c r="H3140" s="504">
        <v>713</v>
      </c>
      <c r="I3140" s="510">
        <v>1303.0999999999999</v>
      </c>
    </row>
    <row r="3141" spans="3:9">
      <c r="C3141" s="870">
        <v>45602</v>
      </c>
      <c r="D3141" s="872">
        <v>0.33333333333333331</v>
      </c>
      <c r="E3141" s="871">
        <v>572.29999999999995</v>
      </c>
      <c r="F3141" s="871">
        <v>714</v>
      </c>
      <c r="G3141" s="504">
        <v>572.29999999999995</v>
      </c>
      <c r="H3141" s="504">
        <v>714</v>
      </c>
      <c r="I3141" s="510">
        <v>1286.3</v>
      </c>
    </row>
    <row r="3142" spans="3:9">
      <c r="C3142" s="870">
        <v>45602</v>
      </c>
      <c r="D3142" s="872">
        <v>0.375</v>
      </c>
      <c r="E3142" s="871">
        <v>570.1</v>
      </c>
      <c r="F3142" s="871">
        <v>503</v>
      </c>
      <c r="G3142" s="504">
        <v>570.1</v>
      </c>
      <c r="H3142" s="504">
        <v>503</v>
      </c>
      <c r="I3142" s="510">
        <v>1073.0999999999999</v>
      </c>
    </row>
    <row r="3143" spans="3:9">
      <c r="C3143" s="870">
        <v>45602</v>
      </c>
      <c r="D3143" s="872">
        <v>0.41666666666666669</v>
      </c>
      <c r="E3143" s="871">
        <v>560.9</v>
      </c>
      <c r="F3143" s="871">
        <v>549</v>
      </c>
      <c r="G3143" s="504">
        <v>560.9</v>
      </c>
      <c r="H3143" s="504">
        <v>549</v>
      </c>
      <c r="I3143" s="510">
        <v>1109.9000000000001</v>
      </c>
    </row>
    <row r="3144" spans="3:9">
      <c r="C3144" s="870">
        <v>45602</v>
      </c>
      <c r="D3144" s="872">
        <v>0.45833333333333331</v>
      </c>
      <c r="E3144" s="871">
        <v>549.79999999999995</v>
      </c>
      <c r="F3144" s="871">
        <v>508</v>
      </c>
      <c r="G3144" s="504">
        <v>549.79999999999995</v>
      </c>
      <c r="H3144" s="504">
        <v>508</v>
      </c>
      <c r="I3144" s="510">
        <v>1057.8</v>
      </c>
    </row>
    <row r="3145" spans="3:9">
      <c r="C3145" s="870">
        <v>45602</v>
      </c>
      <c r="D3145" s="872">
        <v>0.5</v>
      </c>
      <c r="E3145" s="871">
        <v>549.9</v>
      </c>
      <c r="F3145" s="871">
        <v>463</v>
      </c>
      <c r="G3145" s="504">
        <v>549.9</v>
      </c>
      <c r="H3145" s="504">
        <v>463</v>
      </c>
      <c r="I3145" s="510">
        <v>1012.9</v>
      </c>
    </row>
    <row r="3146" spans="3:9">
      <c r="C3146" s="870">
        <v>45602</v>
      </c>
      <c r="D3146" s="872">
        <v>0.54166666666666663</v>
      </c>
      <c r="E3146" s="871">
        <v>544.20000000000005</v>
      </c>
      <c r="F3146" s="871">
        <v>440</v>
      </c>
      <c r="G3146" s="504">
        <v>544.20000000000005</v>
      </c>
      <c r="H3146" s="504">
        <v>440</v>
      </c>
      <c r="I3146" s="510">
        <v>984.2</v>
      </c>
    </row>
    <row r="3147" spans="3:9">
      <c r="C3147" s="870">
        <v>45602</v>
      </c>
      <c r="D3147" s="872">
        <v>0.58333333333333337</v>
      </c>
      <c r="E3147" s="871">
        <v>539.70000000000005</v>
      </c>
      <c r="F3147" s="871">
        <v>582</v>
      </c>
      <c r="G3147" s="504">
        <v>539.70000000000005</v>
      </c>
      <c r="H3147" s="504">
        <v>582</v>
      </c>
      <c r="I3147" s="510">
        <v>1121.7</v>
      </c>
    </row>
    <row r="3148" spans="3:9">
      <c r="C3148" s="870">
        <v>45602</v>
      </c>
      <c r="D3148" s="872">
        <v>0.625</v>
      </c>
      <c r="E3148" s="871">
        <v>539.9</v>
      </c>
      <c r="F3148" s="871">
        <v>670</v>
      </c>
      <c r="G3148" s="504">
        <v>539.9</v>
      </c>
      <c r="H3148" s="504">
        <v>670</v>
      </c>
      <c r="I3148" s="510">
        <v>1209.9000000000001</v>
      </c>
    </row>
    <row r="3149" spans="3:9">
      <c r="C3149" s="870">
        <v>45602</v>
      </c>
      <c r="D3149" s="872">
        <v>0.66666666666666663</v>
      </c>
      <c r="E3149" s="871">
        <v>540.20000000000005</v>
      </c>
      <c r="F3149" s="871">
        <v>579</v>
      </c>
      <c r="G3149" s="504">
        <v>540.20000000000005</v>
      </c>
      <c r="H3149" s="504">
        <v>579</v>
      </c>
      <c r="I3149" s="510">
        <v>1119.2</v>
      </c>
    </row>
    <row r="3150" spans="3:9">
      <c r="C3150" s="870">
        <v>45602</v>
      </c>
      <c r="D3150" s="872">
        <v>0.70833333333333337</v>
      </c>
      <c r="E3150" s="871">
        <v>515.4</v>
      </c>
      <c r="F3150" s="871">
        <v>440</v>
      </c>
      <c r="G3150" s="504">
        <v>515.4</v>
      </c>
      <c r="H3150" s="504">
        <v>440</v>
      </c>
      <c r="I3150" s="510">
        <v>955.4</v>
      </c>
    </row>
    <row r="3151" spans="3:9">
      <c r="C3151" s="870">
        <v>45602</v>
      </c>
      <c r="D3151" s="872">
        <v>0.75</v>
      </c>
      <c r="E3151" s="871">
        <v>519.70000000000005</v>
      </c>
      <c r="F3151" s="871">
        <v>355</v>
      </c>
      <c r="G3151" s="504">
        <v>519.70000000000005</v>
      </c>
      <c r="H3151" s="504">
        <v>355</v>
      </c>
      <c r="I3151" s="510">
        <v>874.7</v>
      </c>
    </row>
    <row r="3152" spans="3:9">
      <c r="C3152" s="870">
        <v>45602</v>
      </c>
      <c r="D3152" s="872">
        <v>0.79166666666666663</v>
      </c>
      <c r="E3152" s="871">
        <v>499.2</v>
      </c>
      <c r="F3152" s="871">
        <v>540</v>
      </c>
      <c r="G3152" s="504">
        <v>499.2</v>
      </c>
      <c r="H3152" s="504">
        <v>540</v>
      </c>
      <c r="I3152" s="510">
        <v>1039.2</v>
      </c>
    </row>
    <row r="3153" spans="3:9">
      <c r="C3153" s="870">
        <v>45602</v>
      </c>
      <c r="D3153" s="872">
        <v>0.83333333333333337</v>
      </c>
      <c r="E3153" s="871">
        <v>474.7</v>
      </c>
      <c r="F3153" s="871">
        <v>553</v>
      </c>
      <c r="G3153" s="504">
        <v>474.7</v>
      </c>
      <c r="H3153" s="504">
        <v>553</v>
      </c>
      <c r="I3153" s="510">
        <v>1027.7</v>
      </c>
    </row>
    <row r="3154" spans="3:9">
      <c r="C3154" s="870">
        <v>45602</v>
      </c>
      <c r="D3154" s="872">
        <v>0.875</v>
      </c>
      <c r="E3154" s="871">
        <v>528.29999999999995</v>
      </c>
      <c r="F3154" s="871">
        <v>520</v>
      </c>
      <c r="G3154" s="504">
        <v>528.29999999999995</v>
      </c>
      <c r="H3154" s="504">
        <v>520</v>
      </c>
      <c r="I3154" s="510">
        <v>1048.3</v>
      </c>
    </row>
    <row r="3155" spans="3:9">
      <c r="C3155" s="870">
        <v>45602</v>
      </c>
      <c r="D3155" s="872">
        <v>0.91666666666666663</v>
      </c>
      <c r="E3155" s="871">
        <v>530.29999999999995</v>
      </c>
      <c r="F3155" s="871">
        <v>505</v>
      </c>
      <c r="G3155" s="504">
        <v>530.29999999999995</v>
      </c>
      <c r="H3155" s="504">
        <v>505</v>
      </c>
      <c r="I3155" s="510">
        <v>1035.3</v>
      </c>
    </row>
    <row r="3156" spans="3:9">
      <c r="C3156" s="870">
        <v>45602</v>
      </c>
      <c r="D3156" s="872">
        <v>0.95833333333333337</v>
      </c>
      <c r="E3156" s="871">
        <v>487.5</v>
      </c>
      <c r="F3156" s="871">
        <v>499</v>
      </c>
      <c r="G3156" s="504">
        <v>487.5</v>
      </c>
      <c r="H3156" s="504">
        <v>499</v>
      </c>
      <c r="I3156" s="510">
        <v>986.5</v>
      </c>
    </row>
    <row r="3157" spans="3:9">
      <c r="C3157" s="870">
        <v>45603</v>
      </c>
      <c r="D3157" s="872">
        <v>0</v>
      </c>
      <c r="E3157" s="871">
        <v>495.1</v>
      </c>
      <c r="F3157" s="871">
        <v>456</v>
      </c>
      <c r="G3157" s="504">
        <v>495.1</v>
      </c>
      <c r="H3157" s="504">
        <v>456</v>
      </c>
      <c r="I3157" s="510">
        <v>951.1</v>
      </c>
    </row>
    <row r="3158" spans="3:9">
      <c r="C3158" s="870">
        <v>45603</v>
      </c>
      <c r="D3158" s="872">
        <v>4.1666666666666664E-2</v>
      </c>
      <c r="E3158" s="871">
        <v>527.6</v>
      </c>
      <c r="F3158" s="871">
        <v>471</v>
      </c>
      <c r="G3158" s="504">
        <v>527.6</v>
      </c>
      <c r="H3158" s="504">
        <v>471</v>
      </c>
      <c r="I3158" s="510">
        <v>998.6</v>
      </c>
    </row>
    <row r="3159" spans="3:9">
      <c r="C3159" s="870">
        <v>45603</v>
      </c>
      <c r="D3159" s="872">
        <v>8.3333333333333329E-2</v>
      </c>
      <c r="E3159" s="871">
        <v>524.1</v>
      </c>
      <c r="F3159" s="871">
        <v>463</v>
      </c>
      <c r="G3159" s="504">
        <v>524.1</v>
      </c>
      <c r="H3159" s="504">
        <v>463</v>
      </c>
      <c r="I3159" s="510">
        <v>987.1</v>
      </c>
    </row>
    <row r="3160" spans="3:9">
      <c r="C3160" s="870">
        <v>45603</v>
      </c>
      <c r="D3160" s="872">
        <v>0.125</v>
      </c>
      <c r="E3160" s="871">
        <v>504.1</v>
      </c>
      <c r="F3160" s="871">
        <v>492</v>
      </c>
      <c r="G3160" s="504">
        <v>504.1</v>
      </c>
      <c r="H3160" s="504">
        <v>492</v>
      </c>
      <c r="I3160" s="510">
        <v>996.1</v>
      </c>
    </row>
    <row r="3161" spans="3:9">
      <c r="C3161" s="870">
        <v>45603</v>
      </c>
      <c r="D3161" s="872">
        <v>0.16666666666666666</v>
      </c>
      <c r="E3161" s="871">
        <v>502.3</v>
      </c>
      <c r="F3161" s="871">
        <v>493</v>
      </c>
      <c r="G3161" s="504">
        <v>502.3</v>
      </c>
      <c r="H3161" s="504">
        <v>493</v>
      </c>
      <c r="I3161" s="510">
        <v>995.3</v>
      </c>
    </row>
    <row r="3162" spans="3:9">
      <c r="C3162" s="870">
        <v>45603</v>
      </c>
      <c r="D3162" s="872">
        <v>0.20833333333333334</v>
      </c>
      <c r="E3162" s="871">
        <v>499.9</v>
      </c>
      <c r="F3162" s="871">
        <v>497</v>
      </c>
      <c r="G3162" s="504">
        <v>499.9</v>
      </c>
      <c r="H3162" s="504">
        <v>497</v>
      </c>
      <c r="I3162" s="510">
        <v>996.9</v>
      </c>
    </row>
    <row r="3163" spans="3:9">
      <c r="C3163" s="870">
        <v>45603</v>
      </c>
      <c r="D3163" s="872">
        <v>0.25</v>
      </c>
      <c r="E3163" s="871">
        <v>506.1</v>
      </c>
      <c r="F3163" s="871">
        <v>487</v>
      </c>
      <c r="G3163" s="504">
        <v>506.1</v>
      </c>
      <c r="H3163" s="504">
        <v>487</v>
      </c>
      <c r="I3163" s="510">
        <v>993.1</v>
      </c>
    </row>
    <row r="3164" spans="3:9">
      <c r="C3164" s="870">
        <v>45603</v>
      </c>
      <c r="D3164" s="872">
        <v>0.29166666666666669</v>
      </c>
      <c r="E3164" s="871">
        <v>559.6</v>
      </c>
      <c r="F3164" s="871">
        <v>473</v>
      </c>
      <c r="G3164" s="504">
        <v>559.6</v>
      </c>
      <c r="H3164" s="504">
        <v>473</v>
      </c>
      <c r="I3164" s="510">
        <v>1032.5999999999999</v>
      </c>
    </row>
    <row r="3165" spans="3:9">
      <c r="C3165" s="870">
        <v>45603</v>
      </c>
      <c r="D3165" s="872">
        <v>0.33333333333333331</v>
      </c>
      <c r="E3165" s="871">
        <v>560.1</v>
      </c>
      <c r="F3165" s="871">
        <v>441</v>
      </c>
      <c r="G3165" s="504">
        <v>560.1</v>
      </c>
      <c r="H3165" s="504">
        <v>441</v>
      </c>
      <c r="I3165" s="510">
        <v>1001.1</v>
      </c>
    </row>
    <row r="3166" spans="3:9">
      <c r="C3166" s="870">
        <v>45603</v>
      </c>
      <c r="D3166" s="872">
        <v>0.375</v>
      </c>
      <c r="E3166" s="871">
        <v>540</v>
      </c>
      <c r="F3166" s="871">
        <v>413</v>
      </c>
      <c r="G3166" s="504">
        <v>540</v>
      </c>
      <c r="H3166" s="504">
        <v>413</v>
      </c>
      <c r="I3166" s="510">
        <v>953</v>
      </c>
    </row>
    <row r="3167" spans="3:9">
      <c r="C3167" s="870">
        <v>45603</v>
      </c>
      <c r="D3167" s="872">
        <v>0.41666666666666669</v>
      </c>
      <c r="E3167" s="871">
        <v>513.70000000000005</v>
      </c>
      <c r="F3167" s="871">
        <v>428</v>
      </c>
      <c r="G3167" s="504">
        <v>513.70000000000005</v>
      </c>
      <c r="H3167" s="504">
        <v>428</v>
      </c>
      <c r="I3167" s="510">
        <v>941.7</v>
      </c>
    </row>
    <row r="3168" spans="3:9">
      <c r="C3168" s="870">
        <v>45603</v>
      </c>
      <c r="D3168" s="872">
        <v>0.45833333333333331</v>
      </c>
      <c r="E3168" s="871">
        <v>505.3</v>
      </c>
      <c r="F3168" s="871">
        <v>397</v>
      </c>
      <c r="G3168" s="504">
        <v>505.3</v>
      </c>
      <c r="H3168" s="504">
        <v>397</v>
      </c>
      <c r="I3168" s="510">
        <v>902.3</v>
      </c>
    </row>
    <row r="3169" spans="3:9">
      <c r="C3169" s="870">
        <v>45603</v>
      </c>
      <c r="D3169" s="872">
        <v>0.5</v>
      </c>
      <c r="E3169" s="871">
        <v>499.9</v>
      </c>
      <c r="F3169" s="871">
        <v>419</v>
      </c>
      <c r="G3169" s="504">
        <v>499.9</v>
      </c>
      <c r="H3169" s="504">
        <v>419</v>
      </c>
      <c r="I3169" s="510">
        <v>918.9</v>
      </c>
    </row>
    <row r="3170" spans="3:9">
      <c r="C3170" s="870">
        <v>45603</v>
      </c>
      <c r="D3170" s="872">
        <v>0.54166666666666663</v>
      </c>
      <c r="E3170" s="871">
        <v>501.4</v>
      </c>
      <c r="F3170" s="871">
        <v>424</v>
      </c>
      <c r="G3170" s="504">
        <v>501.4</v>
      </c>
      <c r="H3170" s="504">
        <v>424</v>
      </c>
      <c r="I3170" s="510">
        <v>925.4</v>
      </c>
    </row>
    <row r="3171" spans="3:9">
      <c r="C3171" s="870">
        <v>45603</v>
      </c>
      <c r="D3171" s="872">
        <v>0.58333333333333337</v>
      </c>
      <c r="E3171" s="871">
        <v>517.29999999999995</v>
      </c>
      <c r="F3171" s="871">
        <v>423</v>
      </c>
      <c r="G3171" s="504">
        <v>517.29999999999995</v>
      </c>
      <c r="H3171" s="504">
        <v>423</v>
      </c>
      <c r="I3171" s="510">
        <v>940.3</v>
      </c>
    </row>
    <row r="3172" spans="3:9">
      <c r="C3172" s="870">
        <v>45603</v>
      </c>
      <c r="D3172" s="872">
        <v>0.625</v>
      </c>
      <c r="E3172" s="871">
        <v>497.6</v>
      </c>
      <c r="F3172" s="871">
        <v>415</v>
      </c>
      <c r="G3172" s="504">
        <v>497.6</v>
      </c>
      <c r="H3172" s="504">
        <v>415</v>
      </c>
      <c r="I3172" s="510">
        <v>912.6</v>
      </c>
    </row>
    <row r="3173" spans="3:9">
      <c r="C3173" s="870">
        <v>45603</v>
      </c>
      <c r="D3173" s="872">
        <v>0.66666666666666663</v>
      </c>
      <c r="E3173" s="871">
        <v>482.9</v>
      </c>
      <c r="F3173" s="871">
        <v>373</v>
      </c>
      <c r="G3173" s="504">
        <v>482.9</v>
      </c>
      <c r="H3173" s="504">
        <v>373</v>
      </c>
      <c r="I3173" s="510">
        <v>855.9</v>
      </c>
    </row>
    <row r="3174" spans="3:9">
      <c r="C3174" s="870">
        <v>45603</v>
      </c>
      <c r="D3174" s="872">
        <v>0.70833333333333337</v>
      </c>
      <c r="E3174" s="871">
        <v>490.1</v>
      </c>
      <c r="F3174" s="871">
        <v>431</v>
      </c>
      <c r="G3174" s="504">
        <v>490.1</v>
      </c>
      <c r="H3174" s="504">
        <v>431</v>
      </c>
      <c r="I3174" s="510">
        <v>921.1</v>
      </c>
    </row>
    <row r="3175" spans="3:9">
      <c r="C3175" s="870">
        <v>45603</v>
      </c>
      <c r="D3175" s="872">
        <v>0.75</v>
      </c>
      <c r="E3175" s="871">
        <v>489.8</v>
      </c>
      <c r="F3175" s="871">
        <v>455</v>
      </c>
      <c r="G3175" s="504">
        <v>489.8</v>
      </c>
      <c r="H3175" s="504">
        <v>455</v>
      </c>
      <c r="I3175" s="510">
        <v>944.8</v>
      </c>
    </row>
    <row r="3176" spans="3:9">
      <c r="C3176" s="870">
        <v>45603</v>
      </c>
      <c r="D3176" s="872">
        <v>0.79166666666666663</v>
      </c>
      <c r="E3176" s="871">
        <v>462.2</v>
      </c>
      <c r="F3176" s="871">
        <v>460</v>
      </c>
      <c r="G3176" s="504">
        <v>462.2</v>
      </c>
      <c r="H3176" s="504">
        <v>460</v>
      </c>
      <c r="I3176" s="510">
        <v>922.2</v>
      </c>
    </row>
    <row r="3177" spans="3:9">
      <c r="C3177" s="870">
        <v>45603</v>
      </c>
      <c r="D3177" s="872">
        <v>0.83333333333333337</v>
      </c>
      <c r="E3177" s="871">
        <v>290.89999999999998</v>
      </c>
      <c r="F3177" s="871">
        <v>613</v>
      </c>
      <c r="G3177" s="504">
        <v>290.89999999999998</v>
      </c>
      <c r="H3177" s="504">
        <v>613</v>
      </c>
      <c r="I3177" s="510">
        <v>903.9</v>
      </c>
    </row>
    <row r="3178" spans="3:9">
      <c r="C3178" s="870">
        <v>45603</v>
      </c>
      <c r="D3178" s="872">
        <v>0.875</v>
      </c>
      <c r="E3178" s="871">
        <v>388.5</v>
      </c>
      <c r="F3178" s="871">
        <v>483</v>
      </c>
      <c r="G3178" s="504">
        <v>388.5</v>
      </c>
      <c r="H3178" s="504">
        <v>483</v>
      </c>
      <c r="I3178" s="510">
        <v>871.5</v>
      </c>
    </row>
    <row r="3179" spans="3:9">
      <c r="C3179" s="870">
        <v>45603</v>
      </c>
      <c r="D3179" s="872">
        <v>0.91666666666666663</v>
      </c>
      <c r="E3179" s="871">
        <v>124.9</v>
      </c>
      <c r="F3179" s="871">
        <v>459</v>
      </c>
      <c r="G3179" s="504">
        <v>124.9</v>
      </c>
      <c r="H3179" s="504">
        <v>459</v>
      </c>
      <c r="I3179" s="510">
        <v>583.9</v>
      </c>
    </row>
    <row r="3180" spans="3:9">
      <c r="C3180" s="870">
        <v>45603</v>
      </c>
      <c r="D3180" s="872">
        <v>0.95833333333333337</v>
      </c>
      <c r="E3180" s="871">
        <v>322.7</v>
      </c>
      <c r="F3180" s="871">
        <v>584</v>
      </c>
      <c r="G3180" s="504">
        <v>322.7</v>
      </c>
      <c r="H3180" s="504">
        <v>584</v>
      </c>
      <c r="I3180" s="510">
        <v>906.7</v>
      </c>
    </row>
    <row r="3181" spans="3:9">
      <c r="C3181" s="870">
        <v>45604</v>
      </c>
      <c r="D3181" s="872">
        <v>0</v>
      </c>
      <c r="E3181" s="871">
        <v>436.5</v>
      </c>
      <c r="F3181" s="871">
        <v>432</v>
      </c>
      <c r="G3181" s="504">
        <v>436.5</v>
      </c>
      <c r="H3181" s="504">
        <v>432</v>
      </c>
      <c r="I3181" s="510">
        <v>868.5</v>
      </c>
    </row>
    <row r="3182" spans="3:9">
      <c r="C3182" s="870">
        <v>45604</v>
      </c>
      <c r="D3182" s="872">
        <v>4.1666666666666664E-2</v>
      </c>
      <c r="E3182" s="871">
        <v>431</v>
      </c>
      <c r="F3182" s="871">
        <v>402</v>
      </c>
      <c r="G3182" s="504">
        <v>431</v>
      </c>
      <c r="H3182" s="504">
        <v>402</v>
      </c>
      <c r="I3182" s="510">
        <v>833</v>
      </c>
    </row>
    <row r="3183" spans="3:9">
      <c r="C3183" s="870">
        <v>45604</v>
      </c>
      <c r="D3183" s="872">
        <v>8.3333333333333329E-2</v>
      </c>
      <c r="E3183" s="871">
        <v>455.4</v>
      </c>
      <c r="F3183" s="871">
        <v>451</v>
      </c>
      <c r="G3183" s="504">
        <v>455.4</v>
      </c>
      <c r="H3183" s="504">
        <v>451</v>
      </c>
      <c r="I3183" s="510">
        <v>906.4</v>
      </c>
    </row>
    <row r="3184" spans="3:9">
      <c r="C3184" s="870">
        <v>45604</v>
      </c>
      <c r="D3184" s="872">
        <v>0.125</v>
      </c>
      <c r="E3184" s="871">
        <v>460.1</v>
      </c>
      <c r="F3184" s="871">
        <v>466</v>
      </c>
      <c r="G3184" s="504">
        <v>460.1</v>
      </c>
      <c r="H3184" s="504">
        <v>466</v>
      </c>
      <c r="I3184" s="510">
        <v>926.1</v>
      </c>
    </row>
    <row r="3185" spans="3:9">
      <c r="C3185" s="870">
        <v>45604</v>
      </c>
      <c r="D3185" s="872">
        <v>0.16666666666666666</v>
      </c>
      <c r="E3185" s="871">
        <v>460</v>
      </c>
      <c r="F3185" s="871">
        <v>578</v>
      </c>
      <c r="G3185" s="504">
        <v>460</v>
      </c>
      <c r="H3185" s="504">
        <v>578</v>
      </c>
      <c r="I3185" s="510">
        <v>1038</v>
      </c>
    </row>
    <row r="3186" spans="3:9">
      <c r="C3186" s="870">
        <v>45604</v>
      </c>
      <c r="D3186" s="872">
        <v>0.20833333333333334</v>
      </c>
      <c r="E3186" s="871">
        <v>432</v>
      </c>
      <c r="F3186" s="871">
        <v>512</v>
      </c>
      <c r="G3186" s="504">
        <v>432</v>
      </c>
      <c r="H3186" s="504">
        <v>512</v>
      </c>
      <c r="I3186" s="510">
        <v>944</v>
      </c>
    </row>
    <row r="3187" spans="3:9">
      <c r="C3187" s="870">
        <v>45604</v>
      </c>
      <c r="D3187" s="872">
        <v>0.25</v>
      </c>
      <c r="E3187" s="871">
        <v>459.8</v>
      </c>
      <c r="F3187" s="871">
        <v>509</v>
      </c>
      <c r="G3187" s="504">
        <v>459.8</v>
      </c>
      <c r="H3187" s="504">
        <v>509</v>
      </c>
      <c r="I3187" s="510">
        <v>968.8</v>
      </c>
    </row>
    <row r="3188" spans="3:9">
      <c r="C3188" s="870">
        <v>45604</v>
      </c>
      <c r="D3188" s="872">
        <v>0.29166666666666669</v>
      </c>
      <c r="E3188" s="871">
        <v>535.70000000000005</v>
      </c>
      <c r="F3188" s="871">
        <v>475</v>
      </c>
      <c r="G3188" s="504">
        <v>535.70000000000005</v>
      </c>
      <c r="H3188" s="504">
        <v>475</v>
      </c>
      <c r="I3188" s="510">
        <v>1010.7</v>
      </c>
    </row>
    <row r="3189" spans="3:9">
      <c r="C3189" s="870">
        <v>45604</v>
      </c>
      <c r="D3189" s="872">
        <v>0.33333333333333331</v>
      </c>
      <c r="E3189" s="871">
        <v>460.8</v>
      </c>
      <c r="F3189" s="871">
        <v>441</v>
      </c>
      <c r="G3189" s="504">
        <v>460.8</v>
      </c>
      <c r="H3189" s="504">
        <v>441</v>
      </c>
      <c r="I3189" s="510">
        <v>901.8</v>
      </c>
    </row>
    <row r="3190" spans="3:9">
      <c r="C3190" s="870">
        <v>45604</v>
      </c>
      <c r="D3190" s="872">
        <v>0.375</v>
      </c>
      <c r="E3190" s="871">
        <v>473</v>
      </c>
      <c r="F3190" s="871">
        <v>446</v>
      </c>
      <c r="G3190" s="504">
        <v>473</v>
      </c>
      <c r="H3190" s="504">
        <v>446</v>
      </c>
      <c r="I3190" s="510">
        <v>919</v>
      </c>
    </row>
    <row r="3191" spans="3:9">
      <c r="C3191" s="870">
        <v>45604</v>
      </c>
      <c r="D3191" s="872">
        <v>0.41666666666666669</v>
      </c>
      <c r="E3191" s="871">
        <v>516.70000000000005</v>
      </c>
      <c r="F3191" s="871">
        <v>488</v>
      </c>
      <c r="G3191" s="504">
        <v>516.70000000000005</v>
      </c>
      <c r="H3191" s="504">
        <v>488</v>
      </c>
      <c r="I3191" s="510">
        <v>1004.7</v>
      </c>
    </row>
    <row r="3192" spans="3:9">
      <c r="C3192" s="870">
        <v>45604</v>
      </c>
      <c r="D3192" s="872">
        <v>0.45833333333333331</v>
      </c>
      <c r="E3192" s="871">
        <v>520.1</v>
      </c>
      <c r="F3192" s="871">
        <v>470</v>
      </c>
      <c r="G3192" s="504">
        <v>520.1</v>
      </c>
      <c r="H3192" s="504">
        <v>470</v>
      </c>
      <c r="I3192" s="510">
        <v>990.1</v>
      </c>
    </row>
    <row r="3193" spans="3:9">
      <c r="C3193" s="870">
        <v>45604</v>
      </c>
      <c r="D3193" s="872">
        <v>0.5</v>
      </c>
      <c r="E3193" s="871">
        <v>528.4</v>
      </c>
      <c r="F3193" s="871">
        <v>432</v>
      </c>
      <c r="G3193" s="504">
        <v>528.4</v>
      </c>
      <c r="H3193" s="504">
        <v>432</v>
      </c>
      <c r="I3193" s="510">
        <v>960.4</v>
      </c>
    </row>
    <row r="3194" spans="3:9">
      <c r="C3194" s="870">
        <v>45604</v>
      </c>
      <c r="D3194" s="872">
        <v>0.54166666666666663</v>
      </c>
      <c r="E3194" s="871">
        <v>540</v>
      </c>
      <c r="F3194" s="871">
        <v>518</v>
      </c>
      <c r="G3194" s="504">
        <v>540</v>
      </c>
      <c r="H3194" s="504">
        <v>518</v>
      </c>
      <c r="I3194" s="510">
        <v>1058</v>
      </c>
    </row>
    <row r="3195" spans="3:9">
      <c r="C3195" s="870">
        <v>45604</v>
      </c>
      <c r="D3195" s="872">
        <v>0.58333333333333337</v>
      </c>
      <c r="E3195" s="871">
        <v>527.5</v>
      </c>
      <c r="F3195" s="871">
        <v>487</v>
      </c>
      <c r="G3195" s="504">
        <v>527.5</v>
      </c>
      <c r="H3195" s="504">
        <v>487</v>
      </c>
      <c r="I3195" s="510">
        <v>1014.5</v>
      </c>
    </row>
    <row r="3196" spans="3:9">
      <c r="C3196" s="870">
        <v>45604</v>
      </c>
      <c r="D3196" s="872">
        <v>0.625</v>
      </c>
      <c r="E3196" s="871">
        <v>483.9</v>
      </c>
      <c r="F3196" s="871">
        <v>461</v>
      </c>
      <c r="G3196" s="504">
        <v>483.9</v>
      </c>
      <c r="H3196" s="504">
        <v>461</v>
      </c>
      <c r="I3196" s="510">
        <v>944.9</v>
      </c>
    </row>
    <row r="3197" spans="3:9">
      <c r="C3197" s="870">
        <v>45604</v>
      </c>
      <c r="D3197" s="872">
        <v>0.66666666666666663</v>
      </c>
      <c r="E3197" s="871">
        <v>484.1</v>
      </c>
      <c r="F3197" s="871">
        <v>431</v>
      </c>
      <c r="G3197" s="504">
        <v>484.1</v>
      </c>
      <c r="H3197" s="504">
        <v>431</v>
      </c>
      <c r="I3197" s="510">
        <v>915.1</v>
      </c>
    </row>
    <row r="3198" spans="3:9">
      <c r="C3198" s="870">
        <v>45604</v>
      </c>
      <c r="D3198" s="872">
        <v>0.70833333333333337</v>
      </c>
      <c r="E3198" s="871">
        <v>383.8</v>
      </c>
      <c r="F3198" s="871">
        <v>433</v>
      </c>
      <c r="G3198" s="504">
        <v>383.8</v>
      </c>
      <c r="H3198" s="504">
        <v>433</v>
      </c>
      <c r="I3198" s="510">
        <v>816.8</v>
      </c>
    </row>
    <row r="3199" spans="3:9">
      <c r="C3199" s="870">
        <v>45604</v>
      </c>
      <c r="D3199" s="872">
        <v>0.75</v>
      </c>
      <c r="E3199" s="871">
        <v>96.7</v>
      </c>
      <c r="F3199" s="871">
        <v>627</v>
      </c>
      <c r="G3199" s="504">
        <v>96.7</v>
      </c>
      <c r="H3199" s="504">
        <v>627</v>
      </c>
      <c r="I3199" s="510">
        <v>723.7</v>
      </c>
    </row>
    <row r="3200" spans="3:9">
      <c r="C3200" s="870">
        <v>45604</v>
      </c>
      <c r="D3200" s="872">
        <v>0.79166666666666663</v>
      </c>
      <c r="E3200" s="871">
        <v>354.8</v>
      </c>
      <c r="F3200" s="871">
        <v>717</v>
      </c>
      <c r="G3200" s="504">
        <v>354.8</v>
      </c>
      <c r="H3200" s="504">
        <v>717</v>
      </c>
      <c r="I3200" s="510">
        <v>1071.8</v>
      </c>
    </row>
    <row r="3201" spans="3:9">
      <c r="C3201" s="870">
        <v>45604</v>
      </c>
      <c r="D3201" s="872">
        <v>0.83333333333333337</v>
      </c>
      <c r="E3201" s="871">
        <v>502.5</v>
      </c>
      <c r="F3201" s="871">
        <v>556</v>
      </c>
      <c r="G3201" s="504">
        <v>502.5</v>
      </c>
      <c r="H3201" s="504">
        <v>556</v>
      </c>
      <c r="I3201" s="510">
        <v>1058.5</v>
      </c>
    </row>
    <row r="3202" spans="3:9">
      <c r="C3202" s="870">
        <v>45604</v>
      </c>
      <c r="D3202" s="872">
        <v>0.875</v>
      </c>
      <c r="E3202" s="871">
        <v>420.7</v>
      </c>
      <c r="F3202" s="871">
        <v>561</v>
      </c>
      <c r="G3202" s="504">
        <v>420.7</v>
      </c>
      <c r="H3202" s="504">
        <v>561</v>
      </c>
      <c r="I3202" s="510">
        <v>981.7</v>
      </c>
    </row>
    <row r="3203" spans="3:9">
      <c r="C3203" s="870">
        <v>45604</v>
      </c>
      <c r="D3203" s="872">
        <v>0.91666666666666663</v>
      </c>
      <c r="E3203" s="871">
        <v>380</v>
      </c>
      <c r="F3203" s="871">
        <v>413</v>
      </c>
      <c r="G3203" s="504">
        <v>380</v>
      </c>
      <c r="H3203" s="504">
        <v>413</v>
      </c>
      <c r="I3203" s="510">
        <v>793</v>
      </c>
    </row>
    <row r="3204" spans="3:9">
      <c r="C3204" s="870">
        <v>45604</v>
      </c>
      <c r="D3204" s="872">
        <v>0.95833333333333337</v>
      </c>
      <c r="E3204" s="871">
        <v>384.1</v>
      </c>
      <c r="F3204" s="871">
        <v>416</v>
      </c>
      <c r="G3204" s="504">
        <v>384.1</v>
      </c>
      <c r="H3204" s="504">
        <v>416</v>
      </c>
      <c r="I3204" s="510">
        <v>800.1</v>
      </c>
    </row>
    <row r="3205" spans="3:9">
      <c r="C3205" s="870">
        <v>45605</v>
      </c>
      <c r="D3205" s="872">
        <v>0</v>
      </c>
      <c r="E3205" s="871">
        <v>185.9</v>
      </c>
      <c r="F3205" s="871">
        <v>535</v>
      </c>
      <c r="G3205" s="504">
        <v>185.9</v>
      </c>
      <c r="H3205" s="504">
        <v>535</v>
      </c>
      <c r="I3205" s="510">
        <v>720.9</v>
      </c>
    </row>
    <row r="3206" spans="3:9">
      <c r="C3206" s="870">
        <v>45605</v>
      </c>
      <c r="D3206" s="872">
        <v>4.1666666666666664E-2</v>
      </c>
      <c r="E3206" s="871">
        <v>292.10000000000002</v>
      </c>
      <c r="F3206" s="871">
        <v>717</v>
      </c>
      <c r="G3206" s="504">
        <v>292.10000000000002</v>
      </c>
      <c r="H3206" s="504">
        <v>717</v>
      </c>
      <c r="I3206" s="510">
        <v>1009.1</v>
      </c>
    </row>
    <row r="3207" spans="3:9">
      <c r="C3207" s="870">
        <v>45605</v>
      </c>
      <c r="D3207" s="872">
        <v>8.3333333333333329E-2</v>
      </c>
      <c r="E3207" s="871">
        <v>651.29999999999995</v>
      </c>
      <c r="F3207" s="871">
        <v>663</v>
      </c>
      <c r="G3207" s="504">
        <v>651.29999999999995</v>
      </c>
      <c r="H3207" s="504">
        <v>663</v>
      </c>
      <c r="I3207" s="510">
        <v>1314.3</v>
      </c>
    </row>
    <row r="3208" spans="3:9">
      <c r="C3208" s="870">
        <v>45605</v>
      </c>
      <c r="D3208" s="872">
        <v>0.125</v>
      </c>
      <c r="E3208" s="871">
        <v>166.2</v>
      </c>
      <c r="F3208" s="871">
        <v>484</v>
      </c>
      <c r="G3208" s="504">
        <v>166.2</v>
      </c>
      <c r="H3208" s="504">
        <v>484</v>
      </c>
      <c r="I3208" s="510">
        <v>650.20000000000005</v>
      </c>
    </row>
    <row r="3209" spans="3:9">
      <c r="C3209" s="870">
        <v>45605</v>
      </c>
      <c r="D3209" s="872">
        <v>0.16666666666666666</v>
      </c>
      <c r="E3209" s="871">
        <v>227.6</v>
      </c>
      <c r="F3209" s="871">
        <v>558</v>
      </c>
      <c r="G3209" s="504">
        <v>227.6</v>
      </c>
      <c r="H3209" s="504">
        <v>558</v>
      </c>
      <c r="I3209" s="510">
        <v>785.6</v>
      </c>
    </row>
    <row r="3210" spans="3:9">
      <c r="C3210" s="870">
        <v>45605</v>
      </c>
      <c r="D3210" s="872">
        <v>0.20833333333333334</v>
      </c>
      <c r="E3210" s="871">
        <v>37.799999999999997</v>
      </c>
      <c r="F3210" s="871">
        <v>640</v>
      </c>
      <c r="G3210" s="504">
        <v>0</v>
      </c>
      <c r="H3210" s="504">
        <v>640</v>
      </c>
      <c r="I3210" s="510">
        <v>640</v>
      </c>
    </row>
    <row r="3211" spans="3:9">
      <c r="C3211" s="870">
        <v>45605</v>
      </c>
      <c r="D3211" s="872">
        <v>0.25</v>
      </c>
      <c r="E3211" s="871">
        <v>374.4</v>
      </c>
      <c r="F3211" s="871">
        <v>705</v>
      </c>
      <c r="G3211" s="504">
        <v>374.4</v>
      </c>
      <c r="H3211" s="504">
        <v>705</v>
      </c>
      <c r="I3211" s="510">
        <v>1079.4000000000001</v>
      </c>
    </row>
    <row r="3212" spans="3:9">
      <c r="C3212" s="870">
        <v>45605</v>
      </c>
      <c r="D3212" s="872">
        <v>0.29166666666666669</v>
      </c>
      <c r="E3212" s="871">
        <v>449</v>
      </c>
      <c r="F3212" s="871">
        <v>644</v>
      </c>
      <c r="G3212" s="504">
        <v>449</v>
      </c>
      <c r="H3212" s="504">
        <v>644</v>
      </c>
      <c r="I3212" s="510">
        <v>1093</v>
      </c>
    </row>
    <row r="3213" spans="3:9">
      <c r="C3213" s="870">
        <v>45605</v>
      </c>
      <c r="D3213" s="872">
        <v>0.33333333333333331</v>
      </c>
      <c r="E3213" s="871">
        <v>449.9</v>
      </c>
      <c r="F3213" s="871">
        <v>620</v>
      </c>
      <c r="G3213" s="504">
        <v>449.9</v>
      </c>
      <c r="H3213" s="504">
        <v>620</v>
      </c>
      <c r="I3213" s="510">
        <v>1069.9000000000001</v>
      </c>
    </row>
    <row r="3214" spans="3:9">
      <c r="C3214" s="870">
        <v>45605</v>
      </c>
      <c r="D3214" s="872">
        <v>0.375</v>
      </c>
      <c r="E3214" s="871">
        <v>450.1</v>
      </c>
      <c r="F3214" s="871">
        <v>529</v>
      </c>
      <c r="G3214" s="504">
        <v>450.1</v>
      </c>
      <c r="H3214" s="504">
        <v>529</v>
      </c>
      <c r="I3214" s="510">
        <v>979.1</v>
      </c>
    </row>
    <row r="3215" spans="3:9">
      <c r="C3215" s="870">
        <v>45605</v>
      </c>
      <c r="D3215" s="872">
        <v>0.41666666666666669</v>
      </c>
      <c r="E3215" s="871">
        <v>449.9</v>
      </c>
      <c r="F3215" s="871">
        <v>528</v>
      </c>
      <c r="G3215" s="504">
        <v>449.9</v>
      </c>
      <c r="H3215" s="504">
        <v>528</v>
      </c>
      <c r="I3215" s="510">
        <v>977.9</v>
      </c>
    </row>
    <row r="3216" spans="3:9">
      <c r="C3216" s="870">
        <v>45605</v>
      </c>
      <c r="D3216" s="872">
        <v>0.45833333333333331</v>
      </c>
      <c r="E3216" s="871">
        <v>414.9</v>
      </c>
      <c r="F3216" s="871">
        <v>532</v>
      </c>
      <c r="G3216" s="504">
        <v>414.9</v>
      </c>
      <c r="H3216" s="504">
        <v>532</v>
      </c>
      <c r="I3216" s="510">
        <v>946.9</v>
      </c>
    </row>
    <row r="3217" spans="3:9">
      <c r="C3217" s="870">
        <v>45605</v>
      </c>
      <c r="D3217" s="872">
        <v>0.5</v>
      </c>
      <c r="E3217" s="871">
        <v>503.2</v>
      </c>
      <c r="F3217" s="871">
        <v>520</v>
      </c>
      <c r="G3217" s="504">
        <v>503.2</v>
      </c>
      <c r="H3217" s="504">
        <v>520</v>
      </c>
      <c r="I3217" s="510">
        <v>1023.2</v>
      </c>
    </row>
    <row r="3218" spans="3:9">
      <c r="C3218" s="870">
        <v>45605</v>
      </c>
      <c r="D3218" s="872">
        <v>0.54166666666666663</v>
      </c>
      <c r="E3218" s="871">
        <v>561.6</v>
      </c>
      <c r="F3218" s="871">
        <v>460</v>
      </c>
      <c r="G3218" s="504">
        <v>561.6</v>
      </c>
      <c r="H3218" s="504">
        <v>460</v>
      </c>
      <c r="I3218" s="510">
        <v>1021.6</v>
      </c>
    </row>
    <row r="3219" spans="3:9">
      <c r="C3219" s="870">
        <v>45605</v>
      </c>
      <c r="D3219" s="872">
        <v>0.58333333333333337</v>
      </c>
      <c r="E3219" s="871">
        <v>524.70000000000005</v>
      </c>
      <c r="F3219" s="871">
        <v>631</v>
      </c>
      <c r="G3219" s="504">
        <v>524.70000000000005</v>
      </c>
      <c r="H3219" s="504">
        <v>631</v>
      </c>
      <c r="I3219" s="510">
        <v>1155.7</v>
      </c>
    </row>
    <row r="3220" spans="3:9">
      <c r="C3220" s="870">
        <v>45605</v>
      </c>
      <c r="D3220" s="872">
        <v>0.625</v>
      </c>
      <c r="E3220" s="871">
        <v>522.1</v>
      </c>
      <c r="F3220" s="871">
        <v>647</v>
      </c>
      <c r="G3220" s="504">
        <v>522.1</v>
      </c>
      <c r="H3220" s="504">
        <v>647</v>
      </c>
      <c r="I3220" s="510">
        <v>1169.0999999999999</v>
      </c>
    </row>
    <row r="3221" spans="3:9">
      <c r="C3221" s="870">
        <v>45605</v>
      </c>
      <c r="D3221" s="872">
        <v>0.66666666666666663</v>
      </c>
      <c r="E3221" s="871">
        <v>514.79999999999995</v>
      </c>
      <c r="F3221" s="871">
        <v>593</v>
      </c>
      <c r="G3221" s="504">
        <v>514.79999999999995</v>
      </c>
      <c r="H3221" s="504">
        <v>593</v>
      </c>
      <c r="I3221" s="510">
        <v>1107.8</v>
      </c>
    </row>
    <row r="3222" spans="3:9">
      <c r="C3222" s="870">
        <v>45605</v>
      </c>
      <c r="D3222" s="872">
        <v>0.70833333333333337</v>
      </c>
      <c r="E3222" s="871">
        <v>514.9</v>
      </c>
      <c r="F3222" s="871">
        <v>492</v>
      </c>
      <c r="G3222" s="504">
        <v>514.9</v>
      </c>
      <c r="H3222" s="504">
        <v>492</v>
      </c>
      <c r="I3222" s="510">
        <v>1006.9</v>
      </c>
    </row>
    <row r="3223" spans="3:9">
      <c r="C3223" s="870">
        <v>45605</v>
      </c>
      <c r="D3223" s="872">
        <v>0.75</v>
      </c>
      <c r="E3223" s="871">
        <v>555.70000000000005</v>
      </c>
      <c r="F3223" s="871">
        <v>552</v>
      </c>
      <c r="G3223" s="504">
        <v>555.70000000000005</v>
      </c>
      <c r="H3223" s="504">
        <v>552</v>
      </c>
      <c r="I3223" s="510">
        <v>1107.7</v>
      </c>
    </row>
    <row r="3224" spans="3:9">
      <c r="C3224" s="870">
        <v>45605</v>
      </c>
      <c r="D3224" s="872">
        <v>0.79166666666666663</v>
      </c>
      <c r="E3224" s="871">
        <v>565.20000000000005</v>
      </c>
      <c r="F3224" s="871">
        <v>622</v>
      </c>
      <c r="G3224" s="504">
        <v>565.20000000000005</v>
      </c>
      <c r="H3224" s="504">
        <v>622</v>
      </c>
      <c r="I3224" s="510">
        <v>1187.2</v>
      </c>
    </row>
    <row r="3225" spans="3:9">
      <c r="C3225" s="870">
        <v>45605</v>
      </c>
      <c r="D3225" s="872">
        <v>0.83333333333333337</v>
      </c>
      <c r="E3225" s="871">
        <v>556.79999999999995</v>
      </c>
      <c r="F3225" s="871">
        <v>620</v>
      </c>
      <c r="G3225" s="504">
        <v>556.79999999999995</v>
      </c>
      <c r="H3225" s="504">
        <v>620</v>
      </c>
      <c r="I3225" s="510">
        <v>1176.8</v>
      </c>
    </row>
    <row r="3226" spans="3:9">
      <c r="C3226" s="870">
        <v>45605</v>
      </c>
      <c r="D3226" s="872">
        <v>0.875</v>
      </c>
      <c r="E3226" s="871">
        <v>501.1</v>
      </c>
      <c r="F3226" s="871">
        <v>569</v>
      </c>
      <c r="G3226" s="504">
        <v>501.1</v>
      </c>
      <c r="H3226" s="504">
        <v>569</v>
      </c>
      <c r="I3226" s="510">
        <v>1070.0999999999999</v>
      </c>
    </row>
    <row r="3227" spans="3:9">
      <c r="C3227" s="870">
        <v>45605</v>
      </c>
      <c r="D3227" s="872">
        <v>0.91666666666666663</v>
      </c>
      <c r="E3227" s="871">
        <v>520.79999999999995</v>
      </c>
      <c r="F3227" s="871">
        <v>576</v>
      </c>
      <c r="G3227" s="504">
        <v>520.79999999999995</v>
      </c>
      <c r="H3227" s="504">
        <v>576</v>
      </c>
      <c r="I3227" s="510">
        <v>1096.8</v>
      </c>
    </row>
    <row r="3228" spans="3:9">
      <c r="C3228" s="870">
        <v>45605</v>
      </c>
      <c r="D3228" s="872">
        <v>0.95833333333333337</v>
      </c>
      <c r="E3228" s="871">
        <v>530</v>
      </c>
      <c r="F3228" s="871">
        <v>654</v>
      </c>
      <c r="G3228" s="504">
        <v>530</v>
      </c>
      <c r="H3228" s="504">
        <v>654</v>
      </c>
      <c r="I3228" s="510">
        <v>1184</v>
      </c>
    </row>
    <row r="3229" spans="3:9">
      <c r="C3229" s="869" t="s">
        <v>2087</v>
      </c>
      <c r="D3229" s="872">
        <v>0</v>
      </c>
      <c r="E3229" s="871">
        <v>540.1</v>
      </c>
      <c r="F3229" s="871">
        <v>677</v>
      </c>
      <c r="G3229" s="504">
        <v>540.1</v>
      </c>
      <c r="H3229" s="504">
        <v>677</v>
      </c>
      <c r="I3229" s="510">
        <v>1217.0999999999999</v>
      </c>
    </row>
    <row r="3230" spans="3:9">
      <c r="C3230" s="869" t="s">
        <v>2087</v>
      </c>
      <c r="D3230" s="872">
        <v>4.1666666666666664E-2</v>
      </c>
      <c r="E3230" s="871">
        <v>546.9</v>
      </c>
      <c r="F3230" s="871">
        <v>678</v>
      </c>
      <c r="G3230" s="504">
        <v>546.9</v>
      </c>
      <c r="H3230" s="504">
        <v>678</v>
      </c>
      <c r="I3230" s="510">
        <v>1224.9000000000001</v>
      </c>
    </row>
    <row r="3231" spans="3:9">
      <c r="C3231" s="869" t="s">
        <v>2087</v>
      </c>
      <c r="D3231" s="872">
        <v>8.3333333333333329E-2</v>
      </c>
      <c r="E3231" s="871">
        <v>560.20000000000005</v>
      </c>
      <c r="F3231" s="871">
        <v>624</v>
      </c>
      <c r="G3231" s="504">
        <v>560.20000000000005</v>
      </c>
      <c r="H3231" s="504">
        <v>624</v>
      </c>
      <c r="I3231" s="510">
        <v>1184.2</v>
      </c>
    </row>
    <row r="3232" spans="3:9">
      <c r="C3232" s="869" t="s">
        <v>2087</v>
      </c>
      <c r="D3232" s="872">
        <v>0.125</v>
      </c>
      <c r="E3232" s="871">
        <v>533.9</v>
      </c>
      <c r="F3232" s="871">
        <v>581</v>
      </c>
      <c r="G3232" s="504">
        <v>533.9</v>
      </c>
      <c r="H3232" s="504">
        <v>581</v>
      </c>
      <c r="I3232" s="510">
        <v>1114.9000000000001</v>
      </c>
    </row>
    <row r="3233" spans="3:9">
      <c r="C3233" s="869" t="s">
        <v>2087</v>
      </c>
      <c r="D3233" s="872">
        <v>0.16666666666666666</v>
      </c>
      <c r="E3233" s="871">
        <v>525.9</v>
      </c>
      <c r="F3233" s="871">
        <v>566</v>
      </c>
      <c r="G3233" s="504">
        <v>525.9</v>
      </c>
      <c r="H3233" s="504">
        <v>566</v>
      </c>
      <c r="I3233" s="510">
        <v>1091.9000000000001</v>
      </c>
    </row>
    <row r="3234" spans="3:9">
      <c r="C3234" s="869" t="s">
        <v>2087</v>
      </c>
      <c r="D3234" s="872">
        <v>0.20833333333333334</v>
      </c>
      <c r="E3234" s="871">
        <v>563.79999999999995</v>
      </c>
      <c r="F3234" s="871">
        <v>566</v>
      </c>
      <c r="G3234" s="504">
        <v>563.79999999999995</v>
      </c>
      <c r="H3234" s="504">
        <v>566</v>
      </c>
      <c r="I3234" s="510">
        <v>1129.8</v>
      </c>
    </row>
    <row r="3235" spans="3:9">
      <c r="C3235" s="869" t="s">
        <v>2087</v>
      </c>
      <c r="D3235" s="872">
        <v>0.25</v>
      </c>
      <c r="E3235" s="871">
        <v>516.70000000000005</v>
      </c>
      <c r="F3235" s="871">
        <v>567</v>
      </c>
      <c r="G3235" s="504">
        <v>516.70000000000005</v>
      </c>
      <c r="H3235" s="504">
        <v>567</v>
      </c>
      <c r="I3235" s="510">
        <v>1083.7</v>
      </c>
    </row>
    <row r="3236" spans="3:9">
      <c r="C3236" s="869" t="s">
        <v>2087</v>
      </c>
      <c r="D3236" s="872">
        <v>0.29166666666666669</v>
      </c>
      <c r="E3236" s="871">
        <v>572.9</v>
      </c>
      <c r="F3236" s="871">
        <v>566</v>
      </c>
      <c r="G3236" s="504">
        <v>572.9</v>
      </c>
      <c r="H3236" s="504">
        <v>566</v>
      </c>
      <c r="I3236" s="510">
        <v>1138.9000000000001</v>
      </c>
    </row>
    <row r="3237" spans="3:9">
      <c r="C3237" s="869" t="s">
        <v>2087</v>
      </c>
      <c r="D3237" s="872">
        <v>0.33333333333333331</v>
      </c>
      <c r="E3237" s="871">
        <v>580.4</v>
      </c>
      <c r="F3237" s="871">
        <v>566</v>
      </c>
      <c r="G3237" s="504">
        <v>580.4</v>
      </c>
      <c r="H3237" s="504">
        <v>566</v>
      </c>
      <c r="I3237" s="510">
        <v>1146.4000000000001</v>
      </c>
    </row>
    <row r="3238" spans="3:9">
      <c r="C3238" s="869" t="s">
        <v>2087</v>
      </c>
      <c r="D3238" s="872">
        <v>0.375</v>
      </c>
      <c r="E3238" s="871">
        <v>551.9</v>
      </c>
      <c r="F3238" s="871">
        <v>576</v>
      </c>
      <c r="G3238" s="504">
        <v>551.9</v>
      </c>
      <c r="H3238" s="504">
        <v>576</v>
      </c>
      <c r="I3238" s="510">
        <v>1127.9000000000001</v>
      </c>
    </row>
    <row r="3239" spans="3:9">
      <c r="C3239" s="869" t="s">
        <v>2087</v>
      </c>
      <c r="D3239" s="872">
        <v>0.41666666666666669</v>
      </c>
      <c r="E3239" s="871">
        <v>549.79999999999995</v>
      </c>
      <c r="F3239" s="871">
        <v>577</v>
      </c>
      <c r="G3239" s="504">
        <v>549.79999999999995</v>
      </c>
      <c r="H3239" s="504">
        <v>577</v>
      </c>
      <c r="I3239" s="510">
        <v>1126.8</v>
      </c>
    </row>
    <row r="3240" spans="3:9">
      <c r="C3240" s="869" t="s">
        <v>2087</v>
      </c>
      <c r="D3240" s="872">
        <v>0.45833333333333331</v>
      </c>
      <c r="E3240" s="871">
        <v>550</v>
      </c>
      <c r="F3240" s="871">
        <v>577</v>
      </c>
      <c r="G3240" s="504">
        <v>550</v>
      </c>
      <c r="H3240" s="504">
        <v>577</v>
      </c>
      <c r="I3240" s="510">
        <v>1127</v>
      </c>
    </row>
    <row r="3241" spans="3:9">
      <c r="C3241" s="869" t="s">
        <v>2087</v>
      </c>
      <c r="D3241" s="872">
        <v>0.5</v>
      </c>
      <c r="E3241" s="871">
        <v>542.4</v>
      </c>
      <c r="F3241" s="871">
        <v>577</v>
      </c>
      <c r="G3241" s="504">
        <v>542.4</v>
      </c>
      <c r="H3241" s="504">
        <v>577</v>
      </c>
      <c r="I3241" s="510">
        <v>1119.4000000000001</v>
      </c>
    </row>
    <row r="3242" spans="3:9">
      <c r="C3242" s="869" t="s">
        <v>2087</v>
      </c>
      <c r="D3242" s="872">
        <v>0.54166666666666663</v>
      </c>
      <c r="E3242" s="871">
        <v>539.9</v>
      </c>
      <c r="F3242" s="871">
        <v>579</v>
      </c>
      <c r="G3242" s="504">
        <v>539.9</v>
      </c>
      <c r="H3242" s="504">
        <v>579</v>
      </c>
      <c r="I3242" s="510">
        <v>1118.9000000000001</v>
      </c>
    </row>
    <row r="3243" spans="3:9">
      <c r="C3243" s="869" t="s">
        <v>2087</v>
      </c>
      <c r="D3243" s="872">
        <v>0.58333333333333337</v>
      </c>
      <c r="E3243" s="871">
        <v>549.20000000000005</v>
      </c>
      <c r="F3243" s="871">
        <v>586</v>
      </c>
      <c r="G3243" s="504">
        <v>549.20000000000005</v>
      </c>
      <c r="H3243" s="504">
        <v>586</v>
      </c>
      <c r="I3243" s="510">
        <v>1135.2</v>
      </c>
    </row>
    <row r="3244" spans="3:9">
      <c r="C3244" s="869" t="s">
        <v>2087</v>
      </c>
      <c r="D3244" s="872">
        <v>0.625</v>
      </c>
      <c r="E3244" s="871">
        <v>550</v>
      </c>
      <c r="F3244" s="871">
        <v>585</v>
      </c>
      <c r="G3244" s="504">
        <v>550</v>
      </c>
      <c r="H3244" s="504">
        <v>585</v>
      </c>
      <c r="I3244" s="510">
        <v>1135</v>
      </c>
    </row>
    <row r="3245" spans="3:9">
      <c r="C3245" s="869" t="s">
        <v>2087</v>
      </c>
      <c r="D3245" s="872">
        <v>0.66666666666666663</v>
      </c>
      <c r="E3245" s="871">
        <v>550.1</v>
      </c>
      <c r="F3245" s="871">
        <v>495</v>
      </c>
      <c r="G3245" s="504">
        <v>550.1</v>
      </c>
      <c r="H3245" s="504">
        <v>495</v>
      </c>
      <c r="I3245" s="510">
        <v>1045.0999999999999</v>
      </c>
    </row>
    <row r="3246" spans="3:9">
      <c r="C3246" s="869" t="s">
        <v>2087</v>
      </c>
      <c r="D3246" s="872">
        <v>0.70833333333333337</v>
      </c>
      <c r="E3246" s="871">
        <v>550</v>
      </c>
      <c r="F3246" s="871">
        <v>475</v>
      </c>
      <c r="G3246" s="504">
        <v>550</v>
      </c>
      <c r="H3246" s="504">
        <v>475</v>
      </c>
      <c r="I3246" s="510">
        <v>1025</v>
      </c>
    </row>
    <row r="3247" spans="3:9">
      <c r="C3247" s="869" t="s">
        <v>2087</v>
      </c>
      <c r="D3247" s="872">
        <v>0.75</v>
      </c>
      <c r="E3247" s="871">
        <v>550</v>
      </c>
      <c r="F3247" s="871">
        <v>557</v>
      </c>
      <c r="G3247" s="504">
        <v>550</v>
      </c>
      <c r="H3247" s="504">
        <v>557</v>
      </c>
      <c r="I3247" s="510">
        <v>1107</v>
      </c>
    </row>
    <row r="3248" spans="3:9">
      <c r="C3248" s="869" t="s">
        <v>2087</v>
      </c>
      <c r="D3248" s="872">
        <v>0.79166666666666663</v>
      </c>
      <c r="E3248" s="871">
        <v>503.7</v>
      </c>
      <c r="F3248" s="871">
        <v>604</v>
      </c>
      <c r="G3248" s="504">
        <v>503.7</v>
      </c>
      <c r="H3248" s="504">
        <v>604</v>
      </c>
      <c r="I3248" s="510">
        <v>1107.7</v>
      </c>
    </row>
    <row r="3249" spans="3:9">
      <c r="C3249" s="869" t="s">
        <v>2087</v>
      </c>
      <c r="D3249" s="872">
        <v>0.83333333333333337</v>
      </c>
      <c r="E3249" s="871">
        <v>523.5</v>
      </c>
      <c r="F3249" s="871">
        <v>629</v>
      </c>
      <c r="G3249" s="504">
        <v>523.5</v>
      </c>
      <c r="H3249" s="504">
        <v>629</v>
      </c>
      <c r="I3249" s="510">
        <v>1152.5</v>
      </c>
    </row>
    <row r="3250" spans="3:9">
      <c r="C3250" s="869" t="s">
        <v>2087</v>
      </c>
      <c r="D3250" s="872">
        <v>0.875</v>
      </c>
      <c r="E3250" s="871">
        <v>522</v>
      </c>
      <c r="F3250" s="871">
        <v>602</v>
      </c>
      <c r="G3250" s="504">
        <v>522</v>
      </c>
      <c r="H3250" s="504">
        <v>602</v>
      </c>
      <c r="I3250" s="510">
        <v>1124</v>
      </c>
    </row>
    <row r="3251" spans="3:9">
      <c r="C3251" s="869" t="s">
        <v>2087</v>
      </c>
      <c r="D3251" s="872">
        <v>0.91666666666666663</v>
      </c>
      <c r="E3251" s="871">
        <v>481.3</v>
      </c>
      <c r="F3251" s="871">
        <v>577</v>
      </c>
      <c r="G3251" s="504">
        <v>481.3</v>
      </c>
      <c r="H3251" s="504">
        <v>577</v>
      </c>
      <c r="I3251" s="510">
        <v>1058.3</v>
      </c>
    </row>
    <row r="3252" spans="3:9">
      <c r="C3252" s="869" t="s">
        <v>2087</v>
      </c>
      <c r="D3252" s="872">
        <v>0.95833333333333337</v>
      </c>
      <c r="E3252" s="871">
        <v>480.9</v>
      </c>
      <c r="F3252" s="871">
        <v>570</v>
      </c>
      <c r="G3252" s="504">
        <v>480.9</v>
      </c>
      <c r="H3252" s="504">
        <v>570</v>
      </c>
      <c r="I3252" s="510">
        <v>1050.9000000000001</v>
      </c>
    </row>
    <row r="3253" spans="3:9">
      <c r="C3253" s="869" t="s">
        <v>2087</v>
      </c>
      <c r="D3253" s="872">
        <v>0</v>
      </c>
      <c r="E3253" s="871">
        <v>538</v>
      </c>
      <c r="F3253" s="871">
        <v>560</v>
      </c>
      <c r="G3253" s="504">
        <v>538</v>
      </c>
      <c r="H3253" s="504">
        <v>560</v>
      </c>
      <c r="I3253" s="510">
        <v>1098</v>
      </c>
    </row>
    <row r="3254" spans="3:9">
      <c r="C3254" s="869" t="s">
        <v>2087</v>
      </c>
      <c r="D3254" s="872">
        <v>4.1666666666666664E-2</v>
      </c>
      <c r="E3254" s="871">
        <v>509.4</v>
      </c>
      <c r="F3254" s="871">
        <v>579</v>
      </c>
      <c r="G3254" s="504">
        <v>509.4</v>
      </c>
      <c r="H3254" s="504">
        <v>579</v>
      </c>
      <c r="I3254" s="510">
        <v>1088.4000000000001</v>
      </c>
    </row>
    <row r="3255" spans="3:9">
      <c r="C3255" s="869" t="s">
        <v>2087</v>
      </c>
      <c r="D3255" s="872">
        <v>8.3333333333333329E-2</v>
      </c>
      <c r="E3255" s="871">
        <v>547.20000000000005</v>
      </c>
      <c r="F3255" s="871">
        <v>599</v>
      </c>
      <c r="G3255" s="504">
        <v>547.20000000000005</v>
      </c>
      <c r="H3255" s="504">
        <v>599</v>
      </c>
      <c r="I3255" s="510">
        <v>1146.2</v>
      </c>
    </row>
    <row r="3256" spans="3:9">
      <c r="C3256" s="869" t="s">
        <v>2087</v>
      </c>
      <c r="D3256" s="872">
        <v>0.125</v>
      </c>
      <c r="E3256" s="871">
        <v>565.1</v>
      </c>
      <c r="F3256" s="871">
        <v>626</v>
      </c>
      <c r="G3256" s="504">
        <v>565.1</v>
      </c>
      <c r="H3256" s="504">
        <v>626</v>
      </c>
      <c r="I3256" s="510">
        <v>1191.0999999999999</v>
      </c>
    </row>
    <row r="3257" spans="3:9">
      <c r="C3257" s="869" t="s">
        <v>2087</v>
      </c>
      <c r="D3257" s="872">
        <v>0.16666666666666666</v>
      </c>
      <c r="E3257" s="871">
        <v>558.6</v>
      </c>
      <c r="F3257" s="871">
        <v>627</v>
      </c>
      <c r="G3257" s="504">
        <v>558.6</v>
      </c>
      <c r="H3257" s="504">
        <v>627</v>
      </c>
      <c r="I3257" s="510">
        <v>1185.5999999999999</v>
      </c>
    </row>
    <row r="3258" spans="3:9">
      <c r="C3258" s="869" t="s">
        <v>2087</v>
      </c>
      <c r="D3258" s="872">
        <v>0.20833333333333334</v>
      </c>
      <c r="E3258" s="871">
        <v>525.29999999999995</v>
      </c>
      <c r="F3258" s="871">
        <v>597</v>
      </c>
      <c r="G3258" s="504">
        <v>525.29999999999995</v>
      </c>
      <c r="H3258" s="504">
        <v>597</v>
      </c>
      <c r="I3258" s="510">
        <v>1122.3</v>
      </c>
    </row>
    <row r="3259" spans="3:9">
      <c r="C3259" s="869" t="s">
        <v>2087</v>
      </c>
      <c r="D3259" s="872">
        <v>0.25</v>
      </c>
      <c r="E3259" s="871">
        <v>503.9</v>
      </c>
      <c r="F3259" s="871">
        <v>560</v>
      </c>
      <c r="G3259" s="504">
        <v>503.9</v>
      </c>
      <c r="H3259" s="504">
        <v>560</v>
      </c>
      <c r="I3259" s="510">
        <v>1063.9000000000001</v>
      </c>
    </row>
    <row r="3260" spans="3:9">
      <c r="C3260" s="869" t="s">
        <v>2087</v>
      </c>
      <c r="D3260" s="872">
        <v>0.29166666666666669</v>
      </c>
      <c r="E3260" s="871">
        <v>555.1</v>
      </c>
      <c r="F3260" s="871">
        <v>582</v>
      </c>
      <c r="G3260" s="504">
        <v>555.1</v>
      </c>
      <c r="H3260" s="504">
        <v>582</v>
      </c>
      <c r="I3260" s="510">
        <v>1137.0999999999999</v>
      </c>
    </row>
    <row r="3261" spans="3:9">
      <c r="C3261" s="869" t="s">
        <v>2087</v>
      </c>
      <c r="D3261" s="872">
        <v>0.33333333333333331</v>
      </c>
      <c r="E3261" s="871">
        <v>555.20000000000005</v>
      </c>
      <c r="F3261" s="871">
        <v>648</v>
      </c>
      <c r="G3261" s="504">
        <v>555.20000000000005</v>
      </c>
      <c r="H3261" s="504">
        <v>648</v>
      </c>
      <c r="I3261" s="510">
        <v>1203.2</v>
      </c>
    </row>
    <row r="3262" spans="3:9">
      <c r="C3262" s="869" t="s">
        <v>2087</v>
      </c>
      <c r="D3262" s="872">
        <v>0.375</v>
      </c>
      <c r="E3262" s="871">
        <v>555.1</v>
      </c>
      <c r="F3262" s="871">
        <v>608</v>
      </c>
      <c r="G3262" s="504">
        <v>555.1</v>
      </c>
      <c r="H3262" s="504">
        <v>608</v>
      </c>
      <c r="I3262" s="510">
        <v>1163.0999999999999</v>
      </c>
    </row>
    <row r="3263" spans="3:9">
      <c r="C3263" s="869" t="s">
        <v>2087</v>
      </c>
      <c r="D3263" s="872">
        <v>0.41666666666666669</v>
      </c>
      <c r="E3263" s="871">
        <v>540.9</v>
      </c>
      <c r="F3263" s="871">
        <v>491</v>
      </c>
      <c r="G3263" s="504">
        <v>540.9</v>
      </c>
      <c r="H3263" s="504">
        <v>491</v>
      </c>
      <c r="I3263" s="510">
        <v>1031.9000000000001</v>
      </c>
    </row>
    <row r="3264" spans="3:9">
      <c r="C3264" s="869" t="s">
        <v>2087</v>
      </c>
      <c r="D3264" s="872">
        <v>0.45833333333333331</v>
      </c>
      <c r="E3264" s="871">
        <v>527.9</v>
      </c>
      <c r="F3264" s="871">
        <v>524</v>
      </c>
      <c r="G3264" s="504">
        <v>527.9</v>
      </c>
      <c r="H3264" s="504">
        <v>524</v>
      </c>
      <c r="I3264" s="510">
        <v>1051.9000000000001</v>
      </c>
    </row>
    <row r="3265" spans="3:9">
      <c r="C3265" s="869" t="s">
        <v>2087</v>
      </c>
      <c r="D3265" s="872">
        <v>0.5</v>
      </c>
      <c r="E3265" s="871">
        <v>520</v>
      </c>
      <c r="F3265" s="871">
        <v>577</v>
      </c>
      <c r="G3265" s="504">
        <v>520</v>
      </c>
      <c r="H3265" s="504">
        <v>577</v>
      </c>
      <c r="I3265" s="510">
        <v>1097</v>
      </c>
    </row>
    <row r="3266" spans="3:9">
      <c r="C3266" s="869" t="s">
        <v>2087</v>
      </c>
      <c r="D3266" s="872">
        <v>0.54166666666666663</v>
      </c>
      <c r="E3266" s="871">
        <v>512.20000000000005</v>
      </c>
      <c r="F3266" s="871">
        <v>577</v>
      </c>
      <c r="G3266" s="504">
        <v>512.20000000000005</v>
      </c>
      <c r="H3266" s="504">
        <v>577</v>
      </c>
      <c r="I3266" s="510">
        <v>1089.2</v>
      </c>
    </row>
    <row r="3267" spans="3:9">
      <c r="C3267" s="869" t="s">
        <v>2087</v>
      </c>
      <c r="D3267" s="872">
        <v>0.58333333333333337</v>
      </c>
      <c r="E3267" s="871">
        <v>207.3</v>
      </c>
      <c r="F3267" s="871">
        <v>610</v>
      </c>
      <c r="G3267" s="504">
        <v>207.3</v>
      </c>
      <c r="H3267" s="504">
        <v>610</v>
      </c>
      <c r="I3267" s="510">
        <v>817.3</v>
      </c>
    </row>
    <row r="3268" spans="3:9">
      <c r="C3268" s="869" t="s">
        <v>2087</v>
      </c>
      <c r="D3268" s="872">
        <v>0.625</v>
      </c>
      <c r="E3268" s="871">
        <v>0</v>
      </c>
      <c r="F3268" s="871">
        <v>676</v>
      </c>
      <c r="G3268" s="504">
        <v>0</v>
      </c>
      <c r="H3268" s="504">
        <v>676</v>
      </c>
      <c r="I3268" s="510">
        <v>676</v>
      </c>
    </row>
    <row r="3269" spans="3:9">
      <c r="C3269" s="869" t="s">
        <v>2087</v>
      </c>
      <c r="D3269" s="872">
        <v>0.66666666666666663</v>
      </c>
      <c r="E3269" s="871">
        <v>316.3</v>
      </c>
      <c r="F3269" s="871">
        <v>370</v>
      </c>
      <c r="G3269" s="504">
        <v>316.3</v>
      </c>
      <c r="H3269" s="504">
        <v>370</v>
      </c>
      <c r="I3269" s="510">
        <v>686.3</v>
      </c>
    </row>
    <row r="3270" spans="3:9">
      <c r="C3270" s="869" t="s">
        <v>2087</v>
      </c>
      <c r="D3270" s="872">
        <v>0.70833333333333337</v>
      </c>
      <c r="E3270" s="871">
        <v>613.1</v>
      </c>
      <c r="F3270" s="871">
        <v>18</v>
      </c>
      <c r="G3270" s="504">
        <v>613.1</v>
      </c>
      <c r="H3270" s="504">
        <v>0</v>
      </c>
      <c r="I3270" s="510">
        <v>613.1</v>
      </c>
    </row>
    <row r="3271" spans="3:9">
      <c r="C3271" s="869" t="s">
        <v>2087</v>
      </c>
      <c r="D3271" s="872">
        <v>0.75</v>
      </c>
      <c r="E3271" s="871">
        <v>576</v>
      </c>
      <c r="F3271" s="871">
        <v>245</v>
      </c>
      <c r="G3271" s="504">
        <v>576</v>
      </c>
      <c r="H3271" s="504">
        <v>245</v>
      </c>
      <c r="I3271" s="510">
        <v>821</v>
      </c>
    </row>
    <row r="3272" spans="3:9">
      <c r="C3272" s="869" t="s">
        <v>2087</v>
      </c>
      <c r="D3272" s="872">
        <v>0.79166666666666663</v>
      </c>
      <c r="E3272" s="871">
        <v>453.9</v>
      </c>
      <c r="F3272" s="871">
        <v>467</v>
      </c>
      <c r="G3272" s="504">
        <v>453.9</v>
      </c>
      <c r="H3272" s="504">
        <v>467</v>
      </c>
      <c r="I3272" s="510">
        <v>920.9</v>
      </c>
    </row>
    <row r="3273" spans="3:9">
      <c r="C3273" s="869" t="s">
        <v>2087</v>
      </c>
      <c r="D3273" s="872">
        <v>0.83333333333333337</v>
      </c>
      <c r="E3273" s="871">
        <v>480</v>
      </c>
      <c r="F3273" s="871">
        <v>616</v>
      </c>
      <c r="G3273" s="504">
        <v>480</v>
      </c>
      <c r="H3273" s="504">
        <v>616</v>
      </c>
      <c r="I3273" s="510">
        <v>1096</v>
      </c>
    </row>
    <row r="3274" spans="3:9">
      <c r="C3274" s="869" t="s">
        <v>2087</v>
      </c>
      <c r="D3274" s="872">
        <v>0.875</v>
      </c>
      <c r="E3274" s="871">
        <v>513.9</v>
      </c>
      <c r="F3274" s="871">
        <v>559</v>
      </c>
      <c r="G3274" s="504">
        <v>513.9</v>
      </c>
      <c r="H3274" s="504">
        <v>559</v>
      </c>
      <c r="I3274" s="510">
        <v>1072.9000000000001</v>
      </c>
    </row>
    <row r="3275" spans="3:9">
      <c r="C3275" s="869" t="s">
        <v>2087</v>
      </c>
      <c r="D3275" s="872">
        <v>0.91666666666666663</v>
      </c>
      <c r="E3275" s="871">
        <v>540.29999999999995</v>
      </c>
      <c r="F3275" s="871">
        <v>576</v>
      </c>
      <c r="G3275" s="504">
        <v>540.29999999999995</v>
      </c>
      <c r="H3275" s="504">
        <v>576</v>
      </c>
      <c r="I3275" s="510">
        <v>1116.3</v>
      </c>
    </row>
    <row r="3276" spans="3:9">
      <c r="C3276" s="869" t="s">
        <v>2087</v>
      </c>
      <c r="D3276" s="872">
        <v>0.95833333333333337</v>
      </c>
      <c r="E3276" s="871">
        <v>553.9</v>
      </c>
      <c r="F3276" s="871">
        <v>603</v>
      </c>
      <c r="G3276" s="504">
        <v>553.9</v>
      </c>
      <c r="H3276" s="504">
        <v>603</v>
      </c>
      <c r="I3276" s="510">
        <v>1156.9000000000001</v>
      </c>
    </row>
    <row r="3277" spans="3:9">
      <c r="C3277" s="869" t="s">
        <v>2087</v>
      </c>
      <c r="D3277" s="872">
        <v>0</v>
      </c>
      <c r="E3277" s="871">
        <v>522.4</v>
      </c>
      <c r="F3277" s="871">
        <v>576</v>
      </c>
      <c r="G3277" s="504">
        <v>522.4</v>
      </c>
      <c r="H3277" s="504">
        <v>576</v>
      </c>
      <c r="I3277" s="510">
        <v>1098.4000000000001</v>
      </c>
    </row>
    <row r="3278" spans="3:9">
      <c r="C3278" s="869" t="s">
        <v>2087</v>
      </c>
      <c r="D3278" s="872">
        <v>4.1666666666666664E-2</v>
      </c>
      <c r="E3278" s="871">
        <v>499.8</v>
      </c>
      <c r="F3278" s="871">
        <v>560</v>
      </c>
      <c r="G3278" s="504">
        <v>499.8</v>
      </c>
      <c r="H3278" s="504">
        <v>560</v>
      </c>
      <c r="I3278" s="510">
        <v>1059.8</v>
      </c>
    </row>
    <row r="3279" spans="3:9">
      <c r="C3279" s="869" t="s">
        <v>2087</v>
      </c>
      <c r="D3279" s="872">
        <v>8.3333333333333329E-2</v>
      </c>
      <c r="E3279" s="871">
        <v>544.20000000000005</v>
      </c>
      <c r="F3279" s="871">
        <v>533</v>
      </c>
      <c r="G3279" s="504">
        <v>544.20000000000005</v>
      </c>
      <c r="H3279" s="504">
        <v>533</v>
      </c>
      <c r="I3279" s="510">
        <v>1077.2</v>
      </c>
    </row>
    <row r="3280" spans="3:9">
      <c r="C3280" s="869" t="s">
        <v>2087</v>
      </c>
      <c r="D3280" s="872">
        <v>0.125</v>
      </c>
      <c r="E3280" s="871">
        <v>496.3</v>
      </c>
      <c r="F3280" s="871">
        <v>556</v>
      </c>
      <c r="G3280" s="504">
        <v>496.3</v>
      </c>
      <c r="H3280" s="504">
        <v>556</v>
      </c>
      <c r="I3280" s="510">
        <v>1052.3</v>
      </c>
    </row>
    <row r="3281" spans="3:9">
      <c r="C3281" s="869" t="s">
        <v>2087</v>
      </c>
      <c r="D3281" s="872">
        <v>0.16666666666666666</v>
      </c>
      <c r="E3281" s="871">
        <v>535.79999999999995</v>
      </c>
      <c r="F3281" s="871">
        <v>556</v>
      </c>
      <c r="G3281" s="504">
        <v>535.79999999999995</v>
      </c>
      <c r="H3281" s="504">
        <v>556</v>
      </c>
      <c r="I3281" s="510">
        <v>1091.8</v>
      </c>
    </row>
    <row r="3282" spans="3:9">
      <c r="C3282" s="869" t="s">
        <v>2087</v>
      </c>
      <c r="D3282" s="872">
        <v>0.20833333333333334</v>
      </c>
      <c r="E3282" s="871">
        <v>540.29999999999995</v>
      </c>
      <c r="F3282" s="871">
        <v>557</v>
      </c>
      <c r="G3282" s="504">
        <v>540.29999999999995</v>
      </c>
      <c r="H3282" s="504">
        <v>557</v>
      </c>
      <c r="I3282" s="510">
        <v>1097.3</v>
      </c>
    </row>
    <row r="3283" spans="3:9">
      <c r="C3283" s="869" t="s">
        <v>2087</v>
      </c>
      <c r="D3283" s="872">
        <v>0.25</v>
      </c>
      <c r="E3283" s="871">
        <v>540.1</v>
      </c>
      <c r="F3283" s="871">
        <v>557</v>
      </c>
      <c r="G3283" s="504">
        <v>540.1</v>
      </c>
      <c r="H3283" s="504">
        <v>557</v>
      </c>
      <c r="I3283" s="510">
        <v>1097.0999999999999</v>
      </c>
    </row>
    <row r="3284" spans="3:9">
      <c r="C3284" s="869" t="s">
        <v>2087</v>
      </c>
      <c r="D3284" s="872">
        <v>0.29166666666666669</v>
      </c>
      <c r="E3284" s="871">
        <v>559.6</v>
      </c>
      <c r="F3284" s="871">
        <v>556</v>
      </c>
      <c r="G3284" s="504">
        <v>559.6</v>
      </c>
      <c r="H3284" s="504">
        <v>556</v>
      </c>
      <c r="I3284" s="510">
        <v>1115.5999999999999</v>
      </c>
    </row>
    <row r="3285" spans="3:9">
      <c r="C3285" s="869" t="s">
        <v>2087</v>
      </c>
      <c r="D3285" s="872">
        <v>0.33333333333333331</v>
      </c>
      <c r="E3285" s="871">
        <v>554.29999999999995</v>
      </c>
      <c r="F3285" s="871">
        <v>556</v>
      </c>
      <c r="G3285" s="504">
        <v>554.29999999999995</v>
      </c>
      <c r="H3285" s="504">
        <v>556</v>
      </c>
      <c r="I3285" s="510">
        <v>1110.3</v>
      </c>
    </row>
    <row r="3286" spans="3:9">
      <c r="C3286" s="869" t="s">
        <v>2087</v>
      </c>
      <c r="D3286" s="872">
        <v>0.375</v>
      </c>
      <c r="E3286" s="871">
        <v>553.1</v>
      </c>
      <c r="F3286" s="871">
        <v>555</v>
      </c>
      <c r="G3286" s="504">
        <v>553.1</v>
      </c>
      <c r="H3286" s="504">
        <v>555</v>
      </c>
      <c r="I3286" s="510">
        <v>1108.0999999999999</v>
      </c>
    </row>
    <row r="3287" spans="3:9">
      <c r="C3287" s="869" t="s">
        <v>2087</v>
      </c>
      <c r="D3287" s="872">
        <v>0.41666666666666669</v>
      </c>
      <c r="E3287" s="871">
        <v>558</v>
      </c>
      <c r="F3287" s="871">
        <v>547</v>
      </c>
      <c r="G3287" s="504">
        <v>558</v>
      </c>
      <c r="H3287" s="504">
        <v>547</v>
      </c>
      <c r="I3287" s="510">
        <v>1105</v>
      </c>
    </row>
    <row r="3288" spans="3:9">
      <c r="C3288" s="869" t="s">
        <v>2087</v>
      </c>
      <c r="D3288" s="872">
        <v>0.45833333333333331</v>
      </c>
      <c r="E3288" s="871">
        <v>575.79999999999995</v>
      </c>
      <c r="F3288" s="871">
        <v>550</v>
      </c>
      <c r="G3288" s="504">
        <v>575.79999999999995</v>
      </c>
      <c r="H3288" s="504">
        <v>550</v>
      </c>
      <c r="I3288" s="510">
        <v>1125.8</v>
      </c>
    </row>
    <row r="3289" spans="3:9">
      <c r="C3289" s="869" t="s">
        <v>2087</v>
      </c>
      <c r="D3289" s="872">
        <v>0.5</v>
      </c>
      <c r="E3289" s="871">
        <v>535.20000000000005</v>
      </c>
      <c r="F3289" s="871">
        <v>567</v>
      </c>
      <c r="G3289" s="504">
        <v>535.20000000000005</v>
      </c>
      <c r="H3289" s="504">
        <v>567</v>
      </c>
      <c r="I3289" s="510">
        <v>1102.2</v>
      </c>
    </row>
    <row r="3290" spans="3:9">
      <c r="C3290" s="869" t="s">
        <v>2087</v>
      </c>
      <c r="D3290" s="872">
        <v>0.54166666666666663</v>
      </c>
      <c r="E3290" s="871">
        <v>532</v>
      </c>
      <c r="F3290" s="871">
        <v>567</v>
      </c>
      <c r="G3290" s="504">
        <v>532</v>
      </c>
      <c r="H3290" s="504">
        <v>567</v>
      </c>
      <c r="I3290" s="510">
        <v>1099</v>
      </c>
    </row>
    <row r="3291" spans="3:9">
      <c r="C3291" s="869" t="s">
        <v>2087</v>
      </c>
      <c r="D3291" s="872">
        <v>0.58333333333333337</v>
      </c>
      <c r="E3291" s="871">
        <v>540.1</v>
      </c>
      <c r="F3291" s="871">
        <v>566</v>
      </c>
      <c r="G3291" s="504">
        <v>540.1</v>
      </c>
      <c r="H3291" s="504">
        <v>566</v>
      </c>
      <c r="I3291" s="510">
        <v>1106.0999999999999</v>
      </c>
    </row>
    <row r="3292" spans="3:9">
      <c r="C3292" s="869" t="s">
        <v>2087</v>
      </c>
      <c r="D3292" s="872">
        <v>0.625</v>
      </c>
      <c r="E3292" s="871">
        <v>525.1</v>
      </c>
      <c r="F3292" s="871">
        <v>568</v>
      </c>
      <c r="G3292" s="504">
        <v>525.1</v>
      </c>
      <c r="H3292" s="504">
        <v>568</v>
      </c>
      <c r="I3292" s="510">
        <v>1093.0999999999999</v>
      </c>
    </row>
    <row r="3293" spans="3:9">
      <c r="C3293" s="869" t="s">
        <v>2087</v>
      </c>
      <c r="D3293" s="872">
        <v>0.66666666666666663</v>
      </c>
      <c r="E3293" s="871">
        <v>509.9</v>
      </c>
      <c r="F3293" s="871">
        <v>561</v>
      </c>
      <c r="G3293" s="504">
        <v>509.9</v>
      </c>
      <c r="H3293" s="504">
        <v>561</v>
      </c>
      <c r="I3293" s="510">
        <v>1070.9000000000001</v>
      </c>
    </row>
    <row r="3294" spans="3:9">
      <c r="C3294" s="869" t="s">
        <v>2087</v>
      </c>
      <c r="D3294" s="872">
        <v>0.70833333333333337</v>
      </c>
      <c r="E3294" s="871">
        <v>549.5</v>
      </c>
      <c r="F3294" s="871">
        <v>548</v>
      </c>
      <c r="G3294" s="504">
        <v>549.5</v>
      </c>
      <c r="H3294" s="504">
        <v>548</v>
      </c>
      <c r="I3294" s="510">
        <v>1097.5</v>
      </c>
    </row>
    <row r="3295" spans="3:9">
      <c r="C3295" s="869" t="s">
        <v>2087</v>
      </c>
      <c r="D3295" s="872">
        <v>0.75</v>
      </c>
      <c r="E3295" s="871">
        <v>557.6</v>
      </c>
      <c r="F3295" s="871">
        <v>557</v>
      </c>
      <c r="G3295" s="504">
        <v>557.6</v>
      </c>
      <c r="H3295" s="504">
        <v>557</v>
      </c>
      <c r="I3295" s="510">
        <v>1114.5999999999999</v>
      </c>
    </row>
    <row r="3296" spans="3:9">
      <c r="C3296" s="869" t="s">
        <v>2087</v>
      </c>
      <c r="D3296" s="872">
        <v>0.79166666666666663</v>
      </c>
      <c r="E3296" s="871">
        <v>484.7</v>
      </c>
      <c r="F3296" s="871">
        <v>576</v>
      </c>
      <c r="G3296" s="504">
        <v>484.7</v>
      </c>
      <c r="H3296" s="504">
        <v>576</v>
      </c>
      <c r="I3296" s="510">
        <v>1060.7</v>
      </c>
    </row>
    <row r="3297" spans="3:9">
      <c r="C3297" s="869" t="s">
        <v>2087</v>
      </c>
      <c r="D3297" s="872">
        <v>0.83333333333333337</v>
      </c>
      <c r="E3297" s="871">
        <v>514.20000000000005</v>
      </c>
      <c r="F3297" s="871">
        <v>560</v>
      </c>
      <c r="G3297" s="504">
        <v>514.20000000000005</v>
      </c>
      <c r="H3297" s="504">
        <v>560</v>
      </c>
      <c r="I3297" s="510">
        <v>1074.2</v>
      </c>
    </row>
    <row r="3298" spans="3:9">
      <c r="C3298" s="869" t="s">
        <v>2087</v>
      </c>
      <c r="D3298" s="872">
        <v>0.875</v>
      </c>
      <c r="E3298" s="871">
        <v>520.1</v>
      </c>
      <c r="F3298" s="871">
        <v>568</v>
      </c>
      <c r="G3298" s="504">
        <v>520.1</v>
      </c>
      <c r="H3298" s="504">
        <v>568</v>
      </c>
      <c r="I3298" s="510">
        <v>1088.0999999999999</v>
      </c>
    </row>
    <row r="3299" spans="3:9">
      <c r="C3299" s="869" t="s">
        <v>2087</v>
      </c>
      <c r="D3299" s="872">
        <v>0.91666666666666663</v>
      </c>
      <c r="E3299" s="871">
        <v>528.29999999999995</v>
      </c>
      <c r="F3299" s="871">
        <v>567</v>
      </c>
      <c r="G3299" s="504">
        <v>528.29999999999995</v>
      </c>
      <c r="H3299" s="504">
        <v>567</v>
      </c>
      <c r="I3299" s="510">
        <v>1095.3</v>
      </c>
    </row>
    <row r="3300" spans="3:9">
      <c r="C3300" s="869" t="s">
        <v>2087</v>
      </c>
      <c r="D3300" s="872">
        <v>0.95833333333333337</v>
      </c>
      <c r="E3300" s="871">
        <v>503.2</v>
      </c>
      <c r="F3300" s="871">
        <v>533</v>
      </c>
      <c r="G3300" s="504">
        <v>503.2</v>
      </c>
      <c r="H3300" s="504">
        <v>533</v>
      </c>
      <c r="I3300" s="510">
        <v>1036.2</v>
      </c>
    </row>
    <row r="3301" spans="3:9">
      <c r="C3301" s="869" t="s">
        <v>2087</v>
      </c>
      <c r="D3301" s="872">
        <v>0</v>
      </c>
      <c r="E3301" s="871">
        <v>496.5</v>
      </c>
      <c r="F3301" s="871">
        <v>520</v>
      </c>
      <c r="G3301" s="504">
        <v>496.5</v>
      </c>
      <c r="H3301" s="504">
        <v>520</v>
      </c>
      <c r="I3301" s="510">
        <v>1016.5</v>
      </c>
    </row>
    <row r="3302" spans="3:9">
      <c r="C3302" s="869" t="s">
        <v>2087</v>
      </c>
      <c r="D3302" s="872">
        <v>4.1666666666666664E-2</v>
      </c>
      <c r="E3302" s="871">
        <v>487</v>
      </c>
      <c r="F3302" s="871">
        <v>529</v>
      </c>
      <c r="G3302" s="504">
        <v>487</v>
      </c>
      <c r="H3302" s="504">
        <v>529</v>
      </c>
      <c r="I3302" s="510">
        <v>1016</v>
      </c>
    </row>
    <row r="3303" spans="3:9">
      <c r="C3303" s="869" t="s">
        <v>2087</v>
      </c>
      <c r="D3303" s="872">
        <v>8.3333333333333329E-2</v>
      </c>
      <c r="E3303" s="871">
        <v>516.1</v>
      </c>
      <c r="F3303" s="871">
        <v>558</v>
      </c>
      <c r="G3303" s="504">
        <v>516.1</v>
      </c>
      <c r="H3303" s="504">
        <v>558</v>
      </c>
      <c r="I3303" s="510">
        <v>1074.0999999999999</v>
      </c>
    </row>
    <row r="3304" spans="3:9">
      <c r="C3304" s="869" t="s">
        <v>2087</v>
      </c>
      <c r="D3304" s="872">
        <v>0.125</v>
      </c>
      <c r="E3304" s="871">
        <v>520.1</v>
      </c>
      <c r="F3304" s="871">
        <v>541</v>
      </c>
      <c r="G3304" s="504">
        <v>520.1</v>
      </c>
      <c r="H3304" s="504">
        <v>541</v>
      </c>
      <c r="I3304" s="510">
        <v>1061.0999999999999</v>
      </c>
    </row>
    <row r="3305" spans="3:9">
      <c r="C3305" s="869" t="s">
        <v>2087</v>
      </c>
      <c r="D3305" s="872">
        <v>0.16666666666666666</v>
      </c>
      <c r="E3305" s="871">
        <v>508.8</v>
      </c>
      <c r="F3305" s="871">
        <v>537</v>
      </c>
      <c r="G3305" s="504">
        <v>508.8</v>
      </c>
      <c r="H3305" s="504">
        <v>537</v>
      </c>
      <c r="I3305" s="510">
        <v>1045.8</v>
      </c>
    </row>
    <row r="3306" spans="3:9">
      <c r="C3306" s="869" t="s">
        <v>2087</v>
      </c>
      <c r="D3306" s="872">
        <v>0.20833333333333334</v>
      </c>
      <c r="E3306" s="871">
        <v>499.8</v>
      </c>
      <c r="F3306" s="871">
        <v>537</v>
      </c>
      <c r="G3306" s="504">
        <v>499.8</v>
      </c>
      <c r="H3306" s="504">
        <v>537</v>
      </c>
      <c r="I3306" s="510">
        <v>1036.8</v>
      </c>
    </row>
    <row r="3307" spans="3:9">
      <c r="C3307" s="869" t="s">
        <v>2087</v>
      </c>
      <c r="D3307" s="872">
        <v>0.25</v>
      </c>
      <c r="E3307" s="871">
        <v>535.70000000000005</v>
      </c>
      <c r="F3307" s="871">
        <v>536</v>
      </c>
      <c r="G3307" s="504">
        <v>535.70000000000005</v>
      </c>
      <c r="H3307" s="504">
        <v>536</v>
      </c>
      <c r="I3307" s="510">
        <v>1071.7</v>
      </c>
    </row>
    <row r="3308" spans="3:9">
      <c r="C3308" s="869" t="s">
        <v>2087</v>
      </c>
      <c r="D3308" s="872">
        <v>0.29166666666666669</v>
      </c>
      <c r="E3308" s="871">
        <v>532.9</v>
      </c>
      <c r="F3308" s="871">
        <v>537</v>
      </c>
      <c r="G3308" s="504">
        <v>532.9</v>
      </c>
      <c r="H3308" s="504">
        <v>537</v>
      </c>
      <c r="I3308" s="510">
        <v>1069.9000000000001</v>
      </c>
    </row>
    <row r="3309" spans="3:9">
      <c r="C3309" s="869" t="s">
        <v>2087</v>
      </c>
      <c r="D3309" s="872">
        <v>0.33333333333333331</v>
      </c>
      <c r="E3309" s="871">
        <v>520.70000000000005</v>
      </c>
      <c r="F3309" s="871">
        <v>535</v>
      </c>
      <c r="G3309" s="504">
        <v>520.70000000000005</v>
      </c>
      <c r="H3309" s="504">
        <v>535</v>
      </c>
      <c r="I3309" s="510">
        <v>1055.7</v>
      </c>
    </row>
    <row r="3310" spans="3:9">
      <c r="C3310" s="869" t="s">
        <v>2087</v>
      </c>
      <c r="D3310" s="872">
        <v>0.375</v>
      </c>
      <c r="E3310" s="871">
        <v>540.1</v>
      </c>
      <c r="F3310" s="871">
        <v>536</v>
      </c>
      <c r="G3310" s="504">
        <v>540.1</v>
      </c>
      <c r="H3310" s="504">
        <v>536</v>
      </c>
      <c r="I3310" s="510">
        <v>1076.0999999999999</v>
      </c>
    </row>
    <row r="3311" spans="3:9">
      <c r="C3311" s="869" t="s">
        <v>2087</v>
      </c>
      <c r="D3311" s="872">
        <v>0.41666666666666669</v>
      </c>
      <c r="E3311" s="871">
        <v>540.1</v>
      </c>
      <c r="F3311" s="871">
        <v>545</v>
      </c>
      <c r="G3311" s="504">
        <v>540.1</v>
      </c>
      <c r="H3311" s="504">
        <v>545</v>
      </c>
      <c r="I3311" s="510">
        <v>1085.0999999999999</v>
      </c>
    </row>
    <row r="3312" spans="3:9">
      <c r="C3312" s="869" t="s">
        <v>2087</v>
      </c>
      <c r="D3312" s="872">
        <v>0.45833333333333331</v>
      </c>
      <c r="E3312" s="871">
        <v>543.29999999999995</v>
      </c>
      <c r="F3312" s="871">
        <v>558</v>
      </c>
      <c r="G3312" s="504">
        <v>543.29999999999995</v>
      </c>
      <c r="H3312" s="504">
        <v>558</v>
      </c>
      <c r="I3312" s="510">
        <v>1101.3</v>
      </c>
    </row>
    <row r="3313" spans="3:9">
      <c r="C3313" s="869" t="s">
        <v>2087</v>
      </c>
      <c r="D3313" s="872">
        <v>0.5</v>
      </c>
      <c r="E3313" s="871">
        <v>547.20000000000005</v>
      </c>
      <c r="F3313" s="871">
        <v>555</v>
      </c>
      <c r="G3313" s="504">
        <v>547.20000000000005</v>
      </c>
      <c r="H3313" s="504">
        <v>555</v>
      </c>
      <c r="I3313" s="510">
        <v>1102.2</v>
      </c>
    </row>
    <row r="3314" spans="3:9">
      <c r="C3314" s="869" t="s">
        <v>2087</v>
      </c>
      <c r="D3314" s="872">
        <v>0.54166666666666663</v>
      </c>
      <c r="E3314" s="871">
        <v>529.9</v>
      </c>
      <c r="F3314" s="871">
        <v>556</v>
      </c>
      <c r="G3314" s="504">
        <v>529.9</v>
      </c>
      <c r="H3314" s="504">
        <v>556</v>
      </c>
      <c r="I3314" s="510">
        <v>1085.9000000000001</v>
      </c>
    </row>
    <row r="3315" spans="3:9">
      <c r="C3315" s="869" t="s">
        <v>2087</v>
      </c>
      <c r="D3315" s="872">
        <v>0.58333333333333337</v>
      </c>
      <c r="E3315" s="871">
        <v>530</v>
      </c>
      <c r="F3315" s="871">
        <v>543</v>
      </c>
      <c r="G3315" s="504">
        <v>530</v>
      </c>
      <c r="H3315" s="504">
        <v>543</v>
      </c>
      <c r="I3315" s="510">
        <v>1073</v>
      </c>
    </row>
    <row r="3316" spans="3:9">
      <c r="C3316" s="869" t="s">
        <v>2087</v>
      </c>
      <c r="D3316" s="872">
        <v>0.625</v>
      </c>
      <c r="E3316" s="871">
        <v>530</v>
      </c>
      <c r="F3316" s="871">
        <v>536</v>
      </c>
      <c r="G3316" s="504">
        <v>530</v>
      </c>
      <c r="H3316" s="504">
        <v>536</v>
      </c>
      <c r="I3316" s="510">
        <v>1066</v>
      </c>
    </row>
    <row r="3317" spans="3:9">
      <c r="C3317" s="869" t="s">
        <v>2087</v>
      </c>
      <c r="D3317" s="872">
        <v>0.66666666666666663</v>
      </c>
      <c r="E3317" s="871">
        <v>533.1</v>
      </c>
      <c r="F3317" s="871">
        <v>532</v>
      </c>
      <c r="G3317" s="504">
        <v>533.1</v>
      </c>
      <c r="H3317" s="504">
        <v>532</v>
      </c>
      <c r="I3317" s="510">
        <v>1065.0999999999999</v>
      </c>
    </row>
    <row r="3318" spans="3:9">
      <c r="C3318" s="869" t="s">
        <v>2087</v>
      </c>
      <c r="D3318" s="872">
        <v>0.70833333333333337</v>
      </c>
      <c r="E3318" s="871">
        <v>557.29999999999995</v>
      </c>
      <c r="F3318" s="871">
        <v>574</v>
      </c>
      <c r="G3318" s="504">
        <v>557.29999999999995</v>
      </c>
      <c r="H3318" s="504">
        <v>574</v>
      </c>
      <c r="I3318" s="510">
        <v>1131.3</v>
      </c>
    </row>
    <row r="3319" spans="3:9">
      <c r="C3319" s="869" t="s">
        <v>2087</v>
      </c>
      <c r="D3319" s="872">
        <v>0.75</v>
      </c>
      <c r="E3319" s="871">
        <v>533.6</v>
      </c>
      <c r="F3319" s="871">
        <v>577</v>
      </c>
      <c r="G3319" s="504">
        <v>533.6</v>
      </c>
      <c r="H3319" s="504">
        <v>577</v>
      </c>
      <c r="I3319" s="510">
        <v>1110.5999999999999</v>
      </c>
    </row>
    <row r="3320" spans="3:9">
      <c r="C3320" s="869" t="s">
        <v>2087</v>
      </c>
      <c r="D3320" s="872">
        <v>0.79166666666666663</v>
      </c>
      <c r="E3320" s="871">
        <v>530.20000000000005</v>
      </c>
      <c r="F3320" s="871">
        <v>564</v>
      </c>
      <c r="G3320" s="504">
        <v>530.20000000000005</v>
      </c>
      <c r="H3320" s="504">
        <v>564</v>
      </c>
      <c r="I3320" s="510">
        <v>1094.2</v>
      </c>
    </row>
    <row r="3321" spans="3:9">
      <c r="C3321" s="869" t="s">
        <v>2087</v>
      </c>
      <c r="D3321" s="872">
        <v>0.83333333333333337</v>
      </c>
      <c r="E3321" s="871">
        <v>530.1</v>
      </c>
      <c r="F3321" s="871">
        <v>564</v>
      </c>
      <c r="G3321" s="504">
        <v>530.1</v>
      </c>
      <c r="H3321" s="504">
        <v>564</v>
      </c>
      <c r="I3321" s="510">
        <v>1094.0999999999999</v>
      </c>
    </row>
    <row r="3322" spans="3:9">
      <c r="C3322" s="869" t="s">
        <v>2087</v>
      </c>
      <c r="D3322" s="872">
        <v>0.875</v>
      </c>
      <c r="E3322" s="871">
        <v>530</v>
      </c>
      <c r="F3322" s="871">
        <v>564</v>
      </c>
      <c r="G3322" s="504">
        <v>530</v>
      </c>
      <c r="H3322" s="504">
        <v>564</v>
      </c>
      <c r="I3322" s="510">
        <v>1094</v>
      </c>
    </row>
    <row r="3323" spans="3:9">
      <c r="C3323" s="869" t="s">
        <v>2087</v>
      </c>
      <c r="D3323" s="872">
        <v>0.91666666666666663</v>
      </c>
      <c r="E3323" s="871">
        <v>531.9</v>
      </c>
      <c r="F3323" s="871">
        <v>564</v>
      </c>
      <c r="G3323" s="504">
        <v>531.9</v>
      </c>
      <c r="H3323" s="504">
        <v>564</v>
      </c>
      <c r="I3323" s="510">
        <v>1095.9000000000001</v>
      </c>
    </row>
    <row r="3324" spans="3:9">
      <c r="C3324" s="869" t="s">
        <v>2087</v>
      </c>
      <c r="D3324" s="872">
        <v>0.95833333333333337</v>
      </c>
      <c r="E3324" s="871">
        <v>534.1</v>
      </c>
      <c r="F3324" s="871">
        <v>565</v>
      </c>
      <c r="G3324" s="504">
        <v>534.1</v>
      </c>
      <c r="H3324" s="504">
        <v>565</v>
      </c>
      <c r="I3324" s="510">
        <v>1099.0999999999999</v>
      </c>
    </row>
    <row r="3325" spans="3:9">
      <c r="C3325" s="869" t="s">
        <v>2087</v>
      </c>
      <c r="D3325" s="872">
        <v>0</v>
      </c>
      <c r="E3325" s="871">
        <v>539.79999999999995</v>
      </c>
      <c r="F3325" s="871">
        <v>562</v>
      </c>
      <c r="G3325" s="504">
        <v>539.79999999999995</v>
      </c>
      <c r="H3325" s="504">
        <v>562</v>
      </c>
      <c r="I3325" s="510">
        <v>1101.8</v>
      </c>
    </row>
    <row r="3326" spans="3:9">
      <c r="C3326" s="869" t="s">
        <v>2087</v>
      </c>
      <c r="D3326" s="872">
        <v>4.1666666666666664E-2</v>
      </c>
      <c r="E3326" s="871">
        <v>546.9</v>
      </c>
      <c r="F3326" s="871">
        <v>568</v>
      </c>
      <c r="G3326" s="504">
        <v>546.9</v>
      </c>
      <c r="H3326" s="504">
        <v>568</v>
      </c>
      <c r="I3326" s="510">
        <v>1114.9000000000001</v>
      </c>
    </row>
    <row r="3327" spans="3:9">
      <c r="C3327" s="869" t="s">
        <v>2087</v>
      </c>
      <c r="D3327" s="872">
        <v>8.3333333333333329E-2</v>
      </c>
      <c r="E3327" s="871">
        <v>534.70000000000005</v>
      </c>
      <c r="F3327" s="871">
        <v>559</v>
      </c>
      <c r="G3327" s="504">
        <v>534.70000000000005</v>
      </c>
      <c r="H3327" s="504">
        <v>559</v>
      </c>
      <c r="I3327" s="510">
        <v>1093.7</v>
      </c>
    </row>
    <row r="3328" spans="3:9">
      <c r="C3328" s="869" t="s">
        <v>2087</v>
      </c>
      <c r="D3328" s="872">
        <v>0.125</v>
      </c>
      <c r="E3328" s="871">
        <v>535.20000000000005</v>
      </c>
      <c r="F3328" s="871">
        <v>564</v>
      </c>
      <c r="G3328" s="504">
        <v>535.20000000000005</v>
      </c>
      <c r="H3328" s="504">
        <v>564</v>
      </c>
      <c r="I3328" s="510">
        <v>1099.2</v>
      </c>
    </row>
    <row r="3329" spans="3:9">
      <c r="C3329" s="869" t="s">
        <v>2087</v>
      </c>
      <c r="D3329" s="872">
        <v>0.16666666666666666</v>
      </c>
      <c r="E3329" s="871">
        <v>535</v>
      </c>
      <c r="F3329" s="871">
        <v>564</v>
      </c>
      <c r="G3329" s="504">
        <v>535</v>
      </c>
      <c r="H3329" s="504">
        <v>564</v>
      </c>
      <c r="I3329" s="510">
        <v>1099</v>
      </c>
    </row>
    <row r="3330" spans="3:9">
      <c r="C3330" s="869" t="s">
        <v>2087</v>
      </c>
      <c r="D3330" s="872">
        <v>0.20833333333333334</v>
      </c>
      <c r="E3330" s="871">
        <v>532.9</v>
      </c>
      <c r="F3330" s="871">
        <v>564</v>
      </c>
      <c r="G3330" s="504">
        <v>532.9</v>
      </c>
      <c r="H3330" s="504">
        <v>564</v>
      </c>
      <c r="I3330" s="510">
        <v>1096.9000000000001</v>
      </c>
    </row>
    <row r="3331" spans="3:9">
      <c r="C3331" s="869" t="s">
        <v>2087</v>
      </c>
      <c r="D3331" s="872">
        <v>0.25</v>
      </c>
      <c r="E3331" s="871">
        <v>534.79999999999995</v>
      </c>
      <c r="F3331" s="871">
        <v>563</v>
      </c>
      <c r="G3331" s="504">
        <v>534.79999999999995</v>
      </c>
      <c r="H3331" s="504">
        <v>563</v>
      </c>
      <c r="I3331" s="510">
        <v>1097.8</v>
      </c>
    </row>
    <row r="3332" spans="3:9">
      <c r="C3332" s="869" t="s">
        <v>2087</v>
      </c>
      <c r="D3332" s="872">
        <v>0.29166666666666669</v>
      </c>
      <c r="E3332" s="871">
        <v>535</v>
      </c>
      <c r="F3332" s="871">
        <v>553</v>
      </c>
      <c r="G3332" s="504">
        <v>535</v>
      </c>
      <c r="H3332" s="504">
        <v>553</v>
      </c>
      <c r="I3332" s="510">
        <v>1088</v>
      </c>
    </row>
    <row r="3333" spans="3:9">
      <c r="C3333" s="869" t="s">
        <v>2087</v>
      </c>
      <c r="D3333" s="872">
        <v>0.33333333333333331</v>
      </c>
      <c r="E3333" s="871">
        <v>535</v>
      </c>
      <c r="F3333" s="871">
        <v>545</v>
      </c>
      <c r="G3333" s="504">
        <v>535</v>
      </c>
      <c r="H3333" s="504">
        <v>545</v>
      </c>
      <c r="I3333" s="510">
        <v>1080</v>
      </c>
    </row>
    <row r="3334" spans="3:9">
      <c r="C3334" s="869" t="s">
        <v>2087</v>
      </c>
      <c r="D3334" s="872">
        <v>0.375</v>
      </c>
      <c r="E3334" s="871">
        <v>535</v>
      </c>
      <c r="F3334" s="871">
        <v>546</v>
      </c>
      <c r="G3334" s="504">
        <v>535</v>
      </c>
      <c r="H3334" s="504">
        <v>546</v>
      </c>
      <c r="I3334" s="510">
        <v>1081</v>
      </c>
    </row>
    <row r="3335" spans="3:9">
      <c r="C3335" s="869" t="s">
        <v>2087</v>
      </c>
      <c r="D3335" s="872">
        <v>0.41666666666666669</v>
      </c>
      <c r="E3335" s="871">
        <v>535.29999999999995</v>
      </c>
      <c r="F3335" s="871">
        <v>548</v>
      </c>
      <c r="G3335" s="504">
        <v>535.29999999999995</v>
      </c>
      <c r="H3335" s="504">
        <v>548</v>
      </c>
      <c r="I3335" s="510">
        <v>1083.3</v>
      </c>
    </row>
    <row r="3336" spans="3:9">
      <c r="C3336" s="869" t="s">
        <v>2087</v>
      </c>
      <c r="D3336" s="872">
        <v>0.45833333333333331</v>
      </c>
      <c r="E3336" s="871">
        <v>582.5</v>
      </c>
      <c r="F3336" s="871">
        <v>579</v>
      </c>
      <c r="G3336" s="504">
        <v>582.5</v>
      </c>
      <c r="H3336" s="504">
        <v>579</v>
      </c>
      <c r="I3336" s="510">
        <v>1161.5</v>
      </c>
    </row>
    <row r="3337" spans="3:9">
      <c r="C3337" s="869" t="s">
        <v>2087</v>
      </c>
      <c r="D3337" s="872">
        <v>0.5</v>
      </c>
      <c r="E3337" s="871">
        <v>542.5</v>
      </c>
      <c r="F3337" s="871">
        <v>591</v>
      </c>
      <c r="G3337" s="504">
        <v>542.5</v>
      </c>
      <c r="H3337" s="504">
        <v>591</v>
      </c>
      <c r="I3337" s="510">
        <v>1133.5</v>
      </c>
    </row>
    <row r="3338" spans="3:9">
      <c r="C3338" s="869" t="s">
        <v>2087</v>
      </c>
      <c r="D3338" s="872">
        <v>0.54166666666666663</v>
      </c>
      <c r="E3338" s="871">
        <v>548.5</v>
      </c>
      <c r="F3338" s="871">
        <v>572</v>
      </c>
      <c r="G3338" s="504">
        <v>548.5</v>
      </c>
      <c r="H3338" s="504">
        <v>572</v>
      </c>
      <c r="I3338" s="510">
        <v>1120.5</v>
      </c>
    </row>
    <row r="3339" spans="3:9">
      <c r="C3339" s="869" t="s">
        <v>2087</v>
      </c>
      <c r="D3339" s="872">
        <v>0.58333333333333337</v>
      </c>
      <c r="E3339" s="871">
        <v>550.1</v>
      </c>
      <c r="F3339" s="871">
        <v>573</v>
      </c>
      <c r="G3339" s="504">
        <v>550.1</v>
      </c>
      <c r="H3339" s="504">
        <v>573</v>
      </c>
      <c r="I3339" s="510">
        <v>1123.0999999999999</v>
      </c>
    </row>
    <row r="3340" spans="3:9">
      <c r="C3340" s="869" t="s">
        <v>2087</v>
      </c>
      <c r="D3340" s="872">
        <v>0.625</v>
      </c>
      <c r="E3340" s="871">
        <v>547.79999999999995</v>
      </c>
      <c r="F3340" s="871">
        <v>573</v>
      </c>
      <c r="G3340" s="504">
        <v>547.79999999999995</v>
      </c>
      <c r="H3340" s="504">
        <v>573</v>
      </c>
      <c r="I3340" s="510">
        <v>1120.8</v>
      </c>
    </row>
    <row r="3341" spans="3:9">
      <c r="C3341" s="869" t="s">
        <v>2087</v>
      </c>
      <c r="D3341" s="872">
        <v>0.66666666666666663</v>
      </c>
      <c r="E3341" s="871">
        <v>541</v>
      </c>
      <c r="F3341" s="871">
        <v>574</v>
      </c>
      <c r="G3341" s="504">
        <v>541</v>
      </c>
      <c r="H3341" s="504">
        <v>574</v>
      </c>
      <c r="I3341" s="510">
        <v>1115</v>
      </c>
    </row>
    <row r="3342" spans="3:9">
      <c r="C3342" s="869" t="s">
        <v>2087</v>
      </c>
      <c r="D3342" s="872">
        <v>0.70833333333333337</v>
      </c>
      <c r="E3342" s="871">
        <v>550</v>
      </c>
      <c r="F3342" s="871">
        <v>551</v>
      </c>
      <c r="G3342" s="504">
        <v>550</v>
      </c>
      <c r="H3342" s="504">
        <v>551</v>
      </c>
      <c r="I3342" s="510">
        <v>1101</v>
      </c>
    </row>
    <row r="3343" spans="3:9">
      <c r="C3343" s="869" t="s">
        <v>2087</v>
      </c>
      <c r="D3343" s="872">
        <v>0.75</v>
      </c>
      <c r="E3343" s="871">
        <v>550.1</v>
      </c>
      <c r="F3343" s="871">
        <v>537</v>
      </c>
      <c r="G3343" s="504">
        <v>550.1</v>
      </c>
      <c r="H3343" s="504">
        <v>537</v>
      </c>
      <c r="I3343" s="510">
        <v>1087.0999999999999</v>
      </c>
    </row>
    <row r="3344" spans="3:9">
      <c r="C3344" s="869" t="s">
        <v>2087</v>
      </c>
      <c r="D3344" s="872">
        <v>0.79166666666666663</v>
      </c>
      <c r="E3344" s="871">
        <v>550.20000000000005</v>
      </c>
      <c r="F3344" s="871">
        <v>537</v>
      </c>
      <c r="G3344" s="504">
        <v>550.20000000000005</v>
      </c>
      <c r="H3344" s="504">
        <v>537</v>
      </c>
      <c r="I3344" s="510">
        <v>1087.2</v>
      </c>
    </row>
    <row r="3345" spans="3:9">
      <c r="C3345" s="869" t="s">
        <v>2087</v>
      </c>
      <c r="D3345" s="872">
        <v>0.83333333333333337</v>
      </c>
      <c r="E3345" s="871">
        <v>550.4</v>
      </c>
      <c r="F3345" s="871">
        <v>537</v>
      </c>
      <c r="G3345" s="504">
        <v>550.4</v>
      </c>
      <c r="H3345" s="504">
        <v>537</v>
      </c>
      <c r="I3345" s="510">
        <v>1087.4000000000001</v>
      </c>
    </row>
    <row r="3346" spans="3:9">
      <c r="C3346" s="869" t="s">
        <v>2087</v>
      </c>
      <c r="D3346" s="872">
        <v>0.875</v>
      </c>
      <c r="E3346" s="871">
        <v>555</v>
      </c>
      <c r="F3346" s="871">
        <v>535</v>
      </c>
      <c r="G3346" s="504">
        <v>555</v>
      </c>
      <c r="H3346" s="504">
        <v>535</v>
      </c>
      <c r="I3346" s="510">
        <v>1090</v>
      </c>
    </row>
    <row r="3347" spans="3:9">
      <c r="C3347" s="869" t="s">
        <v>2087</v>
      </c>
      <c r="D3347" s="872">
        <v>0.91666666666666663</v>
      </c>
      <c r="E3347" s="871">
        <v>558</v>
      </c>
      <c r="F3347" s="871">
        <v>535</v>
      </c>
      <c r="G3347" s="504">
        <v>558</v>
      </c>
      <c r="H3347" s="504">
        <v>535</v>
      </c>
      <c r="I3347" s="510">
        <v>1093</v>
      </c>
    </row>
    <row r="3348" spans="3:9">
      <c r="C3348" s="869" t="s">
        <v>2087</v>
      </c>
      <c r="D3348" s="872">
        <v>0.95833333333333337</v>
      </c>
      <c r="E3348" s="871">
        <v>558.20000000000005</v>
      </c>
      <c r="F3348" s="871">
        <v>559</v>
      </c>
      <c r="G3348" s="504">
        <v>558.20000000000005</v>
      </c>
      <c r="H3348" s="504">
        <v>559</v>
      </c>
      <c r="I3348" s="510">
        <v>1117.2</v>
      </c>
    </row>
    <row r="3349" spans="3:9">
      <c r="C3349" s="869" t="s">
        <v>2087</v>
      </c>
      <c r="D3349" s="872">
        <v>0</v>
      </c>
      <c r="E3349" s="871">
        <v>556.6</v>
      </c>
      <c r="F3349" s="871">
        <v>600</v>
      </c>
      <c r="G3349" s="504">
        <v>556.6</v>
      </c>
      <c r="H3349" s="504">
        <v>600</v>
      </c>
      <c r="I3349" s="510">
        <v>1156.5999999999999</v>
      </c>
    </row>
    <row r="3350" spans="3:9">
      <c r="C3350" s="869" t="s">
        <v>2087</v>
      </c>
      <c r="D3350" s="872">
        <v>4.1666666666666664E-2</v>
      </c>
      <c r="E3350" s="871">
        <v>559.5</v>
      </c>
      <c r="F3350" s="871">
        <v>599</v>
      </c>
      <c r="G3350" s="504">
        <v>559.5</v>
      </c>
      <c r="H3350" s="504">
        <v>599</v>
      </c>
      <c r="I3350" s="510">
        <v>1158.5</v>
      </c>
    </row>
    <row r="3351" spans="3:9">
      <c r="C3351" s="869" t="s">
        <v>2087</v>
      </c>
      <c r="D3351" s="872">
        <v>8.3333333333333329E-2</v>
      </c>
      <c r="E3351" s="871">
        <v>560.6</v>
      </c>
      <c r="F3351" s="871">
        <v>599</v>
      </c>
      <c r="G3351" s="504">
        <v>560.6</v>
      </c>
      <c r="H3351" s="504">
        <v>599</v>
      </c>
      <c r="I3351" s="510">
        <v>1159.5999999999999</v>
      </c>
    </row>
    <row r="3352" spans="3:9">
      <c r="C3352" s="869" t="s">
        <v>2087</v>
      </c>
      <c r="D3352" s="872">
        <v>0.125</v>
      </c>
      <c r="E3352" s="871">
        <v>562.9</v>
      </c>
      <c r="F3352" s="871">
        <v>598</v>
      </c>
      <c r="G3352" s="504">
        <v>562.9</v>
      </c>
      <c r="H3352" s="504">
        <v>598</v>
      </c>
      <c r="I3352" s="510">
        <v>1160.9000000000001</v>
      </c>
    </row>
    <row r="3353" spans="3:9">
      <c r="C3353" s="869" t="s">
        <v>2087</v>
      </c>
      <c r="D3353" s="872">
        <v>0.16666666666666666</v>
      </c>
      <c r="E3353" s="871">
        <v>563.20000000000005</v>
      </c>
      <c r="F3353" s="871">
        <v>599</v>
      </c>
      <c r="G3353" s="504">
        <v>563.20000000000005</v>
      </c>
      <c r="H3353" s="504">
        <v>599</v>
      </c>
      <c r="I3353" s="510">
        <v>1162.2</v>
      </c>
    </row>
    <row r="3354" spans="3:9">
      <c r="C3354" s="869" t="s">
        <v>2087</v>
      </c>
      <c r="D3354" s="872">
        <v>0.20833333333333334</v>
      </c>
      <c r="E3354" s="871">
        <v>559.70000000000005</v>
      </c>
      <c r="F3354" s="871">
        <v>600</v>
      </c>
      <c r="G3354" s="504">
        <v>559.70000000000005</v>
      </c>
      <c r="H3354" s="504">
        <v>600</v>
      </c>
      <c r="I3354" s="510">
        <v>1159.7</v>
      </c>
    </row>
    <row r="3355" spans="3:9">
      <c r="C3355" s="869" t="s">
        <v>2087</v>
      </c>
      <c r="D3355" s="872">
        <v>0.25</v>
      </c>
      <c r="E3355" s="871">
        <v>558</v>
      </c>
      <c r="F3355" s="871">
        <v>598</v>
      </c>
      <c r="G3355" s="504">
        <v>558</v>
      </c>
      <c r="H3355" s="504">
        <v>598</v>
      </c>
      <c r="I3355" s="510">
        <v>1156</v>
      </c>
    </row>
    <row r="3356" spans="3:9">
      <c r="C3356" s="869" t="s">
        <v>2087</v>
      </c>
      <c r="D3356" s="872">
        <v>0.29166666666666669</v>
      </c>
      <c r="E3356" s="871">
        <v>558</v>
      </c>
      <c r="F3356" s="871">
        <v>598</v>
      </c>
      <c r="G3356" s="504">
        <v>558</v>
      </c>
      <c r="H3356" s="504">
        <v>598</v>
      </c>
      <c r="I3356" s="510">
        <v>1156</v>
      </c>
    </row>
    <row r="3357" spans="3:9">
      <c r="C3357" s="869" t="s">
        <v>2087</v>
      </c>
      <c r="D3357" s="872">
        <v>0.33333333333333331</v>
      </c>
      <c r="E3357" s="871">
        <v>557.1</v>
      </c>
      <c r="F3357" s="871">
        <v>595</v>
      </c>
      <c r="G3357" s="504">
        <v>557.1</v>
      </c>
      <c r="H3357" s="504">
        <v>595</v>
      </c>
      <c r="I3357" s="510">
        <v>1152.0999999999999</v>
      </c>
    </row>
    <row r="3358" spans="3:9">
      <c r="C3358" s="869" t="s">
        <v>2087</v>
      </c>
      <c r="D3358" s="872">
        <v>0.375</v>
      </c>
      <c r="E3358" s="871">
        <v>530.9</v>
      </c>
      <c r="F3358" s="871">
        <v>591</v>
      </c>
      <c r="G3358" s="504">
        <v>530.9</v>
      </c>
      <c r="H3358" s="504">
        <v>591</v>
      </c>
      <c r="I3358" s="510">
        <v>1121.9000000000001</v>
      </c>
    </row>
    <row r="3359" spans="3:9">
      <c r="C3359" s="869" t="s">
        <v>2087</v>
      </c>
      <c r="D3359" s="872">
        <v>0.41666666666666669</v>
      </c>
      <c r="E3359" s="871">
        <v>552.20000000000005</v>
      </c>
      <c r="F3359" s="871">
        <v>597</v>
      </c>
      <c r="G3359" s="504">
        <v>552.20000000000005</v>
      </c>
      <c r="H3359" s="504">
        <v>597</v>
      </c>
      <c r="I3359" s="510">
        <v>1149.2</v>
      </c>
    </row>
    <row r="3360" spans="3:9">
      <c r="C3360" s="869" t="s">
        <v>2087</v>
      </c>
      <c r="D3360" s="872">
        <v>0.45833333333333331</v>
      </c>
      <c r="E3360" s="871">
        <v>550.1</v>
      </c>
      <c r="F3360" s="871">
        <v>592</v>
      </c>
      <c r="G3360" s="504">
        <v>550.1</v>
      </c>
      <c r="H3360" s="504">
        <v>592</v>
      </c>
      <c r="I3360" s="510">
        <v>1142.0999999999999</v>
      </c>
    </row>
    <row r="3361" spans="3:9">
      <c r="C3361" s="869" t="s">
        <v>2087</v>
      </c>
      <c r="D3361" s="872">
        <v>0.5</v>
      </c>
      <c r="E3361" s="871">
        <v>550</v>
      </c>
      <c r="F3361" s="871">
        <v>590</v>
      </c>
      <c r="G3361" s="504">
        <v>550</v>
      </c>
      <c r="H3361" s="504">
        <v>590</v>
      </c>
      <c r="I3361" s="510">
        <v>1140</v>
      </c>
    </row>
    <row r="3362" spans="3:9">
      <c r="C3362" s="869" t="s">
        <v>2087</v>
      </c>
      <c r="D3362" s="872">
        <v>0.54166666666666663</v>
      </c>
      <c r="E3362" s="871">
        <v>550</v>
      </c>
      <c r="F3362" s="871">
        <v>591</v>
      </c>
      <c r="G3362" s="504">
        <v>550</v>
      </c>
      <c r="H3362" s="504">
        <v>591</v>
      </c>
      <c r="I3362" s="510">
        <v>1141</v>
      </c>
    </row>
    <row r="3363" spans="3:9">
      <c r="C3363" s="869" t="s">
        <v>2087</v>
      </c>
      <c r="D3363" s="872">
        <v>0.58333333333333337</v>
      </c>
      <c r="E3363" s="871">
        <v>550.1</v>
      </c>
      <c r="F3363" s="871">
        <v>581</v>
      </c>
      <c r="G3363" s="504">
        <v>550.1</v>
      </c>
      <c r="H3363" s="504">
        <v>581</v>
      </c>
      <c r="I3363" s="510">
        <v>1131.0999999999999</v>
      </c>
    </row>
    <row r="3364" spans="3:9">
      <c r="C3364" s="869" t="s">
        <v>2087</v>
      </c>
      <c r="D3364" s="872">
        <v>0.625</v>
      </c>
      <c r="E3364" s="871">
        <v>550</v>
      </c>
      <c r="F3364" s="871">
        <v>576</v>
      </c>
      <c r="G3364" s="504">
        <v>550</v>
      </c>
      <c r="H3364" s="504">
        <v>576</v>
      </c>
      <c r="I3364" s="510">
        <v>1126</v>
      </c>
    </row>
    <row r="3365" spans="3:9">
      <c r="C3365" s="869" t="s">
        <v>2087</v>
      </c>
      <c r="D3365" s="872">
        <v>0.66666666666666663</v>
      </c>
      <c r="E3365" s="871">
        <v>524.4</v>
      </c>
      <c r="F3365" s="871">
        <v>577</v>
      </c>
      <c r="G3365" s="504">
        <v>524.4</v>
      </c>
      <c r="H3365" s="504">
        <v>577</v>
      </c>
      <c r="I3365" s="510">
        <v>1101.4000000000001</v>
      </c>
    </row>
    <row r="3366" spans="3:9">
      <c r="C3366" s="869" t="s">
        <v>2087</v>
      </c>
      <c r="D3366" s="872">
        <v>0.70833333333333337</v>
      </c>
      <c r="E3366" s="871">
        <v>555.29999999999995</v>
      </c>
      <c r="F3366" s="871">
        <v>576</v>
      </c>
      <c r="G3366" s="504">
        <v>555.29999999999995</v>
      </c>
      <c r="H3366" s="504">
        <v>576</v>
      </c>
      <c r="I3366" s="510">
        <v>1131.3</v>
      </c>
    </row>
    <row r="3367" spans="3:9">
      <c r="C3367" s="869" t="s">
        <v>2087</v>
      </c>
      <c r="D3367" s="872">
        <v>0.75</v>
      </c>
      <c r="E3367" s="871">
        <v>570</v>
      </c>
      <c r="F3367" s="871">
        <v>574</v>
      </c>
      <c r="G3367" s="504">
        <v>570</v>
      </c>
      <c r="H3367" s="504">
        <v>574</v>
      </c>
      <c r="I3367" s="510">
        <v>1144</v>
      </c>
    </row>
    <row r="3368" spans="3:9">
      <c r="C3368" s="869" t="s">
        <v>2087</v>
      </c>
      <c r="D3368" s="872">
        <v>0.79166666666666663</v>
      </c>
      <c r="E3368" s="871">
        <v>558.79999999999995</v>
      </c>
      <c r="F3368" s="871">
        <v>607</v>
      </c>
      <c r="G3368" s="504">
        <v>558.79999999999995</v>
      </c>
      <c r="H3368" s="504">
        <v>607</v>
      </c>
      <c r="I3368" s="510">
        <v>1165.8</v>
      </c>
    </row>
    <row r="3369" spans="3:9">
      <c r="C3369" s="869" t="s">
        <v>2087</v>
      </c>
      <c r="D3369" s="872">
        <v>0.83333333333333337</v>
      </c>
      <c r="E3369" s="871">
        <v>588.5</v>
      </c>
      <c r="F3369" s="871">
        <v>656</v>
      </c>
      <c r="G3369" s="504">
        <v>588.5</v>
      </c>
      <c r="H3369" s="504">
        <v>656</v>
      </c>
      <c r="I3369" s="510">
        <v>1244.5</v>
      </c>
    </row>
    <row r="3370" spans="3:9">
      <c r="C3370" s="869" t="s">
        <v>2087</v>
      </c>
      <c r="D3370" s="872">
        <v>0.875</v>
      </c>
      <c r="E3370" s="871">
        <v>577.79999999999995</v>
      </c>
      <c r="F3370" s="871">
        <v>598</v>
      </c>
      <c r="G3370" s="504">
        <v>577.79999999999995</v>
      </c>
      <c r="H3370" s="504">
        <v>598</v>
      </c>
      <c r="I3370" s="510">
        <v>1175.8</v>
      </c>
    </row>
    <row r="3371" spans="3:9">
      <c r="C3371" s="869" t="s">
        <v>2087</v>
      </c>
      <c r="D3371" s="872">
        <v>0.91666666666666663</v>
      </c>
      <c r="E3371" s="871">
        <v>533.1</v>
      </c>
      <c r="F3371" s="871">
        <v>552</v>
      </c>
      <c r="G3371" s="504">
        <v>533.1</v>
      </c>
      <c r="H3371" s="504">
        <v>552</v>
      </c>
      <c r="I3371" s="510">
        <v>1085.0999999999999</v>
      </c>
    </row>
    <row r="3372" spans="3:9">
      <c r="C3372" s="869" t="s">
        <v>2087</v>
      </c>
      <c r="D3372" s="872">
        <v>0.95833333333333337</v>
      </c>
      <c r="E3372" s="871">
        <v>570.29999999999995</v>
      </c>
      <c r="F3372" s="871">
        <v>554</v>
      </c>
      <c r="G3372" s="504">
        <v>570.29999999999995</v>
      </c>
      <c r="H3372" s="504">
        <v>554</v>
      </c>
      <c r="I3372" s="510">
        <v>1124.3</v>
      </c>
    </row>
    <row r="3373" spans="3:9">
      <c r="C3373" s="869" t="s">
        <v>2087</v>
      </c>
      <c r="D3373" s="872">
        <v>0</v>
      </c>
      <c r="E3373" s="871">
        <v>569.79999999999995</v>
      </c>
      <c r="F3373" s="871">
        <v>554</v>
      </c>
      <c r="G3373" s="504">
        <v>569.79999999999995</v>
      </c>
      <c r="H3373" s="504">
        <v>554</v>
      </c>
      <c r="I3373" s="510">
        <v>1123.8</v>
      </c>
    </row>
    <row r="3374" spans="3:9">
      <c r="C3374" s="869" t="s">
        <v>2087</v>
      </c>
      <c r="D3374" s="872">
        <v>4.1666666666666664E-2</v>
      </c>
      <c r="E3374" s="871">
        <v>569.70000000000005</v>
      </c>
      <c r="F3374" s="871">
        <v>574</v>
      </c>
      <c r="G3374" s="504">
        <v>569.70000000000005</v>
      </c>
      <c r="H3374" s="504">
        <v>574</v>
      </c>
      <c r="I3374" s="510">
        <v>1143.7</v>
      </c>
    </row>
    <row r="3375" spans="3:9">
      <c r="C3375" s="869" t="s">
        <v>2087</v>
      </c>
      <c r="D3375" s="872">
        <v>8.3333333333333329E-2</v>
      </c>
      <c r="E3375" s="871">
        <v>570</v>
      </c>
      <c r="F3375" s="871">
        <v>587</v>
      </c>
      <c r="G3375" s="504">
        <v>570</v>
      </c>
      <c r="H3375" s="504">
        <v>587</v>
      </c>
      <c r="I3375" s="510">
        <v>1157</v>
      </c>
    </row>
    <row r="3376" spans="3:9">
      <c r="C3376" s="869" t="s">
        <v>2087</v>
      </c>
      <c r="D3376" s="872">
        <v>0.125</v>
      </c>
      <c r="E3376" s="871">
        <v>570.1</v>
      </c>
      <c r="F3376" s="871">
        <v>611</v>
      </c>
      <c r="G3376" s="504">
        <v>570.1</v>
      </c>
      <c r="H3376" s="504">
        <v>611</v>
      </c>
      <c r="I3376" s="510">
        <v>1181.0999999999999</v>
      </c>
    </row>
    <row r="3377" spans="3:9">
      <c r="C3377" s="869" t="s">
        <v>2087</v>
      </c>
      <c r="D3377" s="872">
        <v>0.16666666666666666</v>
      </c>
      <c r="E3377" s="871">
        <v>570.29999999999995</v>
      </c>
      <c r="F3377" s="871">
        <v>600</v>
      </c>
      <c r="G3377" s="504">
        <v>570.29999999999995</v>
      </c>
      <c r="H3377" s="504">
        <v>600</v>
      </c>
      <c r="I3377" s="510">
        <v>1170.3</v>
      </c>
    </row>
    <row r="3378" spans="3:9">
      <c r="C3378" s="869" t="s">
        <v>2087</v>
      </c>
      <c r="D3378" s="872">
        <v>0.20833333333333334</v>
      </c>
      <c r="E3378" s="871">
        <v>564.4</v>
      </c>
      <c r="F3378" s="871">
        <v>548</v>
      </c>
      <c r="G3378" s="504">
        <v>564.4</v>
      </c>
      <c r="H3378" s="504">
        <v>548</v>
      </c>
      <c r="I3378" s="510">
        <v>1112.4000000000001</v>
      </c>
    </row>
    <row r="3379" spans="3:9">
      <c r="C3379" s="869" t="s">
        <v>2087</v>
      </c>
      <c r="D3379" s="872">
        <v>0.25</v>
      </c>
      <c r="E3379" s="871">
        <v>559.70000000000005</v>
      </c>
      <c r="F3379" s="871">
        <v>551</v>
      </c>
      <c r="G3379" s="504">
        <v>559.70000000000005</v>
      </c>
      <c r="H3379" s="504">
        <v>551</v>
      </c>
      <c r="I3379" s="510">
        <v>1110.7</v>
      </c>
    </row>
    <row r="3380" spans="3:9">
      <c r="C3380" s="869" t="s">
        <v>2087</v>
      </c>
      <c r="D3380" s="872">
        <v>0.29166666666666669</v>
      </c>
      <c r="E3380" s="871">
        <v>559.79999999999995</v>
      </c>
      <c r="F3380" s="871">
        <v>551</v>
      </c>
      <c r="G3380" s="504">
        <v>559.79999999999995</v>
      </c>
      <c r="H3380" s="504">
        <v>551</v>
      </c>
      <c r="I3380" s="510">
        <v>1110.8</v>
      </c>
    </row>
    <row r="3381" spans="3:9">
      <c r="C3381" s="869" t="s">
        <v>2087</v>
      </c>
      <c r="D3381" s="872">
        <v>0.33333333333333331</v>
      </c>
      <c r="E3381" s="871">
        <v>574.6</v>
      </c>
      <c r="F3381" s="871">
        <v>553</v>
      </c>
      <c r="G3381" s="504">
        <v>574.6</v>
      </c>
      <c r="H3381" s="504">
        <v>553</v>
      </c>
      <c r="I3381" s="510">
        <v>1127.5999999999999</v>
      </c>
    </row>
    <row r="3382" spans="3:9">
      <c r="C3382" s="869" t="s">
        <v>2087</v>
      </c>
      <c r="D3382" s="872">
        <v>0.375</v>
      </c>
      <c r="E3382" s="871">
        <v>610.29999999999995</v>
      </c>
      <c r="F3382" s="871">
        <v>594</v>
      </c>
      <c r="G3382" s="504">
        <v>610.29999999999995</v>
      </c>
      <c r="H3382" s="504">
        <v>594</v>
      </c>
      <c r="I3382" s="510">
        <v>1204.3</v>
      </c>
    </row>
    <row r="3383" spans="3:9">
      <c r="C3383" s="869" t="s">
        <v>2087</v>
      </c>
      <c r="D3383" s="872">
        <v>0.41666666666666669</v>
      </c>
      <c r="E3383" s="871">
        <v>595.79999999999995</v>
      </c>
      <c r="F3383" s="871">
        <v>604</v>
      </c>
      <c r="G3383" s="504">
        <v>595.79999999999995</v>
      </c>
      <c r="H3383" s="504">
        <v>604</v>
      </c>
      <c r="I3383" s="510">
        <v>1199.8</v>
      </c>
    </row>
    <row r="3384" spans="3:9">
      <c r="C3384" s="869" t="s">
        <v>2087</v>
      </c>
      <c r="D3384" s="872">
        <v>0.45833333333333331</v>
      </c>
      <c r="E3384" s="871">
        <v>565.70000000000005</v>
      </c>
      <c r="F3384" s="871">
        <v>604</v>
      </c>
      <c r="G3384" s="504">
        <v>565.70000000000005</v>
      </c>
      <c r="H3384" s="504">
        <v>604</v>
      </c>
      <c r="I3384" s="510">
        <v>1169.7</v>
      </c>
    </row>
    <row r="3385" spans="3:9">
      <c r="C3385" s="869" t="s">
        <v>2087</v>
      </c>
      <c r="D3385" s="872">
        <v>0.5</v>
      </c>
      <c r="E3385" s="871">
        <v>606.9</v>
      </c>
      <c r="F3385" s="871">
        <v>604</v>
      </c>
      <c r="G3385" s="504">
        <v>606.9</v>
      </c>
      <c r="H3385" s="504">
        <v>604</v>
      </c>
      <c r="I3385" s="510">
        <v>1210.9000000000001</v>
      </c>
    </row>
    <row r="3386" spans="3:9">
      <c r="C3386" s="869" t="s">
        <v>2087</v>
      </c>
      <c r="D3386" s="872">
        <v>0.54166666666666663</v>
      </c>
      <c r="E3386" s="871">
        <v>600</v>
      </c>
      <c r="F3386" s="871">
        <v>603</v>
      </c>
      <c r="G3386" s="504">
        <v>600</v>
      </c>
      <c r="H3386" s="504">
        <v>603</v>
      </c>
      <c r="I3386" s="510">
        <v>1203</v>
      </c>
    </row>
    <row r="3387" spans="3:9">
      <c r="C3387" s="869" t="s">
        <v>2087</v>
      </c>
      <c r="D3387" s="872">
        <v>0.58333333333333337</v>
      </c>
      <c r="E3387" s="871">
        <v>600.1</v>
      </c>
      <c r="F3387" s="871">
        <v>602</v>
      </c>
      <c r="G3387" s="504">
        <v>600.1</v>
      </c>
      <c r="H3387" s="504">
        <v>602</v>
      </c>
      <c r="I3387" s="510">
        <v>1202.0999999999999</v>
      </c>
    </row>
    <row r="3388" spans="3:9">
      <c r="C3388" s="869" t="s">
        <v>2087</v>
      </c>
      <c r="D3388" s="872">
        <v>0.625</v>
      </c>
      <c r="E3388" s="871">
        <v>600</v>
      </c>
      <c r="F3388" s="871">
        <v>610</v>
      </c>
      <c r="G3388" s="504">
        <v>600</v>
      </c>
      <c r="H3388" s="504">
        <v>610</v>
      </c>
      <c r="I3388" s="510">
        <v>1210</v>
      </c>
    </row>
    <row r="3389" spans="3:9">
      <c r="C3389" s="869" t="s">
        <v>2087</v>
      </c>
      <c r="D3389" s="872">
        <v>0.66666666666666663</v>
      </c>
      <c r="E3389" s="871">
        <v>599.9</v>
      </c>
      <c r="F3389" s="871">
        <v>636</v>
      </c>
      <c r="G3389" s="504">
        <v>599.9</v>
      </c>
      <c r="H3389" s="504">
        <v>636</v>
      </c>
      <c r="I3389" s="510">
        <v>1235.9000000000001</v>
      </c>
    </row>
    <row r="3390" spans="3:9">
      <c r="C3390" s="869" t="s">
        <v>2087</v>
      </c>
      <c r="D3390" s="872">
        <v>0.70833333333333337</v>
      </c>
      <c r="E3390" s="871">
        <v>599.9</v>
      </c>
      <c r="F3390" s="871">
        <v>663</v>
      </c>
      <c r="G3390" s="504">
        <v>599.9</v>
      </c>
      <c r="H3390" s="504">
        <v>663</v>
      </c>
      <c r="I3390" s="510">
        <v>1262.9000000000001</v>
      </c>
    </row>
    <row r="3391" spans="3:9">
      <c r="C3391" s="869" t="s">
        <v>2087</v>
      </c>
      <c r="D3391" s="872">
        <v>0.75</v>
      </c>
      <c r="E3391" s="871">
        <v>603.6</v>
      </c>
      <c r="F3391" s="871">
        <v>647</v>
      </c>
      <c r="G3391" s="504">
        <v>603.6</v>
      </c>
      <c r="H3391" s="504">
        <v>647</v>
      </c>
      <c r="I3391" s="510">
        <v>1250.5999999999999</v>
      </c>
    </row>
    <row r="3392" spans="3:9">
      <c r="C3392" s="869" t="s">
        <v>2087</v>
      </c>
      <c r="D3392" s="872">
        <v>0.79166666666666663</v>
      </c>
      <c r="E3392" s="871">
        <v>610.29999999999995</v>
      </c>
      <c r="F3392" s="871">
        <v>642</v>
      </c>
      <c r="G3392" s="504">
        <v>610.29999999999995</v>
      </c>
      <c r="H3392" s="504">
        <v>642</v>
      </c>
      <c r="I3392" s="510">
        <v>1252.3</v>
      </c>
    </row>
    <row r="3393" spans="3:9">
      <c r="C3393" s="869" t="s">
        <v>2087</v>
      </c>
      <c r="D3393" s="872">
        <v>0.83333333333333337</v>
      </c>
      <c r="E3393" s="871">
        <v>610</v>
      </c>
      <c r="F3393" s="871">
        <v>619</v>
      </c>
      <c r="G3393" s="504">
        <v>610</v>
      </c>
      <c r="H3393" s="504">
        <v>619</v>
      </c>
      <c r="I3393" s="510">
        <v>1229</v>
      </c>
    </row>
    <row r="3394" spans="3:9">
      <c r="C3394" s="869" t="s">
        <v>2087</v>
      </c>
      <c r="D3394" s="872">
        <v>0.875</v>
      </c>
      <c r="E3394" s="871">
        <v>610</v>
      </c>
      <c r="F3394" s="871">
        <v>619</v>
      </c>
      <c r="G3394" s="504">
        <v>610</v>
      </c>
      <c r="H3394" s="504">
        <v>619</v>
      </c>
      <c r="I3394" s="510">
        <v>1229</v>
      </c>
    </row>
    <row r="3395" spans="3:9">
      <c r="C3395" s="869" t="s">
        <v>2087</v>
      </c>
      <c r="D3395" s="872">
        <v>0.91666666666666663</v>
      </c>
      <c r="E3395" s="871">
        <v>610</v>
      </c>
      <c r="F3395" s="871">
        <v>619</v>
      </c>
      <c r="G3395" s="504">
        <v>610</v>
      </c>
      <c r="H3395" s="504">
        <v>619</v>
      </c>
      <c r="I3395" s="510">
        <v>1229</v>
      </c>
    </row>
    <row r="3396" spans="3:9">
      <c r="C3396" s="869" t="s">
        <v>2087</v>
      </c>
      <c r="D3396" s="872">
        <v>0.95833333333333337</v>
      </c>
      <c r="E3396" s="871">
        <v>610</v>
      </c>
      <c r="F3396" s="871">
        <v>598</v>
      </c>
      <c r="G3396" s="504">
        <v>610</v>
      </c>
      <c r="H3396" s="504">
        <v>598</v>
      </c>
      <c r="I3396" s="510">
        <v>1208</v>
      </c>
    </row>
    <row r="3397" spans="3:9">
      <c r="C3397" s="869" t="s">
        <v>2087</v>
      </c>
      <c r="D3397" s="872">
        <v>0</v>
      </c>
      <c r="E3397" s="871">
        <v>610</v>
      </c>
      <c r="F3397" s="871">
        <v>595</v>
      </c>
      <c r="G3397" s="504">
        <v>610</v>
      </c>
      <c r="H3397" s="504">
        <v>595</v>
      </c>
      <c r="I3397" s="510">
        <v>1205</v>
      </c>
    </row>
    <row r="3398" spans="3:9">
      <c r="C3398" s="869" t="s">
        <v>2087</v>
      </c>
      <c r="D3398" s="872">
        <v>4.1666666666666664E-2</v>
      </c>
      <c r="E3398" s="871">
        <v>610</v>
      </c>
      <c r="F3398" s="871">
        <v>595</v>
      </c>
      <c r="G3398" s="504">
        <v>610</v>
      </c>
      <c r="H3398" s="504">
        <v>595</v>
      </c>
      <c r="I3398" s="510">
        <v>1205</v>
      </c>
    </row>
    <row r="3399" spans="3:9">
      <c r="C3399" s="869" t="s">
        <v>2087</v>
      </c>
      <c r="D3399" s="872">
        <v>8.3333333333333329E-2</v>
      </c>
      <c r="E3399" s="871">
        <v>610</v>
      </c>
      <c r="F3399" s="871">
        <v>597</v>
      </c>
      <c r="G3399" s="504">
        <v>610</v>
      </c>
      <c r="H3399" s="504">
        <v>597</v>
      </c>
      <c r="I3399" s="510">
        <v>1207</v>
      </c>
    </row>
    <row r="3400" spans="3:9">
      <c r="C3400" s="869" t="s">
        <v>2087</v>
      </c>
      <c r="D3400" s="872">
        <v>0.125</v>
      </c>
      <c r="E3400" s="871">
        <v>610</v>
      </c>
      <c r="F3400" s="871">
        <v>596</v>
      </c>
      <c r="G3400" s="504">
        <v>610</v>
      </c>
      <c r="H3400" s="504">
        <v>596</v>
      </c>
      <c r="I3400" s="510">
        <v>1206</v>
      </c>
    </row>
    <row r="3401" spans="3:9">
      <c r="C3401" s="869" t="s">
        <v>2087</v>
      </c>
      <c r="D3401" s="872">
        <v>0.16666666666666666</v>
      </c>
      <c r="E3401" s="871">
        <v>610.1</v>
      </c>
      <c r="F3401" s="871">
        <v>666</v>
      </c>
      <c r="G3401" s="504">
        <v>610.1</v>
      </c>
      <c r="H3401" s="504">
        <v>666</v>
      </c>
      <c r="I3401" s="510">
        <v>1276.0999999999999</v>
      </c>
    </row>
    <row r="3402" spans="3:9">
      <c r="C3402" s="869" t="s">
        <v>2087</v>
      </c>
      <c r="D3402" s="872">
        <v>0.20833333333333334</v>
      </c>
      <c r="E3402" s="871">
        <v>610.1</v>
      </c>
      <c r="F3402" s="871">
        <v>639</v>
      </c>
      <c r="G3402" s="504">
        <v>610.1</v>
      </c>
      <c r="H3402" s="504">
        <v>639</v>
      </c>
      <c r="I3402" s="510">
        <v>1249.0999999999999</v>
      </c>
    </row>
    <row r="3403" spans="3:9">
      <c r="C3403" s="869" t="s">
        <v>2087</v>
      </c>
      <c r="D3403" s="872">
        <v>0.25</v>
      </c>
      <c r="E3403" s="871">
        <v>605.20000000000005</v>
      </c>
      <c r="F3403" s="871">
        <v>621</v>
      </c>
      <c r="G3403" s="504">
        <v>605.20000000000005</v>
      </c>
      <c r="H3403" s="504">
        <v>621</v>
      </c>
      <c r="I3403" s="510">
        <v>1226.2</v>
      </c>
    </row>
    <row r="3404" spans="3:9">
      <c r="C3404" s="869" t="s">
        <v>2087</v>
      </c>
      <c r="D3404" s="872">
        <v>0.29166666666666669</v>
      </c>
      <c r="E3404" s="871">
        <v>599.9</v>
      </c>
      <c r="F3404" s="871">
        <v>623</v>
      </c>
      <c r="G3404" s="504">
        <v>599.9</v>
      </c>
      <c r="H3404" s="504">
        <v>623</v>
      </c>
      <c r="I3404" s="510">
        <v>1222.9000000000001</v>
      </c>
    </row>
    <row r="3405" spans="3:9">
      <c r="C3405" s="869" t="s">
        <v>2087</v>
      </c>
      <c r="D3405" s="872">
        <v>0.33333333333333331</v>
      </c>
      <c r="E3405" s="871">
        <v>600</v>
      </c>
      <c r="F3405" s="871">
        <v>623</v>
      </c>
      <c r="G3405" s="504">
        <v>600</v>
      </c>
      <c r="H3405" s="504">
        <v>623</v>
      </c>
      <c r="I3405" s="510">
        <v>1223</v>
      </c>
    </row>
    <row r="3406" spans="3:9">
      <c r="C3406" s="869" t="s">
        <v>2087</v>
      </c>
      <c r="D3406" s="872">
        <v>0.375</v>
      </c>
      <c r="E3406" s="871">
        <v>600</v>
      </c>
      <c r="F3406" s="871">
        <v>624</v>
      </c>
      <c r="G3406" s="504">
        <v>600</v>
      </c>
      <c r="H3406" s="504">
        <v>624</v>
      </c>
      <c r="I3406" s="510">
        <v>1224</v>
      </c>
    </row>
    <row r="3407" spans="3:9">
      <c r="C3407" s="869" t="s">
        <v>2087</v>
      </c>
      <c r="D3407" s="872">
        <v>0.41666666666666669</v>
      </c>
      <c r="E3407" s="871">
        <v>599.9</v>
      </c>
      <c r="F3407" s="871">
        <v>624</v>
      </c>
      <c r="G3407" s="504">
        <v>599.9</v>
      </c>
      <c r="H3407" s="504">
        <v>624</v>
      </c>
      <c r="I3407" s="510">
        <v>1223.9000000000001</v>
      </c>
    </row>
    <row r="3408" spans="3:9">
      <c r="C3408" s="869" t="s">
        <v>2087</v>
      </c>
      <c r="D3408" s="872">
        <v>0.45833333333333331</v>
      </c>
      <c r="E3408" s="871">
        <v>599.9</v>
      </c>
      <c r="F3408" s="871">
        <v>624</v>
      </c>
      <c r="G3408" s="504">
        <v>599.9</v>
      </c>
      <c r="H3408" s="504">
        <v>624</v>
      </c>
      <c r="I3408" s="510">
        <v>1223.9000000000001</v>
      </c>
    </row>
    <row r="3409" spans="3:9">
      <c r="C3409" s="869" t="s">
        <v>2087</v>
      </c>
      <c r="D3409" s="872">
        <v>0.5</v>
      </c>
      <c r="E3409" s="871">
        <v>600.1</v>
      </c>
      <c r="F3409" s="871">
        <v>625</v>
      </c>
      <c r="G3409" s="504">
        <v>600.1</v>
      </c>
      <c r="H3409" s="504">
        <v>625</v>
      </c>
      <c r="I3409" s="510">
        <v>1225.0999999999999</v>
      </c>
    </row>
    <row r="3410" spans="3:9">
      <c r="C3410" s="869" t="s">
        <v>2087</v>
      </c>
      <c r="D3410" s="872">
        <v>0.54166666666666663</v>
      </c>
      <c r="E3410" s="871">
        <v>600</v>
      </c>
      <c r="F3410" s="871">
        <v>625</v>
      </c>
      <c r="G3410" s="504">
        <v>600</v>
      </c>
      <c r="H3410" s="504">
        <v>625</v>
      </c>
      <c r="I3410" s="510">
        <v>1225</v>
      </c>
    </row>
    <row r="3411" spans="3:9">
      <c r="C3411" s="869" t="s">
        <v>2087</v>
      </c>
      <c r="D3411" s="872">
        <v>0.58333333333333337</v>
      </c>
      <c r="E3411" s="871">
        <v>600</v>
      </c>
      <c r="F3411" s="871">
        <v>617</v>
      </c>
      <c r="G3411" s="504">
        <v>600</v>
      </c>
      <c r="H3411" s="504">
        <v>617</v>
      </c>
      <c r="I3411" s="510">
        <v>1217</v>
      </c>
    </row>
    <row r="3412" spans="3:9">
      <c r="C3412" s="869" t="s">
        <v>2087</v>
      </c>
      <c r="D3412" s="872">
        <v>0.625</v>
      </c>
      <c r="E3412" s="871">
        <v>600</v>
      </c>
      <c r="F3412" s="871">
        <v>598</v>
      </c>
      <c r="G3412" s="504">
        <v>600</v>
      </c>
      <c r="H3412" s="504">
        <v>598</v>
      </c>
      <c r="I3412" s="510">
        <v>1198</v>
      </c>
    </row>
    <row r="3413" spans="3:9">
      <c r="C3413" s="869" t="s">
        <v>2087</v>
      </c>
      <c r="D3413" s="872">
        <v>0.66666666666666663</v>
      </c>
      <c r="E3413" s="871">
        <v>599.79999999999995</v>
      </c>
      <c r="F3413" s="871">
        <v>626</v>
      </c>
      <c r="G3413" s="504">
        <v>599.79999999999995</v>
      </c>
      <c r="H3413" s="504">
        <v>626</v>
      </c>
      <c r="I3413" s="510">
        <v>1225.8</v>
      </c>
    </row>
    <row r="3414" spans="3:9">
      <c r="C3414" s="869" t="s">
        <v>2087</v>
      </c>
      <c r="D3414" s="872">
        <v>0.70833333333333337</v>
      </c>
      <c r="E3414" s="871">
        <v>626.1</v>
      </c>
      <c r="F3414" s="871">
        <v>648</v>
      </c>
      <c r="G3414" s="504">
        <v>626.1</v>
      </c>
      <c r="H3414" s="504">
        <v>648</v>
      </c>
      <c r="I3414" s="510">
        <v>1274.0999999999999</v>
      </c>
    </row>
    <row r="3415" spans="3:9">
      <c r="C3415" s="869" t="s">
        <v>2087</v>
      </c>
      <c r="D3415" s="872">
        <v>0.75</v>
      </c>
      <c r="E3415" s="871">
        <v>608.5</v>
      </c>
      <c r="F3415" s="871">
        <v>608</v>
      </c>
      <c r="G3415" s="504">
        <v>608.5</v>
      </c>
      <c r="H3415" s="504">
        <v>608</v>
      </c>
      <c r="I3415" s="510">
        <v>1216.5</v>
      </c>
    </row>
    <row r="3416" spans="3:9">
      <c r="C3416" s="869" t="s">
        <v>2087</v>
      </c>
      <c r="D3416" s="872">
        <v>0.79166666666666663</v>
      </c>
      <c r="E3416" s="871">
        <v>589.9</v>
      </c>
      <c r="F3416" s="871">
        <v>590</v>
      </c>
      <c r="G3416" s="504">
        <v>589.9</v>
      </c>
      <c r="H3416" s="504">
        <v>590</v>
      </c>
      <c r="I3416" s="510">
        <v>1179.9000000000001</v>
      </c>
    </row>
    <row r="3417" spans="3:9">
      <c r="C3417" s="869" t="s">
        <v>2087</v>
      </c>
      <c r="D3417" s="872">
        <v>0.83333333333333337</v>
      </c>
      <c r="E3417" s="871">
        <v>590</v>
      </c>
      <c r="F3417" s="871">
        <v>589</v>
      </c>
      <c r="G3417" s="504">
        <v>590</v>
      </c>
      <c r="H3417" s="504">
        <v>589</v>
      </c>
      <c r="I3417" s="510">
        <v>1179</v>
      </c>
    </row>
    <row r="3418" spans="3:9">
      <c r="C3418" s="869" t="s">
        <v>2087</v>
      </c>
      <c r="D3418" s="872">
        <v>0.875</v>
      </c>
      <c r="E3418" s="871">
        <v>590</v>
      </c>
      <c r="F3418" s="871">
        <v>590</v>
      </c>
      <c r="G3418" s="504">
        <v>590</v>
      </c>
      <c r="H3418" s="504">
        <v>590</v>
      </c>
      <c r="I3418" s="510">
        <v>1180</v>
      </c>
    </row>
    <row r="3419" spans="3:9">
      <c r="C3419" s="869" t="s">
        <v>2087</v>
      </c>
      <c r="D3419" s="872">
        <v>0.91666666666666663</v>
      </c>
      <c r="E3419" s="871">
        <v>590.1</v>
      </c>
      <c r="F3419" s="871">
        <v>590</v>
      </c>
      <c r="G3419" s="504">
        <v>590.1</v>
      </c>
      <c r="H3419" s="504">
        <v>590</v>
      </c>
      <c r="I3419" s="510">
        <v>1180.0999999999999</v>
      </c>
    </row>
    <row r="3420" spans="3:9">
      <c r="C3420" s="869" t="s">
        <v>2087</v>
      </c>
      <c r="D3420" s="872">
        <v>0.95833333333333337</v>
      </c>
      <c r="E3420" s="871">
        <v>590.1</v>
      </c>
      <c r="F3420" s="871">
        <v>589</v>
      </c>
      <c r="G3420" s="504">
        <v>590.1</v>
      </c>
      <c r="H3420" s="504">
        <v>589</v>
      </c>
      <c r="I3420" s="510">
        <v>1179.0999999999999</v>
      </c>
    </row>
    <row r="3421" spans="3:9">
      <c r="C3421" s="869" t="s">
        <v>2087</v>
      </c>
      <c r="D3421" s="872">
        <v>0</v>
      </c>
      <c r="E3421" s="871">
        <v>590.6</v>
      </c>
      <c r="F3421" s="871">
        <v>555</v>
      </c>
      <c r="G3421" s="504">
        <v>590.6</v>
      </c>
      <c r="H3421" s="504">
        <v>555</v>
      </c>
      <c r="I3421" s="510">
        <v>1145.5999999999999</v>
      </c>
    </row>
    <row r="3422" spans="3:9">
      <c r="C3422" s="869" t="s">
        <v>2087</v>
      </c>
      <c r="D3422" s="872">
        <v>4.1666666666666664E-2</v>
      </c>
      <c r="E3422" s="871">
        <v>536.4</v>
      </c>
      <c r="F3422" s="871">
        <v>457</v>
      </c>
      <c r="G3422" s="504">
        <v>536.4</v>
      </c>
      <c r="H3422" s="504">
        <v>457</v>
      </c>
      <c r="I3422" s="510">
        <v>993.4</v>
      </c>
    </row>
    <row r="3423" spans="3:9">
      <c r="C3423" s="869" t="s">
        <v>2087</v>
      </c>
      <c r="D3423" s="872">
        <v>8.3333333333333329E-2</v>
      </c>
      <c r="E3423" s="871">
        <v>476.8</v>
      </c>
      <c r="F3423" s="871">
        <v>317</v>
      </c>
      <c r="G3423" s="504">
        <v>476.8</v>
      </c>
      <c r="H3423" s="504">
        <v>317</v>
      </c>
      <c r="I3423" s="510">
        <v>793.8</v>
      </c>
    </row>
    <row r="3424" spans="3:9">
      <c r="C3424" s="869" t="s">
        <v>2087</v>
      </c>
      <c r="D3424" s="872">
        <v>0.125</v>
      </c>
      <c r="E3424" s="871">
        <v>359</v>
      </c>
      <c r="F3424" s="871">
        <v>448</v>
      </c>
      <c r="G3424" s="504">
        <v>359</v>
      </c>
      <c r="H3424" s="504">
        <v>448</v>
      </c>
      <c r="I3424" s="510">
        <v>807</v>
      </c>
    </row>
    <row r="3425" spans="3:9">
      <c r="C3425" s="869" t="s">
        <v>2087</v>
      </c>
      <c r="D3425" s="872">
        <v>0.16666666666666666</v>
      </c>
      <c r="E3425" s="871">
        <v>257.89999999999998</v>
      </c>
      <c r="F3425" s="871">
        <v>318</v>
      </c>
      <c r="G3425" s="504">
        <v>257.89999999999998</v>
      </c>
      <c r="H3425" s="504">
        <v>318</v>
      </c>
      <c r="I3425" s="510">
        <v>575.9</v>
      </c>
    </row>
    <row r="3426" spans="3:9">
      <c r="C3426" s="869" t="s">
        <v>2087</v>
      </c>
      <c r="D3426" s="872">
        <v>0.20833333333333334</v>
      </c>
      <c r="E3426" s="871">
        <v>264.2</v>
      </c>
      <c r="F3426" s="871">
        <v>310</v>
      </c>
      <c r="G3426" s="504">
        <v>264.2</v>
      </c>
      <c r="H3426" s="504">
        <v>310</v>
      </c>
      <c r="I3426" s="510">
        <v>574.20000000000005</v>
      </c>
    </row>
    <row r="3427" spans="3:9">
      <c r="C3427" s="869" t="s">
        <v>2087</v>
      </c>
      <c r="D3427" s="872">
        <v>0.25</v>
      </c>
      <c r="E3427" s="871">
        <v>46.8</v>
      </c>
      <c r="F3427" s="871">
        <v>66</v>
      </c>
      <c r="G3427" s="504">
        <v>0</v>
      </c>
      <c r="H3427" s="504">
        <v>66</v>
      </c>
      <c r="I3427" s="510">
        <v>66</v>
      </c>
    </row>
    <row r="3428" spans="3:9">
      <c r="C3428" s="869" t="s">
        <v>2087</v>
      </c>
      <c r="D3428" s="872">
        <v>0.29166666666666669</v>
      </c>
      <c r="E3428" s="871">
        <v>-10.1</v>
      </c>
      <c r="F3428" s="871">
        <v>0</v>
      </c>
      <c r="G3428" s="504">
        <v>0</v>
      </c>
      <c r="H3428" s="504">
        <v>0</v>
      </c>
      <c r="I3428" s="510">
        <v>0</v>
      </c>
    </row>
    <row r="3429" spans="3:9">
      <c r="C3429" s="869" t="s">
        <v>2087</v>
      </c>
      <c r="D3429" s="872">
        <v>0.33333333333333331</v>
      </c>
      <c r="E3429" s="871">
        <v>-10.1</v>
      </c>
      <c r="F3429" s="871">
        <v>0</v>
      </c>
      <c r="G3429" s="504">
        <v>0</v>
      </c>
      <c r="H3429" s="504">
        <v>0</v>
      </c>
      <c r="I3429" s="510">
        <v>0</v>
      </c>
    </row>
    <row r="3430" spans="3:9">
      <c r="C3430" s="869" t="s">
        <v>2087</v>
      </c>
      <c r="D3430" s="872">
        <v>0.375</v>
      </c>
      <c r="E3430" s="871">
        <v>-10.1</v>
      </c>
      <c r="F3430" s="871">
        <v>0</v>
      </c>
      <c r="G3430" s="504">
        <v>0</v>
      </c>
      <c r="H3430" s="504">
        <v>0</v>
      </c>
      <c r="I3430" s="510">
        <v>0</v>
      </c>
    </row>
    <row r="3431" spans="3:9">
      <c r="C3431" s="869" t="s">
        <v>2087</v>
      </c>
      <c r="D3431" s="872">
        <v>0.41666666666666669</v>
      </c>
      <c r="E3431" s="871">
        <v>-10.1</v>
      </c>
      <c r="F3431" s="871">
        <v>0</v>
      </c>
      <c r="G3431" s="504">
        <v>0</v>
      </c>
      <c r="H3431" s="504">
        <v>0</v>
      </c>
      <c r="I3431" s="510">
        <v>0</v>
      </c>
    </row>
    <row r="3432" spans="3:9">
      <c r="C3432" s="869" t="s">
        <v>2087</v>
      </c>
      <c r="D3432" s="872">
        <v>0.45833333333333331</v>
      </c>
      <c r="E3432" s="871">
        <v>-10</v>
      </c>
      <c r="F3432" s="871">
        <v>0</v>
      </c>
      <c r="G3432" s="504">
        <v>0</v>
      </c>
      <c r="H3432" s="504">
        <v>0</v>
      </c>
      <c r="I3432" s="510">
        <v>0</v>
      </c>
    </row>
    <row r="3433" spans="3:9">
      <c r="C3433" s="869" t="s">
        <v>2087</v>
      </c>
      <c r="D3433" s="872">
        <v>0.5</v>
      </c>
      <c r="E3433" s="871">
        <v>-10</v>
      </c>
      <c r="F3433" s="871">
        <v>0</v>
      </c>
      <c r="G3433" s="504">
        <v>0</v>
      </c>
      <c r="H3433" s="504">
        <v>0</v>
      </c>
      <c r="I3433" s="510">
        <v>0</v>
      </c>
    </row>
    <row r="3434" spans="3:9">
      <c r="C3434" s="869" t="s">
        <v>2087</v>
      </c>
      <c r="D3434" s="872">
        <v>0.54166666666666663</v>
      </c>
      <c r="E3434" s="871">
        <v>-10</v>
      </c>
      <c r="F3434" s="871">
        <v>0</v>
      </c>
      <c r="G3434" s="504">
        <v>0</v>
      </c>
      <c r="H3434" s="504">
        <v>0</v>
      </c>
      <c r="I3434" s="510">
        <v>0</v>
      </c>
    </row>
    <row r="3435" spans="3:9">
      <c r="C3435" s="869" t="s">
        <v>2087</v>
      </c>
      <c r="D3435" s="872">
        <v>0.58333333333333337</v>
      </c>
      <c r="E3435" s="871">
        <v>-10</v>
      </c>
      <c r="F3435" s="871">
        <v>0</v>
      </c>
      <c r="G3435" s="504">
        <v>0</v>
      </c>
      <c r="H3435" s="504">
        <v>0</v>
      </c>
      <c r="I3435" s="510">
        <v>0</v>
      </c>
    </row>
    <row r="3436" spans="3:9">
      <c r="C3436" s="869" t="s">
        <v>2087</v>
      </c>
      <c r="D3436" s="872">
        <v>0.625</v>
      </c>
      <c r="E3436" s="871">
        <v>-10</v>
      </c>
      <c r="F3436" s="871">
        <v>0</v>
      </c>
      <c r="G3436" s="504">
        <v>0</v>
      </c>
      <c r="H3436" s="504">
        <v>0</v>
      </c>
      <c r="I3436" s="510">
        <v>0</v>
      </c>
    </row>
    <row r="3437" spans="3:9">
      <c r="C3437" s="869" t="s">
        <v>2087</v>
      </c>
      <c r="D3437" s="872">
        <v>0.66666666666666663</v>
      </c>
      <c r="E3437" s="871">
        <v>-10</v>
      </c>
      <c r="F3437" s="871">
        <v>0</v>
      </c>
      <c r="G3437" s="504">
        <v>0</v>
      </c>
      <c r="H3437" s="504">
        <v>0</v>
      </c>
      <c r="I3437" s="510">
        <v>0</v>
      </c>
    </row>
    <row r="3438" spans="3:9">
      <c r="C3438" s="869" t="s">
        <v>2087</v>
      </c>
      <c r="D3438" s="872">
        <v>0.70833333333333337</v>
      </c>
      <c r="E3438" s="871">
        <v>-10</v>
      </c>
      <c r="F3438" s="871">
        <v>0</v>
      </c>
      <c r="G3438" s="504">
        <v>0</v>
      </c>
      <c r="H3438" s="504">
        <v>0</v>
      </c>
      <c r="I3438" s="510">
        <v>0</v>
      </c>
    </row>
    <row r="3439" spans="3:9">
      <c r="C3439" s="869" t="s">
        <v>2087</v>
      </c>
      <c r="D3439" s="872">
        <v>0.75</v>
      </c>
      <c r="E3439" s="871">
        <v>-10</v>
      </c>
      <c r="F3439" s="871">
        <v>0</v>
      </c>
      <c r="G3439" s="504">
        <v>0</v>
      </c>
      <c r="H3439" s="504">
        <v>0</v>
      </c>
      <c r="I3439" s="510">
        <v>0</v>
      </c>
    </row>
    <row r="3440" spans="3:9">
      <c r="C3440" s="869" t="s">
        <v>2087</v>
      </c>
      <c r="D3440" s="872">
        <v>0.79166666666666663</v>
      </c>
      <c r="E3440" s="871">
        <v>-10.1</v>
      </c>
      <c r="F3440" s="871">
        <v>6</v>
      </c>
      <c r="G3440" s="504">
        <v>0</v>
      </c>
      <c r="H3440" s="504">
        <v>0</v>
      </c>
      <c r="I3440" s="510">
        <v>0</v>
      </c>
    </row>
    <row r="3441" spans="3:9">
      <c r="C3441" s="869" t="s">
        <v>2087</v>
      </c>
      <c r="D3441" s="872">
        <v>0.83333333333333337</v>
      </c>
      <c r="E3441" s="871">
        <v>-10.1</v>
      </c>
      <c r="F3441" s="871">
        <v>476</v>
      </c>
      <c r="G3441" s="504">
        <v>0</v>
      </c>
      <c r="H3441" s="504">
        <v>476</v>
      </c>
      <c r="I3441" s="510">
        <v>476</v>
      </c>
    </row>
    <row r="3442" spans="3:9">
      <c r="C3442" s="869" t="s">
        <v>2087</v>
      </c>
      <c r="D3442" s="872">
        <v>0.875</v>
      </c>
      <c r="E3442" s="871">
        <v>-10.1</v>
      </c>
      <c r="F3442" s="871">
        <v>478</v>
      </c>
      <c r="G3442" s="504">
        <v>0</v>
      </c>
      <c r="H3442" s="504">
        <v>478</v>
      </c>
      <c r="I3442" s="510">
        <v>478</v>
      </c>
    </row>
    <row r="3443" spans="3:9">
      <c r="C3443" s="869" t="s">
        <v>2087</v>
      </c>
      <c r="D3443" s="872">
        <v>0.91666666666666663</v>
      </c>
      <c r="E3443" s="871">
        <v>-10.1</v>
      </c>
      <c r="F3443" s="871">
        <v>178</v>
      </c>
      <c r="G3443" s="504">
        <v>0</v>
      </c>
      <c r="H3443" s="504">
        <v>178</v>
      </c>
      <c r="I3443" s="510">
        <v>178</v>
      </c>
    </row>
    <row r="3444" spans="3:9">
      <c r="C3444" s="869" t="s">
        <v>2087</v>
      </c>
      <c r="D3444" s="872">
        <v>0.95833333333333337</v>
      </c>
      <c r="E3444" s="871">
        <v>-10.1</v>
      </c>
      <c r="F3444" s="871">
        <v>0</v>
      </c>
      <c r="G3444" s="504">
        <v>0</v>
      </c>
      <c r="H3444" s="504">
        <v>0</v>
      </c>
      <c r="I3444" s="510">
        <v>0</v>
      </c>
    </row>
    <row r="3445" spans="3:9">
      <c r="C3445" s="869" t="s">
        <v>2087</v>
      </c>
      <c r="D3445" s="872">
        <v>0</v>
      </c>
      <c r="E3445" s="871">
        <v>-10.1</v>
      </c>
      <c r="F3445" s="871">
        <v>0</v>
      </c>
      <c r="G3445" s="504">
        <v>0</v>
      </c>
      <c r="H3445" s="504">
        <v>0</v>
      </c>
      <c r="I3445" s="510">
        <v>0</v>
      </c>
    </row>
    <row r="3446" spans="3:9">
      <c r="C3446" s="869" t="s">
        <v>2087</v>
      </c>
      <c r="D3446" s="872">
        <v>4.1666666666666664E-2</v>
      </c>
      <c r="E3446" s="871">
        <v>-10.1</v>
      </c>
      <c r="F3446" s="871">
        <v>0</v>
      </c>
      <c r="G3446" s="504">
        <v>0</v>
      </c>
      <c r="H3446" s="504">
        <v>0</v>
      </c>
      <c r="I3446" s="510">
        <v>0</v>
      </c>
    </row>
    <row r="3447" spans="3:9">
      <c r="C3447" s="869" t="s">
        <v>2087</v>
      </c>
      <c r="D3447" s="872">
        <v>8.3333333333333329E-2</v>
      </c>
      <c r="E3447" s="871">
        <v>-10.1</v>
      </c>
      <c r="F3447" s="871">
        <v>0</v>
      </c>
      <c r="G3447" s="504">
        <v>0</v>
      </c>
      <c r="H3447" s="504">
        <v>0</v>
      </c>
      <c r="I3447" s="510">
        <v>0</v>
      </c>
    </row>
    <row r="3448" spans="3:9">
      <c r="C3448" s="869" t="s">
        <v>2087</v>
      </c>
      <c r="D3448" s="872">
        <v>0.125</v>
      </c>
      <c r="E3448" s="871">
        <v>-10.1</v>
      </c>
      <c r="F3448" s="871">
        <v>0</v>
      </c>
      <c r="G3448" s="504">
        <v>0</v>
      </c>
      <c r="H3448" s="504">
        <v>0</v>
      </c>
      <c r="I3448" s="510">
        <v>0</v>
      </c>
    </row>
    <row r="3449" spans="3:9">
      <c r="C3449" s="869" t="s">
        <v>2087</v>
      </c>
      <c r="D3449" s="872">
        <v>0.16666666666666666</v>
      </c>
      <c r="E3449" s="871">
        <v>-10.1</v>
      </c>
      <c r="F3449" s="871">
        <v>0</v>
      </c>
      <c r="G3449" s="504">
        <v>0</v>
      </c>
      <c r="H3449" s="504">
        <v>0</v>
      </c>
      <c r="I3449" s="510">
        <v>0</v>
      </c>
    </row>
    <row r="3450" spans="3:9">
      <c r="C3450" s="869" t="s">
        <v>2087</v>
      </c>
      <c r="D3450" s="872">
        <v>0.20833333333333334</v>
      </c>
      <c r="E3450" s="871">
        <v>-10.1</v>
      </c>
      <c r="F3450" s="871">
        <v>0</v>
      </c>
      <c r="G3450" s="504">
        <v>0</v>
      </c>
      <c r="H3450" s="504">
        <v>0</v>
      </c>
      <c r="I3450" s="510">
        <v>0</v>
      </c>
    </row>
    <row r="3451" spans="3:9">
      <c r="C3451" s="869" t="s">
        <v>2087</v>
      </c>
      <c r="D3451" s="872">
        <v>0.25</v>
      </c>
      <c r="E3451" s="871">
        <v>-10.1</v>
      </c>
      <c r="F3451" s="871">
        <v>0</v>
      </c>
      <c r="G3451" s="504">
        <v>0</v>
      </c>
      <c r="H3451" s="504">
        <v>0</v>
      </c>
      <c r="I3451" s="510">
        <v>0</v>
      </c>
    </row>
    <row r="3452" spans="3:9">
      <c r="C3452" s="869" t="s">
        <v>2087</v>
      </c>
      <c r="D3452" s="872">
        <v>0.29166666666666669</v>
      </c>
      <c r="E3452" s="871">
        <v>-10.199999999999999</v>
      </c>
      <c r="F3452" s="871">
        <v>0</v>
      </c>
      <c r="G3452" s="504">
        <v>0</v>
      </c>
      <c r="H3452" s="504">
        <v>0</v>
      </c>
      <c r="I3452" s="510">
        <v>0</v>
      </c>
    </row>
    <row r="3453" spans="3:9">
      <c r="C3453" s="869" t="s">
        <v>2087</v>
      </c>
      <c r="D3453" s="872">
        <v>0.33333333333333331</v>
      </c>
      <c r="E3453" s="871">
        <v>-10.1</v>
      </c>
      <c r="F3453" s="871">
        <v>0</v>
      </c>
      <c r="G3453" s="504">
        <v>0</v>
      </c>
      <c r="H3453" s="504">
        <v>0</v>
      </c>
      <c r="I3453" s="510">
        <v>0</v>
      </c>
    </row>
    <row r="3454" spans="3:9">
      <c r="C3454" s="869" t="s">
        <v>2087</v>
      </c>
      <c r="D3454" s="872">
        <v>0.375</v>
      </c>
      <c r="E3454" s="871">
        <v>-10.1</v>
      </c>
      <c r="F3454" s="871">
        <v>0</v>
      </c>
      <c r="G3454" s="504">
        <v>0</v>
      </c>
      <c r="H3454" s="504">
        <v>0</v>
      </c>
      <c r="I3454" s="510">
        <v>0</v>
      </c>
    </row>
    <row r="3455" spans="3:9">
      <c r="C3455" s="869" t="s">
        <v>2087</v>
      </c>
      <c r="D3455" s="872">
        <v>0.41666666666666669</v>
      </c>
      <c r="E3455" s="871">
        <v>-10.1</v>
      </c>
      <c r="F3455" s="871">
        <v>0</v>
      </c>
      <c r="G3455" s="504">
        <v>0</v>
      </c>
      <c r="H3455" s="504">
        <v>0</v>
      </c>
      <c r="I3455" s="510">
        <v>0</v>
      </c>
    </row>
    <row r="3456" spans="3:9">
      <c r="C3456" s="869" t="s">
        <v>2087</v>
      </c>
      <c r="D3456" s="872">
        <v>0.45833333333333331</v>
      </c>
      <c r="E3456" s="871">
        <v>-10</v>
      </c>
      <c r="F3456" s="871">
        <v>0</v>
      </c>
      <c r="G3456" s="504">
        <v>0</v>
      </c>
      <c r="H3456" s="504">
        <v>0</v>
      </c>
      <c r="I3456" s="510">
        <v>0</v>
      </c>
    </row>
    <row r="3457" spans="3:9">
      <c r="C3457" s="869" t="s">
        <v>2087</v>
      </c>
      <c r="D3457" s="872">
        <v>0.5</v>
      </c>
      <c r="E3457" s="871">
        <v>-10</v>
      </c>
      <c r="F3457" s="871">
        <v>0</v>
      </c>
      <c r="G3457" s="504">
        <v>0</v>
      </c>
      <c r="H3457" s="504">
        <v>0</v>
      </c>
      <c r="I3457" s="510">
        <v>0</v>
      </c>
    </row>
    <row r="3458" spans="3:9">
      <c r="C3458" s="869" t="s">
        <v>2087</v>
      </c>
      <c r="D3458" s="872">
        <v>0.54166666666666663</v>
      </c>
      <c r="E3458" s="871">
        <v>-10</v>
      </c>
      <c r="F3458" s="871">
        <v>0</v>
      </c>
      <c r="G3458" s="504">
        <v>0</v>
      </c>
      <c r="H3458" s="504">
        <v>0</v>
      </c>
      <c r="I3458" s="510">
        <v>0</v>
      </c>
    </row>
    <row r="3459" spans="3:9">
      <c r="C3459" s="869" t="s">
        <v>2087</v>
      </c>
      <c r="D3459" s="872">
        <v>0.58333333333333337</v>
      </c>
      <c r="E3459" s="871">
        <v>-10</v>
      </c>
      <c r="F3459" s="871">
        <v>0</v>
      </c>
      <c r="G3459" s="504">
        <v>0</v>
      </c>
      <c r="H3459" s="504">
        <v>0</v>
      </c>
      <c r="I3459" s="510">
        <v>0</v>
      </c>
    </row>
    <row r="3460" spans="3:9">
      <c r="C3460" s="869" t="s">
        <v>2087</v>
      </c>
      <c r="D3460" s="872">
        <v>0.625</v>
      </c>
      <c r="E3460" s="871">
        <v>-10</v>
      </c>
      <c r="F3460" s="871">
        <v>0</v>
      </c>
      <c r="G3460" s="504">
        <v>0</v>
      </c>
      <c r="H3460" s="504">
        <v>0</v>
      </c>
      <c r="I3460" s="510">
        <v>0</v>
      </c>
    </row>
    <row r="3461" spans="3:9">
      <c r="C3461" s="869" t="s">
        <v>2087</v>
      </c>
      <c r="D3461" s="872">
        <v>0.66666666666666663</v>
      </c>
      <c r="E3461" s="871">
        <v>-10</v>
      </c>
      <c r="F3461" s="871">
        <v>0</v>
      </c>
      <c r="G3461" s="504">
        <v>0</v>
      </c>
      <c r="H3461" s="504">
        <v>0</v>
      </c>
      <c r="I3461" s="510">
        <v>0</v>
      </c>
    </row>
    <row r="3462" spans="3:9">
      <c r="C3462" s="869" t="s">
        <v>2087</v>
      </c>
      <c r="D3462" s="872">
        <v>0.70833333333333337</v>
      </c>
      <c r="E3462" s="871">
        <v>-10</v>
      </c>
      <c r="F3462" s="871">
        <v>0</v>
      </c>
      <c r="G3462" s="504">
        <v>0</v>
      </c>
      <c r="H3462" s="504">
        <v>0</v>
      </c>
      <c r="I3462" s="510">
        <v>0</v>
      </c>
    </row>
    <row r="3463" spans="3:9">
      <c r="C3463" s="869" t="s">
        <v>2087</v>
      </c>
      <c r="D3463" s="872">
        <v>0.75</v>
      </c>
      <c r="E3463" s="871">
        <v>-10.1</v>
      </c>
      <c r="F3463" s="871">
        <v>0</v>
      </c>
      <c r="G3463" s="504">
        <v>0</v>
      </c>
      <c r="H3463" s="504">
        <v>0</v>
      </c>
      <c r="I3463" s="510">
        <v>0</v>
      </c>
    </row>
    <row r="3464" spans="3:9">
      <c r="C3464" s="869" t="s">
        <v>2087</v>
      </c>
      <c r="D3464" s="872">
        <v>0.79166666666666663</v>
      </c>
      <c r="E3464" s="871">
        <v>-10.1</v>
      </c>
      <c r="F3464" s="871">
        <v>0</v>
      </c>
      <c r="G3464" s="504">
        <v>0</v>
      </c>
      <c r="H3464" s="504">
        <v>0</v>
      </c>
      <c r="I3464" s="510">
        <v>0</v>
      </c>
    </row>
    <row r="3465" spans="3:9">
      <c r="C3465" s="869" t="s">
        <v>2087</v>
      </c>
      <c r="D3465" s="872">
        <v>0.83333333333333337</v>
      </c>
      <c r="E3465" s="871">
        <v>-10.1</v>
      </c>
      <c r="F3465" s="871">
        <v>0</v>
      </c>
      <c r="G3465" s="504">
        <v>0</v>
      </c>
      <c r="H3465" s="504">
        <v>0</v>
      </c>
      <c r="I3465" s="510">
        <v>0</v>
      </c>
    </row>
    <row r="3466" spans="3:9">
      <c r="C3466" s="869" t="s">
        <v>2087</v>
      </c>
      <c r="D3466" s="872">
        <v>0.875</v>
      </c>
      <c r="E3466" s="871">
        <v>-10.1</v>
      </c>
      <c r="F3466" s="871">
        <v>0</v>
      </c>
      <c r="G3466" s="504">
        <v>0</v>
      </c>
      <c r="H3466" s="504">
        <v>0</v>
      </c>
      <c r="I3466" s="510">
        <v>0</v>
      </c>
    </row>
    <row r="3467" spans="3:9">
      <c r="C3467" s="869" t="s">
        <v>2087</v>
      </c>
      <c r="D3467" s="872">
        <v>0.91666666666666663</v>
      </c>
      <c r="E3467" s="871">
        <v>-10.1</v>
      </c>
      <c r="F3467" s="871">
        <v>0</v>
      </c>
      <c r="G3467" s="504">
        <v>0</v>
      </c>
      <c r="H3467" s="504">
        <v>0</v>
      </c>
      <c r="I3467" s="510">
        <v>0</v>
      </c>
    </row>
    <row r="3468" spans="3:9">
      <c r="C3468" s="869" t="s">
        <v>2087</v>
      </c>
      <c r="D3468" s="872">
        <v>0.95833333333333337</v>
      </c>
      <c r="E3468" s="871">
        <v>-10.1</v>
      </c>
      <c r="F3468" s="871">
        <v>6</v>
      </c>
      <c r="G3468" s="504">
        <v>0</v>
      </c>
      <c r="H3468" s="504">
        <v>0</v>
      </c>
      <c r="I3468" s="510">
        <v>0</v>
      </c>
    </row>
    <row r="3469" spans="3:9">
      <c r="C3469" s="869" t="s">
        <v>2087</v>
      </c>
      <c r="D3469" s="872">
        <v>0</v>
      </c>
      <c r="E3469" s="871">
        <v>-10.1</v>
      </c>
      <c r="F3469" s="871">
        <v>475</v>
      </c>
      <c r="G3469" s="504">
        <v>0</v>
      </c>
      <c r="H3469" s="504">
        <v>475</v>
      </c>
      <c r="I3469" s="510">
        <v>475</v>
      </c>
    </row>
    <row r="3470" spans="3:9">
      <c r="C3470" s="869" t="s">
        <v>2087</v>
      </c>
      <c r="D3470" s="872">
        <v>4.1666666666666664E-2</v>
      </c>
      <c r="E3470" s="871">
        <v>-10.1</v>
      </c>
      <c r="F3470" s="871">
        <v>571</v>
      </c>
      <c r="G3470" s="504">
        <v>0</v>
      </c>
      <c r="H3470" s="504">
        <v>571</v>
      </c>
      <c r="I3470" s="510">
        <v>571</v>
      </c>
    </row>
    <row r="3471" spans="3:9">
      <c r="C3471" s="869" t="s">
        <v>2087</v>
      </c>
      <c r="D3471" s="872">
        <v>8.3333333333333329E-2</v>
      </c>
      <c r="E3471" s="871">
        <v>-10.1</v>
      </c>
      <c r="F3471" s="871">
        <v>711</v>
      </c>
      <c r="G3471" s="504">
        <v>0</v>
      </c>
      <c r="H3471" s="504">
        <v>711</v>
      </c>
      <c r="I3471" s="510">
        <v>711</v>
      </c>
    </row>
    <row r="3472" spans="3:9">
      <c r="C3472" s="869" t="s">
        <v>2087</v>
      </c>
      <c r="D3472" s="872">
        <v>0.125</v>
      </c>
      <c r="E3472" s="871">
        <v>-10.1</v>
      </c>
      <c r="F3472" s="871">
        <v>537</v>
      </c>
      <c r="G3472" s="504">
        <v>0</v>
      </c>
      <c r="H3472" s="504">
        <v>537</v>
      </c>
      <c r="I3472" s="510">
        <v>537</v>
      </c>
    </row>
    <row r="3473" spans="3:9">
      <c r="C3473" s="869" t="s">
        <v>2087</v>
      </c>
      <c r="D3473" s="872">
        <v>0.16666666666666666</v>
      </c>
      <c r="E3473" s="871">
        <v>-10.1</v>
      </c>
      <c r="F3473" s="871">
        <v>450</v>
      </c>
      <c r="G3473" s="504">
        <v>0</v>
      </c>
      <c r="H3473" s="504">
        <v>450</v>
      </c>
      <c r="I3473" s="510">
        <v>450</v>
      </c>
    </row>
    <row r="3474" spans="3:9">
      <c r="C3474" s="869" t="s">
        <v>2087</v>
      </c>
      <c r="D3474" s="872">
        <v>0.20833333333333334</v>
      </c>
      <c r="E3474" s="871">
        <v>-10.1</v>
      </c>
      <c r="F3474" s="871">
        <v>405</v>
      </c>
      <c r="G3474" s="504">
        <v>0</v>
      </c>
      <c r="H3474" s="504">
        <v>405</v>
      </c>
      <c r="I3474" s="510">
        <v>405</v>
      </c>
    </row>
    <row r="3475" spans="3:9">
      <c r="C3475" s="869" t="s">
        <v>2087</v>
      </c>
      <c r="D3475" s="872">
        <v>0.25</v>
      </c>
      <c r="E3475" s="871">
        <v>-10.1</v>
      </c>
      <c r="F3475" s="871">
        <v>436</v>
      </c>
      <c r="G3475" s="504">
        <v>0</v>
      </c>
      <c r="H3475" s="504">
        <v>436</v>
      </c>
      <c r="I3475" s="510">
        <v>436</v>
      </c>
    </row>
    <row r="3476" spans="3:9">
      <c r="C3476" s="869" t="s">
        <v>2087</v>
      </c>
      <c r="D3476" s="872">
        <v>0.29166666666666669</v>
      </c>
      <c r="E3476" s="871">
        <v>-10.1</v>
      </c>
      <c r="F3476" s="871">
        <v>441</v>
      </c>
      <c r="G3476" s="504">
        <v>0</v>
      </c>
      <c r="H3476" s="504">
        <v>441</v>
      </c>
      <c r="I3476" s="510">
        <v>441</v>
      </c>
    </row>
    <row r="3477" spans="3:9">
      <c r="C3477" s="869" t="s">
        <v>2087</v>
      </c>
      <c r="D3477" s="872">
        <v>0.33333333333333331</v>
      </c>
      <c r="E3477" s="871">
        <v>-10.1</v>
      </c>
      <c r="F3477" s="871">
        <v>396</v>
      </c>
      <c r="G3477" s="504">
        <v>0</v>
      </c>
      <c r="H3477" s="504">
        <v>396</v>
      </c>
      <c r="I3477" s="510">
        <v>396</v>
      </c>
    </row>
    <row r="3478" spans="3:9">
      <c r="C3478" s="869" t="s">
        <v>2087</v>
      </c>
      <c r="D3478" s="872">
        <v>0.375</v>
      </c>
      <c r="E3478" s="871">
        <v>-10.1</v>
      </c>
      <c r="F3478" s="871">
        <v>428</v>
      </c>
      <c r="G3478" s="504">
        <v>0</v>
      </c>
      <c r="H3478" s="504">
        <v>428</v>
      </c>
      <c r="I3478" s="510">
        <v>428</v>
      </c>
    </row>
    <row r="3479" spans="3:9">
      <c r="C3479" s="869" t="s">
        <v>2087</v>
      </c>
      <c r="D3479" s="872">
        <v>0.41666666666666669</v>
      </c>
      <c r="E3479" s="871">
        <v>-10.1</v>
      </c>
      <c r="F3479" s="871">
        <v>424</v>
      </c>
      <c r="G3479" s="504">
        <v>0</v>
      </c>
      <c r="H3479" s="504">
        <v>424</v>
      </c>
      <c r="I3479" s="510">
        <v>424</v>
      </c>
    </row>
    <row r="3480" spans="3:9">
      <c r="C3480" s="869" t="s">
        <v>2087</v>
      </c>
      <c r="D3480" s="872">
        <v>0.45833333333333331</v>
      </c>
      <c r="E3480" s="871">
        <v>-10</v>
      </c>
      <c r="F3480" s="871">
        <v>636</v>
      </c>
      <c r="G3480" s="504">
        <v>0</v>
      </c>
      <c r="H3480" s="504">
        <v>636</v>
      </c>
      <c r="I3480" s="510">
        <v>636</v>
      </c>
    </row>
    <row r="3481" spans="3:9">
      <c r="C3481" s="869" t="s">
        <v>2087</v>
      </c>
      <c r="D3481" s="872">
        <v>0.5</v>
      </c>
      <c r="E3481" s="871">
        <v>-10</v>
      </c>
      <c r="F3481" s="871">
        <v>625</v>
      </c>
      <c r="G3481" s="504">
        <v>0</v>
      </c>
      <c r="H3481" s="504">
        <v>625</v>
      </c>
      <c r="I3481" s="510">
        <v>625</v>
      </c>
    </row>
    <row r="3482" spans="3:9">
      <c r="C3482" s="869" t="s">
        <v>2087</v>
      </c>
      <c r="D3482" s="872">
        <v>0.54166666666666663</v>
      </c>
      <c r="E3482" s="871">
        <v>-10</v>
      </c>
      <c r="F3482" s="871">
        <v>531</v>
      </c>
      <c r="G3482" s="504">
        <v>0</v>
      </c>
      <c r="H3482" s="504">
        <v>531</v>
      </c>
      <c r="I3482" s="510">
        <v>531</v>
      </c>
    </row>
    <row r="3483" spans="3:9">
      <c r="C3483" s="869" t="s">
        <v>2087</v>
      </c>
      <c r="D3483" s="872">
        <v>0.58333333333333337</v>
      </c>
      <c r="E3483" s="871">
        <v>-10</v>
      </c>
      <c r="F3483" s="871">
        <v>522</v>
      </c>
      <c r="G3483" s="504">
        <v>0</v>
      </c>
      <c r="H3483" s="504">
        <v>522</v>
      </c>
      <c r="I3483" s="510">
        <v>522</v>
      </c>
    </row>
    <row r="3484" spans="3:9">
      <c r="C3484" s="869" t="s">
        <v>2087</v>
      </c>
      <c r="D3484" s="872">
        <v>0.625</v>
      </c>
      <c r="E3484" s="871">
        <v>-10</v>
      </c>
      <c r="F3484" s="871">
        <v>578</v>
      </c>
      <c r="G3484" s="504">
        <v>0</v>
      </c>
      <c r="H3484" s="504">
        <v>578</v>
      </c>
      <c r="I3484" s="510">
        <v>578</v>
      </c>
    </row>
    <row r="3485" spans="3:9">
      <c r="C3485" s="869" t="s">
        <v>2087</v>
      </c>
      <c r="D3485" s="872">
        <v>0.66666666666666663</v>
      </c>
      <c r="E3485" s="871">
        <v>-10</v>
      </c>
      <c r="F3485" s="871">
        <v>662</v>
      </c>
      <c r="G3485" s="504">
        <v>0</v>
      </c>
      <c r="H3485" s="504">
        <v>662</v>
      </c>
      <c r="I3485" s="510">
        <v>662</v>
      </c>
    </row>
    <row r="3486" spans="3:9">
      <c r="C3486" s="869" t="s">
        <v>2087</v>
      </c>
      <c r="D3486" s="872">
        <v>0.70833333333333337</v>
      </c>
      <c r="E3486" s="871">
        <v>-10.1</v>
      </c>
      <c r="F3486" s="871">
        <v>714</v>
      </c>
      <c r="G3486" s="504">
        <v>0</v>
      </c>
      <c r="H3486" s="504">
        <v>714</v>
      </c>
      <c r="I3486" s="510">
        <v>714</v>
      </c>
    </row>
    <row r="3487" spans="3:9">
      <c r="C3487" s="869" t="s">
        <v>2087</v>
      </c>
      <c r="D3487" s="872">
        <v>0.75</v>
      </c>
      <c r="E3487" s="871">
        <v>-10.1</v>
      </c>
      <c r="F3487" s="871">
        <v>695</v>
      </c>
      <c r="G3487" s="504">
        <v>0</v>
      </c>
      <c r="H3487" s="504">
        <v>695</v>
      </c>
      <c r="I3487" s="510">
        <v>695</v>
      </c>
    </row>
    <row r="3488" spans="3:9">
      <c r="C3488" s="869" t="s">
        <v>2087</v>
      </c>
      <c r="D3488" s="872">
        <v>0.79166666666666663</v>
      </c>
      <c r="E3488" s="871">
        <v>-10.1</v>
      </c>
      <c r="F3488" s="871">
        <v>676</v>
      </c>
      <c r="G3488" s="504">
        <v>0</v>
      </c>
      <c r="H3488" s="504">
        <v>676</v>
      </c>
      <c r="I3488" s="510">
        <v>676</v>
      </c>
    </row>
    <row r="3489" spans="3:9">
      <c r="C3489" s="869" t="s">
        <v>2087</v>
      </c>
      <c r="D3489" s="872">
        <v>0.83333333333333337</v>
      </c>
      <c r="E3489" s="871">
        <v>-10.1</v>
      </c>
      <c r="F3489" s="871">
        <v>302</v>
      </c>
      <c r="G3489" s="504">
        <v>0</v>
      </c>
      <c r="H3489" s="504">
        <v>302</v>
      </c>
      <c r="I3489" s="510">
        <v>302</v>
      </c>
    </row>
    <row r="3490" spans="3:9">
      <c r="C3490" s="869" t="s">
        <v>2087</v>
      </c>
      <c r="D3490" s="872">
        <v>0.875</v>
      </c>
      <c r="E3490" s="871">
        <v>-10.1</v>
      </c>
      <c r="F3490" s="871">
        <v>526</v>
      </c>
      <c r="G3490" s="504">
        <v>0</v>
      </c>
      <c r="H3490" s="504">
        <v>526</v>
      </c>
      <c r="I3490" s="510">
        <v>526</v>
      </c>
    </row>
    <row r="3491" spans="3:9">
      <c r="C3491" s="869" t="s">
        <v>2087</v>
      </c>
      <c r="D3491" s="872">
        <v>0.91666666666666663</v>
      </c>
      <c r="E3491" s="871">
        <v>-10.1</v>
      </c>
      <c r="F3491" s="871">
        <v>527</v>
      </c>
      <c r="G3491" s="504">
        <v>0</v>
      </c>
      <c r="H3491" s="504">
        <v>527</v>
      </c>
      <c r="I3491" s="510">
        <v>527</v>
      </c>
    </row>
    <row r="3492" spans="3:9">
      <c r="C3492" s="869" t="s">
        <v>2087</v>
      </c>
      <c r="D3492" s="872">
        <v>0.95833333333333337</v>
      </c>
      <c r="E3492" s="871">
        <v>-10.1</v>
      </c>
      <c r="F3492" s="871">
        <v>434</v>
      </c>
      <c r="G3492" s="504">
        <v>0</v>
      </c>
      <c r="H3492" s="504">
        <v>434</v>
      </c>
      <c r="I3492" s="510">
        <v>434</v>
      </c>
    </row>
    <row r="3493" spans="3:9">
      <c r="C3493" s="869" t="s">
        <v>2087</v>
      </c>
      <c r="D3493" s="872">
        <v>0</v>
      </c>
      <c r="E3493" s="871">
        <v>-10.1</v>
      </c>
      <c r="F3493" s="871">
        <v>542</v>
      </c>
      <c r="G3493" s="504">
        <v>0</v>
      </c>
      <c r="H3493" s="504">
        <v>542</v>
      </c>
      <c r="I3493" s="510">
        <v>542</v>
      </c>
    </row>
    <row r="3494" spans="3:9">
      <c r="C3494" s="869" t="s">
        <v>2087</v>
      </c>
      <c r="D3494" s="872">
        <v>4.1666666666666664E-2</v>
      </c>
      <c r="E3494" s="871">
        <v>-10.1</v>
      </c>
      <c r="F3494" s="871">
        <v>696</v>
      </c>
      <c r="G3494" s="504">
        <v>0</v>
      </c>
      <c r="H3494" s="504">
        <v>696</v>
      </c>
      <c r="I3494" s="510">
        <v>696</v>
      </c>
    </row>
    <row r="3495" spans="3:9">
      <c r="C3495" s="869" t="s">
        <v>2087</v>
      </c>
      <c r="D3495" s="872">
        <v>8.3333333333333329E-2</v>
      </c>
      <c r="E3495" s="871">
        <v>-10.1</v>
      </c>
      <c r="F3495" s="871">
        <v>452</v>
      </c>
      <c r="G3495" s="504">
        <v>0</v>
      </c>
      <c r="H3495" s="504">
        <v>452</v>
      </c>
      <c r="I3495" s="510">
        <v>452</v>
      </c>
    </row>
    <row r="3496" spans="3:9">
      <c r="C3496" s="869" t="s">
        <v>2087</v>
      </c>
      <c r="D3496" s="872">
        <v>0.125</v>
      </c>
      <c r="E3496" s="871">
        <v>-10.1</v>
      </c>
      <c r="F3496" s="871">
        <v>533</v>
      </c>
      <c r="G3496" s="504">
        <v>0</v>
      </c>
      <c r="H3496" s="504">
        <v>533</v>
      </c>
      <c r="I3496" s="510">
        <v>533</v>
      </c>
    </row>
    <row r="3497" spans="3:9">
      <c r="C3497" s="869" t="s">
        <v>2087</v>
      </c>
      <c r="D3497" s="872">
        <v>0.16666666666666666</v>
      </c>
      <c r="E3497" s="871">
        <v>195.3</v>
      </c>
      <c r="F3497" s="871">
        <v>480</v>
      </c>
      <c r="G3497" s="504">
        <v>195.3</v>
      </c>
      <c r="H3497" s="504">
        <v>480</v>
      </c>
      <c r="I3497" s="510">
        <v>675.3</v>
      </c>
    </row>
    <row r="3498" spans="3:9">
      <c r="C3498" s="869" t="s">
        <v>2087</v>
      </c>
      <c r="D3498" s="872">
        <v>0.20833333333333334</v>
      </c>
      <c r="E3498" s="871">
        <v>499.2</v>
      </c>
      <c r="F3498" s="871">
        <v>259</v>
      </c>
      <c r="G3498" s="504">
        <v>499.2</v>
      </c>
      <c r="H3498" s="504">
        <v>259</v>
      </c>
      <c r="I3498" s="510">
        <v>758.2</v>
      </c>
    </row>
    <row r="3499" spans="3:9">
      <c r="C3499" s="869" t="s">
        <v>2087</v>
      </c>
      <c r="D3499" s="872">
        <v>0.25</v>
      </c>
      <c r="E3499" s="871">
        <v>484.4</v>
      </c>
      <c r="F3499" s="871">
        <v>210</v>
      </c>
      <c r="G3499" s="504">
        <v>484.4</v>
      </c>
      <c r="H3499" s="504">
        <v>210</v>
      </c>
      <c r="I3499" s="510">
        <v>694.4</v>
      </c>
    </row>
    <row r="3500" spans="3:9">
      <c r="C3500" s="869" t="s">
        <v>2087</v>
      </c>
      <c r="D3500" s="872">
        <v>0.29166666666666669</v>
      </c>
      <c r="E3500" s="871">
        <v>481.7</v>
      </c>
      <c r="F3500" s="871">
        <v>0</v>
      </c>
      <c r="G3500" s="504">
        <v>481.7</v>
      </c>
      <c r="H3500" s="504">
        <v>0</v>
      </c>
      <c r="I3500" s="510">
        <v>481.7</v>
      </c>
    </row>
    <row r="3501" spans="3:9">
      <c r="C3501" s="869" t="s">
        <v>2087</v>
      </c>
      <c r="D3501" s="872">
        <v>0.33333333333333331</v>
      </c>
      <c r="E3501" s="871">
        <v>474.9</v>
      </c>
      <c r="F3501" s="871">
        <v>0</v>
      </c>
      <c r="G3501" s="504">
        <v>474.9</v>
      </c>
      <c r="H3501" s="504">
        <v>0</v>
      </c>
      <c r="I3501" s="510">
        <v>474.9</v>
      </c>
    </row>
    <row r="3502" spans="3:9">
      <c r="C3502" s="869" t="s">
        <v>2087</v>
      </c>
      <c r="D3502" s="872">
        <v>0.375</v>
      </c>
      <c r="E3502" s="871">
        <v>474.7</v>
      </c>
      <c r="F3502" s="871">
        <v>333</v>
      </c>
      <c r="G3502" s="504">
        <v>474.7</v>
      </c>
      <c r="H3502" s="504">
        <v>333</v>
      </c>
      <c r="I3502" s="510">
        <v>807.7</v>
      </c>
    </row>
    <row r="3503" spans="3:9">
      <c r="C3503" s="869" t="s">
        <v>2087</v>
      </c>
      <c r="D3503" s="872">
        <v>0.41666666666666669</v>
      </c>
      <c r="E3503" s="871">
        <v>453.3</v>
      </c>
      <c r="F3503" s="871">
        <v>219</v>
      </c>
      <c r="G3503" s="504">
        <v>453.3</v>
      </c>
      <c r="H3503" s="504">
        <v>219</v>
      </c>
      <c r="I3503" s="510">
        <v>672.3</v>
      </c>
    </row>
    <row r="3504" spans="3:9">
      <c r="C3504" s="869" t="s">
        <v>2087</v>
      </c>
      <c r="D3504" s="872">
        <v>0.45833333333333331</v>
      </c>
      <c r="E3504" s="871">
        <v>428.5</v>
      </c>
      <c r="F3504" s="871">
        <v>442</v>
      </c>
      <c r="G3504" s="504">
        <v>428.5</v>
      </c>
      <c r="H3504" s="504">
        <v>442</v>
      </c>
      <c r="I3504" s="510">
        <v>870.5</v>
      </c>
    </row>
    <row r="3505" spans="3:9">
      <c r="C3505" s="869" t="s">
        <v>2087</v>
      </c>
      <c r="D3505" s="872">
        <v>0.5</v>
      </c>
      <c r="E3505" s="871">
        <v>492.8</v>
      </c>
      <c r="F3505" s="871">
        <v>562</v>
      </c>
      <c r="G3505" s="504">
        <v>492.8</v>
      </c>
      <c r="H3505" s="504">
        <v>562</v>
      </c>
      <c r="I3505" s="510">
        <v>1054.8</v>
      </c>
    </row>
    <row r="3506" spans="3:9">
      <c r="C3506" s="869" t="s">
        <v>2087</v>
      </c>
      <c r="D3506" s="872">
        <v>0.54166666666666663</v>
      </c>
      <c r="E3506" s="871">
        <v>407.5</v>
      </c>
      <c r="F3506" s="871">
        <v>529</v>
      </c>
      <c r="G3506" s="504">
        <v>407.5</v>
      </c>
      <c r="H3506" s="504">
        <v>529</v>
      </c>
      <c r="I3506" s="510">
        <v>936.5</v>
      </c>
    </row>
    <row r="3507" spans="3:9">
      <c r="C3507" s="869" t="s">
        <v>2087</v>
      </c>
      <c r="D3507" s="872">
        <v>0.58333333333333337</v>
      </c>
      <c r="E3507" s="871">
        <v>399.9</v>
      </c>
      <c r="F3507" s="871">
        <v>703</v>
      </c>
      <c r="G3507" s="504">
        <v>399.9</v>
      </c>
      <c r="H3507" s="504">
        <v>703</v>
      </c>
      <c r="I3507" s="510">
        <v>1102.9000000000001</v>
      </c>
    </row>
    <row r="3508" spans="3:9">
      <c r="C3508" s="869" t="s">
        <v>2087</v>
      </c>
      <c r="D3508" s="872">
        <v>0.625</v>
      </c>
      <c r="E3508" s="871">
        <v>402.9</v>
      </c>
      <c r="F3508" s="871">
        <v>717</v>
      </c>
      <c r="G3508" s="504">
        <v>402.9</v>
      </c>
      <c r="H3508" s="504">
        <v>717</v>
      </c>
      <c r="I3508" s="510">
        <v>1119.9000000000001</v>
      </c>
    </row>
    <row r="3509" spans="3:9">
      <c r="C3509" s="869" t="s">
        <v>2087</v>
      </c>
      <c r="D3509" s="872">
        <v>0.66666666666666663</v>
      </c>
      <c r="E3509" s="871">
        <v>435.2</v>
      </c>
      <c r="F3509" s="871">
        <v>717</v>
      </c>
      <c r="G3509" s="504">
        <v>435.2</v>
      </c>
      <c r="H3509" s="504">
        <v>717</v>
      </c>
      <c r="I3509" s="510">
        <v>1152.2</v>
      </c>
    </row>
    <row r="3510" spans="3:9">
      <c r="C3510" s="869" t="s">
        <v>2087</v>
      </c>
      <c r="D3510" s="872">
        <v>0.70833333333333337</v>
      </c>
      <c r="E3510" s="871">
        <v>434.5</v>
      </c>
      <c r="F3510" s="871">
        <v>717</v>
      </c>
      <c r="G3510" s="504">
        <v>434.5</v>
      </c>
      <c r="H3510" s="504">
        <v>717</v>
      </c>
      <c r="I3510" s="510">
        <v>1151.5</v>
      </c>
    </row>
    <row r="3511" spans="3:9">
      <c r="C3511" s="869" t="s">
        <v>2087</v>
      </c>
      <c r="D3511" s="872">
        <v>0.75</v>
      </c>
      <c r="E3511" s="871">
        <v>432.9</v>
      </c>
      <c r="F3511" s="871">
        <v>712</v>
      </c>
      <c r="G3511" s="504">
        <v>432.9</v>
      </c>
      <c r="H3511" s="504">
        <v>712</v>
      </c>
      <c r="I3511" s="510">
        <v>1144.9000000000001</v>
      </c>
    </row>
    <row r="3512" spans="3:9">
      <c r="C3512" s="869" t="s">
        <v>2087</v>
      </c>
      <c r="D3512" s="872">
        <v>0.79166666666666663</v>
      </c>
      <c r="E3512" s="871">
        <v>464</v>
      </c>
      <c r="F3512" s="871">
        <v>717</v>
      </c>
      <c r="G3512" s="504">
        <v>464</v>
      </c>
      <c r="H3512" s="504">
        <v>717</v>
      </c>
      <c r="I3512" s="510">
        <v>1181</v>
      </c>
    </row>
    <row r="3513" spans="3:9">
      <c r="C3513" s="869" t="s">
        <v>2087</v>
      </c>
      <c r="D3513" s="872">
        <v>0.83333333333333337</v>
      </c>
      <c r="E3513" s="871">
        <v>443.1</v>
      </c>
      <c r="F3513" s="871">
        <v>717</v>
      </c>
      <c r="G3513" s="504">
        <v>443.1</v>
      </c>
      <c r="H3513" s="504">
        <v>717</v>
      </c>
      <c r="I3513" s="510">
        <v>1160.0999999999999</v>
      </c>
    </row>
    <row r="3514" spans="3:9">
      <c r="C3514" s="869" t="s">
        <v>2087</v>
      </c>
      <c r="D3514" s="872">
        <v>0.875</v>
      </c>
      <c r="E3514" s="871">
        <v>426.7</v>
      </c>
      <c r="F3514" s="871">
        <v>710</v>
      </c>
      <c r="G3514" s="504">
        <v>426.7</v>
      </c>
      <c r="H3514" s="504">
        <v>710</v>
      </c>
      <c r="I3514" s="510">
        <v>1136.7</v>
      </c>
    </row>
    <row r="3515" spans="3:9">
      <c r="C3515" s="869" t="s">
        <v>2087</v>
      </c>
      <c r="D3515" s="872">
        <v>0.91666666666666663</v>
      </c>
      <c r="E3515" s="871">
        <v>426</v>
      </c>
      <c r="F3515" s="871">
        <v>706</v>
      </c>
      <c r="G3515" s="504">
        <v>426</v>
      </c>
      <c r="H3515" s="504">
        <v>706</v>
      </c>
      <c r="I3515" s="510">
        <v>1132</v>
      </c>
    </row>
    <row r="3516" spans="3:9">
      <c r="C3516" s="869" t="s">
        <v>2087</v>
      </c>
      <c r="D3516" s="872">
        <v>0.95833333333333337</v>
      </c>
      <c r="E3516" s="871">
        <v>416.6</v>
      </c>
      <c r="F3516" s="871">
        <v>704</v>
      </c>
      <c r="G3516" s="504">
        <v>416.6</v>
      </c>
      <c r="H3516" s="504">
        <v>704</v>
      </c>
      <c r="I3516" s="510">
        <v>1120.5999999999999</v>
      </c>
    </row>
    <row r="3517" spans="3:9">
      <c r="C3517" s="869" t="s">
        <v>2087</v>
      </c>
      <c r="D3517" s="872">
        <v>0</v>
      </c>
      <c r="E3517" s="871">
        <v>425</v>
      </c>
      <c r="F3517" s="871">
        <v>651</v>
      </c>
      <c r="G3517" s="504">
        <v>425</v>
      </c>
      <c r="H3517" s="504">
        <v>651</v>
      </c>
      <c r="I3517" s="510">
        <v>1076</v>
      </c>
    </row>
    <row r="3518" spans="3:9">
      <c r="C3518" s="869" t="s">
        <v>2087</v>
      </c>
      <c r="D3518" s="872">
        <v>4.1666666666666664E-2</v>
      </c>
      <c r="E3518" s="871">
        <v>425</v>
      </c>
      <c r="F3518" s="871">
        <v>559</v>
      </c>
      <c r="G3518" s="504">
        <v>425</v>
      </c>
      <c r="H3518" s="504">
        <v>559</v>
      </c>
      <c r="I3518" s="510">
        <v>984</v>
      </c>
    </row>
    <row r="3519" spans="3:9">
      <c r="C3519" s="869" t="s">
        <v>2087</v>
      </c>
      <c r="D3519" s="872">
        <v>8.3333333333333329E-2</v>
      </c>
      <c r="E3519" s="871">
        <v>424.9</v>
      </c>
      <c r="F3519" s="871">
        <v>710</v>
      </c>
      <c r="G3519" s="504">
        <v>424.9</v>
      </c>
      <c r="H3519" s="504">
        <v>710</v>
      </c>
      <c r="I3519" s="510">
        <v>1134.9000000000001</v>
      </c>
    </row>
    <row r="3520" spans="3:9">
      <c r="C3520" s="869" t="s">
        <v>2087</v>
      </c>
      <c r="D3520" s="872">
        <v>0.125</v>
      </c>
      <c r="E3520" s="871">
        <v>424</v>
      </c>
      <c r="F3520" s="871">
        <v>714</v>
      </c>
      <c r="G3520" s="504">
        <v>424</v>
      </c>
      <c r="H3520" s="504">
        <v>714</v>
      </c>
      <c r="I3520" s="510">
        <v>1138</v>
      </c>
    </row>
    <row r="3521" spans="3:9">
      <c r="C3521" s="869" t="s">
        <v>2087</v>
      </c>
      <c r="D3521" s="872">
        <v>0.16666666666666666</v>
      </c>
      <c r="E3521" s="871">
        <v>420</v>
      </c>
      <c r="F3521" s="871">
        <v>717</v>
      </c>
      <c r="G3521" s="504">
        <v>420</v>
      </c>
      <c r="H3521" s="504">
        <v>717</v>
      </c>
      <c r="I3521" s="510">
        <v>1137</v>
      </c>
    </row>
    <row r="3522" spans="3:9">
      <c r="C3522" s="869" t="s">
        <v>2087</v>
      </c>
      <c r="D3522" s="872">
        <v>0.20833333333333334</v>
      </c>
      <c r="E3522" s="871">
        <v>417.9</v>
      </c>
      <c r="F3522" s="871">
        <v>717</v>
      </c>
      <c r="G3522" s="504">
        <v>417.9</v>
      </c>
      <c r="H3522" s="504">
        <v>717</v>
      </c>
      <c r="I3522" s="510">
        <v>1134.9000000000001</v>
      </c>
    </row>
    <row r="3523" spans="3:9">
      <c r="C3523" s="869" t="s">
        <v>2087</v>
      </c>
      <c r="D3523" s="872">
        <v>0.25</v>
      </c>
      <c r="E3523" s="871">
        <v>417</v>
      </c>
      <c r="F3523" s="871">
        <v>676</v>
      </c>
      <c r="G3523" s="504">
        <v>417</v>
      </c>
      <c r="H3523" s="504">
        <v>676</v>
      </c>
      <c r="I3523" s="510">
        <v>1093</v>
      </c>
    </row>
    <row r="3524" spans="3:9">
      <c r="C3524" s="869" t="s">
        <v>2087</v>
      </c>
      <c r="D3524" s="872">
        <v>0.29166666666666669</v>
      </c>
      <c r="E3524" s="871">
        <v>412.5</v>
      </c>
      <c r="F3524" s="871">
        <v>594</v>
      </c>
      <c r="G3524" s="504">
        <v>412.5</v>
      </c>
      <c r="H3524" s="504">
        <v>594</v>
      </c>
      <c r="I3524" s="510">
        <v>1006.5</v>
      </c>
    </row>
    <row r="3525" spans="3:9">
      <c r="C3525" s="869" t="s">
        <v>2087</v>
      </c>
      <c r="D3525" s="872">
        <v>0.33333333333333331</v>
      </c>
      <c r="E3525" s="871">
        <v>399.9</v>
      </c>
      <c r="F3525" s="871">
        <v>584</v>
      </c>
      <c r="G3525" s="504">
        <v>399.9</v>
      </c>
      <c r="H3525" s="504">
        <v>584</v>
      </c>
      <c r="I3525" s="510">
        <v>983.9</v>
      </c>
    </row>
    <row r="3526" spans="3:9">
      <c r="C3526" s="869" t="s">
        <v>2087</v>
      </c>
      <c r="D3526" s="872">
        <v>0.375</v>
      </c>
      <c r="E3526" s="871">
        <v>459.8</v>
      </c>
      <c r="F3526" s="871">
        <v>501</v>
      </c>
      <c r="G3526" s="504">
        <v>459.8</v>
      </c>
      <c r="H3526" s="504">
        <v>501</v>
      </c>
      <c r="I3526" s="510">
        <v>960.8</v>
      </c>
    </row>
    <row r="3527" spans="3:9">
      <c r="C3527" s="869" t="s">
        <v>2087</v>
      </c>
      <c r="D3527" s="872">
        <v>0.41666666666666669</v>
      </c>
      <c r="E3527" s="871">
        <v>453.1</v>
      </c>
      <c r="F3527" s="871">
        <v>475</v>
      </c>
      <c r="G3527" s="504">
        <v>453.1</v>
      </c>
      <c r="H3527" s="504">
        <v>475</v>
      </c>
      <c r="I3527" s="510">
        <v>928.1</v>
      </c>
    </row>
    <row r="3528" spans="3:9">
      <c r="C3528" s="869" t="s">
        <v>2087</v>
      </c>
      <c r="D3528" s="872">
        <v>0.45833333333333331</v>
      </c>
      <c r="E3528" s="871">
        <v>429.9</v>
      </c>
      <c r="F3528" s="871">
        <v>449</v>
      </c>
      <c r="G3528" s="504">
        <v>429.9</v>
      </c>
      <c r="H3528" s="504">
        <v>449</v>
      </c>
      <c r="I3528" s="510">
        <v>878.9</v>
      </c>
    </row>
    <row r="3529" spans="3:9">
      <c r="C3529" s="869" t="s">
        <v>2087</v>
      </c>
      <c r="D3529" s="872">
        <v>0.5</v>
      </c>
      <c r="E3529" s="871">
        <v>431.5</v>
      </c>
      <c r="F3529" s="871">
        <v>452</v>
      </c>
      <c r="G3529" s="504">
        <v>431.5</v>
      </c>
      <c r="H3529" s="504">
        <v>452</v>
      </c>
      <c r="I3529" s="510">
        <v>883.5</v>
      </c>
    </row>
    <row r="3530" spans="3:9">
      <c r="C3530" s="869" t="s">
        <v>2087</v>
      </c>
      <c r="D3530" s="872">
        <v>0.54166666666666663</v>
      </c>
      <c r="E3530" s="871">
        <v>461.3</v>
      </c>
      <c r="F3530" s="871">
        <v>478</v>
      </c>
      <c r="G3530" s="504">
        <v>461.3</v>
      </c>
      <c r="H3530" s="504">
        <v>478</v>
      </c>
      <c r="I3530" s="510">
        <v>939.3</v>
      </c>
    </row>
    <row r="3531" spans="3:9">
      <c r="C3531" s="869" t="s">
        <v>2087</v>
      </c>
      <c r="D3531" s="872">
        <v>0.58333333333333337</v>
      </c>
      <c r="E3531" s="871">
        <v>415.5</v>
      </c>
      <c r="F3531" s="871">
        <v>450</v>
      </c>
      <c r="G3531" s="504">
        <v>415.5</v>
      </c>
      <c r="H3531" s="504">
        <v>450</v>
      </c>
      <c r="I3531" s="510">
        <v>865.5</v>
      </c>
    </row>
    <row r="3532" spans="3:9">
      <c r="C3532" s="869" t="s">
        <v>2087</v>
      </c>
      <c r="D3532" s="872">
        <v>0.625</v>
      </c>
      <c r="E3532" s="871">
        <v>474.4</v>
      </c>
      <c r="F3532" s="871">
        <v>451</v>
      </c>
      <c r="G3532" s="504">
        <v>474.4</v>
      </c>
      <c r="H3532" s="504">
        <v>451</v>
      </c>
      <c r="I3532" s="510">
        <v>925.4</v>
      </c>
    </row>
    <row r="3533" spans="3:9">
      <c r="C3533" s="869" t="s">
        <v>2087</v>
      </c>
      <c r="D3533" s="872">
        <v>0.66666666666666663</v>
      </c>
      <c r="E3533" s="871">
        <v>488.7</v>
      </c>
      <c r="F3533" s="871">
        <v>452</v>
      </c>
      <c r="G3533" s="504">
        <v>488.7</v>
      </c>
      <c r="H3533" s="504">
        <v>452</v>
      </c>
      <c r="I3533" s="510">
        <v>940.7</v>
      </c>
    </row>
    <row r="3534" spans="3:9">
      <c r="C3534" s="869" t="s">
        <v>2087</v>
      </c>
      <c r="D3534" s="872">
        <v>0.70833333333333337</v>
      </c>
      <c r="E3534" s="871">
        <v>470.1</v>
      </c>
      <c r="F3534" s="871">
        <v>446</v>
      </c>
      <c r="G3534" s="504">
        <v>470.1</v>
      </c>
      <c r="H3534" s="504">
        <v>446</v>
      </c>
      <c r="I3534" s="510">
        <v>916.1</v>
      </c>
    </row>
    <row r="3535" spans="3:9">
      <c r="C3535" s="869" t="s">
        <v>2087</v>
      </c>
      <c r="D3535" s="872">
        <v>0.75</v>
      </c>
      <c r="E3535" s="871">
        <v>449.8</v>
      </c>
      <c r="F3535" s="871">
        <v>453</v>
      </c>
      <c r="G3535" s="504">
        <v>449.8</v>
      </c>
      <c r="H3535" s="504">
        <v>453</v>
      </c>
      <c r="I3535" s="510">
        <v>902.8</v>
      </c>
    </row>
    <row r="3536" spans="3:9">
      <c r="C3536" s="869" t="s">
        <v>2087</v>
      </c>
      <c r="D3536" s="872">
        <v>0.79166666666666663</v>
      </c>
      <c r="E3536" s="871">
        <v>458</v>
      </c>
      <c r="F3536" s="871">
        <v>466</v>
      </c>
      <c r="G3536" s="504">
        <v>458</v>
      </c>
      <c r="H3536" s="504">
        <v>466</v>
      </c>
      <c r="I3536" s="510">
        <v>924</v>
      </c>
    </row>
    <row r="3537" spans="3:9">
      <c r="C3537" s="869" t="s">
        <v>2087</v>
      </c>
      <c r="D3537" s="872">
        <v>0.83333333333333337</v>
      </c>
      <c r="E3537" s="871">
        <v>485.2</v>
      </c>
      <c r="F3537" s="871">
        <v>438</v>
      </c>
      <c r="G3537" s="504">
        <v>485.2</v>
      </c>
      <c r="H3537" s="504">
        <v>438</v>
      </c>
      <c r="I3537" s="510">
        <v>923.2</v>
      </c>
    </row>
    <row r="3538" spans="3:9">
      <c r="C3538" s="869" t="s">
        <v>2087</v>
      </c>
      <c r="D3538" s="872">
        <v>0.875</v>
      </c>
      <c r="E3538" s="871">
        <v>485.1</v>
      </c>
      <c r="F3538" s="871">
        <v>376</v>
      </c>
      <c r="G3538" s="504">
        <v>485.1</v>
      </c>
      <c r="H3538" s="504">
        <v>376</v>
      </c>
      <c r="I3538" s="510">
        <v>861.1</v>
      </c>
    </row>
    <row r="3539" spans="3:9">
      <c r="C3539" s="869" t="s">
        <v>2087</v>
      </c>
      <c r="D3539" s="872">
        <v>0.91666666666666663</v>
      </c>
      <c r="E3539" s="871">
        <v>485.1</v>
      </c>
      <c r="F3539" s="871">
        <v>598</v>
      </c>
      <c r="G3539" s="504">
        <v>485.1</v>
      </c>
      <c r="H3539" s="504">
        <v>598</v>
      </c>
      <c r="I3539" s="510">
        <v>1083.0999999999999</v>
      </c>
    </row>
    <row r="3540" spans="3:9">
      <c r="C3540" s="869" t="s">
        <v>2087</v>
      </c>
      <c r="D3540" s="872">
        <v>0.95833333333333337</v>
      </c>
      <c r="E3540" s="871">
        <v>472.7</v>
      </c>
      <c r="F3540" s="871">
        <v>542</v>
      </c>
      <c r="G3540" s="504">
        <v>472.7</v>
      </c>
      <c r="H3540" s="504">
        <v>542</v>
      </c>
      <c r="I3540" s="510">
        <v>1014.7</v>
      </c>
    </row>
    <row r="3541" spans="3:9">
      <c r="C3541" s="869" t="s">
        <v>2087</v>
      </c>
      <c r="D3541" s="872">
        <v>0</v>
      </c>
      <c r="E3541" s="871">
        <v>456.6</v>
      </c>
      <c r="F3541" s="871">
        <v>512</v>
      </c>
      <c r="G3541" s="504">
        <v>456.6</v>
      </c>
      <c r="H3541" s="504">
        <v>512</v>
      </c>
      <c r="I3541" s="510">
        <v>968.6</v>
      </c>
    </row>
    <row r="3542" spans="3:9">
      <c r="C3542" s="869" t="s">
        <v>2087</v>
      </c>
      <c r="D3542" s="872">
        <v>4.1666666666666664E-2</v>
      </c>
      <c r="E3542" s="871">
        <v>480.2</v>
      </c>
      <c r="F3542" s="871">
        <v>502</v>
      </c>
      <c r="G3542" s="504">
        <v>480.2</v>
      </c>
      <c r="H3542" s="504">
        <v>502</v>
      </c>
      <c r="I3542" s="510">
        <v>982.2</v>
      </c>
    </row>
    <row r="3543" spans="3:9">
      <c r="C3543" s="869" t="s">
        <v>2087</v>
      </c>
      <c r="D3543" s="872">
        <v>8.3333333333333329E-2</v>
      </c>
      <c r="E3543" s="871">
        <v>485.1</v>
      </c>
      <c r="F3543" s="871">
        <v>503</v>
      </c>
      <c r="G3543" s="504">
        <v>485.1</v>
      </c>
      <c r="H3543" s="504">
        <v>503</v>
      </c>
      <c r="I3543" s="510">
        <v>988.1</v>
      </c>
    </row>
    <row r="3544" spans="3:9">
      <c r="C3544" s="869" t="s">
        <v>2087</v>
      </c>
      <c r="D3544" s="872">
        <v>0.125</v>
      </c>
      <c r="E3544" s="871">
        <v>485.1</v>
      </c>
      <c r="F3544" s="871">
        <v>504</v>
      </c>
      <c r="G3544" s="504">
        <v>485.1</v>
      </c>
      <c r="H3544" s="504">
        <v>504</v>
      </c>
      <c r="I3544" s="510">
        <v>989.1</v>
      </c>
    </row>
    <row r="3545" spans="3:9">
      <c r="C3545" s="869" t="s">
        <v>2087</v>
      </c>
      <c r="D3545" s="872">
        <v>0.16666666666666666</v>
      </c>
      <c r="E3545" s="871">
        <v>489.3</v>
      </c>
      <c r="F3545" s="871">
        <v>502</v>
      </c>
      <c r="G3545" s="504">
        <v>489.3</v>
      </c>
      <c r="H3545" s="504">
        <v>502</v>
      </c>
      <c r="I3545" s="510">
        <v>991.3</v>
      </c>
    </row>
    <row r="3546" spans="3:9">
      <c r="C3546" s="869" t="s">
        <v>2087</v>
      </c>
      <c r="D3546" s="872">
        <v>0.20833333333333334</v>
      </c>
      <c r="E3546" s="871">
        <v>490</v>
      </c>
      <c r="F3546" s="871">
        <v>498</v>
      </c>
      <c r="G3546" s="504">
        <v>490</v>
      </c>
      <c r="H3546" s="504">
        <v>498</v>
      </c>
      <c r="I3546" s="510">
        <v>988</v>
      </c>
    </row>
    <row r="3547" spans="3:9">
      <c r="C3547" s="869" t="s">
        <v>2087</v>
      </c>
      <c r="D3547" s="872">
        <v>0.25</v>
      </c>
      <c r="E3547" s="871">
        <v>496.7</v>
      </c>
      <c r="F3547" s="871">
        <v>498</v>
      </c>
      <c r="G3547" s="504">
        <v>496.7</v>
      </c>
      <c r="H3547" s="504">
        <v>498</v>
      </c>
      <c r="I3547" s="510">
        <v>994.7</v>
      </c>
    </row>
    <row r="3548" spans="3:9">
      <c r="C3548" s="869" t="s">
        <v>2087</v>
      </c>
      <c r="D3548" s="872">
        <v>0.29166666666666669</v>
      </c>
      <c r="E3548" s="871">
        <v>500.1</v>
      </c>
      <c r="F3548" s="871">
        <v>508</v>
      </c>
      <c r="G3548" s="504">
        <v>500.1</v>
      </c>
      <c r="H3548" s="504">
        <v>508</v>
      </c>
      <c r="I3548" s="510">
        <v>1008.1</v>
      </c>
    </row>
    <row r="3549" spans="3:9">
      <c r="C3549" s="869" t="s">
        <v>2087</v>
      </c>
      <c r="D3549" s="872">
        <v>0.33333333333333331</v>
      </c>
      <c r="E3549" s="871">
        <v>500</v>
      </c>
      <c r="F3549" s="871">
        <v>499</v>
      </c>
      <c r="G3549" s="504">
        <v>500</v>
      </c>
      <c r="H3549" s="504">
        <v>499</v>
      </c>
      <c r="I3549" s="510">
        <v>999</v>
      </c>
    </row>
    <row r="3550" spans="3:9">
      <c r="C3550" s="869" t="s">
        <v>2087</v>
      </c>
      <c r="D3550" s="872">
        <v>0.375</v>
      </c>
      <c r="E3550" s="871">
        <v>500</v>
      </c>
      <c r="F3550" s="871">
        <v>452</v>
      </c>
      <c r="G3550" s="504">
        <v>500</v>
      </c>
      <c r="H3550" s="504">
        <v>452</v>
      </c>
      <c r="I3550" s="510">
        <v>952</v>
      </c>
    </row>
    <row r="3551" spans="3:9">
      <c r="C3551" s="869" t="s">
        <v>2087</v>
      </c>
      <c r="D3551" s="872">
        <v>0.41666666666666669</v>
      </c>
      <c r="E3551" s="871">
        <v>500.1</v>
      </c>
      <c r="F3551" s="871">
        <v>472</v>
      </c>
      <c r="G3551" s="504">
        <v>500.1</v>
      </c>
      <c r="H3551" s="504">
        <v>472</v>
      </c>
      <c r="I3551" s="510">
        <v>972.1</v>
      </c>
    </row>
    <row r="3552" spans="3:9">
      <c r="C3552" s="869" t="s">
        <v>2087</v>
      </c>
      <c r="D3552" s="872">
        <v>0.45833333333333331</v>
      </c>
      <c r="E3552" s="871">
        <v>499.9</v>
      </c>
      <c r="F3552" s="871">
        <v>488</v>
      </c>
      <c r="G3552" s="504">
        <v>499.9</v>
      </c>
      <c r="H3552" s="504">
        <v>488</v>
      </c>
      <c r="I3552" s="510">
        <v>987.9</v>
      </c>
    </row>
    <row r="3553" spans="3:9">
      <c r="C3553" s="869" t="s">
        <v>2087</v>
      </c>
      <c r="D3553" s="872">
        <v>0.5</v>
      </c>
      <c r="E3553" s="871">
        <v>500.2</v>
      </c>
      <c r="F3553" s="871">
        <v>480</v>
      </c>
      <c r="G3553" s="504">
        <v>500.2</v>
      </c>
      <c r="H3553" s="504">
        <v>480</v>
      </c>
      <c r="I3553" s="510">
        <v>980.2</v>
      </c>
    </row>
    <row r="3554" spans="3:9">
      <c r="C3554" s="869" t="s">
        <v>2087</v>
      </c>
      <c r="D3554" s="872">
        <v>0.54166666666666663</v>
      </c>
      <c r="E3554" s="871">
        <v>510.2</v>
      </c>
      <c r="F3554" s="871">
        <v>493</v>
      </c>
      <c r="G3554" s="504">
        <v>510.2</v>
      </c>
      <c r="H3554" s="504">
        <v>493</v>
      </c>
      <c r="I3554" s="510">
        <v>1003.2</v>
      </c>
    </row>
    <row r="3555" spans="3:9">
      <c r="C3555" s="869" t="s">
        <v>2087</v>
      </c>
      <c r="D3555" s="872">
        <v>0.58333333333333337</v>
      </c>
      <c r="E3555" s="871">
        <v>521</v>
      </c>
      <c r="F3555" s="871">
        <v>519</v>
      </c>
      <c r="G3555" s="504">
        <v>521</v>
      </c>
      <c r="H3555" s="504">
        <v>519</v>
      </c>
      <c r="I3555" s="510">
        <v>1040</v>
      </c>
    </row>
    <row r="3556" spans="3:9">
      <c r="C3556" s="869" t="s">
        <v>2087</v>
      </c>
      <c r="D3556" s="872">
        <v>0.625</v>
      </c>
      <c r="E3556" s="871">
        <v>601.79999999999995</v>
      </c>
      <c r="F3556" s="871">
        <v>551</v>
      </c>
      <c r="G3556" s="504">
        <v>601.79999999999995</v>
      </c>
      <c r="H3556" s="504">
        <v>551</v>
      </c>
      <c r="I3556" s="510">
        <v>1152.8</v>
      </c>
    </row>
    <row r="3557" spans="3:9">
      <c r="C3557" s="869" t="s">
        <v>2087</v>
      </c>
      <c r="D3557" s="872">
        <v>0.66666666666666663</v>
      </c>
      <c r="E3557" s="871">
        <v>530.79999999999995</v>
      </c>
      <c r="F3557" s="871">
        <v>430</v>
      </c>
      <c r="G3557" s="504">
        <v>530.79999999999995</v>
      </c>
      <c r="H3557" s="504">
        <v>430</v>
      </c>
      <c r="I3557" s="510">
        <v>960.8</v>
      </c>
    </row>
    <row r="3558" spans="3:9">
      <c r="C3558" s="869" t="s">
        <v>2087</v>
      </c>
      <c r="D3558" s="872">
        <v>0.70833333333333337</v>
      </c>
      <c r="E3558" s="871">
        <v>157.4</v>
      </c>
      <c r="F3558" s="871">
        <v>415</v>
      </c>
      <c r="G3558" s="504">
        <v>157.4</v>
      </c>
      <c r="H3558" s="504">
        <v>415</v>
      </c>
      <c r="I3558" s="510">
        <v>572.4</v>
      </c>
    </row>
    <row r="3559" spans="3:9">
      <c r="C3559" s="869" t="s">
        <v>2087</v>
      </c>
      <c r="D3559" s="872">
        <v>0.75</v>
      </c>
      <c r="E3559" s="871">
        <v>150.19999999999999</v>
      </c>
      <c r="F3559" s="871">
        <v>485</v>
      </c>
      <c r="G3559" s="504">
        <v>150.19999999999999</v>
      </c>
      <c r="H3559" s="504">
        <v>485</v>
      </c>
      <c r="I3559" s="510">
        <v>635.20000000000005</v>
      </c>
    </row>
    <row r="3560" spans="3:9">
      <c r="C3560" s="869" t="s">
        <v>2087</v>
      </c>
      <c r="D3560" s="872">
        <v>0.79166666666666663</v>
      </c>
      <c r="E3560" s="871">
        <v>308.60000000000002</v>
      </c>
      <c r="F3560" s="871">
        <v>654</v>
      </c>
      <c r="G3560" s="504">
        <v>308.60000000000002</v>
      </c>
      <c r="H3560" s="504">
        <v>654</v>
      </c>
      <c r="I3560" s="510">
        <v>962.6</v>
      </c>
    </row>
    <row r="3561" spans="3:9">
      <c r="C3561" s="869" t="s">
        <v>2087</v>
      </c>
      <c r="D3561" s="872">
        <v>0.83333333333333337</v>
      </c>
      <c r="E3561" s="871">
        <v>454.8</v>
      </c>
      <c r="F3561" s="871">
        <v>570</v>
      </c>
      <c r="G3561" s="504">
        <v>454.8</v>
      </c>
      <c r="H3561" s="504">
        <v>570</v>
      </c>
      <c r="I3561" s="510">
        <v>1024.8</v>
      </c>
    </row>
    <row r="3562" spans="3:9">
      <c r="C3562" s="869" t="s">
        <v>2087</v>
      </c>
      <c r="D3562" s="872">
        <v>0.875</v>
      </c>
      <c r="E3562" s="871">
        <v>475.4</v>
      </c>
      <c r="F3562" s="871">
        <v>520</v>
      </c>
      <c r="G3562" s="504">
        <v>475.4</v>
      </c>
      <c r="H3562" s="504">
        <v>520</v>
      </c>
      <c r="I3562" s="510">
        <v>995.4</v>
      </c>
    </row>
    <row r="3563" spans="3:9">
      <c r="C3563" s="869" t="s">
        <v>2087</v>
      </c>
      <c r="D3563" s="872">
        <v>0.91666666666666663</v>
      </c>
      <c r="E3563" s="871">
        <v>489.8</v>
      </c>
      <c r="F3563" s="871">
        <v>512</v>
      </c>
      <c r="G3563" s="504">
        <v>489.8</v>
      </c>
      <c r="H3563" s="504">
        <v>512</v>
      </c>
      <c r="I3563" s="510">
        <v>1001.8</v>
      </c>
    </row>
    <row r="3564" spans="3:9">
      <c r="C3564" s="869" t="s">
        <v>2087</v>
      </c>
      <c r="D3564" s="872">
        <v>0.95833333333333337</v>
      </c>
      <c r="E3564" s="871">
        <v>479.7</v>
      </c>
      <c r="F3564" s="871">
        <v>494</v>
      </c>
      <c r="G3564" s="504">
        <v>479.7</v>
      </c>
      <c r="H3564" s="504">
        <v>494</v>
      </c>
      <c r="I3564" s="510">
        <v>973.7</v>
      </c>
    </row>
    <row r="3565" spans="3:9">
      <c r="C3565" s="869" t="s">
        <v>2087</v>
      </c>
      <c r="D3565" s="872">
        <v>0</v>
      </c>
      <c r="E3565" s="871">
        <v>476.9</v>
      </c>
      <c r="F3565" s="871">
        <v>479</v>
      </c>
      <c r="G3565" s="504">
        <v>476.9</v>
      </c>
      <c r="H3565" s="504">
        <v>479</v>
      </c>
      <c r="I3565" s="510">
        <v>955.9</v>
      </c>
    </row>
    <row r="3566" spans="3:9">
      <c r="C3566" s="869" t="s">
        <v>2087</v>
      </c>
      <c r="D3566" s="872">
        <v>4.1666666666666664E-2</v>
      </c>
      <c r="E3566" s="871">
        <v>503.9</v>
      </c>
      <c r="F3566" s="871">
        <v>444</v>
      </c>
      <c r="G3566" s="504">
        <v>503.9</v>
      </c>
      <c r="H3566" s="504">
        <v>444</v>
      </c>
      <c r="I3566" s="510">
        <v>947.9</v>
      </c>
    </row>
    <row r="3567" spans="3:9">
      <c r="C3567" s="869" t="s">
        <v>2087</v>
      </c>
      <c r="D3567" s="872">
        <v>8.3333333333333329E-2</v>
      </c>
      <c r="E3567" s="871">
        <v>511.6</v>
      </c>
      <c r="F3567" s="871">
        <v>540</v>
      </c>
      <c r="G3567" s="504">
        <v>511.6</v>
      </c>
      <c r="H3567" s="504">
        <v>540</v>
      </c>
      <c r="I3567" s="510">
        <v>1051.5999999999999</v>
      </c>
    </row>
    <row r="3568" spans="3:9">
      <c r="C3568" s="869" t="s">
        <v>2087</v>
      </c>
      <c r="D3568" s="872">
        <v>0.125</v>
      </c>
      <c r="E3568" s="871">
        <v>485.8</v>
      </c>
      <c r="F3568" s="871">
        <v>523</v>
      </c>
      <c r="G3568" s="504">
        <v>485.8</v>
      </c>
      <c r="H3568" s="504">
        <v>523</v>
      </c>
      <c r="I3568" s="510">
        <v>1008.8</v>
      </c>
    </row>
    <row r="3569" spans="3:9">
      <c r="C3569" s="869" t="s">
        <v>2087</v>
      </c>
      <c r="D3569" s="872">
        <v>0.16666666666666666</v>
      </c>
      <c r="E3569" s="871">
        <v>492.1</v>
      </c>
      <c r="F3569" s="871">
        <v>498</v>
      </c>
      <c r="G3569" s="504">
        <v>492.1</v>
      </c>
      <c r="H3569" s="504">
        <v>498</v>
      </c>
      <c r="I3569" s="510">
        <v>990.1</v>
      </c>
    </row>
    <row r="3570" spans="3:9">
      <c r="C3570" s="869" t="s">
        <v>2087</v>
      </c>
      <c r="D3570" s="872">
        <v>0.20833333333333334</v>
      </c>
      <c r="E3570" s="871">
        <v>488.4</v>
      </c>
      <c r="F3570" s="871">
        <v>481</v>
      </c>
      <c r="G3570" s="504">
        <v>488.4</v>
      </c>
      <c r="H3570" s="504">
        <v>481</v>
      </c>
      <c r="I3570" s="510">
        <v>969.4</v>
      </c>
    </row>
    <row r="3571" spans="3:9">
      <c r="C3571" s="869" t="s">
        <v>2087</v>
      </c>
      <c r="D3571" s="872">
        <v>0.25</v>
      </c>
      <c r="E3571" s="871">
        <v>490</v>
      </c>
      <c r="F3571" s="871">
        <v>466</v>
      </c>
      <c r="G3571" s="504">
        <v>490</v>
      </c>
      <c r="H3571" s="504">
        <v>466</v>
      </c>
      <c r="I3571" s="510">
        <v>956</v>
      </c>
    </row>
    <row r="3572" spans="3:9">
      <c r="C3572" s="869" t="s">
        <v>2087</v>
      </c>
      <c r="D3572" s="872">
        <v>0.29166666666666669</v>
      </c>
      <c r="E3572" s="871">
        <v>494.3</v>
      </c>
      <c r="F3572" s="871">
        <v>479</v>
      </c>
      <c r="G3572" s="504">
        <v>494.3</v>
      </c>
      <c r="H3572" s="504">
        <v>479</v>
      </c>
      <c r="I3572" s="510">
        <v>973.3</v>
      </c>
    </row>
    <row r="3573" spans="3:9">
      <c r="C3573" s="869" t="s">
        <v>2087</v>
      </c>
      <c r="D3573" s="872">
        <v>0.33333333333333331</v>
      </c>
      <c r="E3573" s="871">
        <v>500</v>
      </c>
      <c r="F3573" s="871">
        <v>502</v>
      </c>
      <c r="G3573" s="504">
        <v>500</v>
      </c>
      <c r="H3573" s="504">
        <v>502</v>
      </c>
      <c r="I3573" s="510">
        <v>1002</v>
      </c>
    </row>
    <row r="3574" spans="3:9">
      <c r="C3574" s="869" t="s">
        <v>2087</v>
      </c>
      <c r="D3574" s="872">
        <v>0.375</v>
      </c>
      <c r="E3574" s="871">
        <v>519.1</v>
      </c>
      <c r="F3574" s="871">
        <v>504</v>
      </c>
      <c r="G3574" s="504">
        <v>519.1</v>
      </c>
      <c r="H3574" s="504">
        <v>504</v>
      </c>
      <c r="I3574" s="510">
        <v>1023.1</v>
      </c>
    </row>
    <row r="3575" spans="3:9">
      <c r="C3575" s="869" t="s">
        <v>2087</v>
      </c>
      <c r="D3575" s="872">
        <v>0.41666666666666669</v>
      </c>
      <c r="E3575" s="871">
        <v>510.4</v>
      </c>
      <c r="F3575" s="871">
        <v>479</v>
      </c>
      <c r="G3575" s="504">
        <v>510.4</v>
      </c>
      <c r="H3575" s="504">
        <v>479</v>
      </c>
      <c r="I3575" s="510">
        <v>989.4</v>
      </c>
    </row>
    <row r="3576" spans="3:9">
      <c r="C3576" s="869" t="s">
        <v>2087</v>
      </c>
      <c r="D3576" s="872">
        <v>0.45833333333333331</v>
      </c>
      <c r="E3576" s="871">
        <v>520.1</v>
      </c>
      <c r="F3576" s="871">
        <v>492</v>
      </c>
      <c r="G3576" s="504">
        <v>520.1</v>
      </c>
      <c r="H3576" s="504">
        <v>492</v>
      </c>
      <c r="I3576" s="510">
        <v>1012.1</v>
      </c>
    </row>
    <row r="3577" spans="3:9">
      <c r="C3577" s="869" t="s">
        <v>2087</v>
      </c>
      <c r="D3577" s="872">
        <v>0.5</v>
      </c>
      <c r="E3577" s="871">
        <v>525.79999999999995</v>
      </c>
      <c r="F3577" s="871">
        <v>522</v>
      </c>
      <c r="G3577" s="504">
        <v>525.79999999999995</v>
      </c>
      <c r="H3577" s="504">
        <v>522</v>
      </c>
      <c r="I3577" s="510">
        <v>1047.8</v>
      </c>
    </row>
    <row r="3578" spans="3:9">
      <c r="C3578" s="869" t="s">
        <v>2087</v>
      </c>
      <c r="D3578" s="872">
        <v>0.54166666666666663</v>
      </c>
      <c r="E3578" s="871">
        <v>544.5</v>
      </c>
      <c r="F3578" s="871">
        <v>513</v>
      </c>
      <c r="G3578" s="504">
        <v>544.5</v>
      </c>
      <c r="H3578" s="504">
        <v>513</v>
      </c>
      <c r="I3578" s="510">
        <v>1057.5</v>
      </c>
    </row>
    <row r="3579" spans="3:9">
      <c r="C3579" s="869" t="s">
        <v>2087</v>
      </c>
      <c r="D3579" s="872">
        <v>0.58333333333333337</v>
      </c>
      <c r="E3579" s="871">
        <v>531</v>
      </c>
      <c r="F3579" s="871">
        <v>504</v>
      </c>
      <c r="G3579" s="504">
        <v>531</v>
      </c>
      <c r="H3579" s="504">
        <v>504</v>
      </c>
      <c r="I3579" s="510">
        <v>1035</v>
      </c>
    </row>
    <row r="3580" spans="3:9">
      <c r="C3580" s="869" t="s">
        <v>2087</v>
      </c>
      <c r="D3580" s="872">
        <v>0.625</v>
      </c>
      <c r="E3580" s="871">
        <v>519.9</v>
      </c>
      <c r="F3580" s="871">
        <v>491</v>
      </c>
      <c r="G3580" s="504">
        <v>519.9</v>
      </c>
      <c r="H3580" s="504">
        <v>491</v>
      </c>
      <c r="I3580" s="510">
        <v>1010.9</v>
      </c>
    </row>
    <row r="3581" spans="3:9">
      <c r="C3581" s="869" t="s">
        <v>2087</v>
      </c>
      <c r="D3581" s="872">
        <v>0.66666666666666663</v>
      </c>
      <c r="E3581" s="871">
        <v>514</v>
      </c>
      <c r="F3581" s="871">
        <v>483</v>
      </c>
      <c r="G3581" s="504">
        <v>514</v>
      </c>
      <c r="H3581" s="504">
        <v>483</v>
      </c>
      <c r="I3581" s="510">
        <v>997</v>
      </c>
    </row>
    <row r="3582" spans="3:9">
      <c r="C3582" s="869" t="s">
        <v>2087</v>
      </c>
      <c r="D3582" s="872">
        <v>0.70833333333333337</v>
      </c>
      <c r="E3582" s="871">
        <v>514.29999999999995</v>
      </c>
      <c r="F3582" s="871">
        <v>499</v>
      </c>
      <c r="G3582" s="504">
        <v>514.29999999999995</v>
      </c>
      <c r="H3582" s="504">
        <v>499</v>
      </c>
      <c r="I3582" s="510">
        <v>1013.3</v>
      </c>
    </row>
    <row r="3583" spans="3:9">
      <c r="C3583" s="869" t="s">
        <v>2087</v>
      </c>
      <c r="D3583" s="872">
        <v>0.75</v>
      </c>
      <c r="E3583" s="871">
        <v>515</v>
      </c>
      <c r="F3583" s="871">
        <v>517</v>
      </c>
      <c r="G3583" s="504">
        <v>515</v>
      </c>
      <c r="H3583" s="504">
        <v>517</v>
      </c>
      <c r="I3583" s="510">
        <v>1032</v>
      </c>
    </row>
    <row r="3584" spans="3:9">
      <c r="C3584" s="869" t="s">
        <v>2087</v>
      </c>
      <c r="D3584" s="872">
        <v>0.79166666666666663</v>
      </c>
      <c r="E3584" s="871">
        <v>529.9</v>
      </c>
      <c r="F3584" s="871">
        <v>529</v>
      </c>
      <c r="G3584" s="504">
        <v>529.9</v>
      </c>
      <c r="H3584" s="504">
        <v>529</v>
      </c>
      <c r="I3584" s="510">
        <v>1058.9000000000001</v>
      </c>
    </row>
    <row r="3585" spans="3:9">
      <c r="C3585" s="869" t="s">
        <v>2087</v>
      </c>
      <c r="D3585" s="872">
        <v>0.83333333333333337</v>
      </c>
      <c r="E3585" s="871">
        <v>535</v>
      </c>
      <c r="F3585" s="871">
        <v>535</v>
      </c>
      <c r="G3585" s="504">
        <v>535</v>
      </c>
      <c r="H3585" s="504">
        <v>535</v>
      </c>
      <c r="I3585" s="510">
        <v>1070</v>
      </c>
    </row>
    <row r="3586" spans="3:9">
      <c r="C3586" s="869" t="s">
        <v>2087</v>
      </c>
      <c r="D3586" s="872">
        <v>0.875</v>
      </c>
      <c r="E3586" s="871">
        <v>535.1</v>
      </c>
      <c r="F3586" s="871">
        <v>536</v>
      </c>
      <c r="G3586" s="504">
        <v>535.1</v>
      </c>
      <c r="H3586" s="504">
        <v>536</v>
      </c>
      <c r="I3586" s="510">
        <v>1071.0999999999999</v>
      </c>
    </row>
    <row r="3587" spans="3:9">
      <c r="C3587" s="869" t="s">
        <v>2087</v>
      </c>
      <c r="D3587" s="872">
        <v>0.91666666666666663</v>
      </c>
      <c r="E3587" s="871">
        <v>535</v>
      </c>
      <c r="F3587" s="871">
        <v>539</v>
      </c>
      <c r="G3587" s="504">
        <v>535</v>
      </c>
      <c r="H3587" s="504">
        <v>539</v>
      </c>
      <c r="I3587" s="510">
        <v>1074</v>
      </c>
    </row>
    <row r="3588" spans="3:9">
      <c r="C3588" s="869" t="s">
        <v>2087</v>
      </c>
      <c r="D3588" s="872">
        <v>0.95833333333333337</v>
      </c>
      <c r="E3588" s="871">
        <v>535</v>
      </c>
      <c r="F3588" s="871">
        <v>544</v>
      </c>
      <c r="G3588" s="504">
        <v>535</v>
      </c>
      <c r="H3588" s="504">
        <v>544</v>
      </c>
      <c r="I3588" s="510">
        <v>1079</v>
      </c>
    </row>
    <row r="3589" spans="3:9">
      <c r="C3589" s="869" t="s">
        <v>2087</v>
      </c>
      <c r="D3589" s="872">
        <v>0</v>
      </c>
      <c r="E3589" s="871">
        <v>534.9</v>
      </c>
      <c r="F3589" s="871">
        <v>531</v>
      </c>
      <c r="G3589" s="504">
        <v>534.9</v>
      </c>
      <c r="H3589" s="504">
        <v>531</v>
      </c>
      <c r="I3589" s="510">
        <v>1065.9000000000001</v>
      </c>
    </row>
    <row r="3590" spans="3:9">
      <c r="C3590" s="869" t="s">
        <v>2087</v>
      </c>
      <c r="D3590" s="872">
        <v>4.1666666666666664E-2</v>
      </c>
      <c r="E3590" s="871">
        <v>535</v>
      </c>
      <c r="F3590" s="871">
        <v>520</v>
      </c>
      <c r="G3590" s="504">
        <v>535</v>
      </c>
      <c r="H3590" s="504">
        <v>520</v>
      </c>
      <c r="I3590" s="510">
        <v>1055</v>
      </c>
    </row>
    <row r="3591" spans="3:9">
      <c r="C3591" s="869" t="s">
        <v>2087</v>
      </c>
      <c r="D3591" s="872">
        <v>8.3333333333333329E-2</v>
      </c>
      <c r="E3591" s="871">
        <v>535.1</v>
      </c>
      <c r="F3591" s="871">
        <v>519</v>
      </c>
      <c r="G3591" s="504">
        <v>535.1</v>
      </c>
      <c r="H3591" s="504">
        <v>519</v>
      </c>
      <c r="I3591" s="510">
        <v>1054.0999999999999</v>
      </c>
    </row>
    <row r="3592" spans="3:9">
      <c r="C3592" s="869" t="s">
        <v>2087</v>
      </c>
      <c r="D3592" s="872">
        <v>0.125</v>
      </c>
      <c r="E3592" s="871">
        <v>535.1</v>
      </c>
      <c r="F3592" s="871">
        <v>525</v>
      </c>
      <c r="G3592" s="504">
        <v>535.1</v>
      </c>
      <c r="H3592" s="504">
        <v>525</v>
      </c>
      <c r="I3592" s="510">
        <v>1060.0999999999999</v>
      </c>
    </row>
    <row r="3593" spans="3:9">
      <c r="C3593" s="869" t="s">
        <v>2087</v>
      </c>
      <c r="D3593" s="872">
        <v>0.16666666666666666</v>
      </c>
      <c r="E3593" s="871">
        <v>534.70000000000005</v>
      </c>
      <c r="F3593" s="871">
        <v>521</v>
      </c>
      <c r="G3593" s="504">
        <v>534.70000000000005</v>
      </c>
      <c r="H3593" s="504">
        <v>521</v>
      </c>
      <c r="I3593" s="510">
        <v>1055.7</v>
      </c>
    </row>
    <row r="3594" spans="3:9">
      <c r="C3594" s="869" t="s">
        <v>2087</v>
      </c>
      <c r="D3594" s="872">
        <v>0.20833333333333334</v>
      </c>
      <c r="E3594" s="871">
        <v>537.1</v>
      </c>
      <c r="F3594" s="871">
        <v>510</v>
      </c>
      <c r="G3594" s="504">
        <v>537.1</v>
      </c>
      <c r="H3594" s="504">
        <v>510</v>
      </c>
      <c r="I3594" s="510">
        <v>1047.0999999999999</v>
      </c>
    </row>
    <row r="3595" spans="3:9">
      <c r="C3595" s="869" t="s">
        <v>2087</v>
      </c>
      <c r="D3595" s="872">
        <v>0.25</v>
      </c>
      <c r="E3595" s="871">
        <v>540.1</v>
      </c>
      <c r="F3595" s="871">
        <v>510</v>
      </c>
      <c r="G3595" s="504">
        <v>540.1</v>
      </c>
      <c r="H3595" s="504">
        <v>510</v>
      </c>
      <c r="I3595" s="510">
        <v>1050.0999999999999</v>
      </c>
    </row>
    <row r="3596" spans="3:9">
      <c r="C3596" s="869" t="s">
        <v>2087</v>
      </c>
      <c r="D3596" s="872">
        <v>0.29166666666666669</v>
      </c>
      <c r="E3596" s="871">
        <v>540</v>
      </c>
      <c r="F3596" s="871">
        <v>511</v>
      </c>
      <c r="G3596" s="504">
        <v>540</v>
      </c>
      <c r="H3596" s="504">
        <v>511</v>
      </c>
      <c r="I3596" s="510">
        <v>1051</v>
      </c>
    </row>
    <row r="3597" spans="3:9">
      <c r="C3597" s="869" t="s">
        <v>2087</v>
      </c>
      <c r="D3597" s="872">
        <v>0.33333333333333331</v>
      </c>
      <c r="E3597" s="871">
        <v>488.3</v>
      </c>
      <c r="F3597" s="871">
        <v>457</v>
      </c>
      <c r="G3597" s="504">
        <v>488.3</v>
      </c>
      <c r="H3597" s="504">
        <v>457</v>
      </c>
      <c r="I3597" s="510">
        <v>945.3</v>
      </c>
    </row>
    <row r="3598" spans="3:9">
      <c r="C3598" s="869" t="s">
        <v>2087</v>
      </c>
      <c r="D3598" s="872">
        <v>0.375</v>
      </c>
      <c r="E3598" s="871">
        <v>469.8</v>
      </c>
      <c r="F3598" s="871">
        <v>436</v>
      </c>
      <c r="G3598" s="504">
        <v>469.8</v>
      </c>
      <c r="H3598" s="504">
        <v>436</v>
      </c>
      <c r="I3598" s="510">
        <v>905.8</v>
      </c>
    </row>
    <row r="3599" spans="3:9">
      <c r="C3599" s="869" t="s">
        <v>2087</v>
      </c>
      <c r="D3599" s="872">
        <v>0.41666666666666669</v>
      </c>
      <c r="E3599" s="871">
        <v>512.70000000000005</v>
      </c>
      <c r="F3599" s="871">
        <v>487</v>
      </c>
      <c r="G3599" s="504">
        <v>512.70000000000005</v>
      </c>
      <c r="H3599" s="504">
        <v>487</v>
      </c>
      <c r="I3599" s="510">
        <v>999.7</v>
      </c>
    </row>
    <row r="3600" spans="3:9">
      <c r="C3600" s="869" t="s">
        <v>2087</v>
      </c>
      <c r="D3600" s="872">
        <v>0.45833333333333331</v>
      </c>
      <c r="E3600" s="871">
        <v>521.6</v>
      </c>
      <c r="F3600" s="871">
        <v>513</v>
      </c>
      <c r="G3600" s="504">
        <v>521.6</v>
      </c>
      <c r="H3600" s="504">
        <v>513</v>
      </c>
      <c r="I3600" s="510">
        <v>1034.5999999999999</v>
      </c>
    </row>
    <row r="3601" spans="3:9">
      <c r="C3601" s="869" t="s">
        <v>2087</v>
      </c>
      <c r="D3601" s="872">
        <v>0.5</v>
      </c>
      <c r="E3601" s="871">
        <v>532.29999999999995</v>
      </c>
      <c r="F3601" s="871">
        <v>517</v>
      </c>
      <c r="G3601" s="504">
        <v>532.29999999999995</v>
      </c>
      <c r="H3601" s="504">
        <v>517</v>
      </c>
      <c r="I3601" s="510">
        <v>1049.3</v>
      </c>
    </row>
    <row r="3602" spans="3:9">
      <c r="C3602" s="869" t="s">
        <v>2087</v>
      </c>
      <c r="D3602" s="872">
        <v>0.54166666666666663</v>
      </c>
      <c r="E3602" s="871">
        <v>571.1</v>
      </c>
      <c r="F3602" s="871">
        <v>534</v>
      </c>
      <c r="G3602" s="504">
        <v>571.1</v>
      </c>
      <c r="H3602" s="504">
        <v>534</v>
      </c>
      <c r="I3602" s="510">
        <v>1105.0999999999999</v>
      </c>
    </row>
    <row r="3603" spans="3:9">
      <c r="C3603" s="869" t="s">
        <v>2087</v>
      </c>
      <c r="D3603" s="872">
        <v>0.58333333333333337</v>
      </c>
      <c r="E3603" s="871">
        <v>580.1</v>
      </c>
      <c r="F3603" s="871">
        <v>552</v>
      </c>
      <c r="G3603" s="504">
        <v>580.1</v>
      </c>
      <c r="H3603" s="504">
        <v>552</v>
      </c>
      <c r="I3603" s="510">
        <v>1132.0999999999999</v>
      </c>
    </row>
    <row r="3604" spans="3:9">
      <c r="C3604" s="869" t="s">
        <v>2087</v>
      </c>
      <c r="D3604" s="872">
        <v>0.625</v>
      </c>
      <c r="E3604" s="871">
        <v>570</v>
      </c>
      <c r="F3604" s="871">
        <v>556</v>
      </c>
      <c r="G3604" s="504">
        <v>570</v>
      </c>
      <c r="H3604" s="504">
        <v>556</v>
      </c>
      <c r="I3604" s="510">
        <v>1126</v>
      </c>
    </row>
    <row r="3605" spans="3:9">
      <c r="C3605" s="869" t="s">
        <v>2087</v>
      </c>
      <c r="D3605" s="872">
        <v>0.66666666666666663</v>
      </c>
      <c r="E3605" s="871">
        <v>569.9</v>
      </c>
      <c r="F3605" s="871">
        <v>595</v>
      </c>
      <c r="G3605" s="504">
        <v>569.9</v>
      </c>
      <c r="H3605" s="504">
        <v>595</v>
      </c>
      <c r="I3605" s="510">
        <v>1164.9000000000001</v>
      </c>
    </row>
    <row r="3606" spans="3:9">
      <c r="C3606" s="869" t="s">
        <v>2087</v>
      </c>
      <c r="D3606" s="872">
        <v>0.70833333333333337</v>
      </c>
      <c r="E3606" s="871">
        <v>570.20000000000005</v>
      </c>
      <c r="F3606" s="871">
        <v>640</v>
      </c>
      <c r="G3606" s="504">
        <v>570.20000000000005</v>
      </c>
      <c r="H3606" s="504">
        <v>640</v>
      </c>
      <c r="I3606" s="510">
        <v>1210.2</v>
      </c>
    </row>
    <row r="3607" spans="3:9">
      <c r="C3607" s="869" t="s">
        <v>2087</v>
      </c>
      <c r="D3607" s="872">
        <v>0.75</v>
      </c>
      <c r="E3607" s="871">
        <v>516.6</v>
      </c>
      <c r="F3607" s="871">
        <v>479</v>
      </c>
      <c r="G3607" s="504">
        <v>516.6</v>
      </c>
      <c r="H3607" s="504">
        <v>479</v>
      </c>
      <c r="I3607" s="510">
        <v>995.6</v>
      </c>
    </row>
    <row r="3608" spans="3:9">
      <c r="C3608" s="869" t="s">
        <v>2087</v>
      </c>
      <c r="D3608" s="872">
        <v>0.79166666666666663</v>
      </c>
      <c r="E3608" s="871">
        <v>525.29999999999995</v>
      </c>
      <c r="F3608" s="871">
        <v>450</v>
      </c>
      <c r="G3608" s="504">
        <v>525.29999999999995</v>
      </c>
      <c r="H3608" s="504">
        <v>450</v>
      </c>
      <c r="I3608" s="510">
        <v>975.3</v>
      </c>
    </row>
    <row r="3609" spans="3:9">
      <c r="C3609" s="869" t="s">
        <v>2087</v>
      </c>
      <c r="D3609" s="872">
        <v>0.83333333333333337</v>
      </c>
      <c r="E3609" s="871">
        <v>577.29999999999995</v>
      </c>
      <c r="F3609" s="871">
        <v>525</v>
      </c>
      <c r="G3609" s="504">
        <v>577.29999999999995</v>
      </c>
      <c r="H3609" s="504">
        <v>525</v>
      </c>
      <c r="I3609" s="510">
        <v>1102.3</v>
      </c>
    </row>
    <row r="3610" spans="3:9">
      <c r="C3610" s="869" t="s">
        <v>2087</v>
      </c>
      <c r="D3610" s="872">
        <v>0.875</v>
      </c>
      <c r="E3610" s="871">
        <v>590.1</v>
      </c>
      <c r="F3610" s="871">
        <v>561</v>
      </c>
      <c r="G3610" s="504">
        <v>590.1</v>
      </c>
      <c r="H3610" s="504">
        <v>561</v>
      </c>
      <c r="I3610" s="510">
        <v>1151.0999999999999</v>
      </c>
    </row>
    <row r="3611" spans="3:9">
      <c r="C3611" s="869" t="s">
        <v>2087</v>
      </c>
      <c r="D3611" s="872">
        <v>0.91666666666666663</v>
      </c>
      <c r="E3611" s="871">
        <v>584.29999999999995</v>
      </c>
      <c r="F3611" s="871">
        <v>558</v>
      </c>
      <c r="G3611" s="504">
        <v>584.29999999999995</v>
      </c>
      <c r="H3611" s="504">
        <v>558</v>
      </c>
      <c r="I3611" s="510">
        <v>1142.3</v>
      </c>
    </row>
    <row r="3612" spans="3:9">
      <c r="C3612" s="869" t="s">
        <v>2087</v>
      </c>
      <c r="D3612" s="872">
        <v>0.95833333333333337</v>
      </c>
      <c r="E3612" s="871">
        <v>566.29999999999995</v>
      </c>
      <c r="F3612" s="871">
        <v>494</v>
      </c>
      <c r="G3612" s="504">
        <v>566.29999999999995</v>
      </c>
      <c r="H3612" s="504">
        <v>494</v>
      </c>
      <c r="I3612" s="510">
        <v>1060.3</v>
      </c>
    </row>
    <row r="3613" spans="3:9">
      <c r="C3613" s="869" t="s">
        <v>2087</v>
      </c>
      <c r="D3613" s="872">
        <v>0</v>
      </c>
      <c r="E3613" s="871">
        <v>553.4</v>
      </c>
      <c r="F3613" s="871">
        <v>478</v>
      </c>
      <c r="G3613" s="504">
        <v>553.4</v>
      </c>
      <c r="H3613" s="504">
        <v>478</v>
      </c>
      <c r="I3613" s="510">
        <v>1031.4000000000001</v>
      </c>
    </row>
    <row r="3614" spans="3:9">
      <c r="C3614" s="869" t="s">
        <v>2087</v>
      </c>
      <c r="D3614" s="872">
        <v>4.1666666666666664E-2</v>
      </c>
      <c r="E3614" s="871">
        <v>578.5</v>
      </c>
      <c r="F3614" s="871">
        <v>430</v>
      </c>
      <c r="G3614" s="504">
        <v>578.5</v>
      </c>
      <c r="H3614" s="504">
        <v>430</v>
      </c>
      <c r="I3614" s="510">
        <v>1008.5</v>
      </c>
    </row>
    <row r="3615" spans="3:9">
      <c r="C3615" s="869" t="s">
        <v>2087</v>
      </c>
      <c r="D3615" s="872">
        <v>8.3333333333333329E-2</v>
      </c>
      <c r="E3615" s="871">
        <v>584.6</v>
      </c>
      <c r="F3615" s="871">
        <v>529</v>
      </c>
      <c r="G3615" s="504">
        <v>584.6</v>
      </c>
      <c r="H3615" s="504">
        <v>529</v>
      </c>
      <c r="I3615" s="510">
        <v>1113.5999999999999</v>
      </c>
    </row>
    <row r="3616" spans="3:9">
      <c r="C3616" s="869" t="s">
        <v>2087</v>
      </c>
      <c r="D3616" s="872">
        <v>0.125</v>
      </c>
      <c r="E3616" s="871">
        <v>579.9</v>
      </c>
      <c r="F3616" s="871">
        <v>573</v>
      </c>
      <c r="G3616" s="504">
        <v>579.9</v>
      </c>
      <c r="H3616" s="504">
        <v>573</v>
      </c>
      <c r="I3616" s="510">
        <v>1152.9000000000001</v>
      </c>
    </row>
    <row r="3617" spans="3:9">
      <c r="C3617" s="869" t="s">
        <v>2087</v>
      </c>
      <c r="D3617" s="872">
        <v>0.16666666666666666</v>
      </c>
      <c r="E3617" s="871">
        <v>580</v>
      </c>
      <c r="F3617" s="871">
        <v>577</v>
      </c>
      <c r="G3617" s="504">
        <v>580</v>
      </c>
      <c r="H3617" s="504">
        <v>577</v>
      </c>
      <c r="I3617" s="510">
        <v>1157</v>
      </c>
    </row>
    <row r="3618" spans="3:9">
      <c r="C3618" s="869" t="s">
        <v>2087</v>
      </c>
      <c r="D3618" s="872">
        <v>0.20833333333333334</v>
      </c>
      <c r="E3618" s="871">
        <v>570.1</v>
      </c>
      <c r="F3618" s="871">
        <v>563</v>
      </c>
      <c r="G3618" s="504">
        <v>570.1</v>
      </c>
      <c r="H3618" s="504">
        <v>563</v>
      </c>
      <c r="I3618" s="510">
        <v>1133.0999999999999</v>
      </c>
    </row>
    <row r="3619" spans="3:9">
      <c r="C3619" s="869" t="s">
        <v>2087</v>
      </c>
      <c r="D3619" s="872">
        <v>0.25</v>
      </c>
      <c r="E3619" s="871">
        <v>546.20000000000005</v>
      </c>
      <c r="F3619" s="871">
        <v>556</v>
      </c>
      <c r="G3619" s="504">
        <v>546.20000000000005</v>
      </c>
      <c r="H3619" s="504">
        <v>556</v>
      </c>
      <c r="I3619" s="510">
        <v>1102.2</v>
      </c>
    </row>
    <row r="3620" spans="3:9">
      <c r="C3620" s="869" t="s">
        <v>2087</v>
      </c>
      <c r="D3620" s="872">
        <v>0.29166666666666669</v>
      </c>
      <c r="E3620" s="871">
        <v>523.1</v>
      </c>
      <c r="F3620" s="871">
        <v>533</v>
      </c>
      <c r="G3620" s="504">
        <v>523.1</v>
      </c>
      <c r="H3620" s="504">
        <v>533</v>
      </c>
      <c r="I3620" s="510">
        <v>1056.0999999999999</v>
      </c>
    </row>
    <row r="3621" spans="3:9">
      <c r="C3621" s="869" t="s">
        <v>2087</v>
      </c>
      <c r="D3621" s="872">
        <v>0.33333333333333331</v>
      </c>
      <c r="E3621" s="871">
        <v>530</v>
      </c>
      <c r="F3621" s="871">
        <v>526</v>
      </c>
      <c r="G3621" s="504">
        <v>530</v>
      </c>
      <c r="H3621" s="504">
        <v>526</v>
      </c>
      <c r="I3621" s="510">
        <v>1056</v>
      </c>
    </row>
    <row r="3622" spans="3:9">
      <c r="C3622" s="869" t="s">
        <v>2087</v>
      </c>
      <c r="D3622" s="872">
        <v>0.375</v>
      </c>
      <c r="E3622" s="871">
        <v>530</v>
      </c>
      <c r="F3622" s="871">
        <v>504</v>
      </c>
      <c r="G3622" s="504">
        <v>530</v>
      </c>
      <c r="H3622" s="504">
        <v>504</v>
      </c>
      <c r="I3622" s="510">
        <v>1034</v>
      </c>
    </row>
    <row r="3623" spans="3:9">
      <c r="C3623" s="869" t="s">
        <v>2087</v>
      </c>
      <c r="D3623" s="872">
        <v>0.41666666666666669</v>
      </c>
      <c r="E3623" s="871">
        <v>537.79999999999995</v>
      </c>
      <c r="F3623" s="871">
        <v>524</v>
      </c>
      <c r="G3623" s="504">
        <v>537.79999999999995</v>
      </c>
      <c r="H3623" s="504">
        <v>524</v>
      </c>
      <c r="I3623" s="510">
        <v>1061.8</v>
      </c>
    </row>
    <row r="3624" spans="3:9">
      <c r="C3624" s="869" t="s">
        <v>2087</v>
      </c>
      <c r="D3624" s="872">
        <v>0.45833333333333331</v>
      </c>
      <c r="E3624" s="871">
        <v>576.4</v>
      </c>
      <c r="F3624" s="871">
        <v>569</v>
      </c>
      <c r="G3624" s="504">
        <v>576.4</v>
      </c>
      <c r="H3624" s="504">
        <v>569</v>
      </c>
      <c r="I3624" s="510">
        <v>1145.4000000000001</v>
      </c>
    </row>
    <row r="3625" spans="3:9">
      <c r="C3625" s="869" t="s">
        <v>2087</v>
      </c>
      <c r="D3625" s="872">
        <v>0.5</v>
      </c>
      <c r="E3625" s="871">
        <v>587.5</v>
      </c>
      <c r="F3625" s="871">
        <v>567</v>
      </c>
      <c r="G3625" s="504">
        <v>587.5</v>
      </c>
      <c r="H3625" s="504">
        <v>567</v>
      </c>
      <c r="I3625" s="510">
        <v>1154.5</v>
      </c>
    </row>
    <row r="3626" spans="3:9">
      <c r="C3626" s="869" t="s">
        <v>2087</v>
      </c>
      <c r="D3626" s="872">
        <v>0.54166666666666663</v>
      </c>
      <c r="E3626" s="871">
        <v>580</v>
      </c>
      <c r="F3626" s="871">
        <v>568</v>
      </c>
      <c r="G3626" s="504">
        <v>580</v>
      </c>
      <c r="H3626" s="504">
        <v>568</v>
      </c>
      <c r="I3626" s="510">
        <v>1148</v>
      </c>
    </row>
    <row r="3627" spans="3:9">
      <c r="C3627" s="869" t="s">
        <v>2087</v>
      </c>
      <c r="D3627" s="872">
        <v>0.58333333333333337</v>
      </c>
      <c r="E3627" s="871">
        <v>556.20000000000005</v>
      </c>
      <c r="F3627" s="871">
        <v>549</v>
      </c>
      <c r="G3627" s="504">
        <v>556.20000000000005</v>
      </c>
      <c r="H3627" s="504">
        <v>549</v>
      </c>
      <c r="I3627" s="510">
        <v>1105.2</v>
      </c>
    </row>
    <row r="3628" spans="3:9">
      <c r="C3628" s="869" t="s">
        <v>2087</v>
      </c>
      <c r="D3628" s="872">
        <v>0.625</v>
      </c>
      <c r="E3628" s="871">
        <v>519.79999999999995</v>
      </c>
      <c r="F3628" s="871">
        <v>515</v>
      </c>
      <c r="G3628" s="504">
        <v>519.79999999999995</v>
      </c>
      <c r="H3628" s="504">
        <v>515</v>
      </c>
      <c r="I3628" s="510">
        <v>1034.8</v>
      </c>
    </row>
    <row r="3629" spans="3:9">
      <c r="C3629" s="869" t="s">
        <v>2087</v>
      </c>
      <c r="D3629" s="872">
        <v>0.66666666666666663</v>
      </c>
      <c r="E3629" s="871">
        <v>519.79999999999995</v>
      </c>
      <c r="F3629" s="871">
        <v>529</v>
      </c>
      <c r="G3629" s="504">
        <v>519.79999999999995</v>
      </c>
      <c r="H3629" s="504">
        <v>529</v>
      </c>
      <c r="I3629" s="510">
        <v>1048.8</v>
      </c>
    </row>
    <row r="3630" spans="3:9">
      <c r="C3630" s="869" t="s">
        <v>2087</v>
      </c>
      <c r="D3630" s="872">
        <v>0.70833333333333337</v>
      </c>
      <c r="E3630" s="871">
        <v>558.1</v>
      </c>
      <c r="F3630" s="871">
        <v>559</v>
      </c>
      <c r="G3630" s="504">
        <v>558.1</v>
      </c>
      <c r="H3630" s="504">
        <v>559</v>
      </c>
      <c r="I3630" s="510">
        <v>1117.0999999999999</v>
      </c>
    </row>
    <row r="3631" spans="3:9">
      <c r="C3631" s="869" t="s">
        <v>2087</v>
      </c>
      <c r="D3631" s="872">
        <v>0.75</v>
      </c>
      <c r="E3631" s="871">
        <v>560</v>
      </c>
      <c r="F3631" s="871">
        <v>567</v>
      </c>
      <c r="G3631" s="504">
        <v>560</v>
      </c>
      <c r="H3631" s="504">
        <v>567</v>
      </c>
      <c r="I3631" s="510">
        <v>1127</v>
      </c>
    </row>
    <row r="3632" spans="3:9">
      <c r="C3632" s="869" t="s">
        <v>2087</v>
      </c>
      <c r="D3632" s="872">
        <v>0.79166666666666663</v>
      </c>
      <c r="E3632" s="871">
        <v>568.29999999999995</v>
      </c>
      <c r="F3632" s="871">
        <v>568</v>
      </c>
      <c r="G3632" s="504">
        <v>568.29999999999995</v>
      </c>
      <c r="H3632" s="504">
        <v>568</v>
      </c>
      <c r="I3632" s="510">
        <v>1136.3</v>
      </c>
    </row>
    <row r="3633" spans="3:9">
      <c r="C3633" s="869" t="s">
        <v>2087</v>
      </c>
      <c r="D3633" s="872">
        <v>0.83333333333333337</v>
      </c>
      <c r="E3633" s="871">
        <v>580.20000000000005</v>
      </c>
      <c r="F3633" s="871">
        <v>571</v>
      </c>
      <c r="G3633" s="504">
        <v>580.20000000000005</v>
      </c>
      <c r="H3633" s="504">
        <v>571</v>
      </c>
      <c r="I3633" s="510">
        <v>1151.2</v>
      </c>
    </row>
    <row r="3634" spans="3:9">
      <c r="C3634" s="869" t="s">
        <v>2087</v>
      </c>
      <c r="D3634" s="872">
        <v>0.875</v>
      </c>
      <c r="E3634" s="871">
        <v>580</v>
      </c>
      <c r="F3634" s="871">
        <v>569</v>
      </c>
      <c r="G3634" s="504">
        <v>580</v>
      </c>
      <c r="H3634" s="504">
        <v>569</v>
      </c>
      <c r="I3634" s="510">
        <v>1149</v>
      </c>
    </row>
    <row r="3635" spans="3:9">
      <c r="C3635" s="869" t="s">
        <v>2087</v>
      </c>
      <c r="D3635" s="872">
        <v>0.91666666666666663</v>
      </c>
      <c r="E3635" s="871">
        <v>575.4</v>
      </c>
      <c r="F3635" s="871">
        <v>570</v>
      </c>
      <c r="G3635" s="504">
        <v>575.4</v>
      </c>
      <c r="H3635" s="504">
        <v>570</v>
      </c>
      <c r="I3635" s="510">
        <v>1145.4000000000001</v>
      </c>
    </row>
    <row r="3636" spans="3:9">
      <c r="C3636" s="869" t="s">
        <v>2087</v>
      </c>
      <c r="D3636" s="872">
        <v>0.95833333333333337</v>
      </c>
      <c r="E3636" s="871">
        <v>549.9</v>
      </c>
      <c r="F3636" s="871">
        <v>573</v>
      </c>
      <c r="G3636" s="504">
        <v>549.9</v>
      </c>
      <c r="H3636" s="504">
        <v>573</v>
      </c>
      <c r="I3636" s="510">
        <v>1122.9000000000001</v>
      </c>
    </row>
    <row r="3637" spans="3:9">
      <c r="C3637" s="869" t="s">
        <v>2087</v>
      </c>
      <c r="D3637" s="872">
        <v>0</v>
      </c>
      <c r="E3637" s="871">
        <v>550.1</v>
      </c>
      <c r="F3637" s="871">
        <v>558</v>
      </c>
      <c r="G3637" s="504">
        <v>550.1</v>
      </c>
      <c r="H3637" s="504">
        <v>558</v>
      </c>
      <c r="I3637" s="510">
        <v>1108.0999999999999</v>
      </c>
    </row>
    <row r="3638" spans="3:9">
      <c r="C3638" s="869" t="s">
        <v>2087</v>
      </c>
      <c r="D3638" s="872">
        <v>4.1666666666666664E-2</v>
      </c>
      <c r="E3638" s="871">
        <v>549.9</v>
      </c>
      <c r="F3638" s="871">
        <v>557</v>
      </c>
      <c r="G3638" s="504">
        <v>549.9</v>
      </c>
      <c r="H3638" s="504">
        <v>557</v>
      </c>
      <c r="I3638" s="510">
        <v>1106.9000000000001</v>
      </c>
    </row>
    <row r="3639" spans="3:9">
      <c r="C3639" s="869" t="s">
        <v>2087</v>
      </c>
      <c r="D3639" s="872">
        <v>8.3333333333333329E-2</v>
      </c>
      <c r="E3639" s="871">
        <v>549.9</v>
      </c>
      <c r="F3639" s="871">
        <v>556</v>
      </c>
      <c r="G3639" s="504">
        <v>549.9</v>
      </c>
      <c r="H3639" s="504">
        <v>556</v>
      </c>
      <c r="I3639" s="510">
        <v>1105.9000000000001</v>
      </c>
    </row>
    <row r="3640" spans="3:9">
      <c r="C3640" s="869" t="s">
        <v>2087</v>
      </c>
      <c r="D3640" s="872">
        <v>0.125</v>
      </c>
      <c r="E3640" s="871">
        <v>549.9</v>
      </c>
      <c r="F3640" s="871">
        <v>556</v>
      </c>
      <c r="G3640" s="504">
        <v>549.9</v>
      </c>
      <c r="H3640" s="504">
        <v>556</v>
      </c>
      <c r="I3640" s="510">
        <v>1105.9000000000001</v>
      </c>
    </row>
    <row r="3641" spans="3:9">
      <c r="C3641" s="869" t="s">
        <v>2087</v>
      </c>
      <c r="D3641" s="872">
        <v>0.16666666666666666</v>
      </c>
      <c r="E3641" s="871">
        <v>544.20000000000005</v>
      </c>
      <c r="F3641" s="871">
        <v>557</v>
      </c>
      <c r="G3641" s="504">
        <v>544.20000000000005</v>
      </c>
      <c r="H3641" s="504">
        <v>557</v>
      </c>
      <c r="I3641" s="510">
        <v>1101.2</v>
      </c>
    </row>
    <row r="3642" spans="3:9">
      <c r="C3642" s="869" t="s">
        <v>2087</v>
      </c>
      <c r="D3642" s="872">
        <v>0.20833333333333334</v>
      </c>
      <c r="E3642" s="871">
        <v>537.4</v>
      </c>
      <c r="F3642" s="871">
        <v>558</v>
      </c>
      <c r="G3642" s="504">
        <v>537.4</v>
      </c>
      <c r="H3642" s="504">
        <v>558</v>
      </c>
      <c r="I3642" s="510">
        <v>1095.4000000000001</v>
      </c>
    </row>
    <row r="3643" spans="3:9">
      <c r="C3643" s="869" t="s">
        <v>2087</v>
      </c>
      <c r="D3643" s="872">
        <v>0.25</v>
      </c>
      <c r="E3643" s="871">
        <v>541.9</v>
      </c>
      <c r="F3643" s="871">
        <v>556</v>
      </c>
      <c r="G3643" s="504">
        <v>541.9</v>
      </c>
      <c r="H3643" s="504">
        <v>556</v>
      </c>
      <c r="I3643" s="510">
        <v>1097.9000000000001</v>
      </c>
    </row>
    <row r="3644" spans="3:9">
      <c r="C3644" s="869" t="s">
        <v>2087</v>
      </c>
      <c r="D3644" s="872">
        <v>0.29166666666666669</v>
      </c>
      <c r="E3644" s="871">
        <v>542</v>
      </c>
      <c r="F3644" s="871">
        <v>555</v>
      </c>
      <c r="G3644" s="504">
        <v>542</v>
      </c>
      <c r="H3644" s="504">
        <v>555</v>
      </c>
      <c r="I3644" s="510">
        <v>1097</v>
      </c>
    </row>
    <row r="3645" spans="3:9">
      <c r="C3645" s="869" t="s">
        <v>2087</v>
      </c>
      <c r="D3645" s="872">
        <v>0.33333333333333331</v>
      </c>
      <c r="E3645" s="871">
        <v>541.9</v>
      </c>
      <c r="F3645" s="871">
        <v>554</v>
      </c>
      <c r="G3645" s="504">
        <v>541.9</v>
      </c>
      <c r="H3645" s="504">
        <v>554</v>
      </c>
      <c r="I3645" s="510">
        <v>1095.9000000000001</v>
      </c>
    </row>
    <row r="3646" spans="3:9">
      <c r="C3646" s="869" t="s">
        <v>2087</v>
      </c>
      <c r="D3646" s="872">
        <v>0.375</v>
      </c>
      <c r="E3646" s="871">
        <v>542</v>
      </c>
      <c r="F3646" s="871">
        <v>554</v>
      </c>
      <c r="G3646" s="504">
        <v>542</v>
      </c>
      <c r="H3646" s="504">
        <v>554</v>
      </c>
      <c r="I3646" s="510">
        <v>1096</v>
      </c>
    </row>
    <row r="3647" spans="3:9">
      <c r="C3647" s="869" t="s">
        <v>2087</v>
      </c>
      <c r="D3647" s="872">
        <v>0.41666666666666669</v>
      </c>
      <c r="E3647" s="871">
        <v>542.1</v>
      </c>
      <c r="F3647" s="871">
        <v>555</v>
      </c>
      <c r="G3647" s="504">
        <v>542.1</v>
      </c>
      <c r="H3647" s="504">
        <v>555</v>
      </c>
      <c r="I3647" s="510">
        <v>1097.0999999999999</v>
      </c>
    </row>
    <row r="3648" spans="3:9">
      <c r="C3648" s="869" t="s">
        <v>2087</v>
      </c>
      <c r="D3648" s="872">
        <v>0.45833333333333331</v>
      </c>
      <c r="E3648" s="871">
        <v>542.20000000000005</v>
      </c>
      <c r="F3648" s="871">
        <v>531</v>
      </c>
      <c r="G3648" s="504">
        <v>542.20000000000005</v>
      </c>
      <c r="H3648" s="504">
        <v>531</v>
      </c>
      <c r="I3648" s="510">
        <v>1073.2</v>
      </c>
    </row>
    <row r="3649" spans="3:9">
      <c r="C3649" s="869" t="s">
        <v>2087</v>
      </c>
      <c r="D3649" s="872">
        <v>0.5</v>
      </c>
      <c r="E3649" s="871">
        <v>542</v>
      </c>
      <c r="F3649" s="871">
        <v>492</v>
      </c>
      <c r="G3649" s="504">
        <v>542</v>
      </c>
      <c r="H3649" s="504">
        <v>492</v>
      </c>
      <c r="I3649" s="510">
        <v>1034</v>
      </c>
    </row>
    <row r="3650" spans="3:9">
      <c r="C3650" s="869" t="s">
        <v>2087</v>
      </c>
      <c r="D3650" s="872">
        <v>0.54166666666666663</v>
      </c>
      <c r="E3650" s="871">
        <v>542.1</v>
      </c>
      <c r="F3650" s="871">
        <v>451</v>
      </c>
      <c r="G3650" s="504">
        <v>542.1</v>
      </c>
      <c r="H3650" s="504">
        <v>451</v>
      </c>
      <c r="I3650" s="510">
        <v>993.1</v>
      </c>
    </row>
    <row r="3651" spans="3:9">
      <c r="C3651" s="869" t="s">
        <v>2087</v>
      </c>
      <c r="D3651" s="872">
        <v>0.58333333333333337</v>
      </c>
      <c r="E3651" s="871">
        <v>541.9</v>
      </c>
      <c r="F3651" s="871">
        <v>443</v>
      </c>
      <c r="G3651" s="504">
        <v>541.9</v>
      </c>
      <c r="H3651" s="504">
        <v>443</v>
      </c>
      <c r="I3651" s="510">
        <v>984.9</v>
      </c>
    </row>
    <row r="3652" spans="3:9">
      <c r="C3652" s="869" t="s">
        <v>2087</v>
      </c>
      <c r="D3652" s="872">
        <v>0.625</v>
      </c>
      <c r="E3652" s="871">
        <v>541.70000000000005</v>
      </c>
      <c r="F3652" s="871">
        <v>616</v>
      </c>
      <c r="G3652" s="504">
        <v>541.70000000000005</v>
      </c>
      <c r="H3652" s="504">
        <v>616</v>
      </c>
      <c r="I3652" s="510">
        <v>1157.7</v>
      </c>
    </row>
    <row r="3653" spans="3:9">
      <c r="C3653" s="869" t="s">
        <v>2087</v>
      </c>
      <c r="D3653" s="872">
        <v>0.66666666666666663</v>
      </c>
      <c r="E3653" s="871">
        <v>542.1</v>
      </c>
      <c r="F3653" s="871">
        <v>577</v>
      </c>
      <c r="G3653" s="504">
        <v>542.1</v>
      </c>
      <c r="H3653" s="504">
        <v>577</v>
      </c>
      <c r="I3653" s="510">
        <v>1119.0999999999999</v>
      </c>
    </row>
    <row r="3654" spans="3:9">
      <c r="C3654" s="869" t="s">
        <v>2087</v>
      </c>
      <c r="D3654" s="872">
        <v>0.70833333333333337</v>
      </c>
      <c r="E3654" s="871">
        <v>541.79999999999995</v>
      </c>
      <c r="F3654" s="871">
        <v>507</v>
      </c>
      <c r="G3654" s="504">
        <v>541.79999999999995</v>
      </c>
      <c r="H3654" s="504">
        <v>507</v>
      </c>
      <c r="I3654" s="510">
        <v>1048.8</v>
      </c>
    </row>
    <row r="3655" spans="3:9">
      <c r="C3655" s="869" t="s">
        <v>2087</v>
      </c>
      <c r="D3655" s="872">
        <v>0.75</v>
      </c>
      <c r="E3655" s="871">
        <v>541.9</v>
      </c>
      <c r="F3655" s="871">
        <v>504</v>
      </c>
      <c r="G3655" s="504">
        <v>541.9</v>
      </c>
      <c r="H3655" s="504">
        <v>504</v>
      </c>
      <c r="I3655" s="510">
        <v>1045.9000000000001</v>
      </c>
    </row>
    <row r="3656" spans="3:9">
      <c r="C3656" s="869" t="s">
        <v>2087</v>
      </c>
      <c r="D3656" s="872">
        <v>0.79166666666666663</v>
      </c>
      <c r="E3656" s="871">
        <v>562.70000000000005</v>
      </c>
      <c r="F3656" s="871">
        <v>491</v>
      </c>
      <c r="G3656" s="504">
        <v>562.70000000000005</v>
      </c>
      <c r="H3656" s="504">
        <v>491</v>
      </c>
      <c r="I3656" s="510">
        <v>1053.7</v>
      </c>
    </row>
    <row r="3657" spans="3:9">
      <c r="C3657" s="869" t="s">
        <v>2087</v>
      </c>
      <c r="D3657" s="872">
        <v>0.83333333333333337</v>
      </c>
      <c r="E3657" s="871">
        <v>553.4</v>
      </c>
      <c r="F3657" s="871">
        <v>528</v>
      </c>
      <c r="G3657" s="504">
        <v>553.4</v>
      </c>
      <c r="H3657" s="504">
        <v>528</v>
      </c>
      <c r="I3657" s="510">
        <v>1081.4000000000001</v>
      </c>
    </row>
    <row r="3658" spans="3:9">
      <c r="C3658" s="869" t="s">
        <v>2087</v>
      </c>
      <c r="D3658" s="872">
        <v>0.875</v>
      </c>
      <c r="E3658" s="871">
        <v>550.1</v>
      </c>
      <c r="F3658" s="871">
        <v>529</v>
      </c>
      <c r="G3658" s="504">
        <v>550.1</v>
      </c>
      <c r="H3658" s="504">
        <v>529</v>
      </c>
      <c r="I3658" s="510">
        <v>1079.0999999999999</v>
      </c>
    </row>
    <row r="3659" spans="3:9">
      <c r="C3659" s="869" t="s">
        <v>2087</v>
      </c>
      <c r="D3659" s="872">
        <v>0.91666666666666663</v>
      </c>
      <c r="E3659" s="871">
        <v>553.70000000000005</v>
      </c>
      <c r="F3659" s="871">
        <v>534</v>
      </c>
      <c r="G3659" s="504">
        <v>553.70000000000005</v>
      </c>
      <c r="H3659" s="504">
        <v>534</v>
      </c>
      <c r="I3659" s="510">
        <v>1087.7</v>
      </c>
    </row>
    <row r="3660" spans="3:9">
      <c r="C3660" s="869" t="s">
        <v>2087</v>
      </c>
      <c r="D3660" s="872">
        <v>0.95833333333333337</v>
      </c>
      <c r="E3660" s="871">
        <v>555.4</v>
      </c>
      <c r="F3660" s="871">
        <v>535</v>
      </c>
      <c r="G3660" s="504">
        <v>555.4</v>
      </c>
      <c r="H3660" s="504">
        <v>535</v>
      </c>
      <c r="I3660" s="510">
        <v>1090.4000000000001</v>
      </c>
    </row>
    <row r="3661" spans="3:9">
      <c r="C3661" s="869" t="s">
        <v>2087</v>
      </c>
      <c r="D3661" s="872">
        <v>0</v>
      </c>
      <c r="E3661" s="871">
        <v>544.79999999999995</v>
      </c>
      <c r="F3661" s="871">
        <v>507</v>
      </c>
      <c r="G3661" s="504">
        <v>544.79999999999995</v>
      </c>
      <c r="H3661" s="504">
        <v>507</v>
      </c>
      <c r="I3661" s="510">
        <v>1051.8</v>
      </c>
    </row>
    <row r="3662" spans="3:9">
      <c r="C3662" s="869" t="s">
        <v>2087</v>
      </c>
      <c r="D3662" s="872">
        <v>4.1666666666666664E-2</v>
      </c>
      <c r="E3662" s="871">
        <v>537.9</v>
      </c>
      <c r="F3662" s="871">
        <v>481</v>
      </c>
      <c r="G3662" s="504">
        <v>537.9</v>
      </c>
      <c r="H3662" s="504">
        <v>481</v>
      </c>
      <c r="I3662" s="510">
        <v>1018.9</v>
      </c>
    </row>
    <row r="3663" spans="3:9">
      <c r="C3663" s="869" t="s">
        <v>2087</v>
      </c>
      <c r="D3663" s="872">
        <v>8.3333333333333329E-2</v>
      </c>
      <c r="E3663" s="871">
        <v>538</v>
      </c>
      <c r="F3663" s="871">
        <v>539</v>
      </c>
      <c r="G3663" s="504">
        <v>538</v>
      </c>
      <c r="H3663" s="504">
        <v>539</v>
      </c>
      <c r="I3663" s="510">
        <v>1077</v>
      </c>
    </row>
    <row r="3664" spans="3:9">
      <c r="C3664" s="869" t="s">
        <v>2087</v>
      </c>
      <c r="D3664" s="872">
        <v>0.125</v>
      </c>
      <c r="E3664" s="871">
        <v>530</v>
      </c>
      <c r="F3664" s="871">
        <v>515</v>
      </c>
      <c r="G3664" s="504">
        <v>530</v>
      </c>
      <c r="H3664" s="504">
        <v>515</v>
      </c>
      <c r="I3664" s="510">
        <v>1045</v>
      </c>
    </row>
    <row r="3665" spans="3:9">
      <c r="C3665" s="869" t="s">
        <v>2087</v>
      </c>
      <c r="D3665" s="872">
        <v>0.16666666666666666</v>
      </c>
      <c r="E3665" s="871">
        <v>526.70000000000005</v>
      </c>
      <c r="F3665" s="871">
        <v>511</v>
      </c>
      <c r="G3665" s="504">
        <v>526.70000000000005</v>
      </c>
      <c r="H3665" s="504">
        <v>511</v>
      </c>
      <c r="I3665" s="510">
        <v>1037.7</v>
      </c>
    </row>
    <row r="3666" spans="3:9">
      <c r="C3666" s="869" t="s">
        <v>2087</v>
      </c>
      <c r="D3666" s="872">
        <v>0.20833333333333334</v>
      </c>
      <c r="E3666" s="871">
        <v>517.29999999999995</v>
      </c>
      <c r="F3666" s="871">
        <v>505</v>
      </c>
      <c r="G3666" s="504">
        <v>517.29999999999995</v>
      </c>
      <c r="H3666" s="504">
        <v>505</v>
      </c>
      <c r="I3666" s="510">
        <v>1022.3</v>
      </c>
    </row>
    <row r="3667" spans="3:9">
      <c r="C3667" s="869" t="s">
        <v>2087</v>
      </c>
      <c r="D3667" s="872">
        <v>0.25</v>
      </c>
      <c r="E3667" s="871">
        <v>549.9</v>
      </c>
      <c r="F3667" s="871">
        <v>464</v>
      </c>
      <c r="G3667" s="504">
        <v>549.9</v>
      </c>
      <c r="H3667" s="504">
        <v>464</v>
      </c>
      <c r="I3667" s="510">
        <v>1013.9</v>
      </c>
    </row>
    <row r="3668" spans="3:9">
      <c r="C3668" s="869" t="s">
        <v>2087</v>
      </c>
      <c r="D3668" s="872">
        <v>0.29166666666666669</v>
      </c>
      <c r="E3668" s="871">
        <v>600.29999999999995</v>
      </c>
      <c r="F3668" s="871">
        <v>533</v>
      </c>
      <c r="G3668" s="504">
        <v>600.29999999999995</v>
      </c>
      <c r="H3668" s="504">
        <v>533</v>
      </c>
      <c r="I3668" s="510">
        <v>1133.3</v>
      </c>
    </row>
    <row r="3669" spans="3:9">
      <c r="C3669" s="869" t="s">
        <v>2087</v>
      </c>
      <c r="D3669" s="872">
        <v>0.33333333333333331</v>
      </c>
      <c r="E3669" s="871">
        <v>600.20000000000005</v>
      </c>
      <c r="F3669" s="871">
        <v>439</v>
      </c>
      <c r="G3669" s="504">
        <v>600.20000000000005</v>
      </c>
      <c r="H3669" s="504">
        <v>439</v>
      </c>
      <c r="I3669" s="510">
        <v>1039.2</v>
      </c>
    </row>
    <row r="3670" spans="3:9">
      <c r="C3670" s="869" t="s">
        <v>2087</v>
      </c>
      <c r="D3670" s="872">
        <v>0.375</v>
      </c>
      <c r="E3670" s="871">
        <v>600.1</v>
      </c>
      <c r="F3670" s="871">
        <v>407</v>
      </c>
      <c r="G3670" s="504">
        <v>600.1</v>
      </c>
      <c r="H3670" s="504">
        <v>407</v>
      </c>
      <c r="I3670" s="510">
        <v>1007.1</v>
      </c>
    </row>
    <row r="3671" spans="3:9">
      <c r="C3671" s="869" t="s">
        <v>2087</v>
      </c>
      <c r="D3671" s="872">
        <v>0.41666666666666669</v>
      </c>
      <c r="E3671" s="871">
        <v>594.5</v>
      </c>
      <c r="F3671" s="871">
        <v>452</v>
      </c>
      <c r="G3671" s="504">
        <v>594.5</v>
      </c>
      <c r="H3671" s="504">
        <v>452</v>
      </c>
      <c r="I3671" s="510">
        <v>1046.5</v>
      </c>
    </row>
    <row r="3672" spans="3:9">
      <c r="C3672" s="869" t="s">
        <v>2087</v>
      </c>
      <c r="D3672" s="872">
        <v>0.45833333333333331</v>
      </c>
      <c r="E3672" s="871">
        <v>579.4</v>
      </c>
      <c r="F3672" s="871">
        <v>620</v>
      </c>
      <c r="G3672" s="504">
        <v>579.4</v>
      </c>
      <c r="H3672" s="504">
        <v>620</v>
      </c>
      <c r="I3672" s="510">
        <v>1199.4000000000001</v>
      </c>
    </row>
    <row r="3673" spans="3:9">
      <c r="C3673" s="869" t="s">
        <v>2087</v>
      </c>
      <c r="D3673" s="872">
        <v>0.5</v>
      </c>
      <c r="E3673" s="871">
        <v>555.4</v>
      </c>
      <c r="F3673" s="871">
        <v>536</v>
      </c>
      <c r="G3673" s="504">
        <v>555.4</v>
      </c>
      <c r="H3673" s="504">
        <v>536</v>
      </c>
      <c r="I3673" s="510">
        <v>1091.4000000000001</v>
      </c>
    </row>
    <row r="3674" spans="3:9">
      <c r="C3674" s="869" t="s">
        <v>2087</v>
      </c>
      <c r="D3674" s="872">
        <v>0.54166666666666663</v>
      </c>
      <c r="E3674" s="871">
        <v>531.1</v>
      </c>
      <c r="F3674" s="871">
        <v>457</v>
      </c>
      <c r="G3674" s="504">
        <v>531.1</v>
      </c>
      <c r="H3674" s="504">
        <v>457</v>
      </c>
      <c r="I3674" s="510">
        <v>988.1</v>
      </c>
    </row>
    <row r="3675" spans="3:9">
      <c r="C3675" s="869" t="s">
        <v>2087</v>
      </c>
      <c r="D3675" s="872">
        <v>0.58333333333333337</v>
      </c>
      <c r="E3675" s="871">
        <v>564.6</v>
      </c>
      <c r="F3675" s="871">
        <v>439</v>
      </c>
      <c r="G3675" s="504">
        <v>564.6</v>
      </c>
      <c r="H3675" s="504">
        <v>439</v>
      </c>
      <c r="I3675" s="510">
        <v>1003.6</v>
      </c>
    </row>
    <row r="3676" spans="3:9">
      <c r="C3676" s="869" t="s">
        <v>2087</v>
      </c>
      <c r="D3676" s="872">
        <v>0.625</v>
      </c>
      <c r="E3676" s="871">
        <v>564.4</v>
      </c>
      <c r="F3676" s="871">
        <v>510</v>
      </c>
      <c r="G3676" s="504">
        <v>564.4</v>
      </c>
      <c r="H3676" s="504">
        <v>510</v>
      </c>
      <c r="I3676" s="510">
        <v>1074.4000000000001</v>
      </c>
    </row>
    <row r="3677" spans="3:9">
      <c r="C3677" s="869" t="s">
        <v>2087</v>
      </c>
      <c r="D3677" s="872">
        <v>0.66666666666666663</v>
      </c>
      <c r="E3677" s="871">
        <v>560.1</v>
      </c>
      <c r="F3677" s="871">
        <v>457</v>
      </c>
      <c r="G3677" s="504">
        <v>560.1</v>
      </c>
      <c r="H3677" s="504">
        <v>457</v>
      </c>
      <c r="I3677" s="510">
        <v>1017.1</v>
      </c>
    </row>
    <row r="3678" spans="3:9">
      <c r="C3678" s="869" t="s">
        <v>2087</v>
      </c>
      <c r="D3678" s="872">
        <v>0.70833333333333337</v>
      </c>
      <c r="E3678" s="871">
        <v>560</v>
      </c>
      <c r="F3678" s="871">
        <v>486</v>
      </c>
      <c r="G3678" s="504">
        <v>560</v>
      </c>
      <c r="H3678" s="504">
        <v>486</v>
      </c>
      <c r="I3678" s="510">
        <v>1046</v>
      </c>
    </row>
    <row r="3679" spans="3:9">
      <c r="C3679" s="869" t="s">
        <v>2087</v>
      </c>
      <c r="D3679" s="872">
        <v>0.75</v>
      </c>
      <c r="E3679" s="871">
        <v>559.9</v>
      </c>
      <c r="F3679" s="871">
        <v>606</v>
      </c>
      <c r="G3679" s="504">
        <v>559.9</v>
      </c>
      <c r="H3679" s="504">
        <v>606</v>
      </c>
      <c r="I3679" s="510">
        <v>1165.9000000000001</v>
      </c>
    </row>
    <row r="3680" spans="3:9">
      <c r="C3680" s="869" t="s">
        <v>2087</v>
      </c>
      <c r="D3680" s="872">
        <v>0.79166666666666663</v>
      </c>
      <c r="E3680" s="871">
        <v>534.9</v>
      </c>
      <c r="F3680" s="871">
        <v>598</v>
      </c>
      <c r="G3680" s="504">
        <v>534.9</v>
      </c>
      <c r="H3680" s="504">
        <v>598</v>
      </c>
      <c r="I3680" s="510">
        <v>1132.9000000000001</v>
      </c>
    </row>
    <row r="3681" spans="3:9">
      <c r="C3681" s="869" t="s">
        <v>2087</v>
      </c>
      <c r="D3681" s="872">
        <v>0.83333333333333337</v>
      </c>
      <c r="E3681" s="871">
        <v>537.4</v>
      </c>
      <c r="F3681" s="871">
        <v>529</v>
      </c>
      <c r="G3681" s="504">
        <v>537.4</v>
      </c>
      <c r="H3681" s="504">
        <v>529</v>
      </c>
      <c r="I3681" s="510">
        <v>1066.4000000000001</v>
      </c>
    </row>
    <row r="3682" spans="3:9">
      <c r="C3682" s="869" t="s">
        <v>2087</v>
      </c>
      <c r="D3682" s="872">
        <v>0.875</v>
      </c>
      <c r="E3682" s="871">
        <v>539.5</v>
      </c>
      <c r="F3682" s="871">
        <v>511</v>
      </c>
      <c r="G3682" s="504">
        <v>539.5</v>
      </c>
      <c r="H3682" s="504">
        <v>511</v>
      </c>
      <c r="I3682" s="510">
        <v>1050.5</v>
      </c>
    </row>
    <row r="3683" spans="3:9">
      <c r="C3683" s="869" t="s">
        <v>2087</v>
      </c>
      <c r="D3683" s="872">
        <v>0.91666666666666663</v>
      </c>
      <c r="E3683" s="871">
        <v>545.6</v>
      </c>
      <c r="F3683" s="871">
        <v>566</v>
      </c>
      <c r="G3683" s="504">
        <v>545.6</v>
      </c>
      <c r="H3683" s="504">
        <v>566</v>
      </c>
      <c r="I3683" s="510">
        <v>1111.5999999999999</v>
      </c>
    </row>
    <row r="3684" spans="3:9">
      <c r="C3684" s="869" t="s">
        <v>2087</v>
      </c>
      <c r="D3684" s="872">
        <v>0.95833333333333337</v>
      </c>
      <c r="E3684" s="871">
        <v>559</v>
      </c>
      <c r="F3684" s="871">
        <v>599</v>
      </c>
      <c r="G3684" s="504">
        <v>559</v>
      </c>
      <c r="H3684" s="504">
        <v>599</v>
      </c>
      <c r="I3684" s="510">
        <v>1158</v>
      </c>
    </row>
    <row r="3685" spans="3:9">
      <c r="C3685" s="869" t="s">
        <v>2087</v>
      </c>
      <c r="D3685" s="872">
        <v>0</v>
      </c>
      <c r="E3685" s="871">
        <v>559.9</v>
      </c>
      <c r="F3685" s="871">
        <v>679</v>
      </c>
      <c r="G3685" s="504">
        <v>559.9</v>
      </c>
      <c r="H3685" s="504">
        <v>679</v>
      </c>
      <c r="I3685" s="510">
        <v>1238.9000000000001</v>
      </c>
    </row>
    <row r="3686" spans="3:9">
      <c r="C3686" s="869" t="s">
        <v>2087</v>
      </c>
      <c r="D3686" s="872">
        <v>4.1666666666666664E-2</v>
      </c>
      <c r="E3686" s="871">
        <v>581.70000000000005</v>
      </c>
      <c r="F3686" s="871">
        <v>590</v>
      </c>
      <c r="G3686" s="504">
        <v>581.70000000000005</v>
      </c>
      <c r="H3686" s="504">
        <v>590</v>
      </c>
      <c r="I3686" s="510">
        <v>1171.7</v>
      </c>
    </row>
    <row r="3687" spans="3:9">
      <c r="C3687" s="869" t="s">
        <v>2087</v>
      </c>
      <c r="D3687" s="872">
        <v>8.3333333333333329E-2</v>
      </c>
      <c r="E3687" s="871">
        <v>588</v>
      </c>
      <c r="F3687" s="871">
        <v>595</v>
      </c>
      <c r="G3687" s="504">
        <v>588</v>
      </c>
      <c r="H3687" s="504">
        <v>595</v>
      </c>
      <c r="I3687" s="510">
        <v>1183</v>
      </c>
    </row>
    <row r="3688" spans="3:9">
      <c r="C3688" s="869" t="s">
        <v>2087</v>
      </c>
      <c r="D3688" s="872">
        <v>0.125</v>
      </c>
      <c r="E3688" s="871">
        <v>560.29999999999995</v>
      </c>
      <c r="F3688" s="871">
        <v>598</v>
      </c>
      <c r="G3688" s="504">
        <v>560.29999999999995</v>
      </c>
      <c r="H3688" s="504">
        <v>598</v>
      </c>
      <c r="I3688" s="510">
        <v>1158.3</v>
      </c>
    </row>
    <row r="3689" spans="3:9">
      <c r="C3689" s="869" t="s">
        <v>2087</v>
      </c>
      <c r="D3689" s="872">
        <v>0.16666666666666666</v>
      </c>
      <c r="E3689" s="871">
        <v>549.79999999999995</v>
      </c>
      <c r="F3689" s="871">
        <v>594</v>
      </c>
      <c r="G3689" s="504">
        <v>549.79999999999995</v>
      </c>
      <c r="H3689" s="504">
        <v>594</v>
      </c>
      <c r="I3689" s="510">
        <v>1143.8</v>
      </c>
    </row>
    <row r="3690" spans="3:9">
      <c r="C3690" s="869" t="s">
        <v>2087</v>
      </c>
      <c r="D3690" s="872">
        <v>0.20833333333333334</v>
      </c>
      <c r="E3690" s="871">
        <v>550</v>
      </c>
      <c r="F3690" s="871">
        <v>601</v>
      </c>
      <c r="G3690" s="504">
        <v>550</v>
      </c>
      <c r="H3690" s="504">
        <v>601</v>
      </c>
      <c r="I3690" s="510">
        <v>1151</v>
      </c>
    </row>
    <row r="3691" spans="3:9">
      <c r="C3691" s="869" t="s">
        <v>2087</v>
      </c>
      <c r="D3691" s="872">
        <v>0.25</v>
      </c>
      <c r="E3691" s="871">
        <v>540.5</v>
      </c>
      <c r="F3691" s="871">
        <v>601</v>
      </c>
      <c r="G3691" s="504">
        <v>540.5</v>
      </c>
      <c r="H3691" s="504">
        <v>601</v>
      </c>
      <c r="I3691" s="510">
        <v>1141.5</v>
      </c>
    </row>
    <row r="3692" spans="3:9">
      <c r="C3692" s="869" t="s">
        <v>2087</v>
      </c>
      <c r="D3692" s="872">
        <v>0.29166666666666669</v>
      </c>
      <c r="E3692" s="871">
        <v>539.79999999999995</v>
      </c>
      <c r="F3692" s="871">
        <v>601</v>
      </c>
      <c r="G3692" s="504">
        <v>539.79999999999995</v>
      </c>
      <c r="H3692" s="504">
        <v>601</v>
      </c>
      <c r="I3692" s="510">
        <v>1140.8</v>
      </c>
    </row>
    <row r="3693" spans="3:9">
      <c r="C3693" s="869" t="s">
        <v>2087</v>
      </c>
      <c r="D3693" s="872">
        <v>0.33333333333333331</v>
      </c>
      <c r="E3693" s="871">
        <v>545.70000000000005</v>
      </c>
      <c r="F3693" s="871">
        <v>602</v>
      </c>
      <c r="G3693" s="504">
        <v>545.70000000000005</v>
      </c>
      <c r="H3693" s="504">
        <v>602</v>
      </c>
      <c r="I3693" s="510">
        <v>1147.7</v>
      </c>
    </row>
    <row r="3694" spans="3:9">
      <c r="C3694" s="869" t="s">
        <v>2087</v>
      </c>
      <c r="D3694" s="872">
        <v>0.375</v>
      </c>
      <c r="E3694" s="871">
        <v>550</v>
      </c>
      <c r="F3694" s="871">
        <v>603</v>
      </c>
      <c r="G3694" s="504">
        <v>550</v>
      </c>
      <c r="H3694" s="504">
        <v>603</v>
      </c>
      <c r="I3694" s="510">
        <v>1153</v>
      </c>
    </row>
    <row r="3695" spans="3:9">
      <c r="C3695" s="869" t="s">
        <v>2087</v>
      </c>
      <c r="D3695" s="872">
        <v>0.41666666666666669</v>
      </c>
      <c r="E3695" s="871">
        <v>550</v>
      </c>
      <c r="F3695" s="871">
        <v>635</v>
      </c>
      <c r="G3695" s="504">
        <v>550</v>
      </c>
      <c r="H3695" s="504">
        <v>635</v>
      </c>
      <c r="I3695" s="510">
        <v>1185</v>
      </c>
    </row>
    <row r="3696" spans="3:9">
      <c r="C3696" s="869" t="s">
        <v>2087</v>
      </c>
      <c r="D3696" s="872">
        <v>0.45833333333333331</v>
      </c>
      <c r="E3696" s="871">
        <v>550.20000000000005</v>
      </c>
      <c r="F3696" s="871">
        <v>637</v>
      </c>
      <c r="G3696" s="504">
        <v>550.20000000000005</v>
      </c>
      <c r="H3696" s="504">
        <v>637</v>
      </c>
      <c r="I3696" s="510">
        <v>1187.2</v>
      </c>
    </row>
    <row r="3697" spans="3:9">
      <c r="C3697" s="869" t="s">
        <v>2087</v>
      </c>
      <c r="D3697" s="872">
        <v>0.5</v>
      </c>
      <c r="E3697" s="871">
        <v>550</v>
      </c>
      <c r="F3697" s="871">
        <v>576</v>
      </c>
      <c r="G3697" s="504">
        <v>550</v>
      </c>
      <c r="H3697" s="504">
        <v>576</v>
      </c>
      <c r="I3697" s="510">
        <v>1126</v>
      </c>
    </row>
    <row r="3698" spans="3:9">
      <c r="C3698" s="869" t="s">
        <v>2087</v>
      </c>
      <c r="D3698" s="872">
        <v>0.54166666666666663</v>
      </c>
      <c r="E3698" s="871">
        <v>550</v>
      </c>
      <c r="F3698" s="871">
        <v>555</v>
      </c>
      <c r="G3698" s="504">
        <v>550</v>
      </c>
      <c r="H3698" s="504">
        <v>555</v>
      </c>
      <c r="I3698" s="510">
        <v>1105</v>
      </c>
    </row>
    <row r="3699" spans="3:9">
      <c r="C3699" s="869" t="s">
        <v>2087</v>
      </c>
      <c r="D3699" s="872">
        <v>0.58333333333333337</v>
      </c>
      <c r="E3699" s="871">
        <v>550.1</v>
      </c>
      <c r="F3699" s="871">
        <v>525</v>
      </c>
      <c r="G3699" s="504">
        <v>550.1</v>
      </c>
      <c r="H3699" s="504">
        <v>525</v>
      </c>
      <c r="I3699" s="510">
        <v>1075.0999999999999</v>
      </c>
    </row>
    <row r="3700" spans="3:9">
      <c r="C3700" s="869" t="s">
        <v>2087</v>
      </c>
      <c r="D3700" s="872">
        <v>0.625</v>
      </c>
      <c r="E3700" s="871">
        <v>549.9</v>
      </c>
      <c r="F3700" s="871">
        <v>518</v>
      </c>
      <c r="G3700" s="504">
        <v>549.9</v>
      </c>
      <c r="H3700" s="504">
        <v>518</v>
      </c>
      <c r="I3700" s="510">
        <v>1067.9000000000001</v>
      </c>
    </row>
    <row r="3701" spans="3:9">
      <c r="C3701" s="869" t="s">
        <v>2087</v>
      </c>
      <c r="D3701" s="872">
        <v>0.66666666666666663</v>
      </c>
      <c r="E3701" s="871">
        <v>550</v>
      </c>
      <c r="F3701" s="871">
        <v>508</v>
      </c>
      <c r="G3701" s="504">
        <v>550</v>
      </c>
      <c r="H3701" s="504">
        <v>508</v>
      </c>
      <c r="I3701" s="510">
        <v>1058</v>
      </c>
    </row>
    <row r="3702" spans="3:9">
      <c r="C3702" s="869" t="s">
        <v>2087</v>
      </c>
      <c r="D3702" s="872">
        <v>0.70833333333333337</v>
      </c>
      <c r="E3702" s="871">
        <v>550.20000000000005</v>
      </c>
      <c r="F3702" s="871">
        <v>506</v>
      </c>
      <c r="G3702" s="504">
        <v>550.20000000000005</v>
      </c>
      <c r="H3702" s="504">
        <v>506</v>
      </c>
      <c r="I3702" s="510">
        <v>1056.2</v>
      </c>
    </row>
    <row r="3703" spans="3:9">
      <c r="C3703" s="869" t="s">
        <v>2087</v>
      </c>
      <c r="D3703" s="872">
        <v>0.75</v>
      </c>
      <c r="E3703" s="871">
        <v>550</v>
      </c>
      <c r="F3703" s="871">
        <v>516</v>
      </c>
      <c r="G3703" s="504">
        <v>550</v>
      </c>
      <c r="H3703" s="504">
        <v>516</v>
      </c>
      <c r="I3703" s="510">
        <v>1066</v>
      </c>
    </row>
    <row r="3704" spans="3:9">
      <c r="C3704" s="869" t="s">
        <v>2087</v>
      </c>
      <c r="D3704" s="872">
        <v>0.79166666666666663</v>
      </c>
      <c r="E3704" s="871">
        <v>549.9</v>
      </c>
      <c r="F3704" s="871">
        <v>533</v>
      </c>
      <c r="G3704" s="504">
        <v>549.9</v>
      </c>
      <c r="H3704" s="504">
        <v>533</v>
      </c>
      <c r="I3704" s="510">
        <v>1082.9000000000001</v>
      </c>
    </row>
    <row r="3705" spans="3:9">
      <c r="C3705" s="869" t="s">
        <v>2087</v>
      </c>
      <c r="D3705" s="872">
        <v>0.83333333333333337</v>
      </c>
      <c r="E3705" s="871">
        <v>549.9</v>
      </c>
      <c r="F3705" s="871">
        <v>536</v>
      </c>
      <c r="G3705" s="504">
        <v>549.9</v>
      </c>
      <c r="H3705" s="504">
        <v>536</v>
      </c>
      <c r="I3705" s="510">
        <v>1085.9000000000001</v>
      </c>
    </row>
    <row r="3706" spans="3:9">
      <c r="C3706" s="869" t="s">
        <v>2087</v>
      </c>
      <c r="D3706" s="872">
        <v>0.875</v>
      </c>
      <c r="E3706" s="871">
        <v>555.5</v>
      </c>
      <c r="F3706" s="871">
        <v>543</v>
      </c>
      <c r="G3706" s="504">
        <v>555.5</v>
      </c>
      <c r="H3706" s="504">
        <v>543</v>
      </c>
      <c r="I3706" s="510">
        <v>1098.5</v>
      </c>
    </row>
    <row r="3707" spans="3:9">
      <c r="C3707" s="869" t="s">
        <v>2087</v>
      </c>
      <c r="D3707" s="872">
        <v>0.91666666666666663</v>
      </c>
      <c r="E3707" s="871">
        <v>560.20000000000005</v>
      </c>
      <c r="F3707" s="871">
        <v>532</v>
      </c>
      <c r="G3707" s="504">
        <v>560.20000000000005</v>
      </c>
      <c r="H3707" s="504">
        <v>532</v>
      </c>
      <c r="I3707" s="510">
        <v>1092.2</v>
      </c>
    </row>
    <row r="3708" spans="3:9">
      <c r="C3708" s="869" t="s">
        <v>2087</v>
      </c>
      <c r="D3708" s="872">
        <v>0.95833333333333337</v>
      </c>
      <c r="E3708" s="871">
        <v>555.6</v>
      </c>
      <c r="F3708" s="871">
        <v>526</v>
      </c>
      <c r="G3708" s="504">
        <v>555.6</v>
      </c>
      <c r="H3708" s="504">
        <v>526</v>
      </c>
      <c r="I3708" s="510">
        <v>1081.5999999999999</v>
      </c>
    </row>
    <row r="3709" spans="3:9">
      <c r="C3709" s="869" t="s">
        <v>2087</v>
      </c>
      <c r="D3709" s="872">
        <v>0</v>
      </c>
      <c r="E3709" s="871">
        <v>550.1</v>
      </c>
      <c r="F3709" s="871">
        <v>530</v>
      </c>
      <c r="G3709" s="504">
        <v>550.1</v>
      </c>
      <c r="H3709" s="504">
        <v>530</v>
      </c>
      <c r="I3709" s="510">
        <v>1080.0999999999999</v>
      </c>
    </row>
    <row r="3710" spans="3:9">
      <c r="C3710" s="869" t="s">
        <v>2087</v>
      </c>
      <c r="D3710" s="872">
        <v>4.1666666666666664E-2</v>
      </c>
      <c r="E3710" s="871">
        <v>550</v>
      </c>
      <c r="F3710" s="871">
        <v>531</v>
      </c>
      <c r="G3710" s="504">
        <v>550</v>
      </c>
      <c r="H3710" s="504">
        <v>531</v>
      </c>
      <c r="I3710" s="510">
        <v>1081</v>
      </c>
    </row>
    <row r="3711" spans="3:9">
      <c r="C3711" s="869" t="s">
        <v>2087</v>
      </c>
      <c r="D3711" s="872">
        <v>8.3333333333333329E-2</v>
      </c>
      <c r="E3711" s="871">
        <v>550.20000000000005</v>
      </c>
      <c r="F3711" s="871">
        <v>530</v>
      </c>
      <c r="G3711" s="504">
        <v>550.20000000000005</v>
      </c>
      <c r="H3711" s="504">
        <v>530</v>
      </c>
      <c r="I3711" s="510">
        <v>1080.2</v>
      </c>
    </row>
    <row r="3712" spans="3:9">
      <c r="C3712" s="869" t="s">
        <v>2087</v>
      </c>
      <c r="D3712" s="872">
        <v>0.125</v>
      </c>
      <c r="E3712" s="871">
        <v>550.20000000000005</v>
      </c>
      <c r="F3712" s="871">
        <v>516</v>
      </c>
      <c r="G3712" s="504">
        <v>550.20000000000005</v>
      </c>
      <c r="H3712" s="504">
        <v>516</v>
      </c>
      <c r="I3712" s="510">
        <v>1066.2</v>
      </c>
    </row>
    <row r="3713" spans="3:9">
      <c r="C3713" s="869" t="s">
        <v>2087</v>
      </c>
      <c r="D3713" s="872">
        <v>0.16666666666666666</v>
      </c>
      <c r="E3713" s="871">
        <v>524</v>
      </c>
      <c r="F3713" s="871">
        <v>495</v>
      </c>
      <c r="G3713" s="504">
        <v>524</v>
      </c>
      <c r="H3713" s="504">
        <v>495</v>
      </c>
      <c r="I3713" s="510">
        <v>1019</v>
      </c>
    </row>
    <row r="3714" spans="3:9">
      <c r="C3714" s="869" t="s">
        <v>2087</v>
      </c>
      <c r="D3714" s="872">
        <v>0.20833333333333334</v>
      </c>
      <c r="E3714" s="871">
        <v>500.8</v>
      </c>
      <c r="F3714" s="871">
        <v>458</v>
      </c>
      <c r="G3714" s="504">
        <v>500.8</v>
      </c>
      <c r="H3714" s="504">
        <v>458</v>
      </c>
      <c r="I3714" s="510">
        <v>958.8</v>
      </c>
    </row>
    <row r="3715" spans="3:9">
      <c r="C3715" s="869" t="s">
        <v>2087</v>
      </c>
      <c r="D3715" s="872">
        <v>0.25</v>
      </c>
      <c r="E3715" s="871">
        <v>513.79999999999995</v>
      </c>
      <c r="F3715" s="871">
        <v>481</v>
      </c>
      <c r="G3715" s="504">
        <v>513.79999999999995</v>
      </c>
      <c r="H3715" s="504">
        <v>481</v>
      </c>
      <c r="I3715" s="510">
        <v>994.8</v>
      </c>
    </row>
    <row r="3716" spans="3:9">
      <c r="C3716" s="869" t="s">
        <v>2087</v>
      </c>
      <c r="D3716" s="872">
        <v>0.29166666666666669</v>
      </c>
      <c r="E3716" s="871">
        <v>512.79999999999995</v>
      </c>
      <c r="F3716" s="871">
        <v>465</v>
      </c>
      <c r="G3716" s="504">
        <v>512.79999999999995</v>
      </c>
      <c r="H3716" s="504">
        <v>465</v>
      </c>
      <c r="I3716" s="510">
        <v>977.8</v>
      </c>
    </row>
    <row r="3717" spans="3:9">
      <c r="C3717" s="869" t="s">
        <v>2087</v>
      </c>
      <c r="D3717" s="872">
        <v>0.33333333333333331</v>
      </c>
      <c r="E3717" s="871">
        <v>509.9</v>
      </c>
      <c r="F3717" s="871">
        <v>485</v>
      </c>
      <c r="G3717" s="504">
        <v>509.9</v>
      </c>
      <c r="H3717" s="504">
        <v>485</v>
      </c>
      <c r="I3717" s="510">
        <v>994.9</v>
      </c>
    </row>
    <row r="3718" spans="3:9">
      <c r="C3718" s="869" t="s">
        <v>2087</v>
      </c>
      <c r="D3718" s="872">
        <v>0.375</v>
      </c>
      <c r="E3718" s="871">
        <v>518.5</v>
      </c>
      <c r="F3718" s="871">
        <v>488</v>
      </c>
      <c r="G3718" s="504">
        <v>518.5</v>
      </c>
      <c r="H3718" s="504">
        <v>488</v>
      </c>
      <c r="I3718" s="510">
        <v>1006.5</v>
      </c>
    </row>
    <row r="3719" spans="3:9">
      <c r="C3719" s="869" t="s">
        <v>2087</v>
      </c>
      <c r="D3719" s="872">
        <v>0.41666666666666669</v>
      </c>
      <c r="E3719" s="871">
        <v>520.29999999999995</v>
      </c>
      <c r="F3719" s="871">
        <v>395</v>
      </c>
      <c r="G3719" s="504">
        <v>520.29999999999995</v>
      </c>
      <c r="H3719" s="504">
        <v>395</v>
      </c>
      <c r="I3719" s="510">
        <v>915.3</v>
      </c>
    </row>
    <row r="3720" spans="3:9">
      <c r="C3720" s="869" t="s">
        <v>2087</v>
      </c>
      <c r="D3720" s="872">
        <v>0.45833333333333331</v>
      </c>
      <c r="E3720" s="871">
        <v>520.20000000000005</v>
      </c>
      <c r="F3720" s="871">
        <v>471</v>
      </c>
      <c r="G3720" s="504">
        <v>520.20000000000005</v>
      </c>
      <c r="H3720" s="504">
        <v>471</v>
      </c>
      <c r="I3720" s="510">
        <v>991.2</v>
      </c>
    </row>
    <row r="3721" spans="3:9">
      <c r="C3721" s="869" t="s">
        <v>2087</v>
      </c>
      <c r="D3721" s="872">
        <v>0.5</v>
      </c>
      <c r="E3721" s="871">
        <v>520.1</v>
      </c>
      <c r="F3721" s="871">
        <v>566</v>
      </c>
      <c r="G3721" s="504">
        <v>520.1</v>
      </c>
      <c r="H3721" s="504">
        <v>566</v>
      </c>
      <c r="I3721" s="510">
        <v>1086.0999999999999</v>
      </c>
    </row>
    <row r="3722" spans="3:9">
      <c r="C3722" s="869" t="s">
        <v>2087</v>
      </c>
      <c r="D3722" s="872">
        <v>0.54166666666666663</v>
      </c>
      <c r="E3722" s="871">
        <v>512.29999999999995</v>
      </c>
      <c r="F3722" s="871">
        <v>499</v>
      </c>
      <c r="G3722" s="504">
        <v>512.29999999999995</v>
      </c>
      <c r="H3722" s="504">
        <v>499</v>
      </c>
      <c r="I3722" s="510">
        <v>1011.3</v>
      </c>
    </row>
    <row r="3723" spans="3:9">
      <c r="C3723" s="869" t="s">
        <v>2087</v>
      </c>
      <c r="D3723" s="872">
        <v>0.58333333333333337</v>
      </c>
      <c r="E3723" s="871">
        <v>509.9</v>
      </c>
      <c r="F3723" s="871">
        <v>468</v>
      </c>
      <c r="G3723" s="504">
        <v>509.9</v>
      </c>
      <c r="H3723" s="504">
        <v>468</v>
      </c>
      <c r="I3723" s="510">
        <v>977.9</v>
      </c>
    </row>
    <row r="3724" spans="3:9">
      <c r="C3724" s="869" t="s">
        <v>2087</v>
      </c>
      <c r="D3724" s="872">
        <v>0.625</v>
      </c>
      <c r="E3724" s="871">
        <v>509.9</v>
      </c>
      <c r="F3724" s="871">
        <v>527</v>
      </c>
      <c r="G3724" s="504">
        <v>509.9</v>
      </c>
      <c r="H3724" s="504">
        <v>527</v>
      </c>
      <c r="I3724" s="510">
        <v>1036.9000000000001</v>
      </c>
    </row>
    <row r="3725" spans="3:9">
      <c r="C3725" s="869" t="s">
        <v>2087</v>
      </c>
      <c r="D3725" s="872">
        <v>0.66666666666666663</v>
      </c>
      <c r="E3725" s="871">
        <v>509.8</v>
      </c>
      <c r="F3725" s="871">
        <v>500</v>
      </c>
      <c r="G3725" s="504">
        <v>509.8</v>
      </c>
      <c r="H3725" s="504">
        <v>500</v>
      </c>
      <c r="I3725" s="510">
        <v>1009.8</v>
      </c>
    </row>
    <row r="3726" spans="3:9">
      <c r="C3726" s="869" t="s">
        <v>2087</v>
      </c>
      <c r="D3726" s="872">
        <v>0.70833333333333337</v>
      </c>
      <c r="E3726" s="871">
        <v>509.8</v>
      </c>
      <c r="F3726" s="871">
        <v>479</v>
      </c>
      <c r="G3726" s="504">
        <v>509.8</v>
      </c>
      <c r="H3726" s="504">
        <v>479</v>
      </c>
      <c r="I3726" s="510">
        <v>988.8</v>
      </c>
    </row>
    <row r="3727" spans="3:9">
      <c r="C3727" s="869" t="s">
        <v>2087</v>
      </c>
      <c r="D3727" s="872">
        <v>0.75</v>
      </c>
      <c r="E3727" s="871">
        <v>510</v>
      </c>
      <c r="F3727" s="871">
        <v>543</v>
      </c>
      <c r="G3727" s="504">
        <v>510</v>
      </c>
      <c r="H3727" s="504">
        <v>543</v>
      </c>
      <c r="I3727" s="510">
        <v>1053</v>
      </c>
    </row>
    <row r="3728" spans="3:9">
      <c r="C3728" s="869" t="s">
        <v>2087</v>
      </c>
      <c r="D3728" s="872">
        <v>0.79166666666666663</v>
      </c>
      <c r="E3728" s="871">
        <v>510</v>
      </c>
      <c r="F3728" s="871">
        <v>509</v>
      </c>
      <c r="G3728" s="504">
        <v>510</v>
      </c>
      <c r="H3728" s="504">
        <v>509</v>
      </c>
      <c r="I3728" s="510">
        <v>1019</v>
      </c>
    </row>
    <row r="3729" spans="3:9">
      <c r="C3729" s="869" t="s">
        <v>2087</v>
      </c>
      <c r="D3729" s="872">
        <v>0.83333333333333337</v>
      </c>
      <c r="E3729" s="871">
        <v>503.4</v>
      </c>
      <c r="F3729" s="871">
        <v>468</v>
      </c>
      <c r="G3729" s="504">
        <v>503.4</v>
      </c>
      <c r="H3729" s="504">
        <v>468</v>
      </c>
      <c r="I3729" s="510">
        <v>971.4</v>
      </c>
    </row>
    <row r="3730" spans="3:9">
      <c r="C3730" s="869" t="s">
        <v>2087</v>
      </c>
      <c r="D3730" s="872">
        <v>0.875</v>
      </c>
      <c r="E3730" s="871">
        <v>499.9</v>
      </c>
      <c r="F3730" s="871">
        <v>430</v>
      </c>
      <c r="G3730" s="504">
        <v>499.9</v>
      </c>
      <c r="H3730" s="504">
        <v>430</v>
      </c>
      <c r="I3730" s="510">
        <v>929.9</v>
      </c>
    </row>
    <row r="3731" spans="3:9">
      <c r="C3731" s="869" t="s">
        <v>2087</v>
      </c>
      <c r="D3731" s="872">
        <v>0.91666666666666663</v>
      </c>
      <c r="E3731" s="871">
        <v>499.9</v>
      </c>
      <c r="F3731" s="871">
        <v>503</v>
      </c>
      <c r="G3731" s="504">
        <v>499.9</v>
      </c>
      <c r="H3731" s="504">
        <v>503</v>
      </c>
      <c r="I3731" s="510">
        <v>1002.9</v>
      </c>
    </row>
    <row r="3732" spans="3:9">
      <c r="C3732" s="869" t="s">
        <v>2087</v>
      </c>
      <c r="D3732" s="872">
        <v>0.95833333333333337</v>
      </c>
      <c r="E3732" s="871">
        <v>512.6</v>
      </c>
      <c r="F3732" s="871">
        <v>569</v>
      </c>
      <c r="G3732" s="504">
        <v>512.6</v>
      </c>
      <c r="H3732" s="504">
        <v>569</v>
      </c>
      <c r="I3732" s="510">
        <v>1081.5999999999999</v>
      </c>
    </row>
    <row r="3733" spans="3:9">
      <c r="C3733" s="870">
        <v>45627</v>
      </c>
      <c r="D3733" s="872">
        <v>0</v>
      </c>
      <c r="E3733" s="871">
        <v>588.70000000000005</v>
      </c>
      <c r="F3733" s="871">
        <v>560</v>
      </c>
      <c r="G3733" s="504">
        <v>588.70000000000005</v>
      </c>
      <c r="H3733" s="504">
        <v>560</v>
      </c>
      <c r="I3733" s="510">
        <v>1148.7</v>
      </c>
    </row>
    <row r="3734" spans="3:9">
      <c r="C3734" s="870">
        <v>45627</v>
      </c>
      <c r="D3734" s="872">
        <v>4.1666666666666664E-2</v>
      </c>
      <c r="E3734" s="871">
        <v>523.6</v>
      </c>
      <c r="F3734" s="871">
        <v>496</v>
      </c>
      <c r="G3734" s="504">
        <v>523.6</v>
      </c>
      <c r="H3734" s="504">
        <v>496</v>
      </c>
      <c r="I3734" s="510">
        <v>1019.6</v>
      </c>
    </row>
    <row r="3735" spans="3:9">
      <c r="C3735" s="870">
        <v>45627</v>
      </c>
      <c r="D3735" s="872">
        <v>8.3333333333333329E-2</v>
      </c>
      <c r="E3735" s="871">
        <v>519.9</v>
      </c>
      <c r="F3735" s="871">
        <v>488</v>
      </c>
      <c r="G3735" s="504">
        <v>519.9</v>
      </c>
      <c r="H3735" s="504">
        <v>488</v>
      </c>
      <c r="I3735" s="510">
        <v>1007.9</v>
      </c>
    </row>
    <row r="3736" spans="3:9">
      <c r="C3736" s="870">
        <v>45627</v>
      </c>
      <c r="D3736" s="872">
        <v>0.125</v>
      </c>
      <c r="E3736" s="871">
        <v>519.9</v>
      </c>
      <c r="F3736" s="871">
        <v>481</v>
      </c>
      <c r="G3736" s="504">
        <v>519.9</v>
      </c>
      <c r="H3736" s="504">
        <v>481</v>
      </c>
      <c r="I3736" s="510">
        <v>1000.9</v>
      </c>
    </row>
    <row r="3737" spans="3:9">
      <c r="C3737" s="870">
        <v>45627</v>
      </c>
      <c r="D3737" s="872">
        <v>0.16666666666666666</v>
      </c>
      <c r="E3737" s="871">
        <v>520</v>
      </c>
      <c r="F3737" s="871">
        <v>462</v>
      </c>
      <c r="G3737" s="504">
        <v>520</v>
      </c>
      <c r="H3737" s="504">
        <v>462</v>
      </c>
      <c r="I3737" s="510">
        <v>982</v>
      </c>
    </row>
    <row r="3738" spans="3:9">
      <c r="C3738" s="870">
        <v>45627</v>
      </c>
      <c r="D3738" s="872">
        <v>0.20833333333333334</v>
      </c>
      <c r="E3738" s="871">
        <v>520.20000000000005</v>
      </c>
      <c r="F3738" s="871">
        <v>440</v>
      </c>
      <c r="G3738" s="504">
        <v>520.20000000000005</v>
      </c>
      <c r="H3738" s="504">
        <v>440</v>
      </c>
      <c r="I3738" s="510">
        <v>960.2</v>
      </c>
    </row>
    <row r="3739" spans="3:9">
      <c r="C3739" s="870">
        <v>45627</v>
      </c>
      <c r="D3739" s="872">
        <v>0.25</v>
      </c>
      <c r="E3739" s="871">
        <v>520</v>
      </c>
      <c r="F3739" s="871">
        <v>517</v>
      </c>
      <c r="G3739" s="504">
        <v>520</v>
      </c>
      <c r="H3739" s="504">
        <v>517</v>
      </c>
      <c r="I3739" s="510">
        <v>1037</v>
      </c>
    </row>
    <row r="3740" spans="3:9">
      <c r="C3740" s="870">
        <v>45627</v>
      </c>
      <c r="D3740" s="872">
        <v>0.29166666666666669</v>
      </c>
      <c r="E3740" s="871">
        <v>520</v>
      </c>
      <c r="F3740" s="871">
        <v>546</v>
      </c>
      <c r="G3740" s="504">
        <v>520</v>
      </c>
      <c r="H3740" s="504">
        <v>546</v>
      </c>
      <c r="I3740" s="510">
        <v>1066</v>
      </c>
    </row>
    <row r="3741" spans="3:9">
      <c r="C3741" s="870">
        <v>45627</v>
      </c>
      <c r="D3741" s="872">
        <v>0.33333333333333331</v>
      </c>
      <c r="E3741" s="871">
        <v>519.9</v>
      </c>
      <c r="F3741" s="871">
        <v>519</v>
      </c>
      <c r="G3741" s="504">
        <v>519.9</v>
      </c>
      <c r="H3741" s="504">
        <v>519</v>
      </c>
      <c r="I3741" s="510">
        <v>1038.9000000000001</v>
      </c>
    </row>
    <row r="3742" spans="3:9">
      <c r="C3742" s="870">
        <v>45627</v>
      </c>
      <c r="D3742" s="872">
        <v>0.375</v>
      </c>
      <c r="E3742" s="871">
        <v>520</v>
      </c>
      <c r="F3742" s="871">
        <v>518</v>
      </c>
      <c r="G3742" s="504">
        <v>520</v>
      </c>
      <c r="H3742" s="504">
        <v>518</v>
      </c>
      <c r="I3742" s="510">
        <v>1038</v>
      </c>
    </row>
    <row r="3743" spans="3:9">
      <c r="C3743" s="870">
        <v>45627</v>
      </c>
      <c r="D3743" s="872">
        <v>0.41666666666666669</v>
      </c>
      <c r="E3743" s="871">
        <v>520</v>
      </c>
      <c r="F3743" s="871">
        <v>515</v>
      </c>
      <c r="G3743" s="504">
        <v>520</v>
      </c>
      <c r="H3743" s="504">
        <v>515</v>
      </c>
      <c r="I3743" s="510">
        <v>1035</v>
      </c>
    </row>
    <row r="3744" spans="3:9">
      <c r="C3744" s="870">
        <v>45627</v>
      </c>
      <c r="D3744" s="872">
        <v>0.45833333333333331</v>
      </c>
      <c r="E3744" s="871">
        <v>519.9</v>
      </c>
      <c r="F3744" s="871">
        <v>522</v>
      </c>
      <c r="G3744" s="504">
        <v>519.9</v>
      </c>
      <c r="H3744" s="504">
        <v>522</v>
      </c>
      <c r="I3744" s="510">
        <v>1041.9000000000001</v>
      </c>
    </row>
    <row r="3745" spans="3:9">
      <c r="C3745" s="870">
        <v>45627</v>
      </c>
      <c r="D3745" s="872">
        <v>0.5</v>
      </c>
      <c r="E3745" s="871">
        <v>520.1</v>
      </c>
      <c r="F3745" s="871">
        <v>530</v>
      </c>
      <c r="G3745" s="504">
        <v>520.1</v>
      </c>
      <c r="H3745" s="504">
        <v>530</v>
      </c>
      <c r="I3745" s="510">
        <v>1050.0999999999999</v>
      </c>
    </row>
    <row r="3746" spans="3:9">
      <c r="C3746" s="870">
        <v>45627</v>
      </c>
      <c r="D3746" s="872">
        <v>0.54166666666666663</v>
      </c>
      <c r="E3746" s="871">
        <v>520.1</v>
      </c>
      <c r="F3746" s="871">
        <v>511</v>
      </c>
      <c r="G3746" s="504">
        <v>520.1</v>
      </c>
      <c r="H3746" s="504">
        <v>511</v>
      </c>
      <c r="I3746" s="510">
        <v>1031.0999999999999</v>
      </c>
    </row>
    <row r="3747" spans="3:9">
      <c r="C3747" s="870">
        <v>45627</v>
      </c>
      <c r="D3747" s="872">
        <v>0.58333333333333337</v>
      </c>
      <c r="E3747" s="871">
        <v>514.9</v>
      </c>
      <c r="F3747" s="871">
        <v>491</v>
      </c>
      <c r="G3747" s="504">
        <v>514.9</v>
      </c>
      <c r="H3747" s="504">
        <v>491</v>
      </c>
      <c r="I3747" s="510">
        <v>1005.9</v>
      </c>
    </row>
    <row r="3748" spans="3:9">
      <c r="C3748" s="870">
        <v>45627</v>
      </c>
      <c r="D3748" s="872">
        <v>0.625</v>
      </c>
      <c r="E3748" s="871">
        <v>509.9</v>
      </c>
      <c r="F3748" s="871">
        <v>461</v>
      </c>
      <c r="G3748" s="504">
        <v>509.9</v>
      </c>
      <c r="H3748" s="504">
        <v>461</v>
      </c>
      <c r="I3748" s="510">
        <v>970.9</v>
      </c>
    </row>
    <row r="3749" spans="3:9">
      <c r="C3749" s="870">
        <v>45627</v>
      </c>
      <c r="D3749" s="872">
        <v>0.66666666666666663</v>
      </c>
      <c r="E3749" s="871">
        <v>510.2</v>
      </c>
      <c r="F3749" s="871">
        <v>401</v>
      </c>
      <c r="G3749" s="504">
        <v>510.2</v>
      </c>
      <c r="H3749" s="504">
        <v>401</v>
      </c>
      <c r="I3749" s="510">
        <v>911.2</v>
      </c>
    </row>
    <row r="3750" spans="3:9">
      <c r="C3750" s="870">
        <v>45627</v>
      </c>
      <c r="D3750" s="872">
        <v>0.70833333333333337</v>
      </c>
      <c r="E3750" s="871">
        <v>509.7</v>
      </c>
      <c r="F3750" s="871">
        <v>530</v>
      </c>
      <c r="G3750" s="504">
        <v>509.7</v>
      </c>
      <c r="H3750" s="504">
        <v>530</v>
      </c>
      <c r="I3750" s="510">
        <v>1039.7</v>
      </c>
    </row>
    <row r="3751" spans="3:9">
      <c r="C3751" s="870">
        <v>45627</v>
      </c>
      <c r="D3751" s="872">
        <v>0.75</v>
      </c>
      <c r="E3751" s="871">
        <v>510.1</v>
      </c>
      <c r="F3751" s="871">
        <v>521</v>
      </c>
      <c r="G3751" s="504">
        <v>510.1</v>
      </c>
      <c r="H3751" s="504">
        <v>521</v>
      </c>
      <c r="I3751" s="510">
        <v>1031.0999999999999</v>
      </c>
    </row>
    <row r="3752" spans="3:9">
      <c r="C3752" s="870">
        <v>45627</v>
      </c>
      <c r="D3752" s="872">
        <v>0.79166666666666663</v>
      </c>
      <c r="E3752" s="871">
        <v>513.4</v>
      </c>
      <c r="F3752" s="871">
        <v>491</v>
      </c>
      <c r="G3752" s="504">
        <v>513.4</v>
      </c>
      <c r="H3752" s="504">
        <v>491</v>
      </c>
      <c r="I3752" s="510">
        <v>1004.4</v>
      </c>
    </row>
    <row r="3753" spans="3:9">
      <c r="C3753" s="870">
        <v>45627</v>
      </c>
      <c r="D3753" s="872">
        <v>0.83333333333333337</v>
      </c>
      <c r="E3753" s="871">
        <v>506.8</v>
      </c>
      <c r="F3753" s="871">
        <v>479</v>
      </c>
      <c r="G3753" s="504">
        <v>506.8</v>
      </c>
      <c r="H3753" s="504">
        <v>479</v>
      </c>
      <c r="I3753" s="510">
        <v>985.8</v>
      </c>
    </row>
    <row r="3754" spans="3:9">
      <c r="C3754" s="870">
        <v>45627</v>
      </c>
      <c r="D3754" s="872">
        <v>0.875</v>
      </c>
      <c r="E3754" s="871">
        <v>387.8</v>
      </c>
      <c r="F3754" s="871">
        <v>445</v>
      </c>
      <c r="G3754" s="504">
        <v>387.8</v>
      </c>
      <c r="H3754" s="504">
        <v>445</v>
      </c>
      <c r="I3754" s="510">
        <v>832.8</v>
      </c>
    </row>
    <row r="3755" spans="3:9">
      <c r="C3755" s="870">
        <v>45627</v>
      </c>
      <c r="D3755" s="872">
        <v>0.91666666666666663</v>
      </c>
      <c r="E3755" s="871">
        <v>415.6</v>
      </c>
      <c r="F3755" s="871">
        <v>389</v>
      </c>
      <c r="G3755" s="504">
        <v>415.6</v>
      </c>
      <c r="H3755" s="504">
        <v>389</v>
      </c>
      <c r="I3755" s="510">
        <v>804.6</v>
      </c>
    </row>
    <row r="3756" spans="3:9">
      <c r="C3756" s="870">
        <v>45627</v>
      </c>
      <c r="D3756" s="872">
        <v>0.95833333333333337</v>
      </c>
      <c r="E3756" s="871">
        <v>480.7</v>
      </c>
      <c r="F3756" s="871">
        <v>466</v>
      </c>
      <c r="G3756" s="504">
        <v>480.7</v>
      </c>
      <c r="H3756" s="504">
        <v>466</v>
      </c>
      <c r="I3756" s="510">
        <v>946.7</v>
      </c>
    </row>
    <row r="3757" spans="3:9">
      <c r="C3757" s="870">
        <v>45628</v>
      </c>
      <c r="D3757" s="872">
        <v>0</v>
      </c>
      <c r="E3757" s="871">
        <v>473.6</v>
      </c>
      <c r="F3757" s="871">
        <v>427</v>
      </c>
      <c r="G3757" s="504">
        <v>473.6</v>
      </c>
      <c r="H3757" s="504">
        <v>427</v>
      </c>
      <c r="I3757" s="510">
        <v>900.6</v>
      </c>
    </row>
    <row r="3758" spans="3:9">
      <c r="C3758" s="870">
        <v>45628</v>
      </c>
      <c r="D3758" s="872">
        <v>4.1666666666666664E-2</v>
      </c>
      <c r="E3758" s="871">
        <v>493.4</v>
      </c>
      <c r="F3758" s="871">
        <v>431</v>
      </c>
      <c r="G3758" s="504">
        <v>493.4</v>
      </c>
      <c r="H3758" s="504">
        <v>431</v>
      </c>
      <c r="I3758" s="510">
        <v>924.4</v>
      </c>
    </row>
    <row r="3759" spans="3:9">
      <c r="C3759" s="870">
        <v>45628</v>
      </c>
      <c r="D3759" s="872">
        <v>8.3333333333333329E-2</v>
      </c>
      <c r="E3759" s="871">
        <v>560.29999999999995</v>
      </c>
      <c r="F3759" s="871">
        <v>515</v>
      </c>
      <c r="G3759" s="504">
        <v>560.29999999999995</v>
      </c>
      <c r="H3759" s="504">
        <v>515</v>
      </c>
      <c r="I3759" s="510">
        <v>1075.3</v>
      </c>
    </row>
    <row r="3760" spans="3:9">
      <c r="C3760" s="870">
        <v>45628</v>
      </c>
      <c r="D3760" s="872">
        <v>0.125</v>
      </c>
      <c r="E3760" s="871">
        <v>568.4</v>
      </c>
      <c r="F3760" s="871">
        <v>573</v>
      </c>
      <c r="G3760" s="504">
        <v>568.4</v>
      </c>
      <c r="H3760" s="504">
        <v>573</v>
      </c>
      <c r="I3760" s="510">
        <v>1141.4000000000001</v>
      </c>
    </row>
    <row r="3761" spans="3:9">
      <c r="C3761" s="870">
        <v>45628</v>
      </c>
      <c r="D3761" s="872">
        <v>0.16666666666666666</v>
      </c>
      <c r="E3761" s="871">
        <v>520.29999999999995</v>
      </c>
      <c r="F3761" s="871">
        <v>462</v>
      </c>
      <c r="G3761" s="504">
        <v>520.29999999999995</v>
      </c>
      <c r="H3761" s="504">
        <v>462</v>
      </c>
      <c r="I3761" s="510">
        <v>982.3</v>
      </c>
    </row>
    <row r="3762" spans="3:9">
      <c r="C3762" s="870">
        <v>45628</v>
      </c>
      <c r="D3762" s="872">
        <v>0.20833333333333334</v>
      </c>
      <c r="E3762" s="871">
        <v>530.29999999999995</v>
      </c>
      <c r="F3762" s="871">
        <v>486</v>
      </c>
      <c r="G3762" s="504">
        <v>530.29999999999995</v>
      </c>
      <c r="H3762" s="504">
        <v>486</v>
      </c>
      <c r="I3762" s="510">
        <v>1016.3</v>
      </c>
    </row>
    <row r="3763" spans="3:9">
      <c r="C3763" s="870">
        <v>45628</v>
      </c>
      <c r="D3763" s="872">
        <v>0.25</v>
      </c>
      <c r="E3763" s="871">
        <v>550.20000000000005</v>
      </c>
      <c r="F3763" s="871">
        <v>513</v>
      </c>
      <c r="G3763" s="504">
        <v>550.20000000000005</v>
      </c>
      <c r="H3763" s="504">
        <v>513</v>
      </c>
      <c r="I3763" s="510">
        <v>1063.2</v>
      </c>
    </row>
    <row r="3764" spans="3:9">
      <c r="C3764" s="870">
        <v>45628</v>
      </c>
      <c r="D3764" s="872">
        <v>0.29166666666666669</v>
      </c>
      <c r="E3764" s="871">
        <v>550</v>
      </c>
      <c r="F3764" s="871">
        <v>518</v>
      </c>
      <c r="G3764" s="504">
        <v>550</v>
      </c>
      <c r="H3764" s="504">
        <v>518</v>
      </c>
      <c r="I3764" s="510">
        <v>1068</v>
      </c>
    </row>
    <row r="3765" spans="3:9">
      <c r="C3765" s="870">
        <v>45628</v>
      </c>
      <c r="D3765" s="872">
        <v>0.33333333333333331</v>
      </c>
      <c r="E3765" s="871">
        <v>550.1</v>
      </c>
      <c r="F3765" s="871">
        <v>522</v>
      </c>
      <c r="G3765" s="504">
        <v>550.1</v>
      </c>
      <c r="H3765" s="504">
        <v>522</v>
      </c>
      <c r="I3765" s="510">
        <v>1072.0999999999999</v>
      </c>
    </row>
    <row r="3766" spans="3:9">
      <c r="C3766" s="870">
        <v>45628</v>
      </c>
      <c r="D3766" s="872">
        <v>0.375</v>
      </c>
      <c r="E3766" s="871">
        <v>550</v>
      </c>
      <c r="F3766" s="871">
        <v>504</v>
      </c>
      <c r="G3766" s="504">
        <v>550</v>
      </c>
      <c r="H3766" s="504">
        <v>504</v>
      </c>
      <c r="I3766" s="510">
        <v>1054</v>
      </c>
    </row>
    <row r="3767" spans="3:9">
      <c r="C3767" s="870">
        <v>45628</v>
      </c>
      <c r="D3767" s="872">
        <v>0.41666666666666669</v>
      </c>
      <c r="E3767" s="871">
        <v>549.9</v>
      </c>
      <c r="F3767" s="871">
        <v>490</v>
      </c>
      <c r="G3767" s="504">
        <v>549.9</v>
      </c>
      <c r="H3767" s="504">
        <v>490</v>
      </c>
      <c r="I3767" s="510">
        <v>1039.9000000000001</v>
      </c>
    </row>
    <row r="3768" spans="3:9">
      <c r="C3768" s="870">
        <v>45628</v>
      </c>
      <c r="D3768" s="872">
        <v>0.45833333333333331</v>
      </c>
      <c r="E3768" s="871">
        <v>544.9</v>
      </c>
      <c r="F3768" s="871">
        <v>482</v>
      </c>
      <c r="G3768" s="504">
        <v>544.9</v>
      </c>
      <c r="H3768" s="504">
        <v>482</v>
      </c>
      <c r="I3768" s="510">
        <v>1026.9000000000001</v>
      </c>
    </row>
    <row r="3769" spans="3:9">
      <c r="C3769" s="870">
        <v>45628</v>
      </c>
      <c r="D3769" s="872">
        <v>0.5</v>
      </c>
      <c r="E3769" s="871">
        <v>540</v>
      </c>
      <c r="F3769" s="871">
        <v>492</v>
      </c>
      <c r="G3769" s="504">
        <v>540</v>
      </c>
      <c r="H3769" s="504">
        <v>492</v>
      </c>
      <c r="I3769" s="510">
        <v>1032</v>
      </c>
    </row>
    <row r="3770" spans="3:9">
      <c r="C3770" s="870">
        <v>45628</v>
      </c>
      <c r="D3770" s="872">
        <v>0.54166666666666663</v>
      </c>
      <c r="E3770" s="871">
        <v>540</v>
      </c>
      <c r="F3770" s="871">
        <v>493</v>
      </c>
      <c r="G3770" s="504">
        <v>540</v>
      </c>
      <c r="H3770" s="504">
        <v>493</v>
      </c>
      <c r="I3770" s="510">
        <v>1033</v>
      </c>
    </row>
    <row r="3771" spans="3:9">
      <c r="C3771" s="870">
        <v>45628</v>
      </c>
      <c r="D3771" s="872">
        <v>0.58333333333333337</v>
      </c>
      <c r="E3771" s="871">
        <v>539.9</v>
      </c>
      <c r="F3771" s="871">
        <v>501</v>
      </c>
      <c r="G3771" s="504">
        <v>539.9</v>
      </c>
      <c r="H3771" s="504">
        <v>501</v>
      </c>
      <c r="I3771" s="510">
        <v>1040.9000000000001</v>
      </c>
    </row>
    <row r="3772" spans="3:9">
      <c r="C3772" s="870">
        <v>45628</v>
      </c>
      <c r="D3772" s="872">
        <v>0.625</v>
      </c>
      <c r="E3772" s="871">
        <v>539.9</v>
      </c>
      <c r="F3772" s="871">
        <v>504</v>
      </c>
      <c r="G3772" s="504">
        <v>539.9</v>
      </c>
      <c r="H3772" s="504">
        <v>504</v>
      </c>
      <c r="I3772" s="510">
        <v>1043.9000000000001</v>
      </c>
    </row>
    <row r="3773" spans="3:9">
      <c r="C3773" s="870">
        <v>45628</v>
      </c>
      <c r="D3773" s="872">
        <v>0.66666666666666663</v>
      </c>
      <c r="E3773" s="871">
        <v>539.9</v>
      </c>
      <c r="F3773" s="871">
        <v>467</v>
      </c>
      <c r="G3773" s="504">
        <v>539.9</v>
      </c>
      <c r="H3773" s="504">
        <v>467</v>
      </c>
      <c r="I3773" s="510">
        <v>1006.9</v>
      </c>
    </row>
    <row r="3774" spans="3:9">
      <c r="C3774" s="870">
        <v>45628</v>
      </c>
      <c r="D3774" s="872">
        <v>0.70833333333333337</v>
      </c>
      <c r="E3774" s="871">
        <v>540</v>
      </c>
      <c r="F3774" s="871">
        <v>418</v>
      </c>
      <c r="G3774" s="504">
        <v>540</v>
      </c>
      <c r="H3774" s="504">
        <v>418</v>
      </c>
      <c r="I3774" s="510">
        <v>958</v>
      </c>
    </row>
    <row r="3775" spans="3:9">
      <c r="C3775" s="870">
        <v>45628</v>
      </c>
      <c r="D3775" s="872">
        <v>0.75</v>
      </c>
      <c r="E3775" s="871">
        <v>540.1</v>
      </c>
      <c r="F3775" s="871">
        <v>474</v>
      </c>
      <c r="G3775" s="504">
        <v>540.1</v>
      </c>
      <c r="H3775" s="504">
        <v>474</v>
      </c>
      <c r="I3775" s="510">
        <v>1014.1</v>
      </c>
    </row>
    <row r="3776" spans="3:9">
      <c r="C3776" s="870">
        <v>45628</v>
      </c>
      <c r="D3776" s="872">
        <v>0.79166666666666663</v>
      </c>
      <c r="E3776" s="871">
        <v>522.79999999999995</v>
      </c>
      <c r="F3776" s="871">
        <v>573</v>
      </c>
      <c r="G3776" s="504">
        <v>522.79999999999995</v>
      </c>
      <c r="H3776" s="504">
        <v>573</v>
      </c>
      <c r="I3776" s="510">
        <v>1095.8</v>
      </c>
    </row>
    <row r="3777" spans="3:9">
      <c r="C3777" s="870">
        <v>45628</v>
      </c>
      <c r="D3777" s="872">
        <v>0.83333333333333337</v>
      </c>
      <c r="E3777" s="871">
        <v>520.20000000000005</v>
      </c>
      <c r="F3777" s="871">
        <v>476</v>
      </c>
      <c r="G3777" s="504">
        <v>520.20000000000005</v>
      </c>
      <c r="H3777" s="504">
        <v>476</v>
      </c>
      <c r="I3777" s="510">
        <v>996.2</v>
      </c>
    </row>
    <row r="3778" spans="3:9">
      <c r="C3778" s="870">
        <v>45628</v>
      </c>
      <c r="D3778" s="872">
        <v>0.875</v>
      </c>
      <c r="E3778" s="871">
        <v>515</v>
      </c>
      <c r="F3778" s="871">
        <v>462</v>
      </c>
      <c r="G3778" s="504">
        <v>515</v>
      </c>
      <c r="H3778" s="504">
        <v>462</v>
      </c>
      <c r="I3778" s="510">
        <v>977</v>
      </c>
    </row>
    <row r="3779" spans="3:9">
      <c r="C3779" s="870">
        <v>45628</v>
      </c>
      <c r="D3779" s="872">
        <v>0.91666666666666663</v>
      </c>
      <c r="E3779" s="871">
        <v>500.8</v>
      </c>
      <c r="F3779" s="871">
        <v>483</v>
      </c>
      <c r="G3779" s="504">
        <v>500.8</v>
      </c>
      <c r="H3779" s="504">
        <v>483</v>
      </c>
      <c r="I3779" s="510">
        <v>983.8</v>
      </c>
    </row>
    <row r="3780" spans="3:9">
      <c r="C3780" s="870">
        <v>45628</v>
      </c>
      <c r="D3780" s="872">
        <v>0.95833333333333337</v>
      </c>
      <c r="E3780" s="871">
        <v>532</v>
      </c>
      <c r="F3780" s="871">
        <v>461</v>
      </c>
      <c r="G3780" s="504">
        <v>532</v>
      </c>
      <c r="H3780" s="504">
        <v>461</v>
      </c>
      <c r="I3780" s="510">
        <v>993</v>
      </c>
    </row>
    <row r="3781" spans="3:9">
      <c r="C3781" s="870">
        <v>45629</v>
      </c>
      <c r="D3781" s="872">
        <v>0</v>
      </c>
      <c r="E3781" s="871">
        <v>550.20000000000005</v>
      </c>
      <c r="F3781" s="871">
        <v>537</v>
      </c>
      <c r="G3781" s="504">
        <v>550.20000000000005</v>
      </c>
      <c r="H3781" s="504">
        <v>537</v>
      </c>
      <c r="I3781" s="510">
        <v>1087.2</v>
      </c>
    </row>
    <row r="3782" spans="3:9">
      <c r="C3782" s="870">
        <v>45629</v>
      </c>
      <c r="D3782" s="872">
        <v>4.1666666666666664E-2</v>
      </c>
      <c r="E3782" s="871">
        <v>550</v>
      </c>
      <c r="F3782" s="871">
        <v>505</v>
      </c>
      <c r="G3782" s="504">
        <v>550</v>
      </c>
      <c r="H3782" s="504">
        <v>505</v>
      </c>
      <c r="I3782" s="510">
        <v>1055</v>
      </c>
    </row>
    <row r="3783" spans="3:9">
      <c r="C3783" s="870">
        <v>45629</v>
      </c>
      <c r="D3783" s="872">
        <v>8.3333333333333329E-2</v>
      </c>
      <c r="E3783" s="871">
        <v>540.20000000000005</v>
      </c>
      <c r="F3783" s="871">
        <v>481</v>
      </c>
      <c r="G3783" s="504">
        <v>540.20000000000005</v>
      </c>
      <c r="H3783" s="504">
        <v>481</v>
      </c>
      <c r="I3783" s="510">
        <v>1021.2</v>
      </c>
    </row>
    <row r="3784" spans="3:9">
      <c r="C3784" s="870">
        <v>45629</v>
      </c>
      <c r="D3784" s="872">
        <v>0.125</v>
      </c>
      <c r="E3784" s="871">
        <v>540</v>
      </c>
      <c r="F3784" s="871">
        <v>484</v>
      </c>
      <c r="G3784" s="504">
        <v>540</v>
      </c>
      <c r="H3784" s="504">
        <v>484</v>
      </c>
      <c r="I3784" s="510">
        <v>1024</v>
      </c>
    </row>
    <row r="3785" spans="3:9">
      <c r="C3785" s="870">
        <v>45629</v>
      </c>
      <c r="D3785" s="872">
        <v>0.16666666666666666</v>
      </c>
      <c r="E3785" s="871">
        <v>539.9</v>
      </c>
      <c r="F3785" s="871">
        <v>511</v>
      </c>
      <c r="G3785" s="504">
        <v>539.9</v>
      </c>
      <c r="H3785" s="504">
        <v>511</v>
      </c>
      <c r="I3785" s="510">
        <v>1050.9000000000001</v>
      </c>
    </row>
    <row r="3786" spans="3:9">
      <c r="C3786" s="870">
        <v>45629</v>
      </c>
      <c r="D3786" s="872">
        <v>0.20833333333333334</v>
      </c>
      <c r="E3786" s="871">
        <v>540</v>
      </c>
      <c r="F3786" s="871">
        <v>497</v>
      </c>
      <c r="G3786" s="504">
        <v>540</v>
      </c>
      <c r="H3786" s="504">
        <v>497</v>
      </c>
      <c r="I3786" s="510">
        <v>1037</v>
      </c>
    </row>
    <row r="3787" spans="3:9">
      <c r="C3787" s="870">
        <v>45629</v>
      </c>
      <c r="D3787" s="872">
        <v>0.25</v>
      </c>
      <c r="E3787" s="871">
        <v>540.20000000000005</v>
      </c>
      <c r="F3787" s="871">
        <v>491</v>
      </c>
      <c r="G3787" s="504">
        <v>540.20000000000005</v>
      </c>
      <c r="H3787" s="504">
        <v>491</v>
      </c>
      <c r="I3787" s="510">
        <v>1031.2</v>
      </c>
    </row>
    <row r="3788" spans="3:9">
      <c r="C3788" s="870">
        <v>45629</v>
      </c>
      <c r="D3788" s="872">
        <v>0.29166666666666669</v>
      </c>
      <c r="E3788" s="871">
        <v>540</v>
      </c>
      <c r="F3788" s="871">
        <v>522</v>
      </c>
      <c r="G3788" s="504">
        <v>540</v>
      </c>
      <c r="H3788" s="504">
        <v>522</v>
      </c>
      <c r="I3788" s="510">
        <v>1062</v>
      </c>
    </row>
    <row r="3789" spans="3:9">
      <c r="C3789" s="870">
        <v>45629</v>
      </c>
      <c r="D3789" s="872">
        <v>0.33333333333333331</v>
      </c>
      <c r="E3789" s="871">
        <v>540</v>
      </c>
      <c r="F3789" s="871">
        <v>518</v>
      </c>
      <c r="G3789" s="504">
        <v>540</v>
      </c>
      <c r="H3789" s="504">
        <v>518</v>
      </c>
      <c r="I3789" s="510">
        <v>1058</v>
      </c>
    </row>
    <row r="3790" spans="3:9">
      <c r="C3790" s="870">
        <v>45629</v>
      </c>
      <c r="D3790" s="872">
        <v>0.375</v>
      </c>
      <c r="E3790" s="871">
        <v>539.9</v>
      </c>
      <c r="F3790" s="871">
        <v>509</v>
      </c>
      <c r="G3790" s="504">
        <v>539.9</v>
      </c>
      <c r="H3790" s="504">
        <v>509</v>
      </c>
      <c r="I3790" s="510">
        <v>1048.9000000000001</v>
      </c>
    </row>
    <row r="3791" spans="3:9">
      <c r="C3791" s="870">
        <v>45629</v>
      </c>
      <c r="D3791" s="872">
        <v>0.41666666666666669</v>
      </c>
      <c r="E3791" s="871">
        <v>540.1</v>
      </c>
      <c r="F3791" s="871">
        <v>503</v>
      </c>
      <c r="G3791" s="504">
        <v>540.1</v>
      </c>
      <c r="H3791" s="504">
        <v>503</v>
      </c>
      <c r="I3791" s="510">
        <v>1043.0999999999999</v>
      </c>
    </row>
    <row r="3792" spans="3:9">
      <c r="C3792" s="870">
        <v>45629</v>
      </c>
      <c r="D3792" s="872">
        <v>0.45833333333333331</v>
      </c>
      <c r="E3792" s="871">
        <v>540</v>
      </c>
      <c r="F3792" s="871">
        <v>479</v>
      </c>
      <c r="G3792" s="504">
        <v>540</v>
      </c>
      <c r="H3792" s="504">
        <v>479</v>
      </c>
      <c r="I3792" s="510">
        <v>1019</v>
      </c>
    </row>
    <row r="3793" spans="3:9">
      <c r="C3793" s="870">
        <v>45629</v>
      </c>
      <c r="D3793" s="872">
        <v>0.5</v>
      </c>
      <c r="E3793" s="871">
        <v>537.70000000000005</v>
      </c>
      <c r="F3793" s="871">
        <v>447</v>
      </c>
      <c r="G3793" s="504">
        <v>537.70000000000005</v>
      </c>
      <c r="H3793" s="504">
        <v>447</v>
      </c>
      <c r="I3793" s="510">
        <v>984.7</v>
      </c>
    </row>
    <row r="3794" spans="3:9">
      <c r="C3794" s="870">
        <v>45629</v>
      </c>
      <c r="D3794" s="872">
        <v>0.54166666666666663</v>
      </c>
      <c r="E3794" s="871">
        <v>519.79999999999995</v>
      </c>
      <c r="F3794" s="871">
        <v>461</v>
      </c>
      <c r="G3794" s="504">
        <v>519.79999999999995</v>
      </c>
      <c r="H3794" s="504">
        <v>461</v>
      </c>
      <c r="I3794" s="510">
        <v>980.8</v>
      </c>
    </row>
    <row r="3795" spans="3:9">
      <c r="C3795" s="870">
        <v>45629</v>
      </c>
      <c r="D3795" s="872">
        <v>0.58333333333333337</v>
      </c>
      <c r="E3795" s="871">
        <v>519.79999999999995</v>
      </c>
      <c r="F3795" s="871">
        <v>488</v>
      </c>
      <c r="G3795" s="504">
        <v>519.79999999999995</v>
      </c>
      <c r="H3795" s="504">
        <v>488</v>
      </c>
      <c r="I3795" s="510">
        <v>1007.8</v>
      </c>
    </row>
    <row r="3796" spans="3:9">
      <c r="C3796" s="870">
        <v>45629</v>
      </c>
      <c r="D3796" s="872">
        <v>0.625</v>
      </c>
      <c r="E3796" s="871">
        <v>520.1</v>
      </c>
      <c r="F3796" s="871">
        <v>492</v>
      </c>
      <c r="G3796" s="504">
        <v>520.1</v>
      </c>
      <c r="H3796" s="504">
        <v>492</v>
      </c>
      <c r="I3796" s="510">
        <v>1012.1</v>
      </c>
    </row>
    <row r="3797" spans="3:9">
      <c r="C3797" s="870">
        <v>45629</v>
      </c>
      <c r="D3797" s="872">
        <v>0.66666666666666663</v>
      </c>
      <c r="E3797" s="871">
        <v>519.9</v>
      </c>
      <c r="F3797" s="871">
        <v>476</v>
      </c>
      <c r="G3797" s="504">
        <v>519.9</v>
      </c>
      <c r="H3797" s="504">
        <v>476</v>
      </c>
      <c r="I3797" s="510">
        <v>995.9</v>
      </c>
    </row>
    <row r="3798" spans="3:9">
      <c r="C3798" s="870">
        <v>45629</v>
      </c>
      <c r="D3798" s="872">
        <v>0.70833333333333337</v>
      </c>
      <c r="E3798" s="871">
        <v>519.9</v>
      </c>
      <c r="F3798" s="871">
        <v>488</v>
      </c>
      <c r="G3798" s="504">
        <v>519.9</v>
      </c>
      <c r="H3798" s="504">
        <v>488</v>
      </c>
      <c r="I3798" s="510">
        <v>1007.9</v>
      </c>
    </row>
    <row r="3799" spans="3:9">
      <c r="C3799" s="870">
        <v>45629</v>
      </c>
      <c r="D3799" s="872">
        <v>0.75</v>
      </c>
      <c r="E3799" s="871">
        <v>520.29999999999995</v>
      </c>
      <c r="F3799" s="871">
        <v>487</v>
      </c>
      <c r="G3799" s="504">
        <v>520.29999999999995</v>
      </c>
      <c r="H3799" s="504">
        <v>487</v>
      </c>
      <c r="I3799" s="510">
        <v>1007.3</v>
      </c>
    </row>
    <row r="3800" spans="3:9">
      <c r="C3800" s="870">
        <v>45629</v>
      </c>
      <c r="D3800" s="872">
        <v>0.79166666666666663</v>
      </c>
      <c r="E3800" s="871">
        <v>542.6</v>
      </c>
      <c r="F3800" s="871">
        <v>501</v>
      </c>
      <c r="G3800" s="504">
        <v>542.6</v>
      </c>
      <c r="H3800" s="504">
        <v>501</v>
      </c>
      <c r="I3800" s="510">
        <v>1043.5999999999999</v>
      </c>
    </row>
    <row r="3801" spans="3:9">
      <c r="C3801" s="870">
        <v>45629</v>
      </c>
      <c r="D3801" s="872">
        <v>0.83333333333333337</v>
      </c>
      <c r="E3801" s="871">
        <v>565.1</v>
      </c>
      <c r="F3801" s="871">
        <v>512</v>
      </c>
      <c r="G3801" s="504">
        <v>565.1</v>
      </c>
      <c r="H3801" s="504">
        <v>512</v>
      </c>
      <c r="I3801" s="510">
        <v>1077.0999999999999</v>
      </c>
    </row>
    <row r="3802" spans="3:9">
      <c r="C3802" s="870">
        <v>45629</v>
      </c>
      <c r="D3802" s="872">
        <v>0.875</v>
      </c>
      <c r="E3802" s="871">
        <v>565.20000000000005</v>
      </c>
      <c r="F3802" s="871">
        <v>514</v>
      </c>
      <c r="G3802" s="504">
        <v>565.20000000000005</v>
      </c>
      <c r="H3802" s="504">
        <v>514</v>
      </c>
      <c r="I3802" s="510">
        <v>1079.2</v>
      </c>
    </row>
    <row r="3803" spans="3:9">
      <c r="C3803" s="870">
        <v>45629</v>
      </c>
      <c r="D3803" s="872">
        <v>0.91666666666666663</v>
      </c>
      <c r="E3803" s="871">
        <v>565</v>
      </c>
      <c r="F3803" s="871">
        <v>519</v>
      </c>
      <c r="G3803" s="504">
        <v>565</v>
      </c>
      <c r="H3803" s="504">
        <v>519</v>
      </c>
      <c r="I3803" s="510">
        <v>1084</v>
      </c>
    </row>
    <row r="3804" spans="3:9">
      <c r="C3804" s="870">
        <v>45629</v>
      </c>
      <c r="D3804" s="872">
        <v>0.95833333333333337</v>
      </c>
      <c r="E3804" s="871">
        <v>565.1</v>
      </c>
      <c r="F3804" s="871">
        <v>517</v>
      </c>
      <c r="G3804" s="504">
        <v>565.1</v>
      </c>
      <c r="H3804" s="504">
        <v>517</v>
      </c>
      <c r="I3804" s="510">
        <v>1082.0999999999999</v>
      </c>
    </row>
    <row r="3805" spans="3:9">
      <c r="C3805" s="870">
        <v>45630</v>
      </c>
      <c r="D3805" s="872">
        <v>0</v>
      </c>
      <c r="E3805" s="871">
        <v>560</v>
      </c>
      <c r="F3805" s="871">
        <v>516</v>
      </c>
      <c r="G3805" s="504">
        <v>560</v>
      </c>
      <c r="H3805" s="504">
        <v>516</v>
      </c>
      <c r="I3805" s="510">
        <v>1076</v>
      </c>
    </row>
    <row r="3806" spans="3:9">
      <c r="C3806" s="870">
        <v>45630</v>
      </c>
      <c r="D3806" s="872">
        <v>4.1666666666666664E-2</v>
      </c>
      <c r="E3806" s="871">
        <v>543.4</v>
      </c>
      <c r="F3806" s="871">
        <v>476</v>
      </c>
      <c r="G3806" s="504">
        <v>543.4</v>
      </c>
      <c r="H3806" s="504">
        <v>476</v>
      </c>
      <c r="I3806" s="510">
        <v>1019.4</v>
      </c>
    </row>
    <row r="3807" spans="3:9">
      <c r="C3807" s="870">
        <v>45630</v>
      </c>
      <c r="D3807" s="872">
        <v>8.3333333333333329E-2</v>
      </c>
      <c r="E3807" s="871">
        <v>539.9</v>
      </c>
      <c r="F3807" s="871">
        <v>489</v>
      </c>
      <c r="G3807" s="504">
        <v>539.9</v>
      </c>
      <c r="H3807" s="504">
        <v>489</v>
      </c>
      <c r="I3807" s="510">
        <v>1028.9000000000001</v>
      </c>
    </row>
    <row r="3808" spans="3:9">
      <c r="C3808" s="870">
        <v>45630</v>
      </c>
      <c r="D3808" s="872">
        <v>0.125</v>
      </c>
      <c r="E3808" s="871">
        <v>539.9</v>
      </c>
      <c r="F3808" s="871">
        <v>508</v>
      </c>
      <c r="G3808" s="504">
        <v>539.9</v>
      </c>
      <c r="H3808" s="504">
        <v>508</v>
      </c>
      <c r="I3808" s="510">
        <v>1047.9000000000001</v>
      </c>
    </row>
    <row r="3809" spans="3:9">
      <c r="C3809" s="870">
        <v>45630</v>
      </c>
      <c r="D3809" s="872">
        <v>0.16666666666666666</v>
      </c>
      <c r="E3809" s="871">
        <v>540</v>
      </c>
      <c r="F3809" s="871">
        <v>504</v>
      </c>
      <c r="G3809" s="504">
        <v>540</v>
      </c>
      <c r="H3809" s="504">
        <v>504</v>
      </c>
      <c r="I3809" s="510">
        <v>1044</v>
      </c>
    </row>
    <row r="3810" spans="3:9">
      <c r="C3810" s="870">
        <v>45630</v>
      </c>
      <c r="D3810" s="872">
        <v>0.20833333333333334</v>
      </c>
      <c r="E3810" s="871">
        <v>539.4</v>
      </c>
      <c r="F3810" s="871">
        <v>506</v>
      </c>
      <c r="G3810" s="504">
        <v>539.4</v>
      </c>
      <c r="H3810" s="504">
        <v>506</v>
      </c>
      <c r="I3810" s="510">
        <v>1045.4000000000001</v>
      </c>
    </row>
    <row r="3811" spans="3:9">
      <c r="C3811" s="870">
        <v>45630</v>
      </c>
      <c r="D3811" s="872">
        <v>0.25</v>
      </c>
      <c r="E3811" s="871">
        <v>562.9</v>
      </c>
      <c r="F3811" s="871">
        <v>511</v>
      </c>
      <c r="G3811" s="504">
        <v>562.9</v>
      </c>
      <c r="H3811" s="504">
        <v>511</v>
      </c>
      <c r="I3811" s="510">
        <v>1073.9000000000001</v>
      </c>
    </row>
    <row r="3812" spans="3:9">
      <c r="C3812" s="870">
        <v>45630</v>
      </c>
      <c r="D3812" s="872">
        <v>0.29166666666666669</v>
      </c>
      <c r="E3812" s="871">
        <v>520.5</v>
      </c>
      <c r="F3812" s="871">
        <v>526</v>
      </c>
      <c r="G3812" s="504">
        <v>520.5</v>
      </c>
      <c r="H3812" s="504">
        <v>526</v>
      </c>
      <c r="I3812" s="510">
        <v>1046.5</v>
      </c>
    </row>
    <row r="3813" spans="3:9">
      <c r="C3813" s="870">
        <v>45630</v>
      </c>
      <c r="D3813" s="872">
        <v>0.33333333333333331</v>
      </c>
      <c r="E3813" s="871">
        <v>459.6</v>
      </c>
      <c r="F3813" s="871">
        <v>455</v>
      </c>
      <c r="G3813" s="504">
        <v>459.6</v>
      </c>
      <c r="H3813" s="504">
        <v>455</v>
      </c>
      <c r="I3813" s="510">
        <v>914.6</v>
      </c>
    </row>
    <row r="3814" spans="3:9">
      <c r="C3814" s="870">
        <v>45630</v>
      </c>
      <c r="D3814" s="872">
        <v>0.375</v>
      </c>
      <c r="E3814" s="871">
        <v>449.9</v>
      </c>
      <c r="F3814" s="871">
        <v>414</v>
      </c>
      <c r="G3814" s="504">
        <v>449.9</v>
      </c>
      <c r="H3814" s="504">
        <v>414</v>
      </c>
      <c r="I3814" s="510">
        <v>863.9</v>
      </c>
    </row>
    <row r="3815" spans="3:9">
      <c r="C3815" s="870">
        <v>45630</v>
      </c>
      <c r="D3815" s="872">
        <v>0.41666666666666669</v>
      </c>
      <c r="E3815" s="871">
        <v>342.8</v>
      </c>
      <c r="F3815" s="871">
        <v>497</v>
      </c>
      <c r="G3815" s="504">
        <v>342.8</v>
      </c>
      <c r="H3815" s="504">
        <v>497</v>
      </c>
      <c r="I3815" s="510">
        <v>839.8</v>
      </c>
    </row>
    <row r="3816" spans="3:9">
      <c r="C3816" s="870">
        <v>45630</v>
      </c>
      <c r="D3816" s="872">
        <v>0.45833333333333331</v>
      </c>
      <c r="E3816" s="871">
        <v>292.2</v>
      </c>
      <c r="F3816" s="871">
        <v>611</v>
      </c>
      <c r="G3816" s="504">
        <v>292.2</v>
      </c>
      <c r="H3816" s="504">
        <v>611</v>
      </c>
      <c r="I3816" s="510">
        <v>903.2</v>
      </c>
    </row>
    <row r="3817" spans="3:9">
      <c r="C3817" s="870">
        <v>45630</v>
      </c>
      <c r="D3817" s="872">
        <v>0.5</v>
      </c>
      <c r="E3817" s="871">
        <v>268.7</v>
      </c>
      <c r="F3817" s="871">
        <v>563</v>
      </c>
      <c r="G3817" s="504">
        <v>268.7</v>
      </c>
      <c r="H3817" s="504">
        <v>563</v>
      </c>
      <c r="I3817" s="510">
        <v>831.7</v>
      </c>
    </row>
    <row r="3818" spans="3:9">
      <c r="C3818" s="870">
        <v>45630</v>
      </c>
      <c r="D3818" s="872">
        <v>0.54166666666666663</v>
      </c>
      <c r="E3818" s="871">
        <v>-2.6</v>
      </c>
      <c r="F3818" s="871">
        <v>483</v>
      </c>
      <c r="G3818" s="504">
        <v>0</v>
      </c>
      <c r="H3818" s="504">
        <v>483</v>
      </c>
      <c r="I3818" s="510">
        <v>483</v>
      </c>
    </row>
    <row r="3819" spans="3:9">
      <c r="C3819" s="870">
        <v>45630</v>
      </c>
      <c r="D3819" s="872">
        <v>0.58333333333333337</v>
      </c>
      <c r="E3819" s="871">
        <v>199.9</v>
      </c>
      <c r="F3819" s="871">
        <v>476</v>
      </c>
      <c r="G3819" s="504">
        <v>199.9</v>
      </c>
      <c r="H3819" s="504">
        <v>476</v>
      </c>
      <c r="I3819" s="510">
        <v>675.9</v>
      </c>
    </row>
    <row r="3820" spans="3:9">
      <c r="C3820" s="870">
        <v>45630</v>
      </c>
      <c r="D3820" s="872">
        <v>0.625</v>
      </c>
      <c r="E3820" s="871">
        <v>459.9</v>
      </c>
      <c r="F3820" s="871">
        <v>557</v>
      </c>
      <c r="G3820" s="504">
        <v>459.9</v>
      </c>
      <c r="H3820" s="504">
        <v>557</v>
      </c>
      <c r="I3820" s="510">
        <v>1016.9</v>
      </c>
    </row>
    <row r="3821" spans="3:9">
      <c r="C3821" s="870">
        <v>45630</v>
      </c>
      <c r="D3821" s="872">
        <v>0.66666666666666663</v>
      </c>
      <c r="E3821" s="871">
        <v>429.6</v>
      </c>
      <c r="F3821" s="871">
        <v>550</v>
      </c>
      <c r="G3821" s="504">
        <v>429.6</v>
      </c>
      <c r="H3821" s="504">
        <v>550</v>
      </c>
      <c r="I3821" s="510">
        <v>979.6</v>
      </c>
    </row>
    <row r="3822" spans="3:9">
      <c r="C3822" s="870">
        <v>45630</v>
      </c>
      <c r="D3822" s="872">
        <v>0.70833333333333337</v>
      </c>
      <c r="E3822" s="871">
        <v>440.3</v>
      </c>
      <c r="F3822" s="871">
        <v>535</v>
      </c>
      <c r="G3822" s="504">
        <v>440.3</v>
      </c>
      <c r="H3822" s="504">
        <v>535</v>
      </c>
      <c r="I3822" s="510">
        <v>975.3</v>
      </c>
    </row>
    <row r="3823" spans="3:9">
      <c r="C3823" s="870">
        <v>45630</v>
      </c>
      <c r="D3823" s="872">
        <v>0.75</v>
      </c>
      <c r="E3823" s="871">
        <v>467.3</v>
      </c>
      <c r="F3823" s="871">
        <v>523</v>
      </c>
      <c r="G3823" s="504">
        <v>467.3</v>
      </c>
      <c r="H3823" s="504">
        <v>523</v>
      </c>
      <c r="I3823" s="510">
        <v>990.3</v>
      </c>
    </row>
    <row r="3824" spans="3:9">
      <c r="C3824" s="870">
        <v>45630</v>
      </c>
      <c r="D3824" s="872">
        <v>0.79166666666666663</v>
      </c>
      <c r="E3824" s="871">
        <v>452.7</v>
      </c>
      <c r="F3824" s="871">
        <v>475</v>
      </c>
      <c r="G3824" s="504">
        <v>452.7</v>
      </c>
      <c r="H3824" s="504">
        <v>475</v>
      </c>
      <c r="I3824" s="510">
        <v>927.7</v>
      </c>
    </row>
    <row r="3825" spans="3:9">
      <c r="C3825" s="870">
        <v>45630</v>
      </c>
      <c r="D3825" s="872">
        <v>0.83333333333333337</v>
      </c>
      <c r="E3825" s="871">
        <v>469.4</v>
      </c>
      <c r="F3825" s="871">
        <v>480</v>
      </c>
      <c r="G3825" s="504">
        <v>469.4</v>
      </c>
      <c r="H3825" s="504">
        <v>480</v>
      </c>
      <c r="I3825" s="510">
        <v>949.4</v>
      </c>
    </row>
    <row r="3826" spans="3:9">
      <c r="C3826" s="870">
        <v>45630</v>
      </c>
      <c r="D3826" s="872">
        <v>0.875</v>
      </c>
      <c r="E3826" s="871">
        <v>501.2</v>
      </c>
      <c r="F3826" s="871">
        <v>501</v>
      </c>
      <c r="G3826" s="504">
        <v>501.2</v>
      </c>
      <c r="H3826" s="504">
        <v>501</v>
      </c>
      <c r="I3826" s="510">
        <v>1002.2</v>
      </c>
    </row>
    <row r="3827" spans="3:9">
      <c r="C3827" s="870">
        <v>45630</v>
      </c>
      <c r="D3827" s="872">
        <v>0.91666666666666663</v>
      </c>
      <c r="E3827" s="871">
        <v>442.5</v>
      </c>
      <c r="F3827" s="871">
        <v>478</v>
      </c>
      <c r="G3827" s="504">
        <v>442.5</v>
      </c>
      <c r="H3827" s="504">
        <v>478</v>
      </c>
      <c r="I3827" s="510">
        <v>920.5</v>
      </c>
    </row>
    <row r="3828" spans="3:9">
      <c r="C3828" s="870">
        <v>45630</v>
      </c>
      <c r="D3828" s="872">
        <v>0.95833333333333337</v>
      </c>
      <c r="E3828" s="871">
        <v>409.2</v>
      </c>
      <c r="F3828" s="871">
        <v>452</v>
      </c>
      <c r="G3828" s="504">
        <v>409.2</v>
      </c>
      <c r="H3828" s="504">
        <v>452</v>
      </c>
      <c r="I3828" s="510">
        <v>861.2</v>
      </c>
    </row>
    <row r="3829" spans="3:9">
      <c r="C3829" s="870">
        <v>45631</v>
      </c>
      <c r="D3829" s="872">
        <v>0</v>
      </c>
      <c r="E3829" s="871">
        <v>397.5</v>
      </c>
      <c r="F3829" s="871">
        <v>452</v>
      </c>
      <c r="G3829" s="504">
        <v>397.5</v>
      </c>
      <c r="H3829" s="504">
        <v>452</v>
      </c>
      <c r="I3829" s="510">
        <v>849.5</v>
      </c>
    </row>
    <row r="3830" spans="3:9">
      <c r="C3830" s="870">
        <v>45631</v>
      </c>
      <c r="D3830" s="872">
        <v>4.1666666666666664E-2</v>
      </c>
      <c r="E3830" s="871">
        <v>384.5</v>
      </c>
      <c r="F3830" s="871">
        <v>452</v>
      </c>
      <c r="G3830" s="504">
        <v>384.5</v>
      </c>
      <c r="H3830" s="504">
        <v>452</v>
      </c>
      <c r="I3830" s="510">
        <v>836.5</v>
      </c>
    </row>
    <row r="3831" spans="3:9">
      <c r="C3831" s="870">
        <v>45631</v>
      </c>
      <c r="D3831" s="872">
        <v>8.3333333333333329E-2</v>
      </c>
      <c r="E3831" s="871">
        <v>412.4</v>
      </c>
      <c r="F3831" s="871">
        <v>450</v>
      </c>
      <c r="G3831" s="504">
        <v>412.4</v>
      </c>
      <c r="H3831" s="504">
        <v>450</v>
      </c>
      <c r="I3831" s="510">
        <v>862.4</v>
      </c>
    </row>
    <row r="3832" spans="3:9">
      <c r="C3832" s="870">
        <v>45631</v>
      </c>
      <c r="D3832" s="872">
        <v>0.125</v>
      </c>
      <c r="E3832" s="871">
        <v>420.2</v>
      </c>
      <c r="F3832" s="871">
        <v>450</v>
      </c>
      <c r="G3832" s="504">
        <v>420.2</v>
      </c>
      <c r="H3832" s="504">
        <v>450</v>
      </c>
      <c r="I3832" s="510">
        <v>870.2</v>
      </c>
    </row>
    <row r="3833" spans="3:9">
      <c r="C3833" s="870">
        <v>45631</v>
      </c>
      <c r="D3833" s="872">
        <v>0.16666666666666666</v>
      </c>
      <c r="E3833" s="871">
        <v>394</v>
      </c>
      <c r="F3833" s="871">
        <v>453</v>
      </c>
      <c r="G3833" s="504">
        <v>394</v>
      </c>
      <c r="H3833" s="504">
        <v>453</v>
      </c>
      <c r="I3833" s="510">
        <v>847</v>
      </c>
    </row>
    <row r="3834" spans="3:9">
      <c r="C3834" s="870">
        <v>45631</v>
      </c>
      <c r="D3834" s="872">
        <v>0.20833333333333334</v>
      </c>
      <c r="E3834" s="871">
        <v>434.6</v>
      </c>
      <c r="F3834" s="871">
        <v>467</v>
      </c>
      <c r="G3834" s="504">
        <v>434.6</v>
      </c>
      <c r="H3834" s="504">
        <v>467</v>
      </c>
      <c r="I3834" s="510">
        <v>901.6</v>
      </c>
    </row>
    <row r="3835" spans="3:9">
      <c r="C3835" s="870">
        <v>45631</v>
      </c>
      <c r="D3835" s="872">
        <v>0.25</v>
      </c>
      <c r="E3835" s="871">
        <v>497.3</v>
      </c>
      <c r="F3835" s="871">
        <v>524</v>
      </c>
      <c r="G3835" s="504">
        <v>497.3</v>
      </c>
      <c r="H3835" s="504">
        <v>524</v>
      </c>
      <c r="I3835" s="510">
        <v>1021.3</v>
      </c>
    </row>
    <row r="3836" spans="3:9">
      <c r="C3836" s="870">
        <v>45631</v>
      </c>
      <c r="D3836" s="872">
        <v>0.29166666666666669</v>
      </c>
      <c r="E3836" s="871">
        <v>488.8</v>
      </c>
      <c r="F3836" s="871">
        <v>539</v>
      </c>
      <c r="G3836" s="504">
        <v>488.8</v>
      </c>
      <c r="H3836" s="504">
        <v>539</v>
      </c>
      <c r="I3836" s="510">
        <v>1027.8</v>
      </c>
    </row>
    <row r="3837" spans="3:9">
      <c r="C3837" s="870">
        <v>45631</v>
      </c>
      <c r="D3837" s="872">
        <v>0.33333333333333331</v>
      </c>
      <c r="E3837" s="871">
        <v>461.2</v>
      </c>
      <c r="F3837" s="871">
        <v>534</v>
      </c>
      <c r="G3837" s="504">
        <v>461.2</v>
      </c>
      <c r="H3837" s="504">
        <v>534</v>
      </c>
      <c r="I3837" s="510">
        <v>995.2</v>
      </c>
    </row>
    <row r="3838" spans="3:9">
      <c r="C3838" s="870">
        <v>45631</v>
      </c>
      <c r="D3838" s="872">
        <v>0.375</v>
      </c>
      <c r="E3838" s="871">
        <v>474.8</v>
      </c>
      <c r="F3838" s="871">
        <v>527</v>
      </c>
      <c r="G3838" s="504">
        <v>474.8</v>
      </c>
      <c r="H3838" s="504">
        <v>527</v>
      </c>
      <c r="I3838" s="510">
        <v>1001.8</v>
      </c>
    </row>
    <row r="3839" spans="3:9">
      <c r="C3839" s="870">
        <v>45631</v>
      </c>
      <c r="D3839" s="872">
        <v>0.41666666666666669</v>
      </c>
      <c r="E3839" s="871">
        <v>491.8</v>
      </c>
      <c r="F3839" s="871">
        <v>527</v>
      </c>
      <c r="G3839" s="504">
        <v>491.8</v>
      </c>
      <c r="H3839" s="504">
        <v>527</v>
      </c>
      <c r="I3839" s="510">
        <v>1018.8</v>
      </c>
    </row>
    <row r="3840" spans="3:9">
      <c r="C3840" s="870">
        <v>45631</v>
      </c>
      <c r="D3840" s="872">
        <v>0.45833333333333331</v>
      </c>
      <c r="E3840" s="871">
        <v>507.7</v>
      </c>
      <c r="F3840" s="871">
        <v>524</v>
      </c>
      <c r="G3840" s="504">
        <v>507.7</v>
      </c>
      <c r="H3840" s="504">
        <v>524</v>
      </c>
      <c r="I3840" s="510">
        <v>1031.7</v>
      </c>
    </row>
    <row r="3841" spans="3:9">
      <c r="C3841" s="870">
        <v>45631</v>
      </c>
      <c r="D3841" s="872">
        <v>0.5</v>
      </c>
      <c r="E3841" s="871">
        <v>499.3</v>
      </c>
      <c r="F3841" s="871">
        <v>524</v>
      </c>
      <c r="G3841" s="504">
        <v>499.3</v>
      </c>
      <c r="H3841" s="504">
        <v>524</v>
      </c>
      <c r="I3841" s="510">
        <v>1023.3</v>
      </c>
    </row>
    <row r="3842" spans="3:9">
      <c r="C3842" s="870">
        <v>45631</v>
      </c>
      <c r="D3842" s="872">
        <v>0.54166666666666663</v>
      </c>
      <c r="E3842" s="871">
        <v>459.8</v>
      </c>
      <c r="F3842" s="871">
        <v>508</v>
      </c>
      <c r="G3842" s="504">
        <v>459.8</v>
      </c>
      <c r="H3842" s="504">
        <v>508</v>
      </c>
      <c r="I3842" s="510">
        <v>967.8</v>
      </c>
    </row>
    <row r="3843" spans="3:9">
      <c r="C3843" s="870">
        <v>45631</v>
      </c>
      <c r="D3843" s="872">
        <v>0.58333333333333337</v>
      </c>
      <c r="E3843" s="871">
        <v>465.9</v>
      </c>
      <c r="F3843" s="871">
        <v>505</v>
      </c>
      <c r="G3843" s="504">
        <v>465.9</v>
      </c>
      <c r="H3843" s="504">
        <v>505</v>
      </c>
      <c r="I3843" s="510">
        <v>970.9</v>
      </c>
    </row>
    <row r="3844" spans="3:9">
      <c r="C3844" s="870">
        <v>45631</v>
      </c>
      <c r="D3844" s="872">
        <v>0.625</v>
      </c>
      <c r="E3844" s="871">
        <v>464.9</v>
      </c>
      <c r="F3844" s="871">
        <v>519</v>
      </c>
      <c r="G3844" s="504">
        <v>464.9</v>
      </c>
      <c r="H3844" s="504">
        <v>519</v>
      </c>
      <c r="I3844" s="510">
        <v>983.9</v>
      </c>
    </row>
    <row r="3845" spans="3:9">
      <c r="C3845" s="870">
        <v>45631</v>
      </c>
      <c r="D3845" s="872">
        <v>0.66666666666666663</v>
      </c>
      <c r="E3845" s="871">
        <v>473.2</v>
      </c>
      <c r="F3845" s="871">
        <v>506</v>
      </c>
      <c r="G3845" s="504">
        <v>473.2</v>
      </c>
      <c r="H3845" s="504">
        <v>506</v>
      </c>
      <c r="I3845" s="510">
        <v>979.2</v>
      </c>
    </row>
    <row r="3846" spans="3:9">
      <c r="C3846" s="870">
        <v>45631</v>
      </c>
      <c r="D3846" s="872">
        <v>0.70833333333333337</v>
      </c>
      <c r="E3846" s="871">
        <v>480.9</v>
      </c>
      <c r="F3846" s="871">
        <v>459</v>
      </c>
      <c r="G3846" s="504">
        <v>480.9</v>
      </c>
      <c r="H3846" s="504">
        <v>459</v>
      </c>
      <c r="I3846" s="510">
        <v>939.9</v>
      </c>
    </row>
    <row r="3847" spans="3:9">
      <c r="C3847" s="870">
        <v>45631</v>
      </c>
      <c r="D3847" s="872">
        <v>0.75</v>
      </c>
      <c r="E3847" s="871">
        <v>371.7</v>
      </c>
      <c r="F3847" s="871">
        <v>491</v>
      </c>
      <c r="G3847" s="504">
        <v>371.7</v>
      </c>
      <c r="H3847" s="504">
        <v>491</v>
      </c>
      <c r="I3847" s="510">
        <v>862.7</v>
      </c>
    </row>
    <row r="3848" spans="3:9">
      <c r="C3848" s="870">
        <v>45631</v>
      </c>
      <c r="D3848" s="872">
        <v>0.79166666666666663</v>
      </c>
      <c r="E3848" s="871">
        <v>326.2</v>
      </c>
      <c r="F3848" s="871">
        <v>557</v>
      </c>
      <c r="G3848" s="504">
        <v>326.2</v>
      </c>
      <c r="H3848" s="504">
        <v>557</v>
      </c>
      <c r="I3848" s="510">
        <v>883.2</v>
      </c>
    </row>
    <row r="3849" spans="3:9">
      <c r="C3849" s="870">
        <v>45631</v>
      </c>
      <c r="D3849" s="872">
        <v>0.83333333333333337</v>
      </c>
      <c r="E3849" s="871">
        <v>340.5</v>
      </c>
      <c r="F3849" s="871">
        <v>562</v>
      </c>
      <c r="G3849" s="504">
        <v>340.5</v>
      </c>
      <c r="H3849" s="504">
        <v>562</v>
      </c>
      <c r="I3849" s="510">
        <v>902.5</v>
      </c>
    </row>
    <row r="3850" spans="3:9">
      <c r="C3850" s="870">
        <v>45631</v>
      </c>
      <c r="D3850" s="872">
        <v>0.875</v>
      </c>
      <c r="E3850" s="871">
        <v>67.8</v>
      </c>
      <c r="F3850" s="871">
        <v>593</v>
      </c>
      <c r="G3850" s="504">
        <v>67.8</v>
      </c>
      <c r="H3850" s="504">
        <v>593</v>
      </c>
      <c r="I3850" s="510">
        <v>660.8</v>
      </c>
    </row>
    <row r="3851" spans="3:9">
      <c r="C3851" s="870">
        <v>45631</v>
      </c>
      <c r="D3851" s="872">
        <v>0.91666666666666663</v>
      </c>
      <c r="E3851" s="871">
        <v>100.5</v>
      </c>
      <c r="F3851" s="871">
        <v>648</v>
      </c>
      <c r="G3851" s="504">
        <v>100.5</v>
      </c>
      <c r="H3851" s="504">
        <v>648</v>
      </c>
      <c r="I3851" s="510">
        <v>748.5</v>
      </c>
    </row>
    <row r="3852" spans="3:9">
      <c r="C3852" s="870">
        <v>45631</v>
      </c>
      <c r="D3852" s="872">
        <v>0.95833333333333337</v>
      </c>
      <c r="E3852" s="871">
        <v>94.5</v>
      </c>
      <c r="F3852" s="871">
        <v>479</v>
      </c>
      <c r="G3852" s="504">
        <v>94.5</v>
      </c>
      <c r="H3852" s="504">
        <v>479</v>
      </c>
      <c r="I3852" s="510">
        <v>573.5</v>
      </c>
    </row>
    <row r="3853" spans="3:9">
      <c r="C3853" s="870">
        <v>45632</v>
      </c>
      <c r="D3853" s="872">
        <v>0</v>
      </c>
      <c r="E3853" s="871">
        <v>-10.1</v>
      </c>
      <c r="F3853" s="871">
        <v>447</v>
      </c>
      <c r="G3853" s="504">
        <v>0</v>
      </c>
      <c r="H3853" s="504">
        <v>447</v>
      </c>
      <c r="I3853" s="510">
        <v>447</v>
      </c>
    </row>
    <row r="3854" spans="3:9">
      <c r="C3854" s="870">
        <v>45632</v>
      </c>
      <c r="D3854" s="872">
        <v>4.1666666666666664E-2</v>
      </c>
      <c r="E3854" s="871">
        <v>-10.1</v>
      </c>
      <c r="F3854" s="871">
        <v>0</v>
      </c>
      <c r="G3854" s="504">
        <v>0</v>
      </c>
      <c r="H3854" s="504">
        <v>0</v>
      </c>
      <c r="I3854" s="510">
        <v>0</v>
      </c>
    </row>
    <row r="3855" spans="3:9">
      <c r="C3855" s="870">
        <v>45632</v>
      </c>
      <c r="D3855" s="872">
        <v>8.3333333333333329E-2</v>
      </c>
      <c r="E3855" s="871">
        <v>-10.1</v>
      </c>
      <c r="F3855" s="871">
        <v>0</v>
      </c>
      <c r="G3855" s="504">
        <v>0</v>
      </c>
      <c r="H3855" s="504">
        <v>0</v>
      </c>
      <c r="I3855" s="510">
        <v>0</v>
      </c>
    </row>
    <row r="3856" spans="3:9">
      <c r="C3856" s="870">
        <v>45632</v>
      </c>
      <c r="D3856" s="872">
        <v>0.125</v>
      </c>
      <c r="E3856" s="871">
        <v>-10.1</v>
      </c>
      <c r="F3856" s="871">
        <v>0</v>
      </c>
      <c r="G3856" s="504">
        <v>0</v>
      </c>
      <c r="H3856" s="504">
        <v>0</v>
      </c>
      <c r="I3856" s="510">
        <v>0</v>
      </c>
    </row>
    <row r="3857" spans="3:9">
      <c r="C3857" s="870">
        <v>45632</v>
      </c>
      <c r="D3857" s="872">
        <v>0.16666666666666666</v>
      </c>
      <c r="E3857" s="871">
        <v>-10.1</v>
      </c>
      <c r="F3857" s="871">
        <v>0</v>
      </c>
      <c r="G3857" s="504">
        <v>0</v>
      </c>
      <c r="H3857" s="504">
        <v>0</v>
      </c>
      <c r="I3857" s="510">
        <v>0</v>
      </c>
    </row>
    <row r="3858" spans="3:9">
      <c r="C3858" s="870">
        <v>45632</v>
      </c>
      <c r="D3858" s="872">
        <v>0.20833333333333334</v>
      </c>
      <c r="E3858" s="871">
        <v>-10.1</v>
      </c>
      <c r="F3858" s="871">
        <v>0</v>
      </c>
      <c r="G3858" s="504">
        <v>0</v>
      </c>
      <c r="H3858" s="504">
        <v>0</v>
      </c>
      <c r="I3858" s="510">
        <v>0</v>
      </c>
    </row>
    <row r="3859" spans="3:9">
      <c r="C3859" s="870">
        <v>45632</v>
      </c>
      <c r="D3859" s="872">
        <v>0.25</v>
      </c>
      <c r="E3859" s="871">
        <v>-10.1</v>
      </c>
      <c r="F3859" s="871">
        <v>296</v>
      </c>
      <c r="G3859" s="504">
        <v>0</v>
      </c>
      <c r="H3859" s="504">
        <v>296</v>
      </c>
      <c r="I3859" s="510">
        <v>296</v>
      </c>
    </row>
    <row r="3860" spans="3:9">
      <c r="C3860" s="870">
        <v>45632</v>
      </c>
      <c r="D3860" s="872">
        <v>0.29166666666666669</v>
      </c>
      <c r="E3860" s="871">
        <v>-10.1</v>
      </c>
      <c r="F3860" s="871">
        <v>389</v>
      </c>
      <c r="G3860" s="504">
        <v>0</v>
      </c>
      <c r="H3860" s="504">
        <v>389</v>
      </c>
      <c r="I3860" s="510">
        <v>389</v>
      </c>
    </row>
    <row r="3861" spans="3:9">
      <c r="C3861" s="870">
        <v>45632</v>
      </c>
      <c r="D3861" s="872">
        <v>0.33333333333333331</v>
      </c>
      <c r="E3861" s="871">
        <v>-10.1</v>
      </c>
      <c r="F3861" s="871">
        <v>363</v>
      </c>
      <c r="G3861" s="504">
        <v>0</v>
      </c>
      <c r="H3861" s="504">
        <v>363</v>
      </c>
      <c r="I3861" s="510">
        <v>363</v>
      </c>
    </row>
    <row r="3862" spans="3:9">
      <c r="C3862" s="870">
        <v>45632</v>
      </c>
      <c r="D3862" s="872">
        <v>0.375</v>
      </c>
      <c r="E3862" s="871">
        <v>-10.1</v>
      </c>
      <c r="F3862" s="871">
        <v>0</v>
      </c>
      <c r="G3862" s="504">
        <v>0</v>
      </c>
      <c r="H3862" s="504">
        <v>0</v>
      </c>
      <c r="I3862" s="510">
        <v>0</v>
      </c>
    </row>
    <row r="3863" spans="3:9">
      <c r="C3863" s="870">
        <v>45632</v>
      </c>
      <c r="D3863" s="872">
        <v>0.41666666666666669</v>
      </c>
      <c r="E3863" s="871">
        <v>-10.1</v>
      </c>
      <c r="F3863" s="871">
        <v>0</v>
      </c>
      <c r="G3863" s="504">
        <v>0</v>
      </c>
      <c r="H3863" s="504">
        <v>0</v>
      </c>
      <c r="I3863" s="510">
        <v>0</v>
      </c>
    </row>
    <row r="3864" spans="3:9">
      <c r="C3864" s="870">
        <v>45632</v>
      </c>
      <c r="D3864" s="872">
        <v>0.45833333333333331</v>
      </c>
      <c r="E3864" s="871">
        <v>-10</v>
      </c>
      <c r="F3864" s="871">
        <v>0</v>
      </c>
      <c r="G3864" s="504">
        <v>0</v>
      </c>
      <c r="H3864" s="504">
        <v>0</v>
      </c>
      <c r="I3864" s="510">
        <v>0</v>
      </c>
    </row>
    <row r="3865" spans="3:9">
      <c r="C3865" s="870">
        <v>45632</v>
      </c>
      <c r="D3865" s="872">
        <v>0.5</v>
      </c>
      <c r="E3865" s="871">
        <v>3.6</v>
      </c>
      <c r="F3865" s="871">
        <v>234</v>
      </c>
      <c r="G3865" s="504">
        <v>0</v>
      </c>
      <c r="H3865" s="504">
        <v>234</v>
      </c>
      <c r="I3865" s="510">
        <v>234</v>
      </c>
    </row>
    <row r="3866" spans="3:9">
      <c r="C3866" s="870">
        <v>45632</v>
      </c>
      <c r="D3866" s="872">
        <v>0.54166666666666663</v>
      </c>
      <c r="E3866" s="871">
        <v>48.7</v>
      </c>
      <c r="F3866" s="871">
        <v>497</v>
      </c>
      <c r="G3866" s="504">
        <v>0</v>
      </c>
      <c r="H3866" s="504">
        <v>497</v>
      </c>
      <c r="I3866" s="510">
        <v>497</v>
      </c>
    </row>
    <row r="3867" spans="3:9">
      <c r="C3867" s="870">
        <v>45632</v>
      </c>
      <c r="D3867" s="872">
        <v>0.58333333333333337</v>
      </c>
      <c r="E3867" s="871">
        <v>-10</v>
      </c>
      <c r="F3867" s="871">
        <v>450</v>
      </c>
      <c r="G3867" s="504">
        <v>0</v>
      </c>
      <c r="H3867" s="504">
        <v>450</v>
      </c>
      <c r="I3867" s="510">
        <v>450</v>
      </c>
    </row>
    <row r="3868" spans="3:9">
      <c r="C3868" s="870">
        <v>45632</v>
      </c>
      <c r="D3868" s="872">
        <v>0.625</v>
      </c>
      <c r="E3868" s="871">
        <v>-9.3000000000000007</v>
      </c>
      <c r="F3868" s="871">
        <v>447</v>
      </c>
      <c r="G3868" s="504">
        <v>0</v>
      </c>
      <c r="H3868" s="504">
        <v>447</v>
      </c>
      <c r="I3868" s="510">
        <v>447</v>
      </c>
    </row>
    <row r="3869" spans="3:9">
      <c r="C3869" s="870">
        <v>45632</v>
      </c>
      <c r="D3869" s="872">
        <v>0.66666666666666663</v>
      </c>
      <c r="E3869" s="871">
        <v>624</v>
      </c>
      <c r="F3869" s="871">
        <v>658</v>
      </c>
      <c r="G3869" s="504">
        <v>624</v>
      </c>
      <c r="H3869" s="504">
        <v>658</v>
      </c>
      <c r="I3869" s="510">
        <v>1282</v>
      </c>
    </row>
    <row r="3870" spans="3:9">
      <c r="C3870" s="870">
        <v>45632</v>
      </c>
      <c r="D3870" s="872">
        <v>0.70833333333333337</v>
      </c>
      <c r="E3870" s="871">
        <v>554.79999999999995</v>
      </c>
      <c r="F3870" s="871">
        <v>695</v>
      </c>
      <c r="G3870" s="504">
        <v>554.79999999999995</v>
      </c>
      <c r="H3870" s="504">
        <v>695</v>
      </c>
      <c r="I3870" s="510">
        <v>1249.8</v>
      </c>
    </row>
    <row r="3871" spans="3:9">
      <c r="C3871" s="870">
        <v>45632</v>
      </c>
      <c r="D3871" s="872">
        <v>0.75</v>
      </c>
      <c r="E3871" s="871">
        <v>472.8</v>
      </c>
      <c r="F3871" s="871">
        <v>162</v>
      </c>
      <c r="G3871" s="504">
        <v>472.8</v>
      </c>
      <c r="H3871" s="504">
        <v>162</v>
      </c>
      <c r="I3871" s="510">
        <v>634.79999999999995</v>
      </c>
    </row>
    <row r="3872" spans="3:9">
      <c r="C3872" s="870">
        <v>45632</v>
      </c>
      <c r="D3872" s="872">
        <v>0.79166666666666663</v>
      </c>
      <c r="E3872" s="871">
        <v>398.8</v>
      </c>
      <c r="F3872" s="871">
        <v>373</v>
      </c>
      <c r="G3872" s="504">
        <v>398.8</v>
      </c>
      <c r="H3872" s="504">
        <v>373</v>
      </c>
      <c r="I3872" s="510">
        <v>771.8</v>
      </c>
    </row>
    <row r="3873" spans="3:9">
      <c r="C3873" s="870">
        <v>45632</v>
      </c>
      <c r="D3873" s="872">
        <v>0.83333333333333337</v>
      </c>
      <c r="E3873" s="871">
        <v>389.7</v>
      </c>
      <c r="F3873" s="871">
        <v>424</v>
      </c>
      <c r="G3873" s="504">
        <v>389.7</v>
      </c>
      <c r="H3873" s="504">
        <v>424</v>
      </c>
      <c r="I3873" s="510">
        <v>813.7</v>
      </c>
    </row>
    <row r="3874" spans="3:9">
      <c r="C3874" s="870">
        <v>45632</v>
      </c>
      <c r="D3874" s="872">
        <v>0.875</v>
      </c>
      <c r="E3874" s="871">
        <v>431.9</v>
      </c>
      <c r="F3874" s="871">
        <v>151</v>
      </c>
      <c r="G3874" s="504">
        <v>431.9</v>
      </c>
      <c r="H3874" s="504">
        <v>151</v>
      </c>
      <c r="I3874" s="510">
        <v>582.9</v>
      </c>
    </row>
    <row r="3875" spans="3:9">
      <c r="C3875" s="870">
        <v>45632</v>
      </c>
      <c r="D3875" s="872">
        <v>0.91666666666666663</v>
      </c>
      <c r="E3875" s="871">
        <v>583.79999999999995</v>
      </c>
      <c r="F3875" s="871">
        <v>163</v>
      </c>
      <c r="G3875" s="504">
        <v>583.79999999999995</v>
      </c>
      <c r="H3875" s="504">
        <v>163</v>
      </c>
      <c r="I3875" s="510">
        <v>746.8</v>
      </c>
    </row>
    <row r="3876" spans="3:9">
      <c r="C3876" s="870">
        <v>45632</v>
      </c>
      <c r="D3876" s="872">
        <v>0.95833333333333337</v>
      </c>
      <c r="E3876" s="871">
        <v>657.2</v>
      </c>
      <c r="F3876" s="871">
        <v>208</v>
      </c>
      <c r="G3876" s="504">
        <v>657.2</v>
      </c>
      <c r="H3876" s="504">
        <v>208</v>
      </c>
      <c r="I3876" s="510">
        <v>865.2</v>
      </c>
    </row>
    <row r="3877" spans="3:9">
      <c r="C3877" s="870">
        <v>45633</v>
      </c>
      <c r="D3877" s="872">
        <v>0</v>
      </c>
      <c r="E3877" s="871">
        <v>614.70000000000005</v>
      </c>
      <c r="F3877" s="871">
        <v>451</v>
      </c>
      <c r="G3877" s="504">
        <v>614.70000000000005</v>
      </c>
      <c r="H3877" s="504">
        <v>451</v>
      </c>
      <c r="I3877" s="510">
        <v>1065.7</v>
      </c>
    </row>
    <row r="3878" spans="3:9">
      <c r="C3878" s="870">
        <v>45633</v>
      </c>
      <c r="D3878" s="872">
        <v>4.1666666666666664E-2</v>
      </c>
      <c r="E3878" s="871">
        <v>391.4</v>
      </c>
      <c r="F3878" s="871">
        <v>467</v>
      </c>
      <c r="G3878" s="504">
        <v>391.4</v>
      </c>
      <c r="H3878" s="504">
        <v>467</v>
      </c>
      <c r="I3878" s="510">
        <v>858.4</v>
      </c>
    </row>
    <row r="3879" spans="3:9">
      <c r="C3879" s="870">
        <v>45633</v>
      </c>
      <c r="D3879" s="872">
        <v>8.3333333333333329E-2</v>
      </c>
      <c r="E3879" s="871">
        <v>421.9</v>
      </c>
      <c r="F3879" s="871">
        <v>595</v>
      </c>
      <c r="G3879" s="504">
        <v>421.9</v>
      </c>
      <c r="H3879" s="504">
        <v>595</v>
      </c>
      <c r="I3879" s="510">
        <v>1016.9</v>
      </c>
    </row>
    <row r="3880" spans="3:9">
      <c r="C3880" s="870">
        <v>45633</v>
      </c>
      <c r="D3880" s="872">
        <v>0.125</v>
      </c>
      <c r="E3880" s="871">
        <v>419.8</v>
      </c>
      <c r="F3880" s="871">
        <v>662</v>
      </c>
      <c r="G3880" s="504">
        <v>419.8</v>
      </c>
      <c r="H3880" s="504">
        <v>662</v>
      </c>
      <c r="I3880" s="510">
        <v>1081.8</v>
      </c>
    </row>
    <row r="3881" spans="3:9">
      <c r="C3881" s="870">
        <v>45633</v>
      </c>
      <c r="D3881" s="872">
        <v>0.16666666666666666</v>
      </c>
      <c r="E3881" s="871">
        <v>419.8</v>
      </c>
      <c r="F3881" s="871">
        <v>660</v>
      </c>
      <c r="G3881" s="504">
        <v>419.8</v>
      </c>
      <c r="H3881" s="504">
        <v>660</v>
      </c>
      <c r="I3881" s="510">
        <v>1079.8</v>
      </c>
    </row>
    <row r="3882" spans="3:9">
      <c r="C3882" s="870">
        <v>45633</v>
      </c>
      <c r="D3882" s="872">
        <v>0.20833333333333334</v>
      </c>
      <c r="E3882" s="871">
        <v>444.9</v>
      </c>
      <c r="F3882" s="871">
        <v>611</v>
      </c>
      <c r="G3882" s="504">
        <v>444.9</v>
      </c>
      <c r="H3882" s="504">
        <v>611</v>
      </c>
      <c r="I3882" s="510">
        <v>1055.9000000000001</v>
      </c>
    </row>
    <row r="3883" spans="3:9">
      <c r="C3883" s="870">
        <v>45633</v>
      </c>
      <c r="D3883" s="872">
        <v>0.25</v>
      </c>
      <c r="E3883" s="871">
        <v>457.9</v>
      </c>
      <c r="F3883" s="871">
        <v>623</v>
      </c>
      <c r="G3883" s="504">
        <v>457.9</v>
      </c>
      <c r="H3883" s="504">
        <v>623</v>
      </c>
      <c r="I3883" s="510">
        <v>1080.9000000000001</v>
      </c>
    </row>
    <row r="3884" spans="3:9">
      <c r="C3884" s="870">
        <v>45633</v>
      </c>
      <c r="D3884" s="872">
        <v>0.29166666666666669</v>
      </c>
      <c r="E3884" s="871">
        <v>491.8</v>
      </c>
      <c r="F3884" s="871">
        <v>669</v>
      </c>
      <c r="G3884" s="504">
        <v>491.8</v>
      </c>
      <c r="H3884" s="504">
        <v>669</v>
      </c>
      <c r="I3884" s="510">
        <v>1160.8</v>
      </c>
    </row>
    <row r="3885" spans="3:9">
      <c r="C3885" s="870">
        <v>45633</v>
      </c>
      <c r="D3885" s="872">
        <v>0.33333333333333331</v>
      </c>
      <c r="E3885" s="871">
        <v>496.9</v>
      </c>
      <c r="F3885" s="871">
        <v>661</v>
      </c>
      <c r="G3885" s="504">
        <v>496.9</v>
      </c>
      <c r="H3885" s="504">
        <v>661</v>
      </c>
      <c r="I3885" s="510">
        <v>1157.9000000000001</v>
      </c>
    </row>
    <row r="3886" spans="3:9">
      <c r="C3886" s="870">
        <v>45633</v>
      </c>
      <c r="D3886" s="872">
        <v>0.375</v>
      </c>
      <c r="E3886" s="871">
        <v>490.7</v>
      </c>
      <c r="F3886" s="871">
        <v>619</v>
      </c>
      <c r="G3886" s="504">
        <v>490.7</v>
      </c>
      <c r="H3886" s="504">
        <v>619</v>
      </c>
      <c r="I3886" s="510">
        <v>1109.7</v>
      </c>
    </row>
    <row r="3887" spans="3:9">
      <c r="C3887" s="870">
        <v>45633</v>
      </c>
      <c r="D3887" s="872">
        <v>0.41666666666666669</v>
      </c>
      <c r="E3887" s="871">
        <v>490</v>
      </c>
      <c r="F3887" s="871">
        <v>626</v>
      </c>
      <c r="G3887" s="504">
        <v>490</v>
      </c>
      <c r="H3887" s="504">
        <v>626</v>
      </c>
      <c r="I3887" s="510">
        <v>1116</v>
      </c>
    </row>
    <row r="3888" spans="3:9">
      <c r="C3888" s="870">
        <v>45633</v>
      </c>
      <c r="D3888" s="872">
        <v>0.45833333333333331</v>
      </c>
      <c r="E3888" s="871">
        <v>483.5</v>
      </c>
      <c r="F3888" s="871">
        <v>626</v>
      </c>
      <c r="G3888" s="504">
        <v>483.5</v>
      </c>
      <c r="H3888" s="504">
        <v>626</v>
      </c>
      <c r="I3888" s="510">
        <v>1109.5</v>
      </c>
    </row>
    <row r="3889" spans="3:9">
      <c r="C3889" s="870">
        <v>45633</v>
      </c>
      <c r="D3889" s="872">
        <v>0.5</v>
      </c>
      <c r="E3889" s="871">
        <v>470.5</v>
      </c>
      <c r="F3889" s="871">
        <v>622</v>
      </c>
      <c r="G3889" s="504">
        <v>470.5</v>
      </c>
      <c r="H3889" s="504">
        <v>622</v>
      </c>
      <c r="I3889" s="510">
        <v>1092.5</v>
      </c>
    </row>
    <row r="3890" spans="3:9">
      <c r="C3890" s="870">
        <v>45633</v>
      </c>
      <c r="D3890" s="872">
        <v>0.54166666666666663</v>
      </c>
      <c r="E3890" s="871">
        <v>476.1</v>
      </c>
      <c r="F3890" s="871">
        <v>623</v>
      </c>
      <c r="G3890" s="504">
        <v>476.1</v>
      </c>
      <c r="H3890" s="504">
        <v>623</v>
      </c>
      <c r="I3890" s="510">
        <v>1099.0999999999999</v>
      </c>
    </row>
    <row r="3891" spans="3:9">
      <c r="C3891" s="870">
        <v>45633</v>
      </c>
      <c r="D3891" s="872">
        <v>0.58333333333333337</v>
      </c>
      <c r="E3891" s="871">
        <v>529.9</v>
      </c>
      <c r="F3891" s="871">
        <v>663</v>
      </c>
      <c r="G3891" s="504">
        <v>529.9</v>
      </c>
      <c r="H3891" s="504">
        <v>663</v>
      </c>
      <c r="I3891" s="510">
        <v>1192.9000000000001</v>
      </c>
    </row>
    <row r="3892" spans="3:9">
      <c r="C3892" s="870">
        <v>45633</v>
      </c>
      <c r="D3892" s="872">
        <v>0.625</v>
      </c>
      <c r="E3892" s="871">
        <v>529.79999999999995</v>
      </c>
      <c r="F3892" s="871">
        <v>632</v>
      </c>
      <c r="G3892" s="504">
        <v>529.79999999999995</v>
      </c>
      <c r="H3892" s="504">
        <v>632</v>
      </c>
      <c r="I3892" s="510">
        <v>1161.8</v>
      </c>
    </row>
    <row r="3893" spans="3:9">
      <c r="C3893" s="870">
        <v>45633</v>
      </c>
      <c r="D3893" s="872">
        <v>0.66666666666666663</v>
      </c>
      <c r="E3893" s="871">
        <v>516.29999999999995</v>
      </c>
      <c r="F3893" s="871">
        <v>622</v>
      </c>
      <c r="G3893" s="504">
        <v>516.29999999999995</v>
      </c>
      <c r="H3893" s="504">
        <v>622</v>
      </c>
      <c r="I3893" s="510">
        <v>1138.3</v>
      </c>
    </row>
    <row r="3894" spans="3:9">
      <c r="C3894" s="870">
        <v>45633</v>
      </c>
      <c r="D3894" s="872">
        <v>0.70833333333333337</v>
      </c>
      <c r="E3894" s="871">
        <v>519.9</v>
      </c>
      <c r="F3894" s="871">
        <v>623</v>
      </c>
      <c r="G3894" s="504">
        <v>519.9</v>
      </c>
      <c r="H3894" s="504">
        <v>623</v>
      </c>
      <c r="I3894" s="510">
        <v>1142.9000000000001</v>
      </c>
    </row>
    <row r="3895" spans="3:9">
      <c r="C3895" s="870">
        <v>45633</v>
      </c>
      <c r="D3895" s="872">
        <v>0.75</v>
      </c>
      <c r="E3895" s="871">
        <v>527.70000000000005</v>
      </c>
      <c r="F3895" s="871">
        <v>661</v>
      </c>
      <c r="G3895" s="504">
        <v>527.70000000000005</v>
      </c>
      <c r="H3895" s="504">
        <v>661</v>
      </c>
      <c r="I3895" s="510">
        <v>1188.7</v>
      </c>
    </row>
    <row r="3896" spans="3:9">
      <c r="C3896" s="870">
        <v>45633</v>
      </c>
      <c r="D3896" s="872">
        <v>0.79166666666666663</v>
      </c>
      <c r="E3896" s="871">
        <v>511.1</v>
      </c>
      <c r="F3896" s="871">
        <v>662</v>
      </c>
      <c r="G3896" s="504">
        <v>511.1</v>
      </c>
      <c r="H3896" s="504">
        <v>662</v>
      </c>
      <c r="I3896" s="510">
        <v>1173.0999999999999</v>
      </c>
    </row>
    <row r="3897" spans="3:9">
      <c r="C3897" s="870">
        <v>45633</v>
      </c>
      <c r="D3897" s="872">
        <v>0.83333333333333337</v>
      </c>
      <c r="E3897" s="871">
        <v>419.1</v>
      </c>
      <c r="F3897" s="871">
        <v>623</v>
      </c>
      <c r="G3897" s="504">
        <v>419.1</v>
      </c>
      <c r="H3897" s="504">
        <v>623</v>
      </c>
      <c r="I3897" s="510">
        <v>1042.0999999999999</v>
      </c>
    </row>
    <row r="3898" spans="3:9">
      <c r="C3898" s="870">
        <v>45633</v>
      </c>
      <c r="D3898" s="872">
        <v>0.875</v>
      </c>
      <c r="E3898" s="871">
        <v>428.8</v>
      </c>
      <c r="F3898" s="871">
        <v>618</v>
      </c>
      <c r="G3898" s="504">
        <v>428.8</v>
      </c>
      <c r="H3898" s="504">
        <v>618</v>
      </c>
      <c r="I3898" s="510">
        <v>1046.8</v>
      </c>
    </row>
    <row r="3899" spans="3:9">
      <c r="C3899" s="870">
        <v>45633</v>
      </c>
      <c r="D3899" s="872">
        <v>0.91666666666666663</v>
      </c>
      <c r="E3899" s="871">
        <v>513.20000000000005</v>
      </c>
      <c r="F3899" s="871">
        <v>613</v>
      </c>
      <c r="G3899" s="504">
        <v>513.20000000000005</v>
      </c>
      <c r="H3899" s="504">
        <v>613</v>
      </c>
      <c r="I3899" s="510">
        <v>1126.2</v>
      </c>
    </row>
    <row r="3900" spans="3:9">
      <c r="C3900" s="870">
        <v>45633</v>
      </c>
      <c r="D3900" s="872">
        <v>0.95833333333333337</v>
      </c>
      <c r="E3900" s="871">
        <v>520.29999999999995</v>
      </c>
      <c r="F3900" s="871">
        <v>610</v>
      </c>
      <c r="G3900" s="504">
        <v>520.29999999999995</v>
      </c>
      <c r="H3900" s="504">
        <v>610</v>
      </c>
      <c r="I3900" s="510">
        <v>1130.3</v>
      </c>
    </row>
    <row r="3901" spans="3:9">
      <c r="C3901" s="870">
        <v>45634</v>
      </c>
      <c r="D3901" s="872">
        <v>0</v>
      </c>
      <c r="E3901" s="871">
        <v>500.4</v>
      </c>
      <c r="F3901" s="871">
        <v>602</v>
      </c>
      <c r="G3901" s="504">
        <v>500.4</v>
      </c>
      <c r="H3901" s="504">
        <v>602</v>
      </c>
      <c r="I3901" s="510">
        <v>1102.4000000000001</v>
      </c>
    </row>
    <row r="3902" spans="3:9">
      <c r="C3902" s="870">
        <v>45634</v>
      </c>
      <c r="D3902" s="872">
        <v>4.1666666666666664E-2</v>
      </c>
      <c r="E3902" s="871">
        <v>479.8</v>
      </c>
      <c r="F3902" s="871">
        <v>586</v>
      </c>
      <c r="G3902" s="504">
        <v>479.8</v>
      </c>
      <c r="H3902" s="504">
        <v>586</v>
      </c>
      <c r="I3902" s="510">
        <v>1065.8</v>
      </c>
    </row>
    <row r="3903" spans="3:9">
      <c r="C3903" s="870">
        <v>45634</v>
      </c>
      <c r="D3903" s="872">
        <v>8.3333333333333329E-2</v>
      </c>
      <c r="E3903" s="871">
        <v>479.9</v>
      </c>
      <c r="F3903" s="871">
        <v>597</v>
      </c>
      <c r="G3903" s="504">
        <v>479.9</v>
      </c>
      <c r="H3903" s="504">
        <v>597</v>
      </c>
      <c r="I3903" s="510">
        <v>1076.9000000000001</v>
      </c>
    </row>
    <row r="3904" spans="3:9">
      <c r="C3904" s="870">
        <v>45634</v>
      </c>
      <c r="D3904" s="872">
        <v>0.125</v>
      </c>
      <c r="E3904" s="871">
        <v>493.2</v>
      </c>
      <c r="F3904" s="871">
        <v>646</v>
      </c>
      <c r="G3904" s="504">
        <v>493.2</v>
      </c>
      <c r="H3904" s="504">
        <v>646</v>
      </c>
      <c r="I3904" s="510">
        <v>1139.2</v>
      </c>
    </row>
    <row r="3905" spans="3:9">
      <c r="C3905" s="870">
        <v>45634</v>
      </c>
      <c r="D3905" s="872">
        <v>0.16666666666666666</v>
      </c>
      <c r="E3905" s="871">
        <v>526</v>
      </c>
      <c r="F3905" s="871">
        <v>694</v>
      </c>
      <c r="G3905" s="504">
        <v>526</v>
      </c>
      <c r="H3905" s="504">
        <v>694</v>
      </c>
      <c r="I3905" s="510">
        <v>1220</v>
      </c>
    </row>
    <row r="3906" spans="3:9">
      <c r="C3906" s="870">
        <v>45634</v>
      </c>
      <c r="D3906" s="872">
        <v>0.20833333333333334</v>
      </c>
      <c r="E3906" s="871">
        <v>523.29999999999995</v>
      </c>
      <c r="F3906" s="871">
        <v>663</v>
      </c>
      <c r="G3906" s="504">
        <v>523.29999999999995</v>
      </c>
      <c r="H3906" s="504">
        <v>663</v>
      </c>
      <c r="I3906" s="510">
        <v>1186.3</v>
      </c>
    </row>
    <row r="3907" spans="3:9">
      <c r="C3907" s="870">
        <v>45634</v>
      </c>
      <c r="D3907" s="872">
        <v>0.25</v>
      </c>
      <c r="E3907" s="871">
        <v>499.9</v>
      </c>
      <c r="F3907" s="871">
        <v>673</v>
      </c>
      <c r="G3907" s="504">
        <v>499.9</v>
      </c>
      <c r="H3907" s="504">
        <v>673</v>
      </c>
      <c r="I3907" s="510">
        <v>1172.9000000000001</v>
      </c>
    </row>
    <row r="3908" spans="3:9">
      <c r="C3908" s="870">
        <v>45634</v>
      </c>
      <c r="D3908" s="872">
        <v>0.29166666666666669</v>
      </c>
      <c r="E3908" s="871">
        <v>505.9</v>
      </c>
      <c r="F3908" s="871">
        <v>681</v>
      </c>
      <c r="G3908" s="504">
        <v>505.9</v>
      </c>
      <c r="H3908" s="504">
        <v>681</v>
      </c>
      <c r="I3908" s="510">
        <v>1186.9000000000001</v>
      </c>
    </row>
    <row r="3909" spans="3:9">
      <c r="C3909" s="870">
        <v>45634</v>
      </c>
      <c r="D3909" s="872">
        <v>0.33333333333333331</v>
      </c>
      <c r="E3909" s="871">
        <v>478.7</v>
      </c>
      <c r="F3909" s="871">
        <v>696</v>
      </c>
      <c r="G3909" s="504">
        <v>478.7</v>
      </c>
      <c r="H3909" s="504">
        <v>696</v>
      </c>
      <c r="I3909" s="510">
        <v>1174.7</v>
      </c>
    </row>
    <row r="3910" spans="3:9">
      <c r="C3910" s="870">
        <v>45634</v>
      </c>
      <c r="D3910" s="872">
        <v>0.375</v>
      </c>
      <c r="E3910" s="871">
        <v>503.3</v>
      </c>
      <c r="F3910" s="871">
        <v>699</v>
      </c>
      <c r="G3910" s="504">
        <v>503.3</v>
      </c>
      <c r="H3910" s="504">
        <v>699</v>
      </c>
      <c r="I3910" s="510">
        <v>1202.3</v>
      </c>
    </row>
    <row r="3911" spans="3:9">
      <c r="C3911" s="870">
        <v>45634</v>
      </c>
      <c r="D3911" s="872">
        <v>0.41666666666666669</v>
      </c>
      <c r="E3911" s="871">
        <v>521.1</v>
      </c>
      <c r="F3911" s="871">
        <v>716</v>
      </c>
      <c r="G3911" s="504">
        <v>521.1</v>
      </c>
      <c r="H3911" s="504">
        <v>716</v>
      </c>
      <c r="I3911" s="510">
        <v>1237.0999999999999</v>
      </c>
    </row>
    <row r="3912" spans="3:9">
      <c r="C3912" s="870">
        <v>45634</v>
      </c>
      <c r="D3912" s="872">
        <v>0.45833333333333331</v>
      </c>
      <c r="E3912" s="871">
        <v>549.4</v>
      </c>
      <c r="F3912" s="871">
        <v>716</v>
      </c>
      <c r="G3912" s="504">
        <v>549.4</v>
      </c>
      <c r="H3912" s="504">
        <v>716</v>
      </c>
      <c r="I3912" s="510">
        <v>1265.4000000000001</v>
      </c>
    </row>
    <row r="3913" spans="3:9">
      <c r="C3913" s="870">
        <v>45634</v>
      </c>
      <c r="D3913" s="872">
        <v>0.5</v>
      </c>
      <c r="E3913" s="871">
        <v>537</v>
      </c>
      <c r="F3913" s="871">
        <v>575</v>
      </c>
      <c r="G3913" s="504">
        <v>537</v>
      </c>
      <c r="H3913" s="504">
        <v>575</v>
      </c>
      <c r="I3913" s="510">
        <v>1112</v>
      </c>
    </row>
    <row r="3914" spans="3:9">
      <c r="C3914" s="870">
        <v>45634</v>
      </c>
      <c r="D3914" s="872">
        <v>0.54166666666666663</v>
      </c>
      <c r="E3914" s="871">
        <v>530.1</v>
      </c>
      <c r="F3914" s="871">
        <v>579</v>
      </c>
      <c r="G3914" s="504">
        <v>530.1</v>
      </c>
      <c r="H3914" s="504">
        <v>579</v>
      </c>
      <c r="I3914" s="510">
        <v>1109.0999999999999</v>
      </c>
    </row>
    <row r="3915" spans="3:9">
      <c r="C3915" s="870">
        <v>45634</v>
      </c>
      <c r="D3915" s="872">
        <v>0.58333333333333337</v>
      </c>
      <c r="E3915" s="871">
        <v>516</v>
      </c>
      <c r="F3915" s="871">
        <v>580</v>
      </c>
      <c r="G3915" s="504">
        <v>516</v>
      </c>
      <c r="H3915" s="504">
        <v>580</v>
      </c>
      <c r="I3915" s="510">
        <v>1096</v>
      </c>
    </row>
    <row r="3916" spans="3:9">
      <c r="C3916" s="870">
        <v>45634</v>
      </c>
      <c r="D3916" s="872">
        <v>0.625</v>
      </c>
      <c r="E3916" s="871">
        <v>514.79999999999995</v>
      </c>
      <c r="F3916" s="871">
        <v>559</v>
      </c>
      <c r="G3916" s="504">
        <v>514.79999999999995</v>
      </c>
      <c r="H3916" s="504">
        <v>559</v>
      </c>
      <c r="I3916" s="510">
        <v>1073.8</v>
      </c>
    </row>
    <row r="3917" spans="3:9">
      <c r="C3917" s="870">
        <v>45634</v>
      </c>
      <c r="D3917" s="872">
        <v>0.66666666666666663</v>
      </c>
      <c r="E3917" s="871">
        <v>521.9</v>
      </c>
      <c r="F3917" s="871">
        <v>577</v>
      </c>
      <c r="G3917" s="504">
        <v>521.9</v>
      </c>
      <c r="H3917" s="504">
        <v>577</v>
      </c>
      <c r="I3917" s="510">
        <v>1098.9000000000001</v>
      </c>
    </row>
    <row r="3918" spans="3:9">
      <c r="C3918" s="870">
        <v>45634</v>
      </c>
      <c r="D3918" s="872">
        <v>0.70833333333333337</v>
      </c>
      <c r="E3918" s="871">
        <v>542.4</v>
      </c>
      <c r="F3918" s="871">
        <v>580</v>
      </c>
      <c r="G3918" s="504">
        <v>542.4</v>
      </c>
      <c r="H3918" s="504">
        <v>580</v>
      </c>
      <c r="I3918" s="510">
        <v>1122.4000000000001</v>
      </c>
    </row>
    <row r="3919" spans="3:9">
      <c r="C3919" s="870">
        <v>45634</v>
      </c>
      <c r="D3919" s="872">
        <v>0.75</v>
      </c>
      <c r="E3919" s="871">
        <v>540</v>
      </c>
      <c r="F3919" s="871">
        <v>659</v>
      </c>
      <c r="G3919" s="504">
        <v>540</v>
      </c>
      <c r="H3919" s="504">
        <v>659</v>
      </c>
      <c r="I3919" s="510">
        <v>1199</v>
      </c>
    </row>
    <row r="3920" spans="3:9">
      <c r="C3920" s="870">
        <v>45634</v>
      </c>
      <c r="D3920" s="872">
        <v>0.79166666666666663</v>
      </c>
      <c r="E3920" s="871">
        <v>510.8</v>
      </c>
      <c r="F3920" s="871">
        <v>697</v>
      </c>
      <c r="G3920" s="504">
        <v>510.8</v>
      </c>
      <c r="H3920" s="504">
        <v>697</v>
      </c>
      <c r="I3920" s="510">
        <v>1207.8</v>
      </c>
    </row>
    <row r="3921" spans="3:9">
      <c r="C3921" s="870">
        <v>45634</v>
      </c>
      <c r="D3921" s="872">
        <v>0.83333333333333337</v>
      </c>
      <c r="E3921" s="871">
        <v>520</v>
      </c>
      <c r="F3921" s="871">
        <v>609</v>
      </c>
      <c r="G3921" s="504">
        <v>520</v>
      </c>
      <c r="H3921" s="504">
        <v>609</v>
      </c>
      <c r="I3921" s="510">
        <v>1129</v>
      </c>
    </row>
    <row r="3922" spans="3:9">
      <c r="C3922" s="870">
        <v>45634</v>
      </c>
      <c r="D3922" s="872">
        <v>0.875</v>
      </c>
      <c r="E3922" s="871">
        <v>504.7</v>
      </c>
      <c r="F3922" s="871">
        <v>529</v>
      </c>
      <c r="G3922" s="504">
        <v>504.7</v>
      </c>
      <c r="H3922" s="504">
        <v>529</v>
      </c>
      <c r="I3922" s="510">
        <v>1033.7</v>
      </c>
    </row>
    <row r="3923" spans="3:9">
      <c r="C3923" s="870">
        <v>45634</v>
      </c>
      <c r="D3923" s="872">
        <v>0.91666666666666663</v>
      </c>
      <c r="E3923" s="871">
        <v>480</v>
      </c>
      <c r="F3923" s="871">
        <v>521</v>
      </c>
      <c r="G3923" s="504">
        <v>480</v>
      </c>
      <c r="H3923" s="504">
        <v>521</v>
      </c>
      <c r="I3923" s="510">
        <v>1001</v>
      </c>
    </row>
    <row r="3924" spans="3:9">
      <c r="C3924" s="870">
        <v>45634</v>
      </c>
      <c r="D3924" s="872">
        <v>0.95833333333333337</v>
      </c>
      <c r="E3924" s="871">
        <v>479.8</v>
      </c>
      <c r="F3924" s="871">
        <v>527</v>
      </c>
      <c r="G3924" s="504">
        <v>479.8</v>
      </c>
      <c r="H3924" s="504">
        <v>527</v>
      </c>
      <c r="I3924" s="510">
        <v>1006.8</v>
      </c>
    </row>
    <row r="3925" spans="3:9">
      <c r="C3925" s="870">
        <v>45635</v>
      </c>
      <c r="D3925" s="872">
        <v>0</v>
      </c>
      <c r="E3925" s="871">
        <v>479.9</v>
      </c>
      <c r="F3925" s="871">
        <v>541</v>
      </c>
      <c r="G3925" s="504">
        <v>479.9</v>
      </c>
      <c r="H3925" s="504">
        <v>541</v>
      </c>
      <c r="I3925" s="510">
        <v>1020.9</v>
      </c>
    </row>
    <row r="3926" spans="3:9">
      <c r="C3926" s="870">
        <v>45635</v>
      </c>
      <c r="D3926" s="872">
        <v>4.1666666666666664E-2</v>
      </c>
      <c r="E3926" s="871">
        <v>496.8</v>
      </c>
      <c r="F3926" s="871">
        <v>551</v>
      </c>
      <c r="G3926" s="504">
        <v>496.8</v>
      </c>
      <c r="H3926" s="504">
        <v>551</v>
      </c>
      <c r="I3926" s="510">
        <v>1047.8</v>
      </c>
    </row>
    <row r="3927" spans="3:9">
      <c r="C3927" s="870">
        <v>45635</v>
      </c>
      <c r="D3927" s="872">
        <v>8.3333333333333329E-2</v>
      </c>
      <c r="E3927" s="871">
        <v>500.1</v>
      </c>
      <c r="F3927" s="871">
        <v>552</v>
      </c>
      <c r="G3927" s="504">
        <v>500.1</v>
      </c>
      <c r="H3927" s="504">
        <v>552</v>
      </c>
      <c r="I3927" s="510">
        <v>1052.0999999999999</v>
      </c>
    </row>
    <row r="3928" spans="3:9">
      <c r="C3928" s="870">
        <v>45635</v>
      </c>
      <c r="D3928" s="872">
        <v>0.125</v>
      </c>
      <c r="E3928" s="871">
        <v>500</v>
      </c>
      <c r="F3928" s="871">
        <v>551</v>
      </c>
      <c r="G3928" s="504">
        <v>500</v>
      </c>
      <c r="H3928" s="504">
        <v>551</v>
      </c>
      <c r="I3928" s="510">
        <v>1051</v>
      </c>
    </row>
    <row r="3929" spans="3:9">
      <c r="C3929" s="870">
        <v>45635</v>
      </c>
      <c r="D3929" s="872">
        <v>0.16666666666666666</v>
      </c>
      <c r="E3929" s="871">
        <v>500</v>
      </c>
      <c r="F3929" s="871">
        <v>551</v>
      </c>
      <c r="G3929" s="504">
        <v>500</v>
      </c>
      <c r="H3929" s="504">
        <v>551</v>
      </c>
      <c r="I3929" s="510">
        <v>1051</v>
      </c>
    </row>
    <row r="3930" spans="3:9">
      <c r="C3930" s="870">
        <v>45635</v>
      </c>
      <c r="D3930" s="872">
        <v>0.20833333333333334</v>
      </c>
      <c r="E3930" s="871">
        <v>500</v>
      </c>
      <c r="F3930" s="871">
        <v>551</v>
      </c>
      <c r="G3930" s="504">
        <v>500</v>
      </c>
      <c r="H3930" s="504">
        <v>551</v>
      </c>
      <c r="I3930" s="510">
        <v>1051</v>
      </c>
    </row>
    <row r="3931" spans="3:9">
      <c r="C3931" s="870">
        <v>45635</v>
      </c>
      <c r="D3931" s="872">
        <v>0.25</v>
      </c>
      <c r="E3931" s="871">
        <v>499.9</v>
      </c>
      <c r="F3931" s="871">
        <v>546</v>
      </c>
      <c r="G3931" s="504">
        <v>499.9</v>
      </c>
      <c r="H3931" s="504">
        <v>546</v>
      </c>
      <c r="I3931" s="510">
        <v>1045.9000000000001</v>
      </c>
    </row>
    <row r="3932" spans="3:9">
      <c r="C3932" s="870">
        <v>45635</v>
      </c>
      <c r="D3932" s="872">
        <v>0.29166666666666669</v>
      </c>
      <c r="E3932" s="871">
        <v>500</v>
      </c>
      <c r="F3932" s="871">
        <v>570</v>
      </c>
      <c r="G3932" s="504">
        <v>500</v>
      </c>
      <c r="H3932" s="504">
        <v>570</v>
      </c>
      <c r="I3932" s="510">
        <v>1070</v>
      </c>
    </row>
    <row r="3933" spans="3:9">
      <c r="C3933" s="870">
        <v>45635</v>
      </c>
      <c r="D3933" s="872">
        <v>0.33333333333333331</v>
      </c>
      <c r="E3933" s="871">
        <v>505.8</v>
      </c>
      <c r="F3933" s="871">
        <v>631</v>
      </c>
      <c r="G3933" s="504">
        <v>505.8</v>
      </c>
      <c r="H3933" s="504">
        <v>631</v>
      </c>
      <c r="I3933" s="510">
        <v>1136.8</v>
      </c>
    </row>
    <row r="3934" spans="3:9">
      <c r="C3934" s="870">
        <v>45635</v>
      </c>
      <c r="D3934" s="872">
        <v>0.375</v>
      </c>
      <c r="E3934" s="871">
        <v>567.6</v>
      </c>
      <c r="F3934" s="871">
        <v>715</v>
      </c>
      <c r="G3934" s="504">
        <v>567.6</v>
      </c>
      <c r="H3934" s="504">
        <v>715</v>
      </c>
      <c r="I3934" s="510">
        <v>1282.5999999999999</v>
      </c>
    </row>
    <row r="3935" spans="3:9">
      <c r="C3935" s="870">
        <v>45635</v>
      </c>
      <c r="D3935" s="872">
        <v>0.41666666666666669</v>
      </c>
      <c r="E3935" s="871">
        <v>539.20000000000005</v>
      </c>
      <c r="F3935" s="871">
        <v>715</v>
      </c>
      <c r="G3935" s="504">
        <v>539.20000000000005</v>
      </c>
      <c r="H3935" s="504">
        <v>715</v>
      </c>
      <c r="I3935" s="510">
        <v>1254.2</v>
      </c>
    </row>
    <row r="3936" spans="3:9">
      <c r="C3936" s="870">
        <v>45635</v>
      </c>
      <c r="D3936" s="872">
        <v>0.45833333333333331</v>
      </c>
      <c r="E3936" s="871">
        <v>602.6</v>
      </c>
      <c r="F3936" s="871">
        <v>716</v>
      </c>
      <c r="G3936" s="504">
        <v>602.6</v>
      </c>
      <c r="H3936" s="504">
        <v>716</v>
      </c>
      <c r="I3936" s="510">
        <v>1318.6</v>
      </c>
    </row>
    <row r="3937" spans="3:9">
      <c r="C3937" s="870">
        <v>45635</v>
      </c>
      <c r="D3937" s="872">
        <v>0.5</v>
      </c>
      <c r="E3937" s="871">
        <v>514.6</v>
      </c>
      <c r="F3937" s="871">
        <v>717</v>
      </c>
      <c r="G3937" s="504">
        <v>514.6</v>
      </c>
      <c r="H3937" s="504">
        <v>717</v>
      </c>
      <c r="I3937" s="510">
        <v>1231.5999999999999</v>
      </c>
    </row>
    <row r="3938" spans="3:9">
      <c r="C3938" s="870">
        <v>45635</v>
      </c>
      <c r="D3938" s="872">
        <v>0.54166666666666663</v>
      </c>
      <c r="E3938" s="871">
        <v>504.2</v>
      </c>
      <c r="F3938" s="871">
        <v>715</v>
      </c>
      <c r="G3938" s="504">
        <v>504.2</v>
      </c>
      <c r="H3938" s="504">
        <v>715</v>
      </c>
      <c r="I3938" s="510">
        <v>1219.2</v>
      </c>
    </row>
    <row r="3939" spans="3:9">
      <c r="C3939" s="870">
        <v>45635</v>
      </c>
      <c r="D3939" s="872">
        <v>0.58333333333333337</v>
      </c>
      <c r="E3939" s="871">
        <v>474.9</v>
      </c>
      <c r="F3939" s="871">
        <v>589</v>
      </c>
      <c r="G3939" s="504">
        <v>474.9</v>
      </c>
      <c r="H3939" s="504">
        <v>589</v>
      </c>
      <c r="I3939" s="510">
        <v>1063.9000000000001</v>
      </c>
    </row>
    <row r="3940" spans="3:9">
      <c r="C3940" s="870">
        <v>45635</v>
      </c>
      <c r="D3940" s="872">
        <v>0.625</v>
      </c>
      <c r="E3940" s="871">
        <v>459.8</v>
      </c>
      <c r="F3940" s="871">
        <v>493</v>
      </c>
      <c r="G3940" s="504">
        <v>459.8</v>
      </c>
      <c r="H3940" s="504">
        <v>493</v>
      </c>
      <c r="I3940" s="510">
        <v>952.8</v>
      </c>
    </row>
    <row r="3941" spans="3:9">
      <c r="C3941" s="870">
        <v>45635</v>
      </c>
      <c r="D3941" s="872">
        <v>0.66666666666666663</v>
      </c>
      <c r="E3941" s="871">
        <v>476.6</v>
      </c>
      <c r="F3941" s="871">
        <v>564</v>
      </c>
      <c r="G3941" s="504">
        <v>476.6</v>
      </c>
      <c r="H3941" s="504">
        <v>564</v>
      </c>
      <c r="I3941" s="510">
        <v>1040.5999999999999</v>
      </c>
    </row>
    <row r="3942" spans="3:9">
      <c r="C3942" s="870">
        <v>45635</v>
      </c>
      <c r="D3942" s="872">
        <v>0.70833333333333337</v>
      </c>
      <c r="E3942" s="871">
        <v>501.7</v>
      </c>
      <c r="F3942" s="871">
        <v>656</v>
      </c>
      <c r="G3942" s="504">
        <v>501.7</v>
      </c>
      <c r="H3942" s="504">
        <v>656</v>
      </c>
      <c r="I3942" s="510">
        <v>1157.7</v>
      </c>
    </row>
    <row r="3943" spans="3:9">
      <c r="C3943" s="870">
        <v>45635</v>
      </c>
      <c r="D3943" s="872">
        <v>0.75</v>
      </c>
      <c r="E3943" s="871">
        <v>500.2</v>
      </c>
      <c r="F3943" s="871">
        <v>637</v>
      </c>
      <c r="G3943" s="504">
        <v>500.2</v>
      </c>
      <c r="H3943" s="504">
        <v>637</v>
      </c>
      <c r="I3943" s="510">
        <v>1137.2</v>
      </c>
    </row>
    <row r="3944" spans="3:9">
      <c r="C3944" s="870">
        <v>45635</v>
      </c>
      <c r="D3944" s="872">
        <v>0.79166666666666663</v>
      </c>
      <c r="E3944" s="871">
        <v>512</v>
      </c>
      <c r="F3944" s="871">
        <v>653</v>
      </c>
      <c r="G3944" s="504">
        <v>512</v>
      </c>
      <c r="H3944" s="504">
        <v>653</v>
      </c>
      <c r="I3944" s="510">
        <v>1165</v>
      </c>
    </row>
    <row r="3945" spans="3:9">
      <c r="C3945" s="870">
        <v>45635</v>
      </c>
      <c r="D3945" s="872">
        <v>0.83333333333333337</v>
      </c>
      <c r="E3945" s="871">
        <v>512</v>
      </c>
      <c r="F3945" s="871">
        <v>668</v>
      </c>
      <c r="G3945" s="504">
        <v>512</v>
      </c>
      <c r="H3945" s="504">
        <v>668</v>
      </c>
      <c r="I3945" s="510">
        <v>1180</v>
      </c>
    </row>
    <row r="3946" spans="3:9">
      <c r="C3946" s="870">
        <v>45635</v>
      </c>
      <c r="D3946" s="872">
        <v>0.875</v>
      </c>
      <c r="E3946" s="871">
        <v>512.1</v>
      </c>
      <c r="F3946" s="871">
        <v>668</v>
      </c>
      <c r="G3946" s="504">
        <v>512.1</v>
      </c>
      <c r="H3946" s="504">
        <v>668</v>
      </c>
      <c r="I3946" s="510">
        <v>1180.0999999999999</v>
      </c>
    </row>
    <row r="3947" spans="3:9">
      <c r="C3947" s="870">
        <v>45635</v>
      </c>
      <c r="D3947" s="872">
        <v>0.91666666666666663</v>
      </c>
      <c r="E3947" s="871">
        <v>477.9</v>
      </c>
      <c r="F3947" s="871">
        <v>710</v>
      </c>
      <c r="G3947" s="504">
        <v>477.9</v>
      </c>
      <c r="H3947" s="504">
        <v>710</v>
      </c>
      <c r="I3947" s="510">
        <v>1187.9000000000001</v>
      </c>
    </row>
    <row r="3948" spans="3:9">
      <c r="C3948" s="870">
        <v>45635</v>
      </c>
      <c r="D3948" s="872">
        <v>0.95833333333333337</v>
      </c>
      <c r="E3948" s="871">
        <v>545.20000000000005</v>
      </c>
      <c r="F3948" s="871">
        <v>629</v>
      </c>
      <c r="G3948" s="504">
        <v>545.20000000000005</v>
      </c>
      <c r="H3948" s="504">
        <v>629</v>
      </c>
      <c r="I3948" s="510">
        <v>1174.2</v>
      </c>
    </row>
    <row r="3949" spans="3:9">
      <c r="C3949" s="869" t="s">
        <v>2087</v>
      </c>
      <c r="D3949" s="872">
        <v>0</v>
      </c>
      <c r="E3949" s="871">
        <v>530.29999999999995</v>
      </c>
      <c r="F3949" s="871">
        <v>580</v>
      </c>
      <c r="G3949" s="504">
        <v>530.29999999999995</v>
      </c>
      <c r="H3949" s="504">
        <v>580</v>
      </c>
      <c r="I3949" s="510">
        <v>1110.3</v>
      </c>
    </row>
    <row r="3950" spans="3:9">
      <c r="C3950" s="869" t="s">
        <v>2087</v>
      </c>
      <c r="D3950" s="872">
        <v>4.1666666666666664E-2</v>
      </c>
      <c r="E3950" s="871">
        <v>489.7</v>
      </c>
      <c r="F3950" s="871">
        <v>585</v>
      </c>
      <c r="G3950" s="504">
        <v>489.7</v>
      </c>
      <c r="H3950" s="504">
        <v>585</v>
      </c>
      <c r="I3950" s="510">
        <v>1074.7</v>
      </c>
    </row>
    <row r="3951" spans="3:9">
      <c r="C3951" s="869" t="s">
        <v>2087</v>
      </c>
      <c r="D3951" s="872">
        <v>8.3333333333333329E-2</v>
      </c>
      <c r="E3951" s="871">
        <v>515.5</v>
      </c>
      <c r="F3951" s="871">
        <v>610</v>
      </c>
      <c r="G3951" s="504">
        <v>515.5</v>
      </c>
      <c r="H3951" s="504">
        <v>610</v>
      </c>
      <c r="I3951" s="510">
        <v>1125.5</v>
      </c>
    </row>
    <row r="3952" spans="3:9">
      <c r="C3952" s="869" t="s">
        <v>2087</v>
      </c>
      <c r="D3952" s="872">
        <v>0.125</v>
      </c>
      <c r="E3952" s="871">
        <v>530.1</v>
      </c>
      <c r="F3952" s="871">
        <v>577</v>
      </c>
      <c r="G3952" s="504">
        <v>530.1</v>
      </c>
      <c r="H3952" s="504">
        <v>577</v>
      </c>
      <c r="I3952" s="510">
        <v>1107.0999999999999</v>
      </c>
    </row>
    <row r="3953" spans="3:9">
      <c r="C3953" s="869" t="s">
        <v>2087</v>
      </c>
      <c r="D3953" s="872">
        <v>0.16666666666666666</v>
      </c>
      <c r="E3953" s="871">
        <v>508</v>
      </c>
      <c r="F3953" s="871">
        <v>577</v>
      </c>
      <c r="G3953" s="504">
        <v>508</v>
      </c>
      <c r="H3953" s="504">
        <v>577</v>
      </c>
      <c r="I3953" s="510">
        <v>1085</v>
      </c>
    </row>
    <row r="3954" spans="3:9">
      <c r="C3954" s="869" t="s">
        <v>2087</v>
      </c>
      <c r="D3954" s="872">
        <v>0.20833333333333334</v>
      </c>
      <c r="E3954" s="871">
        <v>499.9</v>
      </c>
      <c r="F3954" s="871">
        <v>604</v>
      </c>
      <c r="G3954" s="504">
        <v>499.9</v>
      </c>
      <c r="H3954" s="504">
        <v>604</v>
      </c>
      <c r="I3954" s="510">
        <v>1103.9000000000001</v>
      </c>
    </row>
    <row r="3955" spans="3:9">
      <c r="C3955" s="869" t="s">
        <v>2087</v>
      </c>
      <c r="D3955" s="872">
        <v>0.25</v>
      </c>
      <c r="E3955" s="871">
        <v>500</v>
      </c>
      <c r="F3955" s="871">
        <v>624</v>
      </c>
      <c r="G3955" s="504">
        <v>500</v>
      </c>
      <c r="H3955" s="504">
        <v>624</v>
      </c>
      <c r="I3955" s="510">
        <v>1124</v>
      </c>
    </row>
    <row r="3956" spans="3:9">
      <c r="C3956" s="869" t="s">
        <v>2087</v>
      </c>
      <c r="D3956" s="872">
        <v>0.29166666666666669</v>
      </c>
      <c r="E3956" s="871">
        <v>501</v>
      </c>
      <c r="F3956" s="871">
        <v>537</v>
      </c>
      <c r="G3956" s="504">
        <v>501</v>
      </c>
      <c r="H3956" s="504">
        <v>537</v>
      </c>
      <c r="I3956" s="510">
        <v>1038</v>
      </c>
    </row>
    <row r="3957" spans="3:9">
      <c r="C3957" s="869" t="s">
        <v>2087</v>
      </c>
      <c r="D3957" s="872">
        <v>0.33333333333333331</v>
      </c>
      <c r="E3957" s="871">
        <v>500.4</v>
      </c>
      <c r="F3957" s="871">
        <v>532</v>
      </c>
      <c r="G3957" s="504">
        <v>500.4</v>
      </c>
      <c r="H3957" s="504">
        <v>532</v>
      </c>
      <c r="I3957" s="510">
        <v>1032.4000000000001</v>
      </c>
    </row>
    <row r="3958" spans="3:9">
      <c r="C3958" s="869" t="s">
        <v>2087</v>
      </c>
      <c r="D3958" s="872">
        <v>0.375</v>
      </c>
      <c r="E3958" s="871">
        <v>497.3</v>
      </c>
      <c r="F3958" s="871">
        <v>531</v>
      </c>
      <c r="G3958" s="504">
        <v>497.3</v>
      </c>
      <c r="H3958" s="504">
        <v>531</v>
      </c>
      <c r="I3958" s="510">
        <v>1028.3</v>
      </c>
    </row>
    <row r="3959" spans="3:9">
      <c r="C3959" s="869" t="s">
        <v>2087</v>
      </c>
      <c r="D3959" s="872">
        <v>0.41666666666666669</v>
      </c>
      <c r="E3959" s="871">
        <v>469.4</v>
      </c>
      <c r="F3959" s="871">
        <v>532</v>
      </c>
      <c r="G3959" s="504">
        <v>469.4</v>
      </c>
      <c r="H3959" s="504">
        <v>532</v>
      </c>
      <c r="I3959" s="510">
        <v>1001.4</v>
      </c>
    </row>
    <row r="3960" spans="3:9">
      <c r="C3960" s="869" t="s">
        <v>2087</v>
      </c>
      <c r="D3960" s="872">
        <v>0.45833333333333331</v>
      </c>
      <c r="E3960" s="871">
        <v>477.8</v>
      </c>
      <c r="F3960" s="871">
        <v>531</v>
      </c>
      <c r="G3960" s="504">
        <v>477.8</v>
      </c>
      <c r="H3960" s="504">
        <v>531</v>
      </c>
      <c r="I3960" s="510">
        <v>1008.8</v>
      </c>
    </row>
    <row r="3961" spans="3:9">
      <c r="C3961" s="869" t="s">
        <v>2087</v>
      </c>
      <c r="D3961" s="872">
        <v>0.5</v>
      </c>
      <c r="E3961" s="871">
        <v>479.7</v>
      </c>
      <c r="F3961" s="871">
        <v>512</v>
      </c>
      <c r="G3961" s="504">
        <v>479.7</v>
      </c>
      <c r="H3961" s="504">
        <v>512</v>
      </c>
      <c r="I3961" s="510">
        <v>991.7</v>
      </c>
    </row>
    <row r="3962" spans="3:9">
      <c r="C3962" s="869" t="s">
        <v>2087</v>
      </c>
      <c r="D3962" s="872">
        <v>0.54166666666666663</v>
      </c>
      <c r="E3962" s="871">
        <v>499.5</v>
      </c>
      <c r="F3962" s="871">
        <v>537</v>
      </c>
      <c r="G3962" s="504">
        <v>499.5</v>
      </c>
      <c r="H3962" s="504">
        <v>537</v>
      </c>
      <c r="I3962" s="510">
        <v>1036.5</v>
      </c>
    </row>
    <row r="3963" spans="3:9">
      <c r="C3963" s="869" t="s">
        <v>2087</v>
      </c>
      <c r="D3963" s="872">
        <v>0.58333333333333337</v>
      </c>
      <c r="E3963" s="871">
        <v>515.4</v>
      </c>
      <c r="F3963" s="871">
        <v>559</v>
      </c>
      <c r="G3963" s="504">
        <v>515.4</v>
      </c>
      <c r="H3963" s="504">
        <v>559</v>
      </c>
      <c r="I3963" s="510">
        <v>1074.4000000000001</v>
      </c>
    </row>
    <row r="3964" spans="3:9">
      <c r="C3964" s="869" t="s">
        <v>2087</v>
      </c>
      <c r="D3964" s="872">
        <v>0.625</v>
      </c>
      <c r="E3964" s="871">
        <v>574.5</v>
      </c>
      <c r="F3964" s="871">
        <v>548</v>
      </c>
      <c r="G3964" s="504">
        <v>574.5</v>
      </c>
      <c r="H3964" s="504">
        <v>548</v>
      </c>
      <c r="I3964" s="510">
        <v>1122.5</v>
      </c>
    </row>
    <row r="3965" spans="3:9">
      <c r="C3965" s="869" t="s">
        <v>2087</v>
      </c>
      <c r="D3965" s="872">
        <v>0.66666666666666663</v>
      </c>
      <c r="E3965" s="871">
        <v>519.70000000000005</v>
      </c>
      <c r="F3965" s="871">
        <v>544</v>
      </c>
      <c r="G3965" s="504">
        <v>519.70000000000005</v>
      </c>
      <c r="H3965" s="504">
        <v>544</v>
      </c>
      <c r="I3965" s="510">
        <v>1063.7</v>
      </c>
    </row>
    <row r="3966" spans="3:9">
      <c r="C3966" s="869" t="s">
        <v>2087</v>
      </c>
      <c r="D3966" s="872">
        <v>0.70833333333333337</v>
      </c>
      <c r="E3966" s="871">
        <v>498.8</v>
      </c>
      <c r="F3966" s="871">
        <v>529</v>
      </c>
      <c r="G3966" s="504">
        <v>498.8</v>
      </c>
      <c r="H3966" s="504">
        <v>529</v>
      </c>
      <c r="I3966" s="510">
        <v>1027.8</v>
      </c>
    </row>
    <row r="3967" spans="3:9">
      <c r="C3967" s="869" t="s">
        <v>2087</v>
      </c>
      <c r="D3967" s="872">
        <v>0.75</v>
      </c>
      <c r="E3967" s="871">
        <v>480.8</v>
      </c>
      <c r="F3967" s="871">
        <v>533</v>
      </c>
      <c r="G3967" s="504">
        <v>480.8</v>
      </c>
      <c r="H3967" s="504">
        <v>533</v>
      </c>
      <c r="I3967" s="510">
        <v>1013.8</v>
      </c>
    </row>
    <row r="3968" spans="3:9">
      <c r="C3968" s="869" t="s">
        <v>2087</v>
      </c>
      <c r="D3968" s="872">
        <v>0.79166666666666663</v>
      </c>
      <c r="E3968" s="871">
        <v>411.3</v>
      </c>
      <c r="F3968" s="871">
        <v>588</v>
      </c>
      <c r="G3968" s="504">
        <v>411.3</v>
      </c>
      <c r="H3968" s="504">
        <v>588</v>
      </c>
      <c r="I3968" s="510">
        <v>999.3</v>
      </c>
    </row>
    <row r="3969" spans="3:9">
      <c r="C3969" s="869" t="s">
        <v>2087</v>
      </c>
      <c r="D3969" s="872">
        <v>0.83333333333333337</v>
      </c>
      <c r="E3969" s="871">
        <v>469.6</v>
      </c>
      <c r="F3969" s="871">
        <v>568</v>
      </c>
      <c r="G3969" s="504">
        <v>469.6</v>
      </c>
      <c r="H3969" s="504">
        <v>568</v>
      </c>
      <c r="I3969" s="510">
        <v>1037.5999999999999</v>
      </c>
    </row>
    <row r="3970" spans="3:9">
      <c r="C3970" s="869" t="s">
        <v>2087</v>
      </c>
      <c r="D3970" s="872">
        <v>0.875</v>
      </c>
      <c r="E3970" s="871">
        <v>476.4</v>
      </c>
      <c r="F3970" s="871">
        <v>532</v>
      </c>
      <c r="G3970" s="504">
        <v>476.4</v>
      </c>
      <c r="H3970" s="504">
        <v>532</v>
      </c>
      <c r="I3970" s="510">
        <v>1008.4</v>
      </c>
    </row>
    <row r="3971" spans="3:9">
      <c r="C3971" s="869" t="s">
        <v>2087</v>
      </c>
      <c r="D3971" s="872">
        <v>0.91666666666666663</v>
      </c>
      <c r="E3971" s="871">
        <v>419.5</v>
      </c>
      <c r="F3971" s="871">
        <v>532</v>
      </c>
      <c r="G3971" s="504">
        <v>419.5</v>
      </c>
      <c r="H3971" s="504">
        <v>532</v>
      </c>
      <c r="I3971" s="510">
        <v>951.5</v>
      </c>
    </row>
    <row r="3972" spans="3:9">
      <c r="C3972" s="869" t="s">
        <v>2087</v>
      </c>
      <c r="D3972" s="872">
        <v>0.95833333333333337</v>
      </c>
      <c r="E3972" s="871">
        <v>465.4</v>
      </c>
      <c r="F3972" s="871">
        <v>541</v>
      </c>
      <c r="G3972" s="504">
        <v>465.4</v>
      </c>
      <c r="H3972" s="504">
        <v>541</v>
      </c>
      <c r="I3972" s="510">
        <v>1006.4</v>
      </c>
    </row>
    <row r="3973" spans="3:9">
      <c r="C3973" s="869" t="s">
        <v>2087</v>
      </c>
      <c r="D3973" s="872">
        <v>0</v>
      </c>
      <c r="E3973" s="871">
        <v>526.29999999999995</v>
      </c>
      <c r="F3973" s="871">
        <v>574</v>
      </c>
      <c r="G3973" s="504">
        <v>526.29999999999995</v>
      </c>
      <c r="H3973" s="504">
        <v>574</v>
      </c>
      <c r="I3973" s="510">
        <v>1100.3</v>
      </c>
    </row>
    <row r="3974" spans="3:9">
      <c r="C3974" s="869" t="s">
        <v>2087</v>
      </c>
      <c r="D3974" s="872">
        <v>4.1666666666666664E-2</v>
      </c>
      <c r="E3974" s="871">
        <v>450.7</v>
      </c>
      <c r="F3974" s="871">
        <v>543</v>
      </c>
      <c r="G3974" s="504">
        <v>450.7</v>
      </c>
      <c r="H3974" s="504">
        <v>543</v>
      </c>
      <c r="I3974" s="510">
        <v>993.7</v>
      </c>
    </row>
    <row r="3975" spans="3:9">
      <c r="C3975" s="869" t="s">
        <v>2087</v>
      </c>
      <c r="D3975" s="872">
        <v>8.3333333333333329E-2</v>
      </c>
      <c r="E3975" s="871">
        <v>459.3</v>
      </c>
      <c r="F3975" s="871">
        <v>529</v>
      </c>
      <c r="G3975" s="504">
        <v>459.3</v>
      </c>
      <c r="H3975" s="504">
        <v>529</v>
      </c>
      <c r="I3975" s="510">
        <v>988.3</v>
      </c>
    </row>
    <row r="3976" spans="3:9">
      <c r="C3976" s="869" t="s">
        <v>2087</v>
      </c>
      <c r="D3976" s="872">
        <v>0.125</v>
      </c>
      <c r="E3976" s="871">
        <v>439.8</v>
      </c>
      <c r="F3976" s="871">
        <v>530</v>
      </c>
      <c r="G3976" s="504">
        <v>439.8</v>
      </c>
      <c r="H3976" s="504">
        <v>530</v>
      </c>
      <c r="I3976" s="510">
        <v>969.8</v>
      </c>
    </row>
    <row r="3977" spans="3:9">
      <c r="C3977" s="869" t="s">
        <v>2087</v>
      </c>
      <c r="D3977" s="872">
        <v>0.16666666666666666</v>
      </c>
      <c r="E3977" s="871">
        <v>439.9</v>
      </c>
      <c r="F3977" s="871">
        <v>530</v>
      </c>
      <c r="G3977" s="504">
        <v>439.9</v>
      </c>
      <c r="H3977" s="504">
        <v>530</v>
      </c>
      <c r="I3977" s="510">
        <v>969.9</v>
      </c>
    </row>
    <row r="3978" spans="3:9">
      <c r="C3978" s="869" t="s">
        <v>2087</v>
      </c>
      <c r="D3978" s="872">
        <v>0.20833333333333334</v>
      </c>
      <c r="E3978" s="871">
        <v>440</v>
      </c>
      <c r="F3978" s="871">
        <v>531</v>
      </c>
      <c r="G3978" s="504">
        <v>440</v>
      </c>
      <c r="H3978" s="504">
        <v>531</v>
      </c>
      <c r="I3978" s="510">
        <v>971</v>
      </c>
    </row>
    <row r="3979" spans="3:9">
      <c r="C3979" s="869" t="s">
        <v>2087</v>
      </c>
      <c r="D3979" s="872">
        <v>0.25</v>
      </c>
      <c r="E3979" s="871">
        <v>542.29999999999995</v>
      </c>
      <c r="F3979" s="871">
        <v>517</v>
      </c>
      <c r="G3979" s="504">
        <v>542.29999999999995</v>
      </c>
      <c r="H3979" s="504">
        <v>517</v>
      </c>
      <c r="I3979" s="510">
        <v>1059.3</v>
      </c>
    </row>
    <row r="3980" spans="3:9">
      <c r="C3980" s="869" t="s">
        <v>2087</v>
      </c>
      <c r="D3980" s="872">
        <v>0.29166666666666669</v>
      </c>
      <c r="E3980" s="871">
        <v>488.2</v>
      </c>
      <c r="F3980" s="871">
        <v>501</v>
      </c>
      <c r="G3980" s="504">
        <v>488.2</v>
      </c>
      <c r="H3980" s="504">
        <v>501</v>
      </c>
      <c r="I3980" s="510">
        <v>989.2</v>
      </c>
    </row>
    <row r="3981" spans="3:9">
      <c r="C3981" s="869" t="s">
        <v>2087</v>
      </c>
      <c r="D3981" s="872">
        <v>0.33333333333333331</v>
      </c>
      <c r="E3981" s="871">
        <v>490</v>
      </c>
      <c r="F3981" s="871">
        <v>515</v>
      </c>
      <c r="G3981" s="504">
        <v>490</v>
      </c>
      <c r="H3981" s="504">
        <v>515</v>
      </c>
      <c r="I3981" s="510">
        <v>1005</v>
      </c>
    </row>
    <row r="3982" spans="3:9">
      <c r="C3982" s="869" t="s">
        <v>2087</v>
      </c>
      <c r="D3982" s="872">
        <v>0.375</v>
      </c>
      <c r="E3982" s="871">
        <v>495</v>
      </c>
      <c r="F3982" s="871">
        <v>537</v>
      </c>
      <c r="G3982" s="504">
        <v>495</v>
      </c>
      <c r="H3982" s="504">
        <v>537</v>
      </c>
      <c r="I3982" s="510">
        <v>1032</v>
      </c>
    </row>
    <row r="3983" spans="3:9">
      <c r="C3983" s="869" t="s">
        <v>2087</v>
      </c>
      <c r="D3983" s="872">
        <v>0.41666666666666669</v>
      </c>
      <c r="E3983" s="871">
        <v>495.1</v>
      </c>
      <c r="F3983" s="871">
        <v>558</v>
      </c>
      <c r="G3983" s="504">
        <v>495.1</v>
      </c>
      <c r="H3983" s="504">
        <v>558</v>
      </c>
      <c r="I3983" s="510">
        <v>1053.0999999999999</v>
      </c>
    </row>
    <row r="3984" spans="3:9">
      <c r="C3984" s="869" t="s">
        <v>2087</v>
      </c>
      <c r="D3984" s="872">
        <v>0.45833333333333331</v>
      </c>
      <c r="E3984" s="871">
        <v>494.9</v>
      </c>
      <c r="F3984" s="871">
        <v>557</v>
      </c>
      <c r="G3984" s="504">
        <v>494.9</v>
      </c>
      <c r="H3984" s="504">
        <v>557</v>
      </c>
      <c r="I3984" s="510">
        <v>1051.9000000000001</v>
      </c>
    </row>
    <row r="3985" spans="3:9">
      <c r="C3985" s="869" t="s">
        <v>2087</v>
      </c>
      <c r="D3985" s="872">
        <v>0.5</v>
      </c>
      <c r="E3985" s="871">
        <v>492.4</v>
      </c>
      <c r="F3985" s="871">
        <v>542</v>
      </c>
      <c r="G3985" s="504">
        <v>492.4</v>
      </c>
      <c r="H3985" s="504">
        <v>542</v>
      </c>
      <c r="I3985" s="510">
        <v>1034.4000000000001</v>
      </c>
    </row>
    <row r="3986" spans="3:9">
      <c r="C3986" s="869" t="s">
        <v>2087</v>
      </c>
      <c r="D3986" s="872">
        <v>0.54166666666666663</v>
      </c>
      <c r="E3986" s="871">
        <v>468.3</v>
      </c>
      <c r="F3986" s="871">
        <v>513</v>
      </c>
      <c r="G3986" s="504">
        <v>468.3</v>
      </c>
      <c r="H3986" s="504">
        <v>513</v>
      </c>
      <c r="I3986" s="510">
        <v>981.3</v>
      </c>
    </row>
    <row r="3987" spans="3:9">
      <c r="C3987" s="869" t="s">
        <v>2087</v>
      </c>
      <c r="D3987" s="872">
        <v>0.58333333333333337</v>
      </c>
      <c r="E3987" s="871">
        <v>478.8</v>
      </c>
      <c r="F3987" s="871">
        <v>512</v>
      </c>
      <c r="G3987" s="504">
        <v>478.8</v>
      </c>
      <c r="H3987" s="504">
        <v>512</v>
      </c>
      <c r="I3987" s="510">
        <v>990.8</v>
      </c>
    </row>
    <row r="3988" spans="3:9">
      <c r="C3988" s="869" t="s">
        <v>2087</v>
      </c>
      <c r="D3988" s="872">
        <v>0.625</v>
      </c>
      <c r="E3988" s="871">
        <v>494.1</v>
      </c>
      <c r="F3988" s="871">
        <v>511</v>
      </c>
      <c r="G3988" s="504">
        <v>494.1</v>
      </c>
      <c r="H3988" s="504">
        <v>511</v>
      </c>
      <c r="I3988" s="510">
        <v>1005.1</v>
      </c>
    </row>
    <row r="3989" spans="3:9">
      <c r="C3989" s="869" t="s">
        <v>2087</v>
      </c>
      <c r="D3989" s="872">
        <v>0.66666666666666663</v>
      </c>
      <c r="E3989" s="871">
        <v>475.9</v>
      </c>
      <c r="F3989" s="871">
        <v>512</v>
      </c>
      <c r="G3989" s="504">
        <v>475.9</v>
      </c>
      <c r="H3989" s="504">
        <v>512</v>
      </c>
      <c r="I3989" s="510">
        <v>987.9</v>
      </c>
    </row>
    <row r="3990" spans="3:9">
      <c r="C3990" s="869" t="s">
        <v>2087</v>
      </c>
      <c r="D3990" s="872">
        <v>0.70833333333333337</v>
      </c>
      <c r="E3990" s="871">
        <v>474.9</v>
      </c>
      <c r="F3990" s="871">
        <v>512</v>
      </c>
      <c r="G3990" s="504">
        <v>474.9</v>
      </c>
      <c r="H3990" s="504">
        <v>512</v>
      </c>
      <c r="I3990" s="510">
        <v>986.9</v>
      </c>
    </row>
    <row r="3991" spans="3:9">
      <c r="C3991" s="869" t="s">
        <v>2087</v>
      </c>
      <c r="D3991" s="872">
        <v>0.75</v>
      </c>
      <c r="E3991" s="871">
        <v>475</v>
      </c>
      <c r="F3991" s="871">
        <v>512</v>
      </c>
      <c r="G3991" s="504">
        <v>475</v>
      </c>
      <c r="H3991" s="504">
        <v>512</v>
      </c>
      <c r="I3991" s="510">
        <v>987</v>
      </c>
    </row>
    <row r="3992" spans="3:9">
      <c r="C3992" s="869" t="s">
        <v>2087</v>
      </c>
      <c r="D3992" s="872">
        <v>0.79166666666666663</v>
      </c>
      <c r="E3992" s="871">
        <v>475.1</v>
      </c>
      <c r="F3992" s="871">
        <v>513</v>
      </c>
      <c r="G3992" s="504">
        <v>475.1</v>
      </c>
      <c r="H3992" s="504">
        <v>513</v>
      </c>
      <c r="I3992" s="510">
        <v>988.1</v>
      </c>
    </row>
    <row r="3993" spans="3:9">
      <c r="C3993" s="869" t="s">
        <v>2087</v>
      </c>
      <c r="D3993" s="872">
        <v>0.83333333333333337</v>
      </c>
      <c r="E3993" s="871">
        <v>475</v>
      </c>
      <c r="F3993" s="871">
        <v>513</v>
      </c>
      <c r="G3993" s="504">
        <v>475</v>
      </c>
      <c r="H3993" s="504">
        <v>513</v>
      </c>
      <c r="I3993" s="510">
        <v>988</v>
      </c>
    </row>
    <row r="3994" spans="3:9">
      <c r="C3994" s="869" t="s">
        <v>2087</v>
      </c>
      <c r="D3994" s="872">
        <v>0.875</v>
      </c>
      <c r="E3994" s="871">
        <v>494.5</v>
      </c>
      <c r="F3994" s="871">
        <v>512</v>
      </c>
      <c r="G3994" s="504">
        <v>494.5</v>
      </c>
      <c r="H3994" s="504">
        <v>512</v>
      </c>
      <c r="I3994" s="510">
        <v>1006.5</v>
      </c>
    </row>
    <row r="3995" spans="3:9">
      <c r="C3995" s="869" t="s">
        <v>2087</v>
      </c>
      <c r="D3995" s="872">
        <v>0.91666666666666663</v>
      </c>
      <c r="E3995" s="871">
        <v>600.70000000000005</v>
      </c>
      <c r="F3995" s="871">
        <v>507</v>
      </c>
      <c r="G3995" s="504">
        <v>600.70000000000005</v>
      </c>
      <c r="H3995" s="504">
        <v>507</v>
      </c>
      <c r="I3995" s="510">
        <v>1107.7</v>
      </c>
    </row>
    <row r="3996" spans="3:9">
      <c r="C3996" s="869" t="s">
        <v>2087</v>
      </c>
      <c r="D3996" s="872">
        <v>0.95833333333333337</v>
      </c>
      <c r="E3996" s="871">
        <v>600.1</v>
      </c>
      <c r="F3996" s="871">
        <v>488</v>
      </c>
      <c r="G3996" s="504">
        <v>600.1</v>
      </c>
      <c r="H3996" s="504">
        <v>488</v>
      </c>
      <c r="I3996" s="510">
        <v>1088.0999999999999</v>
      </c>
    </row>
    <row r="3997" spans="3:9">
      <c r="C3997" s="869" t="s">
        <v>2087</v>
      </c>
      <c r="D3997" s="872">
        <v>0</v>
      </c>
      <c r="E3997" s="871">
        <v>600</v>
      </c>
      <c r="F3997" s="871">
        <v>486</v>
      </c>
      <c r="G3997" s="504">
        <v>600</v>
      </c>
      <c r="H3997" s="504">
        <v>486</v>
      </c>
      <c r="I3997" s="510">
        <v>1086</v>
      </c>
    </row>
    <row r="3998" spans="3:9">
      <c r="C3998" s="869" t="s">
        <v>2087</v>
      </c>
      <c r="D3998" s="872">
        <v>4.1666666666666664E-2</v>
      </c>
      <c r="E3998" s="871">
        <v>529.1</v>
      </c>
      <c r="F3998" s="871">
        <v>485</v>
      </c>
      <c r="G3998" s="504">
        <v>529.1</v>
      </c>
      <c r="H3998" s="504">
        <v>485</v>
      </c>
      <c r="I3998" s="510">
        <v>1014.1</v>
      </c>
    </row>
    <row r="3999" spans="3:9">
      <c r="C3999" s="869" t="s">
        <v>2087</v>
      </c>
      <c r="D3999" s="872">
        <v>8.3333333333333329E-2</v>
      </c>
      <c r="E3999" s="871">
        <v>506.2</v>
      </c>
      <c r="F3999" s="871">
        <v>487</v>
      </c>
      <c r="G3999" s="504">
        <v>506.2</v>
      </c>
      <c r="H3999" s="504">
        <v>487</v>
      </c>
      <c r="I3999" s="510">
        <v>993.2</v>
      </c>
    </row>
    <row r="4000" spans="3:9">
      <c r="C4000" s="869" t="s">
        <v>2087</v>
      </c>
      <c r="D4000" s="872">
        <v>0.125</v>
      </c>
      <c r="E4000" s="871">
        <v>513.20000000000005</v>
      </c>
      <c r="F4000" s="871">
        <v>486</v>
      </c>
      <c r="G4000" s="504">
        <v>513.20000000000005</v>
      </c>
      <c r="H4000" s="504">
        <v>486</v>
      </c>
      <c r="I4000" s="510">
        <v>999.2</v>
      </c>
    </row>
    <row r="4001" spans="3:9">
      <c r="C4001" s="869" t="s">
        <v>2087</v>
      </c>
      <c r="D4001" s="872">
        <v>0.16666666666666666</v>
      </c>
      <c r="E4001" s="871">
        <v>510</v>
      </c>
      <c r="F4001" s="871">
        <v>501</v>
      </c>
      <c r="G4001" s="504">
        <v>510</v>
      </c>
      <c r="H4001" s="504">
        <v>501</v>
      </c>
      <c r="I4001" s="510">
        <v>1011</v>
      </c>
    </row>
    <row r="4002" spans="3:9">
      <c r="C4002" s="869" t="s">
        <v>2087</v>
      </c>
      <c r="D4002" s="872">
        <v>0.20833333333333334</v>
      </c>
      <c r="E4002" s="871">
        <v>508.5</v>
      </c>
      <c r="F4002" s="871">
        <v>506</v>
      </c>
      <c r="G4002" s="504">
        <v>508.5</v>
      </c>
      <c r="H4002" s="504">
        <v>506</v>
      </c>
      <c r="I4002" s="510">
        <v>1014.5</v>
      </c>
    </row>
    <row r="4003" spans="3:9">
      <c r="C4003" s="869" t="s">
        <v>2087</v>
      </c>
      <c r="D4003" s="872">
        <v>0.25</v>
      </c>
      <c r="E4003" s="871">
        <v>504.9</v>
      </c>
      <c r="F4003" s="871">
        <v>507</v>
      </c>
      <c r="G4003" s="504">
        <v>504.9</v>
      </c>
      <c r="H4003" s="504">
        <v>507</v>
      </c>
      <c r="I4003" s="510">
        <v>1011.9</v>
      </c>
    </row>
    <row r="4004" spans="3:9">
      <c r="C4004" s="869" t="s">
        <v>2087</v>
      </c>
      <c r="D4004" s="872">
        <v>0.29166666666666669</v>
      </c>
      <c r="E4004" s="871">
        <v>505.8</v>
      </c>
      <c r="F4004" s="871">
        <v>507</v>
      </c>
      <c r="G4004" s="504">
        <v>505.8</v>
      </c>
      <c r="H4004" s="504">
        <v>507</v>
      </c>
      <c r="I4004" s="510">
        <v>1012.8</v>
      </c>
    </row>
    <row r="4005" spans="3:9">
      <c r="C4005" s="869" t="s">
        <v>2087</v>
      </c>
      <c r="D4005" s="872">
        <v>0.33333333333333331</v>
      </c>
      <c r="E4005" s="871">
        <v>524.1</v>
      </c>
      <c r="F4005" s="871">
        <v>535</v>
      </c>
      <c r="G4005" s="504">
        <v>524.1</v>
      </c>
      <c r="H4005" s="504">
        <v>535</v>
      </c>
      <c r="I4005" s="510">
        <v>1059.0999999999999</v>
      </c>
    </row>
    <row r="4006" spans="3:9">
      <c r="C4006" s="869" t="s">
        <v>2087</v>
      </c>
      <c r="D4006" s="872">
        <v>0.375</v>
      </c>
      <c r="E4006" s="871">
        <v>544.6</v>
      </c>
      <c r="F4006" s="871">
        <v>548</v>
      </c>
      <c r="G4006" s="504">
        <v>544.6</v>
      </c>
      <c r="H4006" s="504">
        <v>548</v>
      </c>
      <c r="I4006" s="510">
        <v>1092.5999999999999</v>
      </c>
    </row>
    <row r="4007" spans="3:9">
      <c r="C4007" s="869" t="s">
        <v>2087</v>
      </c>
      <c r="D4007" s="872">
        <v>0.41666666666666669</v>
      </c>
      <c r="E4007" s="871">
        <v>523.70000000000005</v>
      </c>
      <c r="F4007" s="871">
        <v>526</v>
      </c>
      <c r="G4007" s="504">
        <v>523.70000000000005</v>
      </c>
      <c r="H4007" s="504">
        <v>526</v>
      </c>
      <c r="I4007" s="510">
        <v>1049.7</v>
      </c>
    </row>
    <row r="4008" spans="3:9">
      <c r="C4008" s="869" t="s">
        <v>2087</v>
      </c>
      <c r="D4008" s="872">
        <v>0.45833333333333331</v>
      </c>
      <c r="E4008" s="871">
        <v>499.6</v>
      </c>
      <c r="F4008" s="871">
        <v>518</v>
      </c>
      <c r="G4008" s="504">
        <v>499.6</v>
      </c>
      <c r="H4008" s="504">
        <v>518</v>
      </c>
      <c r="I4008" s="510">
        <v>1017.6</v>
      </c>
    </row>
    <row r="4009" spans="3:9">
      <c r="C4009" s="869" t="s">
        <v>2087</v>
      </c>
      <c r="D4009" s="872">
        <v>0.5</v>
      </c>
      <c r="E4009" s="871">
        <v>499.6</v>
      </c>
      <c r="F4009" s="871">
        <v>522</v>
      </c>
      <c r="G4009" s="504">
        <v>499.6</v>
      </c>
      <c r="H4009" s="504">
        <v>522</v>
      </c>
      <c r="I4009" s="510">
        <v>1021.6</v>
      </c>
    </row>
    <row r="4010" spans="3:9">
      <c r="C4010" s="869" t="s">
        <v>2087</v>
      </c>
      <c r="D4010" s="872">
        <v>0.54166666666666663</v>
      </c>
      <c r="E4010" s="871">
        <v>540.4</v>
      </c>
      <c r="F4010" s="871">
        <v>540</v>
      </c>
      <c r="G4010" s="504">
        <v>540.4</v>
      </c>
      <c r="H4010" s="504">
        <v>540</v>
      </c>
      <c r="I4010" s="510">
        <v>1080.4000000000001</v>
      </c>
    </row>
    <row r="4011" spans="3:9">
      <c r="C4011" s="869" t="s">
        <v>2087</v>
      </c>
      <c r="D4011" s="872">
        <v>0.58333333333333337</v>
      </c>
      <c r="E4011" s="871">
        <v>567.4</v>
      </c>
      <c r="F4011" s="871">
        <v>530</v>
      </c>
      <c r="G4011" s="504">
        <v>567.4</v>
      </c>
      <c r="H4011" s="504">
        <v>530</v>
      </c>
      <c r="I4011" s="510">
        <v>1097.4000000000001</v>
      </c>
    </row>
    <row r="4012" spans="3:9">
      <c r="C4012" s="869" t="s">
        <v>2087</v>
      </c>
      <c r="D4012" s="872">
        <v>0.625</v>
      </c>
      <c r="E4012" s="871">
        <v>358.9</v>
      </c>
      <c r="F4012" s="871">
        <v>385</v>
      </c>
      <c r="G4012" s="504">
        <v>358.9</v>
      </c>
      <c r="H4012" s="504">
        <v>385</v>
      </c>
      <c r="I4012" s="510">
        <v>743.9</v>
      </c>
    </row>
    <row r="4013" spans="3:9">
      <c r="C4013" s="869" t="s">
        <v>2087</v>
      </c>
      <c r="D4013" s="872">
        <v>0.66666666666666663</v>
      </c>
      <c r="E4013" s="871">
        <v>-1.9</v>
      </c>
      <c r="F4013" s="871">
        <v>0</v>
      </c>
      <c r="G4013" s="504">
        <v>0</v>
      </c>
      <c r="H4013" s="504">
        <v>0</v>
      </c>
      <c r="I4013" s="510">
        <v>0</v>
      </c>
    </row>
    <row r="4014" spans="3:9">
      <c r="C4014" s="869" t="s">
        <v>2087</v>
      </c>
      <c r="D4014" s="872">
        <v>0.70833333333333337</v>
      </c>
      <c r="E4014" s="871">
        <v>100.8</v>
      </c>
      <c r="F4014" s="871">
        <v>28</v>
      </c>
      <c r="G4014" s="504">
        <v>100.8</v>
      </c>
      <c r="H4014" s="504">
        <v>0</v>
      </c>
      <c r="I4014" s="510">
        <v>100.8</v>
      </c>
    </row>
    <row r="4015" spans="3:9">
      <c r="C4015" s="869" t="s">
        <v>2087</v>
      </c>
      <c r="D4015" s="872">
        <v>0.75</v>
      </c>
      <c r="E4015" s="871">
        <v>218.9</v>
      </c>
      <c r="F4015" s="871">
        <v>192</v>
      </c>
      <c r="G4015" s="504">
        <v>218.9</v>
      </c>
      <c r="H4015" s="504">
        <v>192</v>
      </c>
      <c r="I4015" s="510">
        <v>410.9</v>
      </c>
    </row>
    <row r="4016" spans="3:9">
      <c r="C4016" s="869" t="s">
        <v>2087</v>
      </c>
      <c r="D4016" s="872">
        <v>0.79166666666666663</v>
      </c>
      <c r="E4016" s="871">
        <v>329.4</v>
      </c>
      <c r="F4016" s="871">
        <v>201</v>
      </c>
      <c r="G4016" s="504">
        <v>329.4</v>
      </c>
      <c r="H4016" s="504">
        <v>201</v>
      </c>
      <c r="I4016" s="510">
        <v>530.4</v>
      </c>
    </row>
    <row r="4017" spans="3:9">
      <c r="C4017" s="869" t="s">
        <v>2087</v>
      </c>
      <c r="D4017" s="872">
        <v>0.83333333333333337</v>
      </c>
      <c r="E4017" s="871">
        <v>249.9</v>
      </c>
      <c r="F4017" s="871">
        <v>0</v>
      </c>
      <c r="G4017" s="504">
        <v>249.9</v>
      </c>
      <c r="H4017" s="504">
        <v>0</v>
      </c>
      <c r="I4017" s="510">
        <v>249.9</v>
      </c>
    </row>
    <row r="4018" spans="3:9">
      <c r="C4018" s="869" t="s">
        <v>2087</v>
      </c>
      <c r="D4018" s="872">
        <v>0.875</v>
      </c>
      <c r="E4018" s="871">
        <v>184.1</v>
      </c>
      <c r="F4018" s="871">
        <v>164</v>
      </c>
      <c r="G4018" s="504">
        <v>184.1</v>
      </c>
      <c r="H4018" s="504">
        <v>164</v>
      </c>
      <c r="I4018" s="510">
        <v>348.1</v>
      </c>
    </row>
    <row r="4019" spans="3:9">
      <c r="C4019" s="869" t="s">
        <v>2087</v>
      </c>
      <c r="D4019" s="872">
        <v>0.91666666666666663</v>
      </c>
      <c r="E4019" s="871">
        <v>479.1</v>
      </c>
      <c r="F4019" s="871">
        <v>592</v>
      </c>
      <c r="G4019" s="504">
        <v>479.1</v>
      </c>
      <c r="H4019" s="504">
        <v>592</v>
      </c>
      <c r="I4019" s="510">
        <v>1071.0999999999999</v>
      </c>
    </row>
    <row r="4020" spans="3:9">
      <c r="C4020" s="869" t="s">
        <v>2087</v>
      </c>
      <c r="D4020" s="872">
        <v>0.95833333333333337</v>
      </c>
      <c r="E4020" s="871">
        <v>326.3</v>
      </c>
      <c r="F4020" s="871">
        <v>427</v>
      </c>
      <c r="G4020" s="504">
        <v>326.3</v>
      </c>
      <c r="H4020" s="504">
        <v>427</v>
      </c>
      <c r="I4020" s="510">
        <v>753.3</v>
      </c>
    </row>
    <row r="4021" spans="3:9">
      <c r="C4021" s="869" t="s">
        <v>2087</v>
      </c>
      <c r="D4021" s="872">
        <v>0</v>
      </c>
      <c r="E4021" s="871">
        <v>32.6</v>
      </c>
      <c r="F4021" s="871">
        <v>526</v>
      </c>
      <c r="G4021" s="504">
        <v>0</v>
      </c>
      <c r="H4021" s="504">
        <v>526</v>
      </c>
      <c r="I4021" s="510">
        <v>526</v>
      </c>
    </row>
    <row r="4022" spans="3:9">
      <c r="C4022" s="869" t="s">
        <v>2087</v>
      </c>
      <c r="D4022" s="872">
        <v>4.1666666666666664E-2</v>
      </c>
      <c r="E4022" s="871">
        <v>427.7</v>
      </c>
      <c r="F4022" s="871">
        <v>601</v>
      </c>
      <c r="G4022" s="504">
        <v>427.7</v>
      </c>
      <c r="H4022" s="504">
        <v>601</v>
      </c>
      <c r="I4022" s="510">
        <v>1028.7</v>
      </c>
    </row>
    <row r="4023" spans="3:9">
      <c r="C4023" s="869" t="s">
        <v>2087</v>
      </c>
      <c r="D4023" s="872">
        <v>8.3333333333333329E-2</v>
      </c>
      <c r="E4023" s="871">
        <v>521.4</v>
      </c>
      <c r="F4023" s="871">
        <v>533</v>
      </c>
      <c r="G4023" s="504">
        <v>521.4</v>
      </c>
      <c r="H4023" s="504">
        <v>533</v>
      </c>
      <c r="I4023" s="510">
        <v>1054.4000000000001</v>
      </c>
    </row>
    <row r="4024" spans="3:9">
      <c r="C4024" s="869" t="s">
        <v>2087</v>
      </c>
      <c r="D4024" s="872">
        <v>0.125</v>
      </c>
      <c r="E4024" s="871">
        <v>500.2</v>
      </c>
      <c r="F4024" s="871">
        <v>498</v>
      </c>
      <c r="G4024" s="504">
        <v>500.2</v>
      </c>
      <c r="H4024" s="504">
        <v>498</v>
      </c>
      <c r="I4024" s="510">
        <v>998.2</v>
      </c>
    </row>
    <row r="4025" spans="3:9">
      <c r="C4025" s="869" t="s">
        <v>2087</v>
      </c>
      <c r="D4025" s="872">
        <v>0.16666666666666666</v>
      </c>
      <c r="E4025" s="871">
        <v>500.1</v>
      </c>
      <c r="F4025" s="871">
        <v>501</v>
      </c>
      <c r="G4025" s="504">
        <v>500.1</v>
      </c>
      <c r="H4025" s="504">
        <v>501</v>
      </c>
      <c r="I4025" s="510">
        <v>1001.1</v>
      </c>
    </row>
    <row r="4026" spans="3:9">
      <c r="C4026" s="869" t="s">
        <v>2087</v>
      </c>
      <c r="D4026" s="872">
        <v>0.20833333333333334</v>
      </c>
      <c r="E4026" s="871">
        <v>500.2</v>
      </c>
      <c r="F4026" s="871">
        <v>500</v>
      </c>
      <c r="G4026" s="504">
        <v>500.2</v>
      </c>
      <c r="H4026" s="504">
        <v>500</v>
      </c>
      <c r="I4026" s="510">
        <v>1000.2</v>
      </c>
    </row>
    <row r="4027" spans="3:9">
      <c r="C4027" s="869" t="s">
        <v>2087</v>
      </c>
      <c r="D4027" s="872">
        <v>0.25</v>
      </c>
      <c r="E4027" s="871">
        <v>499.9</v>
      </c>
      <c r="F4027" s="871">
        <v>496</v>
      </c>
      <c r="G4027" s="504">
        <v>499.9</v>
      </c>
      <c r="H4027" s="504">
        <v>496</v>
      </c>
      <c r="I4027" s="510">
        <v>995.9</v>
      </c>
    </row>
    <row r="4028" spans="3:9">
      <c r="C4028" s="869" t="s">
        <v>2087</v>
      </c>
      <c r="D4028" s="872">
        <v>0.29166666666666669</v>
      </c>
      <c r="E4028" s="871">
        <v>489.9</v>
      </c>
      <c r="F4028" s="871">
        <v>484</v>
      </c>
      <c r="G4028" s="504">
        <v>489.9</v>
      </c>
      <c r="H4028" s="504">
        <v>484</v>
      </c>
      <c r="I4028" s="510">
        <v>973.9</v>
      </c>
    </row>
    <row r="4029" spans="3:9">
      <c r="C4029" s="869" t="s">
        <v>2087</v>
      </c>
      <c r="D4029" s="872">
        <v>0.33333333333333331</v>
      </c>
      <c r="E4029" s="871">
        <v>489.7</v>
      </c>
      <c r="F4029" s="871">
        <v>532</v>
      </c>
      <c r="G4029" s="504">
        <v>489.7</v>
      </c>
      <c r="H4029" s="504">
        <v>532</v>
      </c>
      <c r="I4029" s="510">
        <v>1021.7</v>
      </c>
    </row>
    <row r="4030" spans="3:9">
      <c r="C4030" s="869" t="s">
        <v>2087</v>
      </c>
      <c r="D4030" s="872">
        <v>0.375</v>
      </c>
      <c r="E4030" s="871">
        <v>489.9</v>
      </c>
      <c r="F4030" s="871">
        <v>510</v>
      </c>
      <c r="G4030" s="504">
        <v>489.9</v>
      </c>
      <c r="H4030" s="504">
        <v>510</v>
      </c>
      <c r="I4030" s="510">
        <v>999.9</v>
      </c>
    </row>
    <row r="4031" spans="3:9">
      <c r="C4031" s="869" t="s">
        <v>2087</v>
      </c>
      <c r="D4031" s="872">
        <v>0.41666666666666669</v>
      </c>
      <c r="E4031" s="871">
        <v>490.1</v>
      </c>
      <c r="F4031" s="871">
        <v>511</v>
      </c>
      <c r="G4031" s="504">
        <v>490.1</v>
      </c>
      <c r="H4031" s="504">
        <v>511</v>
      </c>
      <c r="I4031" s="510">
        <v>1001.1</v>
      </c>
    </row>
    <row r="4032" spans="3:9">
      <c r="C4032" s="869" t="s">
        <v>2087</v>
      </c>
      <c r="D4032" s="872">
        <v>0.45833333333333331</v>
      </c>
      <c r="E4032" s="871">
        <v>489.9</v>
      </c>
      <c r="F4032" s="871">
        <v>475</v>
      </c>
      <c r="G4032" s="504">
        <v>489.9</v>
      </c>
      <c r="H4032" s="504">
        <v>475</v>
      </c>
      <c r="I4032" s="510">
        <v>964.9</v>
      </c>
    </row>
    <row r="4033" spans="3:9">
      <c r="C4033" s="869" t="s">
        <v>2087</v>
      </c>
      <c r="D4033" s="872">
        <v>0.5</v>
      </c>
      <c r="E4033" s="871">
        <v>494.2</v>
      </c>
      <c r="F4033" s="871">
        <v>458</v>
      </c>
      <c r="G4033" s="504">
        <v>494.2</v>
      </c>
      <c r="H4033" s="504">
        <v>458</v>
      </c>
      <c r="I4033" s="510">
        <v>952.2</v>
      </c>
    </row>
    <row r="4034" spans="3:9">
      <c r="C4034" s="869" t="s">
        <v>2087</v>
      </c>
      <c r="D4034" s="872">
        <v>0.54166666666666663</v>
      </c>
      <c r="E4034" s="871">
        <v>520</v>
      </c>
      <c r="F4034" s="871">
        <v>428</v>
      </c>
      <c r="G4034" s="504">
        <v>520</v>
      </c>
      <c r="H4034" s="504">
        <v>428</v>
      </c>
      <c r="I4034" s="510">
        <v>948</v>
      </c>
    </row>
    <row r="4035" spans="3:9">
      <c r="C4035" s="869" t="s">
        <v>2087</v>
      </c>
      <c r="D4035" s="872">
        <v>0.58333333333333337</v>
      </c>
      <c r="E4035" s="871">
        <v>524</v>
      </c>
      <c r="F4035" s="871">
        <v>513</v>
      </c>
      <c r="G4035" s="504">
        <v>524</v>
      </c>
      <c r="H4035" s="504">
        <v>513</v>
      </c>
      <c r="I4035" s="510">
        <v>1037</v>
      </c>
    </row>
    <row r="4036" spans="3:9">
      <c r="C4036" s="869" t="s">
        <v>2087</v>
      </c>
      <c r="D4036" s="872">
        <v>0.625</v>
      </c>
      <c r="E4036" s="871">
        <v>519.4</v>
      </c>
      <c r="F4036" s="871">
        <v>481</v>
      </c>
      <c r="G4036" s="504">
        <v>519.4</v>
      </c>
      <c r="H4036" s="504">
        <v>481</v>
      </c>
      <c r="I4036" s="510">
        <v>1000.4</v>
      </c>
    </row>
    <row r="4037" spans="3:9">
      <c r="C4037" s="869" t="s">
        <v>2087</v>
      </c>
      <c r="D4037" s="872">
        <v>0.66666666666666663</v>
      </c>
      <c r="E4037" s="871">
        <v>566.70000000000005</v>
      </c>
      <c r="F4037" s="871">
        <v>520</v>
      </c>
      <c r="G4037" s="504">
        <v>566.70000000000005</v>
      </c>
      <c r="H4037" s="504">
        <v>520</v>
      </c>
      <c r="I4037" s="510">
        <v>1086.7</v>
      </c>
    </row>
    <row r="4038" spans="3:9">
      <c r="C4038" s="869" t="s">
        <v>2087</v>
      </c>
      <c r="D4038" s="872">
        <v>0.70833333333333337</v>
      </c>
      <c r="E4038" s="871">
        <v>570.20000000000005</v>
      </c>
      <c r="F4038" s="871">
        <v>495</v>
      </c>
      <c r="G4038" s="504">
        <v>570.20000000000005</v>
      </c>
      <c r="H4038" s="504">
        <v>495</v>
      </c>
      <c r="I4038" s="510">
        <v>1065.2</v>
      </c>
    </row>
    <row r="4039" spans="3:9">
      <c r="C4039" s="869" t="s">
        <v>2087</v>
      </c>
      <c r="D4039" s="872">
        <v>0.75</v>
      </c>
      <c r="E4039" s="871">
        <v>569.5</v>
      </c>
      <c r="F4039" s="871">
        <v>509</v>
      </c>
      <c r="G4039" s="504">
        <v>569.5</v>
      </c>
      <c r="H4039" s="504">
        <v>509</v>
      </c>
      <c r="I4039" s="510">
        <v>1078.5</v>
      </c>
    </row>
    <row r="4040" spans="3:9">
      <c r="C4040" s="869" t="s">
        <v>2087</v>
      </c>
      <c r="D4040" s="872">
        <v>0.79166666666666663</v>
      </c>
      <c r="E4040" s="871">
        <v>570.5</v>
      </c>
      <c r="F4040" s="871">
        <v>517</v>
      </c>
      <c r="G4040" s="504">
        <v>570.5</v>
      </c>
      <c r="H4040" s="504">
        <v>517</v>
      </c>
      <c r="I4040" s="510">
        <v>1087.5</v>
      </c>
    </row>
    <row r="4041" spans="3:9">
      <c r="C4041" s="869" t="s">
        <v>2087</v>
      </c>
      <c r="D4041" s="872">
        <v>0.83333333333333337</v>
      </c>
      <c r="E4041" s="871">
        <v>570.1</v>
      </c>
      <c r="F4041" s="871">
        <v>501</v>
      </c>
      <c r="G4041" s="504">
        <v>570.1</v>
      </c>
      <c r="H4041" s="504">
        <v>501</v>
      </c>
      <c r="I4041" s="510">
        <v>1071.0999999999999</v>
      </c>
    </row>
    <row r="4042" spans="3:9">
      <c r="C4042" s="869" t="s">
        <v>2087</v>
      </c>
      <c r="D4042" s="872">
        <v>0.875</v>
      </c>
      <c r="E4042" s="871">
        <v>570.1</v>
      </c>
      <c r="F4042" s="871">
        <v>505</v>
      </c>
      <c r="G4042" s="504">
        <v>570.1</v>
      </c>
      <c r="H4042" s="504">
        <v>505</v>
      </c>
      <c r="I4042" s="510">
        <v>1075.0999999999999</v>
      </c>
    </row>
    <row r="4043" spans="3:9">
      <c r="C4043" s="869" t="s">
        <v>2087</v>
      </c>
      <c r="D4043" s="872">
        <v>0.91666666666666663</v>
      </c>
      <c r="E4043" s="871">
        <v>570.1</v>
      </c>
      <c r="F4043" s="871">
        <v>513</v>
      </c>
      <c r="G4043" s="504">
        <v>570.1</v>
      </c>
      <c r="H4043" s="504">
        <v>513</v>
      </c>
      <c r="I4043" s="510">
        <v>1083.0999999999999</v>
      </c>
    </row>
    <row r="4044" spans="3:9">
      <c r="C4044" s="869" t="s">
        <v>2087</v>
      </c>
      <c r="D4044" s="872">
        <v>0.95833333333333337</v>
      </c>
      <c r="E4044" s="871">
        <v>570</v>
      </c>
      <c r="F4044" s="871">
        <v>520</v>
      </c>
      <c r="G4044" s="504">
        <v>570</v>
      </c>
      <c r="H4044" s="504">
        <v>520</v>
      </c>
      <c r="I4044" s="510">
        <v>1090</v>
      </c>
    </row>
    <row r="4045" spans="3:9">
      <c r="C4045" s="869" t="s">
        <v>2087</v>
      </c>
      <c r="D4045" s="872">
        <v>0</v>
      </c>
      <c r="E4045" s="871">
        <v>570</v>
      </c>
      <c r="F4045" s="871">
        <v>518</v>
      </c>
      <c r="G4045" s="504">
        <v>570</v>
      </c>
      <c r="H4045" s="504">
        <v>518</v>
      </c>
      <c r="I4045" s="510">
        <v>1088</v>
      </c>
    </row>
    <row r="4046" spans="3:9">
      <c r="C4046" s="869" t="s">
        <v>2087</v>
      </c>
      <c r="D4046" s="872">
        <v>4.1666666666666664E-2</v>
      </c>
      <c r="E4046" s="871">
        <v>561.79999999999995</v>
      </c>
      <c r="F4046" s="871">
        <v>518</v>
      </c>
      <c r="G4046" s="504">
        <v>561.79999999999995</v>
      </c>
      <c r="H4046" s="504">
        <v>518</v>
      </c>
      <c r="I4046" s="510">
        <v>1079.8</v>
      </c>
    </row>
    <row r="4047" spans="3:9">
      <c r="C4047" s="869" t="s">
        <v>2087</v>
      </c>
      <c r="D4047" s="872">
        <v>8.3333333333333329E-2</v>
      </c>
      <c r="E4047" s="871">
        <v>89.4</v>
      </c>
      <c r="F4047" s="871">
        <v>202</v>
      </c>
      <c r="G4047" s="504">
        <v>89.4</v>
      </c>
      <c r="H4047" s="504">
        <v>202</v>
      </c>
      <c r="I4047" s="510">
        <v>291.39999999999998</v>
      </c>
    </row>
    <row r="4048" spans="3:9">
      <c r="C4048" s="869" t="s">
        <v>2087</v>
      </c>
      <c r="D4048" s="872">
        <v>0.125</v>
      </c>
      <c r="E4048" s="871">
        <v>168.9</v>
      </c>
      <c r="F4048" s="871">
        <v>299</v>
      </c>
      <c r="G4048" s="504">
        <v>168.9</v>
      </c>
      <c r="H4048" s="504">
        <v>299</v>
      </c>
      <c r="I4048" s="510">
        <v>467.9</v>
      </c>
    </row>
    <row r="4049" spans="3:9">
      <c r="C4049" s="869" t="s">
        <v>2087</v>
      </c>
      <c r="D4049" s="872">
        <v>0.16666666666666666</v>
      </c>
      <c r="E4049" s="871">
        <v>195.8</v>
      </c>
      <c r="F4049" s="871">
        <v>204</v>
      </c>
      <c r="G4049" s="504">
        <v>195.8</v>
      </c>
      <c r="H4049" s="504">
        <v>204</v>
      </c>
      <c r="I4049" s="510">
        <v>399.8</v>
      </c>
    </row>
    <row r="4050" spans="3:9">
      <c r="C4050" s="869" t="s">
        <v>2087</v>
      </c>
      <c r="D4050" s="872">
        <v>0.20833333333333334</v>
      </c>
      <c r="E4050" s="871">
        <v>19.7</v>
      </c>
      <c r="F4050" s="871">
        <v>19</v>
      </c>
      <c r="G4050" s="504">
        <v>0</v>
      </c>
      <c r="H4050" s="504">
        <v>0</v>
      </c>
      <c r="I4050" s="510">
        <v>0</v>
      </c>
    </row>
    <row r="4051" spans="3:9">
      <c r="C4051" s="869" t="s">
        <v>2087</v>
      </c>
      <c r="D4051" s="872">
        <v>0.25</v>
      </c>
      <c r="E4051" s="871">
        <v>297.5</v>
      </c>
      <c r="F4051" s="871">
        <v>261</v>
      </c>
      <c r="G4051" s="504">
        <v>297.5</v>
      </c>
      <c r="H4051" s="504">
        <v>261</v>
      </c>
      <c r="I4051" s="510">
        <v>558.5</v>
      </c>
    </row>
    <row r="4052" spans="3:9">
      <c r="C4052" s="869" t="s">
        <v>2087</v>
      </c>
      <c r="D4052" s="872">
        <v>0.29166666666666669</v>
      </c>
      <c r="E4052" s="871">
        <v>504</v>
      </c>
      <c r="F4052" s="871">
        <v>550</v>
      </c>
      <c r="G4052" s="504">
        <v>504</v>
      </c>
      <c r="H4052" s="504">
        <v>550</v>
      </c>
      <c r="I4052" s="510">
        <v>1054</v>
      </c>
    </row>
    <row r="4053" spans="3:9">
      <c r="C4053" s="869" t="s">
        <v>2087</v>
      </c>
      <c r="D4053" s="872">
        <v>0.33333333333333331</v>
      </c>
      <c r="E4053" s="871">
        <v>342.7</v>
      </c>
      <c r="F4053" s="871">
        <v>236</v>
      </c>
      <c r="G4053" s="504">
        <v>342.7</v>
      </c>
      <c r="H4053" s="504">
        <v>236</v>
      </c>
      <c r="I4053" s="510">
        <v>578.70000000000005</v>
      </c>
    </row>
    <row r="4054" spans="3:9">
      <c r="C4054" s="869" t="s">
        <v>2087</v>
      </c>
      <c r="D4054" s="872">
        <v>0.375</v>
      </c>
      <c r="E4054" s="871">
        <v>587.29999999999995</v>
      </c>
      <c r="F4054" s="871">
        <v>483</v>
      </c>
      <c r="G4054" s="504">
        <v>587.29999999999995</v>
      </c>
      <c r="H4054" s="504">
        <v>483</v>
      </c>
      <c r="I4054" s="510">
        <v>1070.3</v>
      </c>
    </row>
    <row r="4055" spans="3:9">
      <c r="C4055" s="869" t="s">
        <v>2087</v>
      </c>
      <c r="D4055" s="872">
        <v>0.41666666666666669</v>
      </c>
      <c r="E4055" s="871">
        <v>506.1</v>
      </c>
      <c r="F4055" s="871">
        <v>423</v>
      </c>
      <c r="G4055" s="504">
        <v>506.1</v>
      </c>
      <c r="H4055" s="504">
        <v>423</v>
      </c>
      <c r="I4055" s="510">
        <v>929.1</v>
      </c>
    </row>
    <row r="4056" spans="3:9">
      <c r="C4056" s="869" t="s">
        <v>2087</v>
      </c>
      <c r="D4056" s="872">
        <v>0.45833333333333331</v>
      </c>
      <c r="E4056" s="871">
        <v>484.9</v>
      </c>
      <c r="F4056" s="871">
        <v>430</v>
      </c>
      <c r="G4056" s="504">
        <v>484.9</v>
      </c>
      <c r="H4056" s="504">
        <v>430</v>
      </c>
      <c r="I4056" s="510">
        <v>914.9</v>
      </c>
    </row>
    <row r="4057" spans="3:9">
      <c r="C4057" s="869" t="s">
        <v>2087</v>
      </c>
      <c r="D4057" s="872">
        <v>0.5</v>
      </c>
      <c r="E4057" s="871">
        <v>505.7</v>
      </c>
      <c r="F4057" s="871">
        <v>601</v>
      </c>
      <c r="G4057" s="504">
        <v>505.7</v>
      </c>
      <c r="H4057" s="504">
        <v>601</v>
      </c>
      <c r="I4057" s="510">
        <v>1106.7</v>
      </c>
    </row>
    <row r="4058" spans="3:9">
      <c r="C4058" s="869" t="s">
        <v>2087</v>
      </c>
      <c r="D4058" s="872">
        <v>0.54166666666666663</v>
      </c>
      <c r="E4058" s="871">
        <v>479.6</v>
      </c>
      <c r="F4058" s="871">
        <v>585</v>
      </c>
      <c r="G4058" s="504">
        <v>479.6</v>
      </c>
      <c r="H4058" s="504">
        <v>585</v>
      </c>
      <c r="I4058" s="510">
        <v>1064.5999999999999</v>
      </c>
    </row>
    <row r="4059" spans="3:9">
      <c r="C4059" s="869" t="s">
        <v>2087</v>
      </c>
      <c r="D4059" s="872">
        <v>0.58333333333333337</v>
      </c>
      <c r="E4059" s="871">
        <v>438.3</v>
      </c>
      <c r="F4059" s="871">
        <v>559</v>
      </c>
      <c r="G4059" s="504">
        <v>438.3</v>
      </c>
      <c r="H4059" s="504">
        <v>559</v>
      </c>
      <c r="I4059" s="510">
        <v>997.3</v>
      </c>
    </row>
    <row r="4060" spans="3:9">
      <c r="C4060" s="869" t="s">
        <v>2087</v>
      </c>
      <c r="D4060" s="872">
        <v>0.625</v>
      </c>
      <c r="E4060" s="871">
        <v>498.3</v>
      </c>
      <c r="F4060" s="871">
        <v>521</v>
      </c>
      <c r="G4060" s="504">
        <v>498.3</v>
      </c>
      <c r="H4060" s="504">
        <v>521</v>
      </c>
      <c r="I4060" s="510">
        <v>1019.3</v>
      </c>
    </row>
    <row r="4061" spans="3:9">
      <c r="C4061" s="869" t="s">
        <v>2087</v>
      </c>
      <c r="D4061" s="872">
        <v>0.66666666666666663</v>
      </c>
      <c r="E4061" s="871">
        <v>503.1</v>
      </c>
      <c r="F4061" s="871">
        <v>519</v>
      </c>
      <c r="G4061" s="504">
        <v>503.1</v>
      </c>
      <c r="H4061" s="504">
        <v>519</v>
      </c>
      <c r="I4061" s="510">
        <v>1022.1</v>
      </c>
    </row>
    <row r="4062" spans="3:9">
      <c r="C4062" s="869" t="s">
        <v>2087</v>
      </c>
      <c r="D4062" s="872">
        <v>0.70833333333333337</v>
      </c>
      <c r="E4062" s="871">
        <v>506</v>
      </c>
      <c r="F4062" s="871">
        <v>509</v>
      </c>
      <c r="G4062" s="504">
        <v>506</v>
      </c>
      <c r="H4062" s="504">
        <v>509</v>
      </c>
      <c r="I4062" s="510">
        <v>1015</v>
      </c>
    </row>
    <row r="4063" spans="3:9">
      <c r="C4063" s="869" t="s">
        <v>2087</v>
      </c>
      <c r="D4063" s="872">
        <v>0.75</v>
      </c>
      <c r="E4063" s="871">
        <v>545.4</v>
      </c>
      <c r="F4063" s="871">
        <v>476</v>
      </c>
      <c r="G4063" s="504">
        <v>545.4</v>
      </c>
      <c r="H4063" s="504">
        <v>476</v>
      </c>
      <c r="I4063" s="510">
        <v>1021.4</v>
      </c>
    </row>
    <row r="4064" spans="3:9">
      <c r="C4064" s="869" t="s">
        <v>2087</v>
      </c>
      <c r="D4064" s="872">
        <v>0.79166666666666663</v>
      </c>
      <c r="E4064" s="871">
        <v>545.9</v>
      </c>
      <c r="F4064" s="871">
        <v>514</v>
      </c>
      <c r="G4064" s="504">
        <v>545.9</v>
      </c>
      <c r="H4064" s="504">
        <v>514</v>
      </c>
      <c r="I4064" s="510">
        <v>1059.9000000000001</v>
      </c>
    </row>
    <row r="4065" spans="3:9">
      <c r="C4065" s="869" t="s">
        <v>2087</v>
      </c>
      <c r="D4065" s="872">
        <v>0.83333333333333337</v>
      </c>
      <c r="E4065" s="871">
        <v>540.79999999999995</v>
      </c>
      <c r="F4065" s="871">
        <v>508</v>
      </c>
      <c r="G4065" s="504">
        <v>540.79999999999995</v>
      </c>
      <c r="H4065" s="504">
        <v>508</v>
      </c>
      <c r="I4065" s="510">
        <v>1048.8</v>
      </c>
    </row>
    <row r="4066" spans="3:9">
      <c r="C4066" s="869" t="s">
        <v>2087</v>
      </c>
      <c r="D4066" s="872">
        <v>0.875</v>
      </c>
      <c r="E4066" s="871">
        <v>656</v>
      </c>
      <c r="F4066" s="871">
        <v>502</v>
      </c>
      <c r="G4066" s="504">
        <v>656</v>
      </c>
      <c r="H4066" s="504">
        <v>502</v>
      </c>
      <c r="I4066" s="510">
        <v>1158</v>
      </c>
    </row>
    <row r="4067" spans="3:9">
      <c r="C4067" s="869" t="s">
        <v>2087</v>
      </c>
      <c r="D4067" s="872">
        <v>0.91666666666666663</v>
      </c>
      <c r="E4067" s="871">
        <v>685.1</v>
      </c>
      <c r="F4067" s="871">
        <v>505</v>
      </c>
      <c r="G4067" s="504">
        <v>685.1</v>
      </c>
      <c r="H4067" s="504">
        <v>505</v>
      </c>
      <c r="I4067" s="510">
        <v>1190.0999999999999</v>
      </c>
    </row>
    <row r="4068" spans="3:9">
      <c r="C4068" s="869" t="s">
        <v>2087</v>
      </c>
      <c r="D4068" s="872">
        <v>0.95833333333333337</v>
      </c>
      <c r="E4068" s="871">
        <v>613.6</v>
      </c>
      <c r="F4068" s="871">
        <v>509</v>
      </c>
      <c r="G4068" s="504">
        <v>613.6</v>
      </c>
      <c r="H4068" s="504">
        <v>509</v>
      </c>
      <c r="I4068" s="510">
        <v>1122.5999999999999</v>
      </c>
    </row>
    <row r="4069" spans="3:9">
      <c r="C4069" s="869" t="s">
        <v>2087</v>
      </c>
      <c r="D4069" s="872">
        <v>0</v>
      </c>
      <c r="E4069" s="871">
        <v>595.1</v>
      </c>
      <c r="F4069" s="871">
        <v>507</v>
      </c>
      <c r="G4069" s="504">
        <v>595.1</v>
      </c>
      <c r="H4069" s="504">
        <v>507</v>
      </c>
      <c r="I4069" s="510">
        <v>1102.0999999999999</v>
      </c>
    </row>
    <row r="4070" spans="3:9">
      <c r="C4070" s="869" t="s">
        <v>2087</v>
      </c>
      <c r="D4070" s="872">
        <v>4.1666666666666664E-2</v>
      </c>
      <c r="E4070" s="871">
        <v>560.1</v>
      </c>
      <c r="F4070" s="871">
        <v>455</v>
      </c>
      <c r="G4070" s="504">
        <v>560.1</v>
      </c>
      <c r="H4070" s="504">
        <v>455</v>
      </c>
      <c r="I4070" s="510">
        <v>1015.1</v>
      </c>
    </row>
    <row r="4071" spans="3:9">
      <c r="C4071" s="869" t="s">
        <v>2087</v>
      </c>
      <c r="D4071" s="872">
        <v>8.3333333333333329E-2</v>
      </c>
      <c r="E4071" s="871">
        <v>547</v>
      </c>
      <c r="F4071" s="871">
        <v>450</v>
      </c>
      <c r="G4071" s="504">
        <v>547</v>
      </c>
      <c r="H4071" s="504">
        <v>450</v>
      </c>
      <c r="I4071" s="510">
        <v>997</v>
      </c>
    </row>
    <row r="4072" spans="3:9">
      <c r="C4072" s="869" t="s">
        <v>2087</v>
      </c>
      <c r="D4072" s="872">
        <v>0.125</v>
      </c>
      <c r="E4072" s="871">
        <v>527.79999999999995</v>
      </c>
      <c r="F4072" s="871">
        <v>424</v>
      </c>
      <c r="G4072" s="504">
        <v>527.79999999999995</v>
      </c>
      <c r="H4072" s="504">
        <v>424</v>
      </c>
      <c r="I4072" s="510">
        <v>951.8</v>
      </c>
    </row>
    <row r="4073" spans="3:9">
      <c r="C4073" s="869" t="s">
        <v>2087</v>
      </c>
      <c r="D4073" s="872">
        <v>0.16666666666666666</v>
      </c>
      <c r="E4073" s="871">
        <v>543.70000000000005</v>
      </c>
      <c r="F4073" s="871">
        <v>488</v>
      </c>
      <c r="G4073" s="504">
        <v>543.70000000000005</v>
      </c>
      <c r="H4073" s="504">
        <v>488</v>
      </c>
      <c r="I4073" s="510">
        <v>1031.7</v>
      </c>
    </row>
    <row r="4074" spans="3:9">
      <c r="C4074" s="869" t="s">
        <v>2087</v>
      </c>
      <c r="D4074" s="872">
        <v>0.20833333333333334</v>
      </c>
      <c r="E4074" s="871">
        <v>566</v>
      </c>
      <c r="F4074" s="871">
        <v>573</v>
      </c>
      <c r="G4074" s="504">
        <v>566</v>
      </c>
      <c r="H4074" s="504">
        <v>573</v>
      </c>
      <c r="I4074" s="510">
        <v>1139</v>
      </c>
    </row>
    <row r="4075" spans="3:9">
      <c r="C4075" s="869" t="s">
        <v>2087</v>
      </c>
      <c r="D4075" s="872">
        <v>0.25</v>
      </c>
      <c r="E4075" s="871">
        <v>527.6</v>
      </c>
      <c r="F4075" s="871">
        <v>522</v>
      </c>
      <c r="G4075" s="504">
        <v>527.6</v>
      </c>
      <c r="H4075" s="504">
        <v>522</v>
      </c>
      <c r="I4075" s="510">
        <v>1049.5999999999999</v>
      </c>
    </row>
    <row r="4076" spans="3:9">
      <c r="C4076" s="869" t="s">
        <v>2087</v>
      </c>
      <c r="D4076" s="872">
        <v>0.29166666666666669</v>
      </c>
      <c r="E4076" s="871">
        <v>510.1</v>
      </c>
      <c r="F4076" s="871">
        <v>473</v>
      </c>
      <c r="G4076" s="504">
        <v>510.1</v>
      </c>
      <c r="H4076" s="504">
        <v>473</v>
      </c>
      <c r="I4076" s="510">
        <v>983.1</v>
      </c>
    </row>
    <row r="4077" spans="3:9">
      <c r="C4077" s="869" t="s">
        <v>2087</v>
      </c>
      <c r="D4077" s="872">
        <v>0.33333333333333331</v>
      </c>
      <c r="E4077" s="871">
        <v>510.1</v>
      </c>
      <c r="F4077" s="871">
        <v>470</v>
      </c>
      <c r="G4077" s="504">
        <v>510.1</v>
      </c>
      <c r="H4077" s="504">
        <v>470</v>
      </c>
      <c r="I4077" s="510">
        <v>980.1</v>
      </c>
    </row>
    <row r="4078" spans="3:9">
      <c r="C4078" s="869" t="s">
        <v>2087</v>
      </c>
      <c r="D4078" s="872">
        <v>0.375</v>
      </c>
      <c r="E4078" s="871">
        <v>506.7</v>
      </c>
      <c r="F4078" s="871">
        <v>453</v>
      </c>
      <c r="G4078" s="504">
        <v>506.7</v>
      </c>
      <c r="H4078" s="504">
        <v>453</v>
      </c>
      <c r="I4078" s="510">
        <v>959.7</v>
      </c>
    </row>
    <row r="4079" spans="3:9">
      <c r="C4079" s="869" t="s">
        <v>2087</v>
      </c>
      <c r="D4079" s="872">
        <v>0.41666666666666669</v>
      </c>
      <c r="E4079" s="871">
        <v>508.5</v>
      </c>
      <c r="F4079" s="871">
        <v>444</v>
      </c>
      <c r="G4079" s="504">
        <v>508.5</v>
      </c>
      <c r="H4079" s="504">
        <v>444</v>
      </c>
      <c r="I4079" s="510">
        <v>952.5</v>
      </c>
    </row>
    <row r="4080" spans="3:9">
      <c r="C4080" s="869" t="s">
        <v>2087</v>
      </c>
      <c r="D4080" s="872">
        <v>0.45833333333333331</v>
      </c>
      <c r="E4080" s="871">
        <v>536.5</v>
      </c>
      <c r="F4080" s="871">
        <v>578</v>
      </c>
      <c r="G4080" s="504">
        <v>536.5</v>
      </c>
      <c r="H4080" s="504">
        <v>578</v>
      </c>
      <c r="I4080" s="510">
        <v>1114.5</v>
      </c>
    </row>
    <row r="4081" spans="3:9">
      <c r="C4081" s="869" t="s">
        <v>2087</v>
      </c>
      <c r="D4081" s="872">
        <v>0.5</v>
      </c>
      <c r="E4081" s="871">
        <v>520.9</v>
      </c>
      <c r="F4081" s="871">
        <v>545</v>
      </c>
      <c r="G4081" s="504">
        <v>520.9</v>
      </c>
      <c r="H4081" s="504">
        <v>545</v>
      </c>
      <c r="I4081" s="510">
        <v>1065.9000000000001</v>
      </c>
    </row>
    <row r="4082" spans="3:9">
      <c r="C4082" s="869" t="s">
        <v>2087</v>
      </c>
      <c r="D4082" s="872">
        <v>0.54166666666666663</v>
      </c>
      <c r="E4082" s="871">
        <v>529.5</v>
      </c>
      <c r="F4082" s="871">
        <v>548</v>
      </c>
      <c r="G4082" s="504">
        <v>529.5</v>
      </c>
      <c r="H4082" s="504">
        <v>548</v>
      </c>
      <c r="I4082" s="510">
        <v>1077.5</v>
      </c>
    </row>
    <row r="4083" spans="3:9">
      <c r="C4083" s="869" t="s">
        <v>2087</v>
      </c>
      <c r="D4083" s="872">
        <v>0.58333333333333337</v>
      </c>
      <c r="E4083" s="871">
        <v>528.1</v>
      </c>
      <c r="F4083" s="871">
        <v>523</v>
      </c>
      <c r="G4083" s="504">
        <v>528.1</v>
      </c>
      <c r="H4083" s="504">
        <v>523</v>
      </c>
      <c r="I4083" s="510">
        <v>1051.0999999999999</v>
      </c>
    </row>
    <row r="4084" spans="3:9">
      <c r="C4084" s="869" t="s">
        <v>2087</v>
      </c>
      <c r="D4084" s="872">
        <v>0.625</v>
      </c>
      <c r="E4084" s="871">
        <v>524.9</v>
      </c>
      <c r="F4084" s="871">
        <v>520</v>
      </c>
      <c r="G4084" s="504">
        <v>524.9</v>
      </c>
      <c r="H4084" s="504">
        <v>520</v>
      </c>
      <c r="I4084" s="510">
        <v>1044.9000000000001</v>
      </c>
    </row>
    <row r="4085" spans="3:9">
      <c r="C4085" s="869" t="s">
        <v>2087</v>
      </c>
      <c r="D4085" s="872">
        <v>0.66666666666666663</v>
      </c>
      <c r="E4085" s="871">
        <v>524.9</v>
      </c>
      <c r="F4085" s="871">
        <v>516</v>
      </c>
      <c r="G4085" s="504">
        <v>524.9</v>
      </c>
      <c r="H4085" s="504">
        <v>516</v>
      </c>
      <c r="I4085" s="510">
        <v>1040.9000000000001</v>
      </c>
    </row>
    <row r="4086" spans="3:9">
      <c r="C4086" s="869" t="s">
        <v>2087</v>
      </c>
      <c r="D4086" s="872">
        <v>0.70833333333333337</v>
      </c>
      <c r="E4086" s="871">
        <v>524.9</v>
      </c>
      <c r="F4086" s="871">
        <v>532</v>
      </c>
      <c r="G4086" s="504">
        <v>524.9</v>
      </c>
      <c r="H4086" s="504">
        <v>532</v>
      </c>
      <c r="I4086" s="510">
        <v>1056.9000000000001</v>
      </c>
    </row>
    <row r="4087" spans="3:9">
      <c r="C4087" s="869" t="s">
        <v>2087</v>
      </c>
      <c r="D4087" s="872">
        <v>0.75</v>
      </c>
      <c r="E4087" s="871">
        <v>525.1</v>
      </c>
      <c r="F4087" s="871">
        <v>562</v>
      </c>
      <c r="G4087" s="504">
        <v>525.1</v>
      </c>
      <c r="H4087" s="504">
        <v>562</v>
      </c>
      <c r="I4087" s="510">
        <v>1087.0999999999999</v>
      </c>
    </row>
    <row r="4088" spans="3:9">
      <c r="C4088" s="869" t="s">
        <v>2087</v>
      </c>
      <c r="D4088" s="872">
        <v>0.79166666666666663</v>
      </c>
      <c r="E4088" s="871">
        <v>529.5</v>
      </c>
      <c r="F4088" s="871">
        <v>563</v>
      </c>
      <c r="G4088" s="504">
        <v>529.5</v>
      </c>
      <c r="H4088" s="504">
        <v>563</v>
      </c>
      <c r="I4088" s="510">
        <v>1092.5</v>
      </c>
    </row>
    <row r="4089" spans="3:9">
      <c r="C4089" s="869" t="s">
        <v>2087</v>
      </c>
      <c r="D4089" s="872">
        <v>0.83333333333333337</v>
      </c>
      <c r="E4089" s="871">
        <v>550.29999999999995</v>
      </c>
      <c r="F4089" s="871">
        <v>547</v>
      </c>
      <c r="G4089" s="504">
        <v>550.29999999999995</v>
      </c>
      <c r="H4089" s="504">
        <v>547</v>
      </c>
      <c r="I4089" s="510">
        <v>1097.3</v>
      </c>
    </row>
    <row r="4090" spans="3:9">
      <c r="C4090" s="869" t="s">
        <v>2087</v>
      </c>
      <c r="D4090" s="872">
        <v>0.875</v>
      </c>
      <c r="E4090" s="871">
        <v>550.1</v>
      </c>
      <c r="F4090" s="871">
        <v>529</v>
      </c>
      <c r="G4090" s="504">
        <v>550.1</v>
      </c>
      <c r="H4090" s="504">
        <v>529</v>
      </c>
      <c r="I4090" s="510">
        <v>1079.0999999999999</v>
      </c>
    </row>
    <row r="4091" spans="3:9">
      <c r="C4091" s="869" t="s">
        <v>2087</v>
      </c>
      <c r="D4091" s="872">
        <v>0.91666666666666663</v>
      </c>
      <c r="E4091" s="871">
        <v>550.20000000000005</v>
      </c>
      <c r="F4091" s="871">
        <v>500</v>
      </c>
      <c r="G4091" s="504">
        <v>550.20000000000005</v>
      </c>
      <c r="H4091" s="504">
        <v>500</v>
      </c>
      <c r="I4091" s="510">
        <v>1050.2</v>
      </c>
    </row>
    <row r="4092" spans="3:9">
      <c r="C4092" s="869" t="s">
        <v>2087</v>
      </c>
      <c r="D4092" s="872">
        <v>0.95833333333333337</v>
      </c>
      <c r="E4092" s="871">
        <v>550.1</v>
      </c>
      <c r="F4092" s="871">
        <v>472</v>
      </c>
      <c r="G4092" s="504">
        <v>550.1</v>
      </c>
      <c r="H4092" s="504">
        <v>472</v>
      </c>
      <c r="I4092" s="510">
        <v>1022.1</v>
      </c>
    </row>
    <row r="4093" spans="3:9">
      <c r="C4093" s="869" t="s">
        <v>2087</v>
      </c>
      <c r="D4093" s="872">
        <v>0</v>
      </c>
      <c r="E4093" s="871">
        <v>550</v>
      </c>
      <c r="F4093" s="871">
        <v>473</v>
      </c>
      <c r="G4093" s="504">
        <v>550</v>
      </c>
      <c r="H4093" s="504">
        <v>473</v>
      </c>
      <c r="I4093" s="510">
        <v>1023</v>
      </c>
    </row>
    <row r="4094" spans="3:9">
      <c r="C4094" s="869" t="s">
        <v>2087</v>
      </c>
      <c r="D4094" s="872">
        <v>4.1666666666666664E-2</v>
      </c>
      <c r="E4094" s="871">
        <v>549.6</v>
      </c>
      <c r="F4094" s="871">
        <v>469</v>
      </c>
      <c r="G4094" s="504">
        <v>549.6</v>
      </c>
      <c r="H4094" s="504">
        <v>469</v>
      </c>
      <c r="I4094" s="510">
        <v>1018.6</v>
      </c>
    </row>
    <row r="4095" spans="3:9">
      <c r="C4095" s="869" t="s">
        <v>2087</v>
      </c>
      <c r="D4095" s="872">
        <v>8.3333333333333329E-2</v>
      </c>
      <c r="E4095" s="871">
        <v>539.9</v>
      </c>
      <c r="F4095" s="871">
        <v>491</v>
      </c>
      <c r="G4095" s="504">
        <v>539.9</v>
      </c>
      <c r="H4095" s="504">
        <v>491</v>
      </c>
      <c r="I4095" s="510">
        <v>1030.9000000000001</v>
      </c>
    </row>
    <row r="4096" spans="3:9">
      <c r="C4096" s="869" t="s">
        <v>2087</v>
      </c>
      <c r="D4096" s="872">
        <v>0.125</v>
      </c>
      <c r="E4096" s="871">
        <v>544.79999999999995</v>
      </c>
      <c r="F4096" s="871">
        <v>572</v>
      </c>
      <c r="G4096" s="504">
        <v>544.79999999999995</v>
      </c>
      <c r="H4096" s="504">
        <v>572</v>
      </c>
      <c r="I4096" s="510">
        <v>1116.8</v>
      </c>
    </row>
    <row r="4097" spans="3:9">
      <c r="C4097" s="869" t="s">
        <v>2087</v>
      </c>
      <c r="D4097" s="872">
        <v>0.16666666666666666</v>
      </c>
      <c r="E4097" s="871">
        <v>554.70000000000005</v>
      </c>
      <c r="F4097" s="871">
        <v>638</v>
      </c>
      <c r="G4097" s="504">
        <v>554.70000000000005</v>
      </c>
      <c r="H4097" s="504">
        <v>638</v>
      </c>
      <c r="I4097" s="510">
        <v>1192.7</v>
      </c>
    </row>
    <row r="4098" spans="3:9">
      <c r="C4098" s="869" t="s">
        <v>2087</v>
      </c>
      <c r="D4098" s="872">
        <v>0.20833333333333334</v>
      </c>
      <c r="E4098" s="871">
        <v>570.20000000000005</v>
      </c>
      <c r="F4098" s="871">
        <v>598</v>
      </c>
      <c r="G4098" s="504">
        <v>570.20000000000005</v>
      </c>
      <c r="H4098" s="504">
        <v>598</v>
      </c>
      <c r="I4098" s="510">
        <v>1168.2</v>
      </c>
    </row>
    <row r="4099" spans="3:9">
      <c r="C4099" s="869" t="s">
        <v>2087</v>
      </c>
      <c r="D4099" s="872">
        <v>0.25</v>
      </c>
      <c r="E4099" s="871">
        <v>564.9</v>
      </c>
      <c r="F4099" s="871">
        <v>536</v>
      </c>
      <c r="G4099" s="504">
        <v>564.9</v>
      </c>
      <c r="H4099" s="504">
        <v>536</v>
      </c>
      <c r="I4099" s="510">
        <v>1100.9000000000001</v>
      </c>
    </row>
    <row r="4100" spans="3:9">
      <c r="C4100" s="869" t="s">
        <v>2087</v>
      </c>
      <c r="D4100" s="872">
        <v>0.29166666666666669</v>
      </c>
      <c r="E4100" s="871">
        <v>539.79999999999995</v>
      </c>
      <c r="F4100" s="871">
        <v>511</v>
      </c>
      <c r="G4100" s="504">
        <v>539.79999999999995</v>
      </c>
      <c r="H4100" s="504">
        <v>511</v>
      </c>
      <c r="I4100" s="510">
        <v>1050.8</v>
      </c>
    </row>
    <row r="4101" spans="3:9">
      <c r="C4101" s="869" t="s">
        <v>2087</v>
      </c>
      <c r="D4101" s="872">
        <v>0.33333333333333331</v>
      </c>
      <c r="E4101" s="871">
        <v>540</v>
      </c>
      <c r="F4101" s="871">
        <v>512</v>
      </c>
      <c r="G4101" s="504">
        <v>540</v>
      </c>
      <c r="H4101" s="504">
        <v>512</v>
      </c>
      <c r="I4101" s="510">
        <v>1052</v>
      </c>
    </row>
    <row r="4102" spans="3:9">
      <c r="C4102" s="869" t="s">
        <v>2087</v>
      </c>
      <c r="D4102" s="872">
        <v>0.375</v>
      </c>
      <c r="E4102" s="871">
        <v>540.1</v>
      </c>
      <c r="F4102" s="871">
        <v>520</v>
      </c>
      <c r="G4102" s="504">
        <v>540.1</v>
      </c>
      <c r="H4102" s="504">
        <v>520</v>
      </c>
      <c r="I4102" s="510">
        <v>1060.0999999999999</v>
      </c>
    </row>
    <row r="4103" spans="3:9">
      <c r="C4103" s="869" t="s">
        <v>2087</v>
      </c>
      <c r="D4103" s="872">
        <v>0.41666666666666669</v>
      </c>
      <c r="E4103" s="871">
        <v>540.1</v>
      </c>
      <c r="F4103" s="871">
        <v>524</v>
      </c>
      <c r="G4103" s="504">
        <v>540.1</v>
      </c>
      <c r="H4103" s="504">
        <v>524</v>
      </c>
      <c r="I4103" s="510">
        <v>1064.0999999999999</v>
      </c>
    </row>
    <row r="4104" spans="3:9">
      <c r="C4104" s="869" t="s">
        <v>2087</v>
      </c>
      <c r="D4104" s="872">
        <v>0.45833333333333331</v>
      </c>
      <c r="E4104" s="871">
        <v>531.20000000000005</v>
      </c>
      <c r="F4104" s="871">
        <v>524</v>
      </c>
      <c r="G4104" s="504">
        <v>531.20000000000005</v>
      </c>
      <c r="H4104" s="504">
        <v>524</v>
      </c>
      <c r="I4104" s="510">
        <v>1055.2</v>
      </c>
    </row>
    <row r="4105" spans="3:9">
      <c r="C4105" s="869" t="s">
        <v>2087</v>
      </c>
      <c r="D4105" s="872">
        <v>0.5</v>
      </c>
      <c r="E4105" s="871">
        <v>529.9</v>
      </c>
      <c r="F4105" s="871">
        <v>521</v>
      </c>
      <c r="G4105" s="504">
        <v>529.9</v>
      </c>
      <c r="H4105" s="504">
        <v>521</v>
      </c>
      <c r="I4105" s="510">
        <v>1050.9000000000001</v>
      </c>
    </row>
    <row r="4106" spans="3:9">
      <c r="C4106" s="869" t="s">
        <v>2087</v>
      </c>
      <c r="D4106" s="872">
        <v>0.54166666666666663</v>
      </c>
      <c r="E4106" s="871">
        <v>530</v>
      </c>
      <c r="F4106" s="871">
        <v>522</v>
      </c>
      <c r="G4106" s="504">
        <v>530</v>
      </c>
      <c r="H4106" s="504">
        <v>522</v>
      </c>
      <c r="I4106" s="510">
        <v>1052</v>
      </c>
    </row>
    <row r="4107" spans="3:9">
      <c r="C4107" s="869" t="s">
        <v>2087</v>
      </c>
      <c r="D4107" s="872">
        <v>0.58333333333333337</v>
      </c>
      <c r="E4107" s="871">
        <v>530.1</v>
      </c>
      <c r="F4107" s="871">
        <v>522</v>
      </c>
      <c r="G4107" s="504">
        <v>530.1</v>
      </c>
      <c r="H4107" s="504">
        <v>522</v>
      </c>
      <c r="I4107" s="510">
        <v>1052.0999999999999</v>
      </c>
    </row>
    <row r="4108" spans="3:9">
      <c r="C4108" s="869" t="s">
        <v>2087</v>
      </c>
      <c r="D4108" s="872">
        <v>0.625</v>
      </c>
      <c r="E4108" s="871">
        <v>530</v>
      </c>
      <c r="F4108" s="871">
        <v>505</v>
      </c>
      <c r="G4108" s="504">
        <v>530</v>
      </c>
      <c r="H4108" s="504">
        <v>505</v>
      </c>
      <c r="I4108" s="510">
        <v>1035</v>
      </c>
    </row>
    <row r="4109" spans="3:9">
      <c r="C4109" s="869" t="s">
        <v>2087</v>
      </c>
      <c r="D4109" s="872">
        <v>0.66666666666666663</v>
      </c>
      <c r="E4109" s="871">
        <v>529.9</v>
      </c>
      <c r="F4109" s="871">
        <v>510</v>
      </c>
      <c r="G4109" s="504">
        <v>529.9</v>
      </c>
      <c r="H4109" s="504">
        <v>510</v>
      </c>
      <c r="I4109" s="510">
        <v>1039.9000000000001</v>
      </c>
    </row>
    <row r="4110" spans="3:9">
      <c r="C4110" s="869" t="s">
        <v>2087</v>
      </c>
      <c r="D4110" s="872">
        <v>0.70833333333333337</v>
      </c>
      <c r="E4110" s="871">
        <v>529.9</v>
      </c>
      <c r="F4110" s="871">
        <v>533</v>
      </c>
      <c r="G4110" s="504">
        <v>529.9</v>
      </c>
      <c r="H4110" s="504">
        <v>533</v>
      </c>
      <c r="I4110" s="510">
        <v>1062.9000000000001</v>
      </c>
    </row>
    <row r="4111" spans="3:9">
      <c r="C4111" s="869" t="s">
        <v>2087</v>
      </c>
      <c r="D4111" s="872">
        <v>0.75</v>
      </c>
      <c r="E4111" s="871">
        <v>530</v>
      </c>
      <c r="F4111" s="871">
        <v>640</v>
      </c>
      <c r="G4111" s="504">
        <v>530</v>
      </c>
      <c r="H4111" s="504">
        <v>640</v>
      </c>
      <c r="I4111" s="510">
        <v>1170</v>
      </c>
    </row>
    <row r="4112" spans="3:9">
      <c r="C4112" s="869" t="s">
        <v>2087</v>
      </c>
      <c r="D4112" s="872">
        <v>0.79166666666666663</v>
      </c>
      <c r="E4112" s="871">
        <v>530</v>
      </c>
      <c r="F4112" s="871">
        <v>542</v>
      </c>
      <c r="G4112" s="504">
        <v>530</v>
      </c>
      <c r="H4112" s="504">
        <v>542</v>
      </c>
      <c r="I4112" s="510">
        <v>1072</v>
      </c>
    </row>
    <row r="4113" spans="3:9">
      <c r="C4113" s="869" t="s">
        <v>2087</v>
      </c>
      <c r="D4113" s="872">
        <v>0.83333333333333337</v>
      </c>
      <c r="E4113" s="871">
        <v>530</v>
      </c>
      <c r="F4113" s="871">
        <v>583</v>
      </c>
      <c r="G4113" s="504">
        <v>530</v>
      </c>
      <c r="H4113" s="504">
        <v>583</v>
      </c>
      <c r="I4113" s="510">
        <v>1113</v>
      </c>
    </row>
    <row r="4114" spans="3:9">
      <c r="C4114" s="869" t="s">
        <v>2087</v>
      </c>
      <c r="D4114" s="872">
        <v>0.875</v>
      </c>
      <c r="E4114" s="871">
        <v>162.80000000000001</v>
      </c>
      <c r="F4114" s="871">
        <v>134</v>
      </c>
      <c r="G4114" s="504">
        <v>162.80000000000001</v>
      </c>
      <c r="H4114" s="504">
        <v>134</v>
      </c>
      <c r="I4114" s="510">
        <v>296.8</v>
      </c>
    </row>
    <row r="4115" spans="3:9">
      <c r="C4115" s="869" t="s">
        <v>2087</v>
      </c>
      <c r="D4115" s="872">
        <v>0.91666666666666663</v>
      </c>
      <c r="E4115" s="871">
        <v>322.7</v>
      </c>
      <c r="F4115" s="871">
        <v>154</v>
      </c>
      <c r="G4115" s="504">
        <v>322.7</v>
      </c>
      <c r="H4115" s="504">
        <v>154</v>
      </c>
      <c r="I4115" s="510">
        <v>476.7</v>
      </c>
    </row>
    <row r="4116" spans="3:9">
      <c r="C4116" s="869" t="s">
        <v>2087</v>
      </c>
      <c r="D4116" s="872">
        <v>0.95833333333333337</v>
      </c>
      <c r="E4116" s="871">
        <v>441.6</v>
      </c>
      <c r="F4116" s="871">
        <v>506</v>
      </c>
      <c r="G4116" s="504">
        <v>441.6</v>
      </c>
      <c r="H4116" s="504">
        <v>506</v>
      </c>
      <c r="I4116" s="510">
        <v>947.6</v>
      </c>
    </row>
    <row r="4117" spans="3:9">
      <c r="C4117" s="869" t="s">
        <v>2087</v>
      </c>
      <c r="D4117" s="872">
        <v>0</v>
      </c>
      <c r="E4117" s="871">
        <v>516.5</v>
      </c>
      <c r="F4117" s="871">
        <v>483</v>
      </c>
      <c r="G4117" s="504">
        <v>516.5</v>
      </c>
      <c r="H4117" s="504">
        <v>483</v>
      </c>
      <c r="I4117" s="510">
        <v>999.5</v>
      </c>
    </row>
    <row r="4118" spans="3:9">
      <c r="C4118" s="869" t="s">
        <v>2087</v>
      </c>
      <c r="D4118" s="872">
        <v>4.1666666666666664E-2</v>
      </c>
      <c r="E4118" s="871">
        <v>499.9</v>
      </c>
      <c r="F4118" s="871">
        <v>433</v>
      </c>
      <c r="G4118" s="504">
        <v>499.9</v>
      </c>
      <c r="H4118" s="504">
        <v>433</v>
      </c>
      <c r="I4118" s="510">
        <v>932.9</v>
      </c>
    </row>
    <row r="4119" spans="3:9">
      <c r="C4119" s="869" t="s">
        <v>2087</v>
      </c>
      <c r="D4119" s="872">
        <v>8.3333333333333329E-2</v>
      </c>
      <c r="E4119" s="871">
        <v>517.6</v>
      </c>
      <c r="F4119" s="871">
        <v>490</v>
      </c>
      <c r="G4119" s="504">
        <v>517.6</v>
      </c>
      <c r="H4119" s="504">
        <v>490</v>
      </c>
      <c r="I4119" s="510">
        <v>1007.6</v>
      </c>
    </row>
    <row r="4120" spans="3:9">
      <c r="C4120" s="869" t="s">
        <v>2087</v>
      </c>
      <c r="D4120" s="872">
        <v>0.125</v>
      </c>
      <c r="E4120" s="871">
        <v>519.79999999999995</v>
      </c>
      <c r="F4120" s="871">
        <v>526</v>
      </c>
      <c r="G4120" s="504">
        <v>519.79999999999995</v>
      </c>
      <c r="H4120" s="504">
        <v>526</v>
      </c>
      <c r="I4120" s="510">
        <v>1045.8</v>
      </c>
    </row>
    <row r="4121" spans="3:9">
      <c r="C4121" s="869" t="s">
        <v>2087</v>
      </c>
      <c r="D4121" s="872">
        <v>0.16666666666666666</v>
      </c>
      <c r="E4121" s="871">
        <v>519.9</v>
      </c>
      <c r="F4121" s="871">
        <v>571</v>
      </c>
      <c r="G4121" s="504">
        <v>519.9</v>
      </c>
      <c r="H4121" s="504">
        <v>571</v>
      </c>
      <c r="I4121" s="510">
        <v>1090.9000000000001</v>
      </c>
    </row>
    <row r="4122" spans="3:9">
      <c r="C4122" s="869" t="s">
        <v>2087</v>
      </c>
      <c r="D4122" s="872">
        <v>0.20833333333333334</v>
      </c>
      <c r="E4122" s="871">
        <v>520.29999999999995</v>
      </c>
      <c r="F4122" s="871">
        <v>623</v>
      </c>
      <c r="G4122" s="504">
        <v>520.29999999999995</v>
      </c>
      <c r="H4122" s="504">
        <v>623</v>
      </c>
      <c r="I4122" s="510">
        <v>1143.3</v>
      </c>
    </row>
    <row r="4123" spans="3:9">
      <c r="C4123" s="869" t="s">
        <v>2087</v>
      </c>
      <c r="D4123" s="872">
        <v>0.25</v>
      </c>
      <c r="E4123" s="871">
        <v>519.6</v>
      </c>
      <c r="F4123" s="871">
        <v>568</v>
      </c>
      <c r="G4123" s="504">
        <v>519.6</v>
      </c>
      <c r="H4123" s="504">
        <v>568</v>
      </c>
      <c r="I4123" s="510">
        <v>1087.5999999999999</v>
      </c>
    </row>
    <row r="4124" spans="3:9">
      <c r="C4124" s="869" t="s">
        <v>2087</v>
      </c>
      <c r="D4124" s="872">
        <v>0.29166666666666669</v>
      </c>
      <c r="E4124" s="871">
        <v>520</v>
      </c>
      <c r="F4124" s="871">
        <v>564</v>
      </c>
      <c r="G4124" s="504">
        <v>520</v>
      </c>
      <c r="H4124" s="504">
        <v>564</v>
      </c>
      <c r="I4124" s="510">
        <v>1084</v>
      </c>
    </row>
    <row r="4125" spans="3:9">
      <c r="C4125" s="869" t="s">
        <v>2087</v>
      </c>
      <c r="D4125" s="872">
        <v>0.33333333333333331</v>
      </c>
      <c r="E4125" s="871">
        <v>519.70000000000005</v>
      </c>
      <c r="F4125" s="871">
        <v>655</v>
      </c>
      <c r="G4125" s="504">
        <v>519.70000000000005</v>
      </c>
      <c r="H4125" s="504">
        <v>655</v>
      </c>
      <c r="I4125" s="510">
        <v>1174.7</v>
      </c>
    </row>
    <row r="4126" spans="3:9">
      <c r="C4126" s="869" t="s">
        <v>2087</v>
      </c>
      <c r="D4126" s="872">
        <v>0.375</v>
      </c>
      <c r="E4126" s="871">
        <v>519.9</v>
      </c>
      <c r="F4126" s="871">
        <v>581</v>
      </c>
      <c r="G4126" s="504">
        <v>519.9</v>
      </c>
      <c r="H4126" s="504">
        <v>581</v>
      </c>
      <c r="I4126" s="510">
        <v>1100.9000000000001</v>
      </c>
    </row>
    <row r="4127" spans="3:9">
      <c r="C4127" s="869" t="s">
        <v>2087</v>
      </c>
      <c r="D4127" s="872">
        <v>0.41666666666666669</v>
      </c>
      <c r="E4127" s="871">
        <v>520.20000000000005</v>
      </c>
      <c r="F4127" s="871">
        <v>555</v>
      </c>
      <c r="G4127" s="504">
        <v>520.20000000000005</v>
      </c>
      <c r="H4127" s="504">
        <v>555</v>
      </c>
      <c r="I4127" s="510">
        <v>1075.2</v>
      </c>
    </row>
    <row r="4128" spans="3:9">
      <c r="C4128" s="869" t="s">
        <v>2087</v>
      </c>
      <c r="D4128" s="872">
        <v>0.45833333333333331</v>
      </c>
      <c r="E4128" s="871">
        <v>522.5</v>
      </c>
      <c r="F4128" s="871">
        <v>631</v>
      </c>
      <c r="G4128" s="504">
        <v>522.5</v>
      </c>
      <c r="H4128" s="504">
        <v>631</v>
      </c>
      <c r="I4128" s="510">
        <v>1153.5</v>
      </c>
    </row>
    <row r="4129" spans="3:9">
      <c r="C4129" s="869" t="s">
        <v>2087</v>
      </c>
      <c r="D4129" s="872">
        <v>0.5</v>
      </c>
      <c r="E4129" s="871">
        <v>587.4</v>
      </c>
      <c r="F4129" s="871">
        <v>537</v>
      </c>
      <c r="G4129" s="504">
        <v>587.4</v>
      </c>
      <c r="H4129" s="504">
        <v>537</v>
      </c>
      <c r="I4129" s="510">
        <v>1124.4000000000001</v>
      </c>
    </row>
    <row r="4130" spans="3:9">
      <c r="C4130" s="869" t="s">
        <v>2087</v>
      </c>
      <c r="D4130" s="872">
        <v>0.54166666666666663</v>
      </c>
      <c r="E4130" s="871">
        <v>549.9</v>
      </c>
      <c r="F4130" s="871">
        <v>550</v>
      </c>
      <c r="G4130" s="504">
        <v>549.9</v>
      </c>
      <c r="H4130" s="504">
        <v>550</v>
      </c>
      <c r="I4130" s="510">
        <v>1099.9000000000001</v>
      </c>
    </row>
    <row r="4131" spans="3:9">
      <c r="C4131" s="869" t="s">
        <v>2087</v>
      </c>
      <c r="D4131" s="872">
        <v>0.58333333333333337</v>
      </c>
      <c r="E4131" s="871">
        <v>395.6</v>
      </c>
      <c r="F4131" s="871">
        <v>523</v>
      </c>
      <c r="G4131" s="504">
        <v>395.6</v>
      </c>
      <c r="H4131" s="504">
        <v>523</v>
      </c>
      <c r="I4131" s="510">
        <v>918.6</v>
      </c>
    </row>
    <row r="4132" spans="3:9">
      <c r="C4132" s="869" t="s">
        <v>2087</v>
      </c>
      <c r="D4132" s="872">
        <v>0.625</v>
      </c>
      <c r="E4132" s="871">
        <v>6</v>
      </c>
      <c r="F4132" s="871">
        <v>482</v>
      </c>
      <c r="G4132" s="504">
        <v>0</v>
      </c>
      <c r="H4132" s="504">
        <v>482</v>
      </c>
      <c r="I4132" s="510">
        <v>482</v>
      </c>
    </row>
    <row r="4133" spans="3:9">
      <c r="C4133" s="869" t="s">
        <v>2087</v>
      </c>
      <c r="D4133" s="872">
        <v>0.66666666666666663</v>
      </c>
      <c r="E4133" s="871">
        <v>-10.1</v>
      </c>
      <c r="F4133" s="871">
        <v>71</v>
      </c>
      <c r="G4133" s="504">
        <v>0</v>
      </c>
      <c r="H4133" s="504">
        <v>71</v>
      </c>
      <c r="I4133" s="510">
        <v>71</v>
      </c>
    </row>
    <row r="4134" spans="3:9">
      <c r="C4134" s="869" t="s">
        <v>2087</v>
      </c>
      <c r="D4134" s="872">
        <v>0.70833333333333337</v>
      </c>
      <c r="E4134" s="871">
        <v>-10.1</v>
      </c>
      <c r="F4134" s="871">
        <v>0</v>
      </c>
      <c r="G4134" s="504">
        <v>0</v>
      </c>
      <c r="H4134" s="504">
        <v>0</v>
      </c>
      <c r="I4134" s="510">
        <v>0</v>
      </c>
    </row>
    <row r="4135" spans="3:9">
      <c r="C4135" s="869" t="s">
        <v>2087</v>
      </c>
      <c r="D4135" s="872">
        <v>0.75</v>
      </c>
      <c r="E4135" s="871">
        <v>-10.1</v>
      </c>
      <c r="F4135" s="871">
        <v>0</v>
      </c>
      <c r="G4135" s="504">
        <v>0</v>
      </c>
      <c r="H4135" s="504">
        <v>0</v>
      </c>
      <c r="I4135" s="510">
        <v>0</v>
      </c>
    </row>
    <row r="4136" spans="3:9">
      <c r="C4136" s="869" t="s">
        <v>2087</v>
      </c>
      <c r="D4136" s="872">
        <v>0.79166666666666663</v>
      </c>
      <c r="E4136" s="871">
        <v>-10.1</v>
      </c>
      <c r="F4136" s="871">
        <v>0</v>
      </c>
      <c r="G4136" s="504">
        <v>0</v>
      </c>
      <c r="H4136" s="504">
        <v>0</v>
      </c>
      <c r="I4136" s="510">
        <v>0</v>
      </c>
    </row>
    <row r="4137" spans="3:9">
      <c r="C4137" s="869" t="s">
        <v>2087</v>
      </c>
      <c r="D4137" s="872">
        <v>0.83333333333333337</v>
      </c>
      <c r="E4137" s="871">
        <v>-10.1</v>
      </c>
      <c r="F4137" s="871">
        <v>449</v>
      </c>
      <c r="G4137" s="504">
        <v>0</v>
      </c>
      <c r="H4137" s="504">
        <v>449</v>
      </c>
      <c r="I4137" s="510">
        <v>449</v>
      </c>
    </row>
    <row r="4138" spans="3:9">
      <c r="C4138" s="869" t="s">
        <v>2087</v>
      </c>
      <c r="D4138" s="872">
        <v>0.875</v>
      </c>
      <c r="E4138" s="871">
        <v>-10.1</v>
      </c>
      <c r="F4138" s="871">
        <v>669</v>
      </c>
      <c r="G4138" s="504">
        <v>0</v>
      </c>
      <c r="H4138" s="504">
        <v>669</v>
      </c>
      <c r="I4138" s="510">
        <v>669</v>
      </c>
    </row>
    <row r="4139" spans="3:9">
      <c r="C4139" s="869" t="s">
        <v>2087</v>
      </c>
      <c r="D4139" s="872">
        <v>0.91666666666666663</v>
      </c>
      <c r="E4139" s="871">
        <v>-10.1</v>
      </c>
      <c r="F4139" s="871">
        <v>626</v>
      </c>
      <c r="G4139" s="504">
        <v>0</v>
      </c>
      <c r="H4139" s="504">
        <v>626</v>
      </c>
      <c r="I4139" s="510">
        <v>626</v>
      </c>
    </row>
    <row r="4140" spans="3:9">
      <c r="C4140" s="869" t="s">
        <v>2087</v>
      </c>
      <c r="D4140" s="872">
        <v>0.95833333333333337</v>
      </c>
      <c r="E4140" s="871">
        <v>-10.1</v>
      </c>
      <c r="F4140" s="871">
        <v>602</v>
      </c>
      <c r="G4140" s="504">
        <v>0</v>
      </c>
      <c r="H4140" s="504">
        <v>602</v>
      </c>
      <c r="I4140" s="510">
        <v>602</v>
      </c>
    </row>
    <row r="4141" spans="3:9">
      <c r="C4141" s="869" t="s">
        <v>2087</v>
      </c>
      <c r="D4141" s="872">
        <v>0</v>
      </c>
      <c r="E4141" s="871">
        <v>-10.1</v>
      </c>
      <c r="F4141" s="871">
        <v>592</v>
      </c>
      <c r="G4141" s="504">
        <v>0</v>
      </c>
      <c r="H4141" s="504">
        <v>592</v>
      </c>
      <c r="I4141" s="510">
        <v>592</v>
      </c>
    </row>
    <row r="4142" spans="3:9">
      <c r="C4142" s="869" t="s">
        <v>2087</v>
      </c>
      <c r="D4142" s="872">
        <v>4.1666666666666664E-2</v>
      </c>
      <c r="E4142" s="871">
        <v>10.3</v>
      </c>
      <c r="F4142" s="871">
        <v>590</v>
      </c>
      <c r="G4142" s="504">
        <v>0</v>
      </c>
      <c r="H4142" s="504">
        <v>590</v>
      </c>
      <c r="I4142" s="510">
        <v>590</v>
      </c>
    </row>
    <row r="4143" spans="3:9">
      <c r="C4143" s="869" t="s">
        <v>2087</v>
      </c>
      <c r="D4143" s="872">
        <v>8.3333333333333329E-2</v>
      </c>
      <c r="E4143" s="871">
        <v>456.8</v>
      </c>
      <c r="F4143" s="871">
        <v>597</v>
      </c>
      <c r="G4143" s="504">
        <v>456.8</v>
      </c>
      <c r="H4143" s="504">
        <v>597</v>
      </c>
      <c r="I4143" s="510">
        <v>1053.8</v>
      </c>
    </row>
    <row r="4144" spans="3:9">
      <c r="C4144" s="869" t="s">
        <v>2087</v>
      </c>
      <c r="D4144" s="872">
        <v>0.125</v>
      </c>
      <c r="E4144" s="871">
        <v>598.4</v>
      </c>
      <c r="F4144" s="871">
        <v>599</v>
      </c>
      <c r="G4144" s="504">
        <v>598.4</v>
      </c>
      <c r="H4144" s="504">
        <v>599</v>
      </c>
      <c r="I4144" s="510">
        <v>1197.4000000000001</v>
      </c>
    </row>
    <row r="4145" spans="3:9">
      <c r="C4145" s="869" t="s">
        <v>2087</v>
      </c>
      <c r="D4145" s="872">
        <v>0.16666666666666666</v>
      </c>
      <c r="E4145" s="871">
        <v>590.29999999999995</v>
      </c>
      <c r="F4145" s="871">
        <v>587</v>
      </c>
      <c r="G4145" s="504">
        <v>590.29999999999995</v>
      </c>
      <c r="H4145" s="504">
        <v>587</v>
      </c>
      <c r="I4145" s="510">
        <v>1177.3</v>
      </c>
    </row>
    <row r="4146" spans="3:9">
      <c r="C4146" s="869" t="s">
        <v>2087</v>
      </c>
      <c r="D4146" s="872">
        <v>0.20833333333333334</v>
      </c>
      <c r="E4146" s="871">
        <v>587.29999999999995</v>
      </c>
      <c r="F4146" s="871">
        <v>581</v>
      </c>
      <c r="G4146" s="504">
        <v>587.29999999999995</v>
      </c>
      <c r="H4146" s="504">
        <v>581</v>
      </c>
      <c r="I4146" s="510">
        <v>1168.3</v>
      </c>
    </row>
    <row r="4147" spans="3:9">
      <c r="C4147" s="869" t="s">
        <v>2087</v>
      </c>
      <c r="D4147" s="872">
        <v>0.25</v>
      </c>
      <c r="E4147" s="871">
        <v>565.1</v>
      </c>
      <c r="F4147" s="871">
        <v>562</v>
      </c>
      <c r="G4147" s="504">
        <v>565.1</v>
      </c>
      <c r="H4147" s="504">
        <v>562</v>
      </c>
      <c r="I4147" s="510">
        <v>1127.0999999999999</v>
      </c>
    </row>
    <row r="4148" spans="3:9">
      <c r="C4148" s="869" t="s">
        <v>2087</v>
      </c>
      <c r="D4148" s="872">
        <v>0.29166666666666669</v>
      </c>
      <c r="E4148" s="871">
        <v>552</v>
      </c>
      <c r="F4148" s="871">
        <v>564</v>
      </c>
      <c r="G4148" s="504">
        <v>552</v>
      </c>
      <c r="H4148" s="504">
        <v>564</v>
      </c>
      <c r="I4148" s="510">
        <v>1116</v>
      </c>
    </row>
    <row r="4149" spans="3:9">
      <c r="C4149" s="869" t="s">
        <v>2087</v>
      </c>
      <c r="D4149" s="872">
        <v>0.33333333333333331</v>
      </c>
      <c r="E4149" s="871">
        <v>615.6</v>
      </c>
      <c r="F4149" s="871">
        <v>560</v>
      </c>
      <c r="G4149" s="504">
        <v>615.6</v>
      </c>
      <c r="H4149" s="504">
        <v>560</v>
      </c>
      <c r="I4149" s="510">
        <v>1175.5999999999999</v>
      </c>
    </row>
    <row r="4150" spans="3:9">
      <c r="C4150" s="869" t="s">
        <v>2087</v>
      </c>
      <c r="D4150" s="872">
        <v>0.375</v>
      </c>
      <c r="E4150" s="871">
        <v>618.5</v>
      </c>
      <c r="F4150" s="871">
        <v>537</v>
      </c>
      <c r="G4150" s="504">
        <v>618.5</v>
      </c>
      <c r="H4150" s="504">
        <v>537</v>
      </c>
      <c r="I4150" s="510">
        <v>1155.5</v>
      </c>
    </row>
    <row r="4151" spans="3:9">
      <c r="C4151" s="869" t="s">
        <v>2087</v>
      </c>
      <c r="D4151" s="872">
        <v>0.41666666666666669</v>
      </c>
      <c r="E4151" s="871">
        <v>600</v>
      </c>
      <c r="F4151" s="871">
        <v>588</v>
      </c>
      <c r="G4151" s="504">
        <v>600</v>
      </c>
      <c r="H4151" s="504">
        <v>588</v>
      </c>
      <c r="I4151" s="510">
        <v>1188</v>
      </c>
    </row>
    <row r="4152" spans="3:9">
      <c r="C4152" s="869" t="s">
        <v>2087</v>
      </c>
      <c r="D4152" s="872">
        <v>0.45833333333333331</v>
      </c>
      <c r="E4152" s="871">
        <v>493</v>
      </c>
      <c r="F4152" s="871">
        <v>571</v>
      </c>
      <c r="G4152" s="504">
        <v>493</v>
      </c>
      <c r="H4152" s="504">
        <v>571</v>
      </c>
      <c r="I4152" s="510">
        <v>1064</v>
      </c>
    </row>
    <row r="4153" spans="3:9">
      <c r="C4153" s="869" t="s">
        <v>2087</v>
      </c>
      <c r="D4153" s="872">
        <v>0.5</v>
      </c>
      <c r="E4153" s="871">
        <v>455.9</v>
      </c>
      <c r="F4153" s="871">
        <v>593</v>
      </c>
      <c r="G4153" s="504">
        <v>455.9</v>
      </c>
      <c r="H4153" s="504">
        <v>593</v>
      </c>
      <c r="I4153" s="510">
        <v>1048.9000000000001</v>
      </c>
    </row>
    <row r="4154" spans="3:9">
      <c r="C4154" s="869" t="s">
        <v>2087</v>
      </c>
      <c r="D4154" s="872">
        <v>0.54166666666666663</v>
      </c>
      <c r="E4154" s="871">
        <v>459.8</v>
      </c>
      <c r="F4154" s="871">
        <v>650</v>
      </c>
      <c r="G4154" s="504">
        <v>459.8</v>
      </c>
      <c r="H4154" s="504">
        <v>650</v>
      </c>
      <c r="I4154" s="510">
        <v>1109.8</v>
      </c>
    </row>
    <row r="4155" spans="3:9">
      <c r="C4155" s="869" t="s">
        <v>2087</v>
      </c>
      <c r="D4155" s="872">
        <v>0.58333333333333337</v>
      </c>
      <c r="E4155" s="871">
        <v>501.8</v>
      </c>
      <c r="F4155" s="871">
        <v>674</v>
      </c>
      <c r="G4155" s="504">
        <v>501.8</v>
      </c>
      <c r="H4155" s="504">
        <v>674</v>
      </c>
      <c r="I4155" s="510">
        <v>1175.8</v>
      </c>
    </row>
    <row r="4156" spans="3:9">
      <c r="C4156" s="869" t="s">
        <v>2087</v>
      </c>
      <c r="D4156" s="872">
        <v>0.625</v>
      </c>
      <c r="E4156" s="871">
        <v>520.1</v>
      </c>
      <c r="F4156" s="871">
        <v>687</v>
      </c>
      <c r="G4156" s="504">
        <v>520.1</v>
      </c>
      <c r="H4156" s="504">
        <v>687</v>
      </c>
      <c r="I4156" s="510">
        <v>1207.0999999999999</v>
      </c>
    </row>
    <row r="4157" spans="3:9">
      <c r="C4157" s="869" t="s">
        <v>2087</v>
      </c>
      <c r="D4157" s="872">
        <v>0.66666666666666663</v>
      </c>
      <c r="E4157" s="871">
        <v>519.9</v>
      </c>
      <c r="F4157" s="871">
        <v>686</v>
      </c>
      <c r="G4157" s="504">
        <v>519.9</v>
      </c>
      <c r="H4157" s="504">
        <v>686</v>
      </c>
      <c r="I4157" s="510">
        <v>1205.9000000000001</v>
      </c>
    </row>
    <row r="4158" spans="3:9">
      <c r="C4158" s="869" t="s">
        <v>2087</v>
      </c>
      <c r="D4158" s="872">
        <v>0.70833333333333337</v>
      </c>
      <c r="E4158" s="871">
        <v>520</v>
      </c>
      <c r="F4158" s="871">
        <v>656</v>
      </c>
      <c r="G4158" s="504">
        <v>520</v>
      </c>
      <c r="H4158" s="504">
        <v>656</v>
      </c>
      <c r="I4158" s="510">
        <v>1176</v>
      </c>
    </row>
    <row r="4159" spans="3:9">
      <c r="C4159" s="869" t="s">
        <v>2087</v>
      </c>
      <c r="D4159" s="872">
        <v>0.75</v>
      </c>
      <c r="E4159" s="871">
        <v>491.1</v>
      </c>
      <c r="F4159" s="871">
        <v>613</v>
      </c>
      <c r="G4159" s="504">
        <v>491.1</v>
      </c>
      <c r="H4159" s="504">
        <v>613</v>
      </c>
      <c r="I4159" s="510">
        <v>1104.0999999999999</v>
      </c>
    </row>
    <row r="4160" spans="3:9">
      <c r="C4160" s="869" t="s">
        <v>2087</v>
      </c>
      <c r="D4160" s="872">
        <v>0.79166666666666663</v>
      </c>
      <c r="E4160" s="871">
        <v>471.9</v>
      </c>
      <c r="F4160" s="871">
        <v>603</v>
      </c>
      <c r="G4160" s="504">
        <v>471.9</v>
      </c>
      <c r="H4160" s="504">
        <v>603</v>
      </c>
      <c r="I4160" s="510">
        <v>1074.9000000000001</v>
      </c>
    </row>
    <row r="4161" spans="3:9">
      <c r="C4161" s="869" t="s">
        <v>2087</v>
      </c>
      <c r="D4161" s="872">
        <v>0.83333333333333337</v>
      </c>
      <c r="E4161" s="871">
        <v>500.4</v>
      </c>
      <c r="F4161" s="871">
        <v>581</v>
      </c>
      <c r="G4161" s="504">
        <v>500.4</v>
      </c>
      <c r="H4161" s="504">
        <v>581</v>
      </c>
      <c r="I4161" s="510">
        <v>1081.4000000000001</v>
      </c>
    </row>
    <row r="4162" spans="3:9">
      <c r="C4162" s="869" t="s">
        <v>2087</v>
      </c>
      <c r="D4162" s="872">
        <v>0.875</v>
      </c>
      <c r="E4162" s="871">
        <v>503.7</v>
      </c>
      <c r="F4162" s="871">
        <v>581</v>
      </c>
      <c r="G4162" s="504">
        <v>503.7</v>
      </c>
      <c r="H4162" s="504">
        <v>581</v>
      </c>
      <c r="I4162" s="510">
        <v>1084.7</v>
      </c>
    </row>
    <row r="4163" spans="3:9">
      <c r="C4163" s="869" t="s">
        <v>2087</v>
      </c>
      <c r="D4163" s="872">
        <v>0.91666666666666663</v>
      </c>
      <c r="E4163" s="871">
        <v>495.7</v>
      </c>
      <c r="F4163" s="871">
        <v>582</v>
      </c>
      <c r="G4163" s="504">
        <v>495.7</v>
      </c>
      <c r="H4163" s="504">
        <v>582</v>
      </c>
      <c r="I4163" s="510">
        <v>1077.7</v>
      </c>
    </row>
    <row r="4164" spans="3:9">
      <c r="C4164" s="869" t="s">
        <v>2087</v>
      </c>
      <c r="D4164" s="872">
        <v>0.95833333333333337</v>
      </c>
      <c r="E4164" s="871">
        <v>481.3</v>
      </c>
      <c r="F4164" s="871">
        <v>567</v>
      </c>
      <c r="G4164" s="504">
        <v>481.3</v>
      </c>
      <c r="H4164" s="504">
        <v>567</v>
      </c>
      <c r="I4164" s="510">
        <v>1048.3</v>
      </c>
    </row>
    <row r="4165" spans="3:9">
      <c r="C4165" s="869" t="s">
        <v>2087</v>
      </c>
      <c r="D4165" s="872">
        <v>0</v>
      </c>
      <c r="E4165" s="871">
        <v>459.6</v>
      </c>
      <c r="F4165" s="871">
        <v>548</v>
      </c>
      <c r="G4165" s="504">
        <v>459.6</v>
      </c>
      <c r="H4165" s="504">
        <v>548</v>
      </c>
      <c r="I4165" s="510">
        <v>1007.6</v>
      </c>
    </row>
    <row r="4166" spans="3:9">
      <c r="C4166" s="869" t="s">
        <v>2087</v>
      </c>
      <c r="D4166" s="872">
        <v>4.1666666666666664E-2</v>
      </c>
      <c r="E4166" s="871">
        <v>511.4</v>
      </c>
      <c r="F4166" s="871">
        <v>533</v>
      </c>
      <c r="G4166" s="504">
        <v>511.4</v>
      </c>
      <c r="H4166" s="504">
        <v>533</v>
      </c>
      <c r="I4166" s="510">
        <v>1044.4000000000001</v>
      </c>
    </row>
    <row r="4167" spans="3:9">
      <c r="C4167" s="869" t="s">
        <v>2087</v>
      </c>
      <c r="D4167" s="872">
        <v>8.3333333333333329E-2</v>
      </c>
      <c r="E4167" s="871">
        <v>490.2</v>
      </c>
      <c r="F4167" s="871">
        <v>520</v>
      </c>
      <c r="G4167" s="504">
        <v>490.2</v>
      </c>
      <c r="H4167" s="504">
        <v>520</v>
      </c>
      <c r="I4167" s="510">
        <v>1010.2</v>
      </c>
    </row>
    <row r="4168" spans="3:9">
      <c r="C4168" s="869" t="s">
        <v>2087</v>
      </c>
      <c r="D4168" s="872">
        <v>0.125</v>
      </c>
      <c r="E4168" s="871">
        <v>486.5</v>
      </c>
      <c r="F4168" s="871">
        <v>521</v>
      </c>
      <c r="G4168" s="504">
        <v>486.5</v>
      </c>
      <c r="H4168" s="504">
        <v>521</v>
      </c>
      <c r="I4168" s="510">
        <v>1007.5</v>
      </c>
    </row>
    <row r="4169" spans="3:9">
      <c r="C4169" s="869" t="s">
        <v>2087</v>
      </c>
      <c r="D4169" s="872">
        <v>0.16666666666666666</v>
      </c>
      <c r="E4169" s="871">
        <v>463.5</v>
      </c>
      <c r="F4169" s="871">
        <v>520</v>
      </c>
      <c r="G4169" s="504">
        <v>463.5</v>
      </c>
      <c r="H4169" s="504">
        <v>520</v>
      </c>
      <c r="I4169" s="510">
        <v>983.5</v>
      </c>
    </row>
    <row r="4170" spans="3:9">
      <c r="C4170" s="869" t="s">
        <v>2087</v>
      </c>
      <c r="D4170" s="872">
        <v>0.20833333333333334</v>
      </c>
      <c r="E4170" s="871">
        <v>459.7</v>
      </c>
      <c r="F4170" s="871">
        <v>518</v>
      </c>
      <c r="G4170" s="504">
        <v>459.7</v>
      </c>
      <c r="H4170" s="504">
        <v>518</v>
      </c>
      <c r="I4170" s="510">
        <v>977.7</v>
      </c>
    </row>
    <row r="4171" spans="3:9">
      <c r="C4171" s="869" t="s">
        <v>2087</v>
      </c>
      <c r="D4171" s="872">
        <v>0.25</v>
      </c>
      <c r="E4171" s="871">
        <v>500.3</v>
      </c>
      <c r="F4171" s="871">
        <v>532</v>
      </c>
      <c r="G4171" s="504">
        <v>500.3</v>
      </c>
      <c r="H4171" s="504">
        <v>532</v>
      </c>
      <c r="I4171" s="510">
        <v>1032.3</v>
      </c>
    </row>
    <row r="4172" spans="3:9">
      <c r="C4172" s="869" t="s">
        <v>2087</v>
      </c>
      <c r="D4172" s="872">
        <v>0.29166666666666669</v>
      </c>
      <c r="E4172" s="871">
        <v>520</v>
      </c>
      <c r="F4172" s="871">
        <v>606</v>
      </c>
      <c r="G4172" s="504">
        <v>520</v>
      </c>
      <c r="H4172" s="504">
        <v>606</v>
      </c>
      <c r="I4172" s="510">
        <v>1126</v>
      </c>
    </row>
    <row r="4173" spans="3:9">
      <c r="C4173" s="869" t="s">
        <v>2087</v>
      </c>
      <c r="D4173" s="872">
        <v>0.33333333333333331</v>
      </c>
      <c r="E4173" s="871">
        <v>471</v>
      </c>
      <c r="F4173" s="871">
        <v>609</v>
      </c>
      <c r="G4173" s="504">
        <v>471</v>
      </c>
      <c r="H4173" s="504">
        <v>609</v>
      </c>
      <c r="I4173" s="510">
        <v>1080</v>
      </c>
    </row>
    <row r="4174" spans="3:9">
      <c r="C4174" s="869" t="s">
        <v>2087</v>
      </c>
      <c r="D4174" s="872">
        <v>0.375</v>
      </c>
      <c r="E4174" s="871">
        <v>470</v>
      </c>
      <c r="F4174" s="871">
        <v>607</v>
      </c>
      <c r="G4174" s="504">
        <v>470</v>
      </c>
      <c r="H4174" s="504">
        <v>607</v>
      </c>
      <c r="I4174" s="510">
        <v>1077</v>
      </c>
    </row>
    <row r="4175" spans="3:9">
      <c r="C4175" s="869" t="s">
        <v>2087</v>
      </c>
      <c r="D4175" s="872">
        <v>0.41666666666666669</v>
      </c>
      <c r="E4175" s="871">
        <v>439.4</v>
      </c>
      <c r="F4175" s="871">
        <v>545</v>
      </c>
      <c r="G4175" s="504">
        <v>439.4</v>
      </c>
      <c r="H4175" s="504">
        <v>545</v>
      </c>
      <c r="I4175" s="510">
        <v>984.4</v>
      </c>
    </row>
    <row r="4176" spans="3:9">
      <c r="C4176" s="869" t="s">
        <v>2087</v>
      </c>
      <c r="D4176" s="872">
        <v>0.45833333333333331</v>
      </c>
      <c r="E4176" s="871">
        <v>380.4</v>
      </c>
      <c r="F4176" s="871">
        <v>484</v>
      </c>
      <c r="G4176" s="504">
        <v>380.4</v>
      </c>
      <c r="H4176" s="504">
        <v>484</v>
      </c>
      <c r="I4176" s="510">
        <v>864.4</v>
      </c>
    </row>
    <row r="4177" spans="3:9">
      <c r="C4177" s="869" t="s">
        <v>2087</v>
      </c>
      <c r="D4177" s="872">
        <v>0.5</v>
      </c>
      <c r="E4177" s="871">
        <v>418.1</v>
      </c>
      <c r="F4177" s="871">
        <v>530</v>
      </c>
      <c r="G4177" s="504">
        <v>418.1</v>
      </c>
      <c r="H4177" s="504">
        <v>530</v>
      </c>
      <c r="I4177" s="510">
        <v>948.1</v>
      </c>
    </row>
    <row r="4178" spans="3:9">
      <c r="C4178" s="869" t="s">
        <v>2087</v>
      </c>
      <c r="D4178" s="872">
        <v>0.54166666666666663</v>
      </c>
      <c r="E4178" s="871">
        <v>484</v>
      </c>
      <c r="F4178" s="871">
        <v>537</v>
      </c>
      <c r="G4178" s="504">
        <v>484</v>
      </c>
      <c r="H4178" s="504">
        <v>537</v>
      </c>
      <c r="I4178" s="510">
        <v>1021</v>
      </c>
    </row>
    <row r="4179" spans="3:9">
      <c r="C4179" s="869" t="s">
        <v>2087</v>
      </c>
      <c r="D4179" s="872">
        <v>0.58333333333333337</v>
      </c>
      <c r="E4179" s="871">
        <v>449.9</v>
      </c>
      <c r="F4179" s="871">
        <v>483</v>
      </c>
      <c r="G4179" s="504">
        <v>449.9</v>
      </c>
      <c r="H4179" s="504">
        <v>483</v>
      </c>
      <c r="I4179" s="510">
        <v>932.9</v>
      </c>
    </row>
    <row r="4180" spans="3:9">
      <c r="C4180" s="869" t="s">
        <v>2087</v>
      </c>
      <c r="D4180" s="872">
        <v>0.625</v>
      </c>
      <c r="E4180" s="871">
        <v>586.9</v>
      </c>
      <c r="F4180" s="871">
        <v>630</v>
      </c>
      <c r="G4180" s="504">
        <v>586.9</v>
      </c>
      <c r="H4180" s="504">
        <v>630</v>
      </c>
      <c r="I4180" s="510">
        <v>1216.9000000000001</v>
      </c>
    </row>
    <row r="4181" spans="3:9">
      <c r="C4181" s="869" t="s">
        <v>2087</v>
      </c>
      <c r="D4181" s="872">
        <v>0.66666666666666663</v>
      </c>
      <c r="E4181" s="871">
        <v>344</v>
      </c>
      <c r="F4181" s="871">
        <v>454</v>
      </c>
      <c r="G4181" s="504">
        <v>344</v>
      </c>
      <c r="H4181" s="504">
        <v>454</v>
      </c>
      <c r="I4181" s="510">
        <v>798</v>
      </c>
    </row>
    <row r="4182" spans="3:9">
      <c r="C4182" s="869" t="s">
        <v>2087</v>
      </c>
      <c r="D4182" s="872">
        <v>0.70833333333333337</v>
      </c>
      <c r="E4182" s="871">
        <v>45.6</v>
      </c>
      <c r="F4182" s="871">
        <v>359</v>
      </c>
      <c r="G4182" s="504">
        <v>0</v>
      </c>
      <c r="H4182" s="504">
        <v>359</v>
      </c>
      <c r="I4182" s="510">
        <v>359</v>
      </c>
    </row>
    <row r="4183" spans="3:9">
      <c r="C4183" s="869" t="s">
        <v>2087</v>
      </c>
      <c r="D4183" s="872">
        <v>0.75</v>
      </c>
      <c r="E4183" s="871">
        <v>-10.1</v>
      </c>
      <c r="F4183" s="871">
        <v>478</v>
      </c>
      <c r="G4183" s="504">
        <v>0</v>
      </c>
      <c r="H4183" s="504">
        <v>478</v>
      </c>
      <c r="I4183" s="510">
        <v>478</v>
      </c>
    </row>
    <row r="4184" spans="3:9">
      <c r="C4184" s="869" t="s">
        <v>2087</v>
      </c>
      <c r="D4184" s="872">
        <v>0.79166666666666663</v>
      </c>
      <c r="E4184" s="871">
        <v>-10.1</v>
      </c>
      <c r="F4184" s="871">
        <v>652</v>
      </c>
      <c r="G4184" s="504">
        <v>0</v>
      </c>
      <c r="H4184" s="504">
        <v>652</v>
      </c>
      <c r="I4184" s="510">
        <v>652</v>
      </c>
    </row>
    <row r="4185" spans="3:9">
      <c r="C4185" s="869" t="s">
        <v>2087</v>
      </c>
      <c r="D4185" s="872">
        <v>0.83333333333333337</v>
      </c>
      <c r="E4185" s="871">
        <v>451.3</v>
      </c>
      <c r="F4185" s="871">
        <v>667</v>
      </c>
      <c r="G4185" s="504">
        <v>451.3</v>
      </c>
      <c r="H4185" s="504">
        <v>667</v>
      </c>
      <c r="I4185" s="510">
        <v>1118.3</v>
      </c>
    </row>
    <row r="4186" spans="3:9">
      <c r="C4186" s="869" t="s">
        <v>2087</v>
      </c>
      <c r="D4186" s="872">
        <v>0.875</v>
      </c>
      <c r="E4186" s="871">
        <v>499.9</v>
      </c>
      <c r="F4186" s="871">
        <v>602</v>
      </c>
      <c r="G4186" s="504">
        <v>499.9</v>
      </c>
      <c r="H4186" s="504">
        <v>602</v>
      </c>
      <c r="I4186" s="510">
        <v>1101.9000000000001</v>
      </c>
    </row>
    <row r="4187" spans="3:9">
      <c r="C4187" s="869" t="s">
        <v>2087</v>
      </c>
      <c r="D4187" s="872">
        <v>0.91666666666666663</v>
      </c>
      <c r="E4187" s="871">
        <v>494.1</v>
      </c>
      <c r="F4187" s="871">
        <v>581</v>
      </c>
      <c r="G4187" s="504">
        <v>494.1</v>
      </c>
      <c r="H4187" s="504">
        <v>581</v>
      </c>
      <c r="I4187" s="510">
        <v>1075.0999999999999</v>
      </c>
    </row>
    <row r="4188" spans="3:9">
      <c r="C4188" s="869" t="s">
        <v>2087</v>
      </c>
      <c r="D4188" s="872">
        <v>0.95833333333333337</v>
      </c>
      <c r="E4188" s="871">
        <v>508.1</v>
      </c>
      <c r="F4188" s="871">
        <v>608</v>
      </c>
      <c r="G4188" s="504">
        <v>508.1</v>
      </c>
      <c r="H4188" s="504">
        <v>608</v>
      </c>
      <c r="I4188" s="510">
        <v>1116.0999999999999</v>
      </c>
    </row>
    <row r="4189" spans="3:9">
      <c r="C4189" s="869" t="s">
        <v>2087</v>
      </c>
      <c r="D4189" s="872">
        <v>0</v>
      </c>
      <c r="E4189" s="871">
        <v>514.79999999999995</v>
      </c>
      <c r="F4189" s="871">
        <v>661</v>
      </c>
      <c r="G4189" s="504">
        <v>514.79999999999995</v>
      </c>
      <c r="H4189" s="504">
        <v>661</v>
      </c>
      <c r="I4189" s="510">
        <v>1175.8</v>
      </c>
    </row>
    <row r="4190" spans="3:9">
      <c r="C4190" s="869" t="s">
        <v>2087</v>
      </c>
      <c r="D4190" s="872">
        <v>4.1666666666666664E-2</v>
      </c>
      <c r="E4190" s="871">
        <v>518.5</v>
      </c>
      <c r="F4190" s="871">
        <v>656</v>
      </c>
      <c r="G4190" s="504">
        <v>518.5</v>
      </c>
      <c r="H4190" s="504">
        <v>656</v>
      </c>
      <c r="I4190" s="510">
        <v>1174.5</v>
      </c>
    </row>
    <row r="4191" spans="3:9">
      <c r="C4191" s="869" t="s">
        <v>2087</v>
      </c>
      <c r="D4191" s="872">
        <v>8.3333333333333329E-2</v>
      </c>
      <c r="E4191" s="871">
        <v>599.29999999999995</v>
      </c>
      <c r="F4191" s="871">
        <v>618</v>
      </c>
      <c r="G4191" s="504">
        <v>599.29999999999995</v>
      </c>
      <c r="H4191" s="504">
        <v>618</v>
      </c>
      <c r="I4191" s="510">
        <v>1217.3</v>
      </c>
    </row>
    <row r="4192" spans="3:9">
      <c r="C4192" s="869" t="s">
        <v>2087</v>
      </c>
      <c r="D4192" s="872">
        <v>0.125</v>
      </c>
      <c r="E4192" s="871">
        <v>550</v>
      </c>
      <c r="F4192" s="871">
        <v>612</v>
      </c>
      <c r="G4192" s="504">
        <v>550</v>
      </c>
      <c r="H4192" s="504">
        <v>612</v>
      </c>
      <c r="I4192" s="510">
        <v>1162</v>
      </c>
    </row>
    <row r="4193" spans="3:9">
      <c r="C4193" s="869" t="s">
        <v>2087</v>
      </c>
      <c r="D4193" s="872">
        <v>0.16666666666666666</v>
      </c>
      <c r="E4193" s="871">
        <v>476.7</v>
      </c>
      <c r="F4193" s="871">
        <v>572</v>
      </c>
      <c r="G4193" s="504">
        <v>476.7</v>
      </c>
      <c r="H4193" s="504">
        <v>572</v>
      </c>
      <c r="I4193" s="510">
        <v>1048.7</v>
      </c>
    </row>
    <row r="4194" spans="3:9">
      <c r="C4194" s="869" t="s">
        <v>2087</v>
      </c>
      <c r="D4194" s="872">
        <v>0.20833333333333334</v>
      </c>
      <c r="E4194" s="871">
        <v>410.2</v>
      </c>
      <c r="F4194" s="871">
        <v>528</v>
      </c>
      <c r="G4194" s="504">
        <v>410.2</v>
      </c>
      <c r="H4194" s="504">
        <v>528</v>
      </c>
      <c r="I4194" s="510">
        <v>938.2</v>
      </c>
    </row>
    <row r="4195" spans="3:9">
      <c r="C4195" s="869" t="s">
        <v>2087</v>
      </c>
      <c r="D4195" s="872">
        <v>0.25</v>
      </c>
      <c r="E4195" s="871">
        <v>419.6</v>
      </c>
      <c r="F4195" s="871">
        <v>519</v>
      </c>
      <c r="G4195" s="504">
        <v>419.6</v>
      </c>
      <c r="H4195" s="504">
        <v>519</v>
      </c>
      <c r="I4195" s="510">
        <v>938.6</v>
      </c>
    </row>
    <row r="4196" spans="3:9">
      <c r="C4196" s="869" t="s">
        <v>2087</v>
      </c>
      <c r="D4196" s="872">
        <v>0.29166666666666669</v>
      </c>
      <c r="E4196" s="871">
        <v>419.9</v>
      </c>
      <c r="F4196" s="871">
        <v>518</v>
      </c>
      <c r="G4196" s="504">
        <v>419.9</v>
      </c>
      <c r="H4196" s="504">
        <v>518</v>
      </c>
      <c r="I4196" s="510">
        <v>937.9</v>
      </c>
    </row>
    <row r="4197" spans="3:9">
      <c r="C4197" s="869" t="s">
        <v>2087</v>
      </c>
      <c r="D4197" s="872">
        <v>0.33333333333333331</v>
      </c>
      <c r="E4197" s="871">
        <v>505.7</v>
      </c>
      <c r="F4197" s="871">
        <v>499</v>
      </c>
      <c r="G4197" s="504">
        <v>505.7</v>
      </c>
      <c r="H4197" s="504">
        <v>499</v>
      </c>
      <c r="I4197" s="510">
        <v>1004.7</v>
      </c>
    </row>
    <row r="4198" spans="3:9">
      <c r="C4198" s="869" t="s">
        <v>2087</v>
      </c>
      <c r="D4198" s="872">
        <v>0.375</v>
      </c>
      <c r="E4198" s="871">
        <v>511.1</v>
      </c>
      <c r="F4198" s="871">
        <v>628</v>
      </c>
      <c r="G4198" s="504">
        <v>511.1</v>
      </c>
      <c r="H4198" s="504">
        <v>628</v>
      </c>
      <c r="I4198" s="510">
        <v>1139.0999999999999</v>
      </c>
    </row>
    <row r="4199" spans="3:9">
      <c r="C4199" s="869" t="s">
        <v>2087</v>
      </c>
      <c r="D4199" s="872">
        <v>0.41666666666666669</v>
      </c>
      <c r="E4199" s="871">
        <v>499.9</v>
      </c>
      <c r="F4199" s="871">
        <v>521</v>
      </c>
      <c r="G4199" s="504">
        <v>499.9</v>
      </c>
      <c r="H4199" s="504">
        <v>521</v>
      </c>
      <c r="I4199" s="510">
        <v>1020.9</v>
      </c>
    </row>
    <row r="4200" spans="3:9">
      <c r="C4200" s="869" t="s">
        <v>2087</v>
      </c>
      <c r="D4200" s="872">
        <v>0.45833333333333331</v>
      </c>
      <c r="E4200" s="871">
        <v>488</v>
      </c>
      <c r="F4200" s="871">
        <v>540</v>
      </c>
      <c r="G4200" s="504">
        <v>488</v>
      </c>
      <c r="H4200" s="504">
        <v>540</v>
      </c>
      <c r="I4200" s="510">
        <v>1028</v>
      </c>
    </row>
    <row r="4201" spans="3:9">
      <c r="C4201" s="869" t="s">
        <v>2087</v>
      </c>
      <c r="D4201" s="872">
        <v>0.5</v>
      </c>
      <c r="E4201" s="871">
        <v>479.7</v>
      </c>
      <c r="F4201" s="871">
        <v>561</v>
      </c>
      <c r="G4201" s="504">
        <v>479.7</v>
      </c>
      <c r="H4201" s="504">
        <v>561</v>
      </c>
      <c r="I4201" s="510">
        <v>1040.7</v>
      </c>
    </row>
    <row r="4202" spans="3:9">
      <c r="C4202" s="869" t="s">
        <v>2087</v>
      </c>
      <c r="D4202" s="872">
        <v>0.54166666666666663</v>
      </c>
      <c r="E4202" s="871">
        <v>528</v>
      </c>
      <c r="F4202" s="871">
        <v>605</v>
      </c>
      <c r="G4202" s="504">
        <v>528</v>
      </c>
      <c r="H4202" s="504">
        <v>605</v>
      </c>
      <c r="I4202" s="510">
        <v>1133</v>
      </c>
    </row>
    <row r="4203" spans="3:9">
      <c r="C4203" s="869" t="s">
        <v>2087</v>
      </c>
      <c r="D4203" s="872">
        <v>0.58333333333333337</v>
      </c>
      <c r="E4203" s="871">
        <v>476.9</v>
      </c>
      <c r="F4203" s="871">
        <v>602</v>
      </c>
      <c r="G4203" s="504">
        <v>476.9</v>
      </c>
      <c r="H4203" s="504">
        <v>602</v>
      </c>
      <c r="I4203" s="510">
        <v>1078.9000000000001</v>
      </c>
    </row>
    <row r="4204" spans="3:9">
      <c r="C4204" s="869" t="s">
        <v>2087</v>
      </c>
      <c r="D4204" s="872">
        <v>0.625</v>
      </c>
      <c r="E4204" s="871">
        <v>497.6</v>
      </c>
      <c r="F4204" s="871">
        <v>520</v>
      </c>
      <c r="G4204" s="504">
        <v>497.6</v>
      </c>
      <c r="H4204" s="504">
        <v>520</v>
      </c>
      <c r="I4204" s="510">
        <v>1017.6</v>
      </c>
    </row>
    <row r="4205" spans="3:9">
      <c r="C4205" s="869" t="s">
        <v>2087</v>
      </c>
      <c r="D4205" s="872">
        <v>0.66666666666666663</v>
      </c>
      <c r="E4205" s="871">
        <v>449.9</v>
      </c>
      <c r="F4205" s="871">
        <v>517</v>
      </c>
      <c r="G4205" s="504">
        <v>449.9</v>
      </c>
      <c r="H4205" s="504">
        <v>517</v>
      </c>
      <c r="I4205" s="510">
        <v>966.9</v>
      </c>
    </row>
    <row r="4206" spans="3:9">
      <c r="C4206" s="869" t="s">
        <v>2087</v>
      </c>
      <c r="D4206" s="872">
        <v>0.70833333333333337</v>
      </c>
      <c r="E4206" s="871">
        <v>500.3</v>
      </c>
      <c r="F4206" s="871">
        <v>517</v>
      </c>
      <c r="G4206" s="504">
        <v>500.3</v>
      </c>
      <c r="H4206" s="504">
        <v>517</v>
      </c>
      <c r="I4206" s="510">
        <v>1017.3</v>
      </c>
    </row>
    <row r="4207" spans="3:9">
      <c r="C4207" s="869" t="s">
        <v>2087</v>
      </c>
      <c r="D4207" s="872">
        <v>0.75</v>
      </c>
      <c r="E4207" s="871">
        <v>456.7</v>
      </c>
      <c r="F4207" s="871">
        <v>516</v>
      </c>
      <c r="G4207" s="504">
        <v>456.7</v>
      </c>
      <c r="H4207" s="504">
        <v>516</v>
      </c>
      <c r="I4207" s="510">
        <v>972.7</v>
      </c>
    </row>
    <row r="4208" spans="3:9">
      <c r="C4208" s="869" t="s">
        <v>2087</v>
      </c>
      <c r="D4208" s="872">
        <v>0.79166666666666663</v>
      </c>
      <c r="E4208" s="871">
        <v>453.5</v>
      </c>
      <c r="F4208" s="871">
        <v>517</v>
      </c>
      <c r="G4208" s="504">
        <v>453.5</v>
      </c>
      <c r="H4208" s="504">
        <v>517</v>
      </c>
      <c r="I4208" s="510">
        <v>970.5</v>
      </c>
    </row>
    <row r="4209" spans="3:9">
      <c r="C4209" s="869" t="s">
        <v>2087</v>
      </c>
      <c r="D4209" s="872">
        <v>0.83333333333333337</v>
      </c>
      <c r="E4209" s="871">
        <v>566.20000000000005</v>
      </c>
      <c r="F4209" s="871">
        <v>554</v>
      </c>
      <c r="G4209" s="504">
        <v>566.20000000000005</v>
      </c>
      <c r="H4209" s="504">
        <v>554</v>
      </c>
      <c r="I4209" s="510">
        <v>1120.2</v>
      </c>
    </row>
    <row r="4210" spans="3:9">
      <c r="C4210" s="869" t="s">
        <v>2087</v>
      </c>
      <c r="D4210" s="872">
        <v>0.875</v>
      </c>
      <c r="E4210" s="871">
        <v>479.6</v>
      </c>
      <c r="F4210" s="871">
        <v>563</v>
      </c>
      <c r="G4210" s="504">
        <v>479.6</v>
      </c>
      <c r="H4210" s="504">
        <v>563</v>
      </c>
      <c r="I4210" s="510">
        <v>1042.5999999999999</v>
      </c>
    </row>
    <row r="4211" spans="3:9">
      <c r="C4211" s="869" t="s">
        <v>2087</v>
      </c>
      <c r="D4211" s="872">
        <v>0.91666666666666663</v>
      </c>
      <c r="E4211" s="871">
        <v>507.3</v>
      </c>
      <c r="F4211" s="871">
        <v>563</v>
      </c>
      <c r="G4211" s="504">
        <v>507.3</v>
      </c>
      <c r="H4211" s="504">
        <v>563</v>
      </c>
      <c r="I4211" s="510">
        <v>1070.3</v>
      </c>
    </row>
    <row r="4212" spans="3:9">
      <c r="C4212" s="869" t="s">
        <v>2087</v>
      </c>
      <c r="D4212" s="872">
        <v>0.95833333333333337</v>
      </c>
      <c r="E4212" s="871">
        <v>594.9</v>
      </c>
      <c r="F4212" s="871">
        <v>604</v>
      </c>
      <c r="G4212" s="504">
        <v>594.9</v>
      </c>
      <c r="H4212" s="504">
        <v>604</v>
      </c>
      <c r="I4212" s="510">
        <v>1198.9000000000001</v>
      </c>
    </row>
    <row r="4213" spans="3:9">
      <c r="C4213" s="869" t="s">
        <v>2087</v>
      </c>
      <c r="D4213" s="872">
        <v>0</v>
      </c>
      <c r="E4213" s="871">
        <v>401</v>
      </c>
      <c r="F4213" s="871">
        <v>490</v>
      </c>
      <c r="G4213" s="504">
        <v>401</v>
      </c>
      <c r="H4213" s="504">
        <v>490</v>
      </c>
      <c r="I4213" s="510">
        <v>891</v>
      </c>
    </row>
    <row r="4214" spans="3:9">
      <c r="C4214" s="869" t="s">
        <v>2087</v>
      </c>
      <c r="D4214" s="872">
        <v>4.1666666666666664E-2</v>
      </c>
      <c r="E4214" s="871">
        <v>398.6</v>
      </c>
      <c r="F4214" s="871">
        <v>472</v>
      </c>
      <c r="G4214" s="504">
        <v>398.6</v>
      </c>
      <c r="H4214" s="504">
        <v>472</v>
      </c>
      <c r="I4214" s="510">
        <v>870.6</v>
      </c>
    </row>
    <row r="4215" spans="3:9">
      <c r="C4215" s="869" t="s">
        <v>2087</v>
      </c>
      <c r="D4215" s="872">
        <v>8.3333333333333329E-2</v>
      </c>
      <c r="E4215" s="871">
        <v>416.7</v>
      </c>
      <c r="F4215" s="871">
        <v>507</v>
      </c>
      <c r="G4215" s="504">
        <v>416.7</v>
      </c>
      <c r="H4215" s="504">
        <v>507</v>
      </c>
      <c r="I4215" s="510">
        <v>923.7</v>
      </c>
    </row>
    <row r="4216" spans="3:9">
      <c r="C4216" s="869" t="s">
        <v>2087</v>
      </c>
      <c r="D4216" s="872">
        <v>0.125</v>
      </c>
      <c r="E4216" s="871">
        <v>458.9</v>
      </c>
      <c r="F4216" s="871">
        <v>527</v>
      </c>
      <c r="G4216" s="504">
        <v>458.9</v>
      </c>
      <c r="H4216" s="504">
        <v>527</v>
      </c>
      <c r="I4216" s="510">
        <v>985.9</v>
      </c>
    </row>
    <row r="4217" spans="3:9">
      <c r="C4217" s="869" t="s">
        <v>2087</v>
      </c>
      <c r="D4217" s="872">
        <v>0.16666666666666666</v>
      </c>
      <c r="E4217" s="871">
        <v>470.1</v>
      </c>
      <c r="F4217" s="871">
        <v>532</v>
      </c>
      <c r="G4217" s="504">
        <v>470.1</v>
      </c>
      <c r="H4217" s="504">
        <v>532</v>
      </c>
      <c r="I4217" s="510">
        <v>1002.1</v>
      </c>
    </row>
    <row r="4218" spans="3:9">
      <c r="C4218" s="869" t="s">
        <v>2087</v>
      </c>
      <c r="D4218" s="872">
        <v>0.20833333333333334</v>
      </c>
      <c r="E4218" s="871">
        <v>470.1</v>
      </c>
      <c r="F4218" s="871">
        <v>547</v>
      </c>
      <c r="G4218" s="504">
        <v>470.1</v>
      </c>
      <c r="H4218" s="504">
        <v>547</v>
      </c>
      <c r="I4218" s="510">
        <v>1017.1</v>
      </c>
    </row>
    <row r="4219" spans="3:9">
      <c r="C4219" s="869" t="s">
        <v>2087</v>
      </c>
      <c r="D4219" s="872">
        <v>0.25</v>
      </c>
      <c r="E4219" s="871">
        <v>470</v>
      </c>
      <c r="F4219" s="871">
        <v>546</v>
      </c>
      <c r="G4219" s="504">
        <v>470</v>
      </c>
      <c r="H4219" s="504">
        <v>546</v>
      </c>
      <c r="I4219" s="510">
        <v>1016</v>
      </c>
    </row>
    <row r="4220" spans="3:9">
      <c r="C4220" s="869" t="s">
        <v>2087</v>
      </c>
      <c r="D4220" s="872">
        <v>0.29166666666666669</v>
      </c>
      <c r="E4220" s="871">
        <v>470</v>
      </c>
      <c r="F4220" s="871">
        <v>547</v>
      </c>
      <c r="G4220" s="504">
        <v>470</v>
      </c>
      <c r="H4220" s="504">
        <v>547</v>
      </c>
      <c r="I4220" s="510">
        <v>1017</v>
      </c>
    </row>
    <row r="4221" spans="3:9">
      <c r="C4221" s="869" t="s">
        <v>2087</v>
      </c>
      <c r="D4221" s="872">
        <v>0.33333333333333331</v>
      </c>
      <c r="E4221" s="871">
        <v>442.6</v>
      </c>
      <c r="F4221" s="871">
        <v>547</v>
      </c>
      <c r="G4221" s="504">
        <v>442.6</v>
      </c>
      <c r="H4221" s="504">
        <v>547</v>
      </c>
      <c r="I4221" s="510">
        <v>989.6</v>
      </c>
    </row>
    <row r="4222" spans="3:9">
      <c r="C4222" s="869" t="s">
        <v>2087</v>
      </c>
      <c r="D4222" s="872">
        <v>0.375</v>
      </c>
      <c r="E4222" s="871">
        <v>439.8</v>
      </c>
      <c r="F4222" s="871">
        <v>547</v>
      </c>
      <c r="G4222" s="504">
        <v>439.8</v>
      </c>
      <c r="H4222" s="504">
        <v>547</v>
      </c>
      <c r="I4222" s="510">
        <v>986.8</v>
      </c>
    </row>
    <row r="4223" spans="3:9">
      <c r="C4223" s="869" t="s">
        <v>2087</v>
      </c>
      <c r="D4223" s="872">
        <v>0.41666666666666669</v>
      </c>
      <c r="E4223" s="871">
        <v>489.2</v>
      </c>
      <c r="F4223" s="871">
        <v>577</v>
      </c>
      <c r="G4223" s="504">
        <v>489.2</v>
      </c>
      <c r="H4223" s="504">
        <v>577</v>
      </c>
      <c r="I4223" s="510">
        <v>1066.2</v>
      </c>
    </row>
    <row r="4224" spans="3:9">
      <c r="C4224" s="869" t="s">
        <v>2087</v>
      </c>
      <c r="D4224" s="872">
        <v>0.45833333333333331</v>
      </c>
      <c r="E4224" s="871">
        <v>493.7</v>
      </c>
      <c r="F4224" s="871">
        <v>609</v>
      </c>
      <c r="G4224" s="504">
        <v>493.7</v>
      </c>
      <c r="H4224" s="504">
        <v>609</v>
      </c>
      <c r="I4224" s="510">
        <v>1102.7</v>
      </c>
    </row>
    <row r="4225" spans="3:9">
      <c r="C4225" s="869" t="s">
        <v>2087</v>
      </c>
      <c r="D4225" s="872">
        <v>0.5</v>
      </c>
      <c r="E4225" s="871">
        <v>463.3</v>
      </c>
      <c r="F4225" s="871">
        <v>572</v>
      </c>
      <c r="G4225" s="504">
        <v>463.3</v>
      </c>
      <c r="H4225" s="504">
        <v>572</v>
      </c>
      <c r="I4225" s="510">
        <v>1035.3</v>
      </c>
    </row>
    <row r="4226" spans="3:9">
      <c r="C4226" s="869" t="s">
        <v>2087</v>
      </c>
      <c r="D4226" s="872">
        <v>0.54166666666666663</v>
      </c>
      <c r="E4226" s="871">
        <v>449.8</v>
      </c>
      <c r="F4226" s="871">
        <v>567</v>
      </c>
      <c r="G4226" s="504">
        <v>449.8</v>
      </c>
      <c r="H4226" s="504">
        <v>567</v>
      </c>
      <c r="I4226" s="510">
        <v>1016.8</v>
      </c>
    </row>
    <row r="4227" spans="3:9">
      <c r="C4227" s="869" t="s">
        <v>2087</v>
      </c>
      <c r="D4227" s="872">
        <v>0.58333333333333337</v>
      </c>
      <c r="E4227" s="871">
        <v>449.8</v>
      </c>
      <c r="F4227" s="871">
        <v>567</v>
      </c>
      <c r="G4227" s="504">
        <v>449.8</v>
      </c>
      <c r="H4227" s="504">
        <v>567</v>
      </c>
      <c r="I4227" s="510">
        <v>1016.8</v>
      </c>
    </row>
    <row r="4228" spans="3:9">
      <c r="C4228" s="869" t="s">
        <v>2087</v>
      </c>
      <c r="D4228" s="872">
        <v>0.625</v>
      </c>
      <c r="E4228" s="871">
        <v>450</v>
      </c>
      <c r="F4228" s="871">
        <v>567</v>
      </c>
      <c r="G4228" s="504">
        <v>450</v>
      </c>
      <c r="H4228" s="504">
        <v>567</v>
      </c>
      <c r="I4228" s="510">
        <v>1017</v>
      </c>
    </row>
    <row r="4229" spans="3:9">
      <c r="C4229" s="869" t="s">
        <v>2087</v>
      </c>
      <c r="D4229" s="872">
        <v>0.66666666666666663</v>
      </c>
      <c r="E4229" s="871">
        <v>464</v>
      </c>
      <c r="F4229" s="871">
        <v>606</v>
      </c>
      <c r="G4229" s="504">
        <v>464</v>
      </c>
      <c r="H4229" s="504">
        <v>606</v>
      </c>
      <c r="I4229" s="510">
        <v>1070</v>
      </c>
    </row>
    <row r="4230" spans="3:9">
      <c r="C4230" s="869" t="s">
        <v>2087</v>
      </c>
      <c r="D4230" s="872">
        <v>0.70833333333333337</v>
      </c>
      <c r="E4230" s="871">
        <v>426.3</v>
      </c>
      <c r="F4230" s="871">
        <v>714</v>
      </c>
      <c r="G4230" s="504">
        <v>426.3</v>
      </c>
      <c r="H4230" s="504">
        <v>714</v>
      </c>
      <c r="I4230" s="510">
        <v>1140.3</v>
      </c>
    </row>
    <row r="4231" spans="3:9">
      <c r="C4231" s="869" t="s">
        <v>2087</v>
      </c>
      <c r="D4231" s="872">
        <v>0.75</v>
      </c>
      <c r="E4231" s="871">
        <v>513.4</v>
      </c>
      <c r="F4231" s="871">
        <v>685</v>
      </c>
      <c r="G4231" s="504">
        <v>513.4</v>
      </c>
      <c r="H4231" s="504">
        <v>685</v>
      </c>
      <c r="I4231" s="510">
        <v>1198.4000000000001</v>
      </c>
    </row>
    <row r="4232" spans="3:9">
      <c r="C4232" s="869" t="s">
        <v>2087</v>
      </c>
      <c r="D4232" s="872">
        <v>0.79166666666666663</v>
      </c>
      <c r="E4232" s="871">
        <v>540.79999999999995</v>
      </c>
      <c r="F4232" s="871">
        <v>629</v>
      </c>
      <c r="G4232" s="504">
        <v>540.79999999999995</v>
      </c>
      <c r="H4232" s="504">
        <v>629</v>
      </c>
      <c r="I4232" s="510">
        <v>1169.8</v>
      </c>
    </row>
    <row r="4233" spans="3:9">
      <c r="C4233" s="869" t="s">
        <v>2087</v>
      </c>
      <c r="D4233" s="872">
        <v>0.83333333333333337</v>
      </c>
      <c r="E4233" s="871">
        <v>540</v>
      </c>
      <c r="F4233" s="871">
        <v>620</v>
      </c>
      <c r="G4233" s="504">
        <v>540</v>
      </c>
      <c r="H4233" s="504">
        <v>620</v>
      </c>
      <c r="I4233" s="510">
        <v>1160</v>
      </c>
    </row>
    <row r="4234" spans="3:9">
      <c r="C4234" s="869" t="s">
        <v>2087</v>
      </c>
      <c r="D4234" s="872">
        <v>0.875</v>
      </c>
      <c r="E4234" s="871">
        <v>499.1</v>
      </c>
      <c r="F4234" s="871">
        <v>610</v>
      </c>
      <c r="G4234" s="504">
        <v>499.1</v>
      </c>
      <c r="H4234" s="504">
        <v>610</v>
      </c>
      <c r="I4234" s="510">
        <v>1109.0999999999999</v>
      </c>
    </row>
    <row r="4235" spans="3:9">
      <c r="C4235" s="869" t="s">
        <v>2087</v>
      </c>
      <c r="D4235" s="872">
        <v>0.91666666666666663</v>
      </c>
      <c r="E4235" s="871">
        <v>489.8</v>
      </c>
      <c r="F4235" s="871">
        <v>610</v>
      </c>
      <c r="G4235" s="504">
        <v>489.8</v>
      </c>
      <c r="H4235" s="504">
        <v>610</v>
      </c>
      <c r="I4235" s="510">
        <v>1099.8</v>
      </c>
    </row>
    <row r="4236" spans="3:9">
      <c r="C4236" s="869" t="s">
        <v>2087</v>
      </c>
      <c r="D4236" s="872">
        <v>0.95833333333333337</v>
      </c>
      <c r="E4236" s="871">
        <v>490</v>
      </c>
      <c r="F4236" s="871">
        <v>575</v>
      </c>
      <c r="G4236" s="504">
        <v>490</v>
      </c>
      <c r="H4236" s="504">
        <v>575</v>
      </c>
      <c r="I4236" s="510">
        <v>1065</v>
      </c>
    </row>
    <row r="4237" spans="3:9">
      <c r="C4237" s="869" t="s">
        <v>2087</v>
      </c>
      <c r="D4237" s="872">
        <v>0</v>
      </c>
      <c r="E4237" s="871">
        <v>490.2</v>
      </c>
      <c r="F4237" s="871">
        <v>562</v>
      </c>
      <c r="G4237" s="504">
        <v>490.2</v>
      </c>
      <c r="H4237" s="504">
        <v>562</v>
      </c>
      <c r="I4237" s="510">
        <v>1052.2</v>
      </c>
    </row>
    <row r="4238" spans="3:9">
      <c r="C4238" s="869" t="s">
        <v>2087</v>
      </c>
      <c r="D4238" s="872">
        <v>4.1666666666666664E-2</v>
      </c>
      <c r="E4238" s="871">
        <v>487.3</v>
      </c>
      <c r="F4238" s="871">
        <v>550</v>
      </c>
      <c r="G4238" s="504">
        <v>487.3</v>
      </c>
      <c r="H4238" s="504">
        <v>550</v>
      </c>
      <c r="I4238" s="510">
        <v>1037.3</v>
      </c>
    </row>
    <row r="4239" spans="3:9">
      <c r="C4239" s="869" t="s">
        <v>2087</v>
      </c>
      <c r="D4239" s="872">
        <v>8.3333333333333329E-2</v>
      </c>
      <c r="E4239" s="871">
        <v>479.2</v>
      </c>
      <c r="F4239" s="871">
        <v>538</v>
      </c>
      <c r="G4239" s="504">
        <v>479.2</v>
      </c>
      <c r="H4239" s="504">
        <v>538</v>
      </c>
      <c r="I4239" s="510">
        <v>1017.2</v>
      </c>
    </row>
    <row r="4240" spans="3:9">
      <c r="C4240" s="869" t="s">
        <v>2087</v>
      </c>
      <c r="D4240" s="872">
        <v>0.125</v>
      </c>
      <c r="E4240" s="871">
        <v>461.2</v>
      </c>
      <c r="F4240" s="871">
        <v>523</v>
      </c>
      <c r="G4240" s="504">
        <v>461.2</v>
      </c>
      <c r="H4240" s="504">
        <v>523</v>
      </c>
      <c r="I4240" s="510">
        <v>984.2</v>
      </c>
    </row>
    <row r="4241" spans="3:9">
      <c r="C4241" s="869" t="s">
        <v>2087</v>
      </c>
      <c r="D4241" s="872">
        <v>0.16666666666666666</v>
      </c>
      <c r="E4241" s="871">
        <v>449.8</v>
      </c>
      <c r="F4241" s="871">
        <v>523</v>
      </c>
      <c r="G4241" s="504">
        <v>449.8</v>
      </c>
      <c r="H4241" s="504">
        <v>523</v>
      </c>
      <c r="I4241" s="510">
        <v>972.8</v>
      </c>
    </row>
    <row r="4242" spans="3:9">
      <c r="C4242" s="869" t="s">
        <v>2087</v>
      </c>
      <c r="D4242" s="872">
        <v>0.20833333333333334</v>
      </c>
      <c r="E4242" s="871">
        <v>449.9</v>
      </c>
      <c r="F4242" s="871">
        <v>523</v>
      </c>
      <c r="G4242" s="504">
        <v>449.9</v>
      </c>
      <c r="H4242" s="504">
        <v>523</v>
      </c>
      <c r="I4242" s="510">
        <v>972.9</v>
      </c>
    </row>
    <row r="4243" spans="3:9">
      <c r="C4243" s="869" t="s">
        <v>2087</v>
      </c>
      <c r="D4243" s="872">
        <v>0.25</v>
      </c>
      <c r="E4243" s="871">
        <v>442.9</v>
      </c>
      <c r="F4243" s="871">
        <v>523</v>
      </c>
      <c r="G4243" s="504">
        <v>442.9</v>
      </c>
      <c r="H4243" s="504">
        <v>523</v>
      </c>
      <c r="I4243" s="510">
        <v>965.9</v>
      </c>
    </row>
    <row r="4244" spans="3:9">
      <c r="C4244" s="869" t="s">
        <v>2087</v>
      </c>
      <c r="D4244" s="872">
        <v>0.29166666666666669</v>
      </c>
      <c r="E4244" s="871">
        <v>429.6</v>
      </c>
      <c r="F4244" s="871">
        <v>523</v>
      </c>
      <c r="G4244" s="504">
        <v>429.6</v>
      </c>
      <c r="H4244" s="504">
        <v>523</v>
      </c>
      <c r="I4244" s="510">
        <v>952.6</v>
      </c>
    </row>
    <row r="4245" spans="3:9">
      <c r="C4245" s="869" t="s">
        <v>2087</v>
      </c>
      <c r="D4245" s="872">
        <v>0.33333333333333331</v>
      </c>
      <c r="E4245" s="871">
        <v>429.9</v>
      </c>
      <c r="F4245" s="871">
        <v>523</v>
      </c>
      <c r="G4245" s="504">
        <v>429.9</v>
      </c>
      <c r="H4245" s="504">
        <v>523</v>
      </c>
      <c r="I4245" s="510">
        <v>952.9</v>
      </c>
    </row>
    <row r="4246" spans="3:9">
      <c r="C4246" s="869" t="s">
        <v>2087</v>
      </c>
      <c r="D4246" s="872">
        <v>0.375</v>
      </c>
      <c r="E4246" s="871">
        <v>475.1</v>
      </c>
      <c r="F4246" s="871">
        <v>622</v>
      </c>
      <c r="G4246" s="504">
        <v>475.1</v>
      </c>
      <c r="H4246" s="504">
        <v>622</v>
      </c>
      <c r="I4246" s="510">
        <v>1097.0999999999999</v>
      </c>
    </row>
    <row r="4247" spans="3:9">
      <c r="C4247" s="869" t="s">
        <v>2087</v>
      </c>
      <c r="D4247" s="872">
        <v>0.41666666666666669</v>
      </c>
      <c r="E4247" s="871">
        <v>450.1</v>
      </c>
      <c r="F4247" s="871">
        <v>592</v>
      </c>
      <c r="G4247" s="504">
        <v>450.1</v>
      </c>
      <c r="H4247" s="504">
        <v>592</v>
      </c>
      <c r="I4247" s="510">
        <v>1042.0999999999999</v>
      </c>
    </row>
    <row r="4248" spans="3:9">
      <c r="C4248" s="869" t="s">
        <v>2087</v>
      </c>
      <c r="D4248" s="872">
        <v>0.45833333333333331</v>
      </c>
      <c r="E4248" s="871">
        <v>439.9</v>
      </c>
      <c r="F4248" s="871">
        <v>527</v>
      </c>
      <c r="G4248" s="504">
        <v>439.9</v>
      </c>
      <c r="H4248" s="504">
        <v>527</v>
      </c>
      <c r="I4248" s="510">
        <v>966.9</v>
      </c>
    </row>
    <row r="4249" spans="3:9">
      <c r="C4249" s="869" t="s">
        <v>2087</v>
      </c>
      <c r="D4249" s="872">
        <v>0.5</v>
      </c>
      <c r="E4249" s="871">
        <v>601.4</v>
      </c>
      <c r="F4249" s="871">
        <v>548</v>
      </c>
      <c r="G4249" s="504">
        <v>601.4</v>
      </c>
      <c r="H4249" s="504">
        <v>548</v>
      </c>
      <c r="I4249" s="510">
        <v>1149.4000000000001</v>
      </c>
    </row>
    <row r="4250" spans="3:9">
      <c r="C4250" s="869" t="s">
        <v>2087</v>
      </c>
      <c r="D4250" s="872">
        <v>0.54166666666666663</v>
      </c>
      <c r="E4250" s="871">
        <v>306.7</v>
      </c>
      <c r="F4250" s="871">
        <v>654</v>
      </c>
      <c r="G4250" s="504">
        <v>306.7</v>
      </c>
      <c r="H4250" s="504">
        <v>654</v>
      </c>
      <c r="I4250" s="510">
        <v>960.7</v>
      </c>
    </row>
    <row r="4251" spans="3:9">
      <c r="C4251" s="869" t="s">
        <v>2087</v>
      </c>
      <c r="D4251" s="872">
        <v>0.58333333333333337</v>
      </c>
      <c r="E4251" s="871">
        <v>336.5</v>
      </c>
      <c r="F4251" s="871">
        <v>651</v>
      </c>
      <c r="G4251" s="504">
        <v>336.5</v>
      </c>
      <c r="H4251" s="504">
        <v>651</v>
      </c>
      <c r="I4251" s="510">
        <v>987.5</v>
      </c>
    </row>
    <row r="4252" spans="3:9">
      <c r="C4252" s="869" t="s">
        <v>2087</v>
      </c>
      <c r="D4252" s="872">
        <v>0.625</v>
      </c>
      <c r="E4252" s="871">
        <v>244.5</v>
      </c>
      <c r="F4252" s="871">
        <v>570</v>
      </c>
      <c r="G4252" s="504">
        <v>244.5</v>
      </c>
      <c r="H4252" s="504">
        <v>570</v>
      </c>
      <c r="I4252" s="510">
        <v>814.5</v>
      </c>
    </row>
    <row r="4253" spans="3:9">
      <c r="C4253" s="869" t="s">
        <v>2087</v>
      </c>
      <c r="D4253" s="872">
        <v>0.66666666666666663</v>
      </c>
      <c r="E4253" s="871">
        <v>-10</v>
      </c>
      <c r="F4253" s="871">
        <v>518</v>
      </c>
      <c r="G4253" s="504">
        <v>0</v>
      </c>
      <c r="H4253" s="504">
        <v>518</v>
      </c>
      <c r="I4253" s="510">
        <v>518</v>
      </c>
    </row>
    <row r="4254" spans="3:9">
      <c r="C4254" s="869" t="s">
        <v>2087</v>
      </c>
      <c r="D4254" s="872">
        <v>0.70833333333333337</v>
      </c>
      <c r="E4254" s="871">
        <v>239.2</v>
      </c>
      <c r="F4254" s="871">
        <v>705</v>
      </c>
      <c r="G4254" s="504">
        <v>239.2</v>
      </c>
      <c r="H4254" s="504">
        <v>705</v>
      </c>
      <c r="I4254" s="510">
        <v>944.2</v>
      </c>
    </row>
    <row r="4255" spans="3:9">
      <c r="C4255" s="869" t="s">
        <v>2087</v>
      </c>
      <c r="D4255" s="872">
        <v>0.75</v>
      </c>
      <c r="E4255" s="871">
        <v>411</v>
      </c>
      <c r="F4255" s="871">
        <v>569</v>
      </c>
      <c r="G4255" s="504">
        <v>411</v>
      </c>
      <c r="H4255" s="504">
        <v>569</v>
      </c>
      <c r="I4255" s="510">
        <v>980</v>
      </c>
    </row>
    <row r="4256" spans="3:9">
      <c r="C4256" s="869" t="s">
        <v>2087</v>
      </c>
      <c r="D4256" s="872">
        <v>0.79166666666666663</v>
      </c>
      <c r="E4256" s="871">
        <v>428.9</v>
      </c>
      <c r="F4256" s="871">
        <v>502</v>
      </c>
      <c r="G4256" s="504">
        <v>428.9</v>
      </c>
      <c r="H4256" s="504">
        <v>502</v>
      </c>
      <c r="I4256" s="510">
        <v>930.9</v>
      </c>
    </row>
    <row r="4257" spans="3:9">
      <c r="C4257" s="869" t="s">
        <v>2087</v>
      </c>
      <c r="D4257" s="872">
        <v>0.83333333333333337</v>
      </c>
      <c r="E4257" s="871">
        <v>450</v>
      </c>
      <c r="F4257" s="871">
        <v>480</v>
      </c>
      <c r="G4257" s="504">
        <v>450</v>
      </c>
      <c r="H4257" s="504">
        <v>480</v>
      </c>
      <c r="I4257" s="510">
        <v>930</v>
      </c>
    </row>
    <row r="4258" spans="3:9">
      <c r="C4258" s="869" t="s">
        <v>2087</v>
      </c>
      <c r="D4258" s="872">
        <v>0.875</v>
      </c>
      <c r="E4258" s="871">
        <v>470.7</v>
      </c>
      <c r="F4258" s="871">
        <v>392</v>
      </c>
      <c r="G4258" s="504">
        <v>470.7</v>
      </c>
      <c r="H4258" s="504">
        <v>392</v>
      </c>
      <c r="I4258" s="510">
        <v>862.7</v>
      </c>
    </row>
    <row r="4259" spans="3:9">
      <c r="C4259" s="869" t="s">
        <v>2087</v>
      </c>
      <c r="D4259" s="872">
        <v>0.91666666666666663</v>
      </c>
      <c r="E4259" s="871">
        <v>484.3</v>
      </c>
      <c r="F4259" s="871">
        <v>646</v>
      </c>
      <c r="G4259" s="504">
        <v>484.3</v>
      </c>
      <c r="H4259" s="504">
        <v>646</v>
      </c>
      <c r="I4259" s="510">
        <v>1130.3</v>
      </c>
    </row>
    <row r="4260" spans="3:9">
      <c r="C4260" s="869" t="s">
        <v>2087</v>
      </c>
      <c r="D4260" s="872">
        <v>0.95833333333333337</v>
      </c>
      <c r="E4260" s="871">
        <v>520.1</v>
      </c>
      <c r="F4260" s="871">
        <v>655</v>
      </c>
      <c r="G4260" s="504">
        <v>520.1</v>
      </c>
      <c r="H4260" s="504">
        <v>655</v>
      </c>
      <c r="I4260" s="510">
        <v>1175.0999999999999</v>
      </c>
    </row>
    <row r="4261" spans="3:9">
      <c r="C4261" s="869" t="s">
        <v>2087</v>
      </c>
      <c r="D4261" s="872">
        <v>0</v>
      </c>
      <c r="E4261" s="871">
        <v>498.6</v>
      </c>
      <c r="F4261" s="871">
        <v>591</v>
      </c>
      <c r="G4261" s="504">
        <v>498.6</v>
      </c>
      <c r="H4261" s="504">
        <v>591</v>
      </c>
      <c r="I4261" s="510">
        <v>1089.5999999999999</v>
      </c>
    </row>
    <row r="4262" spans="3:9">
      <c r="C4262" s="869" t="s">
        <v>2087</v>
      </c>
      <c r="D4262" s="872">
        <v>4.1666666666666664E-2</v>
      </c>
      <c r="E4262" s="871">
        <v>481.6</v>
      </c>
      <c r="F4262" s="871">
        <v>539</v>
      </c>
      <c r="G4262" s="504">
        <v>481.6</v>
      </c>
      <c r="H4262" s="504">
        <v>539</v>
      </c>
      <c r="I4262" s="510">
        <v>1020.6</v>
      </c>
    </row>
    <row r="4263" spans="3:9">
      <c r="C4263" s="869" t="s">
        <v>2087</v>
      </c>
      <c r="D4263" s="872">
        <v>8.3333333333333329E-2</v>
      </c>
      <c r="E4263" s="871">
        <v>459.8</v>
      </c>
      <c r="F4263" s="871">
        <v>517</v>
      </c>
      <c r="G4263" s="504">
        <v>459.8</v>
      </c>
      <c r="H4263" s="504">
        <v>517</v>
      </c>
      <c r="I4263" s="510">
        <v>976.8</v>
      </c>
    </row>
    <row r="4264" spans="3:9">
      <c r="C4264" s="869" t="s">
        <v>2087</v>
      </c>
      <c r="D4264" s="872">
        <v>0.125</v>
      </c>
      <c r="E4264" s="871">
        <v>459.7</v>
      </c>
      <c r="F4264" s="871">
        <v>542</v>
      </c>
      <c r="G4264" s="504">
        <v>459.7</v>
      </c>
      <c r="H4264" s="504">
        <v>542</v>
      </c>
      <c r="I4264" s="510">
        <v>1001.7</v>
      </c>
    </row>
    <row r="4265" spans="3:9">
      <c r="C4265" s="869" t="s">
        <v>2087</v>
      </c>
      <c r="D4265" s="872">
        <v>0.16666666666666666</v>
      </c>
      <c r="E4265" s="871">
        <v>459.9</v>
      </c>
      <c r="F4265" s="871">
        <v>547</v>
      </c>
      <c r="G4265" s="504">
        <v>459.9</v>
      </c>
      <c r="H4265" s="504">
        <v>547</v>
      </c>
      <c r="I4265" s="510">
        <v>1006.9</v>
      </c>
    </row>
    <row r="4266" spans="3:9">
      <c r="C4266" s="869" t="s">
        <v>2087</v>
      </c>
      <c r="D4266" s="872">
        <v>0.20833333333333334</v>
      </c>
      <c r="E4266" s="871">
        <v>482.2</v>
      </c>
      <c r="F4266" s="871">
        <v>544</v>
      </c>
      <c r="G4266" s="504">
        <v>482.2</v>
      </c>
      <c r="H4266" s="504">
        <v>544</v>
      </c>
      <c r="I4266" s="510">
        <v>1026.2</v>
      </c>
    </row>
    <row r="4267" spans="3:9">
      <c r="C4267" s="869" t="s">
        <v>2087</v>
      </c>
      <c r="D4267" s="872">
        <v>0.25</v>
      </c>
      <c r="E4267" s="871">
        <v>515.29999999999995</v>
      </c>
      <c r="F4267" s="871">
        <v>541</v>
      </c>
      <c r="G4267" s="504">
        <v>515.29999999999995</v>
      </c>
      <c r="H4267" s="504">
        <v>541</v>
      </c>
      <c r="I4267" s="510">
        <v>1056.3</v>
      </c>
    </row>
    <row r="4268" spans="3:9">
      <c r="C4268" s="869" t="s">
        <v>2087</v>
      </c>
      <c r="D4268" s="872">
        <v>0.29166666666666669</v>
      </c>
      <c r="E4268" s="871">
        <v>520.29999999999995</v>
      </c>
      <c r="F4268" s="871">
        <v>542</v>
      </c>
      <c r="G4268" s="504">
        <v>520.29999999999995</v>
      </c>
      <c r="H4268" s="504">
        <v>542</v>
      </c>
      <c r="I4268" s="510">
        <v>1062.3</v>
      </c>
    </row>
    <row r="4269" spans="3:9">
      <c r="C4269" s="869" t="s">
        <v>2087</v>
      </c>
      <c r="D4269" s="872">
        <v>0.33333333333333331</v>
      </c>
      <c r="E4269" s="871">
        <v>520.20000000000005</v>
      </c>
      <c r="F4269" s="871">
        <v>589</v>
      </c>
      <c r="G4269" s="504">
        <v>520.20000000000005</v>
      </c>
      <c r="H4269" s="504">
        <v>589</v>
      </c>
      <c r="I4269" s="510">
        <v>1109.2</v>
      </c>
    </row>
    <row r="4270" spans="3:9">
      <c r="C4270" s="869" t="s">
        <v>2087</v>
      </c>
      <c r="D4270" s="872">
        <v>0.375</v>
      </c>
      <c r="E4270" s="871">
        <v>489.2</v>
      </c>
      <c r="F4270" s="871">
        <v>704</v>
      </c>
      <c r="G4270" s="504">
        <v>489.2</v>
      </c>
      <c r="H4270" s="504">
        <v>704</v>
      </c>
      <c r="I4270" s="510">
        <v>1193.2</v>
      </c>
    </row>
    <row r="4271" spans="3:9">
      <c r="C4271" s="869" t="s">
        <v>2087</v>
      </c>
      <c r="D4271" s="872">
        <v>0.41666666666666669</v>
      </c>
      <c r="E4271" s="871">
        <v>479.9</v>
      </c>
      <c r="F4271" s="871">
        <v>633</v>
      </c>
      <c r="G4271" s="504">
        <v>479.9</v>
      </c>
      <c r="H4271" s="504">
        <v>633</v>
      </c>
      <c r="I4271" s="510">
        <v>1112.9000000000001</v>
      </c>
    </row>
    <row r="4272" spans="3:9">
      <c r="C4272" s="869" t="s">
        <v>2087</v>
      </c>
      <c r="D4272" s="872">
        <v>0.45833333333333331</v>
      </c>
      <c r="E4272" s="871">
        <v>490.1</v>
      </c>
      <c r="F4272" s="871">
        <v>558</v>
      </c>
      <c r="G4272" s="504">
        <v>490.1</v>
      </c>
      <c r="H4272" s="504">
        <v>558</v>
      </c>
      <c r="I4272" s="510">
        <v>1048.0999999999999</v>
      </c>
    </row>
    <row r="4273" spans="3:9">
      <c r="C4273" s="869" t="s">
        <v>2087</v>
      </c>
      <c r="D4273" s="872">
        <v>0.5</v>
      </c>
      <c r="E4273" s="871">
        <v>490</v>
      </c>
      <c r="F4273" s="871">
        <v>586</v>
      </c>
      <c r="G4273" s="504">
        <v>490</v>
      </c>
      <c r="H4273" s="504">
        <v>586</v>
      </c>
      <c r="I4273" s="510">
        <v>1076</v>
      </c>
    </row>
    <row r="4274" spans="3:9">
      <c r="C4274" s="869" t="s">
        <v>2087</v>
      </c>
      <c r="D4274" s="872">
        <v>0.54166666666666663</v>
      </c>
      <c r="E4274" s="871">
        <v>500.4</v>
      </c>
      <c r="F4274" s="871">
        <v>561</v>
      </c>
      <c r="G4274" s="504">
        <v>500.4</v>
      </c>
      <c r="H4274" s="504">
        <v>561</v>
      </c>
      <c r="I4274" s="510">
        <v>1061.4000000000001</v>
      </c>
    </row>
    <row r="4275" spans="3:9">
      <c r="C4275" s="869" t="s">
        <v>2087</v>
      </c>
      <c r="D4275" s="872">
        <v>0.58333333333333337</v>
      </c>
      <c r="E4275" s="871">
        <v>504.2</v>
      </c>
      <c r="F4275" s="871">
        <v>654</v>
      </c>
      <c r="G4275" s="504">
        <v>504.2</v>
      </c>
      <c r="H4275" s="504">
        <v>654</v>
      </c>
      <c r="I4275" s="510">
        <v>1158.2</v>
      </c>
    </row>
    <row r="4276" spans="3:9">
      <c r="C4276" s="869" t="s">
        <v>2087</v>
      </c>
      <c r="D4276" s="872">
        <v>0.625</v>
      </c>
      <c r="E4276" s="871">
        <v>438.7</v>
      </c>
      <c r="F4276" s="871">
        <v>608</v>
      </c>
      <c r="G4276" s="504">
        <v>438.7</v>
      </c>
      <c r="H4276" s="504">
        <v>608</v>
      </c>
      <c r="I4276" s="510">
        <v>1046.7</v>
      </c>
    </row>
    <row r="4277" spans="3:9">
      <c r="C4277" s="869" t="s">
        <v>2087</v>
      </c>
      <c r="D4277" s="872">
        <v>0.66666666666666663</v>
      </c>
      <c r="E4277" s="871">
        <v>525.29999999999995</v>
      </c>
      <c r="F4277" s="871">
        <v>612</v>
      </c>
      <c r="G4277" s="504">
        <v>525.29999999999995</v>
      </c>
      <c r="H4277" s="504">
        <v>612</v>
      </c>
      <c r="I4277" s="510">
        <v>1137.3</v>
      </c>
    </row>
    <row r="4278" spans="3:9">
      <c r="C4278" s="869" t="s">
        <v>2087</v>
      </c>
      <c r="D4278" s="872">
        <v>0.70833333333333337</v>
      </c>
      <c r="E4278" s="871">
        <v>531.5</v>
      </c>
      <c r="F4278" s="871">
        <v>615</v>
      </c>
      <c r="G4278" s="504">
        <v>531.5</v>
      </c>
      <c r="H4278" s="504">
        <v>615</v>
      </c>
      <c r="I4278" s="510">
        <v>1146.5</v>
      </c>
    </row>
    <row r="4279" spans="3:9">
      <c r="C4279" s="869" t="s">
        <v>2087</v>
      </c>
      <c r="D4279" s="872">
        <v>0.75</v>
      </c>
      <c r="E4279" s="871">
        <v>530.29999999999995</v>
      </c>
      <c r="F4279" s="871">
        <v>653</v>
      </c>
      <c r="G4279" s="504">
        <v>530.29999999999995</v>
      </c>
      <c r="H4279" s="504">
        <v>653</v>
      </c>
      <c r="I4279" s="510">
        <v>1183.3</v>
      </c>
    </row>
    <row r="4280" spans="3:9">
      <c r="C4280" s="869" t="s">
        <v>2087</v>
      </c>
      <c r="D4280" s="872">
        <v>0.79166666666666663</v>
      </c>
      <c r="E4280" s="871">
        <v>539.5</v>
      </c>
      <c r="F4280" s="871">
        <v>703</v>
      </c>
      <c r="G4280" s="504">
        <v>539.5</v>
      </c>
      <c r="H4280" s="504">
        <v>703</v>
      </c>
      <c r="I4280" s="510">
        <v>1242.5</v>
      </c>
    </row>
    <row r="4281" spans="3:9">
      <c r="C4281" s="869" t="s">
        <v>2087</v>
      </c>
      <c r="D4281" s="872">
        <v>0.83333333333333337</v>
      </c>
      <c r="E4281" s="871">
        <v>369</v>
      </c>
      <c r="F4281" s="871">
        <v>707</v>
      </c>
      <c r="G4281" s="504">
        <v>369</v>
      </c>
      <c r="H4281" s="504">
        <v>707</v>
      </c>
      <c r="I4281" s="510">
        <v>1076</v>
      </c>
    </row>
    <row r="4282" spans="3:9">
      <c r="C4282" s="869" t="s">
        <v>2087</v>
      </c>
      <c r="D4282" s="872">
        <v>0.875</v>
      </c>
      <c r="E4282" s="871">
        <v>440.5</v>
      </c>
      <c r="F4282" s="871">
        <v>471</v>
      </c>
      <c r="G4282" s="504">
        <v>440.5</v>
      </c>
      <c r="H4282" s="504">
        <v>471</v>
      </c>
      <c r="I4282" s="510">
        <v>911.5</v>
      </c>
    </row>
    <row r="4283" spans="3:9">
      <c r="C4283" s="869" t="s">
        <v>2087</v>
      </c>
      <c r="D4283" s="872">
        <v>0.91666666666666663</v>
      </c>
      <c r="E4283" s="871">
        <v>417.1</v>
      </c>
      <c r="F4283" s="871">
        <v>536</v>
      </c>
      <c r="G4283" s="504">
        <v>417.1</v>
      </c>
      <c r="H4283" s="504">
        <v>536</v>
      </c>
      <c r="I4283" s="510">
        <v>953.1</v>
      </c>
    </row>
    <row r="4284" spans="3:9">
      <c r="C4284" s="869" t="s">
        <v>2087</v>
      </c>
      <c r="D4284" s="872">
        <v>0.95833333333333337</v>
      </c>
      <c r="E4284" s="871">
        <v>403.6</v>
      </c>
      <c r="F4284" s="871">
        <v>482</v>
      </c>
      <c r="G4284" s="504">
        <v>403.6</v>
      </c>
      <c r="H4284" s="504">
        <v>482</v>
      </c>
      <c r="I4284" s="510">
        <v>885.6</v>
      </c>
    </row>
    <row r="4285" spans="3:9">
      <c r="C4285" s="869" t="s">
        <v>2087</v>
      </c>
      <c r="D4285" s="872">
        <v>0</v>
      </c>
      <c r="E4285" s="871">
        <v>403.9</v>
      </c>
      <c r="F4285" s="871">
        <v>518</v>
      </c>
      <c r="G4285" s="504">
        <v>403.9</v>
      </c>
      <c r="H4285" s="504">
        <v>518</v>
      </c>
      <c r="I4285" s="510">
        <v>921.9</v>
      </c>
    </row>
    <row r="4286" spans="3:9">
      <c r="C4286" s="869" t="s">
        <v>2087</v>
      </c>
      <c r="D4286" s="872">
        <v>4.1666666666666664E-2</v>
      </c>
      <c r="E4286" s="871">
        <v>499.6</v>
      </c>
      <c r="F4286" s="871">
        <v>527</v>
      </c>
      <c r="G4286" s="504">
        <v>499.6</v>
      </c>
      <c r="H4286" s="504">
        <v>527</v>
      </c>
      <c r="I4286" s="510">
        <v>1026.5999999999999</v>
      </c>
    </row>
    <row r="4287" spans="3:9">
      <c r="C4287" s="869" t="s">
        <v>2087</v>
      </c>
      <c r="D4287" s="872">
        <v>8.3333333333333329E-2</v>
      </c>
      <c r="E4287" s="871">
        <v>500.2</v>
      </c>
      <c r="F4287" s="871">
        <v>571</v>
      </c>
      <c r="G4287" s="504">
        <v>500.2</v>
      </c>
      <c r="H4287" s="504">
        <v>571</v>
      </c>
      <c r="I4287" s="510">
        <v>1071.2</v>
      </c>
    </row>
    <row r="4288" spans="3:9">
      <c r="C4288" s="869" t="s">
        <v>2087</v>
      </c>
      <c r="D4288" s="872">
        <v>0.125</v>
      </c>
      <c r="E4288" s="871">
        <v>510.2</v>
      </c>
      <c r="F4288" s="871">
        <v>619</v>
      </c>
      <c r="G4288" s="504">
        <v>510.2</v>
      </c>
      <c r="H4288" s="504">
        <v>619</v>
      </c>
      <c r="I4288" s="510">
        <v>1129.2</v>
      </c>
    </row>
    <row r="4289" spans="3:9">
      <c r="C4289" s="869" t="s">
        <v>2087</v>
      </c>
      <c r="D4289" s="872">
        <v>0.16666666666666666</v>
      </c>
      <c r="E4289" s="871">
        <v>520.1</v>
      </c>
      <c r="F4289" s="871">
        <v>612</v>
      </c>
      <c r="G4289" s="504">
        <v>520.1</v>
      </c>
      <c r="H4289" s="504">
        <v>612</v>
      </c>
      <c r="I4289" s="510">
        <v>1132.0999999999999</v>
      </c>
    </row>
    <row r="4290" spans="3:9">
      <c r="C4290" s="869" t="s">
        <v>2087</v>
      </c>
      <c r="D4290" s="872">
        <v>0.20833333333333334</v>
      </c>
      <c r="E4290" s="871">
        <v>520.20000000000005</v>
      </c>
      <c r="F4290" s="871">
        <v>612</v>
      </c>
      <c r="G4290" s="504">
        <v>520.20000000000005</v>
      </c>
      <c r="H4290" s="504">
        <v>612</v>
      </c>
      <c r="I4290" s="510">
        <v>1132.2</v>
      </c>
    </row>
    <row r="4291" spans="3:9">
      <c r="C4291" s="869" t="s">
        <v>2087</v>
      </c>
      <c r="D4291" s="872">
        <v>0.25</v>
      </c>
      <c r="E4291" s="871">
        <v>520</v>
      </c>
      <c r="F4291" s="871">
        <v>611</v>
      </c>
      <c r="G4291" s="504">
        <v>520</v>
      </c>
      <c r="H4291" s="504">
        <v>611</v>
      </c>
      <c r="I4291" s="510">
        <v>1131</v>
      </c>
    </row>
    <row r="4292" spans="3:9">
      <c r="C4292" s="869" t="s">
        <v>2087</v>
      </c>
      <c r="D4292" s="872">
        <v>0.29166666666666669</v>
      </c>
      <c r="E4292" s="871">
        <v>519.9</v>
      </c>
      <c r="F4292" s="871">
        <v>611</v>
      </c>
      <c r="G4292" s="504">
        <v>519.9</v>
      </c>
      <c r="H4292" s="504">
        <v>611</v>
      </c>
      <c r="I4292" s="510">
        <v>1130.9000000000001</v>
      </c>
    </row>
    <row r="4293" spans="3:9">
      <c r="C4293" s="869" t="s">
        <v>2087</v>
      </c>
      <c r="D4293" s="872">
        <v>0.33333333333333331</v>
      </c>
      <c r="E4293" s="871">
        <v>520.1</v>
      </c>
      <c r="F4293" s="871">
        <v>612</v>
      </c>
      <c r="G4293" s="504">
        <v>520.1</v>
      </c>
      <c r="H4293" s="504">
        <v>612</v>
      </c>
      <c r="I4293" s="510">
        <v>1132.0999999999999</v>
      </c>
    </row>
    <row r="4294" spans="3:9">
      <c r="C4294" s="869" t="s">
        <v>2087</v>
      </c>
      <c r="D4294" s="872">
        <v>0.375</v>
      </c>
      <c r="E4294" s="871">
        <v>520.1</v>
      </c>
      <c r="F4294" s="871">
        <v>612</v>
      </c>
      <c r="G4294" s="504">
        <v>520.1</v>
      </c>
      <c r="H4294" s="504">
        <v>612</v>
      </c>
      <c r="I4294" s="510">
        <v>1132.0999999999999</v>
      </c>
    </row>
    <row r="4295" spans="3:9">
      <c r="C4295" s="869" t="s">
        <v>2087</v>
      </c>
      <c r="D4295" s="872">
        <v>0.41666666666666669</v>
      </c>
      <c r="E4295" s="871">
        <v>519.9</v>
      </c>
      <c r="F4295" s="871">
        <v>613</v>
      </c>
      <c r="G4295" s="504">
        <v>519.9</v>
      </c>
      <c r="H4295" s="504">
        <v>613</v>
      </c>
      <c r="I4295" s="510">
        <v>1132.9000000000001</v>
      </c>
    </row>
    <row r="4296" spans="3:9">
      <c r="C4296" s="869" t="s">
        <v>2087</v>
      </c>
      <c r="D4296" s="872">
        <v>0.45833333333333331</v>
      </c>
      <c r="E4296" s="871">
        <v>519.9</v>
      </c>
      <c r="F4296" s="871">
        <v>612</v>
      </c>
      <c r="G4296" s="504">
        <v>519.9</v>
      </c>
      <c r="H4296" s="504">
        <v>612</v>
      </c>
      <c r="I4296" s="510">
        <v>1131.9000000000001</v>
      </c>
    </row>
    <row r="4297" spans="3:9">
      <c r="C4297" s="869" t="s">
        <v>2087</v>
      </c>
      <c r="D4297" s="872">
        <v>0.5</v>
      </c>
      <c r="E4297" s="871">
        <v>503.5</v>
      </c>
      <c r="F4297" s="871">
        <v>591</v>
      </c>
      <c r="G4297" s="504">
        <v>503.5</v>
      </c>
      <c r="H4297" s="504">
        <v>591</v>
      </c>
      <c r="I4297" s="510">
        <v>1094.5</v>
      </c>
    </row>
    <row r="4298" spans="3:9">
      <c r="C4298" s="869" t="s">
        <v>2087</v>
      </c>
      <c r="D4298" s="872">
        <v>0.54166666666666663</v>
      </c>
      <c r="E4298" s="871">
        <v>548.4</v>
      </c>
      <c r="F4298" s="871">
        <v>622</v>
      </c>
      <c r="G4298" s="504">
        <v>548.4</v>
      </c>
      <c r="H4298" s="504">
        <v>622</v>
      </c>
      <c r="I4298" s="510">
        <v>1170.4000000000001</v>
      </c>
    </row>
    <row r="4299" spans="3:9">
      <c r="C4299" s="869" t="s">
        <v>2087</v>
      </c>
      <c r="D4299" s="872">
        <v>0.58333333333333337</v>
      </c>
      <c r="E4299" s="871">
        <v>529.5</v>
      </c>
      <c r="F4299" s="871">
        <v>623</v>
      </c>
      <c r="G4299" s="504">
        <v>529.5</v>
      </c>
      <c r="H4299" s="504">
        <v>623</v>
      </c>
      <c r="I4299" s="510">
        <v>1152.5</v>
      </c>
    </row>
    <row r="4300" spans="3:9">
      <c r="C4300" s="869" t="s">
        <v>2087</v>
      </c>
      <c r="D4300" s="872">
        <v>0.625</v>
      </c>
      <c r="E4300" s="871">
        <v>499.8</v>
      </c>
      <c r="F4300" s="871">
        <v>615</v>
      </c>
      <c r="G4300" s="504">
        <v>499.8</v>
      </c>
      <c r="H4300" s="504">
        <v>615</v>
      </c>
      <c r="I4300" s="510">
        <v>1114.8</v>
      </c>
    </row>
    <row r="4301" spans="3:9">
      <c r="C4301" s="869" t="s">
        <v>2087</v>
      </c>
      <c r="D4301" s="872">
        <v>0.66666666666666663</v>
      </c>
      <c r="E4301" s="871">
        <v>514.70000000000005</v>
      </c>
      <c r="F4301" s="871">
        <v>623</v>
      </c>
      <c r="G4301" s="504">
        <v>514.70000000000005</v>
      </c>
      <c r="H4301" s="504">
        <v>623</v>
      </c>
      <c r="I4301" s="510">
        <v>1137.7</v>
      </c>
    </row>
    <row r="4302" spans="3:9">
      <c r="C4302" s="869" t="s">
        <v>2087</v>
      </c>
      <c r="D4302" s="872">
        <v>0.70833333333333337</v>
      </c>
      <c r="E4302" s="871">
        <v>515.1</v>
      </c>
      <c r="F4302" s="871">
        <v>644</v>
      </c>
      <c r="G4302" s="504">
        <v>515.1</v>
      </c>
      <c r="H4302" s="504">
        <v>644</v>
      </c>
      <c r="I4302" s="510">
        <v>1159.0999999999999</v>
      </c>
    </row>
    <row r="4303" spans="3:9">
      <c r="C4303" s="869" t="s">
        <v>2087</v>
      </c>
      <c r="D4303" s="872">
        <v>0.75</v>
      </c>
      <c r="E4303" s="871">
        <v>515.1</v>
      </c>
      <c r="F4303" s="871">
        <v>646</v>
      </c>
      <c r="G4303" s="504">
        <v>515.1</v>
      </c>
      <c r="H4303" s="504">
        <v>646</v>
      </c>
      <c r="I4303" s="510">
        <v>1161.0999999999999</v>
      </c>
    </row>
    <row r="4304" spans="3:9">
      <c r="C4304" s="869" t="s">
        <v>2087</v>
      </c>
      <c r="D4304" s="872">
        <v>0.79166666666666663</v>
      </c>
      <c r="E4304" s="871">
        <v>515</v>
      </c>
      <c r="F4304" s="871">
        <v>644</v>
      </c>
      <c r="G4304" s="504">
        <v>515</v>
      </c>
      <c r="H4304" s="504">
        <v>644</v>
      </c>
      <c r="I4304" s="510">
        <v>1159</v>
      </c>
    </row>
    <row r="4305" spans="3:9">
      <c r="C4305" s="869" t="s">
        <v>2087</v>
      </c>
      <c r="D4305" s="872">
        <v>0.83333333333333337</v>
      </c>
      <c r="E4305" s="871">
        <v>514.9</v>
      </c>
      <c r="F4305" s="871">
        <v>641</v>
      </c>
      <c r="G4305" s="504">
        <v>514.9</v>
      </c>
      <c r="H4305" s="504">
        <v>641</v>
      </c>
      <c r="I4305" s="510">
        <v>1155.9000000000001</v>
      </c>
    </row>
    <row r="4306" spans="3:9">
      <c r="C4306" s="869" t="s">
        <v>2087</v>
      </c>
      <c r="D4306" s="872">
        <v>0.875</v>
      </c>
      <c r="E4306" s="871">
        <v>515.20000000000005</v>
      </c>
      <c r="F4306" s="871">
        <v>646</v>
      </c>
      <c r="G4306" s="504">
        <v>515.20000000000005</v>
      </c>
      <c r="H4306" s="504">
        <v>646</v>
      </c>
      <c r="I4306" s="510">
        <v>1161.2</v>
      </c>
    </row>
    <row r="4307" spans="3:9">
      <c r="C4307" s="869" t="s">
        <v>2087</v>
      </c>
      <c r="D4307" s="872">
        <v>0.91666666666666663</v>
      </c>
      <c r="E4307" s="871">
        <v>475.7</v>
      </c>
      <c r="F4307" s="871">
        <v>589</v>
      </c>
      <c r="G4307" s="504">
        <v>475.7</v>
      </c>
      <c r="H4307" s="504">
        <v>589</v>
      </c>
      <c r="I4307" s="510">
        <v>1064.7</v>
      </c>
    </row>
    <row r="4308" spans="3:9">
      <c r="C4308" s="869" t="s">
        <v>2087</v>
      </c>
      <c r="D4308" s="872">
        <v>0.95833333333333337</v>
      </c>
      <c r="E4308" s="871">
        <v>429.4</v>
      </c>
      <c r="F4308" s="871">
        <v>561</v>
      </c>
      <c r="G4308" s="504">
        <v>429.4</v>
      </c>
      <c r="H4308" s="504">
        <v>561</v>
      </c>
      <c r="I4308" s="510">
        <v>990.4</v>
      </c>
    </row>
    <row r="4309" spans="3:9">
      <c r="C4309" s="869" t="s">
        <v>2087</v>
      </c>
      <c r="D4309" s="872">
        <v>0</v>
      </c>
      <c r="E4309" s="871">
        <v>429.3</v>
      </c>
      <c r="F4309" s="871">
        <v>552</v>
      </c>
      <c r="G4309" s="504">
        <v>429.3</v>
      </c>
      <c r="H4309" s="504">
        <v>552</v>
      </c>
      <c r="I4309" s="510">
        <v>981.3</v>
      </c>
    </row>
    <row r="4310" spans="3:9">
      <c r="C4310" s="869" t="s">
        <v>2087</v>
      </c>
      <c r="D4310" s="872">
        <v>4.1666666666666664E-2</v>
      </c>
      <c r="E4310" s="871">
        <v>429.6</v>
      </c>
      <c r="F4310" s="871">
        <v>566</v>
      </c>
      <c r="G4310" s="504">
        <v>429.6</v>
      </c>
      <c r="H4310" s="504">
        <v>566</v>
      </c>
      <c r="I4310" s="510">
        <v>995.6</v>
      </c>
    </row>
    <row r="4311" spans="3:9">
      <c r="C4311" s="869" t="s">
        <v>2087</v>
      </c>
      <c r="D4311" s="872">
        <v>8.3333333333333329E-2</v>
      </c>
      <c r="E4311" s="871">
        <v>429.9</v>
      </c>
      <c r="F4311" s="871">
        <v>572</v>
      </c>
      <c r="G4311" s="504">
        <v>429.9</v>
      </c>
      <c r="H4311" s="504">
        <v>572</v>
      </c>
      <c r="I4311" s="510">
        <v>1001.9</v>
      </c>
    </row>
    <row r="4312" spans="3:9">
      <c r="C4312" s="869" t="s">
        <v>2087</v>
      </c>
      <c r="D4312" s="872">
        <v>0.125</v>
      </c>
      <c r="E4312" s="871">
        <v>429.9</v>
      </c>
      <c r="F4312" s="871">
        <v>570</v>
      </c>
      <c r="G4312" s="504">
        <v>429.9</v>
      </c>
      <c r="H4312" s="504">
        <v>570</v>
      </c>
      <c r="I4312" s="510">
        <v>999.9</v>
      </c>
    </row>
    <row r="4313" spans="3:9">
      <c r="C4313" s="869" t="s">
        <v>2087</v>
      </c>
      <c r="D4313" s="872">
        <v>0.16666666666666666</v>
      </c>
      <c r="E4313" s="871">
        <v>464</v>
      </c>
      <c r="F4313" s="871">
        <v>596</v>
      </c>
      <c r="G4313" s="504">
        <v>464</v>
      </c>
      <c r="H4313" s="504">
        <v>596</v>
      </c>
      <c r="I4313" s="510">
        <v>1060</v>
      </c>
    </row>
    <row r="4314" spans="3:9">
      <c r="C4314" s="869" t="s">
        <v>2087</v>
      </c>
      <c r="D4314" s="872">
        <v>0.20833333333333334</v>
      </c>
      <c r="E4314" s="871">
        <v>550.4</v>
      </c>
      <c r="F4314" s="871">
        <v>662</v>
      </c>
      <c r="G4314" s="504">
        <v>550.4</v>
      </c>
      <c r="H4314" s="504">
        <v>662</v>
      </c>
      <c r="I4314" s="510">
        <v>1212.4000000000001</v>
      </c>
    </row>
    <row r="4315" spans="3:9">
      <c r="C4315" s="869" t="s">
        <v>2087</v>
      </c>
      <c r="D4315" s="872">
        <v>0.25</v>
      </c>
      <c r="E4315" s="871">
        <v>550.5</v>
      </c>
      <c r="F4315" s="871">
        <v>655</v>
      </c>
      <c r="G4315" s="504">
        <v>550.5</v>
      </c>
      <c r="H4315" s="504">
        <v>655</v>
      </c>
      <c r="I4315" s="510">
        <v>1205.5</v>
      </c>
    </row>
    <row r="4316" spans="3:9">
      <c r="C4316" s="869" t="s">
        <v>2087</v>
      </c>
      <c r="D4316" s="872">
        <v>0.29166666666666669</v>
      </c>
      <c r="E4316" s="871">
        <v>474</v>
      </c>
      <c r="F4316" s="871">
        <v>637</v>
      </c>
      <c r="G4316" s="504">
        <v>474</v>
      </c>
      <c r="H4316" s="504">
        <v>637</v>
      </c>
      <c r="I4316" s="510">
        <v>1111</v>
      </c>
    </row>
    <row r="4317" spans="3:9">
      <c r="C4317" s="869" t="s">
        <v>2087</v>
      </c>
      <c r="D4317" s="872">
        <v>0.33333333333333331</v>
      </c>
      <c r="E4317" s="871">
        <v>511.3</v>
      </c>
      <c r="F4317" s="871">
        <v>603</v>
      </c>
      <c r="G4317" s="504">
        <v>511.3</v>
      </c>
      <c r="H4317" s="504">
        <v>603</v>
      </c>
      <c r="I4317" s="510">
        <v>1114.3</v>
      </c>
    </row>
    <row r="4318" spans="3:9">
      <c r="C4318" s="869" t="s">
        <v>2087</v>
      </c>
      <c r="D4318" s="872">
        <v>0.375</v>
      </c>
      <c r="E4318" s="871">
        <v>452.7</v>
      </c>
      <c r="F4318" s="871">
        <v>570</v>
      </c>
      <c r="G4318" s="504">
        <v>452.7</v>
      </c>
      <c r="H4318" s="504">
        <v>570</v>
      </c>
      <c r="I4318" s="510">
        <v>1022.7</v>
      </c>
    </row>
    <row r="4319" spans="3:9">
      <c r="C4319" s="869" t="s">
        <v>2087</v>
      </c>
      <c r="D4319" s="872">
        <v>0.41666666666666669</v>
      </c>
      <c r="E4319" s="871">
        <v>449.8</v>
      </c>
      <c r="F4319" s="871">
        <v>561</v>
      </c>
      <c r="G4319" s="504">
        <v>449.8</v>
      </c>
      <c r="H4319" s="504">
        <v>561</v>
      </c>
      <c r="I4319" s="510">
        <v>1010.8</v>
      </c>
    </row>
    <row r="4320" spans="3:9">
      <c r="C4320" s="869" t="s">
        <v>2087</v>
      </c>
      <c r="D4320" s="872">
        <v>0.45833333333333331</v>
      </c>
      <c r="E4320" s="871">
        <v>449.8</v>
      </c>
      <c r="F4320" s="871">
        <v>604</v>
      </c>
      <c r="G4320" s="504">
        <v>449.8</v>
      </c>
      <c r="H4320" s="504">
        <v>604</v>
      </c>
      <c r="I4320" s="510">
        <v>1053.8</v>
      </c>
    </row>
    <row r="4321" spans="3:9">
      <c r="C4321" s="869" t="s">
        <v>2087</v>
      </c>
      <c r="D4321" s="872">
        <v>0.5</v>
      </c>
      <c r="E4321" s="871">
        <v>496.1</v>
      </c>
      <c r="F4321" s="871">
        <v>594</v>
      </c>
      <c r="G4321" s="504">
        <v>496.1</v>
      </c>
      <c r="H4321" s="504">
        <v>594</v>
      </c>
      <c r="I4321" s="510">
        <v>1090.0999999999999</v>
      </c>
    </row>
    <row r="4322" spans="3:9">
      <c r="C4322" s="869" t="s">
        <v>2087</v>
      </c>
      <c r="D4322" s="872">
        <v>0.54166666666666663</v>
      </c>
      <c r="E4322" s="871">
        <v>490.4</v>
      </c>
      <c r="F4322" s="871">
        <v>580</v>
      </c>
      <c r="G4322" s="504">
        <v>490.4</v>
      </c>
      <c r="H4322" s="504">
        <v>580</v>
      </c>
      <c r="I4322" s="510">
        <v>1070.4000000000001</v>
      </c>
    </row>
    <row r="4323" spans="3:9">
      <c r="C4323" s="869" t="s">
        <v>2087</v>
      </c>
      <c r="D4323" s="872">
        <v>0.58333333333333337</v>
      </c>
      <c r="E4323" s="871">
        <v>489.7</v>
      </c>
      <c r="F4323" s="871">
        <v>570</v>
      </c>
      <c r="G4323" s="504">
        <v>489.7</v>
      </c>
      <c r="H4323" s="504">
        <v>570</v>
      </c>
      <c r="I4323" s="510">
        <v>1059.7</v>
      </c>
    </row>
    <row r="4324" spans="3:9">
      <c r="C4324" s="869" t="s">
        <v>2087</v>
      </c>
      <c r="D4324" s="872">
        <v>0.625</v>
      </c>
      <c r="E4324" s="871">
        <v>484.9</v>
      </c>
      <c r="F4324" s="871">
        <v>559</v>
      </c>
      <c r="G4324" s="504">
        <v>484.9</v>
      </c>
      <c r="H4324" s="504">
        <v>559</v>
      </c>
      <c r="I4324" s="510">
        <v>1043.9000000000001</v>
      </c>
    </row>
    <row r="4325" spans="3:9">
      <c r="C4325" s="869" t="s">
        <v>2087</v>
      </c>
      <c r="D4325" s="872">
        <v>0.66666666666666663</v>
      </c>
      <c r="E4325" s="871">
        <v>484.9</v>
      </c>
      <c r="F4325" s="871">
        <v>603</v>
      </c>
      <c r="G4325" s="504">
        <v>484.9</v>
      </c>
      <c r="H4325" s="504">
        <v>603</v>
      </c>
      <c r="I4325" s="510">
        <v>1087.9000000000001</v>
      </c>
    </row>
    <row r="4326" spans="3:9">
      <c r="C4326" s="869" t="s">
        <v>2087</v>
      </c>
      <c r="D4326" s="872">
        <v>0.70833333333333337</v>
      </c>
      <c r="E4326" s="871">
        <v>491.3</v>
      </c>
      <c r="F4326" s="871">
        <v>622</v>
      </c>
      <c r="G4326" s="504">
        <v>491.3</v>
      </c>
      <c r="H4326" s="504">
        <v>622</v>
      </c>
      <c r="I4326" s="510">
        <v>1113.3</v>
      </c>
    </row>
    <row r="4327" spans="3:9">
      <c r="C4327" s="869" t="s">
        <v>2087</v>
      </c>
      <c r="D4327" s="872">
        <v>0.75</v>
      </c>
      <c r="E4327" s="871">
        <v>512.79999999999995</v>
      </c>
      <c r="F4327" s="871">
        <v>631</v>
      </c>
      <c r="G4327" s="504">
        <v>512.79999999999995</v>
      </c>
      <c r="H4327" s="504">
        <v>631</v>
      </c>
      <c r="I4327" s="510">
        <v>1143.8</v>
      </c>
    </row>
    <row r="4328" spans="3:9">
      <c r="C4328" s="869" t="s">
        <v>2087</v>
      </c>
      <c r="D4328" s="872">
        <v>0.79166666666666663</v>
      </c>
      <c r="E4328" s="871">
        <v>530.29999999999995</v>
      </c>
      <c r="F4328" s="871">
        <v>563</v>
      </c>
      <c r="G4328" s="504">
        <v>530.29999999999995</v>
      </c>
      <c r="H4328" s="504">
        <v>563</v>
      </c>
      <c r="I4328" s="510">
        <v>1093.3</v>
      </c>
    </row>
    <row r="4329" spans="3:9">
      <c r="C4329" s="869" t="s">
        <v>2087</v>
      </c>
      <c r="D4329" s="872">
        <v>0.83333333333333337</v>
      </c>
      <c r="E4329" s="871">
        <v>520</v>
      </c>
      <c r="F4329" s="871">
        <v>588</v>
      </c>
      <c r="G4329" s="504">
        <v>520</v>
      </c>
      <c r="H4329" s="504">
        <v>588</v>
      </c>
      <c r="I4329" s="510">
        <v>1108</v>
      </c>
    </row>
    <row r="4330" spans="3:9">
      <c r="C4330" s="869" t="s">
        <v>2087</v>
      </c>
      <c r="D4330" s="872">
        <v>0.875</v>
      </c>
      <c r="E4330" s="871">
        <v>519.9</v>
      </c>
      <c r="F4330" s="871">
        <v>614</v>
      </c>
      <c r="G4330" s="504">
        <v>519.9</v>
      </c>
      <c r="H4330" s="504">
        <v>614</v>
      </c>
      <c r="I4330" s="510">
        <v>1133.9000000000001</v>
      </c>
    </row>
    <row r="4331" spans="3:9">
      <c r="C4331" s="869" t="s">
        <v>2087</v>
      </c>
      <c r="D4331" s="872">
        <v>0.91666666666666663</v>
      </c>
      <c r="E4331" s="871">
        <v>516.70000000000005</v>
      </c>
      <c r="F4331" s="871">
        <v>624</v>
      </c>
      <c r="G4331" s="504">
        <v>516.70000000000005</v>
      </c>
      <c r="H4331" s="504">
        <v>624</v>
      </c>
      <c r="I4331" s="510">
        <v>1140.7</v>
      </c>
    </row>
    <row r="4332" spans="3:9">
      <c r="C4332" s="869" t="s">
        <v>2087</v>
      </c>
      <c r="D4332" s="872">
        <v>0.95833333333333337</v>
      </c>
      <c r="E4332" s="871">
        <v>499.9</v>
      </c>
      <c r="F4332" s="871">
        <v>543</v>
      </c>
      <c r="G4332" s="504">
        <v>499.9</v>
      </c>
      <c r="H4332" s="504">
        <v>543</v>
      </c>
      <c r="I4332" s="510">
        <v>1042.9000000000001</v>
      </c>
    </row>
    <row r="4333" spans="3:9">
      <c r="C4333" s="869" t="s">
        <v>2087</v>
      </c>
      <c r="D4333" s="872">
        <v>0</v>
      </c>
      <c r="E4333" s="871">
        <v>512.9</v>
      </c>
      <c r="F4333" s="871">
        <v>548</v>
      </c>
      <c r="G4333" s="504">
        <v>512.9</v>
      </c>
      <c r="H4333" s="504">
        <v>548</v>
      </c>
      <c r="I4333" s="510">
        <v>1060.9000000000001</v>
      </c>
    </row>
    <row r="4334" spans="3:9">
      <c r="C4334" s="869" t="s">
        <v>2087</v>
      </c>
      <c r="D4334" s="872">
        <v>4.1666666666666664E-2</v>
      </c>
      <c r="E4334" s="871">
        <v>525.9</v>
      </c>
      <c r="F4334" s="871">
        <v>578</v>
      </c>
      <c r="G4334" s="504">
        <v>525.9</v>
      </c>
      <c r="H4334" s="504">
        <v>578</v>
      </c>
      <c r="I4334" s="510">
        <v>1103.9000000000001</v>
      </c>
    </row>
    <row r="4335" spans="3:9">
      <c r="C4335" s="869" t="s">
        <v>2087</v>
      </c>
      <c r="D4335" s="872">
        <v>8.3333333333333329E-2</v>
      </c>
      <c r="E4335" s="871">
        <v>547.20000000000005</v>
      </c>
      <c r="F4335" s="871">
        <v>603</v>
      </c>
      <c r="G4335" s="504">
        <v>547.20000000000005</v>
      </c>
      <c r="H4335" s="504">
        <v>603</v>
      </c>
      <c r="I4335" s="510">
        <v>1150.2</v>
      </c>
    </row>
    <row r="4336" spans="3:9">
      <c r="C4336" s="869" t="s">
        <v>2087</v>
      </c>
      <c r="D4336" s="872">
        <v>0.125</v>
      </c>
      <c r="E4336" s="871">
        <v>540</v>
      </c>
      <c r="F4336" s="871">
        <v>599</v>
      </c>
      <c r="G4336" s="504">
        <v>540</v>
      </c>
      <c r="H4336" s="504">
        <v>599</v>
      </c>
      <c r="I4336" s="510">
        <v>1139</v>
      </c>
    </row>
    <row r="4337" spans="3:9">
      <c r="C4337" s="869" t="s">
        <v>2087</v>
      </c>
      <c r="D4337" s="872">
        <v>0.16666666666666666</v>
      </c>
      <c r="E4337" s="871">
        <v>540.1</v>
      </c>
      <c r="F4337" s="871">
        <v>585</v>
      </c>
      <c r="G4337" s="504">
        <v>540.1</v>
      </c>
      <c r="H4337" s="504">
        <v>585</v>
      </c>
      <c r="I4337" s="510">
        <v>1125.0999999999999</v>
      </c>
    </row>
    <row r="4338" spans="3:9">
      <c r="C4338" s="869" t="s">
        <v>2087</v>
      </c>
      <c r="D4338" s="872">
        <v>0.20833333333333334</v>
      </c>
      <c r="E4338" s="871">
        <v>528.29999999999995</v>
      </c>
      <c r="F4338" s="871">
        <v>580</v>
      </c>
      <c r="G4338" s="504">
        <v>528.29999999999995</v>
      </c>
      <c r="H4338" s="504">
        <v>580</v>
      </c>
      <c r="I4338" s="510">
        <v>1108.3</v>
      </c>
    </row>
    <row r="4339" spans="3:9">
      <c r="C4339" s="869" t="s">
        <v>2087</v>
      </c>
      <c r="D4339" s="872">
        <v>0.25</v>
      </c>
      <c r="E4339" s="871">
        <v>518.4</v>
      </c>
      <c r="F4339" s="871">
        <v>581</v>
      </c>
      <c r="G4339" s="504">
        <v>518.4</v>
      </c>
      <c r="H4339" s="504">
        <v>581</v>
      </c>
      <c r="I4339" s="510">
        <v>1099.4000000000001</v>
      </c>
    </row>
    <row r="4340" spans="3:9">
      <c r="C4340" s="869" t="s">
        <v>2087</v>
      </c>
      <c r="D4340" s="872">
        <v>0.29166666666666669</v>
      </c>
      <c r="E4340" s="871">
        <v>489.6</v>
      </c>
      <c r="F4340" s="871">
        <v>572</v>
      </c>
      <c r="G4340" s="504">
        <v>489.6</v>
      </c>
      <c r="H4340" s="504">
        <v>572</v>
      </c>
      <c r="I4340" s="510">
        <v>1061.5999999999999</v>
      </c>
    </row>
    <row r="4341" spans="3:9">
      <c r="C4341" s="869" t="s">
        <v>2087</v>
      </c>
      <c r="D4341" s="872">
        <v>0.33333333333333331</v>
      </c>
      <c r="E4341" s="871">
        <v>489.9</v>
      </c>
      <c r="F4341" s="871">
        <v>549</v>
      </c>
      <c r="G4341" s="504">
        <v>489.9</v>
      </c>
      <c r="H4341" s="504">
        <v>549</v>
      </c>
      <c r="I4341" s="510">
        <v>1038.9000000000001</v>
      </c>
    </row>
    <row r="4342" spans="3:9">
      <c r="C4342" s="869" t="s">
        <v>2087</v>
      </c>
      <c r="D4342" s="872">
        <v>0.375</v>
      </c>
      <c r="E4342" s="871">
        <v>490</v>
      </c>
      <c r="F4342" s="871">
        <v>540</v>
      </c>
      <c r="G4342" s="504">
        <v>490</v>
      </c>
      <c r="H4342" s="504">
        <v>540</v>
      </c>
      <c r="I4342" s="510">
        <v>1030</v>
      </c>
    </row>
    <row r="4343" spans="3:9">
      <c r="C4343" s="869" t="s">
        <v>2087</v>
      </c>
      <c r="D4343" s="872">
        <v>0.41666666666666669</v>
      </c>
      <c r="E4343" s="871">
        <v>489.9</v>
      </c>
      <c r="F4343" s="871">
        <v>537</v>
      </c>
      <c r="G4343" s="504">
        <v>489.9</v>
      </c>
      <c r="H4343" s="504">
        <v>537</v>
      </c>
      <c r="I4343" s="510">
        <v>1026.9000000000001</v>
      </c>
    </row>
    <row r="4344" spans="3:9">
      <c r="C4344" s="869" t="s">
        <v>2087</v>
      </c>
      <c r="D4344" s="872">
        <v>0.45833333333333331</v>
      </c>
      <c r="E4344" s="871">
        <v>489.9</v>
      </c>
      <c r="F4344" s="871">
        <v>538</v>
      </c>
      <c r="G4344" s="504">
        <v>489.9</v>
      </c>
      <c r="H4344" s="504">
        <v>538</v>
      </c>
      <c r="I4344" s="510">
        <v>1027.9000000000001</v>
      </c>
    </row>
    <row r="4345" spans="3:9">
      <c r="C4345" s="869" t="s">
        <v>2087</v>
      </c>
      <c r="D4345" s="872">
        <v>0.5</v>
      </c>
      <c r="E4345" s="871">
        <v>490</v>
      </c>
      <c r="F4345" s="871">
        <v>537</v>
      </c>
      <c r="G4345" s="504">
        <v>490</v>
      </c>
      <c r="H4345" s="504">
        <v>537</v>
      </c>
      <c r="I4345" s="510">
        <v>1027</v>
      </c>
    </row>
    <row r="4346" spans="3:9">
      <c r="C4346" s="869" t="s">
        <v>2087</v>
      </c>
      <c r="D4346" s="872">
        <v>0.54166666666666663</v>
      </c>
      <c r="E4346" s="871">
        <v>490</v>
      </c>
      <c r="F4346" s="871">
        <v>544</v>
      </c>
      <c r="G4346" s="504">
        <v>490</v>
      </c>
      <c r="H4346" s="504">
        <v>544</v>
      </c>
      <c r="I4346" s="510">
        <v>1034</v>
      </c>
    </row>
    <row r="4347" spans="3:9">
      <c r="C4347" s="869" t="s">
        <v>2087</v>
      </c>
      <c r="D4347" s="872">
        <v>0.58333333333333337</v>
      </c>
      <c r="E4347" s="871">
        <v>530.20000000000005</v>
      </c>
      <c r="F4347" s="871">
        <v>567</v>
      </c>
      <c r="G4347" s="504">
        <v>530.20000000000005</v>
      </c>
      <c r="H4347" s="504">
        <v>567</v>
      </c>
      <c r="I4347" s="510">
        <v>1097.2</v>
      </c>
    </row>
    <row r="4348" spans="3:9">
      <c r="C4348" s="869" t="s">
        <v>2087</v>
      </c>
      <c r="D4348" s="872">
        <v>0.625</v>
      </c>
      <c r="E4348" s="871">
        <v>503</v>
      </c>
      <c r="F4348" s="871">
        <v>558</v>
      </c>
      <c r="G4348" s="504">
        <v>503</v>
      </c>
      <c r="H4348" s="504">
        <v>558</v>
      </c>
      <c r="I4348" s="510">
        <v>1061</v>
      </c>
    </row>
    <row r="4349" spans="3:9">
      <c r="C4349" s="869" t="s">
        <v>2087</v>
      </c>
      <c r="D4349" s="872">
        <v>0.66666666666666663</v>
      </c>
      <c r="E4349" s="871">
        <v>460.8</v>
      </c>
      <c r="F4349" s="871">
        <v>463</v>
      </c>
      <c r="G4349" s="504">
        <v>460.8</v>
      </c>
      <c r="H4349" s="504">
        <v>463</v>
      </c>
      <c r="I4349" s="510">
        <v>923.8</v>
      </c>
    </row>
    <row r="4350" spans="3:9">
      <c r="C4350" s="869" t="s">
        <v>2087</v>
      </c>
      <c r="D4350" s="872">
        <v>0.70833333333333337</v>
      </c>
      <c r="E4350" s="871">
        <v>408.4</v>
      </c>
      <c r="F4350" s="871">
        <v>413</v>
      </c>
      <c r="G4350" s="504">
        <v>408.4</v>
      </c>
      <c r="H4350" s="504">
        <v>413</v>
      </c>
      <c r="I4350" s="510">
        <v>821.4</v>
      </c>
    </row>
    <row r="4351" spans="3:9">
      <c r="C4351" s="869" t="s">
        <v>2087</v>
      </c>
      <c r="D4351" s="872">
        <v>0.75</v>
      </c>
      <c r="E4351" s="871">
        <v>440.9</v>
      </c>
      <c r="F4351" s="871">
        <v>468</v>
      </c>
      <c r="G4351" s="504">
        <v>440.9</v>
      </c>
      <c r="H4351" s="504">
        <v>468</v>
      </c>
      <c r="I4351" s="510">
        <v>908.9</v>
      </c>
    </row>
    <row r="4352" spans="3:9">
      <c r="C4352" s="869" t="s">
        <v>2087</v>
      </c>
      <c r="D4352" s="872">
        <v>0.79166666666666663</v>
      </c>
      <c r="E4352" s="871">
        <v>481.7</v>
      </c>
      <c r="F4352" s="871">
        <v>551</v>
      </c>
      <c r="G4352" s="504">
        <v>481.7</v>
      </c>
      <c r="H4352" s="504">
        <v>551</v>
      </c>
      <c r="I4352" s="510">
        <v>1032.7</v>
      </c>
    </row>
    <row r="4353" spans="3:9">
      <c r="C4353" s="869" t="s">
        <v>2087</v>
      </c>
      <c r="D4353" s="872">
        <v>0.83333333333333337</v>
      </c>
      <c r="E4353" s="871">
        <v>505.5</v>
      </c>
      <c r="F4353" s="871">
        <v>543</v>
      </c>
      <c r="G4353" s="504">
        <v>505.5</v>
      </c>
      <c r="H4353" s="504">
        <v>543</v>
      </c>
      <c r="I4353" s="510">
        <v>1048.5</v>
      </c>
    </row>
    <row r="4354" spans="3:9">
      <c r="C4354" s="869" t="s">
        <v>2087</v>
      </c>
      <c r="D4354" s="872">
        <v>0.875</v>
      </c>
      <c r="E4354" s="871">
        <v>510</v>
      </c>
      <c r="F4354" s="871">
        <v>543</v>
      </c>
      <c r="G4354" s="504">
        <v>510</v>
      </c>
      <c r="H4354" s="504">
        <v>543</v>
      </c>
      <c r="I4354" s="510">
        <v>1053</v>
      </c>
    </row>
    <row r="4355" spans="3:9">
      <c r="C4355" s="869" t="s">
        <v>2087</v>
      </c>
      <c r="D4355" s="872">
        <v>0.91666666666666663</v>
      </c>
      <c r="E4355" s="871">
        <v>528</v>
      </c>
      <c r="F4355" s="871">
        <v>542</v>
      </c>
      <c r="G4355" s="504">
        <v>528</v>
      </c>
      <c r="H4355" s="504">
        <v>542</v>
      </c>
      <c r="I4355" s="510">
        <v>1070</v>
      </c>
    </row>
    <row r="4356" spans="3:9">
      <c r="C4356" s="869" t="s">
        <v>2087</v>
      </c>
      <c r="D4356" s="872">
        <v>0.95833333333333337</v>
      </c>
      <c r="E4356" s="871">
        <v>530</v>
      </c>
      <c r="F4356" s="871">
        <v>543</v>
      </c>
      <c r="G4356" s="504">
        <v>530</v>
      </c>
      <c r="H4356" s="504">
        <v>543</v>
      </c>
      <c r="I4356" s="510">
        <v>1073</v>
      </c>
    </row>
    <row r="4357" spans="3:9">
      <c r="C4357" s="869" t="s">
        <v>2087</v>
      </c>
      <c r="D4357" s="872">
        <v>0</v>
      </c>
      <c r="E4357" s="871">
        <v>530</v>
      </c>
      <c r="F4357" s="871">
        <v>542</v>
      </c>
      <c r="G4357" s="504">
        <v>530</v>
      </c>
      <c r="H4357" s="504">
        <v>542</v>
      </c>
      <c r="I4357" s="510">
        <v>1072</v>
      </c>
    </row>
    <row r="4358" spans="3:9">
      <c r="C4358" s="869" t="s">
        <v>2087</v>
      </c>
      <c r="D4358" s="872">
        <v>4.1666666666666664E-2</v>
      </c>
      <c r="E4358" s="871">
        <v>534</v>
      </c>
      <c r="F4358" s="871">
        <v>563</v>
      </c>
      <c r="G4358" s="504">
        <v>534</v>
      </c>
      <c r="H4358" s="504">
        <v>563</v>
      </c>
      <c r="I4358" s="510">
        <v>1097</v>
      </c>
    </row>
    <row r="4359" spans="3:9">
      <c r="C4359" s="869" t="s">
        <v>2087</v>
      </c>
      <c r="D4359" s="872">
        <v>8.3333333333333329E-2</v>
      </c>
      <c r="E4359" s="871">
        <v>528.4</v>
      </c>
      <c r="F4359" s="871">
        <v>667</v>
      </c>
      <c r="G4359" s="504">
        <v>528.4</v>
      </c>
      <c r="H4359" s="504">
        <v>667</v>
      </c>
      <c r="I4359" s="510">
        <v>1195.4000000000001</v>
      </c>
    </row>
    <row r="4360" spans="3:9">
      <c r="C4360" s="869" t="s">
        <v>2087</v>
      </c>
      <c r="D4360" s="872">
        <v>0.125</v>
      </c>
      <c r="E4360" s="871">
        <v>443</v>
      </c>
      <c r="F4360" s="871">
        <v>508</v>
      </c>
      <c r="G4360" s="504">
        <v>443</v>
      </c>
      <c r="H4360" s="504">
        <v>508</v>
      </c>
      <c r="I4360" s="510">
        <v>951</v>
      </c>
    </row>
    <row r="4361" spans="3:9">
      <c r="C4361" s="869" t="s">
        <v>2087</v>
      </c>
      <c r="D4361" s="872">
        <v>0.16666666666666666</v>
      </c>
      <c r="E4361" s="871">
        <v>465.7</v>
      </c>
      <c r="F4361" s="871">
        <v>473</v>
      </c>
      <c r="G4361" s="504">
        <v>465.7</v>
      </c>
      <c r="H4361" s="504">
        <v>473</v>
      </c>
      <c r="I4361" s="510">
        <v>938.7</v>
      </c>
    </row>
    <row r="4362" spans="3:9">
      <c r="C4362" s="869" t="s">
        <v>2087</v>
      </c>
      <c r="D4362" s="872">
        <v>0.20833333333333334</v>
      </c>
      <c r="E4362" s="871">
        <v>510.7</v>
      </c>
      <c r="F4362" s="871">
        <v>518</v>
      </c>
      <c r="G4362" s="504">
        <v>510.7</v>
      </c>
      <c r="H4362" s="504">
        <v>518</v>
      </c>
      <c r="I4362" s="510">
        <v>1028.7</v>
      </c>
    </row>
    <row r="4363" spans="3:9">
      <c r="C4363" s="869" t="s">
        <v>2087</v>
      </c>
      <c r="D4363" s="872">
        <v>0.25</v>
      </c>
      <c r="E4363" s="871">
        <v>528.20000000000005</v>
      </c>
      <c r="F4363" s="871">
        <v>578</v>
      </c>
      <c r="G4363" s="504">
        <v>528.20000000000005</v>
      </c>
      <c r="H4363" s="504">
        <v>578</v>
      </c>
      <c r="I4363" s="510">
        <v>1106.2</v>
      </c>
    </row>
    <row r="4364" spans="3:9">
      <c r="C4364" s="869" t="s">
        <v>2087</v>
      </c>
      <c r="D4364" s="872">
        <v>0.29166666666666669</v>
      </c>
      <c r="E4364" s="871">
        <v>530.20000000000005</v>
      </c>
      <c r="F4364" s="871">
        <v>581</v>
      </c>
      <c r="G4364" s="504">
        <v>530.20000000000005</v>
      </c>
      <c r="H4364" s="504">
        <v>581</v>
      </c>
      <c r="I4364" s="510">
        <v>1111.2</v>
      </c>
    </row>
    <row r="4365" spans="3:9">
      <c r="C4365" s="869" t="s">
        <v>2087</v>
      </c>
      <c r="D4365" s="872">
        <v>0.33333333333333331</v>
      </c>
      <c r="E4365" s="871">
        <v>524.5</v>
      </c>
      <c r="F4365" s="871">
        <v>573</v>
      </c>
      <c r="G4365" s="504">
        <v>524.5</v>
      </c>
      <c r="H4365" s="504">
        <v>573</v>
      </c>
      <c r="I4365" s="510">
        <v>1097.5</v>
      </c>
    </row>
    <row r="4366" spans="3:9">
      <c r="C4366" s="869" t="s">
        <v>2087</v>
      </c>
      <c r="D4366" s="872">
        <v>0.375</v>
      </c>
      <c r="E4366" s="871">
        <v>519.9</v>
      </c>
      <c r="F4366" s="871">
        <v>539</v>
      </c>
      <c r="G4366" s="504">
        <v>519.9</v>
      </c>
      <c r="H4366" s="504">
        <v>539</v>
      </c>
      <c r="I4366" s="510">
        <v>1058.9000000000001</v>
      </c>
    </row>
    <row r="4367" spans="3:9">
      <c r="C4367" s="869" t="s">
        <v>2087</v>
      </c>
      <c r="D4367" s="872">
        <v>0.41666666666666669</v>
      </c>
      <c r="E4367" s="871">
        <v>520</v>
      </c>
      <c r="F4367" s="871">
        <v>540</v>
      </c>
      <c r="G4367" s="504">
        <v>520</v>
      </c>
      <c r="H4367" s="504">
        <v>540</v>
      </c>
      <c r="I4367" s="510">
        <v>1060</v>
      </c>
    </row>
    <row r="4368" spans="3:9">
      <c r="C4368" s="869" t="s">
        <v>2087</v>
      </c>
      <c r="D4368" s="872">
        <v>0.45833333333333331</v>
      </c>
      <c r="E4368" s="871">
        <v>520</v>
      </c>
      <c r="F4368" s="871">
        <v>541</v>
      </c>
      <c r="G4368" s="504">
        <v>520</v>
      </c>
      <c r="H4368" s="504">
        <v>541</v>
      </c>
      <c r="I4368" s="510">
        <v>1061</v>
      </c>
    </row>
    <row r="4369" spans="3:9">
      <c r="C4369" s="869" t="s">
        <v>2087</v>
      </c>
      <c r="D4369" s="872">
        <v>0.5</v>
      </c>
      <c r="E4369" s="871">
        <v>520</v>
      </c>
      <c r="F4369" s="871">
        <v>542</v>
      </c>
      <c r="G4369" s="504">
        <v>520</v>
      </c>
      <c r="H4369" s="504">
        <v>542</v>
      </c>
      <c r="I4369" s="510">
        <v>1062</v>
      </c>
    </row>
    <row r="4370" spans="3:9">
      <c r="C4370" s="869" t="s">
        <v>2087</v>
      </c>
      <c r="D4370" s="872">
        <v>0.54166666666666663</v>
      </c>
      <c r="E4370" s="871">
        <v>515.6</v>
      </c>
      <c r="F4370" s="871">
        <v>538</v>
      </c>
      <c r="G4370" s="504">
        <v>515.6</v>
      </c>
      <c r="H4370" s="504">
        <v>538</v>
      </c>
      <c r="I4370" s="510">
        <v>1053.5999999999999</v>
      </c>
    </row>
    <row r="4371" spans="3:9">
      <c r="C4371" s="869" t="s">
        <v>2087</v>
      </c>
      <c r="D4371" s="872">
        <v>0.58333333333333337</v>
      </c>
      <c r="E4371" s="871">
        <v>518.6</v>
      </c>
      <c r="F4371" s="871">
        <v>532</v>
      </c>
      <c r="G4371" s="504">
        <v>518.6</v>
      </c>
      <c r="H4371" s="504">
        <v>532</v>
      </c>
      <c r="I4371" s="510">
        <v>1050.5999999999999</v>
      </c>
    </row>
    <row r="4372" spans="3:9">
      <c r="C4372" s="869" t="s">
        <v>2087</v>
      </c>
      <c r="D4372" s="872">
        <v>0.625</v>
      </c>
      <c r="E4372" s="871">
        <v>531.5</v>
      </c>
      <c r="F4372" s="871">
        <v>518</v>
      </c>
      <c r="G4372" s="504">
        <v>531.5</v>
      </c>
      <c r="H4372" s="504">
        <v>518</v>
      </c>
      <c r="I4372" s="510">
        <v>1049.5</v>
      </c>
    </row>
    <row r="4373" spans="3:9">
      <c r="C4373" s="869" t="s">
        <v>2087</v>
      </c>
      <c r="D4373" s="872">
        <v>0.66666666666666663</v>
      </c>
      <c r="E4373" s="871">
        <v>540.20000000000005</v>
      </c>
      <c r="F4373" s="871">
        <v>519</v>
      </c>
      <c r="G4373" s="504">
        <v>540.20000000000005</v>
      </c>
      <c r="H4373" s="504">
        <v>519</v>
      </c>
      <c r="I4373" s="510">
        <v>1059.2</v>
      </c>
    </row>
    <row r="4374" spans="3:9">
      <c r="C4374" s="869" t="s">
        <v>2087</v>
      </c>
      <c r="D4374" s="872">
        <v>0.70833333333333337</v>
      </c>
      <c r="E4374" s="871">
        <v>520</v>
      </c>
      <c r="F4374" s="871">
        <v>529</v>
      </c>
      <c r="G4374" s="504">
        <v>520</v>
      </c>
      <c r="H4374" s="504">
        <v>529</v>
      </c>
      <c r="I4374" s="510">
        <v>1049</v>
      </c>
    </row>
    <row r="4375" spans="3:9">
      <c r="C4375" s="869" t="s">
        <v>2087</v>
      </c>
      <c r="D4375" s="872">
        <v>0.75</v>
      </c>
      <c r="E4375" s="871">
        <v>516</v>
      </c>
      <c r="F4375" s="871">
        <v>530</v>
      </c>
      <c r="G4375" s="504">
        <v>516</v>
      </c>
      <c r="H4375" s="504">
        <v>530</v>
      </c>
      <c r="I4375" s="510">
        <v>1046</v>
      </c>
    </row>
    <row r="4376" spans="3:9">
      <c r="C4376" s="869" t="s">
        <v>2087</v>
      </c>
      <c r="D4376" s="872">
        <v>0.79166666666666663</v>
      </c>
      <c r="E4376" s="871">
        <v>515</v>
      </c>
      <c r="F4376" s="871">
        <v>530</v>
      </c>
      <c r="G4376" s="504">
        <v>515</v>
      </c>
      <c r="H4376" s="504">
        <v>530</v>
      </c>
      <c r="I4376" s="510">
        <v>1045</v>
      </c>
    </row>
    <row r="4377" spans="3:9">
      <c r="C4377" s="869" t="s">
        <v>2087</v>
      </c>
      <c r="D4377" s="872">
        <v>0.83333333333333337</v>
      </c>
      <c r="E4377" s="871">
        <v>514.9</v>
      </c>
      <c r="F4377" s="871">
        <v>519</v>
      </c>
      <c r="G4377" s="504">
        <v>514.9</v>
      </c>
      <c r="H4377" s="504">
        <v>519</v>
      </c>
      <c r="I4377" s="510">
        <v>1033.9000000000001</v>
      </c>
    </row>
    <row r="4378" spans="3:9">
      <c r="C4378" s="869" t="s">
        <v>2087</v>
      </c>
      <c r="D4378" s="872">
        <v>0.875</v>
      </c>
      <c r="E4378" s="871">
        <v>514.9</v>
      </c>
      <c r="F4378" s="871">
        <v>512</v>
      </c>
      <c r="G4378" s="504">
        <v>514.9</v>
      </c>
      <c r="H4378" s="504">
        <v>512</v>
      </c>
      <c r="I4378" s="510">
        <v>1026.9000000000001</v>
      </c>
    </row>
    <row r="4379" spans="3:9">
      <c r="C4379" s="869" t="s">
        <v>2087</v>
      </c>
      <c r="D4379" s="872">
        <v>0.91666666666666663</v>
      </c>
      <c r="E4379" s="871">
        <v>516.79999999999995</v>
      </c>
      <c r="F4379" s="871">
        <v>524</v>
      </c>
      <c r="G4379" s="504">
        <v>516.79999999999995</v>
      </c>
      <c r="H4379" s="504">
        <v>524</v>
      </c>
      <c r="I4379" s="510">
        <v>1040.8</v>
      </c>
    </row>
    <row r="4380" spans="3:9">
      <c r="C4380" s="869" t="s">
        <v>2087</v>
      </c>
      <c r="D4380" s="872">
        <v>0.95833333333333337</v>
      </c>
      <c r="E4380" s="871">
        <v>524.5</v>
      </c>
      <c r="F4380" s="871">
        <v>529</v>
      </c>
      <c r="G4380" s="504">
        <v>524.5</v>
      </c>
      <c r="H4380" s="504">
        <v>529</v>
      </c>
      <c r="I4380" s="510">
        <v>1053.5</v>
      </c>
    </row>
    <row r="4381" spans="3:9">
      <c r="C4381" s="869" t="s">
        <v>2087</v>
      </c>
      <c r="D4381" s="872">
        <v>0</v>
      </c>
      <c r="E4381" s="871">
        <v>530.1</v>
      </c>
      <c r="F4381" s="871">
        <v>529</v>
      </c>
      <c r="G4381" s="504">
        <v>530.1</v>
      </c>
      <c r="H4381" s="504">
        <v>529</v>
      </c>
      <c r="I4381" s="510">
        <v>1059.0999999999999</v>
      </c>
    </row>
    <row r="4382" spans="3:9">
      <c r="C4382" s="869" t="s">
        <v>2087</v>
      </c>
      <c r="D4382" s="872">
        <v>4.1666666666666664E-2</v>
      </c>
      <c r="E4382" s="871">
        <v>530</v>
      </c>
      <c r="F4382" s="871">
        <v>530</v>
      </c>
      <c r="G4382" s="504">
        <v>530</v>
      </c>
      <c r="H4382" s="504">
        <v>530</v>
      </c>
      <c r="I4382" s="510">
        <v>1060</v>
      </c>
    </row>
    <row r="4383" spans="3:9">
      <c r="C4383" s="869" t="s">
        <v>2087</v>
      </c>
      <c r="D4383" s="872">
        <v>8.3333333333333329E-2</v>
      </c>
      <c r="E4383" s="871">
        <v>529.9</v>
      </c>
      <c r="F4383" s="871">
        <v>529</v>
      </c>
      <c r="G4383" s="504">
        <v>529.9</v>
      </c>
      <c r="H4383" s="504">
        <v>529</v>
      </c>
      <c r="I4383" s="510">
        <v>1058.9000000000001</v>
      </c>
    </row>
    <row r="4384" spans="3:9">
      <c r="C4384" s="869" t="s">
        <v>2087</v>
      </c>
      <c r="D4384" s="872">
        <v>0.125</v>
      </c>
      <c r="E4384" s="871">
        <v>530</v>
      </c>
      <c r="F4384" s="871">
        <v>529</v>
      </c>
      <c r="G4384" s="504">
        <v>530</v>
      </c>
      <c r="H4384" s="504">
        <v>529</v>
      </c>
      <c r="I4384" s="510">
        <v>1059</v>
      </c>
    </row>
    <row r="4385" spans="3:9">
      <c r="C4385" s="869" t="s">
        <v>2087</v>
      </c>
      <c r="D4385" s="872">
        <v>0.16666666666666666</v>
      </c>
      <c r="E4385" s="871">
        <v>535</v>
      </c>
      <c r="F4385" s="871">
        <v>538</v>
      </c>
      <c r="G4385" s="504">
        <v>535</v>
      </c>
      <c r="H4385" s="504">
        <v>538</v>
      </c>
      <c r="I4385" s="510">
        <v>1073</v>
      </c>
    </row>
    <row r="4386" spans="3:9">
      <c r="C4386" s="869" t="s">
        <v>2087</v>
      </c>
      <c r="D4386" s="872">
        <v>0.20833333333333334</v>
      </c>
      <c r="E4386" s="871">
        <v>551.29999999999995</v>
      </c>
      <c r="F4386" s="871">
        <v>587</v>
      </c>
      <c r="G4386" s="504">
        <v>551.29999999999995</v>
      </c>
      <c r="H4386" s="504">
        <v>587</v>
      </c>
      <c r="I4386" s="510">
        <v>1138.3</v>
      </c>
    </row>
    <row r="4387" spans="3:9">
      <c r="C4387" s="869" t="s">
        <v>2087</v>
      </c>
      <c r="D4387" s="872">
        <v>0.25</v>
      </c>
      <c r="E4387" s="871">
        <v>544.70000000000005</v>
      </c>
      <c r="F4387" s="871">
        <v>557</v>
      </c>
      <c r="G4387" s="504">
        <v>544.70000000000005</v>
      </c>
      <c r="H4387" s="504">
        <v>557</v>
      </c>
      <c r="I4387" s="510">
        <v>1101.7</v>
      </c>
    </row>
    <row r="4388" spans="3:9">
      <c r="C4388" s="869" t="s">
        <v>2087</v>
      </c>
      <c r="D4388" s="872">
        <v>0.29166666666666669</v>
      </c>
      <c r="E4388" s="871">
        <v>539.4</v>
      </c>
      <c r="F4388" s="871">
        <v>547</v>
      </c>
      <c r="G4388" s="504">
        <v>539.4</v>
      </c>
      <c r="H4388" s="504">
        <v>547</v>
      </c>
      <c r="I4388" s="510">
        <v>1086.4000000000001</v>
      </c>
    </row>
    <row r="4389" spans="3:9">
      <c r="C4389" s="869" t="s">
        <v>2087</v>
      </c>
      <c r="D4389" s="872">
        <v>0.33333333333333331</v>
      </c>
      <c r="E4389" s="871">
        <v>534.9</v>
      </c>
      <c r="F4389" s="871">
        <v>548</v>
      </c>
      <c r="G4389" s="504">
        <v>534.9</v>
      </c>
      <c r="H4389" s="504">
        <v>548</v>
      </c>
      <c r="I4389" s="510">
        <v>1082.9000000000001</v>
      </c>
    </row>
    <row r="4390" spans="3:9">
      <c r="C4390" s="869" t="s">
        <v>2087</v>
      </c>
      <c r="D4390" s="872">
        <v>0.375</v>
      </c>
      <c r="E4390" s="871">
        <v>535</v>
      </c>
      <c r="F4390" s="871">
        <v>548</v>
      </c>
      <c r="G4390" s="504">
        <v>535</v>
      </c>
      <c r="H4390" s="504">
        <v>548</v>
      </c>
      <c r="I4390" s="510">
        <v>1083</v>
      </c>
    </row>
    <row r="4391" spans="3:9">
      <c r="C4391" s="869" t="s">
        <v>2087</v>
      </c>
      <c r="D4391" s="872">
        <v>0.41666666666666669</v>
      </c>
      <c r="E4391" s="871">
        <v>536.4</v>
      </c>
      <c r="F4391" s="871">
        <v>549</v>
      </c>
      <c r="G4391" s="504">
        <v>536.4</v>
      </c>
      <c r="H4391" s="504">
        <v>549</v>
      </c>
      <c r="I4391" s="510">
        <v>1085.4000000000001</v>
      </c>
    </row>
    <row r="4392" spans="3:9">
      <c r="C4392" s="869" t="s">
        <v>2087</v>
      </c>
      <c r="D4392" s="872">
        <v>0.45833333333333331</v>
      </c>
      <c r="E4392" s="871">
        <v>557.79999999999995</v>
      </c>
      <c r="F4392" s="871">
        <v>547</v>
      </c>
      <c r="G4392" s="504">
        <v>557.79999999999995</v>
      </c>
      <c r="H4392" s="504">
        <v>547</v>
      </c>
      <c r="I4392" s="510">
        <v>1104.8</v>
      </c>
    </row>
    <row r="4393" spans="3:9">
      <c r="C4393" s="869" t="s">
        <v>2087</v>
      </c>
      <c r="D4393" s="872">
        <v>0.5</v>
      </c>
      <c r="E4393" s="871">
        <v>560</v>
      </c>
      <c r="F4393" s="871">
        <v>555</v>
      </c>
      <c r="G4393" s="504">
        <v>560</v>
      </c>
      <c r="H4393" s="504">
        <v>555</v>
      </c>
      <c r="I4393" s="510">
        <v>1115</v>
      </c>
    </row>
    <row r="4394" spans="3:9">
      <c r="C4394" s="869" t="s">
        <v>2087</v>
      </c>
      <c r="D4394" s="872">
        <v>0.54166666666666663</v>
      </c>
      <c r="E4394" s="871">
        <v>550.6</v>
      </c>
      <c r="F4394" s="871">
        <v>576</v>
      </c>
      <c r="G4394" s="504">
        <v>550.6</v>
      </c>
      <c r="H4394" s="504">
        <v>576</v>
      </c>
      <c r="I4394" s="510">
        <v>1126.5999999999999</v>
      </c>
    </row>
    <row r="4395" spans="3:9">
      <c r="C4395" s="869" t="s">
        <v>2087</v>
      </c>
      <c r="D4395" s="872">
        <v>0.58333333333333337</v>
      </c>
      <c r="E4395" s="871">
        <v>526.9</v>
      </c>
      <c r="F4395" s="871">
        <v>577</v>
      </c>
      <c r="G4395" s="504">
        <v>526.9</v>
      </c>
      <c r="H4395" s="504">
        <v>577</v>
      </c>
      <c r="I4395" s="510">
        <v>1103.9000000000001</v>
      </c>
    </row>
    <row r="4396" spans="3:9">
      <c r="C4396" s="869" t="s">
        <v>2087</v>
      </c>
      <c r="D4396" s="872">
        <v>0.625</v>
      </c>
      <c r="E4396" s="871">
        <v>560.20000000000005</v>
      </c>
      <c r="F4396" s="871">
        <v>566</v>
      </c>
      <c r="G4396" s="504">
        <v>560.20000000000005</v>
      </c>
      <c r="H4396" s="504">
        <v>566</v>
      </c>
      <c r="I4396" s="510">
        <v>1126.2</v>
      </c>
    </row>
    <row r="4397" spans="3:9">
      <c r="C4397" s="869" t="s">
        <v>2087</v>
      </c>
      <c r="D4397" s="872">
        <v>0.66666666666666663</v>
      </c>
      <c r="E4397" s="871">
        <v>510</v>
      </c>
      <c r="F4397" s="871">
        <v>541</v>
      </c>
      <c r="G4397" s="504">
        <v>510</v>
      </c>
      <c r="H4397" s="504">
        <v>541</v>
      </c>
      <c r="I4397" s="510">
        <v>1051</v>
      </c>
    </row>
    <row r="4398" spans="3:9">
      <c r="C4398" s="869" t="s">
        <v>2087</v>
      </c>
      <c r="D4398" s="872">
        <v>0.70833333333333337</v>
      </c>
      <c r="E4398" s="871">
        <v>500</v>
      </c>
      <c r="F4398" s="871">
        <v>538</v>
      </c>
      <c r="G4398" s="504">
        <v>500</v>
      </c>
      <c r="H4398" s="504">
        <v>538</v>
      </c>
      <c r="I4398" s="510">
        <v>1038</v>
      </c>
    </row>
    <row r="4399" spans="3:9">
      <c r="C4399" s="869" t="s">
        <v>2087</v>
      </c>
      <c r="D4399" s="872">
        <v>0.75</v>
      </c>
      <c r="E4399" s="871">
        <v>500</v>
      </c>
      <c r="F4399" s="871">
        <v>515</v>
      </c>
      <c r="G4399" s="504">
        <v>500</v>
      </c>
      <c r="H4399" s="504">
        <v>515</v>
      </c>
      <c r="I4399" s="510">
        <v>1015</v>
      </c>
    </row>
    <row r="4400" spans="3:9">
      <c r="C4400" s="869" t="s">
        <v>2087</v>
      </c>
      <c r="D4400" s="872">
        <v>0.79166666666666663</v>
      </c>
      <c r="E4400" s="871">
        <v>499.6</v>
      </c>
      <c r="F4400" s="871">
        <v>520</v>
      </c>
      <c r="G4400" s="504">
        <v>499.6</v>
      </c>
      <c r="H4400" s="504">
        <v>520</v>
      </c>
      <c r="I4400" s="510">
        <v>1019.6</v>
      </c>
    </row>
    <row r="4401" spans="3:9">
      <c r="C4401" s="869" t="s">
        <v>2087</v>
      </c>
      <c r="D4401" s="872">
        <v>0.83333333333333337</v>
      </c>
      <c r="E4401" s="871">
        <v>507.9</v>
      </c>
      <c r="F4401" s="871">
        <v>515</v>
      </c>
      <c r="G4401" s="504">
        <v>507.9</v>
      </c>
      <c r="H4401" s="504">
        <v>515</v>
      </c>
      <c r="I4401" s="510">
        <v>1022.9</v>
      </c>
    </row>
    <row r="4402" spans="3:9">
      <c r="C4402" s="869" t="s">
        <v>2087</v>
      </c>
      <c r="D4402" s="872">
        <v>0.875</v>
      </c>
      <c r="E4402" s="871">
        <v>571.5</v>
      </c>
      <c r="F4402" s="871">
        <v>525</v>
      </c>
      <c r="G4402" s="504">
        <v>571.5</v>
      </c>
      <c r="H4402" s="504">
        <v>525</v>
      </c>
      <c r="I4402" s="510">
        <v>1096.5</v>
      </c>
    </row>
    <row r="4403" spans="3:9">
      <c r="C4403" s="869" t="s">
        <v>2087</v>
      </c>
      <c r="D4403" s="872">
        <v>0.91666666666666663</v>
      </c>
      <c r="E4403" s="871">
        <v>541.1</v>
      </c>
      <c r="F4403" s="871">
        <v>597</v>
      </c>
      <c r="G4403" s="504">
        <v>541.1</v>
      </c>
      <c r="H4403" s="504">
        <v>597</v>
      </c>
      <c r="I4403" s="510">
        <v>1138.0999999999999</v>
      </c>
    </row>
    <row r="4404" spans="3:9">
      <c r="C4404" s="869" t="s">
        <v>2087</v>
      </c>
      <c r="D4404" s="872">
        <v>0.95833333333333337</v>
      </c>
      <c r="E4404" s="871">
        <v>545.29999999999995</v>
      </c>
      <c r="F4404" s="871">
        <v>586</v>
      </c>
      <c r="G4404" s="504">
        <v>545.29999999999995</v>
      </c>
      <c r="H4404" s="504">
        <v>586</v>
      </c>
      <c r="I4404" s="510">
        <v>1131.3</v>
      </c>
    </row>
    <row r="4405" spans="3:9">
      <c r="C4405" s="869" t="s">
        <v>2087</v>
      </c>
      <c r="D4405" s="872">
        <v>0</v>
      </c>
      <c r="E4405" s="871">
        <v>550.1</v>
      </c>
      <c r="F4405" s="871">
        <v>558</v>
      </c>
      <c r="G4405" s="504">
        <v>550.1</v>
      </c>
      <c r="H4405" s="504">
        <v>558</v>
      </c>
      <c r="I4405" s="510">
        <v>1108.0999999999999</v>
      </c>
    </row>
    <row r="4406" spans="3:9">
      <c r="C4406" s="869" t="s">
        <v>2087</v>
      </c>
      <c r="D4406" s="872">
        <v>4.1666666666666664E-2</v>
      </c>
      <c r="E4406" s="871">
        <v>530.9</v>
      </c>
      <c r="F4406" s="871">
        <v>553</v>
      </c>
      <c r="G4406" s="504">
        <v>530.9</v>
      </c>
      <c r="H4406" s="504">
        <v>553</v>
      </c>
      <c r="I4406" s="510">
        <v>1083.9000000000001</v>
      </c>
    </row>
    <row r="4407" spans="3:9">
      <c r="C4407" s="869" t="s">
        <v>2087</v>
      </c>
      <c r="D4407" s="872">
        <v>8.3333333333333329E-2</v>
      </c>
      <c r="E4407" s="871">
        <v>529.9</v>
      </c>
      <c r="F4407" s="871">
        <v>550</v>
      </c>
      <c r="G4407" s="504">
        <v>529.9</v>
      </c>
      <c r="H4407" s="504">
        <v>550</v>
      </c>
      <c r="I4407" s="510">
        <v>1079.9000000000001</v>
      </c>
    </row>
    <row r="4408" spans="3:9">
      <c r="C4408" s="869" t="s">
        <v>2087</v>
      </c>
      <c r="D4408" s="872">
        <v>0.125</v>
      </c>
      <c r="E4408" s="871">
        <v>530.1</v>
      </c>
      <c r="F4408" s="871">
        <v>549</v>
      </c>
      <c r="G4408" s="504">
        <v>530.1</v>
      </c>
      <c r="H4408" s="504">
        <v>549</v>
      </c>
      <c r="I4408" s="510">
        <v>1079.0999999999999</v>
      </c>
    </row>
    <row r="4409" spans="3:9">
      <c r="C4409" s="869" t="s">
        <v>2087</v>
      </c>
      <c r="D4409" s="872">
        <v>0.16666666666666666</v>
      </c>
      <c r="E4409" s="871">
        <v>529.9</v>
      </c>
      <c r="F4409" s="871">
        <v>588</v>
      </c>
      <c r="G4409" s="504">
        <v>529.9</v>
      </c>
      <c r="H4409" s="504">
        <v>588</v>
      </c>
      <c r="I4409" s="510">
        <v>1117.9000000000001</v>
      </c>
    </row>
    <row r="4410" spans="3:9">
      <c r="C4410" s="869" t="s">
        <v>2087</v>
      </c>
      <c r="D4410" s="872">
        <v>0.20833333333333334</v>
      </c>
      <c r="E4410" s="871">
        <v>536.6</v>
      </c>
      <c r="F4410" s="871">
        <v>598</v>
      </c>
      <c r="G4410" s="504">
        <v>536.6</v>
      </c>
      <c r="H4410" s="504">
        <v>598</v>
      </c>
      <c r="I4410" s="510">
        <v>1134.5999999999999</v>
      </c>
    </row>
    <row r="4411" spans="3:9">
      <c r="C4411" s="869" t="s">
        <v>2087</v>
      </c>
      <c r="D4411" s="872">
        <v>0.25</v>
      </c>
      <c r="E4411" s="871">
        <v>560.20000000000005</v>
      </c>
      <c r="F4411" s="871">
        <v>598</v>
      </c>
      <c r="G4411" s="504">
        <v>560.20000000000005</v>
      </c>
      <c r="H4411" s="504">
        <v>598</v>
      </c>
      <c r="I4411" s="510">
        <v>1158.2</v>
      </c>
    </row>
    <row r="4412" spans="3:9">
      <c r="C4412" s="869" t="s">
        <v>2087</v>
      </c>
      <c r="D4412" s="872">
        <v>0.29166666666666669</v>
      </c>
      <c r="E4412" s="871">
        <v>560.1</v>
      </c>
      <c r="F4412" s="871">
        <v>598</v>
      </c>
      <c r="G4412" s="504">
        <v>560.1</v>
      </c>
      <c r="H4412" s="504">
        <v>598</v>
      </c>
      <c r="I4412" s="510">
        <v>1158.0999999999999</v>
      </c>
    </row>
    <row r="4413" spans="3:9">
      <c r="C4413" s="869" t="s">
        <v>2087</v>
      </c>
      <c r="D4413" s="872">
        <v>0.33333333333333331</v>
      </c>
      <c r="E4413" s="871">
        <v>560.20000000000005</v>
      </c>
      <c r="F4413" s="871">
        <v>578</v>
      </c>
      <c r="G4413" s="504">
        <v>560.20000000000005</v>
      </c>
      <c r="H4413" s="504">
        <v>578</v>
      </c>
      <c r="I4413" s="510">
        <v>1138.2</v>
      </c>
    </row>
    <row r="4414" spans="3:9">
      <c r="C4414" s="869" t="s">
        <v>2087</v>
      </c>
      <c r="D4414" s="872">
        <v>0.375</v>
      </c>
      <c r="E4414" s="871">
        <v>553.9</v>
      </c>
      <c r="F4414" s="871">
        <v>557</v>
      </c>
      <c r="G4414" s="504">
        <v>553.9</v>
      </c>
      <c r="H4414" s="504">
        <v>557</v>
      </c>
      <c r="I4414" s="510">
        <v>1110.9000000000001</v>
      </c>
    </row>
    <row r="4415" spans="3:9">
      <c r="C4415" s="869" t="s">
        <v>2087</v>
      </c>
      <c r="D4415" s="872">
        <v>0.41666666666666669</v>
      </c>
      <c r="E4415" s="871">
        <v>550.1</v>
      </c>
      <c r="F4415" s="871">
        <v>550</v>
      </c>
      <c r="G4415" s="504">
        <v>550.1</v>
      </c>
      <c r="H4415" s="504">
        <v>550</v>
      </c>
      <c r="I4415" s="510">
        <v>1100.0999999999999</v>
      </c>
    </row>
    <row r="4416" spans="3:9">
      <c r="C4416" s="869" t="s">
        <v>2087</v>
      </c>
      <c r="D4416" s="872">
        <v>0.45833333333333331</v>
      </c>
      <c r="E4416" s="871">
        <v>549.9</v>
      </c>
      <c r="F4416" s="871">
        <v>529</v>
      </c>
      <c r="G4416" s="504">
        <v>549.9</v>
      </c>
      <c r="H4416" s="504">
        <v>529</v>
      </c>
      <c r="I4416" s="510">
        <v>1078.9000000000001</v>
      </c>
    </row>
    <row r="4417" spans="3:9">
      <c r="C4417" s="869" t="s">
        <v>2087</v>
      </c>
      <c r="D4417" s="872">
        <v>0.5</v>
      </c>
      <c r="E4417" s="871">
        <v>550</v>
      </c>
      <c r="F4417" s="871">
        <v>515</v>
      </c>
      <c r="G4417" s="504">
        <v>550</v>
      </c>
      <c r="H4417" s="504">
        <v>515</v>
      </c>
      <c r="I4417" s="510">
        <v>1065</v>
      </c>
    </row>
    <row r="4418" spans="3:9">
      <c r="C4418" s="869" t="s">
        <v>2087</v>
      </c>
      <c r="D4418" s="872">
        <v>0.54166666666666663</v>
      </c>
      <c r="E4418" s="871">
        <v>550</v>
      </c>
      <c r="F4418" s="871">
        <v>522</v>
      </c>
      <c r="G4418" s="504">
        <v>550</v>
      </c>
      <c r="H4418" s="504">
        <v>522</v>
      </c>
      <c r="I4418" s="510">
        <v>1072</v>
      </c>
    </row>
    <row r="4419" spans="3:9">
      <c r="C4419" s="869" t="s">
        <v>2087</v>
      </c>
      <c r="D4419" s="872">
        <v>0.58333333333333337</v>
      </c>
      <c r="E4419" s="871">
        <v>550</v>
      </c>
      <c r="F4419" s="871">
        <v>532</v>
      </c>
      <c r="G4419" s="504">
        <v>550</v>
      </c>
      <c r="H4419" s="504">
        <v>532</v>
      </c>
      <c r="I4419" s="510">
        <v>1082</v>
      </c>
    </row>
    <row r="4420" spans="3:9">
      <c r="C4420" s="869" t="s">
        <v>2087</v>
      </c>
      <c r="D4420" s="872">
        <v>0.625</v>
      </c>
      <c r="E4420" s="871">
        <v>550</v>
      </c>
      <c r="F4420" s="871">
        <v>532</v>
      </c>
      <c r="G4420" s="504">
        <v>550</v>
      </c>
      <c r="H4420" s="504">
        <v>532</v>
      </c>
      <c r="I4420" s="510">
        <v>1082</v>
      </c>
    </row>
    <row r="4421" spans="3:9">
      <c r="C4421" s="869" t="s">
        <v>2087</v>
      </c>
      <c r="D4421" s="872">
        <v>0.66666666666666663</v>
      </c>
      <c r="E4421" s="871">
        <v>550</v>
      </c>
      <c r="F4421" s="871">
        <v>534</v>
      </c>
      <c r="G4421" s="504">
        <v>550</v>
      </c>
      <c r="H4421" s="504">
        <v>534</v>
      </c>
      <c r="I4421" s="510">
        <v>1084</v>
      </c>
    </row>
    <row r="4422" spans="3:9">
      <c r="C4422" s="869" t="s">
        <v>2087</v>
      </c>
      <c r="D4422" s="872">
        <v>0.70833333333333337</v>
      </c>
      <c r="E4422" s="871">
        <v>549.79999999999995</v>
      </c>
      <c r="F4422" s="871">
        <v>532</v>
      </c>
      <c r="G4422" s="504">
        <v>549.79999999999995</v>
      </c>
      <c r="H4422" s="504">
        <v>532</v>
      </c>
      <c r="I4422" s="510">
        <v>1081.8</v>
      </c>
    </row>
    <row r="4423" spans="3:9">
      <c r="C4423" s="869" t="s">
        <v>2087</v>
      </c>
      <c r="D4423" s="872">
        <v>0.75</v>
      </c>
      <c r="E4423" s="871">
        <v>555</v>
      </c>
      <c r="F4423" s="871">
        <v>539</v>
      </c>
      <c r="G4423" s="504">
        <v>555</v>
      </c>
      <c r="H4423" s="504">
        <v>539</v>
      </c>
      <c r="I4423" s="510">
        <v>1094</v>
      </c>
    </row>
    <row r="4424" spans="3:9">
      <c r="C4424" s="869" t="s">
        <v>2087</v>
      </c>
      <c r="D4424" s="872">
        <v>0.79166666666666663</v>
      </c>
      <c r="E4424" s="871">
        <v>540.4</v>
      </c>
      <c r="F4424" s="871">
        <v>540</v>
      </c>
      <c r="G4424" s="504">
        <v>540.4</v>
      </c>
      <c r="H4424" s="504">
        <v>540</v>
      </c>
      <c r="I4424" s="510">
        <v>1080.4000000000001</v>
      </c>
    </row>
    <row r="4425" spans="3:9">
      <c r="C4425" s="869" t="s">
        <v>2087</v>
      </c>
      <c r="D4425" s="872">
        <v>0.83333333333333337</v>
      </c>
      <c r="E4425" s="871">
        <v>496.5</v>
      </c>
      <c r="F4425" s="871">
        <v>428</v>
      </c>
      <c r="G4425" s="504">
        <v>496.5</v>
      </c>
      <c r="H4425" s="504">
        <v>428</v>
      </c>
      <c r="I4425" s="510">
        <v>924.5</v>
      </c>
    </row>
    <row r="4426" spans="3:9">
      <c r="C4426" s="869" t="s">
        <v>2087</v>
      </c>
      <c r="D4426" s="872">
        <v>0.875</v>
      </c>
      <c r="E4426" s="871">
        <v>84.7</v>
      </c>
      <c r="F4426" s="871">
        <v>176</v>
      </c>
      <c r="G4426" s="504">
        <v>84.7</v>
      </c>
      <c r="H4426" s="504">
        <v>176</v>
      </c>
      <c r="I4426" s="510">
        <v>260.7</v>
      </c>
    </row>
    <row r="4427" spans="3:9">
      <c r="C4427" s="869" t="s">
        <v>2087</v>
      </c>
      <c r="D4427" s="872">
        <v>0.91666666666666663</v>
      </c>
      <c r="E4427" s="871">
        <v>21.5</v>
      </c>
      <c r="F4427" s="871">
        <v>128</v>
      </c>
      <c r="G4427" s="504">
        <v>0</v>
      </c>
      <c r="H4427" s="504">
        <v>128</v>
      </c>
      <c r="I4427" s="510">
        <v>128</v>
      </c>
    </row>
    <row r="4428" spans="3:9">
      <c r="C4428" s="869" t="s">
        <v>2087</v>
      </c>
      <c r="D4428" s="872">
        <v>0.95833333333333337</v>
      </c>
      <c r="E4428" s="871">
        <v>461.7</v>
      </c>
      <c r="F4428" s="871">
        <v>450</v>
      </c>
      <c r="G4428" s="504">
        <v>461.7</v>
      </c>
      <c r="H4428" s="504">
        <v>450</v>
      </c>
      <c r="I4428" s="510">
        <v>911.7</v>
      </c>
    </row>
    <row r="4429" spans="3:9">
      <c r="C4429" s="869" t="s">
        <v>2087</v>
      </c>
      <c r="D4429" s="872">
        <v>0</v>
      </c>
      <c r="E4429" s="871">
        <v>0</v>
      </c>
      <c r="F4429" s="871">
        <v>428</v>
      </c>
      <c r="G4429" s="504">
        <v>0</v>
      </c>
      <c r="H4429" s="504">
        <v>428</v>
      </c>
      <c r="I4429" s="510">
        <v>428</v>
      </c>
    </row>
    <row r="4430" spans="3:9">
      <c r="C4430" s="869" t="s">
        <v>2087</v>
      </c>
      <c r="D4430" s="872">
        <v>4.1666666666666664E-2</v>
      </c>
      <c r="E4430" s="871">
        <v>482.9</v>
      </c>
      <c r="F4430" s="871">
        <v>469</v>
      </c>
      <c r="G4430" s="504">
        <v>482.9</v>
      </c>
      <c r="H4430" s="504">
        <v>469</v>
      </c>
      <c r="I4430" s="510">
        <v>951.9</v>
      </c>
    </row>
    <row r="4431" spans="3:9">
      <c r="C4431" s="869" t="s">
        <v>2087</v>
      </c>
      <c r="D4431" s="872">
        <v>8.3333333333333329E-2</v>
      </c>
      <c r="E4431" s="871">
        <v>491.3</v>
      </c>
      <c r="F4431" s="871">
        <v>492</v>
      </c>
      <c r="G4431" s="504">
        <v>491.3</v>
      </c>
      <c r="H4431" s="504">
        <v>492</v>
      </c>
      <c r="I4431" s="510">
        <v>983.3</v>
      </c>
    </row>
    <row r="4432" spans="3:9">
      <c r="C4432" s="869" t="s">
        <v>2087</v>
      </c>
      <c r="D4432" s="872">
        <v>0.125</v>
      </c>
      <c r="E4432" s="871">
        <v>412.7</v>
      </c>
      <c r="F4432" s="871">
        <v>415</v>
      </c>
      <c r="G4432" s="504">
        <v>412.7</v>
      </c>
      <c r="H4432" s="504">
        <v>415</v>
      </c>
      <c r="I4432" s="510">
        <v>827.7</v>
      </c>
    </row>
    <row r="4433" spans="3:9">
      <c r="C4433" s="869" t="s">
        <v>2087</v>
      </c>
      <c r="D4433" s="872">
        <v>0.16666666666666666</v>
      </c>
      <c r="E4433" s="871">
        <v>479.9</v>
      </c>
      <c r="F4433" s="871">
        <v>537</v>
      </c>
      <c r="G4433" s="504">
        <v>479.9</v>
      </c>
      <c r="H4433" s="504">
        <v>537</v>
      </c>
      <c r="I4433" s="510">
        <v>1016.9</v>
      </c>
    </row>
    <row r="4434" spans="3:9">
      <c r="C4434" s="869" t="s">
        <v>2087</v>
      </c>
      <c r="D4434" s="872">
        <v>0.20833333333333334</v>
      </c>
      <c r="E4434" s="871">
        <v>490</v>
      </c>
      <c r="F4434" s="871">
        <v>523</v>
      </c>
      <c r="G4434" s="504">
        <v>490</v>
      </c>
      <c r="H4434" s="504">
        <v>523</v>
      </c>
      <c r="I4434" s="510">
        <v>1013</v>
      </c>
    </row>
    <row r="4435" spans="3:9">
      <c r="C4435" s="869" t="s">
        <v>2087</v>
      </c>
      <c r="D4435" s="872">
        <v>0.25</v>
      </c>
      <c r="E4435" s="871">
        <v>490.1</v>
      </c>
      <c r="F4435" s="871">
        <v>503</v>
      </c>
      <c r="G4435" s="504">
        <v>490.1</v>
      </c>
      <c r="H4435" s="504">
        <v>503</v>
      </c>
      <c r="I4435" s="510">
        <v>993.1</v>
      </c>
    </row>
    <row r="4436" spans="3:9">
      <c r="C4436" s="869" t="s">
        <v>2087</v>
      </c>
      <c r="D4436" s="872">
        <v>0.29166666666666669</v>
      </c>
      <c r="E4436" s="871">
        <v>489.9</v>
      </c>
      <c r="F4436" s="871">
        <v>504</v>
      </c>
      <c r="G4436" s="504">
        <v>489.9</v>
      </c>
      <c r="H4436" s="504">
        <v>504</v>
      </c>
      <c r="I4436" s="510">
        <v>993.9</v>
      </c>
    </row>
    <row r="4437" spans="3:9">
      <c r="C4437" s="869" t="s">
        <v>2087</v>
      </c>
      <c r="D4437" s="872">
        <v>0.33333333333333331</v>
      </c>
      <c r="E4437" s="871">
        <v>489.8</v>
      </c>
      <c r="F4437" s="871">
        <v>504</v>
      </c>
      <c r="G4437" s="504">
        <v>489.8</v>
      </c>
      <c r="H4437" s="504">
        <v>504</v>
      </c>
      <c r="I4437" s="510">
        <v>993.8</v>
      </c>
    </row>
    <row r="4438" spans="3:9">
      <c r="C4438" s="869" t="s">
        <v>2087</v>
      </c>
      <c r="D4438" s="872">
        <v>0.375</v>
      </c>
      <c r="E4438" s="871">
        <v>489.9</v>
      </c>
      <c r="F4438" s="871">
        <v>504</v>
      </c>
      <c r="G4438" s="504">
        <v>489.9</v>
      </c>
      <c r="H4438" s="504">
        <v>504</v>
      </c>
      <c r="I4438" s="510">
        <v>993.9</v>
      </c>
    </row>
    <row r="4439" spans="3:9">
      <c r="C4439" s="869" t="s">
        <v>2087</v>
      </c>
      <c r="D4439" s="872">
        <v>0.41666666666666669</v>
      </c>
      <c r="E4439" s="871">
        <v>494.7</v>
      </c>
      <c r="F4439" s="871">
        <v>515</v>
      </c>
      <c r="G4439" s="504">
        <v>494.7</v>
      </c>
      <c r="H4439" s="504">
        <v>515</v>
      </c>
      <c r="I4439" s="510">
        <v>1009.7</v>
      </c>
    </row>
    <row r="4440" spans="3:9">
      <c r="C4440" s="869" t="s">
        <v>2087</v>
      </c>
      <c r="D4440" s="872">
        <v>0.45833333333333331</v>
      </c>
      <c r="E4440" s="871">
        <v>500.1</v>
      </c>
      <c r="F4440" s="871">
        <v>523</v>
      </c>
      <c r="G4440" s="504">
        <v>500.1</v>
      </c>
      <c r="H4440" s="504">
        <v>523</v>
      </c>
      <c r="I4440" s="510">
        <v>1023.1</v>
      </c>
    </row>
    <row r="4441" spans="3:9">
      <c r="C4441" s="869" t="s">
        <v>2087</v>
      </c>
      <c r="D4441" s="872">
        <v>0.5</v>
      </c>
      <c r="E4441" s="871">
        <v>506.8</v>
      </c>
      <c r="F4441" s="871">
        <v>523</v>
      </c>
      <c r="G4441" s="504">
        <v>506.8</v>
      </c>
      <c r="H4441" s="504">
        <v>523</v>
      </c>
      <c r="I4441" s="510">
        <v>1029.8</v>
      </c>
    </row>
    <row r="4442" spans="3:9">
      <c r="C4442" s="869" t="s">
        <v>2087</v>
      </c>
      <c r="D4442" s="872">
        <v>0.54166666666666663</v>
      </c>
      <c r="E4442" s="871">
        <v>520</v>
      </c>
      <c r="F4442" s="871">
        <v>518</v>
      </c>
      <c r="G4442" s="504">
        <v>520</v>
      </c>
      <c r="H4442" s="504">
        <v>518</v>
      </c>
      <c r="I4442" s="510">
        <v>1038</v>
      </c>
    </row>
    <row r="4443" spans="3:9">
      <c r="C4443" s="869" t="s">
        <v>2087</v>
      </c>
      <c r="D4443" s="872">
        <v>0.58333333333333337</v>
      </c>
      <c r="E4443" s="871">
        <v>520.1</v>
      </c>
      <c r="F4443" s="871">
        <v>502</v>
      </c>
      <c r="G4443" s="504">
        <v>520.1</v>
      </c>
      <c r="H4443" s="504">
        <v>502</v>
      </c>
      <c r="I4443" s="510">
        <v>1022.1</v>
      </c>
    </row>
    <row r="4444" spans="3:9">
      <c r="C4444" s="869" t="s">
        <v>2087</v>
      </c>
      <c r="D4444" s="872">
        <v>0.625</v>
      </c>
      <c r="E4444" s="871">
        <v>520.1</v>
      </c>
      <c r="F4444" s="871">
        <v>501</v>
      </c>
      <c r="G4444" s="504">
        <v>520.1</v>
      </c>
      <c r="H4444" s="504">
        <v>501</v>
      </c>
      <c r="I4444" s="510">
        <v>1021.1</v>
      </c>
    </row>
    <row r="4445" spans="3:9">
      <c r="C4445" s="869" t="s">
        <v>2087</v>
      </c>
      <c r="D4445" s="872">
        <v>0.66666666666666663</v>
      </c>
      <c r="E4445" s="871">
        <v>520</v>
      </c>
      <c r="F4445" s="871">
        <v>486</v>
      </c>
      <c r="G4445" s="504">
        <v>520</v>
      </c>
      <c r="H4445" s="504">
        <v>486</v>
      </c>
      <c r="I4445" s="510">
        <v>1006</v>
      </c>
    </row>
    <row r="4446" spans="3:9">
      <c r="C4446" s="869" t="s">
        <v>2087</v>
      </c>
      <c r="D4446" s="872">
        <v>0.70833333333333337</v>
      </c>
      <c r="E4446" s="871">
        <v>520.1</v>
      </c>
      <c r="F4446" s="871">
        <v>420</v>
      </c>
      <c r="G4446" s="504">
        <v>520.1</v>
      </c>
      <c r="H4446" s="504">
        <v>420</v>
      </c>
      <c r="I4446" s="510">
        <v>940.1</v>
      </c>
    </row>
    <row r="4447" spans="3:9">
      <c r="C4447" s="869" t="s">
        <v>2087</v>
      </c>
      <c r="D4447" s="872">
        <v>0.75</v>
      </c>
      <c r="E4447" s="871">
        <v>513.6</v>
      </c>
      <c r="F4447" s="871">
        <v>361</v>
      </c>
      <c r="G4447" s="504">
        <v>513.6</v>
      </c>
      <c r="H4447" s="504">
        <v>361</v>
      </c>
      <c r="I4447" s="510">
        <v>874.6</v>
      </c>
    </row>
    <row r="4448" spans="3:9">
      <c r="C4448" s="869" t="s">
        <v>2087</v>
      </c>
      <c r="D4448" s="872">
        <v>0.79166666666666663</v>
      </c>
      <c r="E4448" s="871">
        <v>468</v>
      </c>
      <c r="F4448" s="871">
        <v>524</v>
      </c>
      <c r="G4448" s="504">
        <v>468</v>
      </c>
      <c r="H4448" s="504">
        <v>524</v>
      </c>
      <c r="I4448" s="510">
        <v>992</v>
      </c>
    </row>
    <row r="4449" spans="3:9">
      <c r="C4449" s="869" t="s">
        <v>2087</v>
      </c>
      <c r="D4449" s="872">
        <v>0.83333333333333337</v>
      </c>
      <c r="E4449" s="871">
        <v>497.2</v>
      </c>
      <c r="F4449" s="871">
        <v>557</v>
      </c>
      <c r="G4449" s="504">
        <v>497.2</v>
      </c>
      <c r="H4449" s="504">
        <v>557</v>
      </c>
      <c r="I4449" s="510">
        <v>1054.2</v>
      </c>
    </row>
    <row r="4450" spans="3:9">
      <c r="C4450" s="869" t="s">
        <v>2087</v>
      </c>
      <c r="D4450" s="872">
        <v>0.875</v>
      </c>
      <c r="E4450" s="871">
        <v>514.20000000000005</v>
      </c>
      <c r="F4450" s="871">
        <v>610</v>
      </c>
      <c r="G4450" s="504">
        <v>514.20000000000005</v>
      </c>
      <c r="H4450" s="504">
        <v>610</v>
      </c>
      <c r="I4450" s="510">
        <v>1124.2</v>
      </c>
    </row>
    <row r="4451" spans="3:9">
      <c r="C4451" s="869" t="s">
        <v>2087</v>
      </c>
      <c r="D4451" s="872">
        <v>0.91666666666666663</v>
      </c>
      <c r="E4451" s="871">
        <v>520</v>
      </c>
      <c r="F4451" s="871">
        <v>594</v>
      </c>
      <c r="G4451" s="504">
        <v>520</v>
      </c>
      <c r="H4451" s="504">
        <v>594</v>
      </c>
      <c r="I4451" s="510">
        <v>1114</v>
      </c>
    </row>
    <row r="4452" spans="3:9">
      <c r="C4452" s="869" t="s">
        <v>2087</v>
      </c>
      <c r="D4452" s="872">
        <v>0.95833333333333337</v>
      </c>
      <c r="E4452" s="871">
        <v>525.6</v>
      </c>
      <c r="F4452" s="871">
        <v>562</v>
      </c>
      <c r="G4452" s="504">
        <v>525.6</v>
      </c>
      <c r="H4452" s="504">
        <v>562</v>
      </c>
      <c r="I4452" s="510">
        <v>1087.5999999999999</v>
      </c>
    </row>
    <row r="4453" spans="3:9">
      <c r="C4453" s="869" t="s">
        <v>2087</v>
      </c>
      <c r="D4453" s="872">
        <v>0</v>
      </c>
      <c r="E4453" s="871">
        <v>530</v>
      </c>
      <c r="F4453" s="871">
        <v>599</v>
      </c>
      <c r="G4453" s="504">
        <v>530</v>
      </c>
      <c r="H4453" s="504">
        <v>599</v>
      </c>
      <c r="I4453" s="510">
        <v>1129</v>
      </c>
    </row>
    <row r="4454" spans="3:9">
      <c r="C4454" s="869" t="s">
        <v>2087</v>
      </c>
      <c r="D4454" s="872">
        <v>4.1666666666666664E-2</v>
      </c>
      <c r="E4454" s="871">
        <v>537.4</v>
      </c>
      <c r="F4454" s="871">
        <v>556</v>
      </c>
      <c r="G4454" s="504">
        <v>537.4</v>
      </c>
      <c r="H4454" s="504">
        <v>556</v>
      </c>
      <c r="I4454" s="510">
        <v>1093.4000000000001</v>
      </c>
    </row>
    <row r="4455" spans="3:9">
      <c r="C4455" s="869" t="s">
        <v>2087</v>
      </c>
      <c r="D4455" s="872">
        <v>8.3333333333333329E-2</v>
      </c>
      <c r="E4455" s="871">
        <v>553.1</v>
      </c>
      <c r="F4455" s="871">
        <v>530</v>
      </c>
      <c r="G4455" s="504">
        <v>553.1</v>
      </c>
      <c r="H4455" s="504">
        <v>530</v>
      </c>
      <c r="I4455" s="510">
        <v>1083.0999999999999</v>
      </c>
    </row>
    <row r="4456" spans="3:9">
      <c r="C4456" s="869" t="s">
        <v>2087</v>
      </c>
      <c r="D4456" s="872">
        <v>0.125</v>
      </c>
      <c r="E4456" s="871">
        <v>540</v>
      </c>
      <c r="F4456" s="871">
        <v>523</v>
      </c>
      <c r="G4456" s="504">
        <v>540</v>
      </c>
      <c r="H4456" s="504">
        <v>523</v>
      </c>
      <c r="I4456" s="510">
        <v>1063</v>
      </c>
    </row>
    <row r="4457" spans="3:9">
      <c r="C4457" s="869" t="s">
        <v>2087</v>
      </c>
      <c r="D4457" s="872">
        <v>0.16666666666666666</v>
      </c>
      <c r="E4457" s="871">
        <v>520.4</v>
      </c>
      <c r="F4457" s="871">
        <v>489</v>
      </c>
      <c r="G4457" s="504">
        <v>520.4</v>
      </c>
      <c r="H4457" s="504">
        <v>489</v>
      </c>
      <c r="I4457" s="510">
        <v>1009.4</v>
      </c>
    </row>
    <row r="4458" spans="3:9">
      <c r="C4458" s="869" t="s">
        <v>2087</v>
      </c>
      <c r="D4458" s="872">
        <v>0.20833333333333334</v>
      </c>
      <c r="E4458" s="871">
        <v>509.9</v>
      </c>
      <c r="F4458" s="871">
        <v>488</v>
      </c>
      <c r="G4458" s="504">
        <v>509.9</v>
      </c>
      <c r="H4458" s="504">
        <v>488</v>
      </c>
      <c r="I4458" s="510">
        <v>997.9</v>
      </c>
    </row>
    <row r="4459" spans="3:9">
      <c r="C4459" s="869" t="s">
        <v>2087</v>
      </c>
      <c r="D4459" s="872">
        <v>0.25</v>
      </c>
      <c r="E4459" s="871">
        <v>510</v>
      </c>
      <c r="F4459" s="871">
        <v>512</v>
      </c>
      <c r="G4459" s="504">
        <v>510</v>
      </c>
      <c r="H4459" s="504">
        <v>512</v>
      </c>
      <c r="I4459" s="510">
        <v>1022</v>
      </c>
    </row>
    <row r="4460" spans="3:9">
      <c r="C4460" s="869" t="s">
        <v>2087</v>
      </c>
      <c r="D4460" s="872">
        <v>0.29166666666666669</v>
      </c>
      <c r="E4460" s="871">
        <v>509.9</v>
      </c>
      <c r="F4460" s="871">
        <v>514</v>
      </c>
      <c r="G4460" s="504">
        <v>509.9</v>
      </c>
      <c r="H4460" s="504">
        <v>514</v>
      </c>
      <c r="I4460" s="510">
        <v>1023.9</v>
      </c>
    </row>
    <row r="4461" spans="3:9">
      <c r="C4461" s="869" t="s">
        <v>2087</v>
      </c>
      <c r="D4461" s="872">
        <v>0.33333333333333331</v>
      </c>
      <c r="E4461" s="871">
        <v>510</v>
      </c>
      <c r="F4461" s="871">
        <v>514</v>
      </c>
      <c r="G4461" s="504">
        <v>510</v>
      </c>
      <c r="H4461" s="504">
        <v>514</v>
      </c>
      <c r="I4461" s="510">
        <v>1024</v>
      </c>
    </row>
    <row r="4462" spans="3:9">
      <c r="C4462" s="869" t="s">
        <v>2087</v>
      </c>
      <c r="D4462" s="872">
        <v>0.375</v>
      </c>
      <c r="E4462" s="871">
        <v>510</v>
      </c>
      <c r="F4462" s="871">
        <v>485</v>
      </c>
      <c r="G4462" s="504">
        <v>510</v>
      </c>
      <c r="H4462" s="504">
        <v>485</v>
      </c>
      <c r="I4462" s="510">
        <v>995</v>
      </c>
    </row>
    <row r="4463" spans="3:9">
      <c r="C4463" s="869" t="s">
        <v>2087</v>
      </c>
      <c r="D4463" s="872">
        <v>0.41666666666666669</v>
      </c>
      <c r="E4463" s="871">
        <v>509.9</v>
      </c>
      <c r="F4463" s="871">
        <v>491</v>
      </c>
      <c r="G4463" s="504">
        <v>509.9</v>
      </c>
      <c r="H4463" s="504">
        <v>491</v>
      </c>
      <c r="I4463" s="510">
        <v>1000.9</v>
      </c>
    </row>
    <row r="4464" spans="3:9">
      <c r="C4464" s="869" t="s">
        <v>2087</v>
      </c>
      <c r="D4464" s="872">
        <v>0.45833333333333331</v>
      </c>
      <c r="E4464" s="871">
        <v>509.9</v>
      </c>
      <c r="F4464" s="871">
        <v>545</v>
      </c>
      <c r="G4464" s="504">
        <v>509.9</v>
      </c>
      <c r="H4464" s="504">
        <v>545</v>
      </c>
      <c r="I4464" s="510">
        <v>1054.9000000000001</v>
      </c>
    </row>
    <row r="4465" spans="3:9">
      <c r="C4465" s="869" t="s">
        <v>2087</v>
      </c>
      <c r="D4465" s="872">
        <v>0.5</v>
      </c>
      <c r="E4465" s="871">
        <v>510.1</v>
      </c>
      <c r="F4465" s="871">
        <v>551</v>
      </c>
      <c r="G4465" s="504">
        <v>510.1</v>
      </c>
      <c r="H4465" s="504">
        <v>551</v>
      </c>
      <c r="I4465" s="510">
        <v>1061.0999999999999</v>
      </c>
    </row>
    <row r="4466" spans="3:9">
      <c r="C4466" s="869" t="s">
        <v>2087</v>
      </c>
      <c r="D4466" s="872">
        <v>0.54166666666666663</v>
      </c>
      <c r="E4466" s="871">
        <v>509.9</v>
      </c>
      <c r="F4466" s="871">
        <v>552</v>
      </c>
      <c r="G4466" s="504">
        <v>509.9</v>
      </c>
      <c r="H4466" s="504">
        <v>552</v>
      </c>
      <c r="I4466" s="510">
        <v>1061.9000000000001</v>
      </c>
    </row>
    <row r="4467" spans="3:9">
      <c r="C4467" s="869" t="s">
        <v>2087</v>
      </c>
      <c r="D4467" s="872">
        <v>0.58333333333333337</v>
      </c>
      <c r="E4467" s="871">
        <v>510</v>
      </c>
      <c r="F4467" s="871">
        <v>546</v>
      </c>
      <c r="G4467" s="504">
        <v>510</v>
      </c>
      <c r="H4467" s="504">
        <v>546</v>
      </c>
      <c r="I4467" s="510">
        <v>1056</v>
      </c>
    </row>
    <row r="4468" spans="3:9">
      <c r="C4468" s="869" t="s">
        <v>2087</v>
      </c>
      <c r="D4468" s="872">
        <v>0.625</v>
      </c>
      <c r="E4468" s="871">
        <v>510</v>
      </c>
      <c r="F4468" s="871">
        <v>507</v>
      </c>
      <c r="G4468" s="504">
        <v>510</v>
      </c>
      <c r="H4468" s="504">
        <v>507</v>
      </c>
      <c r="I4468" s="510">
        <v>1017</v>
      </c>
    </row>
    <row r="4469" spans="3:9">
      <c r="C4469" s="869" t="s">
        <v>2087</v>
      </c>
      <c r="D4469" s="872">
        <v>0.66666666666666663</v>
      </c>
      <c r="E4469" s="871">
        <v>488.2</v>
      </c>
      <c r="F4469" s="871">
        <v>500</v>
      </c>
      <c r="G4469" s="504">
        <v>488.2</v>
      </c>
      <c r="H4469" s="504">
        <v>500</v>
      </c>
      <c r="I4469" s="510">
        <v>988.2</v>
      </c>
    </row>
    <row r="4470" spans="3:9">
      <c r="C4470" s="869" t="s">
        <v>2087</v>
      </c>
      <c r="D4470" s="872">
        <v>0.70833333333333337</v>
      </c>
      <c r="E4470" s="871">
        <v>476.6</v>
      </c>
      <c r="F4470" s="871">
        <v>477</v>
      </c>
      <c r="G4470" s="504">
        <v>476.6</v>
      </c>
      <c r="H4470" s="504">
        <v>477</v>
      </c>
      <c r="I4470" s="510">
        <v>953.6</v>
      </c>
    </row>
    <row r="4471" spans="3:9">
      <c r="C4471" s="869" t="s">
        <v>2087</v>
      </c>
      <c r="D4471" s="872">
        <v>0.75</v>
      </c>
      <c r="E4471" s="871">
        <v>477.1</v>
      </c>
      <c r="F4471" s="871">
        <v>428</v>
      </c>
      <c r="G4471" s="504">
        <v>477.1</v>
      </c>
      <c r="H4471" s="504">
        <v>428</v>
      </c>
      <c r="I4471" s="510">
        <v>905.1</v>
      </c>
    </row>
    <row r="4472" spans="3:9">
      <c r="C4472" s="869" t="s">
        <v>2087</v>
      </c>
      <c r="D4472" s="872">
        <v>0.79166666666666663</v>
      </c>
      <c r="E4472" s="871">
        <v>483.1</v>
      </c>
      <c r="F4472" s="871">
        <v>446</v>
      </c>
      <c r="G4472" s="504">
        <v>483.1</v>
      </c>
      <c r="H4472" s="504">
        <v>446</v>
      </c>
      <c r="I4472" s="510">
        <v>929.1</v>
      </c>
    </row>
    <row r="4473" spans="3:9">
      <c r="C4473" s="869" t="s">
        <v>2087</v>
      </c>
      <c r="D4473" s="872">
        <v>0.83333333333333337</v>
      </c>
      <c r="E4473" s="871">
        <v>513.1</v>
      </c>
      <c r="F4473" s="871">
        <v>515</v>
      </c>
      <c r="G4473" s="504">
        <v>513.1</v>
      </c>
      <c r="H4473" s="504">
        <v>515</v>
      </c>
      <c r="I4473" s="510">
        <v>1028.0999999999999</v>
      </c>
    </row>
    <row r="4474" spans="3:9">
      <c r="C4474" s="869" t="s">
        <v>2087</v>
      </c>
      <c r="D4474" s="872">
        <v>0.875</v>
      </c>
      <c r="E4474" s="871">
        <v>520.1</v>
      </c>
      <c r="F4474" s="871">
        <v>522</v>
      </c>
      <c r="G4474" s="504">
        <v>520.1</v>
      </c>
      <c r="H4474" s="504">
        <v>522</v>
      </c>
      <c r="I4474" s="510">
        <v>1042.0999999999999</v>
      </c>
    </row>
    <row r="4475" spans="3:9">
      <c r="C4475" s="869" t="s">
        <v>2087</v>
      </c>
      <c r="D4475" s="872">
        <v>0.91666666666666663</v>
      </c>
      <c r="E4475" s="871">
        <v>519.6</v>
      </c>
      <c r="F4475" s="871">
        <v>514</v>
      </c>
      <c r="G4475" s="504">
        <v>519.6</v>
      </c>
      <c r="H4475" s="504">
        <v>514</v>
      </c>
      <c r="I4475" s="510">
        <v>1033.5999999999999</v>
      </c>
    </row>
    <row r="4476" spans="3:9">
      <c r="C4476" s="869" t="s">
        <v>2087</v>
      </c>
      <c r="D4476" s="872">
        <v>0.95833333333333337</v>
      </c>
      <c r="E4476" s="871">
        <v>510</v>
      </c>
      <c r="F4476" s="871">
        <v>503</v>
      </c>
      <c r="G4476" s="504">
        <v>510</v>
      </c>
      <c r="H4476" s="504">
        <v>503</v>
      </c>
      <c r="I4476" s="510">
        <v>1013</v>
      </c>
    </row>
    <row r="4477" spans="3:9">
      <c r="C4477" s="870">
        <v>45658</v>
      </c>
      <c r="D4477" s="872">
        <v>0</v>
      </c>
      <c r="E4477" s="871">
        <v>509.9</v>
      </c>
      <c r="F4477" s="871">
        <v>494</v>
      </c>
      <c r="G4477" s="504">
        <v>509.9</v>
      </c>
      <c r="H4477" s="504">
        <v>494</v>
      </c>
      <c r="I4477" s="510">
        <v>1003.9</v>
      </c>
    </row>
    <row r="4478" spans="3:9">
      <c r="C4478" s="870">
        <v>45658</v>
      </c>
      <c r="D4478" s="872">
        <v>4.1666666666666664E-2</v>
      </c>
      <c r="E4478" s="871">
        <v>523.6</v>
      </c>
      <c r="F4478" s="871">
        <v>527</v>
      </c>
      <c r="G4478" s="504">
        <v>523.6</v>
      </c>
      <c r="H4478" s="504">
        <v>527</v>
      </c>
      <c r="I4478" s="510">
        <v>1050.5999999999999</v>
      </c>
    </row>
    <row r="4479" spans="3:9">
      <c r="C4479" s="870">
        <v>45658</v>
      </c>
      <c r="D4479" s="872">
        <v>8.3333333333333329E-2</v>
      </c>
      <c r="E4479" s="871">
        <v>530.20000000000005</v>
      </c>
      <c r="F4479" s="871">
        <v>538</v>
      </c>
      <c r="G4479" s="504">
        <v>530.20000000000005</v>
      </c>
      <c r="H4479" s="504">
        <v>538</v>
      </c>
      <c r="I4479" s="510">
        <v>1068.2</v>
      </c>
    </row>
    <row r="4480" spans="3:9">
      <c r="C4480" s="870">
        <v>45658</v>
      </c>
      <c r="D4480" s="872">
        <v>0.125</v>
      </c>
      <c r="E4480" s="871">
        <v>530</v>
      </c>
      <c r="F4480" s="871">
        <v>541</v>
      </c>
      <c r="G4480" s="504">
        <v>530</v>
      </c>
      <c r="H4480" s="504">
        <v>541</v>
      </c>
      <c r="I4480" s="510">
        <v>1071</v>
      </c>
    </row>
    <row r="4481" spans="3:9">
      <c r="C4481" s="870">
        <v>45658</v>
      </c>
      <c r="D4481" s="872">
        <v>0.16666666666666666</v>
      </c>
      <c r="E4481" s="871">
        <v>493.9</v>
      </c>
      <c r="F4481" s="871">
        <v>533</v>
      </c>
      <c r="G4481" s="504">
        <v>493.9</v>
      </c>
      <c r="H4481" s="504">
        <v>533</v>
      </c>
      <c r="I4481" s="510">
        <v>1026.9000000000001</v>
      </c>
    </row>
    <row r="4482" spans="3:9">
      <c r="C4482" s="870">
        <v>45658</v>
      </c>
      <c r="D4482" s="872">
        <v>0.20833333333333334</v>
      </c>
      <c r="E4482" s="871">
        <v>510.1</v>
      </c>
      <c r="F4482" s="871">
        <v>510</v>
      </c>
      <c r="G4482" s="504">
        <v>510.1</v>
      </c>
      <c r="H4482" s="504">
        <v>510</v>
      </c>
      <c r="I4482" s="510">
        <v>1020.1</v>
      </c>
    </row>
    <row r="4483" spans="3:9">
      <c r="C4483" s="870">
        <v>45658</v>
      </c>
      <c r="D4483" s="872">
        <v>0.25</v>
      </c>
      <c r="E4483" s="871">
        <v>500</v>
      </c>
      <c r="F4483" s="871">
        <v>498</v>
      </c>
      <c r="G4483" s="504">
        <v>500</v>
      </c>
      <c r="H4483" s="504">
        <v>498</v>
      </c>
      <c r="I4483" s="510">
        <v>998</v>
      </c>
    </row>
    <row r="4484" spans="3:9">
      <c r="C4484" s="870">
        <v>45658</v>
      </c>
      <c r="D4484" s="872">
        <v>0.29166666666666669</v>
      </c>
      <c r="E4484" s="871">
        <v>499.8</v>
      </c>
      <c r="F4484" s="871">
        <v>491</v>
      </c>
      <c r="G4484" s="504">
        <v>499.8</v>
      </c>
      <c r="H4484" s="504">
        <v>491</v>
      </c>
      <c r="I4484" s="510">
        <v>990.8</v>
      </c>
    </row>
    <row r="4485" spans="3:9">
      <c r="C4485" s="870">
        <v>45658</v>
      </c>
      <c r="D4485" s="872">
        <v>0.33333333333333331</v>
      </c>
      <c r="E4485" s="871">
        <v>500</v>
      </c>
      <c r="F4485" s="871">
        <v>488</v>
      </c>
      <c r="G4485" s="504">
        <v>500</v>
      </c>
      <c r="H4485" s="504">
        <v>488</v>
      </c>
      <c r="I4485" s="510">
        <v>988</v>
      </c>
    </row>
    <row r="4486" spans="3:9">
      <c r="C4486" s="870">
        <v>45658</v>
      </c>
      <c r="D4486" s="872">
        <v>0.375</v>
      </c>
      <c r="E4486" s="871">
        <v>500</v>
      </c>
      <c r="F4486" s="871">
        <v>478</v>
      </c>
      <c r="G4486" s="504">
        <v>500</v>
      </c>
      <c r="H4486" s="504">
        <v>478</v>
      </c>
      <c r="I4486" s="510">
        <v>978</v>
      </c>
    </row>
    <row r="4487" spans="3:9">
      <c r="C4487" s="870">
        <v>45658</v>
      </c>
      <c r="D4487" s="872">
        <v>0.41666666666666669</v>
      </c>
      <c r="E4487" s="871">
        <v>485.2</v>
      </c>
      <c r="F4487" s="871">
        <v>471</v>
      </c>
      <c r="G4487" s="504">
        <v>485.2</v>
      </c>
      <c r="H4487" s="504">
        <v>471</v>
      </c>
      <c r="I4487" s="510">
        <v>956.2</v>
      </c>
    </row>
    <row r="4488" spans="3:9">
      <c r="C4488" s="870">
        <v>45658</v>
      </c>
      <c r="D4488" s="872">
        <v>0.45833333333333331</v>
      </c>
      <c r="E4488" s="871">
        <v>491.5</v>
      </c>
      <c r="F4488" s="871">
        <v>474</v>
      </c>
      <c r="G4488" s="504">
        <v>491.5</v>
      </c>
      <c r="H4488" s="504">
        <v>474</v>
      </c>
      <c r="I4488" s="510">
        <v>965.5</v>
      </c>
    </row>
    <row r="4489" spans="3:9">
      <c r="C4489" s="870">
        <v>45658</v>
      </c>
      <c r="D4489" s="872">
        <v>0.5</v>
      </c>
      <c r="E4489" s="871">
        <v>507.9</v>
      </c>
      <c r="F4489" s="871">
        <v>477</v>
      </c>
      <c r="G4489" s="504">
        <v>507.9</v>
      </c>
      <c r="H4489" s="504">
        <v>477</v>
      </c>
      <c r="I4489" s="510">
        <v>984.9</v>
      </c>
    </row>
    <row r="4490" spans="3:9">
      <c r="C4490" s="870">
        <v>45658</v>
      </c>
      <c r="D4490" s="872">
        <v>0.54166666666666663</v>
      </c>
      <c r="E4490" s="871">
        <v>490.7</v>
      </c>
      <c r="F4490" s="871">
        <v>496</v>
      </c>
      <c r="G4490" s="504">
        <v>490.7</v>
      </c>
      <c r="H4490" s="504">
        <v>496</v>
      </c>
      <c r="I4490" s="510">
        <v>986.7</v>
      </c>
    </row>
    <row r="4491" spans="3:9">
      <c r="C4491" s="870">
        <v>45658</v>
      </c>
      <c r="D4491" s="872">
        <v>0.58333333333333337</v>
      </c>
      <c r="E4491" s="871">
        <v>503.9</v>
      </c>
      <c r="F4491" s="871">
        <v>500</v>
      </c>
      <c r="G4491" s="504">
        <v>503.9</v>
      </c>
      <c r="H4491" s="504">
        <v>500</v>
      </c>
      <c r="I4491" s="510">
        <v>1003.9</v>
      </c>
    </row>
    <row r="4492" spans="3:9">
      <c r="C4492" s="870">
        <v>45658</v>
      </c>
      <c r="D4492" s="872">
        <v>0.625</v>
      </c>
      <c r="E4492" s="871">
        <v>505.1</v>
      </c>
      <c r="F4492" s="871">
        <v>503</v>
      </c>
      <c r="G4492" s="504">
        <v>505.1</v>
      </c>
      <c r="H4492" s="504">
        <v>503</v>
      </c>
      <c r="I4492" s="510">
        <v>1008.1</v>
      </c>
    </row>
    <row r="4493" spans="3:9">
      <c r="C4493" s="870">
        <v>45658</v>
      </c>
      <c r="D4493" s="872">
        <v>0.66666666666666663</v>
      </c>
      <c r="E4493" s="871">
        <v>504.9</v>
      </c>
      <c r="F4493" s="871">
        <v>505</v>
      </c>
      <c r="G4493" s="504">
        <v>504.9</v>
      </c>
      <c r="H4493" s="504">
        <v>505</v>
      </c>
      <c r="I4493" s="510">
        <v>1009.9</v>
      </c>
    </row>
    <row r="4494" spans="3:9">
      <c r="C4494" s="870">
        <v>45658</v>
      </c>
      <c r="D4494" s="872">
        <v>0.70833333333333337</v>
      </c>
      <c r="E4494" s="871">
        <v>507.7</v>
      </c>
      <c r="F4494" s="871">
        <v>505</v>
      </c>
      <c r="G4494" s="504">
        <v>507.7</v>
      </c>
      <c r="H4494" s="504">
        <v>505</v>
      </c>
      <c r="I4494" s="510">
        <v>1012.7</v>
      </c>
    </row>
    <row r="4495" spans="3:9">
      <c r="C4495" s="870">
        <v>45658</v>
      </c>
      <c r="D4495" s="872">
        <v>0.75</v>
      </c>
      <c r="E4495" s="871">
        <v>512.29999999999995</v>
      </c>
      <c r="F4495" s="871">
        <v>505</v>
      </c>
      <c r="G4495" s="504">
        <v>512.29999999999995</v>
      </c>
      <c r="H4495" s="504">
        <v>505</v>
      </c>
      <c r="I4495" s="510">
        <v>1017.3</v>
      </c>
    </row>
    <row r="4496" spans="3:9">
      <c r="C4496" s="870">
        <v>45658</v>
      </c>
      <c r="D4496" s="872">
        <v>0.79166666666666663</v>
      </c>
      <c r="E4496" s="871">
        <v>525.1</v>
      </c>
      <c r="F4496" s="871">
        <v>503</v>
      </c>
      <c r="G4496" s="504">
        <v>525.1</v>
      </c>
      <c r="H4496" s="504">
        <v>503</v>
      </c>
      <c r="I4496" s="510">
        <v>1028.0999999999999</v>
      </c>
    </row>
    <row r="4497" spans="3:9">
      <c r="C4497" s="870">
        <v>45658</v>
      </c>
      <c r="D4497" s="872">
        <v>0.83333333333333337</v>
      </c>
      <c r="E4497" s="871">
        <v>525</v>
      </c>
      <c r="F4497" s="871">
        <v>486</v>
      </c>
      <c r="G4497" s="504">
        <v>525</v>
      </c>
      <c r="H4497" s="504">
        <v>486</v>
      </c>
      <c r="I4497" s="510">
        <v>1011</v>
      </c>
    </row>
    <row r="4498" spans="3:9">
      <c r="C4498" s="870">
        <v>45658</v>
      </c>
      <c r="D4498" s="872">
        <v>0.875</v>
      </c>
      <c r="E4498" s="871">
        <v>512.9</v>
      </c>
      <c r="F4498" s="871">
        <v>468</v>
      </c>
      <c r="G4498" s="504">
        <v>512.9</v>
      </c>
      <c r="H4498" s="504">
        <v>468</v>
      </c>
      <c r="I4498" s="510">
        <v>980.9</v>
      </c>
    </row>
    <row r="4499" spans="3:9">
      <c r="C4499" s="870">
        <v>45658</v>
      </c>
      <c r="D4499" s="872">
        <v>0.91666666666666663</v>
      </c>
      <c r="E4499" s="871">
        <v>499.9</v>
      </c>
      <c r="F4499" s="871">
        <v>471</v>
      </c>
      <c r="G4499" s="504">
        <v>499.9</v>
      </c>
      <c r="H4499" s="504">
        <v>471</v>
      </c>
      <c r="I4499" s="510">
        <v>970.9</v>
      </c>
    </row>
    <row r="4500" spans="3:9">
      <c r="C4500" s="870">
        <v>45658</v>
      </c>
      <c r="D4500" s="872">
        <v>0.95833333333333337</v>
      </c>
      <c r="E4500" s="871">
        <v>500</v>
      </c>
      <c r="F4500" s="871">
        <v>550</v>
      </c>
      <c r="G4500" s="504">
        <v>500</v>
      </c>
      <c r="H4500" s="504">
        <v>550</v>
      </c>
      <c r="I4500" s="510">
        <v>1050</v>
      </c>
    </row>
    <row r="4501" spans="3:9">
      <c r="C4501" s="870">
        <v>45659</v>
      </c>
      <c r="D4501" s="872">
        <v>0</v>
      </c>
      <c r="E4501" s="871">
        <v>500.1</v>
      </c>
      <c r="F4501" s="871">
        <v>537</v>
      </c>
      <c r="G4501" s="504">
        <v>500.1</v>
      </c>
      <c r="H4501" s="504">
        <v>537</v>
      </c>
      <c r="I4501" s="510">
        <v>1037.0999999999999</v>
      </c>
    </row>
    <row r="4502" spans="3:9">
      <c r="C4502" s="870">
        <v>45659</v>
      </c>
      <c r="D4502" s="872">
        <v>4.1666666666666664E-2</v>
      </c>
      <c r="E4502" s="871">
        <v>499.9</v>
      </c>
      <c r="F4502" s="871">
        <v>537</v>
      </c>
      <c r="G4502" s="504">
        <v>499.9</v>
      </c>
      <c r="H4502" s="504">
        <v>537</v>
      </c>
      <c r="I4502" s="510">
        <v>1036.9000000000001</v>
      </c>
    </row>
    <row r="4503" spans="3:9">
      <c r="C4503" s="870">
        <v>45659</v>
      </c>
      <c r="D4503" s="872">
        <v>8.3333333333333329E-2</v>
      </c>
      <c r="E4503" s="871">
        <v>486.3</v>
      </c>
      <c r="F4503" s="871">
        <v>534</v>
      </c>
      <c r="G4503" s="504">
        <v>486.3</v>
      </c>
      <c r="H4503" s="504">
        <v>534</v>
      </c>
      <c r="I4503" s="510">
        <v>1020.3</v>
      </c>
    </row>
    <row r="4504" spans="3:9">
      <c r="C4504" s="870">
        <v>45659</v>
      </c>
      <c r="D4504" s="872">
        <v>0.125</v>
      </c>
      <c r="E4504" s="871">
        <v>515</v>
      </c>
      <c r="F4504" s="871">
        <v>576</v>
      </c>
      <c r="G4504" s="504">
        <v>515</v>
      </c>
      <c r="H4504" s="504">
        <v>576</v>
      </c>
      <c r="I4504" s="510">
        <v>1091</v>
      </c>
    </row>
    <row r="4505" spans="3:9">
      <c r="C4505" s="870">
        <v>45659</v>
      </c>
      <c r="D4505" s="872">
        <v>0.16666666666666666</v>
      </c>
      <c r="E4505" s="871">
        <v>467.8</v>
      </c>
      <c r="F4505" s="871">
        <v>485</v>
      </c>
      <c r="G4505" s="504">
        <v>467.8</v>
      </c>
      <c r="H4505" s="504">
        <v>485</v>
      </c>
      <c r="I4505" s="510">
        <v>952.8</v>
      </c>
    </row>
    <row r="4506" spans="3:9">
      <c r="C4506" s="870">
        <v>45659</v>
      </c>
      <c r="D4506" s="872">
        <v>0.20833333333333334</v>
      </c>
      <c r="E4506" s="871">
        <v>474.9</v>
      </c>
      <c r="F4506" s="871">
        <v>524</v>
      </c>
      <c r="G4506" s="504">
        <v>474.9</v>
      </c>
      <c r="H4506" s="504">
        <v>524</v>
      </c>
      <c r="I4506" s="510">
        <v>998.9</v>
      </c>
    </row>
    <row r="4507" spans="3:9">
      <c r="C4507" s="870">
        <v>45659</v>
      </c>
      <c r="D4507" s="872">
        <v>0.25</v>
      </c>
      <c r="E4507" s="871">
        <v>500</v>
      </c>
      <c r="F4507" s="871">
        <v>558</v>
      </c>
      <c r="G4507" s="504">
        <v>500</v>
      </c>
      <c r="H4507" s="504">
        <v>558</v>
      </c>
      <c r="I4507" s="510">
        <v>1058</v>
      </c>
    </row>
    <row r="4508" spans="3:9">
      <c r="C4508" s="870">
        <v>45659</v>
      </c>
      <c r="D4508" s="872">
        <v>0.29166666666666669</v>
      </c>
      <c r="E4508" s="871">
        <v>483.2</v>
      </c>
      <c r="F4508" s="871">
        <v>481</v>
      </c>
      <c r="G4508" s="504">
        <v>483.2</v>
      </c>
      <c r="H4508" s="504">
        <v>481</v>
      </c>
      <c r="I4508" s="510">
        <v>964.2</v>
      </c>
    </row>
    <row r="4509" spans="3:9">
      <c r="C4509" s="870">
        <v>45659</v>
      </c>
      <c r="D4509" s="872">
        <v>0.33333333333333331</v>
      </c>
      <c r="E4509" s="871">
        <v>469.8</v>
      </c>
      <c r="F4509" s="871">
        <v>528</v>
      </c>
      <c r="G4509" s="504">
        <v>469.8</v>
      </c>
      <c r="H4509" s="504">
        <v>528</v>
      </c>
      <c r="I4509" s="510">
        <v>997.8</v>
      </c>
    </row>
    <row r="4510" spans="3:9">
      <c r="C4510" s="870">
        <v>45659</v>
      </c>
      <c r="D4510" s="872">
        <v>0.375</v>
      </c>
      <c r="E4510" s="871">
        <v>462.8</v>
      </c>
      <c r="F4510" s="871">
        <v>548</v>
      </c>
      <c r="G4510" s="504">
        <v>462.8</v>
      </c>
      <c r="H4510" s="504">
        <v>548</v>
      </c>
      <c r="I4510" s="510">
        <v>1010.8</v>
      </c>
    </row>
    <row r="4511" spans="3:9">
      <c r="C4511" s="870">
        <v>45659</v>
      </c>
      <c r="D4511" s="872">
        <v>0.41666666666666669</v>
      </c>
      <c r="E4511" s="871">
        <v>466.7</v>
      </c>
      <c r="F4511" s="871">
        <v>552</v>
      </c>
      <c r="G4511" s="504">
        <v>466.7</v>
      </c>
      <c r="H4511" s="504">
        <v>552</v>
      </c>
      <c r="I4511" s="510">
        <v>1018.7</v>
      </c>
    </row>
    <row r="4512" spans="3:9">
      <c r="C4512" s="870">
        <v>45659</v>
      </c>
      <c r="D4512" s="872">
        <v>0.45833333333333331</v>
      </c>
      <c r="E4512" s="871">
        <v>499.8</v>
      </c>
      <c r="F4512" s="871">
        <v>579</v>
      </c>
      <c r="G4512" s="504">
        <v>499.8</v>
      </c>
      <c r="H4512" s="504">
        <v>579</v>
      </c>
      <c r="I4512" s="510">
        <v>1078.8</v>
      </c>
    </row>
    <row r="4513" spans="3:9">
      <c r="C4513" s="870">
        <v>45659</v>
      </c>
      <c r="D4513" s="872">
        <v>0.5</v>
      </c>
      <c r="E4513" s="871">
        <v>505.4</v>
      </c>
      <c r="F4513" s="871">
        <v>580</v>
      </c>
      <c r="G4513" s="504">
        <v>505.4</v>
      </c>
      <c r="H4513" s="504">
        <v>580</v>
      </c>
      <c r="I4513" s="510">
        <v>1085.4000000000001</v>
      </c>
    </row>
    <row r="4514" spans="3:9">
      <c r="C4514" s="870">
        <v>45659</v>
      </c>
      <c r="D4514" s="872">
        <v>0.54166666666666663</v>
      </c>
      <c r="E4514" s="871">
        <v>510.1</v>
      </c>
      <c r="F4514" s="871">
        <v>574</v>
      </c>
      <c r="G4514" s="504">
        <v>510.1</v>
      </c>
      <c r="H4514" s="504">
        <v>574</v>
      </c>
      <c r="I4514" s="510">
        <v>1084.0999999999999</v>
      </c>
    </row>
    <row r="4515" spans="3:9">
      <c r="C4515" s="870">
        <v>45659</v>
      </c>
      <c r="D4515" s="872">
        <v>0.58333333333333337</v>
      </c>
      <c r="E4515" s="871">
        <v>510.1</v>
      </c>
      <c r="F4515" s="871">
        <v>565</v>
      </c>
      <c r="G4515" s="504">
        <v>510.1</v>
      </c>
      <c r="H4515" s="504">
        <v>565</v>
      </c>
      <c r="I4515" s="510">
        <v>1075.0999999999999</v>
      </c>
    </row>
    <row r="4516" spans="3:9">
      <c r="C4516" s="870">
        <v>45659</v>
      </c>
      <c r="D4516" s="872">
        <v>0.625</v>
      </c>
      <c r="E4516" s="871">
        <v>499.8</v>
      </c>
      <c r="F4516" s="871">
        <v>566</v>
      </c>
      <c r="G4516" s="504">
        <v>499.8</v>
      </c>
      <c r="H4516" s="504">
        <v>566</v>
      </c>
      <c r="I4516" s="510">
        <v>1065.8</v>
      </c>
    </row>
    <row r="4517" spans="3:9">
      <c r="C4517" s="870">
        <v>45659</v>
      </c>
      <c r="D4517" s="872">
        <v>0.66666666666666663</v>
      </c>
      <c r="E4517" s="871">
        <v>446.3</v>
      </c>
      <c r="F4517" s="871">
        <v>562</v>
      </c>
      <c r="G4517" s="504">
        <v>446.3</v>
      </c>
      <c r="H4517" s="504">
        <v>562</v>
      </c>
      <c r="I4517" s="510">
        <v>1008.3</v>
      </c>
    </row>
    <row r="4518" spans="3:9">
      <c r="C4518" s="870">
        <v>45659</v>
      </c>
      <c r="D4518" s="872">
        <v>0.70833333333333337</v>
      </c>
      <c r="E4518" s="871">
        <v>429.7</v>
      </c>
      <c r="F4518" s="871">
        <v>533</v>
      </c>
      <c r="G4518" s="504">
        <v>429.7</v>
      </c>
      <c r="H4518" s="504">
        <v>533</v>
      </c>
      <c r="I4518" s="510">
        <v>962.7</v>
      </c>
    </row>
    <row r="4519" spans="3:9">
      <c r="C4519" s="870">
        <v>45659</v>
      </c>
      <c r="D4519" s="872">
        <v>0.75</v>
      </c>
      <c r="E4519" s="871">
        <v>421.9</v>
      </c>
      <c r="F4519" s="871">
        <v>536</v>
      </c>
      <c r="G4519" s="504">
        <v>421.9</v>
      </c>
      <c r="H4519" s="504">
        <v>536</v>
      </c>
      <c r="I4519" s="510">
        <v>957.9</v>
      </c>
    </row>
    <row r="4520" spans="3:9">
      <c r="C4520" s="870">
        <v>45659</v>
      </c>
      <c r="D4520" s="872">
        <v>0.79166666666666663</v>
      </c>
      <c r="E4520" s="871">
        <v>419.9</v>
      </c>
      <c r="F4520" s="871">
        <v>535</v>
      </c>
      <c r="G4520" s="504">
        <v>419.9</v>
      </c>
      <c r="H4520" s="504">
        <v>535</v>
      </c>
      <c r="I4520" s="510">
        <v>954.9</v>
      </c>
    </row>
    <row r="4521" spans="3:9">
      <c r="C4521" s="870">
        <v>45659</v>
      </c>
      <c r="D4521" s="872">
        <v>0.83333333333333337</v>
      </c>
      <c r="E4521" s="871">
        <v>420</v>
      </c>
      <c r="F4521" s="871">
        <v>533</v>
      </c>
      <c r="G4521" s="504">
        <v>420</v>
      </c>
      <c r="H4521" s="504">
        <v>533</v>
      </c>
      <c r="I4521" s="510">
        <v>953</v>
      </c>
    </row>
    <row r="4522" spans="3:9">
      <c r="C4522" s="870">
        <v>45659</v>
      </c>
      <c r="D4522" s="872">
        <v>0.875</v>
      </c>
      <c r="E4522" s="871">
        <v>419.9</v>
      </c>
      <c r="F4522" s="871">
        <v>531</v>
      </c>
      <c r="G4522" s="504">
        <v>419.9</v>
      </c>
      <c r="H4522" s="504">
        <v>531</v>
      </c>
      <c r="I4522" s="510">
        <v>950.9</v>
      </c>
    </row>
    <row r="4523" spans="3:9">
      <c r="C4523" s="870">
        <v>45659</v>
      </c>
      <c r="D4523" s="872">
        <v>0.91666666666666663</v>
      </c>
      <c r="E4523" s="871">
        <v>420.1</v>
      </c>
      <c r="F4523" s="871">
        <v>500</v>
      </c>
      <c r="G4523" s="504">
        <v>420.1</v>
      </c>
      <c r="H4523" s="504">
        <v>500</v>
      </c>
      <c r="I4523" s="510">
        <v>920.1</v>
      </c>
    </row>
    <row r="4524" spans="3:9">
      <c r="C4524" s="870">
        <v>45659</v>
      </c>
      <c r="D4524" s="872">
        <v>0.95833333333333337</v>
      </c>
      <c r="E4524" s="871">
        <v>419.9</v>
      </c>
      <c r="F4524" s="871">
        <v>479</v>
      </c>
      <c r="G4524" s="504">
        <v>419.9</v>
      </c>
      <c r="H4524" s="504">
        <v>479</v>
      </c>
      <c r="I4524" s="510">
        <v>898.9</v>
      </c>
    </row>
    <row r="4525" spans="3:9">
      <c r="C4525" s="870">
        <v>45660</v>
      </c>
      <c r="D4525" s="872">
        <v>0</v>
      </c>
      <c r="E4525" s="871">
        <v>419.8</v>
      </c>
      <c r="F4525" s="871">
        <v>497</v>
      </c>
      <c r="G4525" s="504">
        <v>419.8</v>
      </c>
      <c r="H4525" s="504">
        <v>497</v>
      </c>
      <c r="I4525" s="510">
        <v>916.8</v>
      </c>
    </row>
    <row r="4526" spans="3:9">
      <c r="C4526" s="870">
        <v>45660</v>
      </c>
      <c r="D4526" s="872">
        <v>4.1666666666666664E-2</v>
      </c>
      <c r="E4526" s="871">
        <v>440.9</v>
      </c>
      <c r="F4526" s="871">
        <v>552</v>
      </c>
      <c r="G4526" s="504">
        <v>440.9</v>
      </c>
      <c r="H4526" s="504">
        <v>552</v>
      </c>
      <c r="I4526" s="510">
        <v>992.9</v>
      </c>
    </row>
    <row r="4527" spans="3:9">
      <c r="C4527" s="870">
        <v>45660</v>
      </c>
      <c r="D4527" s="872">
        <v>8.3333333333333329E-2</v>
      </c>
      <c r="E4527" s="871">
        <v>499.2</v>
      </c>
      <c r="F4527" s="871">
        <v>580</v>
      </c>
      <c r="G4527" s="504">
        <v>499.2</v>
      </c>
      <c r="H4527" s="504">
        <v>580</v>
      </c>
      <c r="I4527" s="510">
        <v>1079.2</v>
      </c>
    </row>
    <row r="4528" spans="3:9">
      <c r="C4528" s="870">
        <v>45660</v>
      </c>
      <c r="D4528" s="872">
        <v>0.125</v>
      </c>
      <c r="E4528" s="871">
        <v>500</v>
      </c>
      <c r="F4528" s="871">
        <v>597</v>
      </c>
      <c r="G4528" s="504">
        <v>500</v>
      </c>
      <c r="H4528" s="504">
        <v>597</v>
      </c>
      <c r="I4528" s="510">
        <v>1097</v>
      </c>
    </row>
    <row r="4529" spans="3:9">
      <c r="C4529" s="870">
        <v>45660</v>
      </c>
      <c r="D4529" s="872">
        <v>0.16666666666666666</v>
      </c>
      <c r="E4529" s="871">
        <v>517.4</v>
      </c>
      <c r="F4529" s="871">
        <v>606</v>
      </c>
      <c r="G4529" s="504">
        <v>517.4</v>
      </c>
      <c r="H4529" s="504">
        <v>606</v>
      </c>
      <c r="I4529" s="510">
        <v>1123.4000000000001</v>
      </c>
    </row>
    <row r="4530" spans="3:9">
      <c r="C4530" s="870">
        <v>45660</v>
      </c>
      <c r="D4530" s="872">
        <v>0.20833333333333334</v>
      </c>
      <c r="E4530" s="871">
        <v>510.8</v>
      </c>
      <c r="F4530" s="871">
        <v>591</v>
      </c>
      <c r="G4530" s="504">
        <v>510.8</v>
      </c>
      <c r="H4530" s="504">
        <v>591</v>
      </c>
      <c r="I4530" s="510">
        <v>1101.8</v>
      </c>
    </row>
    <row r="4531" spans="3:9">
      <c r="C4531" s="870">
        <v>45660</v>
      </c>
      <c r="D4531" s="872">
        <v>0.25</v>
      </c>
      <c r="E4531" s="871">
        <v>510.1</v>
      </c>
      <c r="F4531" s="871">
        <v>589</v>
      </c>
      <c r="G4531" s="504">
        <v>510.1</v>
      </c>
      <c r="H4531" s="504">
        <v>589</v>
      </c>
      <c r="I4531" s="510">
        <v>1099.0999999999999</v>
      </c>
    </row>
    <row r="4532" spans="3:9">
      <c r="C4532" s="870">
        <v>45660</v>
      </c>
      <c r="D4532" s="872">
        <v>0.29166666666666669</v>
      </c>
      <c r="E4532" s="871">
        <v>500.4</v>
      </c>
      <c r="F4532" s="871">
        <v>576</v>
      </c>
      <c r="G4532" s="504">
        <v>500.4</v>
      </c>
      <c r="H4532" s="504">
        <v>576</v>
      </c>
      <c r="I4532" s="510">
        <v>1076.4000000000001</v>
      </c>
    </row>
    <row r="4533" spans="3:9">
      <c r="C4533" s="870">
        <v>45660</v>
      </c>
      <c r="D4533" s="872">
        <v>0.33333333333333331</v>
      </c>
      <c r="E4533" s="871">
        <v>505.3</v>
      </c>
      <c r="F4533" s="871">
        <v>572</v>
      </c>
      <c r="G4533" s="504">
        <v>505.3</v>
      </c>
      <c r="H4533" s="504">
        <v>572</v>
      </c>
      <c r="I4533" s="510">
        <v>1077.3</v>
      </c>
    </row>
    <row r="4534" spans="3:9">
      <c r="C4534" s="870">
        <v>45660</v>
      </c>
      <c r="D4534" s="872">
        <v>0.375</v>
      </c>
      <c r="E4534" s="871">
        <v>520.1</v>
      </c>
      <c r="F4534" s="871">
        <v>572</v>
      </c>
      <c r="G4534" s="504">
        <v>520.1</v>
      </c>
      <c r="H4534" s="504">
        <v>572</v>
      </c>
      <c r="I4534" s="510">
        <v>1092.0999999999999</v>
      </c>
    </row>
    <row r="4535" spans="3:9">
      <c r="C4535" s="870">
        <v>45660</v>
      </c>
      <c r="D4535" s="872">
        <v>0.41666666666666669</v>
      </c>
      <c r="E4535" s="871">
        <v>520.20000000000005</v>
      </c>
      <c r="F4535" s="871">
        <v>572</v>
      </c>
      <c r="G4535" s="504">
        <v>520.20000000000005</v>
      </c>
      <c r="H4535" s="504">
        <v>572</v>
      </c>
      <c r="I4535" s="510">
        <v>1092.2</v>
      </c>
    </row>
    <row r="4536" spans="3:9">
      <c r="C4536" s="870">
        <v>45660</v>
      </c>
      <c r="D4536" s="872">
        <v>0.45833333333333331</v>
      </c>
      <c r="E4536" s="871">
        <v>506.1</v>
      </c>
      <c r="F4536" s="871">
        <v>574</v>
      </c>
      <c r="G4536" s="504">
        <v>506.1</v>
      </c>
      <c r="H4536" s="504">
        <v>574</v>
      </c>
      <c r="I4536" s="510">
        <v>1080.0999999999999</v>
      </c>
    </row>
    <row r="4537" spans="3:9">
      <c r="C4537" s="870">
        <v>45660</v>
      </c>
      <c r="D4537" s="872">
        <v>0.5</v>
      </c>
      <c r="E4537" s="871">
        <v>500.1</v>
      </c>
      <c r="F4537" s="871">
        <v>564</v>
      </c>
      <c r="G4537" s="504">
        <v>500.1</v>
      </c>
      <c r="H4537" s="504">
        <v>564</v>
      </c>
      <c r="I4537" s="510">
        <v>1064.0999999999999</v>
      </c>
    </row>
    <row r="4538" spans="3:9">
      <c r="C4538" s="870">
        <v>45660</v>
      </c>
      <c r="D4538" s="872">
        <v>0.54166666666666663</v>
      </c>
      <c r="E4538" s="871">
        <v>487.1</v>
      </c>
      <c r="F4538" s="871">
        <v>540</v>
      </c>
      <c r="G4538" s="504">
        <v>487.1</v>
      </c>
      <c r="H4538" s="504">
        <v>540</v>
      </c>
      <c r="I4538" s="510">
        <v>1027.0999999999999</v>
      </c>
    </row>
    <row r="4539" spans="3:9">
      <c r="C4539" s="870">
        <v>45660</v>
      </c>
      <c r="D4539" s="872">
        <v>0.58333333333333337</v>
      </c>
      <c r="E4539" s="871">
        <v>471.4</v>
      </c>
      <c r="F4539" s="871">
        <v>541</v>
      </c>
      <c r="G4539" s="504">
        <v>471.4</v>
      </c>
      <c r="H4539" s="504">
        <v>541</v>
      </c>
      <c r="I4539" s="510">
        <v>1012.4</v>
      </c>
    </row>
    <row r="4540" spans="3:9">
      <c r="C4540" s="870">
        <v>45660</v>
      </c>
      <c r="D4540" s="872">
        <v>0.625</v>
      </c>
      <c r="E4540" s="871">
        <v>469.8</v>
      </c>
      <c r="F4540" s="871">
        <v>540</v>
      </c>
      <c r="G4540" s="504">
        <v>469.8</v>
      </c>
      <c r="H4540" s="504">
        <v>540</v>
      </c>
      <c r="I4540" s="510">
        <v>1009.8</v>
      </c>
    </row>
    <row r="4541" spans="3:9">
      <c r="C4541" s="870">
        <v>45660</v>
      </c>
      <c r="D4541" s="872">
        <v>0.66666666666666663</v>
      </c>
      <c r="E4541" s="871">
        <v>469.9</v>
      </c>
      <c r="F4541" s="871">
        <v>546</v>
      </c>
      <c r="G4541" s="504">
        <v>469.9</v>
      </c>
      <c r="H4541" s="504">
        <v>546</v>
      </c>
      <c r="I4541" s="510">
        <v>1015.9</v>
      </c>
    </row>
    <row r="4542" spans="3:9">
      <c r="C4542" s="870">
        <v>45660</v>
      </c>
      <c r="D4542" s="872">
        <v>0.70833333333333337</v>
      </c>
      <c r="E4542" s="871">
        <v>469.8</v>
      </c>
      <c r="F4542" s="871">
        <v>557</v>
      </c>
      <c r="G4542" s="504">
        <v>469.8</v>
      </c>
      <c r="H4542" s="504">
        <v>557</v>
      </c>
      <c r="I4542" s="510">
        <v>1026.8</v>
      </c>
    </row>
    <row r="4543" spans="3:9">
      <c r="C4543" s="870">
        <v>45660</v>
      </c>
      <c r="D4543" s="872">
        <v>0.75</v>
      </c>
      <c r="E4543" s="871">
        <v>469.9</v>
      </c>
      <c r="F4543" s="871">
        <v>557</v>
      </c>
      <c r="G4543" s="504">
        <v>469.9</v>
      </c>
      <c r="H4543" s="504">
        <v>557</v>
      </c>
      <c r="I4543" s="510">
        <v>1026.9000000000001</v>
      </c>
    </row>
    <row r="4544" spans="3:9">
      <c r="C4544" s="870">
        <v>45660</v>
      </c>
      <c r="D4544" s="872">
        <v>0.79166666666666663</v>
      </c>
      <c r="E4544" s="871">
        <v>492.9</v>
      </c>
      <c r="F4544" s="871">
        <v>572</v>
      </c>
      <c r="G4544" s="504">
        <v>492.9</v>
      </c>
      <c r="H4544" s="504">
        <v>572</v>
      </c>
      <c r="I4544" s="510">
        <v>1064.9000000000001</v>
      </c>
    </row>
    <row r="4545" spans="3:9">
      <c r="C4545" s="870">
        <v>45660</v>
      </c>
      <c r="D4545" s="872">
        <v>0.83333333333333337</v>
      </c>
      <c r="E4545" s="871">
        <v>520.20000000000005</v>
      </c>
      <c r="F4545" s="871">
        <v>591</v>
      </c>
      <c r="G4545" s="504">
        <v>520.20000000000005</v>
      </c>
      <c r="H4545" s="504">
        <v>591</v>
      </c>
      <c r="I4545" s="510">
        <v>1111.2</v>
      </c>
    </row>
    <row r="4546" spans="3:9">
      <c r="C4546" s="870">
        <v>45660</v>
      </c>
      <c r="D4546" s="872">
        <v>0.875</v>
      </c>
      <c r="E4546" s="871">
        <v>504.6</v>
      </c>
      <c r="F4546" s="871">
        <v>574</v>
      </c>
      <c r="G4546" s="504">
        <v>504.6</v>
      </c>
      <c r="H4546" s="504">
        <v>574</v>
      </c>
      <c r="I4546" s="510">
        <v>1078.5999999999999</v>
      </c>
    </row>
    <row r="4547" spans="3:9">
      <c r="C4547" s="870">
        <v>45660</v>
      </c>
      <c r="D4547" s="872">
        <v>0.91666666666666663</v>
      </c>
      <c r="E4547" s="871">
        <v>500.1</v>
      </c>
      <c r="F4547" s="871">
        <v>574</v>
      </c>
      <c r="G4547" s="504">
        <v>500.1</v>
      </c>
      <c r="H4547" s="504">
        <v>574</v>
      </c>
      <c r="I4547" s="510">
        <v>1074.0999999999999</v>
      </c>
    </row>
    <row r="4548" spans="3:9">
      <c r="C4548" s="870">
        <v>45660</v>
      </c>
      <c r="D4548" s="872">
        <v>0.95833333333333337</v>
      </c>
      <c r="E4548" s="871">
        <v>500</v>
      </c>
      <c r="F4548" s="871">
        <v>568</v>
      </c>
      <c r="G4548" s="504">
        <v>500</v>
      </c>
      <c r="H4548" s="504">
        <v>568</v>
      </c>
      <c r="I4548" s="510">
        <v>1068</v>
      </c>
    </row>
    <row r="4549" spans="3:9">
      <c r="C4549" s="870">
        <v>45661</v>
      </c>
      <c r="D4549" s="872">
        <v>0</v>
      </c>
      <c r="E4549" s="871">
        <v>500</v>
      </c>
      <c r="F4549" s="871">
        <v>544</v>
      </c>
      <c r="G4549" s="504">
        <v>500</v>
      </c>
      <c r="H4549" s="504">
        <v>544</v>
      </c>
      <c r="I4549" s="510">
        <v>1044</v>
      </c>
    </row>
    <row r="4550" spans="3:9">
      <c r="C4550" s="870">
        <v>45661</v>
      </c>
      <c r="D4550" s="872">
        <v>4.1666666666666664E-2</v>
      </c>
      <c r="E4550" s="871">
        <v>499.9</v>
      </c>
      <c r="F4550" s="871">
        <v>564</v>
      </c>
      <c r="G4550" s="504">
        <v>499.9</v>
      </c>
      <c r="H4550" s="504">
        <v>564</v>
      </c>
      <c r="I4550" s="510">
        <v>1063.9000000000001</v>
      </c>
    </row>
    <row r="4551" spans="3:9">
      <c r="C4551" s="870">
        <v>45661</v>
      </c>
      <c r="D4551" s="872">
        <v>8.3333333333333329E-2</v>
      </c>
      <c r="E4551" s="871">
        <v>500.3</v>
      </c>
      <c r="F4551" s="871">
        <v>565</v>
      </c>
      <c r="G4551" s="504">
        <v>500.3</v>
      </c>
      <c r="H4551" s="504">
        <v>565</v>
      </c>
      <c r="I4551" s="510">
        <v>1065.3</v>
      </c>
    </row>
    <row r="4552" spans="3:9">
      <c r="C4552" s="870">
        <v>45661</v>
      </c>
      <c r="D4552" s="872">
        <v>0.125</v>
      </c>
      <c r="E4552" s="871">
        <v>519.9</v>
      </c>
      <c r="F4552" s="871">
        <v>581</v>
      </c>
      <c r="G4552" s="504">
        <v>519.9</v>
      </c>
      <c r="H4552" s="504">
        <v>581</v>
      </c>
      <c r="I4552" s="510">
        <v>1100.9000000000001</v>
      </c>
    </row>
    <row r="4553" spans="3:9">
      <c r="C4553" s="870">
        <v>45661</v>
      </c>
      <c r="D4553" s="872">
        <v>0.16666666666666666</v>
      </c>
      <c r="E4553" s="871">
        <v>548.4</v>
      </c>
      <c r="F4553" s="871">
        <v>590</v>
      </c>
      <c r="G4553" s="504">
        <v>548.4</v>
      </c>
      <c r="H4553" s="504">
        <v>590</v>
      </c>
      <c r="I4553" s="510">
        <v>1138.4000000000001</v>
      </c>
    </row>
    <row r="4554" spans="3:9">
      <c r="C4554" s="870">
        <v>45661</v>
      </c>
      <c r="D4554" s="872">
        <v>0.20833333333333334</v>
      </c>
      <c r="E4554" s="871">
        <v>525.20000000000005</v>
      </c>
      <c r="F4554" s="871">
        <v>589</v>
      </c>
      <c r="G4554" s="504">
        <v>525.20000000000005</v>
      </c>
      <c r="H4554" s="504">
        <v>589</v>
      </c>
      <c r="I4554" s="510">
        <v>1114.2</v>
      </c>
    </row>
    <row r="4555" spans="3:9">
      <c r="C4555" s="870">
        <v>45661</v>
      </c>
      <c r="D4555" s="872">
        <v>0.25</v>
      </c>
      <c r="E4555" s="871">
        <v>524.9</v>
      </c>
      <c r="F4555" s="871">
        <v>589</v>
      </c>
      <c r="G4555" s="504">
        <v>524.9</v>
      </c>
      <c r="H4555" s="504">
        <v>589</v>
      </c>
      <c r="I4555" s="510">
        <v>1113.9000000000001</v>
      </c>
    </row>
    <row r="4556" spans="3:9">
      <c r="C4556" s="870">
        <v>45661</v>
      </c>
      <c r="D4556" s="872">
        <v>0.29166666666666669</v>
      </c>
      <c r="E4556" s="871">
        <v>525</v>
      </c>
      <c r="F4556" s="871">
        <v>588</v>
      </c>
      <c r="G4556" s="504">
        <v>525</v>
      </c>
      <c r="H4556" s="504">
        <v>588</v>
      </c>
      <c r="I4556" s="510">
        <v>1113</v>
      </c>
    </row>
    <row r="4557" spans="3:9">
      <c r="C4557" s="870">
        <v>45661</v>
      </c>
      <c r="D4557" s="872">
        <v>0.33333333333333331</v>
      </c>
      <c r="E4557" s="871">
        <v>525.1</v>
      </c>
      <c r="F4557" s="871">
        <v>591</v>
      </c>
      <c r="G4557" s="504">
        <v>525.1</v>
      </c>
      <c r="H4557" s="504">
        <v>591</v>
      </c>
      <c r="I4557" s="510">
        <v>1116.0999999999999</v>
      </c>
    </row>
    <row r="4558" spans="3:9">
      <c r="C4558" s="870">
        <v>45661</v>
      </c>
      <c r="D4558" s="872">
        <v>0.375</v>
      </c>
      <c r="E4558" s="871">
        <v>525.20000000000005</v>
      </c>
      <c r="F4558" s="871">
        <v>566</v>
      </c>
      <c r="G4558" s="504">
        <v>525.20000000000005</v>
      </c>
      <c r="H4558" s="504">
        <v>566</v>
      </c>
      <c r="I4558" s="510">
        <v>1091.2</v>
      </c>
    </row>
    <row r="4559" spans="3:9">
      <c r="C4559" s="870">
        <v>45661</v>
      </c>
      <c r="D4559" s="872">
        <v>0.41666666666666669</v>
      </c>
      <c r="E4559" s="871">
        <v>525.1</v>
      </c>
      <c r="F4559" s="871">
        <v>511</v>
      </c>
      <c r="G4559" s="504">
        <v>525.1</v>
      </c>
      <c r="H4559" s="504">
        <v>511</v>
      </c>
      <c r="I4559" s="510">
        <v>1036.0999999999999</v>
      </c>
    </row>
    <row r="4560" spans="3:9">
      <c r="C4560" s="870">
        <v>45661</v>
      </c>
      <c r="D4560" s="872">
        <v>0.45833333333333331</v>
      </c>
      <c r="E4560" s="871">
        <v>524.9</v>
      </c>
      <c r="F4560" s="871">
        <v>562</v>
      </c>
      <c r="G4560" s="504">
        <v>524.9</v>
      </c>
      <c r="H4560" s="504">
        <v>562</v>
      </c>
      <c r="I4560" s="510">
        <v>1086.9000000000001</v>
      </c>
    </row>
    <row r="4561" spans="3:9">
      <c r="C4561" s="870">
        <v>45661</v>
      </c>
      <c r="D4561" s="872">
        <v>0.5</v>
      </c>
      <c r="E4561" s="871">
        <v>545.70000000000005</v>
      </c>
      <c r="F4561" s="871">
        <v>621</v>
      </c>
      <c r="G4561" s="504">
        <v>545.70000000000005</v>
      </c>
      <c r="H4561" s="504">
        <v>621</v>
      </c>
      <c r="I4561" s="510">
        <v>1166.7</v>
      </c>
    </row>
    <row r="4562" spans="3:9">
      <c r="C4562" s="870">
        <v>45661</v>
      </c>
      <c r="D4562" s="872">
        <v>0.54166666666666663</v>
      </c>
      <c r="E4562" s="871">
        <v>553.5</v>
      </c>
      <c r="F4562" s="871">
        <v>615</v>
      </c>
      <c r="G4562" s="504">
        <v>553.5</v>
      </c>
      <c r="H4562" s="504">
        <v>615</v>
      </c>
      <c r="I4562" s="510">
        <v>1168.5</v>
      </c>
    </row>
    <row r="4563" spans="3:9">
      <c r="C4563" s="870">
        <v>45661</v>
      </c>
      <c r="D4563" s="872">
        <v>0.58333333333333337</v>
      </c>
      <c r="E4563" s="871">
        <v>544.9</v>
      </c>
      <c r="F4563" s="871">
        <v>600</v>
      </c>
      <c r="G4563" s="504">
        <v>544.9</v>
      </c>
      <c r="H4563" s="504">
        <v>600</v>
      </c>
      <c r="I4563" s="510">
        <v>1144.9000000000001</v>
      </c>
    </row>
    <row r="4564" spans="3:9">
      <c r="C4564" s="870">
        <v>45661</v>
      </c>
      <c r="D4564" s="872">
        <v>0.625</v>
      </c>
      <c r="E4564" s="871">
        <v>545</v>
      </c>
      <c r="F4564" s="871">
        <v>594</v>
      </c>
      <c r="G4564" s="504">
        <v>545</v>
      </c>
      <c r="H4564" s="504">
        <v>594</v>
      </c>
      <c r="I4564" s="510">
        <v>1139</v>
      </c>
    </row>
    <row r="4565" spans="3:9">
      <c r="C4565" s="870">
        <v>45661</v>
      </c>
      <c r="D4565" s="872">
        <v>0.66666666666666663</v>
      </c>
      <c r="E4565" s="871">
        <v>545</v>
      </c>
      <c r="F4565" s="871">
        <v>669</v>
      </c>
      <c r="G4565" s="504">
        <v>545</v>
      </c>
      <c r="H4565" s="504">
        <v>669</v>
      </c>
      <c r="I4565" s="510">
        <v>1214</v>
      </c>
    </row>
    <row r="4566" spans="3:9">
      <c r="C4566" s="870">
        <v>45661</v>
      </c>
      <c r="D4566" s="872">
        <v>0.70833333333333337</v>
      </c>
      <c r="E4566" s="871">
        <v>563.5</v>
      </c>
      <c r="F4566" s="871">
        <v>628</v>
      </c>
      <c r="G4566" s="504">
        <v>563.5</v>
      </c>
      <c r="H4566" s="504">
        <v>628</v>
      </c>
      <c r="I4566" s="510">
        <v>1191.5</v>
      </c>
    </row>
    <row r="4567" spans="3:9">
      <c r="C4567" s="870">
        <v>45661</v>
      </c>
      <c r="D4567" s="872">
        <v>0.75</v>
      </c>
      <c r="E4567" s="871">
        <v>578.29999999999995</v>
      </c>
      <c r="F4567" s="871">
        <v>609</v>
      </c>
      <c r="G4567" s="504">
        <v>578.29999999999995</v>
      </c>
      <c r="H4567" s="504">
        <v>609</v>
      </c>
      <c r="I4567" s="510">
        <v>1187.3</v>
      </c>
    </row>
    <row r="4568" spans="3:9">
      <c r="C4568" s="870">
        <v>45661</v>
      </c>
      <c r="D4568" s="872">
        <v>0.79166666666666663</v>
      </c>
      <c r="E4568" s="871">
        <v>571</v>
      </c>
      <c r="F4568" s="871">
        <v>614</v>
      </c>
      <c r="G4568" s="504">
        <v>571</v>
      </c>
      <c r="H4568" s="504">
        <v>614</v>
      </c>
      <c r="I4568" s="510">
        <v>1185</v>
      </c>
    </row>
    <row r="4569" spans="3:9">
      <c r="C4569" s="870">
        <v>45661</v>
      </c>
      <c r="D4569" s="872">
        <v>0.83333333333333337</v>
      </c>
      <c r="E4569" s="871">
        <v>542.4</v>
      </c>
      <c r="F4569" s="871">
        <v>614</v>
      </c>
      <c r="G4569" s="504">
        <v>542.4</v>
      </c>
      <c r="H4569" s="504">
        <v>614</v>
      </c>
      <c r="I4569" s="510">
        <v>1156.4000000000001</v>
      </c>
    </row>
    <row r="4570" spans="3:9">
      <c r="C4570" s="870">
        <v>45661</v>
      </c>
      <c r="D4570" s="872">
        <v>0.875</v>
      </c>
      <c r="E4570" s="871">
        <v>529.5</v>
      </c>
      <c r="F4570" s="871">
        <v>613</v>
      </c>
      <c r="G4570" s="504">
        <v>529.5</v>
      </c>
      <c r="H4570" s="504">
        <v>613</v>
      </c>
      <c r="I4570" s="510">
        <v>1142.5</v>
      </c>
    </row>
    <row r="4571" spans="3:9">
      <c r="C4571" s="870">
        <v>45661</v>
      </c>
      <c r="D4571" s="872">
        <v>0.91666666666666663</v>
      </c>
      <c r="E4571" s="871">
        <v>526.79999999999995</v>
      </c>
      <c r="F4571" s="871">
        <v>524</v>
      </c>
      <c r="G4571" s="504">
        <v>526.79999999999995</v>
      </c>
      <c r="H4571" s="504">
        <v>524</v>
      </c>
      <c r="I4571" s="510">
        <v>1050.8</v>
      </c>
    </row>
    <row r="4572" spans="3:9">
      <c r="C4572" s="870">
        <v>45661</v>
      </c>
      <c r="D4572" s="872">
        <v>0.95833333333333337</v>
      </c>
      <c r="E4572" s="871">
        <v>558.79999999999995</v>
      </c>
      <c r="F4572" s="871">
        <v>611</v>
      </c>
      <c r="G4572" s="504">
        <v>558.79999999999995</v>
      </c>
      <c r="H4572" s="504">
        <v>611</v>
      </c>
      <c r="I4572" s="510">
        <v>1169.8</v>
      </c>
    </row>
    <row r="4573" spans="3:9">
      <c r="C4573" s="870">
        <v>45662</v>
      </c>
      <c r="D4573" s="872">
        <v>0</v>
      </c>
      <c r="E4573" s="871">
        <v>560.1</v>
      </c>
      <c r="F4573" s="871">
        <v>617</v>
      </c>
      <c r="G4573" s="504">
        <v>560.1</v>
      </c>
      <c r="H4573" s="504">
        <v>617</v>
      </c>
      <c r="I4573" s="510">
        <v>1177.0999999999999</v>
      </c>
    </row>
    <row r="4574" spans="3:9">
      <c r="C4574" s="870">
        <v>45662</v>
      </c>
      <c r="D4574" s="872">
        <v>4.1666666666666664E-2</v>
      </c>
      <c r="E4574" s="871">
        <v>522.5</v>
      </c>
      <c r="F4574" s="871">
        <v>598</v>
      </c>
      <c r="G4574" s="504">
        <v>522.5</v>
      </c>
      <c r="H4574" s="504">
        <v>598</v>
      </c>
      <c r="I4574" s="510">
        <v>1120.5</v>
      </c>
    </row>
    <row r="4575" spans="3:9">
      <c r="C4575" s="870">
        <v>45662</v>
      </c>
      <c r="D4575" s="872">
        <v>8.3333333333333329E-2</v>
      </c>
      <c r="E4575" s="871">
        <v>509.9</v>
      </c>
      <c r="F4575" s="871">
        <v>579</v>
      </c>
      <c r="G4575" s="504">
        <v>509.9</v>
      </c>
      <c r="H4575" s="504">
        <v>579</v>
      </c>
      <c r="I4575" s="510">
        <v>1088.9000000000001</v>
      </c>
    </row>
    <row r="4576" spans="3:9">
      <c r="C4576" s="870">
        <v>45662</v>
      </c>
      <c r="D4576" s="872">
        <v>0.125</v>
      </c>
      <c r="E4576" s="871">
        <v>510</v>
      </c>
      <c r="F4576" s="871">
        <v>575</v>
      </c>
      <c r="G4576" s="504">
        <v>510</v>
      </c>
      <c r="H4576" s="504">
        <v>575</v>
      </c>
      <c r="I4576" s="510">
        <v>1085</v>
      </c>
    </row>
    <row r="4577" spans="3:9">
      <c r="C4577" s="870">
        <v>45662</v>
      </c>
      <c r="D4577" s="872">
        <v>0.16666666666666666</v>
      </c>
      <c r="E4577" s="871">
        <v>510</v>
      </c>
      <c r="F4577" s="871">
        <v>574</v>
      </c>
      <c r="G4577" s="504">
        <v>510</v>
      </c>
      <c r="H4577" s="504">
        <v>574</v>
      </c>
      <c r="I4577" s="510">
        <v>1084</v>
      </c>
    </row>
    <row r="4578" spans="3:9">
      <c r="C4578" s="870">
        <v>45662</v>
      </c>
      <c r="D4578" s="872">
        <v>0.20833333333333334</v>
      </c>
      <c r="E4578" s="871">
        <v>531.4</v>
      </c>
      <c r="F4578" s="871">
        <v>583</v>
      </c>
      <c r="G4578" s="504">
        <v>531.4</v>
      </c>
      <c r="H4578" s="504">
        <v>583</v>
      </c>
      <c r="I4578" s="510">
        <v>1114.4000000000001</v>
      </c>
    </row>
    <row r="4579" spans="3:9">
      <c r="C4579" s="870">
        <v>45662</v>
      </c>
      <c r="D4579" s="872">
        <v>0.25</v>
      </c>
      <c r="E4579" s="871">
        <v>547.1</v>
      </c>
      <c r="F4579" s="871">
        <v>576</v>
      </c>
      <c r="G4579" s="504">
        <v>547.1</v>
      </c>
      <c r="H4579" s="504">
        <v>576</v>
      </c>
      <c r="I4579" s="510">
        <v>1123.0999999999999</v>
      </c>
    </row>
    <row r="4580" spans="3:9">
      <c r="C4580" s="870">
        <v>45662</v>
      </c>
      <c r="D4580" s="872">
        <v>0.29166666666666669</v>
      </c>
      <c r="E4580" s="871">
        <v>560.1</v>
      </c>
      <c r="F4580" s="871">
        <v>613</v>
      </c>
      <c r="G4580" s="504">
        <v>560.1</v>
      </c>
      <c r="H4580" s="504">
        <v>613</v>
      </c>
      <c r="I4580" s="510">
        <v>1173.0999999999999</v>
      </c>
    </row>
    <row r="4581" spans="3:9">
      <c r="C4581" s="870">
        <v>45662</v>
      </c>
      <c r="D4581" s="872">
        <v>0.33333333333333331</v>
      </c>
      <c r="E4581" s="871">
        <v>633.9</v>
      </c>
      <c r="F4581" s="871">
        <v>582</v>
      </c>
      <c r="G4581" s="504">
        <v>633.9</v>
      </c>
      <c r="H4581" s="504">
        <v>582</v>
      </c>
      <c r="I4581" s="510">
        <v>1215.9000000000001</v>
      </c>
    </row>
    <row r="4582" spans="3:9">
      <c r="C4582" s="870">
        <v>45662</v>
      </c>
      <c r="D4582" s="872">
        <v>0.375</v>
      </c>
      <c r="E4582" s="871">
        <v>611</v>
      </c>
      <c r="F4582" s="871">
        <v>538</v>
      </c>
      <c r="G4582" s="504">
        <v>611</v>
      </c>
      <c r="H4582" s="504">
        <v>538</v>
      </c>
      <c r="I4582" s="510">
        <v>1149</v>
      </c>
    </row>
    <row r="4583" spans="3:9">
      <c r="C4583" s="870">
        <v>45662</v>
      </c>
      <c r="D4583" s="872">
        <v>0.41666666666666669</v>
      </c>
      <c r="E4583" s="871">
        <v>329.9</v>
      </c>
      <c r="F4583" s="871">
        <v>529</v>
      </c>
      <c r="G4583" s="504">
        <v>329.9</v>
      </c>
      <c r="H4583" s="504">
        <v>529</v>
      </c>
      <c r="I4583" s="510">
        <v>858.9</v>
      </c>
    </row>
    <row r="4584" spans="3:9">
      <c r="C4584" s="870">
        <v>45662</v>
      </c>
      <c r="D4584" s="872">
        <v>0.45833333333333331</v>
      </c>
      <c r="E4584" s="871">
        <v>320.10000000000002</v>
      </c>
      <c r="F4584" s="871">
        <v>663</v>
      </c>
      <c r="G4584" s="504">
        <v>320.10000000000002</v>
      </c>
      <c r="H4584" s="504">
        <v>663</v>
      </c>
      <c r="I4584" s="510">
        <v>983.1</v>
      </c>
    </row>
    <row r="4585" spans="3:9">
      <c r="C4585" s="870">
        <v>45662</v>
      </c>
      <c r="D4585" s="872">
        <v>0.5</v>
      </c>
      <c r="E4585" s="871">
        <v>93.5</v>
      </c>
      <c r="F4585" s="871">
        <v>623</v>
      </c>
      <c r="G4585" s="504">
        <v>93.5</v>
      </c>
      <c r="H4585" s="504">
        <v>623</v>
      </c>
      <c r="I4585" s="510">
        <v>716.5</v>
      </c>
    </row>
    <row r="4586" spans="3:9">
      <c r="C4586" s="870">
        <v>45662</v>
      </c>
      <c r="D4586" s="872">
        <v>0.54166666666666663</v>
      </c>
      <c r="E4586" s="871">
        <v>-10</v>
      </c>
      <c r="F4586" s="871">
        <v>492</v>
      </c>
      <c r="G4586" s="504">
        <v>0</v>
      </c>
      <c r="H4586" s="504">
        <v>492</v>
      </c>
      <c r="I4586" s="510">
        <v>492</v>
      </c>
    </row>
    <row r="4587" spans="3:9">
      <c r="C4587" s="870">
        <v>45662</v>
      </c>
      <c r="D4587" s="872">
        <v>0.58333333333333337</v>
      </c>
      <c r="E4587" s="871">
        <v>-10</v>
      </c>
      <c r="F4587" s="871">
        <v>585</v>
      </c>
      <c r="G4587" s="504">
        <v>0</v>
      </c>
      <c r="H4587" s="504">
        <v>585</v>
      </c>
      <c r="I4587" s="510">
        <v>585</v>
      </c>
    </row>
    <row r="4588" spans="3:9">
      <c r="C4588" s="870">
        <v>45662</v>
      </c>
      <c r="D4588" s="872">
        <v>0.625</v>
      </c>
      <c r="E4588" s="871">
        <v>566.9</v>
      </c>
      <c r="F4588" s="871">
        <v>703</v>
      </c>
      <c r="G4588" s="504">
        <v>566.9</v>
      </c>
      <c r="H4588" s="504">
        <v>703</v>
      </c>
      <c r="I4588" s="510">
        <v>1269.9000000000001</v>
      </c>
    </row>
    <row r="4589" spans="3:9">
      <c r="C4589" s="870">
        <v>45662</v>
      </c>
      <c r="D4589" s="872">
        <v>0.66666666666666663</v>
      </c>
      <c r="E4589" s="871">
        <v>511.8</v>
      </c>
      <c r="F4589" s="871">
        <v>634</v>
      </c>
      <c r="G4589" s="504">
        <v>511.8</v>
      </c>
      <c r="H4589" s="504">
        <v>634</v>
      </c>
      <c r="I4589" s="510">
        <v>1145.8</v>
      </c>
    </row>
    <row r="4590" spans="3:9">
      <c r="C4590" s="870">
        <v>45662</v>
      </c>
      <c r="D4590" s="872">
        <v>0.70833333333333337</v>
      </c>
      <c r="E4590" s="871">
        <v>410.1</v>
      </c>
      <c r="F4590" s="871">
        <v>414</v>
      </c>
      <c r="G4590" s="504">
        <v>410.1</v>
      </c>
      <c r="H4590" s="504">
        <v>414</v>
      </c>
      <c r="I4590" s="510">
        <v>824.1</v>
      </c>
    </row>
    <row r="4591" spans="3:9">
      <c r="C4591" s="870">
        <v>45662</v>
      </c>
      <c r="D4591" s="872">
        <v>0.75</v>
      </c>
      <c r="E4591" s="871">
        <v>379.8</v>
      </c>
      <c r="F4591" s="871">
        <v>408</v>
      </c>
      <c r="G4591" s="504">
        <v>379.8</v>
      </c>
      <c r="H4591" s="504">
        <v>408</v>
      </c>
      <c r="I4591" s="510">
        <v>787.8</v>
      </c>
    </row>
    <row r="4592" spans="3:9">
      <c r="C4592" s="870">
        <v>45662</v>
      </c>
      <c r="D4592" s="872">
        <v>0.79166666666666663</v>
      </c>
      <c r="E4592" s="871">
        <v>379.9</v>
      </c>
      <c r="F4592" s="871">
        <v>408</v>
      </c>
      <c r="G4592" s="504">
        <v>379.9</v>
      </c>
      <c r="H4592" s="504">
        <v>408</v>
      </c>
      <c r="I4592" s="510">
        <v>787.9</v>
      </c>
    </row>
    <row r="4593" spans="3:9">
      <c r="C4593" s="870">
        <v>45662</v>
      </c>
      <c r="D4593" s="872">
        <v>0.83333333333333337</v>
      </c>
      <c r="E4593" s="871">
        <v>379.9</v>
      </c>
      <c r="F4593" s="871">
        <v>427</v>
      </c>
      <c r="G4593" s="504">
        <v>379.9</v>
      </c>
      <c r="H4593" s="504">
        <v>427</v>
      </c>
      <c r="I4593" s="510">
        <v>806.9</v>
      </c>
    </row>
    <row r="4594" spans="3:9">
      <c r="C4594" s="870">
        <v>45662</v>
      </c>
      <c r="D4594" s="872">
        <v>0.875</v>
      </c>
      <c r="E4594" s="871">
        <v>379.8</v>
      </c>
      <c r="F4594" s="871">
        <v>423</v>
      </c>
      <c r="G4594" s="504">
        <v>379.8</v>
      </c>
      <c r="H4594" s="504">
        <v>423</v>
      </c>
      <c r="I4594" s="510">
        <v>802.8</v>
      </c>
    </row>
    <row r="4595" spans="3:9">
      <c r="C4595" s="870">
        <v>45662</v>
      </c>
      <c r="D4595" s="872">
        <v>0.91666666666666663</v>
      </c>
      <c r="E4595" s="871">
        <v>388</v>
      </c>
      <c r="F4595" s="871">
        <v>497</v>
      </c>
      <c r="G4595" s="504">
        <v>388</v>
      </c>
      <c r="H4595" s="504">
        <v>497</v>
      </c>
      <c r="I4595" s="510">
        <v>885</v>
      </c>
    </row>
    <row r="4596" spans="3:9">
      <c r="C4596" s="870">
        <v>45662</v>
      </c>
      <c r="D4596" s="872">
        <v>0.95833333333333337</v>
      </c>
      <c r="E4596" s="871">
        <v>437.7</v>
      </c>
      <c r="F4596" s="871">
        <v>572</v>
      </c>
      <c r="G4596" s="504">
        <v>437.7</v>
      </c>
      <c r="H4596" s="504">
        <v>572</v>
      </c>
      <c r="I4596" s="510">
        <v>1009.7</v>
      </c>
    </row>
    <row r="4597" spans="3:9">
      <c r="C4597" s="870">
        <v>45663</v>
      </c>
      <c r="D4597" s="872">
        <v>0</v>
      </c>
      <c r="E4597" s="871">
        <v>477.5</v>
      </c>
      <c r="F4597" s="871">
        <v>591</v>
      </c>
      <c r="G4597" s="504">
        <v>477.5</v>
      </c>
      <c r="H4597" s="504">
        <v>591</v>
      </c>
      <c r="I4597" s="510">
        <v>1068.5</v>
      </c>
    </row>
    <row r="4598" spans="3:9">
      <c r="C4598" s="870">
        <v>45663</v>
      </c>
      <c r="D4598" s="872">
        <v>4.1666666666666664E-2</v>
      </c>
      <c r="E4598" s="871">
        <v>471</v>
      </c>
      <c r="F4598" s="871">
        <v>583</v>
      </c>
      <c r="G4598" s="504">
        <v>471</v>
      </c>
      <c r="H4598" s="504">
        <v>583</v>
      </c>
      <c r="I4598" s="510">
        <v>1054</v>
      </c>
    </row>
    <row r="4599" spans="3:9">
      <c r="C4599" s="870">
        <v>45663</v>
      </c>
      <c r="D4599" s="872">
        <v>8.3333333333333329E-2</v>
      </c>
      <c r="E4599" s="871">
        <v>460</v>
      </c>
      <c r="F4599" s="871">
        <v>567</v>
      </c>
      <c r="G4599" s="504">
        <v>460</v>
      </c>
      <c r="H4599" s="504">
        <v>567</v>
      </c>
      <c r="I4599" s="510">
        <v>1027</v>
      </c>
    </row>
    <row r="4600" spans="3:9">
      <c r="C4600" s="870">
        <v>45663</v>
      </c>
      <c r="D4600" s="872">
        <v>0.125</v>
      </c>
      <c r="E4600" s="871">
        <v>467.6</v>
      </c>
      <c r="F4600" s="871">
        <v>576</v>
      </c>
      <c r="G4600" s="504">
        <v>467.6</v>
      </c>
      <c r="H4600" s="504">
        <v>576</v>
      </c>
      <c r="I4600" s="510">
        <v>1043.5999999999999</v>
      </c>
    </row>
    <row r="4601" spans="3:9">
      <c r="C4601" s="870">
        <v>45663</v>
      </c>
      <c r="D4601" s="872">
        <v>0.16666666666666666</v>
      </c>
      <c r="E4601" s="871">
        <v>499.3</v>
      </c>
      <c r="F4601" s="871">
        <v>582</v>
      </c>
      <c r="G4601" s="504">
        <v>499.3</v>
      </c>
      <c r="H4601" s="504">
        <v>582</v>
      </c>
      <c r="I4601" s="510">
        <v>1081.3</v>
      </c>
    </row>
    <row r="4602" spans="3:9">
      <c r="C4602" s="870">
        <v>45663</v>
      </c>
      <c r="D4602" s="872">
        <v>0.20833333333333334</v>
      </c>
      <c r="E4602" s="871">
        <v>500.1</v>
      </c>
      <c r="F4602" s="871">
        <v>582</v>
      </c>
      <c r="G4602" s="504">
        <v>500.1</v>
      </c>
      <c r="H4602" s="504">
        <v>582</v>
      </c>
      <c r="I4602" s="510">
        <v>1082.0999999999999</v>
      </c>
    </row>
    <row r="4603" spans="3:9">
      <c r="C4603" s="870">
        <v>45663</v>
      </c>
      <c r="D4603" s="872">
        <v>0.25</v>
      </c>
      <c r="E4603" s="871">
        <v>418</v>
      </c>
      <c r="F4603" s="871">
        <v>560</v>
      </c>
      <c r="G4603" s="504">
        <v>418</v>
      </c>
      <c r="H4603" s="504">
        <v>560</v>
      </c>
      <c r="I4603" s="510">
        <v>978</v>
      </c>
    </row>
    <row r="4604" spans="3:9">
      <c r="C4604" s="870">
        <v>45663</v>
      </c>
      <c r="D4604" s="872">
        <v>0.29166666666666669</v>
      </c>
      <c r="E4604" s="871">
        <v>457.9</v>
      </c>
      <c r="F4604" s="871">
        <v>581</v>
      </c>
      <c r="G4604" s="504">
        <v>457.9</v>
      </c>
      <c r="H4604" s="504">
        <v>581</v>
      </c>
      <c r="I4604" s="510">
        <v>1038.9000000000001</v>
      </c>
    </row>
    <row r="4605" spans="3:9">
      <c r="C4605" s="870">
        <v>45663</v>
      </c>
      <c r="D4605" s="872">
        <v>0.33333333333333331</v>
      </c>
      <c r="E4605" s="871">
        <v>480.1</v>
      </c>
      <c r="F4605" s="871">
        <v>574</v>
      </c>
      <c r="G4605" s="504">
        <v>480.1</v>
      </c>
      <c r="H4605" s="504">
        <v>574</v>
      </c>
      <c r="I4605" s="510">
        <v>1054.0999999999999</v>
      </c>
    </row>
    <row r="4606" spans="3:9">
      <c r="C4606" s="870">
        <v>45663</v>
      </c>
      <c r="D4606" s="872">
        <v>0.375</v>
      </c>
      <c r="E4606" s="871">
        <v>478.4</v>
      </c>
      <c r="F4606" s="871">
        <v>573</v>
      </c>
      <c r="G4606" s="504">
        <v>478.4</v>
      </c>
      <c r="H4606" s="504">
        <v>573</v>
      </c>
      <c r="I4606" s="510">
        <v>1051.4000000000001</v>
      </c>
    </row>
    <row r="4607" spans="3:9">
      <c r="C4607" s="870">
        <v>45663</v>
      </c>
      <c r="D4607" s="872">
        <v>0.41666666666666669</v>
      </c>
      <c r="E4607" s="871">
        <v>468.9</v>
      </c>
      <c r="F4607" s="871">
        <v>568</v>
      </c>
      <c r="G4607" s="504">
        <v>468.9</v>
      </c>
      <c r="H4607" s="504">
        <v>568</v>
      </c>
      <c r="I4607" s="510">
        <v>1036.9000000000001</v>
      </c>
    </row>
    <row r="4608" spans="3:9">
      <c r="C4608" s="870">
        <v>45663</v>
      </c>
      <c r="D4608" s="872">
        <v>0.45833333333333331</v>
      </c>
      <c r="E4608" s="871">
        <v>451.4</v>
      </c>
      <c r="F4608" s="871">
        <v>558</v>
      </c>
      <c r="G4608" s="504">
        <v>451.4</v>
      </c>
      <c r="H4608" s="504">
        <v>558</v>
      </c>
      <c r="I4608" s="510">
        <v>1009.4</v>
      </c>
    </row>
    <row r="4609" spans="3:9">
      <c r="C4609" s="870">
        <v>45663</v>
      </c>
      <c r="D4609" s="872">
        <v>0.5</v>
      </c>
      <c r="E4609" s="871">
        <v>449.9</v>
      </c>
      <c r="F4609" s="871">
        <v>557</v>
      </c>
      <c r="G4609" s="504">
        <v>449.9</v>
      </c>
      <c r="H4609" s="504">
        <v>557</v>
      </c>
      <c r="I4609" s="510">
        <v>1006.9</v>
      </c>
    </row>
    <row r="4610" spans="3:9">
      <c r="C4610" s="870">
        <v>45663</v>
      </c>
      <c r="D4610" s="872">
        <v>0.54166666666666663</v>
      </c>
      <c r="E4610" s="871">
        <v>466.5</v>
      </c>
      <c r="F4610" s="871">
        <v>568</v>
      </c>
      <c r="G4610" s="504">
        <v>466.5</v>
      </c>
      <c r="H4610" s="504">
        <v>568</v>
      </c>
      <c r="I4610" s="510">
        <v>1034.5</v>
      </c>
    </row>
    <row r="4611" spans="3:9">
      <c r="C4611" s="870">
        <v>45663</v>
      </c>
      <c r="D4611" s="872">
        <v>0.58333333333333337</v>
      </c>
      <c r="E4611" s="871">
        <v>497.6</v>
      </c>
      <c r="F4611" s="871">
        <v>633</v>
      </c>
      <c r="G4611" s="504">
        <v>497.6</v>
      </c>
      <c r="H4611" s="504">
        <v>633</v>
      </c>
      <c r="I4611" s="510">
        <v>1130.5999999999999</v>
      </c>
    </row>
    <row r="4612" spans="3:9">
      <c r="C4612" s="870">
        <v>45663</v>
      </c>
      <c r="D4612" s="872">
        <v>0.625</v>
      </c>
      <c r="E4612" s="871">
        <v>510.2</v>
      </c>
      <c r="F4612" s="871">
        <v>577</v>
      </c>
      <c r="G4612" s="504">
        <v>510.2</v>
      </c>
      <c r="H4612" s="504">
        <v>577</v>
      </c>
      <c r="I4612" s="510">
        <v>1087.2</v>
      </c>
    </row>
    <row r="4613" spans="3:9">
      <c r="C4613" s="870">
        <v>45663</v>
      </c>
      <c r="D4613" s="872">
        <v>0.66666666666666663</v>
      </c>
      <c r="E4613" s="871">
        <v>498.6</v>
      </c>
      <c r="F4613" s="871">
        <v>574</v>
      </c>
      <c r="G4613" s="504">
        <v>498.6</v>
      </c>
      <c r="H4613" s="504">
        <v>574</v>
      </c>
      <c r="I4613" s="510">
        <v>1072.5999999999999</v>
      </c>
    </row>
    <row r="4614" spans="3:9">
      <c r="C4614" s="870">
        <v>45663</v>
      </c>
      <c r="D4614" s="872">
        <v>0.70833333333333337</v>
      </c>
      <c r="E4614" s="871">
        <v>473.6</v>
      </c>
      <c r="F4614" s="871">
        <v>575</v>
      </c>
      <c r="G4614" s="504">
        <v>473.6</v>
      </c>
      <c r="H4614" s="504">
        <v>575</v>
      </c>
      <c r="I4614" s="510">
        <v>1048.5999999999999</v>
      </c>
    </row>
    <row r="4615" spans="3:9">
      <c r="C4615" s="870">
        <v>45663</v>
      </c>
      <c r="D4615" s="872">
        <v>0.75</v>
      </c>
      <c r="E4615" s="871">
        <v>459.9</v>
      </c>
      <c r="F4615" s="871">
        <v>574</v>
      </c>
      <c r="G4615" s="504">
        <v>459.9</v>
      </c>
      <c r="H4615" s="504">
        <v>574</v>
      </c>
      <c r="I4615" s="510">
        <v>1033.9000000000001</v>
      </c>
    </row>
    <row r="4616" spans="3:9">
      <c r="C4616" s="870">
        <v>45663</v>
      </c>
      <c r="D4616" s="872">
        <v>0.79166666666666663</v>
      </c>
      <c r="E4616" s="871">
        <v>464.8</v>
      </c>
      <c r="F4616" s="871">
        <v>575</v>
      </c>
      <c r="G4616" s="504">
        <v>464.8</v>
      </c>
      <c r="H4616" s="504">
        <v>575</v>
      </c>
      <c r="I4616" s="510">
        <v>1039.8</v>
      </c>
    </row>
    <row r="4617" spans="3:9">
      <c r="C4617" s="870">
        <v>45663</v>
      </c>
      <c r="D4617" s="872">
        <v>0.83333333333333337</v>
      </c>
      <c r="E4617" s="871">
        <v>480</v>
      </c>
      <c r="F4617" s="871">
        <v>574</v>
      </c>
      <c r="G4617" s="504">
        <v>480</v>
      </c>
      <c r="H4617" s="504">
        <v>574</v>
      </c>
      <c r="I4617" s="510">
        <v>1054</v>
      </c>
    </row>
    <row r="4618" spans="3:9">
      <c r="C4618" s="870">
        <v>45663</v>
      </c>
      <c r="D4618" s="872">
        <v>0.875</v>
      </c>
      <c r="E4618" s="871">
        <v>480</v>
      </c>
      <c r="F4618" s="871">
        <v>574</v>
      </c>
      <c r="G4618" s="504">
        <v>480</v>
      </c>
      <c r="H4618" s="504">
        <v>574</v>
      </c>
      <c r="I4618" s="510">
        <v>1054</v>
      </c>
    </row>
    <row r="4619" spans="3:9">
      <c r="C4619" s="870">
        <v>45663</v>
      </c>
      <c r="D4619" s="872">
        <v>0.91666666666666663</v>
      </c>
      <c r="E4619" s="871">
        <v>480</v>
      </c>
      <c r="F4619" s="871">
        <v>574</v>
      </c>
      <c r="G4619" s="504">
        <v>480</v>
      </c>
      <c r="H4619" s="504">
        <v>574</v>
      </c>
      <c r="I4619" s="510">
        <v>1054</v>
      </c>
    </row>
    <row r="4620" spans="3:9">
      <c r="C4620" s="870">
        <v>45663</v>
      </c>
      <c r="D4620" s="872">
        <v>0.95833333333333337</v>
      </c>
      <c r="E4620" s="871">
        <v>514.1</v>
      </c>
      <c r="F4620" s="871">
        <v>601</v>
      </c>
      <c r="G4620" s="504">
        <v>514.1</v>
      </c>
      <c r="H4620" s="504">
        <v>601</v>
      </c>
      <c r="I4620" s="510">
        <v>1115.0999999999999</v>
      </c>
    </row>
    <row r="4621" spans="3:9">
      <c r="C4621" s="870">
        <v>45664</v>
      </c>
      <c r="D4621" s="872">
        <v>0</v>
      </c>
      <c r="E4621" s="871">
        <v>511.6</v>
      </c>
      <c r="F4621" s="871">
        <v>610</v>
      </c>
      <c r="G4621" s="504">
        <v>511.6</v>
      </c>
      <c r="H4621" s="504">
        <v>610</v>
      </c>
      <c r="I4621" s="510">
        <v>1121.5999999999999</v>
      </c>
    </row>
    <row r="4622" spans="3:9">
      <c r="C4622" s="870">
        <v>45664</v>
      </c>
      <c r="D4622" s="872">
        <v>4.1666666666666664E-2</v>
      </c>
      <c r="E4622" s="871">
        <v>415.6</v>
      </c>
      <c r="F4622" s="871">
        <v>578</v>
      </c>
      <c r="G4622" s="504">
        <v>415.6</v>
      </c>
      <c r="H4622" s="504">
        <v>578</v>
      </c>
      <c r="I4622" s="510">
        <v>993.6</v>
      </c>
    </row>
    <row r="4623" spans="3:9">
      <c r="C4623" s="870">
        <v>45664</v>
      </c>
      <c r="D4623" s="872">
        <v>8.3333333333333329E-2</v>
      </c>
      <c r="E4623" s="871">
        <v>417.1</v>
      </c>
      <c r="F4623" s="871">
        <v>568</v>
      </c>
      <c r="G4623" s="504">
        <v>417.1</v>
      </c>
      <c r="H4623" s="504">
        <v>568</v>
      </c>
      <c r="I4623" s="510">
        <v>985.1</v>
      </c>
    </row>
    <row r="4624" spans="3:9">
      <c r="C4624" s="870">
        <v>45664</v>
      </c>
      <c r="D4624" s="872">
        <v>0.125</v>
      </c>
      <c r="E4624" s="871">
        <v>437.1</v>
      </c>
      <c r="F4624" s="871">
        <v>566</v>
      </c>
      <c r="G4624" s="504">
        <v>437.1</v>
      </c>
      <c r="H4624" s="504">
        <v>566</v>
      </c>
      <c r="I4624" s="510">
        <v>1003.1</v>
      </c>
    </row>
    <row r="4625" spans="3:9">
      <c r="C4625" s="870">
        <v>45664</v>
      </c>
      <c r="D4625" s="872">
        <v>0.16666666666666666</v>
      </c>
      <c r="E4625" s="871">
        <v>442.3</v>
      </c>
      <c r="F4625" s="871">
        <v>516</v>
      </c>
      <c r="G4625" s="504">
        <v>442.3</v>
      </c>
      <c r="H4625" s="504">
        <v>516</v>
      </c>
      <c r="I4625" s="510">
        <v>958.3</v>
      </c>
    </row>
    <row r="4626" spans="3:9">
      <c r="C4626" s="870">
        <v>45664</v>
      </c>
      <c r="D4626" s="872">
        <v>0.20833333333333334</v>
      </c>
      <c r="E4626" s="871">
        <v>315.7</v>
      </c>
      <c r="F4626" s="871">
        <v>362</v>
      </c>
      <c r="G4626" s="504">
        <v>315.7</v>
      </c>
      <c r="H4626" s="504">
        <v>362</v>
      </c>
      <c r="I4626" s="510">
        <v>677.7</v>
      </c>
    </row>
    <row r="4627" spans="3:9">
      <c r="C4627" s="870">
        <v>45664</v>
      </c>
      <c r="D4627" s="872">
        <v>0.25</v>
      </c>
      <c r="E4627" s="871">
        <v>305.7</v>
      </c>
      <c r="F4627" s="871">
        <v>449</v>
      </c>
      <c r="G4627" s="504">
        <v>305.7</v>
      </c>
      <c r="H4627" s="504">
        <v>449</v>
      </c>
      <c r="I4627" s="510">
        <v>754.7</v>
      </c>
    </row>
    <row r="4628" spans="3:9">
      <c r="C4628" s="870">
        <v>45664</v>
      </c>
      <c r="D4628" s="872">
        <v>0.29166666666666669</v>
      </c>
      <c r="E4628" s="871">
        <v>364.9</v>
      </c>
      <c r="F4628" s="871">
        <v>489</v>
      </c>
      <c r="G4628" s="504">
        <v>364.9</v>
      </c>
      <c r="H4628" s="504">
        <v>489</v>
      </c>
      <c r="I4628" s="510">
        <v>853.9</v>
      </c>
    </row>
    <row r="4629" spans="3:9">
      <c r="C4629" s="870">
        <v>45664</v>
      </c>
      <c r="D4629" s="872">
        <v>0.33333333333333331</v>
      </c>
      <c r="E4629" s="871">
        <v>111.2</v>
      </c>
      <c r="F4629" s="871">
        <v>438</v>
      </c>
      <c r="G4629" s="504">
        <v>111.2</v>
      </c>
      <c r="H4629" s="504">
        <v>438</v>
      </c>
      <c r="I4629" s="510">
        <v>549.20000000000005</v>
      </c>
    </row>
    <row r="4630" spans="3:9">
      <c r="C4630" s="870">
        <v>45664</v>
      </c>
      <c r="D4630" s="872">
        <v>0.375</v>
      </c>
      <c r="E4630" s="871">
        <v>16.5</v>
      </c>
      <c r="F4630" s="871">
        <v>388</v>
      </c>
      <c r="G4630" s="504">
        <v>0</v>
      </c>
      <c r="H4630" s="504">
        <v>388</v>
      </c>
      <c r="I4630" s="510">
        <v>388</v>
      </c>
    </row>
    <row r="4631" spans="3:9">
      <c r="C4631" s="870">
        <v>45664</v>
      </c>
      <c r="D4631" s="872">
        <v>0.41666666666666669</v>
      </c>
      <c r="E4631" s="871">
        <v>550.70000000000005</v>
      </c>
      <c r="F4631" s="871">
        <v>493</v>
      </c>
      <c r="G4631" s="504">
        <v>550.70000000000005</v>
      </c>
      <c r="H4631" s="504">
        <v>493</v>
      </c>
      <c r="I4631" s="510">
        <v>1043.7</v>
      </c>
    </row>
    <row r="4632" spans="3:9">
      <c r="C4632" s="870">
        <v>45664</v>
      </c>
      <c r="D4632" s="872">
        <v>0.45833333333333331</v>
      </c>
      <c r="E4632" s="871">
        <v>477.6</v>
      </c>
      <c r="F4632" s="871">
        <v>551</v>
      </c>
      <c r="G4632" s="504">
        <v>477.6</v>
      </c>
      <c r="H4632" s="504">
        <v>551</v>
      </c>
      <c r="I4632" s="510">
        <v>1028.5999999999999</v>
      </c>
    </row>
    <row r="4633" spans="3:9">
      <c r="C4633" s="870">
        <v>45664</v>
      </c>
      <c r="D4633" s="872">
        <v>0.5</v>
      </c>
      <c r="E4633" s="871">
        <v>506.7</v>
      </c>
      <c r="F4633" s="871">
        <v>598</v>
      </c>
      <c r="G4633" s="504">
        <v>506.7</v>
      </c>
      <c r="H4633" s="504">
        <v>598</v>
      </c>
      <c r="I4633" s="510">
        <v>1104.7</v>
      </c>
    </row>
    <row r="4634" spans="3:9">
      <c r="C4634" s="870">
        <v>45664</v>
      </c>
      <c r="D4634" s="872">
        <v>0.54166666666666663</v>
      </c>
      <c r="E4634" s="871">
        <v>509.2</v>
      </c>
      <c r="F4634" s="871">
        <v>557</v>
      </c>
      <c r="G4634" s="504">
        <v>509.2</v>
      </c>
      <c r="H4634" s="504">
        <v>557</v>
      </c>
      <c r="I4634" s="510">
        <v>1066.2</v>
      </c>
    </row>
    <row r="4635" spans="3:9">
      <c r="C4635" s="870">
        <v>45664</v>
      </c>
      <c r="D4635" s="872">
        <v>0.58333333333333337</v>
      </c>
      <c r="E4635" s="871">
        <v>502.2</v>
      </c>
      <c r="F4635" s="871">
        <v>555</v>
      </c>
      <c r="G4635" s="504">
        <v>502.2</v>
      </c>
      <c r="H4635" s="504">
        <v>555</v>
      </c>
      <c r="I4635" s="510">
        <v>1057.2</v>
      </c>
    </row>
    <row r="4636" spans="3:9">
      <c r="C4636" s="870">
        <v>45664</v>
      </c>
      <c r="D4636" s="872">
        <v>0.625</v>
      </c>
      <c r="E4636" s="871">
        <v>538.20000000000005</v>
      </c>
      <c r="F4636" s="871">
        <v>580</v>
      </c>
      <c r="G4636" s="504">
        <v>538.20000000000005</v>
      </c>
      <c r="H4636" s="504">
        <v>580</v>
      </c>
      <c r="I4636" s="510">
        <v>1118.2</v>
      </c>
    </row>
    <row r="4637" spans="3:9">
      <c r="C4637" s="870">
        <v>45664</v>
      </c>
      <c r="D4637" s="872">
        <v>0.66666666666666663</v>
      </c>
      <c r="E4637" s="871">
        <v>548.4</v>
      </c>
      <c r="F4637" s="871">
        <v>615</v>
      </c>
      <c r="G4637" s="504">
        <v>548.4</v>
      </c>
      <c r="H4637" s="504">
        <v>615</v>
      </c>
      <c r="I4637" s="510">
        <v>1163.4000000000001</v>
      </c>
    </row>
    <row r="4638" spans="3:9">
      <c r="C4638" s="870">
        <v>45664</v>
      </c>
      <c r="D4638" s="872">
        <v>0.70833333333333337</v>
      </c>
      <c r="E4638" s="871">
        <v>572.29999999999995</v>
      </c>
      <c r="F4638" s="871">
        <v>584</v>
      </c>
      <c r="G4638" s="504">
        <v>572.29999999999995</v>
      </c>
      <c r="H4638" s="504">
        <v>584</v>
      </c>
      <c r="I4638" s="510">
        <v>1156.3</v>
      </c>
    </row>
    <row r="4639" spans="3:9">
      <c r="C4639" s="870">
        <v>45664</v>
      </c>
      <c r="D4639" s="872">
        <v>0.75</v>
      </c>
      <c r="E4639" s="871">
        <v>612.6</v>
      </c>
      <c r="F4639" s="871">
        <v>555</v>
      </c>
      <c r="G4639" s="504">
        <v>612.6</v>
      </c>
      <c r="H4639" s="504">
        <v>555</v>
      </c>
      <c r="I4639" s="510">
        <v>1167.5999999999999</v>
      </c>
    </row>
    <row r="4640" spans="3:9">
      <c r="C4640" s="870">
        <v>45664</v>
      </c>
      <c r="D4640" s="872">
        <v>0.79166666666666663</v>
      </c>
      <c r="E4640" s="871">
        <v>614.79999999999995</v>
      </c>
      <c r="F4640" s="871">
        <v>546</v>
      </c>
      <c r="G4640" s="504">
        <v>614.79999999999995</v>
      </c>
      <c r="H4640" s="504">
        <v>546</v>
      </c>
      <c r="I4640" s="510">
        <v>1160.8</v>
      </c>
    </row>
    <row r="4641" spans="3:9">
      <c r="C4641" s="870">
        <v>45664</v>
      </c>
      <c r="D4641" s="872">
        <v>0.83333333333333337</v>
      </c>
      <c r="E4641" s="871">
        <v>482.8</v>
      </c>
      <c r="F4641" s="871">
        <v>450</v>
      </c>
      <c r="G4641" s="504">
        <v>482.8</v>
      </c>
      <c r="H4641" s="504">
        <v>450</v>
      </c>
      <c r="I4641" s="510">
        <v>932.8</v>
      </c>
    </row>
    <row r="4642" spans="3:9">
      <c r="C4642" s="870">
        <v>45664</v>
      </c>
      <c r="D4642" s="872">
        <v>0.875</v>
      </c>
      <c r="E4642" s="871">
        <v>531.70000000000005</v>
      </c>
      <c r="F4642" s="871">
        <v>499</v>
      </c>
      <c r="G4642" s="504">
        <v>531.70000000000005</v>
      </c>
      <c r="H4642" s="504">
        <v>499</v>
      </c>
      <c r="I4642" s="510">
        <v>1030.7</v>
      </c>
    </row>
    <row r="4643" spans="3:9">
      <c r="C4643" s="870">
        <v>45664</v>
      </c>
      <c r="D4643" s="872">
        <v>0.91666666666666663</v>
      </c>
      <c r="E4643" s="871">
        <v>533.4</v>
      </c>
      <c r="F4643" s="871">
        <v>518</v>
      </c>
      <c r="G4643" s="504">
        <v>533.4</v>
      </c>
      <c r="H4643" s="504">
        <v>518</v>
      </c>
      <c r="I4643" s="510">
        <v>1051.4000000000001</v>
      </c>
    </row>
    <row r="4644" spans="3:9">
      <c r="C4644" s="870">
        <v>45664</v>
      </c>
      <c r="D4644" s="872">
        <v>0.95833333333333337</v>
      </c>
      <c r="E4644" s="871">
        <v>530</v>
      </c>
      <c r="F4644" s="871">
        <v>518</v>
      </c>
      <c r="G4644" s="504">
        <v>530</v>
      </c>
      <c r="H4644" s="504">
        <v>518</v>
      </c>
      <c r="I4644" s="510">
        <v>1048</v>
      </c>
    </row>
    <row r="4645" spans="3:9">
      <c r="C4645" s="870">
        <v>45665</v>
      </c>
      <c r="D4645" s="872">
        <v>0</v>
      </c>
      <c r="E4645" s="871">
        <v>548.4</v>
      </c>
      <c r="F4645" s="871">
        <v>521</v>
      </c>
      <c r="G4645" s="504">
        <v>548.4</v>
      </c>
      <c r="H4645" s="504">
        <v>521</v>
      </c>
      <c r="I4645" s="510">
        <v>1069.4000000000001</v>
      </c>
    </row>
    <row r="4646" spans="3:9">
      <c r="C4646" s="870">
        <v>45665</v>
      </c>
      <c r="D4646" s="872">
        <v>4.1666666666666664E-2</v>
      </c>
      <c r="E4646" s="871">
        <v>550</v>
      </c>
      <c r="F4646" s="871">
        <v>535</v>
      </c>
      <c r="G4646" s="504">
        <v>550</v>
      </c>
      <c r="H4646" s="504">
        <v>535</v>
      </c>
      <c r="I4646" s="510">
        <v>1085</v>
      </c>
    </row>
    <row r="4647" spans="3:9">
      <c r="C4647" s="870">
        <v>45665</v>
      </c>
      <c r="D4647" s="872">
        <v>8.3333333333333329E-2</v>
      </c>
      <c r="E4647" s="871">
        <v>550</v>
      </c>
      <c r="F4647" s="871">
        <v>552</v>
      </c>
      <c r="G4647" s="504">
        <v>550</v>
      </c>
      <c r="H4647" s="504">
        <v>552</v>
      </c>
      <c r="I4647" s="510">
        <v>1102</v>
      </c>
    </row>
    <row r="4648" spans="3:9">
      <c r="C4648" s="870">
        <v>45665</v>
      </c>
      <c r="D4648" s="872">
        <v>0.125</v>
      </c>
      <c r="E4648" s="871">
        <v>550</v>
      </c>
      <c r="F4648" s="871">
        <v>555</v>
      </c>
      <c r="G4648" s="504">
        <v>550</v>
      </c>
      <c r="H4648" s="504">
        <v>555</v>
      </c>
      <c r="I4648" s="510">
        <v>1105</v>
      </c>
    </row>
    <row r="4649" spans="3:9">
      <c r="C4649" s="870">
        <v>45665</v>
      </c>
      <c r="D4649" s="872">
        <v>0.16666666666666666</v>
      </c>
      <c r="E4649" s="871">
        <v>556.1</v>
      </c>
      <c r="F4649" s="871">
        <v>555</v>
      </c>
      <c r="G4649" s="504">
        <v>556.1</v>
      </c>
      <c r="H4649" s="504">
        <v>555</v>
      </c>
      <c r="I4649" s="510">
        <v>1111.0999999999999</v>
      </c>
    </row>
    <row r="4650" spans="3:9">
      <c r="C4650" s="870">
        <v>45665</v>
      </c>
      <c r="D4650" s="872">
        <v>0.20833333333333334</v>
      </c>
      <c r="E4650" s="871">
        <v>560.1</v>
      </c>
      <c r="F4650" s="871">
        <v>555</v>
      </c>
      <c r="G4650" s="504">
        <v>560.1</v>
      </c>
      <c r="H4650" s="504">
        <v>555</v>
      </c>
      <c r="I4650" s="510">
        <v>1115.0999999999999</v>
      </c>
    </row>
    <row r="4651" spans="3:9">
      <c r="C4651" s="870">
        <v>45665</v>
      </c>
      <c r="D4651" s="872">
        <v>0.25</v>
      </c>
      <c r="E4651" s="871">
        <v>560.20000000000005</v>
      </c>
      <c r="F4651" s="871">
        <v>551</v>
      </c>
      <c r="G4651" s="504">
        <v>560.20000000000005</v>
      </c>
      <c r="H4651" s="504">
        <v>551</v>
      </c>
      <c r="I4651" s="510">
        <v>1111.2</v>
      </c>
    </row>
    <row r="4652" spans="3:9">
      <c r="C4652" s="870">
        <v>45665</v>
      </c>
      <c r="D4652" s="872">
        <v>0.29166666666666669</v>
      </c>
      <c r="E4652" s="871">
        <v>560.20000000000005</v>
      </c>
      <c r="F4652" s="871">
        <v>550</v>
      </c>
      <c r="G4652" s="504">
        <v>560.20000000000005</v>
      </c>
      <c r="H4652" s="504">
        <v>550</v>
      </c>
      <c r="I4652" s="510">
        <v>1110.2</v>
      </c>
    </row>
    <row r="4653" spans="3:9">
      <c r="C4653" s="870">
        <v>45665</v>
      </c>
      <c r="D4653" s="872">
        <v>0.33333333333333331</v>
      </c>
      <c r="E4653" s="871">
        <v>560.1</v>
      </c>
      <c r="F4653" s="871">
        <v>549</v>
      </c>
      <c r="G4653" s="504">
        <v>560.1</v>
      </c>
      <c r="H4653" s="504">
        <v>549</v>
      </c>
      <c r="I4653" s="510">
        <v>1109.0999999999999</v>
      </c>
    </row>
    <row r="4654" spans="3:9">
      <c r="C4654" s="870">
        <v>45665</v>
      </c>
      <c r="D4654" s="872">
        <v>0.375</v>
      </c>
      <c r="E4654" s="871">
        <v>560.1</v>
      </c>
      <c r="F4654" s="871">
        <v>543</v>
      </c>
      <c r="G4654" s="504">
        <v>560.1</v>
      </c>
      <c r="H4654" s="504">
        <v>543</v>
      </c>
      <c r="I4654" s="510">
        <v>1103.0999999999999</v>
      </c>
    </row>
    <row r="4655" spans="3:9">
      <c r="C4655" s="870">
        <v>45665</v>
      </c>
      <c r="D4655" s="872">
        <v>0.41666666666666669</v>
      </c>
      <c r="E4655" s="871">
        <v>564.9</v>
      </c>
      <c r="F4655" s="871">
        <v>501</v>
      </c>
      <c r="G4655" s="504">
        <v>564.9</v>
      </c>
      <c r="H4655" s="504">
        <v>501</v>
      </c>
      <c r="I4655" s="510">
        <v>1065.9000000000001</v>
      </c>
    </row>
    <row r="4656" spans="3:9">
      <c r="C4656" s="870">
        <v>45665</v>
      </c>
      <c r="D4656" s="872">
        <v>0.45833333333333331</v>
      </c>
      <c r="E4656" s="871">
        <v>585</v>
      </c>
      <c r="F4656" s="871">
        <v>524</v>
      </c>
      <c r="G4656" s="504">
        <v>585</v>
      </c>
      <c r="H4656" s="504">
        <v>524</v>
      </c>
      <c r="I4656" s="510">
        <v>1109</v>
      </c>
    </row>
    <row r="4657" spans="3:9">
      <c r="C4657" s="870">
        <v>45665</v>
      </c>
      <c r="D4657" s="872">
        <v>0.5</v>
      </c>
      <c r="E4657" s="871">
        <v>585.1</v>
      </c>
      <c r="F4657" s="871">
        <v>544</v>
      </c>
      <c r="G4657" s="504">
        <v>585.1</v>
      </c>
      <c r="H4657" s="504">
        <v>544</v>
      </c>
      <c r="I4657" s="510">
        <v>1129.0999999999999</v>
      </c>
    </row>
    <row r="4658" spans="3:9">
      <c r="C4658" s="870">
        <v>45665</v>
      </c>
      <c r="D4658" s="872">
        <v>0.54166666666666663</v>
      </c>
      <c r="E4658" s="871">
        <v>619.4</v>
      </c>
      <c r="F4658" s="871">
        <v>546</v>
      </c>
      <c r="G4658" s="504">
        <v>619.4</v>
      </c>
      <c r="H4658" s="504">
        <v>546</v>
      </c>
      <c r="I4658" s="510">
        <v>1165.4000000000001</v>
      </c>
    </row>
    <row r="4659" spans="3:9">
      <c r="C4659" s="870">
        <v>45665</v>
      </c>
      <c r="D4659" s="872">
        <v>0.58333333333333337</v>
      </c>
      <c r="E4659" s="871">
        <v>574.5</v>
      </c>
      <c r="F4659" s="871">
        <v>534</v>
      </c>
      <c r="G4659" s="504">
        <v>574.5</v>
      </c>
      <c r="H4659" s="504">
        <v>534</v>
      </c>
      <c r="I4659" s="510">
        <v>1108.5</v>
      </c>
    </row>
    <row r="4660" spans="3:9">
      <c r="C4660" s="870">
        <v>45665</v>
      </c>
      <c r="D4660" s="872">
        <v>0.625</v>
      </c>
      <c r="E4660" s="871">
        <v>579.20000000000005</v>
      </c>
      <c r="F4660" s="871">
        <v>476</v>
      </c>
      <c r="G4660" s="504">
        <v>579.20000000000005</v>
      </c>
      <c r="H4660" s="504">
        <v>476</v>
      </c>
      <c r="I4660" s="510">
        <v>1055.2</v>
      </c>
    </row>
    <row r="4661" spans="3:9">
      <c r="C4661" s="870">
        <v>45665</v>
      </c>
      <c r="D4661" s="872">
        <v>0.66666666666666663</v>
      </c>
      <c r="E4661" s="871">
        <v>525</v>
      </c>
      <c r="F4661" s="871">
        <v>445</v>
      </c>
      <c r="G4661" s="504">
        <v>525</v>
      </c>
      <c r="H4661" s="504">
        <v>445</v>
      </c>
      <c r="I4661" s="510">
        <v>970</v>
      </c>
    </row>
    <row r="4662" spans="3:9">
      <c r="C4662" s="870">
        <v>45665</v>
      </c>
      <c r="D4662" s="872">
        <v>0.70833333333333337</v>
      </c>
      <c r="E4662" s="871">
        <v>539.20000000000005</v>
      </c>
      <c r="F4662" s="871">
        <v>462</v>
      </c>
      <c r="G4662" s="504">
        <v>539.20000000000005</v>
      </c>
      <c r="H4662" s="504">
        <v>462</v>
      </c>
      <c r="I4662" s="510">
        <v>1001.2</v>
      </c>
    </row>
    <row r="4663" spans="3:9">
      <c r="C4663" s="870">
        <v>45665</v>
      </c>
      <c r="D4663" s="872">
        <v>0.75</v>
      </c>
      <c r="E4663" s="871">
        <v>572.6</v>
      </c>
      <c r="F4663" s="871">
        <v>545</v>
      </c>
      <c r="G4663" s="504">
        <v>572.6</v>
      </c>
      <c r="H4663" s="504">
        <v>545</v>
      </c>
      <c r="I4663" s="510">
        <v>1117.5999999999999</v>
      </c>
    </row>
    <row r="4664" spans="3:9">
      <c r="C4664" s="870">
        <v>45665</v>
      </c>
      <c r="D4664" s="872">
        <v>0.79166666666666663</v>
      </c>
      <c r="E4664" s="871">
        <v>620.20000000000005</v>
      </c>
      <c r="F4664" s="871">
        <v>577</v>
      </c>
      <c r="G4664" s="504">
        <v>620.20000000000005</v>
      </c>
      <c r="H4664" s="504">
        <v>577</v>
      </c>
      <c r="I4664" s="510">
        <v>1197.2</v>
      </c>
    </row>
    <row r="4665" spans="3:9">
      <c r="C4665" s="870">
        <v>45665</v>
      </c>
      <c r="D4665" s="872">
        <v>0.83333333333333337</v>
      </c>
      <c r="E4665" s="871">
        <v>620</v>
      </c>
      <c r="F4665" s="871">
        <v>585</v>
      </c>
      <c r="G4665" s="504">
        <v>620</v>
      </c>
      <c r="H4665" s="504">
        <v>585</v>
      </c>
      <c r="I4665" s="510">
        <v>1205</v>
      </c>
    </row>
    <row r="4666" spans="3:9">
      <c r="C4666" s="870">
        <v>45665</v>
      </c>
      <c r="D4666" s="872">
        <v>0.875</v>
      </c>
      <c r="E4666" s="871">
        <v>600</v>
      </c>
      <c r="F4666" s="871">
        <v>533</v>
      </c>
      <c r="G4666" s="504">
        <v>600</v>
      </c>
      <c r="H4666" s="504">
        <v>533</v>
      </c>
      <c r="I4666" s="510">
        <v>1133</v>
      </c>
    </row>
    <row r="4667" spans="3:9">
      <c r="C4667" s="870">
        <v>45665</v>
      </c>
      <c r="D4667" s="872">
        <v>0.91666666666666663</v>
      </c>
      <c r="E4667" s="871">
        <v>600</v>
      </c>
      <c r="F4667" s="871">
        <v>540</v>
      </c>
      <c r="G4667" s="504">
        <v>600</v>
      </c>
      <c r="H4667" s="504">
        <v>540</v>
      </c>
      <c r="I4667" s="510">
        <v>1140</v>
      </c>
    </row>
    <row r="4668" spans="3:9">
      <c r="C4668" s="870">
        <v>45665</v>
      </c>
      <c r="D4668" s="872">
        <v>0.95833333333333337</v>
      </c>
      <c r="E4668" s="871">
        <v>600</v>
      </c>
      <c r="F4668" s="871">
        <v>582</v>
      </c>
      <c r="G4668" s="504">
        <v>600</v>
      </c>
      <c r="H4668" s="504">
        <v>582</v>
      </c>
      <c r="I4668" s="510">
        <v>1182</v>
      </c>
    </row>
    <row r="4669" spans="3:9">
      <c r="C4669" s="870">
        <v>45666</v>
      </c>
      <c r="D4669" s="872">
        <v>0</v>
      </c>
      <c r="E4669" s="871">
        <v>600</v>
      </c>
      <c r="F4669" s="871">
        <v>587</v>
      </c>
      <c r="G4669" s="504">
        <v>600</v>
      </c>
      <c r="H4669" s="504">
        <v>587</v>
      </c>
      <c r="I4669" s="510">
        <v>1187</v>
      </c>
    </row>
    <row r="4670" spans="3:9">
      <c r="C4670" s="870">
        <v>45666</v>
      </c>
      <c r="D4670" s="872">
        <v>4.1666666666666664E-2</v>
      </c>
      <c r="E4670" s="871">
        <v>600</v>
      </c>
      <c r="F4670" s="871">
        <v>559</v>
      </c>
      <c r="G4670" s="504">
        <v>600</v>
      </c>
      <c r="H4670" s="504">
        <v>559</v>
      </c>
      <c r="I4670" s="510">
        <v>1159</v>
      </c>
    </row>
    <row r="4671" spans="3:9">
      <c r="C4671" s="870">
        <v>45666</v>
      </c>
      <c r="D4671" s="872">
        <v>8.3333333333333329E-2</v>
      </c>
      <c r="E4671" s="871">
        <v>600</v>
      </c>
      <c r="F4671" s="871">
        <v>549</v>
      </c>
      <c r="G4671" s="504">
        <v>600</v>
      </c>
      <c r="H4671" s="504">
        <v>549</v>
      </c>
      <c r="I4671" s="510">
        <v>1149</v>
      </c>
    </row>
    <row r="4672" spans="3:9">
      <c r="C4672" s="870">
        <v>45666</v>
      </c>
      <c r="D4672" s="872">
        <v>0.125</v>
      </c>
      <c r="E4672" s="871">
        <v>599.9</v>
      </c>
      <c r="F4672" s="871">
        <v>582</v>
      </c>
      <c r="G4672" s="504">
        <v>599.9</v>
      </c>
      <c r="H4672" s="504">
        <v>582</v>
      </c>
      <c r="I4672" s="510">
        <v>1181.9000000000001</v>
      </c>
    </row>
    <row r="4673" spans="3:9">
      <c r="C4673" s="870">
        <v>45666</v>
      </c>
      <c r="D4673" s="872">
        <v>0.16666666666666666</v>
      </c>
      <c r="E4673" s="871">
        <v>600</v>
      </c>
      <c r="F4673" s="871">
        <v>586</v>
      </c>
      <c r="G4673" s="504">
        <v>600</v>
      </c>
      <c r="H4673" s="504">
        <v>586</v>
      </c>
      <c r="I4673" s="510">
        <v>1186</v>
      </c>
    </row>
    <row r="4674" spans="3:9">
      <c r="C4674" s="870">
        <v>45666</v>
      </c>
      <c r="D4674" s="872">
        <v>0.20833333333333334</v>
      </c>
      <c r="E4674" s="871">
        <v>600</v>
      </c>
      <c r="F4674" s="871">
        <v>577</v>
      </c>
      <c r="G4674" s="504">
        <v>600</v>
      </c>
      <c r="H4674" s="504">
        <v>577</v>
      </c>
      <c r="I4674" s="510">
        <v>1177</v>
      </c>
    </row>
    <row r="4675" spans="3:9">
      <c r="C4675" s="870">
        <v>45666</v>
      </c>
      <c r="D4675" s="872">
        <v>0.25</v>
      </c>
      <c r="E4675" s="871">
        <v>600</v>
      </c>
      <c r="F4675" s="871">
        <v>561</v>
      </c>
      <c r="G4675" s="504">
        <v>600</v>
      </c>
      <c r="H4675" s="504">
        <v>561</v>
      </c>
      <c r="I4675" s="510">
        <v>1161</v>
      </c>
    </row>
    <row r="4676" spans="3:9">
      <c r="C4676" s="870">
        <v>45666</v>
      </c>
      <c r="D4676" s="872">
        <v>0.29166666666666669</v>
      </c>
      <c r="E4676" s="871">
        <v>587.6</v>
      </c>
      <c r="F4676" s="871">
        <v>561</v>
      </c>
      <c r="G4676" s="504">
        <v>587.6</v>
      </c>
      <c r="H4676" s="504">
        <v>561</v>
      </c>
      <c r="I4676" s="510">
        <v>1148.5999999999999</v>
      </c>
    </row>
    <row r="4677" spans="3:9">
      <c r="C4677" s="870">
        <v>45666</v>
      </c>
      <c r="D4677" s="872">
        <v>0.33333333333333331</v>
      </c>
      <c r="E4677" s="871">
        <v>579.9</v>
      </c>
      <c r="F4677" s="871">
        <v>562</v>
      </c>
      <c r="G4677" s="504">
        <v>579.9</v>
      </c>
      <c r="H4677" s="504">
        <v>562</v>
      </c>
      <c r="I4677" s="510">
        <v>1141.9000000000001</v>
      </c>
    </row>
    <row r="4678" spans="3:9">
      <c r="C4678" s="870">
        <v>45666</v>
      </c>
      <c r="D4678" s="872">
        <v>0.375</v>
      </c>
      <c r="E4678" s="871">
        <v>579.9</v>
      </c>
      <c r="F4678" s="871">
        <v>562</v>
      </c>
      <c r="G4678" s="504">
        <v>579.9</v>
      </c>
      <c r="H4678" s="504">
        <v>562</v>
      </c>
      <c r="I4678" s="510">
        <v>1141.9000000000001</v>
      </c>
    </row>
    <row r="4679" spans="3:9">
      <c r="C4679" s="870">
        <v>45666</v>
      </c>
      <c r="D4679" s="872">
        <v>0.41666666666666669</v>
      </c>
      <c r="E4679" s="871">
        <v>580</v>
      </c>
      <c r="F4679" s="871">
        <v>562</v>
      </c>
      <c r="G4679" s="504">
        <v>580</v>
      </c>
      <c r="H4679" s="504">
        <v>562</v>
      </c>
      <c r="I4679" s="510">
        <v>1142</v>
      </c>
    </row>
    <row r="4680" spans="3:9">
      <c r="C4680" s="870">
        <v>45666</v>
      </c>
      <c r="D4680" s="872">
        <v>0.45833333333333331</v>
      </c>
      <c r="E4680" s="871">
        <v>580</v>
      </c>
      <c r="F4680" s="871">
        <v>567</v>
      </c>
      <c r="G4680" s="504">
        <v>580</v>
      </c>
      <c r="H4680" s="504">
        <v>567</v>
      </c>
      <c r="I4680" s="510">
        <v>1147</v>
      </c>
    </row>
    <row r="4681" spans="3:9">
      <c r="C4681" s="870">
        <v>45666</v>
      </c>
      <c r="D4681" s="872">
        <v>0.5</v>
      </c>
      <c r="E4681" s="871">
        <v>575.20000000000005</v>
      </c>
      <c r="F4681" s="871">
        <v>617</v>
      </c>
      <c r="G4681" s="504">
        <v>575.20000000000005</v>
      </c>
      <c r="H4681" s="504">
        <v>617</v>
      </c>
      <c r="I4681" s="510">
        <v>1192.2</v>
      </c>
    </row>
    <row r="4682" spans="3:9">
      <c r="C4682" s="870">
        <v>45666</v>
      </c>
      <c r="D4682" s="872">
        <v>0.54166666666666663</v>
      </c>
      <c r="E4682" s="871">
        <v>559.79999999999995</v>
      </c>
      <c r="F4682" s="871">
        <v>624</v>
      </c>
      <c r="G4682" s="504">
        <v>559.79999999999995</v>
      </c>
      <c r="H4682" s="504">
        <v>624</v>
      </c>
      <c r="I4682" s="510">
        <v>1183.8</v>
      </c>
    </row>
    <row r="4683" spans="3:9">
      <c r="C4683" s="870">
        <v>45666</v>
      </c>
      <c r="D4683" s="872">
        <v>0.58333333333333337</v>
      </c>
      <c r="E4683" s="871">
        <v>560.1</v>
      </c>
      <c r="F4683" s="871">
        <v>618</v>
      </c>
      <c r="G4683" s="504">
        <v>560.1</v>
      </c>
      <c r="H4683" s="504">
        <v>618</v>
      </c>
      <c r="I4683" s="510">
        <v>1178.0999999999999</v>
      </c>
    </row>
    <row r="4684" spans="3:9">
      <c r="C4684" s="870">
        <v>45666</v>
      </c>
      <c r="D4684" s="872">
        <v>0.625</v>
      </c>
      <c r="E4684" s="871">
        <v>559.9</v>
      </c>
      <c r="F4684" s="871">
        <v>606</v>
      </c>
      <c r="G4684" s="504">
        <v>559.9</v>
      </c>
      <c r="H4684" s="504">
        <v>606</v>
      </c>
      <c r="I4684" s="510">
        <v>1165.9000000000001</v>
      </c>
    </row>
    <row r="4685" spans="3:9">
      <c r="C4685" s="870">
        <v>45666</v>
      </c>
      <c r="D4685" s="872">
        <v>0.66666666666666663</v>
      </c>
      <c r="E4685" s="871">
        <v>575</v>
      </c>
      <c r="F4685" s="871">
        <v>605</v>
      </c>
      <c r="G4685" s="504">
        <v>575</v>
      </c>
      <c r="H4685" s="504">
        <v>605</v>
      </c>
      <c r="I4685" s="510">
        <v>1180</v>
      </c>
    </row>
    <row r="4686" spans="3:9">
      <c r="C4686" s="870">
        <v>45666</v>
      </c>
      <c r="D4686" s="872">
        <v>0.70833333333333337</v>
      </c>
      <c r="E4686" s="871">
        <v>574.29999999999995</v>
      </c>
      <c r="F4686" s="871">
        <v>606</v>
      </c>
      <c r="G4686" s="504">
        <v>574.29999999999995</v>
      </c>
      <c r="H4686" s="504">
        <v>606</v>
      </c>
      <c r="I4686" s="510">
        <v>1180.3</v>
      </c>
    </row>
    <row r="4687" spans="3:9">
      <c r="C4687" s="870">
        <v>45666</v>
      </c>
      <c r="D4687" s="872">
        <v>0.75</v>
      </c>
      <c r="E4687" s="871">
        <v>559.9</v>
      </c>
      <c r="F4687" s="871">
        <v>608</v>
      </c>
      <c r="G4687" s="504">
        <v>559.9</v>
      </c>
      <c r="H4687" s="504">
        <v>608</v>
      </c>
      <c r="I4687" s="510">
        <v>1167.9000000000001</v>
      </c>
    </row>
    <row r="4688" spans="3:9">
      <c r="C4688" s="870">
        <v>45666</v>
      </c>
      <c r="D4688" s="872">
        <v>0.79166666666666663</v>
      </c>
      <c r="E4688" s="871">
        <v>560.1</v>
      </c>
      <c r="F4688" s="871">
        <v>608</v>
      </c>
      <c r="G4688" s="504">
        <v>560.1</v>
      </c>
      <c r="H4688" s="504">
        <v>608</v>
      </c>
      <c r="I4688" s="510">
        <v>1168.0999999999999</v>
      </c>
    </row>
    <row r="4689" spans="3:9">
      <c r="C4689" s="870">
        <v>45666</v>
      </c>
      <c r="D4689" s="872">
        <v>0.83333333333333337</v>
      </c>
      <c r="E4689" s="871">
        <v>559.9</v>
      </c>
      <c r="F4689" s="871">
        <v>606</v>
      </c>
      <c r="G4689" s="504">
        <v>559.9</v>
      </c>
      <c r="H4689" s="504">
        <v>606</v>
      </c>
      <c r="I4689" s="510">
        <v>1165.9000000000001</v>
      </c>
    </row>
    <row r="4690" spans="3:9">
      <c r="C4690" s="870">
        <v>45666</v>
      </c>
      <c r="D4690" s="872">
        <v>0.875</v>
      </c>
      <c r="E4690" s="871">
        <v>560</v>
      </c>
      <c r="F4690" s="871">
        <v>607</v>
      </c>
      <c r="G4690" s="504">
        <v>560</v>
      </c>
      <c r="H4690" s="504">
        <v>607</v>
      </c>
      <c r="I4690" s="510">
        <v>1167</v>
      </c>
    </row>
    <row r="4691" spans="3:9">
      <c r="C4691" s="870">
        <v>45666</v>
      </c>
      <c r="D4691" s="872">
        <v>0.91666666666666663</v>
      </c>
      <c r="E4691" s="871">
        <v>564.9</v>
      </c>
      <c r="F4691" s="871">
        <v>606</v>
      </c>
      <c r="G4691" s="504">
        <v>564.9</v>
      </c>
      <c r="H4691" s="504">
        <v>606</v>
      </c>
      <c r="I4691" s="510">
        <v>1170.9000000000001</v>
      </c>
    </row>
    <row r="4692" spans="3:9">
      <c r="C4692" s="870">
        <v>45666</v>
      </c>
      <c r="D4692" s="872">
        <v>0.95833333333333337</v>
      </c>
      <c r="E4692" s="871">
        <v>600.20000000000005</v>
      </c>
      <c r="F4692" s="871">
        <v>606</v>
      </c>
      <c r="G4692" s="504">
        <v>600.20000000000005</v>
      </c>
      <c r="H4692" s="504">
        <v>606</v>
      </c>
      <c r="I4692" s="510">
        <v>1206.2</v>
      </c>
    </row>
    <row r="4693" spans="3:9">
      <c r="C4693" s="870">
        <v>45667</v>
      </c>
      <c r="D4693" s="872">
        <v>0</v>
      </c>
      <c r="E4693" s="871">
        <v>600.20000000000005</v>
      </c>
      <c r="F4693" s="871">
        <v>614</v>
      </c>
      <c r="G4693" s="504">
        <v>600.20000000000005</v>
      </c>
      <c r="H4693" s="504">
        <v>614</v>
      </c>
      <c r="I4693" s="510">
        <v>1214.2</v>
      </c>
    </row>
    <row r="4694" spans="3:9">
      <c r="C4694" s="870">
        <v>45667</v>
      </c>
      <c r="D4694" s="872">
        <v>4.1666666666666664E-2</v>
      </c>
      <c r="E4694" s="871">
        <v>574.29999999999995</v>
      </c>
      <c r="F4694" s="871">
        <v>620</v>
      </c>
      <c r="G4694" s="504">
        <v>574.29999999999995</v>
      </c>
      <c r="H4694" s="504">
        <v>620</v>
      </c>
      <c r="I4694" s="510">
        <v>1194.3</v>
      </c>
    </row>
    <row r="4695" spans="3:9">
      <c r="C4695" s="870">
        <v>45667</v>
      </c>
      <c r="D4695" s="872">
        <v>8.3333333333333329E-2</v>
      </c>
      <c r="E4695" s="871">
        <v>560</v>
      </c>
      <c r="F4695" s="871">
        <v>623</v>
      </c>
      <c r="G4695" s="504">
        <v>560</v>
      </c>
      <c r="H4695" s="504">
        <v>623</v>
      </c>
      <c r="I4695" s="510">
        <v>1183</v>
      </c>
    </row>
    <row r="4696" spans="3:9">
      <c r="C4696" s="870">
        <v>45667</v>
      </c>
      <c r="D4696" s="872">
        <v>0.125</v>
      </c>
      <c r="E4696" s="871">
        <v>461.8</v>
      </c>
      <c r="F4696" s="871">
        <v>513</v>
      </c>
      <c r="G4696" s="504">
        <v>461.8</v>
      </c>
      <c r="H4696" s="504">
        <v>513</v>
      </c>
      <c r="I4696" s="510">
        <v>974.8</v>
      </c>
    </row>
    <row r="4697" spans="3:9">
      <c r="C4697" s="870">
        <v>45667</v>
      </c>
      <c r="D4697" s="872">
        <v>0.16666666666666666</v>
      </c>
      <c r="E4697" s="871">
        <v>451</v>
      </c>
      <c r="F4697" s="871">
        <v>451</v>
      </c>
      <c r="G4697" s="504">
        <v>451</v>
      </c>
      <c r="H4697" s="504">
        <v>451</v>
      </c>
      <c r="I4697" s="510">
        <v>902</v>
      </c>
    </row>
    <row r="4698" spans="3:9">
      <c r="C4698" s="870">
        <v>45667</v>
      </c>
      <c r="D4698" s="872">
        <v>0.20833333333333334</v>
      </c>
      <c r="E4698" s="871">
        <v>516.1</v>
      </c>
      <c r="F4698" s="871">
        <v>459</v>
      </c>
      <c r="G4698" s="504">
        <v>516.1</v>
      </c>
      <c r="H4698" s="504">
        <v>459</v>
      </c>
      <c r="I4698" s="510">
        <v>975.1</v>
      </c>
    </row>
    <row r="4699" spans="3:9">
      <c r="C4699" s="870">
        <v>45667</v>
      </c>
      <c r="D4699" s="872">
        <v>0.25</v>
      </c>
      <c r="E4699" s="871">
        <v>499.5</v>
      </c>
      <c r="F4699" s="871">
        <v>569</v>
      </c>
      <c r="G4699" s="504">
        <v>499.5</v>
      </c>
      <c r="H4699" s="504">
        <v>569</v>
      </c>
      <c r="I4699" s="510">
        <v>1068.5</v>
      </c>
    </row>
    <row r="4700" spans="3:9">
      <c r="C4700" s="870">
        <v>45667</v>
      </c>
      <c r="D4700" s="872">
        <v>0.29166666666666669</v>
      </c>
      <c r="E4700" s="871">
        <v>527.79999999999995</v>
      </c>
      <c r="F4700" s="871">
        <v>574</v>
      </c>
      <c r="G4700" s="504">
        <v>527.79999999999995</v>
      </c>
      <c r="H4700" s="504">
        <v>574</v>
      </c>
      <c r="I4700" s="510">
        <v>1101.8</v>
      </c>
    </row>
    <row r="4701" spans="3:9">
      <c r="C4701" s="870">
        <v>45667</v>
      </c>
      <c r="D4701" s="872">
        <v>0.33333333333333331</v>
      </c>
      <c r="E4701" s="871">
        <v>544.1</v>
      </c>
      <c r="F4701" s="871">
        <v>569</v>
      </c>
      <c r="G4701" s="504">
        <v>544.1</v>
      </c>
      <c r="H4701" s="504">
        <v>569</v>
      </c>
      <c r="I4701" s="510">
        <v>1113.0999999999999</v>
      </c>
    </row>
    <row r="4702" spans="3:9">
      <c r="C4702" s="870">
        <v>45667</v>
      </c>
      <c r="D4702" s="872">
        <v>0.375</v>
      </c>
      <c r="E4702" s="871">
        <v>524.79999999999995</v>
      </c>
      <c r="F4702" s="871">
        <v>559</v>
      </c>
      <c r="G4702" s="504">
        <v>524.79999999999995</v>
      </c>
      <c r="H4702" s="504">
        <v>559</v>
      </c>
      <c r="I4702" s="510">
        <v>1083.8</v>
      </c>
    </row>
    <row r="4703" spans="3:9">
      <c r="C4703" s="870">
        <v>45667</v>
      </c>
      <c r="D4703" s="872">
        <v>0.41666666666666669</v>
      </c>
      <c r="E4703" s="871">
        <v>545.29999999999995</v>
      </c>
      <c r="F4703" s="871">
        <v>557</v>
      </c>
      <c r="G4703" s="504">
        <v>545.29999999999995</v>
      </c>
      <c r="H4703" s="504">
        <v>557</v>
      </c>
      <c r="I4703" s="510">
        <v>1102.3</v>
      </c>
    </row>
    <row r="4704" spans="3:9">
      <c r="C4704" s="870">
        <v>45667</v>
      </c>
      <c r="D4704" s="872">
        <v>0.45833333333333331</v>
      </c>
      <c r="E4704" s="871">
        <v>550</v>
      </c>
      <c r="F4704" s="871">
        <v>554</v>
      </c>
      <c r="G4704" s="504">
        <v>550</v>
      </c>
      <c r="H4704" s="504">
        <v>554</v>
      </c>
      <c r="I4704" s="510">
        <v>1104</v>
      </c>
    </row>
    <row r="4705" spans="3:9">
      <c r="C4705" s="870">
        <v>45667</v>
      </c>
      <c r="D4705" s="872">
        <v>0.5</v>
      </c>
      <c r="E4705" s="871">
        <v>549.9</v>
      </c>
      <c r="F4705" s="871">
        <v>566</v>
      </c>
      <c r="G4705" s="504">
        <v>549.9</v>
      </c>
      <c r="H4705" s="504">
        <v>566</v>
      </c>
      <c r="I4705" s="510">
        <v>1115.9000000000001</v>
      </c>
    </row>
    <row r="4706" spans="3:9">
      <c r="C4706" s="870">
        <v>45667</v>
      </c>
      <c r="D4706" s="872">
        <v>0.54166666666666663</v>
      </c>
      <c r="E4706" s="871">
        <v>564.29999999999995</v>
      </c>
      <c r="F4706" s="871">
        <v>579</v>
      </c>
      <c r="G4706" s="504">
        <v>564.29999999999995</v>
      </c>
      <c r="H4706" s="504">
        <v>579</v>
      </c>
      <c r="I4706" s="510">
        <v>1143.3</v>
      </c>
    </row>
    <row r="4707" spans="3:9">
      <c r="C4707" s="870">
        <v>45667</v>
      </c>
      <c r="D4707" s="872">
        <v>0.58333333333333337</v>
      </c>
      <c r="E4707" s="871">
        <v>582</v>
      </c>
      <c r="F4707" s="871">
        <v>612</v>
      </c>
      <c r="G4707" s="504">
        <v>582</v>
      </c>
      <c r="H4707" s="504">
        <v>612</v>
      </c>
      <c r="I4707" s="510">
        <v>1194</v>
      </c>
    </row>
    <row r="4708" spans="3:9">
      <c r="C4708" s="870">
        <v>45667</v>
      </c>
      <c r="D4708" s="872">
        <v>0.625</v>
      </c>
      <c r="E4708" s="871">
        <v>549.9</v>
      </c>
      <c r="F4708" s="871">
        <v>598</v>
      </c>
      <c r="G4708" s="504">
        <v>549.9</v>
      </c>
      <c r="H4708" s="504">
        <v>598</v>
      </c>
      <c r="I4708" s="510">
        <v>1147.9000000000001</v>
      </c>
    </row>
    <row r="4709" spans="3:9">
      <c r="C4709" s="870">
        <v>45667</v>
      </c>
      <c r="D4709" s="872">
        <v>0.66666666666666663</v>
      </c>
      <c r="E4709" s="871">
        <v>587.4</v>
      </c>
      <c r="F4709" s="871">
        <v>599</v>
      </c>
      <c r="G4709" s="504">
        <v>587.4</v>
      </c>
      <c r="H4709" s="504">
        <v>599</v>
      </c>
      <c r="I4709" s="510">
        <v>1186.4000000000001</v>
      </c>
    </row>
    <row r="4710" spans="3:9">
      <c r="C4710" s="870">
        <v>45667</v>
      </c>
      <c r="D4710" s="872">
        <v>0.70833333333333337</v>
      </c>
      <c r="E4710" s="871">
        <v>549.9</v>
      </c>
      <c r="F4710" s="871">
        <v>600</v>
      </c>
      <c r="G4710" s="504">
        <v>549.9</v>
      </c>
      <c r="H4710" s="504">
        <v>600</v>
      </c>
      <c r="I4710" s="510">
        <v>1149.9000000000001</v>
      </c>
    </row>
    <row r="4711" spans="3:9">
      <c r="C4711" s="870">
        <v>45667</v>
      </c>
      <c r="D4711" s="872">
        <v>0.75</v>
      </c>
      <c r="E4711" s="871">
        <v>550</v>
      </c>
      <c r="F4711" s="871">
        <v>603</v>
      </c>
      <c r="G4711" s="504">
        <v>550</v>
      </c>
      <c r="H4711" s="504">
        <v>603</v>
      </c>
      <c r="I4711" s="510">
        <v>1153</v>
      </c>
    </row>
    <row r="4712" spans="3:9">
      <c r="C4712" s="870">
        <v>45667</v>
      </c>
      <c r="D4712" s="872">
        <v>0.79166666666666663</v>
      </c>
      <c r="E4712" s="871">
        <v>550.4</v>
      </c>
      <c r="F4712" s="871">
        <v>602</v>
      </c>
      <c r="G4712" s="504">
        <v>550.4</v>
      </c>
      <c r="H4712" s="504">
        <v>602</v>
      </c>
      <c r="I4712" s="510">
        <v>1152.4000000000001</v>
      </c>
    </row>
    <row r="4713" spans="3:9">
      <c r="C4713" s="870">
        <v>45667</v>
      </c>
      <c r="D4713" s="872">
        <v>0.83333333333333337</v>
      </c>
      <c r="E4713" s="871">
        <v>550.1</v>
      </c>
      <c r="F4713" s="871">
        <v>578</v>
      </c>
      <c r="G4713" s="504">
        <v>550.1</v>
      </c>
      <c r="H4713" s="504">
        <v>578</v>
      </c>
      <c r="I4713" s="510">
        <v>1128.0999999999999</v>
      </c>
    </row>
    <row r="4714" spans="3:9">
      <c r="C4714" s="870">
        <v>45667</v>
      </c>
      <c r="D4714" s="872">
        <v>0.875</v>
      </c>
      <c r="E4714" s="871">
        <v>550</v>
      </c>
      <c r="F4714" s="871">
        <v>551</v>
      </c>
      <c r="G4714" s="504">
        <v>550</v>
      </c>
      <c r="H4714" s="504">
        <v>551</v>
      </c>
      <c r="I4714" s="510">
        <v>1101</v>
      </c>
    </row>
    <row r="4715" spans="3:9">
      <c r="C4715" s="870">
        <v>45667</v>
      </c>
      <c r="D4715" s="872">
        <v>0.91666666666666663</v>
      </c>
      <c r="E4715" s="871">
        <v>549.9</v>
      </c>
      <c r="F4715" s="871">
        <v>541</v>
      </c>
      <c r="G4715" s="504">
        <v>549.9</v>
      </c>
      <c r="H4715" s="504">
        <v>541</v>
      </c>
      <c r="I4715" s="510">
        <v>1090.9000000000001</v>
      </c>
    </row>
    <row r="4716" spans="3:9">
      <c r="C4716" s="870">
        <v>45667</v>
      </c>
      <c r="D4716" s="872">
        <v>0.95833333333333337</v>
      </c>
      <c r="E4716" s="871">
        <v>549.79999999999995</v>
      </c>
      <c r="F4716" s="871">
        <v>551</v>
      </c>
      <c r="G4716" s="504">
        <v>549.79999999999995</v>
      </c>
      <c r="H4716" s="504">
        <v>551</v>
      </c>
      <c r="I4716" s="510">
        <v>1100.8</v>
      </c>
    </row>
    <row r="4717" spans="3:9">
      <c r="C4717" s="870">
        <v>45668</v>
      </c>
      <c r="D4717" s="872">
        <v>0</v>
      </c>
      <c r="E4717" s="871">
        <v>549.9</v>
      </c>
      <c r="F4717" s="871">
        <v>589</v>
      </c>
      <c r="G4717" s="504">
        <v>549.9</v>
      </c>
      <c r="H4717" s="504">
        <v>589</v>
      </c>
      <c r="I4717" s="510">
        <v>1138.9000000000001</v>
      </c>
    </row>
    <row r="4718" spans="3:9">
      <c r="C4718" s="870">
        <v>45668</v>
      </c>
      <c r="D4718" s="872">
        <v>4.1666666666666664E-2</v>
      </c>
      <c r="E4718" s="871">
        <v>550</v>
      </c>
      <c r="F4718" s="871">
        <v>592</v>
      </c>
      <c r="G4718" s="504">
        <v>550</v>
      </c>
      <c r="H4718" s="504">
        <v>592</v>
      </c>
      <c r="I4718" s="510">
        <v>1142</v>
      </c>
    </row>
    <row r="4719" spans="3:9">
      <c r="C4719" s="870">
        <v>45668</v>
      </c>
      <c r="D4719" s="872">
        <v>8.3333333333333329E-2</v>
      </c>
      <c r="E4719" s="871">
        <v>550</v>
      </c>
      <c r="F4719" s="871">
        <v>592</v>
      </c>
      <c r="G4719" s="504">
        <v>550</v>
      </c>
      <c r="H4719" s="504">
        <v>592</v>
      </c>
      <c r="I4719" s="510">
        <v>1142</v>
      </c>
    </row>
    <row r="4720" spans="3:9">
      <c r="C4720" s="870">
        <v>45668</v>
      </c>
      <c r="D4720" s="872">
        <v>0.125</v>
      </c>
      <c r="E4720" s="871">
        <v>550</v>
      </c>
      <c r="F4720" s="871">
        <v>591</v>
      </c>
      <c r="G4720" s="504">
        <v>550</v>
      </c>
      <c r="H4720" s="504">
        <v>591</v>
      </c>
      <c r="I4720" s="510">
        <v>1141</v>
      </c>
    </row>
    <row r="4721" spans="3:9">
      <c r="C4721" s="870">
        <v>45668</v>
      </c>
      <c r="D4721" s="872">
        <v>0.16666666666666666</v>
      </c>
      <c r="E4721" s="871">
        <v>550</v>
      </c>
      <c r="F4721" s="871">
        <v>590</v>
      </c>
      <c r="G4721" s="504">
        <v>550</v>
      </c>
      <c r="H4721" s="504">
        <v>590</v>
      </c>
      <c r="I4721" s="510">
        <v>1140</v>
      </c>
    </row>
    <row r="4722" spans="3:9">
      <c r="C4722" s="870">
        <v>45668</v>
      </c>
      <c r="D4722" s="872">
        <v>0.20833333333333334</v>
      </c>
      <c r="E4722" s="871">
        <v>550</v>
      </c>
      <c r="F4722" s="871">
        <v>590</v>
      </c>
      <c r="G4722" s="504">
        <v>550</v>
      </c>
      <c r="H4722" s="504">
        <v>590</v>
      </c>
      <c r="I4722" s="510">
        <v>1140</v>
      </c>
    </row>
    <row r="4723" spans="3:9">
      <c r="C4723" s="870">
        <v>45668</v>
      </c>
      <c r="D4723" s="872">
        <v>0.25</v>
      </c>
      <c r="E4723" s="871">
        <v>555</v>
      </c>
      <c r="F4723" s="871">
        <v>591</v>
      </c>
      <c r="G4723" s="504">
        <v>555</v>
      </c>
      <c r="H4723" s="504">
        <v>591</v>
      </c>
      <c r="I4723" s="510">
        <v>1146</v>
      </c>
    </row>
    <row r="4724" spans="3:9">
      <c r="C4724" s="870">
        <v>45668</v>
      </c>
      <c r="D4724" s="872">
        <v>0.29166666666666669</v>
      </c>
      <c r="E4724" s="871">
        <v>564.5</v>
      </c>
      <c r="F4724" s="871">
        <v>593</v>
      </c>
      <c r="G4724" s="504">
        <v>564.5</v>
      </c>
      <c r="H4724" s="504">
        <v>593</v>
      </c>
      <c r="I4724" s="510">
        <v>1157.5</v>
      </c>
    </row>
    <row r="4725" spans="3:9">
      <c r="C4725" s="870">
        <v>45668</v>
      </c>
      <c r="D4725" s="872">
        <v>0.33333333333333331</v>
      </c>
      <c r="E4725" s="871">
        <v>541.79999999999995</v>
      </c>
      <c r="F4725" s="871">
        <v>595</v>
      </c>
      <c r="G4725" s="504">
        <v>541.79999999999995</v>
      </c>
      <c r="H4725" s="504">
        <v>595</v>
      </c>
      <c r="I4725" s="510">
        <v>1136.8</v>
      </c>
    </row>
    <row r="4726" spans="3:9">
      <c r="C4726" s="870">
        <v>45668</v>
      </c>
      <c r="D4726" s="872">
        <v>0.375</v>
      </c>
      <c r="E4726" s="871">
        <v>521.70000000000005</v>
      </c>
      <c r="F4726" s="871">
        <v>526</v>
      </c>
      <c r="G4726" s="504">
        <v>521.70000000000005</v>
      </c>
      <c r="H4726" s="504">
        <v>526</v>
      </c>
      <c r="I4726" s="510">
        <v>1047.7</v>
      </c>
    </row>
    <row r="4727" spans="3:9">
      <c r="C4727" s="870">
        <v>45668</v>
      </c>
      <c r="D4727" s="872">
        <v>0.41666666666666669</v>
      </c>
      <c r="E4727" s="871">
        <v>548.1</v>
      </c>
      <c r="F4727" s="871">
        <v>575</v>
      </c>
      <c r="G4727" s="504">
        <v>548.1</v>
      </c>
      <c r="H4727" s="504">
        <v>575</v>
      </c>
      <c r="I4727" s="510">
        <v>1123.0999999999999</v>
      </c>
    </row>
    <row r="4728" spans="3:9">
      <c r="C4728" s="870">
        <v>45668</v>
      </c>
      <c r="D4728" s="872">
        <v>0.45833333333333331</v>
      </c>
      <c r="E4728" s="871">
        <v>590.20000000000005</v>
      </c>
      <c r="F4728" s="871">
        <v>600</v>
      </c>
      <c r="G4728" s="504">
        <v>590.20000000000005</v>
      </c>
      <c r="H4728" s="504">
        <v>600</v>
      </c>
      <c r="I4728" s="510">
        <v>1190.2</v>
      </c>
    </row>
    <row r="4729" spans="3:9">
      <c r="C4729" s="870">
        <v>45668</v>
      </c>
      <c r="D4729" s="872">
        <v>0.5</v>
      </c>
      <c r="E4729" s="871">
        <v>564.4</v>
      </c>
      <c r="F4729" s="871">
        <v>589</v>
      </c>
      <c r="G4729" s="504">
        <v>564.4</v>
      </c>
      <c r="H4729" s="504">
        <v>589</v>
      </c>
      <c r="I4729" s="510">
        <v>1153.4000000000001</v>
      </c>
    </row>
    <row r="4730" spans="3:9">
      <c r="C4730" s="870">
        <v>45668</v>
      </c>
      <c r="D4730" s="872">
        <v>0.54166666666666663</v>
      </c>
      <c r="E4730" s="871">
        <v>578.9</v>
      </c>
      <c r="F4730" s="871">
        <v>575</v>
      </c>
      <c r="G4730" s="504">
        <v>578.9</v>
      </c>
      <c r="H4730" s="504">
        <v>575</v>
      </c>
      <c r="I4730" s="510">
        <v>1153.9000000000001</v>
      </c>
    </row>
    <row r="4731" spans="3:9">
      <c r="C4731" s="870">
        <v>45668</v>
      </c>
      <c r="D4731" s="872">
        <v>0.58333333333333337</v>
      </c>
      <c r="E4731" s="871">
        <v>574.4</v>
      </c>
      <c r="F4731" s="871">
        <v>575</v>
      </c>
      <c r="G4731" s="504">
        <v>574.4</v>
      </c>
      <c r="H4731" s="504">
        <v>575</v>
      </c>
      <c r="I4731" s="510">
        <v>1149.4000000000001</v>
      </c>
    </row>
    <row r="4732" spans="3:9">
      <c r="C4732" s="870">
        <v>45668</v>
      </c>
      <c r="D4732" s="872">
        <v>0.625</v>
      </c>
      <c r="E4732" s="871">
        <v>569.9</v>
      </c>
      <c r="F4732" s="871">
        <v>587</v>
      </c>
      <c r="G4732" s="504">
        <v>569.9</v>
      </c>
      <c r="H4732" s="504">
        <v>587</v>
      </c>
      <c r="I4732" s="510">
        <v>1156.9000000000001</v>
      </c>
    </row>
    <row r="4733" spans="3:9">
      <c r="C4733" s="870">
        <v>45668</v>
      </c>
      <c r="D4733" s="872">
        <v>0.66666666666666663</v>
      </c>
      <c r="E4733" s="871">
        <v>572.9</v>
      </c>
      <c r="F4733" s="871">
        <v>589</v>
      </c>
      <c r="G4733" s="504">
        <v>572.9</v>
      </c>
      <c r="H4733" s="504">
        <v>589</v>
      </c>
      <c r="I4733" s="510">
        <v>1161.9000000000001</v>
      </c>
    </row>
    <row r="4734" spans="3:9">
      <c r="C4734" s="870">
        <v>45668</v>
      </c>
      <c r="D4734" s="872">
        <v>0.70833333333333337</v>
      </c>
      <c r="E4734" s="871">
        <v>580.1</v>
      </c>
      <c r="F4734" s="871">
        <v>580</v>
      </c>
      <c r="G4734" s="504">
        <v>580.1</v>
      </c>
      <c r="H4734" s="504">
        <v>580</v>
      </c>
      <c r="I4734" s="510">
        <v>1160.0999999999999</v>
      </c>
    </row>
    <row r="4735" spans="3:9">
      <c r="C4735" s="870">
        <v>45668</v>
      </c>
      <c r="D4735" s="872">
        <v>0.75</v>
      </c>
      <c r="E4735" s="871">
        <v>86.5</v>
      </c>
      <c r="F4735" s="871">
        <v>144</v>
      </c>
      <c r="G4735" s="504">
        <v>86.5</v>
      </c>
      <c r="H4735" s="504">
        <v>144</v>
      </c>
      <c r="I4735" s="510">
        <v>230.5</v>
      </c>
    </row>
    <row r="4736" spans="3:9">
      <c r="C4736" s="870">
        <v>45668</v>
      </c>
      <c r="D4736" s="872">
        <v>0.79166666666666663</v>
      </c>
      <c r="E4736" s="871">
        <v>37.6</v>
      </c>
      <c r="F4736" s="871">
        <v>19</v>
      </c>
      <c r="G4736" s="504">
        <v>0</v>
      </c>
      <c r="H4736" s="504">
        <v>0</v>
      </c>
      <c r="I4736" s="510">
        <v>0</v>
      </c>
    </row>
    <row r="4737" spans="3:9">
      <c r="C4737" s="870">
        <v>45668</v>
      </c>
      <c r="D4737" s="872">
        <v>0.83333333333333337</v>
      </c>
      <c r="E4737" s="871">
        <v>147.69999999999999</v>
      </c>
      <c r="F4737" s="871">
        <v>167</v>
      </c>
      <c r="G4737" s="504">
        <v>147.69999999999999</v>
      </c>
      <c r="H4737" s="504">
        <v>167</v>
      </c>
      <c r="I4737" s="510">
        <v>314.7</v>
      </c>
    </row>
    <row r="4738" spans="3:9">
      <c r="C4738" s="870">
        <v>45668</v>
      </c>
      <c r="D4738" s="872">
        <v>0.875</v>
      </c>
      <c r="E4738" s="871">
        <v>162.5</v>
      </c>
      <c r="F4738" s="871">
        <v>251</v>
      </c>
      <c r="G4738" s="504">
        <v>162.5</v>
      </c>
      <c r="H4738" s="504">
        <v>251</v>
      </c>
      <c r="I4738" s="510">
        <v>413.5</v>
      </c>
    </row>
    <row r="4739" spans="3:9">
      <c r="C4739" s="870">
        <v>45668</v>
      </c>
      <c r="D4739" s="872">
        <v>0.91666666666666663</v>
      </c>
      <c r="E4739" s="871">
        <v>97.3</v>
      </c>
      <c r="F4739" s="871">
        <v>331</v>
      </c>
      <c r="G4739" s="504">
        <v>97.3</v>
      </c>
      <c r="H4739" s="504">
        <v>331</v>
      </c>
      <c r="I4739" s="510">
        <v>428.3</v>
      </c>
    </row>
    <row r="4740" spans="3:9">
      <c r="C4740" s="870">
        <v>45668</v>
      </c>
      <c r="D4740" s="872">
        <v>0.95833333333333337</v>
      </c>
      <c r="E4740" s="871">
        <v>-0.1</v>
      </c>
      <c r="F4740" s="871">
        <v>609</v>
      </c>
      <c r="G4740" s="504">
        <v>0</v>
      </c>
      <c r="H4740" s="504">
        <v>609</v>
      </c>
      <c r="I4740" s="510">
        <v>609</v>
      </c>
    </row>
    <row r="4741" spans="3:9">
      <c r="C4741" s="870">
        <v>45669</v>
      </c>
      <c r="D4741" s="872">
        <v>0</v>
      </c>
      <c r="E4741" s="871">
        <v>-0.1</v>
      </c>
      <c r="F4741" s="871">
        <v>616</v>
      </c>
      <c r="G4741" s="504">
        <v>0</v>
      </c>
      <c r="H4741" s="504">
        <v>616</v>
      </c>
      <c r="I4741" s="510">
        <v>616</v>
      </c>
    </row>
    <row r="4742" spans="3:9">
      <c r="C4742" s="870">
        <v>45669</v>
      </c>
      <c r="D4742" s="872">
        <v>4.1666666666666664E-2</v>
      </c>
      <c r="E4742" s="871">
        <v>-0.1</v>
      </c>
      <c r="F4742" s="871">
        <v>579</v>
      </c>
      <c r="G4742" s="504">
        <v>0</v>
      </c>
      <c r="H4742" s="504">
        <v>579</v>
      </c>
      <c r="I4742" s="510">
        <v>579</v>
      </c>
    </row>
    <row r="4743" spans="3:9">
      <c r="C4743" s="870">
        <v>45669</v>
      </c>
      <c r="D4743" s="872">
        <v>8.3333333333333329E-2</v>
      </c>
      <c r="E4743" s="871">
        <v>140.5</v>
      </c>
      <c r="F4743" s="871">
        <v>572</v>
      </c>
      <c r="G4743" s="504">
        <v>140.5</v>
      </c>
      <c r="H4743" s="504">
        <v>572</v>
      </c>
      <c r="I4743" s="510">
        <v>712.5</v>
      </c>
    </row>
    <row r="4744" spans="3:9">
      <c r="C4744" s="870">
        <v>45669</v>
      </c>
      <c r="D4744" s="872">
        <v>0.125</v>
      </c>
      <c r="E4744" s="871">
        <v>670.3</v>
      </c>
      <c r="F4744" s="871">
        <v>563</v>
      </c>
      <c r="G4744" s="504">
        <v>670.3</v>
      </c>
      <c r="H4744" s="504">
        <v>563</v>
      </c>
      <c r="I4744" s="510">
        <v>1233.3</v>
      </c>
    </row>
    <row r="4745" spans="3:9">
      <c r="C4745" s="870">
        <v>45669</v>
      </c>
      <c r="D4745" s="872">
        <v>0.16666666666666666</v>
      </c>
      <c r="E4745" s="871">
        <v>656.7</v>
      </c>
      <c r="F4745" s="871">
        <v>523</v>
      </c>
      <c r="G4745" s="504">
        <v>656.7</v>
      </c>
      <c r="H4745" s="504">
        <v>523</v>
      </c>
      <c r="I4745" s="510">
        <v>1179.7</v>
      </c>
    </row>
    <row r="4746" spans="3:9">
      <c r="C4746" s="870">
        <v>45669</v>
      </c>
      <c r="D4746" s="872">
        <v>0.20833333333333334</v>
      </c>
      <c r="E4746" s="871">
        <v>612.29999999999995</v>
      </c>
      <c r="F4746" s="871">
        <v>517</v>
      </c>
      <c r="G4746" s="504">
        <v>612.29999999999995</v>
      </c>
      <c r="H4746" s="504">
        <v>517</v>
      </c>
      <c r="I4746" s="510">
        <v>1129.3</v>
      </c>
    </row>
    <row r="4747" spans="3:9">
      <c r="C4747" s="870">
        <v>45669</v>
      </c>
      <c r="D4747" s="872">
        <v>0.25</v>
      </c>
      <c r="E4747" s="871">
        <v>491.2</v>
      </c>
      <c r="F4747" s="871">
        <v>478</v>
      </c>
      <c r="G4747" s="504">
        <v>491.2</v>
      </c>
      <c r="H4747" s="504">
        <v>478</v>
      </c>
      <c r="I4747" s="510">
        <v>969.2</v>
      </c>
    </row>
    <row r="4748" spans="3:9">
      <c r="C4748" s="870">
        <v>45669</v>
      </c>
      <c r="D4748" s="872">
        <v>0.29166666666666669</v>
      </c>
      <c r="E4748" s="871">
        <v>459.7</v>
      </c>
      <c r="F4748" s="871">
        <v>430</v>
      </c>
      <c r="G4748" s="504">
        <v>459.7</v>
      </c>
      <c r="H4748" s="504">
        <v>430</v>
      </c>
      <c r="I4748" s="510">
        <v>889.7</v>
      </c>
    </row>
    <row r="4749" spans="3:9">
      <c r="C4749" s="870">
        <v>45669</v>
      </c>
      <c r="D4749" s="872">
        <v>0.33333333333333331</v>
      </c>
      <c r="E4749" s="871">
        <v>464.1</v>
      </c>
      <c r="F4749" s="871">
        <v>387</v>
      </c>
      <c r="G4749" s="504">
        <v>464.1</v>
      </c>
      <c r="H4749" s="504">
        <v>387</v>
      </c>
      <c r="I4749" s="510">
        <v>851.1</v>
      </c>
    </row>
    <row r="4750" spans="3:9">
      <c r="C4750" s="870">
        <v>45669</v>
      </c>
      <c r="D4750" s="872">
        <v>0.375</v>
      </c>
      <c r="E4750" s="871">
        <v>489.6</v>
      </c>
      <c r="F4750" s="871">
        <v>447</v>
      </c>
      <c r="G4750" s="504">
        <v>489.6</v>
      </c>
      <c r="H4750" s="504">
        <v>447</v>
      </c>
      <c r="I4750" s="510">
        <v>936.6</v>
      </c>
    </row>
    <row r="4751" spans="3:9">
      <c r="C4751" s="870">
        <v>45669</v>
      </c>
      <c r="D4751" s="872">
        <v>0.41666666666666669</v>
      </c>
      <c r="E4751" s="871">
        <v>520.1</v>
      </c>
      <c r="F4751" s="871">
        <v>454</v>
      </c>
      <c r="G4751" s="504">
        <v>520.1</v>
      </c>
      <c r="H4751" s="504">
        <v>454</v>
      </c>
      <c r="I4751" s="510">
        <v>974.1</v>
      </c>
    </row>
    <row r="4752" spans="3:9">
      <c r="C4752" s="870">
        <v>45669</v>
      </c>
      <c r="D4752" s="872">
        <v>0.45833333333333331</v>
      </c>
      <c r="E4752" s="871">
        <v>530.70000000000005</v>
      </c>
      <c r="F4752" s="871">
        <v>448</v>
      </c>
      <c r="G4752" s="504">
        <v>530.70000000000005</v>
      </c>
      <c r="H4752" s="504">
        <v>448</v>
      </c>
      <c r="I4752" s="510">
        <v>978.7</v>
      </c>
    </row>
    <row r="4753" spans="3:9">
      <c r="C4753" s="870">
        <v>45669</v>
      </c>
      <c r="D4753" s="872">
        <v>0.5</v>
      </c>
      <c r="E4753" s="871">
        <v>553.20000000000005</v>
      </c>
      <c r="F4753" s="871">
        <v>432</v>
      </c>
      <c r="G4753" s="504">
        <v>553.20000000000005</v>
      </c>
      <c r="H4753" s="504">
        <v>432</v>
      </c>
      <c r="I4753" s="510">
        <v>985.2</v>
      </c>
    </row>
    <row r="4754" spans="3:9">
      <c r="C4754" s="870">
        <v>45669</v>
      </c>
      <c r="D4754" s="872">
        <v>0.54166666666666663</v>
      </c>
      <c r="E4754" s="871">
        <v>539.9</v>
      </c>
      <c r="F4754" s="871">
        <v>449</v>
      </c>
      <c r="G4754" s="504">
        <v>539.9</v>
      </c>
      <c r="H4754" s="504">
        <v>449</v>
      </c>
      <c r="I4754" s="510">
        <v>988.9</v>
      </c>
    </row>
    <row r="4755" spans="3:9">
      <c r="C4755" s="870">
        <v>45669</v>
      </c>
      <c r="D4755" s="872">
        <v>0.58333333333333337</v>
      </c>
      <c r="E4755" s="871">
        <v>562</v>
      </c>
      <c r="F4755" s="871">
        <v>532</v>
      </c>
      <c r="G4755" s="504">
        <v>562</v>
      </c>
      <c r="H4755" s="504">
        <v>532</v>
      </c>
      <c r="I4755" s="510">
        <v>1094</v>
      </c>
    </row>
    <row r="4756" spans="3:9">
      <c r="C4756" s="870">
        <v>45669</v>
      </c>
      <c r="D4756" s="872">
        <v>0.625</v>
      </c>
      <c r="E4756" s="871">
        <v>584</v>
      </c>
      <c r="F4756" s="871">
        <v>602</v>
      </c>
      <c r="G4756" s="504">
        <v>584</v>
      </c>
      <c r="H4756" s="504">
        <v>602</v>
      </c>
      <c r="I4756" s="510">
        <v>1186</v>
      </c>
    </row>
    <row r="4757" spans="3:9">
      <c r="C4757" s="870">
        <v>45669</v>
      </c>
      <c r="D4757" s="872">
        <v>0.66666666666666663</v>
      </c>
      <c r="E4757" s="871">
        <v>585</v>
      </c>
      <c r="F4757" s="871">
        <v>472</v>
      </c>
      <c r="G4757" s="504">
        <v>585</v>
      </c>
      <c r="H4757" s="504">
        <v>472</v>
      </c>
      <c r="I4757" s="510">
        <v>1057</v>
      </c>
    </row>
    <row r="4758" spans="3:9">
      <c r="C4758" s="870">
        <v>45669</v>
      </c>
      <c r="D4758" s="872">
        <v>0.70833333333333337</v>
      </c>
      <c r="E4758" s="871">
        <v>589.9</v>
      </c>
      <c r="F4758" s="871">
        <v>563</v>
      </c>
      <c r="G4758" s="504">
        <v>589.9</v>
      </c>
      <c r="H4758" s="504">
        <v>563</v>
      </c>
      <c r="I4758" s="510">
        <v>1152.9000000000001</v>
      </c>
    </row>
    <row r="4759" spans="3:9">
      <c r="C4759" s="870">
        <v>45669</v>
      </c>
      <c r="D4759" s="872">
        <v>0.75</v>
      </c>
      <c r="E4759" s="871">
        <v>567.5</v>
      </c>
      <c r="F4759" s="871">
        <v>552</v>
      </c>
      <c r="G4759" s="504">
        <v>567.5</v>
      </c>
      <c r="H4759" s="504">
        <v>552</v>
      </c>
      <c r="I4759" s="510">
        <v>1119.5</v>
      </c>
    </row>
    <row r="4760" spans="3:9">
      <c r="C4760" s="870">
        <v>45669</v>
      </c>
      <c r="D4760" s="872">
        <v>0.79166666666666663</v>
      </c>
      <c r="E4760" s="871">
        <v>549.9</v>
      </c>
      <c r="F4760" s="871">
        <v>538</v>
      </c>
      <c r="G4760" s="504">
        <v>549.9</v>
      </c>
      <c r="H4760" s="504">
        <v>538</v>
      </c>
      <c r="I4760" s="510">
        <v>1087.9000000000001</v>
      </c>
    </row>
    <row r="4761" spans="3:9">
      <c r="C4761" s="870">
        <v>45669</v>
      </c>
      <c r="D4761" s="872">
        <v>0.83333333333333337</v>
      </c>
      <c r="E4761" s="871">
        <v>577.9</v>
      </c>
      <c r="F4761" s="871">
        <v>275</v>
      </c>
      <c r="G4761" s="504">
        <v>577.9</v>
      </c>
      <c r="H4761" s="504">
        <v>275</v>
      </c>
      <c r="I4761" s="510">
        <v>852.9</v>
      </c>
    </row>
    <row r="4762" spans="3:9">
      <c r="C4762" s="870">
        <v>45669</v>
      </c>
      <c r="D4762" s="872">
        <v>0.875</v>
      </c>
      <c r="E4762" s="871">
        <v>116.4</v>
      </c>
      <c r="F4762" s="871">
        <v>165</v>
      </c>
      <c r="G4762" s="504">
        <v>116.4</v>
      </c>
      <c r="H4762" s="504">
        <v>165</v>
      </c>
      <c r="I4762" s="510">
        <v>281.39999999999998</v>
      </c>
    </row>
    <row r="4763" spans="3:9">
      <c r="C4763" s="870">
        <v>45669</v>
      </c>
      <c r="D4763" s="872">
        <v>0.91666666666666663</v>
      </c>
      <c r="E4763" s="871">
        <v>93.3</v>
      </c>
      <c r="F4763" s="871">
        <v>166</v>
      </c>
      <c r="G4763" s="504">
        <v>93.3</v>
      </c>
      <c r="H4763" s="504">
        <v>166</v>
      </c>
      <c r="I4763" s="510">
        <v>259.3</v>
      </c>
    </row>
    <row r="4764" spans="3:9">
      <c r="C4764" s="870">
        <v>45669</v>
      </c>
      <c r="D4764" s="872">
        <v>0.95833333333333337</v>
      </c>
      <c r="E4764" s="871">
        <v>419.9</v>
      </c>
      <c r="F4764" s="871">
        <v>0</v>
      </c>
      <c r="G4764" s="504">
        <v>419.9</v>
      </c>
      <c r="H4764" s="504">
        <v>0</v>
      </c>
      <c r="I4764" s="510">
        <v>419.9</v>
      </c>
    </row>
    <row r="4765" spans="3:9">
      <c r="C4765" s="870">
        <v>45670</v>
      </c>
      <c r="D4765" s="872">
        <v>0</v>
      </c>
      <c r="E4765" s="871">
        <v>635.20000000000005</v>
      </c>
      <c r="F4765" s="871">
        <v>0</v>
      </c>
      <c r="G4765" s="504">
        <v>635.20000000000005</v>
      </c>
      <c r="H4765" s="504">
        <v>0</v>
      </c>
      <c r="I4765" s="510">
        <v>635.20000000000005</v>
      </c>
    </row>
    <row r="4766" spans="3:9">
      <c r="C4766" s="870">
        <v>45670</v>
      </c>
      <c r="D4766" s="872">
        <v>4.1666666666666664E-2</v>
      </c>
      <c r="E4766" s="871">
        <v>581.6</v>
      </c>
      <c r="F4766" s="871">
        <v>1</v>
      </c>
      <c r="G4766" s="504">
        <v>581.6</v>
      </c>
      <c r="H4766" s="504">
        <v>0</v>
      </c>
      <c r="I4766" s="510">
        <v>581.6</v>
      </c>
    </row>
    <row r="4767" spans="3:9">
      <c r="C4767" s="870">
        <v>45670</v>
      </c>
      <c r="D4767" s="872">
        <v>8.3333333333333329E-2</v>
      </c>
      <c r="E4767" s="871">
        <v>595.29999999999995</v>
      </c>
      <c r="F4767" s="871">
        <v>235</v>
      </c>
      <c r="G4767" s="504">
        <v>595.29999999999995</v>
      </c>
      <c r="H4767" s="504">
        <v>235</v>
      </c>
      <c r="I4767" s="510">
        <v>830.3</v>
      </c>
    </row>
    <row r="4768" spans="3:9">
      <c r="C4768" s="870">
        <v>45670</v>
      </c>
      <c r="D4768" s="872">
        <v>0.125</v>
      </c>
      <c r="E4768" s="871">
        <v>606.20000000000005</v>
      </c>
      <c r="F4768" s="871">
        <v>427</v>
      </c>
      <c r="G4768" s="504">
        <v>606.20000000000005</v>
      </c>
      <c r="H4768" s="504">
        <v>427</v>
      </c>
      <c r="I4768" s="510">
        <v>1033.2</v>
      </c>
    </row>
    <row r="4769" spans="3:9">
      <c r="C4769" s="870">
        <v>45670</v>
      </c>
      <c r="D4769" s="872">
        <v>0.16666666666666666</v>
      </c>
      <c r="E4769" s="871">
        <v>586.70000000000005</v>
      </c>
      <c r="F4769" s="871">
        <v>440</v>
      </c>
      <c r="G4769" s="504">
        <v>586.70000000000005</v>
      </c>
      <c r="H4769" s="504">
        <v>440</v>
      </c>
      <c r="I4769" s="510">
        <v>1026.7</v>
      </c>
    </row>
    <row r="4770" spans="3:9">
      <c r="C4770" s="870">
        <v>45670</v>
      </c>
      <c r="D4770" s="872">
        <v>0.20833333333333334</v>
      </c>
      <c r="E4770" s="871">
        <v>579.9</v>
      </c>
      <c r="F4770" s="871">
        <v>448</v>
      </c>
      <c r="G4770" s="504">
        <v>579.9</v>
      </c>
      <c r="H4770" s="504">
        <v>448</v>
      </c>
      <c r="I4770" s="510">
        <v>1027.9000000000001</v>
      </c>
    </row>
    <row r="4771" spans="3:9">
      <c r="C4771" s="870">
        <v>45670</v>
      </c>
      <c r="D4771" s="872">
        <v>0.25</v>
      </c>
      <c r="E4771" s="871">
        <v>569.79999999999995</v>
      </c>
      <c r="F4771" s="871">
        <v>448</v>
      </c>
      <c r="G4771" s="504">
        <v>569.79999999999995</v>
      </c>
      <c r="H4771" s="504">
        <v>448</v>
      </c>
      <c r="I4771" s="510">
        <v>1017.8</v>
      </c>
    </row>
    <row r="4772" spans="3:9">
      <c r="C4772" s="870">
        <v>45670</v>
      </c>
      <c r="D4772" s="872">
        <v>0.29166666666666669</v>
      </c>
      <c r="E4772" s="871">
        <v>448.4</v>
      </c>
      <c r="F4772" s="871">
        <v>444</v>
      </c>
      <c r="G4772" s="504">
        <v>448.4</v>
      </c>
      <c r="H4772" s="504">
        <v>444</v>
      </c>
      <c r="I4772" s="510">
        <v>892.4</v>
      </c>
    </row>
    <row r="4773" spans="3:9">
      <c r="C4773" s="870">
        <v>45670</v>
      </c>
      <c r="D4773" s="872">
        <v>0.33333333333333331</v>
      </c>
      <c r="E4773" s="871">
        <v>488.6</v>
      </c>
      <c r="F4773" s="871">
        <v>449</v>
      </c>
      <c r="G4773" s="504">
        <v>488.6</v>
      </c>
      <c r="H4773" s="504">
        <v>449</v>
      </c>
      <c r="I4773" s="510">
        <v>937.6</v>
      </c>
    </row>
    <row r="4774" spans="3:9">
      <c r="C4774" s="870">
        <v>45670</v>
      </c>
      <c r="D4774" s="872">
        <v>0.375</v>
      </c>
      <c r="E4774" s="871">
        <v>535.4</v>
      </c>
      <c r="F4774" s="871">
        <v>461</v>
      </c>
      <c r="G4774" s="504">
        <v>535.4</v>
      </c>
      <c r="H4774" s="504">
        <v>461</v>
      </c>
      <c r="I4774" s="510">
        <v>996.4</v>
      </c>
    </row>
    <row r="4775" spans="3:9">
      <c r="C4775" s="870">
        <v>45670</v>
      </c>
      <c r="D4775" s="872">
        <v>0.41666666666666669</v>
      </c>
      <c r="E4775" s="871">
        <v>531</v>
      </c>
      <c r="F4775" s="871">
        <v>483</v>
      </c>
      <c r="G4775" s="504">
        <v>531</v>
      </c>
      <c r="H4775" s="504">
        <v>483</v>
      </c>
      <c r="I4775" s="510">
        <v>1014</v>
      </c>
    </row>
    <row r="4776" spans="3:9">
      <c r="C4776" s="870">
        <v>45670</v>
      </c>
      <c r="D4776" s="872">
        <v>0.45833333333333331</v>
      </c>
      <c r="E4776" s="871">
        <v>507.3</v>
      </c>
      <c r="F4776" s="871">
        <v>561</v>
      </c>
      <c r="G4776" s="504">
        <v>507.3</v>
      </c>
      <c r="H4776" s="504">
        <v>561</v>
      </c>
      <c r="I4776" s="510">
        <v>1068.3</v>
      </c>
    </row>
    <row r="4777" spans="3:9">
      <c r="C4777" s="870">
        <v>45670</v>
      </c>
      <c r="D4777" s="872">
        <v>0.5</v>
      </c>
      <c r="E4777" s="871">
        <v>407</v>
      </c>
      <c r="F4777" s="871">
        <v>470</v>
      </c>
      <c r="G4777" s="504">
        <v>407</v>
      </c>
      <c r="H4777" s="504">
        <v>470</v>
      </c>
      <c r="I4777" s="510">
        <v>877</v>
      </c>
    </row>
    <row r="4778" spans="3:9">
      <c r="C4778" s="870">
        <v>45670</v>
      </c>
      <c r="D4778" s="872">
        <v>0.54166666666666663</v>
      </c>
      <c r="E4778" s="871">
        <v>460.2</v>
      </c>
      <c r="F4778" s="871">
        <v>431</v>
      </c>
      <c r="G4778" s="504">
        <v>460.2</v>
      </c>
      <c r="H4778" s="504">
        <v>431</v>
      </c>
      <c r="I4778" s="510">
        <v>891.2</v>
      </c>
    </row>
    <row r="4779" spans="3:9">
      <c r="C4779" s="870">
        <v>45670</v>
      </c>
      <c r="D4779" s="872">
        <v>0.58333333333333337</v>
      </c>
      <c r="E4779" s="871">
        <v>479</v>
      </c>
      <c r="F4779" s="871">
        <v>551</v>
      </c>
      <c r="G4779" s="504">
        <v>479</v>
      </c>
      <c r="H4779" s="504">
        <v>551</v>
      </c>
      <c r="I4779" s="510">
        <v>1030</v>
      </c>
    </row>
    <row r="4780" spans="3:9">
      <c r="C4780" s="870">
        <v>45670</v>
      </c>
      <c r="D4780" s="872">
        <v>0.625</v>
      </c>
      <c r="E4780" s="871">
        <v>540.4</v>
      </c>
      <c r="F4780" s="871">
        <v>518</v>
      </c>
      <c r="G4780" s="504">
        <v>540.4</v>
      </c>
      <c r="H4780" s="504">
        <v>518</v>
      </c>
      <c r="I4780" s="510">
        <v>1058.4000000000001</v>
      </c>
    </row>
    <row r="4781" spans="3:9">
      <c r="C4781" s="870">
        <v>45670</v>
      </c>
      <c r="D4781" s="872">
        <v>0.66666666666666663</v>
      </c>
      <c r="E4781" s="871">
        <v>525.5</v>
      </c>
      <c r="F4781" s="871">
        <v>473</v>
      </c>
      <c r="G4781" s="504">
        <v>525.5</v>
      </c>
      <c r="H4781" s="504">
        <v>473</v>
      </c>
      <c r="I4781" s="510">
        <v>998.5</v>
      </c>
    </row>
    <row r="4782" spans="3:9">
      <c r="C4782" s="870">
        <v>45670</v>
      </c>
      <c r="D4782" s="872">
        <v>0.70833333333333337</v>
      </c>
      <c r="E4782" s="871">
        <v>520.1</v>
      </c>
      <c r="F4782" s="871">
        <v>511</v>
      </c>
      <c r="G4782" s="504">
        <v>520.1</v>
      </c>
      <c r="H4782" s="504">
        <v>511</v>
      </c>
      <c r="I4782" s="510">
        <v>1031.0999999999999</v>
      </c>
    </row>
    <row r="4783" spans="3:9">
      <c r="C4783" s="870">
        <v>45670</v>
      </c>
      <c r="D4783" s="872">
        <v>0.75</v>
      </c>
      <c r="E4783" s="871">
        <v>468.8</v>
      </c>
      <c r="F4783" s="871">
        <v>504</v>
      </c>
      <c r="G4783" s="504">
        <v>468.8</v>
      </c>
      <c r="H4783" s="504">
        <v>504</v>
      </c>
      <c r="I4783" s="510">
        <v>972.8</v>
      </c>
    </row>
    <row r="4784" spans="3:9">
      <c r="C4784" s="870">
        <v>45670</v>
      </c>
      <c r="D4784" s="872">
        <v>0.79166666666666663</v>
      </c>
      <c r="E4784" s="871">
        <v>589.70000000000005</v>
      </c>
      <c r="F4784" s="871">
        <v>493</v>
      </c>
      <c r="G4784" s="504">
        <v>589.70000000000005</v>
      </c>
      <c r="H4784" s="504">
        <v>493</v>
      </c>
      <c r="I4784" s="510">
        <v>1082.7</v>
      </c>
    </row>
    <row r="4785" spans="3:9">
      <c r="C4785" s="870">
        <v>45670</v>
      </c>
      <c r="D4785" s="872">
        <v>0.83333333333333337</v>
      </c>
      <c r="E4785" s="871">
        <v>580.20000000000005</v>
      </c>
      <c r="F4785" s="871">
        <v>492</v>
      </c>
      <c r="G4785" s="504">
        <v>580.20000000000005</v>
      </c>
      <c r="H4785" s="504">
        <v>492</v>
      </c>
      <c r="I4785" s="510">
        <v>1072.2</v>
      </c>
    </row>
    <row r="4786" spans="3:9">
      <c r="C4786" s="870">
        <v>45670</v>
      </c>
      <c r="D4786" s="872">
        <v>0.875</v>
      </c>
      <c r="E4786" s="871">
        <v>580.1</v>
      </c>
      <c r="F4786" s="871">
        <v>492</v>
      </c>
      <c r="G4786" s="504">
        <v>580.1</v>
      </c>
      <c r="H4786" s="504">
        <v>492</v>
      </c>
      <c r="I4786" s="510">
        <v>1072.0999999999999</v>
      </c>
    </row>
    <row r="4787" spans="3:9">
      <c r="C4787" s="870">
        <v>45670</v>
      </c>
      <c r="D4787" s="872">
        <v>0.91666666666666663</v>
      </c>
      <c r="E4787" s="871">
        <v>580</v>
      </c>
      <c r="F4787" s="871">
        <v>490</v>
      </c>
      <c r="G4787" s="504">
        <v>580</v>
      </c>
      <c r="H4787" s="504">
        <v>490</v>
      </c>
      <c r="I4787" s="510">
        <v>1070</v>
      </c>
    </row>
    <row r="4788" spans="3:9">
      <c r="C4788" s="870">
        <v>45670</v>
      </c>
      <c r="D4788" s="872">
        <v>0.95833333333333337</v>
      </c>
      <c r="E4788" s="871">
        <v>580</v>
      </c>
      <c r="F4788" s="871">
        <v>505</v>
      </c>
      <c r="G4788" s="504">
        <v>580</v>
      </c>
      <c r="H4788" s="504">
        <v>505</v>
      </c>
      <c r="I4788" s="510">
        <v>1085</v>
      </c>
    </row>
    <row r="4789" spans="3:9">
      <c r="C4789" s="870">
        <v>45671</v>
      </c>
      <c r="D4789" s="872">
        <v>0</v>
      </c>
      <c r="E4789" s="871">
        <v>580</v>
      </c>
      <c r="F4789" s="871">
        <v>510</v>
      </c>
      <c r="G4789" s="504">
        <v>580</v>
      </c>
      <c r="H4789" s="504">
        <v>510</v>
      </c>
      <c r="I4789" s="510">
        <v>1090</v>
      </c>
    </row>
    <row r="4790" spans="3:9">
      <c r="C4790" s="870">
        <v>45671</v>
      </c>
      <c r="D4790" s="872">
        <v>4.1666666666666664E-2</v>
      </c>
      <c r="E4790" s="871">
        <v>580</v>
      </c>
      <c r="F4790" s="871">
        <v>511</v>
      </c>
      <c r="G4790" s="504">
        <v>580</v>
      </c>
      <c r="H4790" s="504">
        <v>511</v>
      </c>
      <c r="I4790" s="510">
        <v>1091</v>
      </c>
    </row>
    <row r="4791" spans="3:9">
      <c r="C4791" s="870">
        <v>45671</v>
      </c>
      <c r="D4791" s="872">
        <v>8.3333333333333329E-2</v>
      </c>
      <c r="E4791" s="871">
        <v>580</v>
      </c>
      <c r="F4791" s="871">
        <v>511</v>
      </c>
      <c r="G4791" s="504">
        <v>580</v>
      </c>
      <c r="H4791" s="504">
        <v>511</v>
      </c>
      <c r="I4791" s="510">
        <v>1091</v>
      </c>
    </row>
    <row r="4792" spans="3:9">
      <c r="C4792" s="870">
        <v>45671</v>
      </c>
      <c r="D4792" s="872">
        <v>0.125</v>
      </c>
      <c r="E4792" s="871">
        <v>579.9</v>
      </c>
      <c r="F4792" s="871">
        <v>510</v>
      </c>
      <c r="G4792" s="504">
        <v>579.9</v>
      </c>
      <c r="H4792" s="504">
        <v>510</v>
      </c>
      <c r="I4792" s="510">
        <v>1089.9000000000001</v>
      </c>
    </row>
    <row r="4793" spans="3:9">
      <c r="C4793" s="870">
        <v>45671</v>
      </c>
      <c r="D4793" s="872">
        <v>0.16666666666666666</v>
      </c>
      <c r="E4793" s="871">
        <v>580</v>
      </c>
      <c r="F4793" s="871">
        <v>506</v>
      </c>
      <c r="G4793" s="504">
        <v>580</v>
      </c>
      <c r="H4793" s="504">
        <v>506</v>
      </c>
      <c r="I4793" s="510">
        <v>1086</v>
      </c>
    </row>
    <row r="4794" spans="3:9">
      <c r="C4794" s="870">
        <v>45671</v>
      </c>
      <c r="D4794" s="872">
        <v>0.20833333333333334</v>
      </c>
      <c r="E4794" s="871">
        <v>580</v>
      </c>
      <c r="F4794" s="871">
        <v>493</v>
      </c>
      <c r="G4794" s="504">
        <v>580</v>
      </c>
      <c r="H4794" s="504">
        <v>493</v>
      </c>
      <c r="I4794" s="510">
        <v>1073</v>
      </c>
    </row>
    <row r="4795" spans="3:9">
      <c r="C4795" s="870">
        <v>45671</v>
      </c>
      <c r="D4795" s="872">
        <v>0.25</v>
      </c>
      <c r="E4795" s="871">
        <v>567.9</v>
      </c>
      <c r="F4795" s="871">
        <v>494</v>
      </c>
      <c r="G4795" s="504">
        <v>567.9</v>
      </c>
      <c r="H4795" s="504">
        <v>494</v>
      </c>
      <c r="I4795" s="510">
        <v>1061.9000000000001</v>
      </c>
    </row>
    <row r="4796" spans="3:9">
      <c r="C4796" s="870">
        <v>45671</v>
      </c>
      <c r="D4796" s="872">
        <v>0.29166666666666669</v>
      </c>
      <c r="E4796" s="871">
        <v>549.9</v>
      </c>
      <c r="F4796" s="871">
        <v>494</v>
      </c>
      <c r="G4796" s="504">
        <v>549.9</v>
      </c>
      <c r="H4796" s="504">
        <v>494</v>
      </c>
      <c r="I4796" s="510">
        <v>1043.9000000000001</v>
      </c>
    </row>
    <row r="4797" spans="3:9">
      <c r="C4797" s="870">
        <v>45671</v>
      </c>
      <c r="D4797" s="872">
        <v>0.33333333333333331</v>
      </c>
      <c r="E4797" s="871">
        <v>559.9</v>
      </c>
      <c r="F4797" s="871">
        <v>491</v>
      </c>
      <c r="G4797" s="504">
        <v>559.9</v>
      </c>
      <c r="H4797" s="504">
        <v>491</v>
      </c>
      <c r="I4797" s="510">
        <v>1050.9000000000001</v>
      </c>
    </row>
    <row r="4798" spans="3:9">
      <c r="C4798" s="870">
        <v>45671</v>
      </c>
      <c r="D4798" s="872">
        <v>0.375</v>
      </c>
      <c r="E4798" s="871">
        <v>559.9</v>
      </c>
      <c r="F4798" s="871">
        <v>488</v>
      </c>
      <c r="G4798" s="504">
        <v>559.9</v>
      </c>
      <c r="H4798" s="504">
        <v>488</v>
      </c>
      <c r="I4798" s="510">
        <v>1047.9000000000001</v>
      </c>
    </row>
    <row r="4799" spans="3:9">
      <c r="C4799" s="870">
        <v>45671</v>
      </c>
      <c r="D4799" s="872">
        <v>0.41666666666666669</v>
      </c>
      <c r="E4799" s="871">
        <v>560.1</v>
      </c>
      <c r="F4799" s="871">
        <v>489</v>
      </c>
      <c r="G4799" s="504">
        <v>560.1</v>
      </c>
      <c r="H4799" s="504">
        <v>489</v>
      </c>
      <c r="I4799" s="510">
        <v>1049.0999999999999</v>
      </c>
    </row>
    <row r="4800" spans="3:9">
      <c r="C4800" s="870">
        <v>45671</v>
      </c>
      <c r="D4800" s="872">
        <v>0.45833333333333331</v>
      </c>
      <c r="E4800" s="871">
        <v>559.70000000000005</v>
      </c>
      <c r="F4800" s="871">
        <v>489</v>
      </c>
      <c r="G4800" s="504">
        <v>559.70000000000005</v>
      </c>
      <c r="H4800" s="504">
        <v>489</v>
      </c>
      <c r="I4800" s="510">
        <v>1048.7</v>
      </c>
    </row>
    <row r="4801" spans="3:9">
      <c r="C4801" s="870">
        <v>45671</v>
      </c>
      <c r="D4801" s="872">
        <v>0.5</v>
      </c>
      <c r="E4801" s="871">
        <v>521.29999999999995</v>
      </c>
      <c r="F4801" s="871">
        <v>504</v>
      </c>
      <c r="G4801" s="504">
        <v>521.29999999999995</v>
      </c>
      <c r="H4801" s="504">
        <v>504</v>
      </c>
      <c r="I4801" s="510">
        <v>1025.3</v>
      </c>
    </row>
    <row r="4802" spans="3:9">
      <c r="C4802" s="870">
        <v>45671</v>
      </c>
      <c r="D4802" s="872">
        <v>0.54166666666666663</v>
      </c>
      <c r="E4802" s="871">
        <v>296.7</v>
      </c>
      <c r="F4802" s="871">
        <v>462</v>
      </c>
      <c r="G4802" s="504">
        <v>296.7</v>
      </c>
      <c r="H4802" s="504">
        <v>462</v>
      </c>
      <c r="I4802" s="510">
        <v>758.7</v>
      </c>
    </row>
    <row r="4803" spans="3:9">
      <c r="C4803" s="870">
        <v>45671</v>
      </c>
      <c r="D4803" s="872">
        <v>0.58333333333333337</v>
      </c>
      <c r="E4803" s="871">
        <v>0</v>
      </c>
      <c r="F4803" s="871">
        <v>476</v>
      </c>
      <c r="G4803" s="504">
        <v>0</v>
      </c>
      <c r="H4803" s="504">
        <v>476</v>
      </c>
      <c r="I4803" s="510">
        <v>476</v>
      </c>
    </row>
    <row r="4804" spans="3:9">
      <c r="C4804" s="870">
        <v>45671</v>
      </c>
      <c r="D4804" s="872">
        <v>0.625</v>
      </c>
      <c r="E4804" s="871">
        <v>38.9</v>
      </c>
      <c r="F4804" s="871">
        <v>591</v>
      </c>
      <c r="G4804" s="504">
        <v>0</v>
      </c>
      <c r="H4804" s="504">
        <v>591</v>
      </c>
      <c r="I4804" s="510">
        <v>591</v>
      </c>
    </row>
    <row r="4805" spans="3:9">
      <c r="C4805" s="870">
        <v>45671</v>
      </c>
      <c r="D4805" s="872">
        <v>0.66666666666666663</v>
      </c>
      <c r="E4805" s="871">
        <v>-50.4</v>
      </c>
      <c r="F4805" s="871">
        <v>549</v>
      </c>
      <c r="G4805" s="504">
        <v>0</v>
      </c>
      <c r="H4805" s="504">
        <v>549</v>
      </c>
      <c r="I4805" s="510">
        <v>549</v>
      </c>
    </row>
    <row r="4806" spans="3:9">
      <c r="C4806" s="870">
        <v>45671</v>
      </c>
      <c r="D4806" s="872">
        <v>0.70833333333333337</v>
      </c>
      <c r="E4806" s="871">
        <v>-150</v>
      </c>
      <c r="F4806" s="871">
        <v>563</v>
      </c>
      <c r="G4806" s="504">
        <v>0</v>
      </c>
      <c r="H4806" s="504">
        <v>563</v>
      </c>
      <c r="I4806" s="510">
        <v>563</v>
      </c>
    </row>
    <row r="4807" spans="3:9">
      <c r="C4807" s="870">
        <v>45671</v>
      </c>
      <c r="D4807" s="872">
        <v>0.75</v>
      </c>
      <c r="E4807" s="871">
        <v>-127.3</v>
      </c>
      <c r="F4807" s="871">
        <v>610</v>
      </c>
      <c r="G4807" s="504">
        <v>0</v>
      </c>
      <c r="H4807" s="504">
        <v>610</v>
      </c>
      <c r="I4807" s="510">
        <v>610</v>
      </c>
    </row>
    <row r="4808" spans="3:9">
      <c r="C4808" s="870">
        <v>45671</v>
      </c>
      <c r="D4808" s="872">
        <v>0.79166666666666663</v>
      </c>
      <c r="E4808" s="871">
        <v>456.7</v>
      </c>
      <c r="F4808" s="871">
        <v>616</v>
      </c>
      <c r="G4808" s="504">
        <v>456.7</v>
      </c>
      <c r="H4808" s="504">
        <v>616</v>
      </c>
      <c r="I4808" s="510">
        <v>1072.7</v>
      </c>
    </row>
    <row r="4809" spans="3:9">
      <c r="C4809" s="870">
        <v>45671</v>
      </c>
      <c r="D4809" s="872">
        <v>0.83333333333333337</v>
      </c>
      <c r="E4809" s="871">
        <v>386.9</v>
      </c>
      <c r="F4809" s="871">
        <v>630</v>
      </c>
      <c r="G4809" s="504">
        <v>386.9</v>
      </c>
      <c r="H4809" s="504">
        <v>630</v>
      </c>
      <c r="I4809" s="510">
        <v>1016.9</v>
      </c>
    </row>
    <row r="4810" spans="3:9">
      <c r="C4810" s="870">
        <v>45671</v>
      </c>
      <c r="D4810" s="872">
        <v>0.875</v>
      </c>
      <c r="E4810" s="871">
        <v>115.4</v>
      </c>
      <c r="F4810" s="871">
        <v>528</v>
      </c>
      <c r="G4810" s="504">
        <v>115.4</v>
      </c>
      <c r="H4810" s="504">
        <v>528</v>
      </c>
      <c r="I4810" s="510">
        <v>643.4</v>
      </c>
    </row>
    <row r="4811" spans="3:9">
      <c r="C4811" s="870">
        <v>45671</v>
      </c>
      <c r="D4811" s="872">
        <v>0.91666666666666663</v>
      </c>
      <c r="E4811" s="871">
        <v>170.6</v>
      </c>
      <c r="F4811" s="871">
        <v>403</v>
      </c>
      <c r="G4811" s="504">
        <v>170.6</v>
      </c>
      <c r="H4811" s="504">
        <v>403</v>
      </c>
      <c r="I4811" s="510">
        <v>573.6</v>
      </c>
    </row>
    <row r="4812" spans="3:9">
      <c r="C4812" s="870">
        <v>45671</v>
      </c>
      <c r="D4812" s="872">
        <v>0.95833333333333337</v>
      </c>
      <c r="E4812" s="871">
        <v>172.2</v>
      </c>
      <c r="F4812" s="871">
        <v>356</v>
      </c>
      <c r="G4812" s="504">
        <v>172.2</v>
      </c>
      <c r="H4812" s="504">
        <v>356</v>
      </c>
      <c r="I4812" s="510">
        <v>528.20000000000005</v>
      </c>
    </row>
    <row r="4813" spans="3:9">
      <c r="C4813" s="870">
        <v>45672</v>
      </c>
      <c r="D4813" s="872">
        <v>0</v>
      </c>
      <c r="E4813" s="871">
        <v>69.7</v>
      </c>
      <c r="F4813" s="871">
        <v>446</v>
      </c>
      <c r="G4813" s="504">
        <v>69.7</v>
      </c>
      <c r="H4813" s="504">
        <v>446</v>
      </c>
      <c r="I4813" s="510">
        <v>515.70000000000005</v>
      </c>
    </row>
    <row r="4814" spans="3:9">
      <c r="C4814" s="870">
        <v>45672</v>
      </c>
      <c r="D4814" s="872">
        <v>4.1666666666666664E-2</v>
      </c>
      <c r="E4814" s="871">
        <v>-1.7</v>
      </c>
      <c r="F4814" s="871">
        <v>517</v>
      </c>
      <c r="G4814" s="504">
        <v>0</v>
      </c>
      <c r="H4814" s="504">
        <v>517</v>
      </c>
      <c r="I4814" s="510">
        <v>517</v>
      </c>
    </row>
    <row r="4815" spans="3:9">
      <c r="C4815" s="870">
        <v>45672</v>
      </c>
      <c r="D4815" s="872">
        <v>8.3333333333333329E-2</v>
      </c>
      <c r="E4815" s="871">
        <v>-0.1</v>
      </c>
      <c r="F4815" s="871">
        <v>620</v>
      </c>
      <c r="G4815" s="504">
        <v>0</v>
      </c>
      <c r="H4815" s="504">
        <v>620</v>
      </c>
      <c r="I4815" s="510">
        <v>620</v>
      </c>
    </row>
    <row r="4816" spans="3:9">
      <c r="C4816" s="870">
        <v>45672</v>
      </c>
      <c r="D4816" s="872">
        <v>0.125</v>
      </c>
      <c r="E4816" s="871">
        <v>-0.1</v>
      </c>
      <c r="F4816" s="871">
        <v>596</v>
      </c>
      <c r="G4816" s="504">
        <v>0</v>
      </c>
      <c r="H4816" s="504">
        <v>596</v>
      </c>
      <c r="I4816" s="510">
        <v>596</v>
      </c>
    </row>
    <row r="4817" spans="3:9">
      <c r="C4817" s="870">
        <v>45672</v>
      </c>
      <c r="D4817" s="872">
        <v>0.16666666666666666</v>
      </c>
      <c r="E4817" s="871">
        <v>-0.1</v>
      </c>
      <c r="F4817" s="871">
        <v>583</v>
      </c>
      <c r="G4817" s="504">
        <v>0</v>
      </c>
      <c r="H4817" s="504">
        <v>583</v>
      </c>
      <c r="I4817" s="510">
        <v>583</v>
      </c>
    </row>
    <row r="4818" spans="3:9">
      <c r="C4818" s="870">
        <v>45672</v>
      </c>
      <c r="D4818" s="872">
        <v>0.20833333333333334</v>
      </c>
      <c r="E4818" s="871">
        <v>-0.1</v>
      </c>
      <c r="F4818" s="871">
        <v>584</v>
      </c>
      <c r="G4818" s="504">
        <v>0</v>
      </c>
      <c r="H4818" s="504">
        <v>584</v>
      </c>
      <c r="I4818" s="510">
        <v>584</v>
      </c>
    </row>
    <row r="4819" spans="3:9">
      <c r="C4819" s="870">
        <v>45672</v>
      </c>
      <c r="D4819" s="872">
        <v>0.25</v>
      </c>
      <c r="E4819" s="871">
        <v>11.8</v>
      </c>
      <c r="F4819" s="871">
        <v>582</v>
      </c>
      <c r="G4819" s="504">
        <v>0</v>
      </c>
      <c r="H4819" s="504">
        <v>582</v>
      </c>
      <c r="I4819" s="510">
        <v>582</v>
      </c>
    </row>
    <row r="4820" spans="3:9">
      <c r="C4820" s="870">
        <v>45672</v>
      </c>
      <c r="D4820" s="872">
        <v>0.29166666666666669</v>
      </c>
      <c r="E4820" s="871">
        <v>21.2</v>
      </c>
      <c r="F4820" s="871">
        <v>586</v>
      </c>
      <c r="G4820" s="504">
        <v>0</v>
      </c>
      <c r="H4820" s="504">
        <v>586</v>
      </c>
      <c r="I4820" s="510">
        <v>586</v>
      </c>
    </row>
    <row r="4821" spans="3:9">
      <c r="C4821" s="870">
        <v>45672</v>
      </c>
      <c r="D4821" s="872">
        <v>0.33333333333333331</v>
      </c>
      <c r="E4821" s="871">
        <v>1.9</v>
      </c>
      <c r="F4821" s="871">
        <v>606</v>
      </c>
      <c r="G4821" s="504">
        <v>0</v>
      </c>
      <c r="H4821" s="504">
        <v>606</v>
      </c>
      <c r="I4821" s="510">
        <v>606</v>
      </c>
    </row>
    <row r="4822" spans="3:9">
      <c r="C4822" s="870">
        <v>45672</v>
      </c>
      <c r="D4822" s="872">
        <v>0.375</v>
      </c>
      <c r="E4822" s="871">
        <v>124.7</v>
      </c>
      <c r="F4822" s="871">
        <v>633</v>
      </c>
      <c r="G4822" s="504">
        <v>124.7</v>
      </c>
      <c r="H4822" s="504">
        <v>633</v>
      </c>
      <c r="I4822" s="510">
        <v>757.7</v>
      </c>
    </row>
    <row r="4823" spans="3:9">
      <c r="C4823" s="870">
        <v>45672</v>
      </c>
      <c r="D4823" s="872">
        <v>0.41666666666666669</v>
      </c>
      <c r="E4823" s="871">
        <v>381.9</v>
      </c>
      <c r="F4823" s="871">
        <v>633</v>
      </c>
      <c r="G4823" s="504">
        <v>381.9</v>
      </c>
      <c r="H4823" s="504">
        <v>633</v>
      </c>
      <c r="I4823" s="510">
        <v>1014.9</v>
      </c>
    </row>
    <row r="4824" spans="3:9">
      <c r="C4824" s="870">
        <v>45672</v>
      </c>
      <c r="D4824" s="872">
        <v>0.45833333333333331</v>
      </c>
      <c r="E4824" s="871">
        <v>459.7</v>
      </c>
      <c r="F4824" s="871">
        <v>587</v>
      </c>
      <c r="G4824" s="504">
        <v>459.7</v>
      </c>
      <c r="H4824" s="504">
        <v>587</v>
      </c>
      <c r="I4824" s="510">
        <v>1046.7</v>
      </c>
    </row>
    <row r="4825" spans="3:9">
      <c r="C4825" s="870">
        <v>45672</v>
      </c>
      <c r="D4825" s="872">
        <v>0.5</v>
      </c>
      <c r="E4825" s="871">
        <v>761.1</v>
      </c>
      <c r="F4825" s="871">
        <v>586</v>
      </c>
      <c r="G4825" s="504">
        <v>761.1</v>
      </c>
      <c r="H4825" s="504">
        <v>586</v>
      </c>
      <c r="I4825" s="510">
        <v>1347.1</v>
      </c>
    </row>
    <row r="4826" spans="3:9">
      <c r="C4826" s="870">
        <v>45672</v>
      </c>
      <c r="D4826" s="872">
        <v>0.54166666666666663</v>
      </c>
      <c r="E4826" s="871">
        <v>764.1</v>
      </c>
      <c r="F4826" s="871">
        <v>280</v>
      </c>
      <c r="G4826" s="504">
        <v>764.1</v>
      </c>
      <c r="H4826" s="504">
        <v>280</v>
      </c>
      <c r="I4826" s="510">
        <v>1044.0999999999999</v>
      </c>
    </row>
    <row r="4827" spans="3:9">
      <c r="C4827" s="870">
        <v>45672</v>
      </c>
      <c r="D4827" s="872">
        <v>0.58333333333333337</v>
      </c>
      <c r="E4827" s="871">
        <v>762.1</v>
      </c>
      <c r="F4827" s="871">
        <v>306</v>
      </c>
      <c r="G4827" s="504">
        <v>762.1</v>
      </c>
      <c r="H4827" s="504">
        <v>306</v>
      </c>
      <c r="I4827" s="510">
        <v>1068.0999999999999</v>
      </c>
    </row>
    <row r="4828" spans="3:9">
      <c r="C4828" s="870">
        <v>45672</v>
      </c>
      <c r="D4828" s="872">
        <v>0.625</v>
      </c>
      <c r="E4828" s="871">
        <v>780.1</v>
      </c>
      <c r="F4828" s="871">
        <v>317</v>
      </c>
      <c r="G4828" s="504">
        <v>780.1</v>
      </c>
      <c r="H4828" s="504">
        <v>317</v>
      </c>
      <c r="I4828" s="510">
        <v>1097.0999999999999</v>
      </c>
    </row>
    <row r="4829" spans="3:9">
      <c r="C4829" s="870">
        <v>45672</v>
      </c>
      <c r="D4829" s="872">
        <v>0.66666666666666663</v>
      </c>
      <c r="E4829" s="871">
        <v>780</v>
      </c>
      <c r="F4829" s="871">
        <v>361</v>
      </c>
      <c r="G4829" s="504">
        <v>780</v>
      </c>
      <c r="H4829" s="504">
        <v>361</v>
      </c>
      <c r="I4829" s="510">
        <v>1141</v>
      </c>
    </row>
    <row r="4830" spans="3:9">
      <c r="C4830" s="870">
        <v>45672</v>
      </c>
      <c r="D4830" s="872">
        <v>0.70833333333333337</v>
      </c>
      <c r="E4830" s="871">
        <v>527.70000000000005</v>
      </c>
      <c r="F4830" s="871">
        <v>396</v>
      </c>
      <c r="G4830" s="504">
        <v>527.70000000000005</v>
      </c>
      <c r="H4830" s="504">
        <v>396</v>
      </c>
      <c r="I4830" s="510">
        <v>923.7</v>
      </c>
    </row>
    <row r="4831" spans="3:9">
      <c r="C4831" s="870">
        <v>45672</v>
      </c>
      <c r="D4831" s="872">
        <v>0.75</v>
      </c>
      <c r="E4831" s="871">
        <v>721.9</v>
      </c>
      <c r="F4831" s="871">
        <v>376</v>
      </c>
      <c r="G4831" s="504">
        <v>721.9</v>
      </c>
      <c r="H4831" s="504">
        <v>376</v>
      </c>
      <c r="I4831" s="510">
        <v>1097.9000000000001</v>
      </c>
    </row>
    <row r="4832" spans="3:9">
      <c r="C4832" s="870">
        <v>45672</v>
      </c>
      <c r="D4832" s="872">
        <v>0.79166666666666663</v>
      </c>
      <c r="E4832" s="871">
        <v>728.1</v>
      </c>
      <c r="F4832" s="871">
        <v>299</v>
      </c>
      <c r="G4832" s="504">
        <v>728.1</v>
      </c>
      <c r="H4832" s="504">
        <v>299</v>
      </c>
      <c r="I4832" s="510">
        <v>1027.0999999999999</v>
      </c>
    </row>
    <row r="4833" spans="3:9">
      <c r="C4833" s="870">
        <v>45672</v>
      </c>
      <c r="D4833" s="872">
        <v>0.83333333333333337</v>
      </c>
      <c r="E4833" s="871">
        <v>634.70000000000005</v>
      </c>
      <c r="F4833" s="871">
        <v>334</v>
      </c>
      <c r="G4833" s="504">
        <v>634.70000000000005</v>
      </c>
      <c r="H4833" s="504">
        <v>334</v>
      </c>
      <c r="I4833" s="510">
        <v>968.7</v>
      </c>
    </row>
    <row r="4834" spans="3:9">
      <c r="C4834" s="870">
        <v>45672</v>
      </c>
      <c r="D4834" s="872">
        <v>0.875</v>
      </c>
      <c r="E4834" s="871">
        <v>580.79999999999995</v>
      </c>
      <c r="F4834" s="871">
        <v>399</v>
      </c>
      <c r="G4834" s="504">
        <v>580.79999999999995</v>
      </c>
      <c r="H4834" s="504">
        <v>399</v>
      </c>
      <c r="I4834" s="510">
        <v>979.8</v>
      </c>
    </row>
    <row r="4835" spans="3:9">
      <c r="C4835" s="870">
        <v>45672</v>
      </c>
      <c r="D4835" s="872">
        <v>0.91666666666666663</v>
      </c>
      <c r="E4835" s="871">
        <v>629.1</v>
      </c>
      <c r="F4835" s="871">
        <v>395</v>
      </c>
      <c r="G4835" s="504">
        <v>629.1</v>
      </c>
      <c r="H4835" s="504">
        <v>395</v>
      </c>
      <c r="I4835" s="510">
        <v>1024.0999999999999</v>
      </c>
    </row>
    <row r="4836" spans="3:9">
      <c r="C4836" s="870">
        <v>45672</v>
      </c>
      <c r="D4836" s="872">
        <v>0.95833333333333337</v>
      </c>
      <c r="E4836" s="871">
        <v>681.2</v>
      </c>
      <c r="F4836" s="871">
        <v>372</v>
      </c>
      <c r="G4836" s="504">
        <v>681.2</v>
      </c>
      <c r="H4836" s="504">
        <v>372</v>
      </c>
      <c r="I4836" s="510">
        <v>1053.2</v>
      </c>
    </row>
    <row r="4837" spans="3:9">
      <c r="C4837" s="870">
        <v>45673</v>
      </c>
      <c r="D4837" s="872">
        <v>0</v>
      </c>
      <c r="E4837" s="871">
        <v>668.1</v>
      </c>
      <c r="F4837" s="871">
        <v>375</v>
      </c>
      <c r="G4837" s="504">
        <v>668.1</v>
      </c>
      <c r="H4837" s="504">
        <v>375</v>
      </c>
      <c r="I4837" s="510">
        <v>1043.0999999999999</v>
      </c>
    </row>
    <row r="4838" spans="3:9">
      <c r="C4838" s="870">
        <v>45673</v>
      </c>
      <c r="D4838" s="872">
        <v>4.1666666666666664E-2</v>
      </c>
      <c r="E4838" s="871">
        <v>659.9</v>
      </c>
      <c r="F4838" s="871">
        <v>378</v>
      </c>
      <c r="G4838" s="504">
        <v>659.9</v>
      </c>
      <c r="H4838" s="504">
        <v>378</v>
      </c>
      <c r="I4838" s="510">
        <v>1037.9000000000001</v>
      </c>
    </row>
    <row r="4839" spans="3:9">
      <c r="C4839" s="870">
        <v>45673</v>
      </c>
      <c r="D4839" s="872">
        <v>8.3333333333333329E-2</v>
      </c>
      <c r="E4839" s="871">
        <v>660.1</v>
      </c>
      <c r="F4839" s="871">
        <v>366</v>
      </c>
      <c r="G4839" s="504">
        <v>660.1</v>
      </c>
      <c r="H4839" s="504">
        <v>366</v>
      </c>
      <c r="I4839" s="510">
        <v>1026.0999999999999</v>
      </c>
    </row>
    <row r="4840" spans="3:9">
      <c r="C4840" s="870">
        <v>45673</v>
      </c>
      <c r="D4840" s="872">
        <v>0.125</v>
      </c>
      <c r="E4840" s="871">
        <v>660.2</v>
      </c>
      <c r="F4840" s="871">
        <v>366</v>
      </c>
      <c r="G4840" s="504">
        <v>660.2</v>
      </c>
      <c r="H4840" s="504">
        <v>366</v>
      </c>
      <c r="I4840" s="510">
        <v>1026.2</v>
      </c>
    </row>
    <row r="4841" spans="3:9">
      <c r="C4841" s="870">
        <v>45673</v>
      </c>
      <c r="D4841" s="872">
        <v>0.16666666666666666</v>
      </c>
      <c r="E4841" s="871">
        <v>657.6</v>
      </c>
      <c r="F4841" s="871">
        <v>366</v>
      </c>
      <c r="G4841" s="504">
        <v>657.6</v>
      </c>
      <c r="H4841" s="504">
        <v>366</v>
      </c>
      <c r="I4841" s="510">
        <v>1023.6</v>
      </c>
    </row>
    <row r="4842" spans="3:9">
      <c r="C4842" s="870">
        <v>45673</v>
      </c>
      <c r="D4842" s="872">
        <v>0.20833333333333334</v>
      </c>
      <c r="E4842" s="871">
        <v>649.9</v>
      </c>
      <c r="F4842" s="871">
        <v>379</v>
      </c>
      <c r="G4842" s="504">
        <v>649.9</v>
      </c>
      <c r="H4842" s="504">
        <v>379</v>
      </c>
      <c r="I4842" s="510">
        <v>1028.9000000000001</v>
      </c>
    </row>
    <row r="4843" spans="3:9">
      <c r="C4843" s="870">
        <v>45673</v>
      </c>
      <c r="D4843" s="872">
        <v>0.25</v>
      </c>
      <c r="E4843" s="871">
        <v>649.79999999999995</v>
      </c>
      <c r="F4843" s="871">
        <v>377</v>
      </c>
      <c r="G4843" s="504">
        <v>649.79999999999995</v>
      </c>
      <c r="H4843" s="504">
        <v>377</v>
      </c>
      <c r="I4843" s="510">
        <v>1026.8</v>
      </c>
    </row>
    <row r="4844" spans="3:9">
      <c r="C4844" s="870">
        <v>45673</v>
      </c>
      <c r="D4844" s="872">
        <v>0.29166666666666669</v>
      </c>
      <c r="E4844" s="871">
        <v>655.29999999999995</v>
      </c>
      <c r="F4844" s="871">
        <v>379</v>
      </c>
      <c r="G4844" s="504">
        <v>655.29999999999995</v>
      </c>
      <c r="H4844" s="504">
        <v>379</v>
      </c>
      <c r="I4844" s="510">
        <v>1034.3</v>
      </c>
    </row>
    <row r="4845" spans="3:9">
      <c r="C4845" s="870">
        <v>45673</v>
      </c>
      <c r="D4845" s="872">
        <v>0.33333333333333331</v>
      </c>
      <c r="E4845" s="871">
        <v>670.1</v>
      </c>
      <c r="F4845" s="871">
        <v>381</v>
      </c>
      <c r="G4845" s="504">
        <v>670.1</v>
      </c>
      <c r="H4845" s="504">
        <v>381</v>
      </c>
      <c r="I4845" s="510">
        <v>1051.0999999999999</v>
      </c>
    </row>
    <row r="4846" spans="3:9">
      <c r="C4846" s="870">
        <v>45673</v>
      </c>
      <c r="D4846" s="872">
        <v>0.375</v>
      </c>
      <c r="E4846" s="871">
        <v>670</v>
      </c>
      <c r="F4846" s="871">
        <v>378</v>
      </c>
      <c r="G4846" s="504">
        <v>670</v>
      </c>
      <c r="H4846" s="504">
        <v>378</v>
      </c>
      <c r="I4846" s="510">
        <v>1048</v>
      </c>
    </row>
    <row r="4847" spans="3:9">
      <c r="C4847" s="870">
        <v>45673</v>
      </c>
      <c r="D4847" s="872">
        <v>0.41666666666666669</v>
      </c>
      <c r="E4847" s="871">
        <v>714.8</v>
      </c>
      <c r="F4847" s="871">
        <v>382</v>
      </c>
      <c r="G4847" s="504">
        <v>714.8</v>
      </c>
      <c r="H4847" s="504">
        <v>382</v>
      </c>
      <c r="I4847" s="510">
        <v>1096.8</v>
      </c>
    </row>
    <row r="4848" spans="3:9">
      <c r="C4848" s="870">
        <v>45673</v>
      </c>
      <c r="D4848" s="872">
        <v>0.45833333333333331</v>
      </c>
      <c r="E4848" s="871">
        <v>751.7</v>
      </c>
      <c r="F4848" s="871">
        <v>366</v>
      </c>
      <c r="G4848" s="504">
        <v>751.7</v>
      </c>
      <c r="H4848" s="504">
        <v>366</v>
      </c>
      <c r="I4848" s="510">
        <v>1117.7</v>
      </c>
    </row>
    <row r="4849" spans="3:9">
      <c r="C4849" s="870">
        <v>45673</v>
      </c>
      <c r="D4849" s="872">
        <v>0.5</v>
      </c>
      <c r="E4849" s="871">
        <v>765.9</v>
      </c>
      <c r="F4849" s="871">
        <v>383</v>
      </c>
      <c r="G4849" s="504">
        <v>765.9</v>
      </c>
      <c r="H4849" s="504">
        <v>383</v>
      </c>
      <c r="I4849" s="510">
        <v>1148.9000000000001</v>
      </c>
    </row>
    <row r="4850" spans="3:9">
      <c r="C4850" s="870">
        <v>45673</v>
      </c>
      <c r="D4850" s="872">
        <v>0.54166666666666663</v>
      </c>
      <c r="E4850" s="871">
        <v>801.4</v>
      </c>
      <c r="F4850" s="871">
        <v>346</v>
      </c>
      <c r="G4850" s="504">
        <v>801.4</v>
      </c>
      <c r="H4850" s="504">
        <v>346</v>
      </c>
      <c r="I4850" s="510">
        <v>1147.4000000000001</v>
      </c>
    </row>
    <row r="4851" spans="3:9">
      <c r="C4851" s="870">
        <v>45673</v>
      </c>
      <c r="D4851" s="872">
        <v>0.58333333333333337</v>
      </c>
      <c r="E4851" s="871">
        <v>799.8</v>
      </c>
      <c r="F4851" s="871">
        <v>0</v>
      </c>
      <c r="G4851" s="504">
        <v>799.8</v>
      </c>
      <c r="H4851" s="504">
        <v>0</v>
      </c>
      <c r="I4851" s="510">
        <v>799.8</v>
      </c>
    </row>
    <row r="4852" spans="3:9">
      <c r="C4852" s="870">
        <v>45673</v>
      </c>
      <c r="D4852" s="872">
        <v>0.625</v>
      </c>
      <c r="E4852" s="871">
        <v>791.6</v>
      </c>
      <c r="F4852" s="871">
        <v>-999</v>
      </c>
      <c r="G4852" s="504">
        <v>791.6</v>
      </c>
      <c r="H4852" s="504">
        <v>0</v>
      </c>
      <c r="I4852" s="510">
        <v>791.6</v>
      </c>
    </row>
    <row r="4853" spans="3:9">
      <c r="C4853" s="870">
        <v>45673</v>
      </c>
      <c r="D4853" s="872">
        <v>0.66666666666666663</v>
      </c>
      <c r="E4853" s="871">
        <v>790.1</v>
      </c>
      <c r="F4853" s="871">
        <v>-999</v>
      </c>
      <c r="G4853" s="504">
        <v>790.1</v>
      </c>
      <c r="H4853" s="504">
        <v>0</v>
      </c>
      <c r="I4853" s="510">
        <v>790.1</v>
      </c>
    </row>
    <row r="4854" spans="3:9">
      <c r="C4854" s="870">
        <v>45673</v>
      </c>
      <c r="D4854" s="872">
        <v>0.70833333333333337</v>
      </c>
      <c r="E4854" s="871">
        <v>790</v>
      </c>
      <c r="F4854" s="871">
        <v>-999</v>
      </c>
      <c r="G4854" s="504">
        <v>790</v>
      </c>
      <c r="H4854" s="504">
        <v>0</v>
      </c>
      <c r="I4854" s="510">
        <v>790</v>
      </c>
    </row>
    <row r="4855" spans="3:9">
      <c r="C4855" s="870">
        <v>45673</v>
      </c>
      <c r="D4855" s="872">
        <v>0.75</v>
      </c>
      <c r="E4855" s="871">
        <v>789.6</v>
      </c>
      <c r="F4855" s="871">
        <v>0</v>
      </c>
      <c r="G4855" s="504">
        <v>789.6</v>
      </c>
      <c r="H4855" s="504">
        <v>0</v>
      </c>
      <c r="I4855" s="510">
        <v>789.6</v>
      </c>
    </row>
    <row r="4856" spans="3:9">
      <c r="C4856" s="870">
        <v>45673</v>
      </c>
      <c r="D4856" s="872">
        <v>0.79166666666666663</v>
      </c>
      <c r="E4856" s="871">
        <v>763.4</v>
      </c>
      <c r="F4856" s="871">
        <v>0</v>
      </c>
      <c r="G4856" s="504">
        <v>763.4</v>
      </c>
      <c r="H4856" s="504">
        <v>0</v>
      </c>
      <c r="I4856" s="510">
        <v>763.4</v>
      </c>
    </row>
    <row r="4857" spans="3:9">
      <c r="C4857" s="870">
        <v>45673</v>
      </c>
      <c r="D4857" s="872">
        <v>0.83333333333333337</v>
      </c>
      <c r="E4857" s="871">
        <v>788.9</v>
      </c>
      <c r="F4857" s="871">
        <v>0</v>
      </c>
      <c r="G4857" s="504">
        <v>788.9</v>
      </c>
      <c r="H4857" s="504">
        <v>0</v>
      </c>
      <c r="I4857" s="510">
        <v>788.9</v>
      </c>
    </row>
    <row r="4858" spans="3:9">
      <c r="C4858" s="870">
        <v>45673</v>
      </c>
      <c r="D4858" s="872">
        <v>0.875</v>
      </c>
      <c r="E4858" s="871">
        <v>790</v>
      </c>
      <c r="F4858" s="871">
        <v>0</v>
      </c>
      <c r="G4858" s="504">
        <v>790</v>
      </c>
      <c r="H4858" s="504">
        <v>0</v>
      </c>
      <c r="I4858" s="510">
        <v>790</v>
      </c>
    </row>
    <row r="4859" spans="3:9">
      <c r="C4859" s="870">
        <v>45673</v>
      </c>
      <c r="D4859" s="872">
        <v>0.91666666666666663</v>
      </c>
      <c r="E4859" s="871">
        <v>764.6</v>
      </c>
      <c r="F4859" s="871">
        <v>0</v>
      </c>
      <c r="G4859" s="504">
        <v>764.6</v>
      </c>
      <c r="H4859" s="504">
        <v>0</v>
      </c>
      <c r="I4859" s="510">
        <v>764.6</v>
      </c>
    </row>
    <row r="4860" spans="3:9">
      <c r="C4860" s="870">
        <v>45673</v>
      </c>
      <c r="D4860" s="872">
        <v>0.95833333333333337</v>
      </c>
      <c r="E4860" s="871">
        <v>772.2</v>
      </c>
      <c r="F4860" s="871">
        <v>0</v>
      </c>
      <c r="G4860" s="504">
        <v>772.2</v>
      </c>
      <c r="H4860" s="504">
        <v>0</v>
      </c>
      <c r="I4860" s="510">
        <v>772.2</v>
      </c>
    </row>
    <row r="4861" spans="3:9">
      <c r="C4861" s="870">
        <v>45674</v>
      </c>
      <c r="D4861" s="872">
        <v>0</v>
      </c>
      <c r="E4861" s="871">
        <v>790</v>
      </c>
      <c r="F4861" s="871">
        <v>0</v>
      </c>
      <c r="G4861" s="504">
        <v>790</v>
      </c>
      <c r="H4861" s="504">
        <v>0</v>
      </c>
      <c r="I4861" s="510">
        <v>790</v>
      </c>
    </row>
    <row r="4862" spans="3:9">
      <c r="C4862" s="870">
        <v>45674</v>
      </c>
      <c r="D4862" s="872">
        <v>4.1666666666666664E-2</v>
      </c>
      <c r="E4862" s="871">
        <v>790.1</v>
      </c>
      <c r="F4862" s="871">
        <v>0</v>
      </c>
      <c r="G4862" s="504">
        <v>790.1</v>
      </c>
      <c r="H4862" s="504">
        <v>0</v>
      </c>
      <c r="I4862" s="510">
        <v>790.1</v>
      </c>
    </row>
    <row r="4863" spans="3:9">
      <c r="C4863" s="870">
        <v>45674</v>
      </c>
      <c r="D4863" s="872">
        <v>8.3333333333333329E-2</v>
      </c>
      <c r="E4863" s="871">
        <v>790</v>
      </c>
      <c r="F4863" s="871">
        <v>0</v>
      </c>
      <c r="G4863" s="504">
        <v>790</v>
      </c>
      <c r="H4863" s="504">
        <v>0</v>
      </c>
      <c r="I4863" s="510">
        <v>790</v>
      </c>
    </row>
    <row r="4864" spans="3:9">
      <c r="C4864" s="870">
        <v>45674</v>
      </c>
      <c r="D4864" s="872">
        <v>0.125</v>
      </c>
      <c r="E4864" s="871">
        <v>790</v>
      </c>
      <c r="F4864" s="871">
        <v>0</v>
      </c>
      <c r="G4864" s="504">
        <v>790</v>
      </c>
      <c r="H4864" s="504">
        <v>0</v>
      </c>
      <c r="I4864" s="510">
        <v>790</v>
      </c>
    </row>
    <row r="4865" spans="3:9">
      <c r="C4865" s="870">
        <v>45674</v>
      </c>
      <c r="D4865" s="872">
        <v>0.16666666666666666</v>
      </c>
      <c r="E4865" s="871">
        <v>790</v>
      </c>
      <c r="F4865" s="871">
        <v>0</v>
      </c>
      <c r="G4865" s="504">
        <v>790</v>
      </c>
      <c r="H4865" s="504">
        <v>0</v>
      </c>
      <c r="I4865" s="510">
        <v>790</v>
      </c>
    </row>
    <row r="4866" spans="3:9">
      <c r="C4866" s="870">
        <v>45674</v>
      </c>
      <c r="D4866" s="872">
        <v>0.20833333333333334</v>
      </c>
      <c r="E4866" s="871">
        <v>756.9</v>
      </c>
      <c r="F4866" s="871">
        <v>0</v>
      </c>
      <c r="G4866" s="504">
        <v>756.9</v>
      </c>
      <c r="H4866" s="504">
        <v>0</v>
      </c>
      <c r="I4866" s="510">
        <v>756.9</v>
      </c>
    </row>
    <row r="4867" spans="3:9">
      <c r="C4867" s="870">
        <v>45674</v>
      </c>
      <c r="D4867" s="872">
        <v>0.25</v>
      </c>
      <c r="E4867" s="871">
        <v>740</v>
      </c>
      <c r="F4867" s="871">
        <v>0</v>
      </c>
      <c r="G4867" s="504">
        <v>740</v>
      </c>
      <c r="H4867" s="504">
        <v>0</v>
      </c>
      <c r="I4867" s="510">
        <v>740</v>
      </c>
    </row>
    <row r="4868" spans="3:9">
      <c r="C4868" s="870">
        <v>45674</v>
      </c>
      <c r="D4868" s="872">
        <v>0.29166666666666669</v>
      </c>
      <c r="E4868" s="871">
        <v>740</v>
      </c>
      <c r="F4868" s="871">
        <v>0</v>
      </c>
      <c r="G4868" s="504">
        <v>740</v>
      </c>
      <c r="H4868" s="504">
        <v>0</v>
      </c>
      <c r="I4868" s="510">
        <v>740</v>
      </c>
    </row>
    <row r="4869" spans="3:9">
      <c r="C4869" s="870">
        <v>45674</v>
      </c>
      <c r="D4869" s="872">
        <v>0.33333333333333331</v>
      </c>
      <c r="E4869" s="871">
        <v>740</v>
      </c>
      <c r="F4869" s="871">
        <v>0</v>
      </c>
      <c r="G4869" s="504">
        <v>740</v>
      </c>
      <c r="H4869" s="504">
        <v>0</v>
      </c>
      <c r="I4869" s="510">
        <v>740</v>
      </c>
    </row>
    <row r="4870" spans="3:9">
      <c r="C4870" s="870">
        <v>45674</v>
      </c>
      <c r="D4870" s="872">
        <v>0.375</v>
      </c>
      <c r="E4870" s="871">
        <v>740</v>
      </c>
      <c r="F4870" s="871">
        <v>0</v>
      </c>
      <c r="G4870" s="504">
        <v>740</v>
      </c>
      <c r="H4870" s="504">
        <v>0</v>
      </c>
      <c r="I4870" s="510">
        <v>740</v>
      </c>
    </row>
    <row r="4871" spans="3:9">
      <c r="C4871" s="870">
        <v>45674</v>
      </c>
      <c r="D4871" s="872">
        <v>0.41666666666666669</v>
      </c>
      <c r="E4871" s="871">
        <v>740</v>
      </c>
      <c r="F4871" s="871">
        <v>0</v>
      </c>
      <c r="G4871" s="504">
        <v>740</v>
      </c>
      <c r="H4871" s="504">
        <v>0</v>
      </c>
      <c r="I4871" s="510">
        <v>740</v>
      </c>
    </row>
    <row r="4872" spans="3:9">
      <c r="C4872" s="870">
        <v>45674</v>
      </c>
      <c r="D4872" s="872">
        <v>0.45833333333333331</v>
      </c>
      <c r="E4872" s="871">
        <v>743.9</v>
      </c>
      <c r="F4872" s="871">
        <v>-999</v>
      </c>
      <c r="G4872" s="504">
        <v>743.9</v>
      </c>
      <c r="H4872" s="504">
        <v>0</v>
      </c>
      <c r="I4872" s="510">
        <v>743.9</v>
      </c>
    </row>
    <row r="4873" spans="3:9">
      <c r="C4873" s="870">
        <v>45674</v>
      </c>
      <c r="D4873" s="872">
        <v>0.5</v>
      </c>
      <c r="E4873" s="871">
        <v>770</v>
      </c>
      <c r="F4873" s="871">
        <v>-999</v>
      </c>
      <c r="G4873" s="504">
        <v>770</v>
      </c>
      <c r="H4873" s="504">
        <v>0</v>
      </c>
      <c r="I4873" s="510">
        <v>770</v>
      </c>
    </row>
    <row r="4874" spans="3:9">
      <c r="C4874" s="870">
        <v>45674</v>
      </c>
      <c r="D4874" s="872">
        <v>0.54166666666666663</v>
      </c>
      <c r="E4874" s="871">
        <v>762</v>
      </c>
      <c r="F4874" s="871">
        <v>-999</v>
      </c>
      <c r="G4874" s="504">
        <v>762</v>
      </c>
      <c r="H4874" s="504">
        <v>0</v>
      </c>
      <c r="I4874" s="510">
        <v>762</v>
      </c>
    </row>
    <row r="4875" spans="3:9">
      <c r="C4875" s="870">
        <v>45674</v>
      </c>
      <c r="D4875" s="872">
        <v>0.58333333333333337</v>
      </c>
      <c r="E4875" s="871">
        <v>713.7</v>
      </c>
      <c r="F4875" s="871">
        <v>-999</v>
      </c>
      <c r="G4875" s="504">
        <v>713.7</v>
      </c>
      <c r="H4875" s="504">
        <v>0</v>
      </c>
      <c r="I4875" s="510">
        <v>713.7</v>
      </c>
    </row>
    <row r="4876" spans="3:9">
      <c r="C4876" s="870">
        <v>45674</v>
      </c>
      <c r="D4876" s="872">
        <v>0.625</v>
      </c>
      <c r="E4876" s="871">
        <v>727.4</v>
      </c>
      <c r="F4876" s="871">
        <v>-999</v>
      </c>
      <c r="G4876" s="504">
        <v>727.4</v>
      </c>
      <c r="H4876" s="504">
        <v>0</v>
      </c>
      <c r="I4876" s="510">
        <v>727.4</v>
      </c>
    </row>
    <row r="4877" spans="3:9">
      <c r="C4877" s="870">
        <v>45674</v>
      </c>
      <c r="D4877" s="872">
        <v>0.66666666666666663</v>
      </c>
      <c r="E4877" s="871">
        <v>730</v>
      </c>
      <c r="F4877" s="871">
        <v>-999</v>
      </c>
      <c r="G4877" s="504">
        <v>730</v>
      </c>
      <c r="H4877" s="504">
        <v>0</v>
      </c>
      <c r="I4877" s="510">
        <v>730</v>
      </c>
    </row>
    <row r="4878" spans="3:9">
      <c r="C4878" s="870">
        <v>45674</v>
      </c>
      <c r="D4878" s="872">
        <v>0.70833333333333337</v>
      </c>
      <c r="E4878" s="871">
        <v>730</v>
      </c>
      <c r="F4878" s="871">
        <v>-999</v>
      </c>
      <c r="G4878" s="504">
        <v>730</v>
      </c>
      <c r="H4878" s="504">
        <v>0</v>
      </c>
      <c r="I4878" s="510">
        <v>730</v>
      </c>
    </row>
    <row r="4879" spans="3:9">
      <c r="C4879" s="870">
        <v>45674</v>
      </c>
      <c r="D4879" s="872">
        <v>0.75</v>
      </c>
      <c r="E4879" s="871">
        <v>730</v>
      </c>
      <c r="F4879" s="871">
        <v>-999</v>
      </c>
      <c r="G4879" s="504">
        <v>730</v>
      </c>
      <c r="H4879" s="504">
        <v>0</v>
      </c>
      <c r="I4879" s="510">
        <v>730</v>
      </c>
    </row>
    <row r="4880" spans="3:9">
      <c r="C4880" s="870">
        <v>45674</v>
      </c>
      <c r="D4880" s="872">
        <v>0.79166666666666663</v>
      </c>
      <c r="E4880" s="871">
        <v>730</v>
      </c>
      <c r="F4880" s="871">
        <v>0</v>
      </c>
      <c r="G4880" s="504">
        <v>730</v>
      </c>
      <c r="H4880" s="504">
        <v>0</v>
      </c>
      <c r="I4880" s="510">
        <v>730</v>
      </c>
    </row>
    <row r="4881" spans="3:9">
      <c r="C4881" s="870">
        <v>45674</v>
      </c>
      <c r="D4881" s="872">
        <v>0.83333333333333337</v>
      </c>
      <c r="E4881" s="871">
        <v>730</v>
      </c>
      <c r="F4881" s="871">
        <v>0</v>
      </c>
      <c r="G4881" s="504">
        <v>730</v>
      </c>
      <c r="H4881" s="504">
        <v>0</v>
      </c>
      <c r="I4881" s="510">
        <v>730</v>
      </c>
    </row>
    <row r="4882" spans="3:9">
      <c r="C4882" s="870">
        <v>45674</v>
      </c>
      <c r="D4882" s="872">
        <v>0.875</v>
      </c>
      <c r="E4882" s="871">
        <v>730</v>
      </c>
      <c r="F4882" s="871">
        <v>0</v>
      </c>
      <c r="G4882" s="504">
        <v>730</v>
      </c>
      <c r="H4882" s="504">
        <v>0</v>
      </c>
      <c r="I4882" s="510">
        <v>730</v>
      </c>
    </row>
    <row r="4883" spans="3:9">
      <c r="C4883" s="870">
        <v>45674</v>
      </c>
      <c r="D4883" s="872">
        <v>0.91666666666666663</v>
      </c>
      <c r="E4883" s="871">
        <v>730</v>
      </c>
      <c r="F4883" s="871">
        <v>0</v>
      </c>
      <c r="G4883" s="504">
        <v>730</v>
      </c>
      <c r="H4883" s="504">
        <v>0</v>
      </c>
      <c r="I4883" s="510">
        <v>730</v>
      </c>
    </row>
    <row r="4884" spans="3:9">
      <c r="C4884" s="870">
        <v>45674</v>
      </c>
      <c r="D4884" s="872">
        <v>0.95833333333333337</v>
      </c>
      <c r="E4884" s="871">
        <v>730</v>
      </c>
      <c r="F4884" s="871">
        <v>179</v>
      </c>
      <c r="G4884" s="504">
        <v>730</v>
      </c>
      <c r="H4884" s="504">
        <v>179</v>
      </c>
      <c r="I4884" s="510">
        <v>909</v>
      </c>
    </row>
    <row r="4885" spans="3:9">
      <c r="C4885" s="870">
        <v>45675</v>
      </c>
      <c r="D4885" s="872">
        <v>0</v>
      </c>
      <c r="E4885" s="871">
        <v>702.4</v>
      </c>
      <c r="F4885" s="871">
        <v>400</v>
      </c>
      <c r="G4885" s="504">
        <v>702.4</v>
      </c>
      <c r="H4885" s="504">
        <v>400</v>
      </c>
      <c r="I4885" s="510">
        <v>1102.4000000000001</v>
      </c>
    </row>
    <row r="4886" spans="3:9">
      <c r="C4886" s="870">
        <v>45675</v>
      </c>
      <c r="D4886" s="872">
        <v>4.1666666666666664E-2</v>
      </c>
      <c r="E4886" s="871">
        <v>582.20000000000005</v>
      </c>
      <c r="F4886" s="871">
        <v>379</v>
      </c>
      <c r="G4886" s="504">
        <v>582.20000000000005</v>
      </c>
      <c r="H4886" s="504">
        <v>379</v>
      </c>
      <c r="I4886" s="510">
        <v>961.2</v>
      </c>
    </row>
    <row r="4887" spans="3:9">
      <c r="C4887" s="870">
        <v>45675</v>
      </c>
      <c r="D4887" s="872">
        <v>8.3333333333333329E-2</v>
      </c>
      <c r="E4887" s="871">
        <v>561.1</v>
      </c>
      <c r="F4887" s="871">
        <v>619</v>
      </c>
      <c r="G4887" s="504">
        <v>561.1</v>
      </c>
      <c r="H4887" s="504">
        <v>619</v>
      </c>
      <c r="I4887" s="510">
        <v>1180.0999999999999</v>
      </c>
    </row>
    <row r="4888" spans="3:9">
      <c r="C4888" s="870">
        <v>45675</v>
      </c>
      <c r="D4888" s="872">
        <v>0.125</v>
      </c>
      <c r="E4888" s="871">
        <v>650</v>
      </c>
      <c r="F4888" s="871">
        <v>560</v>
      </c>
      <c r="G4888" s="504">
        <v>650</v>
      </c>
      <c r="H4888" s="504">
        <v>560</v>
      </c>
      <c r="I4888" s="510">
        <v>1210</v>
      </c>
    </row>
    <row r="4889" spans="3:9">
      <c r="C4889" s="870">
        <v>45675</v>
      </c>
      <c r="D4889" s="872">
        <v>0.16666666666666666</v>
      </c>
      <c r="E4889" s="871">
        <v>650.1</v>
      </c>
      <c r="F4889" s="871">
        <v>363</v>
      </c>
      <c r="G4889" s="504">
        <v>650.1</v>
      </c>
      <c r="H4889" s="504">
        <v>363</v>
      </c>
      <c r="I4889" s="510">
        <v>1013.1</v>
      </c>
    </row>
    <row r="4890" spans="3:9">
      <c r="C4890" s="870">
        <v>45675</v>
      </c>
      <c r="D4890" s="872">
        <v>0.20833333333333334</v>
      </c>
      <c r="E4890" s="871">
        <v>655</v>
      </c>
      <c r="F4890" s="871">
        <v>72</v>
      </c>
      <c r="G4890" s="504">
        <v>655</v>
      </c>
      <c r="H4890" s="504">
        <v>72</v>
      </c>
      <c r="I4890" s="510">
        <v>727</v>
      </c>
    </row>
    <row r="4891" spans="3:9">
      <c r="C4891" s="870">
        <v>45675</v>
      </c>
      <c r="D4891" s="872">
        <v>0.25</v>
      </c>
      <c r="E4891" s="871">
        <v>556.29999999999995</v>
      </c>
      <c r="F4891" s="871">
        <v>0</v>
      </c>
      <c r="G4891" s="504">
        <v>556.29999999999995</v>
      </c>
      <c r="H4891" s="504">
        <v>0</v>
      </c>
      <c r="I4891" s="510">
        <v>556.29999999999995</v>
      </c>
    </row>
    <row r="4892" spans="3:9">
      <c r="C4892" s="870">
        <v>45675</v>
      </c>
      <c r="D4892" s="872">
        <v>0.29166666666666669</v>
      </c>
      <c r="E4892" s="871">
        <v>504.2</v>
      </c>
      <c r="F4892" s="871">
        <v>0</v>
      </c>
      <c r="G4892" s="504">
        <v>504.2</v>
      </c>
      <c r="H4892" s="504">
        <v>0</v>
      </c>
      <c r="I4892" s="510">
        <v>504.2</v>
      </c>
    </row>
    <row r="4893" spans="3:9">
      <c r="C4893" s="870">
        <v>45675</v>
      </c>
      <c r="D4893" s="872">
        <v>0.33333333333333331</v>
      </c>
      <c r="E4893" s="871">
        <v>536.6</v>
      </c>
      <c r="F4893" s="871">
        <v>0</v>
      </c>
      <c r="G4893" s="504">
        <v>536.6</v>
      </c>
      <c r="H4893" s="504">
        <v>0</v>
      </c>
      <c r="I4893" s="510">
        <v>536.6</v>
      </c>
    </row>
    <row r="4894" spans="3:9">
      <c r="C4894" s="870">
        <v>45675</v>
      </c>
      <c r="D4894" s="872">
        <v>0.375</v>
      </c>
      <c r="E4894" s="871">
        <v>493</v>
      </c>
      <c r="F4894" s="871">
        <v>0</v>
      </c>
      <c r="G4894" s="504">
        <v>493</v>
      </c>
      <c r="H4894" s="504">
        <v>0</v>
      </c>
      <c r="I4894" s="510">
        <v>493</v>
      </c>
    </row>
    <row r="4895" spans="3:9">
      <c r="C4895" s="870">
        <v>45675</v>
      </c>
      <c r="D4895" s="872">
        <v>0.41666666666666669</v>
      </c>
      <c r="E4895" s="871">
        <v>490.2</v>
      </c>
      <c r="F4895" s="871">
        <v>0</v>
      </c>
      <c r="G4895" s="504">
        <v>490.2</v>
      </c>
      <c r="H4895" s="504">
        <v>0</v>
      </c>
      <c r="I4895" s="510">
        <v>490.2</v>
      </c>
    </row>
    <row r="4896" spans="3:9">
      <c r="C4896" s="870">
        <v>45675</v>
      </c>
      <c r="D4896" s="872">
        <v>0.45833333333333331</v>
      </c>
      <c r="E4896" s="871">
        <v>489.5</v>
      </c>
      <c r="F4896" s="871">
        <v>0</v>
      </c>
      <c r="G4896" s="504">
        <v>489.5</v>
      </c>
      <c r="H4896" s="504">
        <v>0</v>
      </c>
      <c r="I4896" s="510">
        <v>489.5</v>
      </c>
    </row>
    <row r="4897" spans="3:9">
      <c r="C4897" s="870">
        <v>45675</v>
      </c>
      <c r="D4897" s="872">
        <v>0.5</v>
      </c>
      <c r="E4897" s="871">
        <v>495.1</v>
      </c>
      <c r="F4897" s="871">
        <v>0</v>
      </c>
      <c r="G4897" s="504">
        <v>495.1</v>
      </c>
      <c r="H4897" s="504">
        <v>0</v>
      </c>
      <c r="I4897" s="510">
        <v>495.1</v>
      </c>
    </row>
    <row r="4898" spans="3:9">
      <c r="C4898" s="870">
        <v>45675</v>
      </c>
      <c r="D4898" s="872">
        <v>0.54166666666666663</v>
      </c>
      <c r="E4898" s="871">
        <v>512.29999999999995</v>
      </c>
      <c r="F4898" s="871">
        <v>0</v>
      </c>
      <c r="G4898" s="504">
        <v>512.29999999999995</v>
      </c>
      <c r="H4898" s="504">
        <v>0</v>
      </c>
      <c r="I4898" s="510">
        <v>512.29999999999995</v>
      </c>
    </row>
    <row r="4899" spans="3:9">
      <c r="C4899" s="870">
        <v>45675</v>
      </c>
      <c r="D4899" s="872">
        <v>0.58333333333333337</v>
      </c>
      <c r="E4899" s="871">
        <v>530.1</v>
      </c>
      <c r="F4899" s="871">
        <v>0</v>
      </c>
      <c r="G4899" s="504">
        <v>530.1</v>
      </c>
      <c r="H4899" s="504">
        <v>0</v>
      </c>
      <c r="I4899" s="510">
        <v>530.1</v>
      </c>
    </row>
    <row r="4900" spans="3:9">
      <c r="C4900" s="870">
        <v>45675</v>
      </c>
      <c r="D4900" s="872">
        <v>0.625</v>
      </c>
      <c r="E4900" s="871">
        <v>530.1</v>
      </c>
      <c r="F4900" s="871">
        <v>0</v>
      </c>
      <c r="G4900" s="504">
        <v>530.1</v>
      </c>
      <c r="H4900" s="504">
        <v>0</v>
      </c>
      <c r="I4900" s="510">
        <v>530.1</v>
      </c>
    </row>
    <row r="4901" spans="3:9">
      <c r="C4901" s="870">
        <v>45675</v>
      </c>
      <c r="D4901" s="872">
        <v>0.66666666666666663</v>
      </c>
      <c r="E4901" s="871">
        <v>517.5</v>
      </c>
      <c r="F4901" s="871">
        <v>0</v>
      </c>
      <c r="G4901" s="504">
        <v>517.5</v>
      </c>
      <c r="H4901" s="504">
        <v>0</v>
      </c>
      <c r="I4901" s="510">
        <v>517.5</v>
      </c>
    </row>
    <row r="4902" spans="3:9">
      <c r="C4902" s="870">
        <v>45675</v>
      </c>
      <c r="D4902" s="872">
        <v>0.70833333333333337</v>
      </c>
      <c r="E4902" s="871">
        <v>510</v>
      </c>
      <c r="F4902" s="871">
        <v>0</v>
      </c>
      <c r="G4902" s="504">
        <v>510</v>
      </c>
      <c r="H4902" s="504">
        <v>0</v>
      </c>
      <c r="I4902" s="510">
        <v>510</v>
      </c>
    </row>
    <row r="4903" spans="3:9">
      <c r="C4903" s="870">
        <v>45675</v>
      </c>
      <c r="D4903" s="872">
        <v>0.75</v>
      </c>
      <c r="E4903" s="871">
        <v>510</v>
      </c>
      <c r="F4903" s="871">
        <v>0</v>
      </c>
      <c r="G4903" s="504">
        <v>510</v>
      </c>
      <c r="H4903" s="504">
        <v>0</v>
      </c>
      <c r="I4903" s="510">
        <v>510</v>
      </c>
    </row>
    <row r="4904" spans="3:9">
      <c r="C4904" s="870">
        <v>45675</v>
      </c>
      <c r="D4904" s="872">
        <v>0.79166666666666663</v>
      </c>
      <c r="E4904" s="871">
        <v>510</v>
      </c>
      <c r="F4904" s="871">
        <v>0</v>
      </c>
      <c r="G4904" s="504">
        <v>510</v>
      </c>
      <c r="H4904" s="504">
        <v>0</v>
      </c>
      <c r="I4904" s="510">
        <v>510</v>
      </c>
    </row>
    <row r="4905" spans="3:9">
      <c r="C4905" s="870">
        <v>45675</v>
      </c>
      <c r="D4905" s="872">
        <v>0.83333333333333337</v>
      </c>
      <c r="E4905" s="871">
        <v>515.20000000000005</v>
      </c>
      <c r="F4905" s="871">
        <v>0</v>
      </c>
      <c r="G4905" s="504">
        <v>515.20000000000005</v>
      </c>
      <c r="H4905" s="504">
        <v>0</v>
      </c>
      <c r="I4905" s="510">
        <v>515.20000000000005</v>
      </c>
    </row>
    <row r="4906" spans="3:9">
      <c r="C4906" s="870">
        <v>45675</v>
      </c>
      <c r="D4906" s="872">
        <v>0.875</v>
      </c>
      <c r="E4906" s="871">
        <v>519.9</v>
      </c>
      <c r="F4906" s="871">
        <v>0</v>
      </c>
      <c r="G4906" s="504">
        <v>519.9</v>
      </c>
      <c r="H4906" s="504">
        <v>0</v>
      </c>
      <c r="I4906" s="510">
        <v>519.9</v>
      </c>
    </row>
    <row r="4907" spans="3:9">
      <c r="C4907" s="870">
        <v>45675</v>
      </c>
      <c r="D4907" s="872">
        <v>0.91666666666666663</v>
      </c>
      <c r="E4907" s="871">
        <v>520.1</v>
      </c>
      <c r="F4907" s="871">
        <v>0</v>
      </c>
      <c r="G4907" s="504">
        <v>520.1</v>
      </c>
      <c r="H4907" s="504">
        <v>0</v>
      </c>
      <c r="I4907" s="510">
        <v>520.1</v>
      </c>
    </row>
    <row r="4908" spans="3:9">
      <c r="C4908" s="870">
        <v>45675</v>
      </c>
      <c r="D4908" s="872">
        <v>0.95833333333333337</v>
      </c>
      <c r="E4908" s="871">
        <v>232.9</v>
      </c>
      <c r="F4908" s="871">
        <v>355</v>
      </c>
      <c r="G4908" s="504">
        <v>232.9</v>
      </c>
      <c r="H4908" s="504">
        <v>355</v>
      </c>
      <c r="I4908" s="510">
        <v>587.9</v>
      </c>
    </row>
    <row r="4909" spans="3:9">
      <c r="C4909" s="870">
        <v>45676</v>
      </c>
      <c r="D4909" s="872">
        <v>0</v>
      </c>
      <c r="E4909" s="871">
        <v>0</v>
      </c>
      <c r="F4909" s="871">
        <v>389</v>
      </c>
      <c r="G4909" s="504">
        <v>0</v>
      </c>
      <c r="H4909" s="504">
        <v>389</v>
      </c>
      <c r="I4909" s="510">
        <v>389</v>
      </c>
    </row>
    <row r="4910" spans="3:9">
      <c r="C4910" s="870">
        <v>45676</v>
      </c>
      <c r="D4910" s="872">
        <v>4.1666666666666664E-2</v>
      </c>
      <c r="E4910" s="871">
        <v>131.6</v>
      </c>
      <c r="F4910" s="871">
        <v>409</v>
      </c>
      <c r="G4910" s="504">
        <v>131.6</v>
      </c>
      <c r="H4910" s="504">
        <v>409</v>
      </c>
      <c r="I4910" s="510">
        <v>540.6</v>
      </c>
    </row>
    <row r="4911" spans="3:9">
      <c r="C4911" s="870">
        <v>45676</v>
      </c>
      <c r="D4911" s="872">
        <v>8.3333333333333329E-2</v>
      </c>
      <c r="E4911" s="871">
        <v>487.6</v>
      </c>
      <c r="F4911" s="871">
        <v>391</v>
      </c>
      <c r="G4911" s="504">
        <v>487.6</v>
      </c>
      <c r="H4911" s="504">
        <v>391</v>
      </c>
      <c r="I4911" s="510">
        <v>878.6</v>
      </c>
    </row>
    <row r="4912" spans="3:9">
      <c r="C4912" s="870">
        <v>45676</v>
      </c>
      <c r="D4912" s="872">
        <v>0.125</v>
      </c>
      <c r="E4912" s="871">
        <v>460.9</v>
      </c>
      <c r="F4912" s="871">
        <v>265</v>
      </c>
      <c r="G4912" s="504">
        <v>460.9</v>
      </c>
      <c r="H4912" s="504">
        <v>265</v>
      </c>
      <c r="I4912" s="510">
        <v>725.9</v>
      </c>
    </row>
    <row r="4913" spans="3:9">
      <c r="C4913" s="870">
        <v>45676</v>
      </c>
      <c r="D4913" s="872">
        <v>0.16666666666666666</v>
      </c>
      <c r="E4913" s="871">
        <v>489.4</v>
      </c>
      <c r="F4913" s="871">
        <v>384</v>
      </c>
      <c r="G4913" s="504">
        <v>489.4</v>
      </c>
      <c r="H4913" s="504">
        <v>384</v>
      </c>
      <c r="I4913" s="510">
        <v>873.4</v>
      </c>
    </row>
    <row r="4914" spans="3:9">
      <c r="C4914" s="870">
        <v>45676</v>
      </c>
      <c r="D4914" s="872">
        <v>0.20833333333333334</v>
      </c>
      <c r="E4914" s="871">
        <v>86.3</v>
      </c>
      <c r="F4914" s="871">
        <v>429</v>
      </c>
      <c r="G4914" s="504">
        <v>86.3</v>
      </c>
      <c r="H4914" s="504">
        <v>429</v>
      </c>
      <c r="I4914" s="510">
        <v>515.29999999999995</v>
      </c>
    </row>
    <row r="4915" spans="3:9">
      <c r="C4915" s="870">
        <v>45676</v>
      </c>
      <c r="D4915" s="872">
        <v>0.25</v>
      </c>
      <c r="E4915" s="871">
        <v>-0.1</v>
      </c>
      <c r="F4915" s="871">
        <v>382</v>
      </c>
      <c r="G4915" s="504">
        <v>0</v>
      </c>
      <c r="H4915" s="504">
        <v>382</v>
      </c>
      <c r="I4915" s="510">
        <v>382</v>
      </c>
    </row>
    <row r="4916" spans="3:9">
      <c r="C4916" s="870">
        <v>45676</v>
      </c>
      <c r="D4916" s="872">
        <v>0.29166666666666669</v>
      </c>
      <c r="E4916" s="871">
        <v>-0.1</v>
      </c>
      <c r="F4916" s="871">
        <v>396</v>
      </c>
      <c r="G4916" s="504">
        <v>0</v>
      </c>
      <c r="H4916" s="504">
        <v>396</v>
      </c>
      <c r="I4916" s="510">
        <v>396</v>
      </c>
    </row>
    <row r="4917" spans="3:9">
      <c r="C4917" s="870">
        <v>45676</v>
      </c>
      <c r="D4917" s="872">
        <v>0.33333333333333331</v>
      </c>
      <c r="E4917" s="871">
        <v>-0.1</v>
      </c>
      <c r="F4917" s="871">
        <v>415</v>
      </c>
      <c r="G4917" s="504">
        <v>0</v>
      </c>
      <c r="H4917" s="504">
        <v>415</v>
      </c>
      <c r="I4917" s="510">
        <v>415</v>
      </c>
    </row>
    <row r="4918" spans="3:9">
      <c r="C4918" s="870">
        <v>45676</v>
      </c>
      <c r="D4918" s="872">
        <v>0.375</v>
      </c>
      <c r="E4918" s="871">
        <v>-0.1</v>
      </c>
      <c r="F4918" s="871">
        <v>672</v>
      </c>
      <c r="G4918" s="504">
        <v>0</v>
      </c>
      <c r="H4918" s="504">
        <v>672</v>
      </c>
      <c r="I4918" s="510">
        <v>672</v>
      </c>
    </row>
    <row r="4919" spans="3:9">
      <c r="C4919" s="870">
        <v>45676</v>
      </c>
      <c r="D4919" s="872">
        <v>0.41666666666666669</v>
      </c>
      <c r="E4919" s="871">
        <v>-0.1</v>
      </c>
      <c r="F4919" s="871">
        <v>497</v>
      </c>
      <c r="G4919" s="504">
        <v>0</v>
      </c>
      <c r="H4919" s="504">
        <v>497</v>
      </c>
      <c r="I4919" s="510">
        <v>497</v>
      </c>
    </row>
    <row r="4920" spans="3:9">
      <c r="C4920" s="870">
        <v>45676</v>
      </c>
      <c r="D4920" s="872">
        <v>0.45833333333333331</v>
      </c>
      <c r="E4920" s="871">
        <v>-0.1</v>
      </c>
      <c r="F4920" s="871">
        <v>526</v>
      </c>
      <c r="G4920" s="504">
        <v>0</v>
      </c>
      <c r="H4920" s="504">
        <v>526</v>
      </c>
      <c r="I4920" s="510">
        <v>526</v>
      </c>
    </row>
    <row r="4921" spans="3:9">
      <c r="C4921" s="870">
        <v>45676</v>
      </c>
      <c r="D4921" s="872">
        <v>0.5</v>
      </c>
      <c r="E4921" s="871">
        <v>-0.1</v>
      </c>
      <c r="F4921" s="871">
        <v>576</v>
      </c>
      <c r="G4921" s="504">
        <v>0</v>
      </c>
      <c r="H4921" s="504">
        <v>576</v>
      </c>
      <c r="I4921" s="510">
        <v>576</v>
      </c>
    </row>
    <row r="4922" spans="3:9">
      <c r="C4922" s="870">
        <v>45676</v>
      </c>
      <c r="D4922" s="872">
        <v>0.54166666666666663</v>
      </c>
      <c r="E4922" s="871">
        <v>-0.1</v>
      </c>
      <c r="F4922" s="871">
        <v>461</v>
      </c>
      <c r="G4922" s="504">
        <v>0</v>
      </c>
      <c r="H4922" s="504">
        <v>461</v>
      </c>
      <c r="I4922" s="510">
        <v>461</v>
      </c>
    </row>
    <row r="4923" spans="3:9">
      <c r="C4923" s="870">
        <v>45676</v>
      </c>
      <c r="D4923" s="872">
        <v>0.58333333333333337</v>
      </c>
      <c r="E4923" s="871">
        <v>-0.1</v>
      </c>
      <c r="F4923" s="871">
        <v>328</v>
      </c>
      <c r="G4923" s="504">
        <v>0</v>
      </c>
      <c r="H4923" s="504">
        <v>328</v>
      </c>
      <c r="I4923" s="510">
        <v>328</v>
      </c>
    </row>
    <row r="4924" spans="3:9">
      <c r="C4924" s="870">
        <v>45676</v>
      </c>
      <c r="D4924" s="872">
        <v>0.625</v>
      </c>
      <c r="E4924" s="871">
        <v>-0.1</v>
      </c>
      <c r="F4924" s="871">
        <v>0</v>
      </c>
      <c r="G4924" s="504">
        <v>0</v>
      </c>
      <c r="H4924" s="504">
        <v>0</v>
      </c>
      <c r="I4924" s="510">
        <v>0</v>
      </c>
    </row>
    <row r="4925" spans="3:9">
      <c r="C4925" s="870">
        <v>45676</v>
      </c>
      <c r="D4925" s="872">
        <v>0.66666666666666663</v>
      </c>
      <c r="E4925" s="871">
        <v>-0.1</v>
      </c>
      <c r="F4925" s="871">
        <v>0</v>
      </c>
      <c r="G4925" s="504">
        <v>0</v>
      </c>
      <c r="H4925" s="504">
        <v>0</v>
      </c>
      <c r="I4925" s="510">
        <v>0</v>
      </c>
    </row>
    <row r="4926" spans="3:9">
      <c r="C4926" s="870">
        <v>45676</v>
      </c>
      <c r="D4926" s="872">
        <v>0.70833333333333337</v>
      </c>
      <c r="E4926" s="871">
        <v>0</v>
      </c>
      <c r="F4926" s="871">
        <v>0</v>
      </c>
      <c r="G4926" s="504">
        <v>0</v>
      </c>
      <c r="H4926" s="504">
        <v>0</v>
      </c>
      <c r="I4926" s="510">
        <v>0</v>
      </c>
    </row>
    <row r="4927" spans="3:9">
      <c r="C4927" s="870">
        <v>45676</v>
      </c>
      <c r="D4927" s="872">
        <v>0.75</v>
      </c>
      <c r="E4927" s="871">
        <v>-0.1</v>
      </c>
      <c r="F4927" s="871">
        <v>0</v>
      </c>
      <c r="G4927" s="504">
        <v>0</v>
      </c>
      <c r="H4927" s="504">
        <v>0</v>
      </c>
      <c r="I4927" s="510">
        <v>0</v>
      </c>
    </row>
    <row r="4928" spans="3:9">
      <c r="C4928" s="870">
        <v>45676</v>
      </c>
      <c r="D4928" s="872">
        <v>0.79166666666666663</v>
      </c>
      <c r="E4928" s="871">
        <v>-0.1</v>
      </c>
      <c r="F4928" s="871">
        <v>1</v>
      </c>
      <c r="G4928" s="504">
        <v>0</v>
      </c>
      <c r="H4928" s="504">
        <v>0</v>
      </c>
      <c r="I4928" s="510">
        <v>0</v>
      </c>
    </row>
    <row r="4929" spans="3:9">
      <c r="C4929" s="870">
        <v>45676</v>
      </c>
      <c r="D4929" s="872">
        <v>0.83333333333333337</v>
      </c>
      <c r="E4929" s="871">
        <v>-0.1</v>
      </c>
      <c r="F4929" s="871">
        <v>231</v>
      </c>
      <c r="G4929" s="504">
        <v>0</v>
      </c>
      <c r="H4929" s="504">
        <v>231</v>
      </c>
      <c r="I4929" s="510">
        <v>231</v>
      </c>
    </row>
    <row r="4930" spans="3:9">
      <c r="C4930" s="870">
        <v>45676</v>
      </c>
      <c r="D4930" s="872">
        <v>0.875</v>
      </c>
      <c r="E4930" s="871">
        <v>-0.1</v>
      </c>
      <c r="F4930" s="871">
        <v>364</v>
      </c>
      <c r="G4930" s="504">
        <v>0</v>
      </c>
      <c r="H4930" s="504">
        <v>364</v>
      </c>
      <c r="I4930" s="510">
        <v>364</v>
      </c>
    </row>
    <row r="4931" spans="3:9">
      <c r="C4931" s="870">
        <v>45676</v>
      </c>
      <c r="D4931" s="872">
        <v>0.91666666666666663</v>
      </c>
      <c r="E4931" s="871">
        <v>-0.1</v>
      </c>
      <c r="F4931" s="871">
        <v>504</v>
      </c>
      <c r="G4931" s="504">
        <v>0</v>
      </c>
      <c r="H4931" s="504">
        <v>504</v>
      </c>
      <c r="I4931" s="510">
        <v>504</v>
      </c>
    </row>
    <row r="4932" spans="3:9">
      <c r="C4932" s="870">
        <v>45676</v>
      </c>
      <c r="D4932" s="872">
        <v>0.95833333333333337</v>
      </c>
      <c r="E4932" s="871">
        <v>-0.1</v>
      </c>
      <c r="F4932" s="871">
        <v>605</v>
      </c>
      <c r="G4932" s="504">
        <v>0</v>
      </c>
      <c r="H4932" s="504">
        <v>605</v>
      </c>
      <c r="I4932" s="510">
        <v>605</v>
      </c>
    </row>
    <row r="4933" spans="3:9">
      <c r="C4933" s="870">
        <v>45677</v>
      </c>
      <c r="D4933" s="872">
        <v>0</v>
      </c>
      <c r="E4933" s="871">
        <v>-0.1</v>
      </c>
      <c r="F4933" s="871">
        <v>598</v>
      </c>
      <c r="G4933" s="504">
        <v>0</v>
      </c>
      <c r="H4933" s="504">
        <v>598</v>
      </c>
      <c r="I4933" s="510">
        <v>598</v>
      </c>
    </row>
    <row r="4934" spans="3:9">
      <c r="C4934" s="870">
        <v>45677</v>
      </c>
      <c r="D4934" s="872">
        <v>4.1666666666666664E-2</v>
      </c>
      <c r="E4934" s="871">
        <v>-0.1</v>
      </c>
      <c r="F4934" s="871">
        <v>570</v>
      </c>
      <c r="G4934" s="504">
        <v>0</v>
      </c>
      <c r="H4934" s="504">
        <v>570</v>
      </c>
      <c r="I4934" s="510">
        <v>570</v>
      </c>
    </row>
    <row r="4935" spans="3:9">
      <c r="C4935" s="870">
        <v>45677</v>
      </c>
      <c r="D4935" s="872">
        <v>8.3333333333333329E-2</v>
      </c>
      <c r="E4935" s="871">
        <v>-0.1</v>
      </c>
      <c r="F4935" s="871">
        <v>388</v>
      </c>
      <c r="G4935" s="504">
        <v>0</v>
      </c>
      <c r="H4935" s="504">
        <v>388</v>
      </c>
      <c r="I4935" s="510">
        <v>388</v>
      </c>
    </row>
    <row r="4936" spans="3:9">
      <c r="C4936" s="870">
        <v>45677</v>
      </c>
      <c r="D4936" s="872">
        <v>0.125</v>
      </c>
      <c r="E4936" s="871">
        <v>-0.1</v>
      </c>
      <c r="F4936" s="871">
        <v>415</v>
      </c>
      <c r="G4936" s="504">
        <v>0</v>
      </c>
      <c r="H4936" s="504">
        <v>415</v>
      </c>
      <c r="I4936" s="510">
        <v>415</v>
      </c>
    </row>
    <row r="4937" spans="3:9">
      <c r="C4937" s="870">
        <v>45677</v>
      </c>
      <c r="D4937" s="872">
        <v>0.16666666666666666</v>
      </c>
      <c r="E4937" s="871">
        <v>-0.1</v>
      </c>
      <c r="F4937" s="871">
        <v>595</v>
      </c>
      <c r="G4937" s="504">
        <v>0</v>
      </c>
      <c r="H4937" s="504">
        <v>595</v>
      </c>
      <c r="I4937" s="510">
        <v>595</v>
      </c>
    </row>
    <row r="4938" spans="3:9">
      <c r="C4938" s="870">
        <v>45677</v>
      </c>
      <c r="D4938" s="872">
        <v>0.20833333333333334</v>
      </c>
      <c r="E4938" s="871">
        <v>510.9</v>
      </c>
      <c r="F4938" s="871">
        <v>663</v>
      </c>
      <c r="G4938" s="504">
        <v>510.9</v>
      </c>
      <c r="H4938" s="504">
        <v>663</v>
      </c>
      <c r="I4938" s="510">
        <v>1173.9000000000001</v>
      </c>
    </row>
    <row r="4939" spans="3:9">
      <c r="C4939" s="870">
        <v>45677</v>
      </c>
      <c r="D4939" s="872">
        <v>0.25</v>
      </c>
      <c r="E4939" s="871">
        <v>560</v>
      </c>
      <c r="F4939" s="871">
        <v>471</v>
      </c>
      <c r="G4939" s="504">
        <v>560</v>
      </c>
      <c r="H4939" s="504">
        <v>471</v>
      </c>
      <c r="I4939" s="510">
        <v>1031</v>
      </c>
    </row>
    <row r="4940" spans="3:9">
      <c r="C4940" s="870">
        <v>45677</v>
      </c>
      <c r="D4940" s="872">
        <v>0.29166666666666669</v>
      </c>
      <c r="E4940" s="871">
        <v>560.1</v>
      </c>
      <c r="F4940" s="871">
        <v>417</v>
      </c>
      <c r="G4940" s="504">
        <v>560.1</v>
      </c>
      <c r="H4940" s="504">
        <v>417</v>
      </c>
      <c r="I4940" s="510">
        <v>977.1</v>
      </c>
    </row>
    <row r="4941" spans="3:9">
      <c r="C4941" s="870">
        <v>45677</v>
      </c>
      <c r="D4941" s="872">
        <v>0.33333333333333331</v>
      </c>
      <c r="E4941" s="871">
        <v>548.5</v>
      </c>
      <c r="F4941" s="871">
        <v>414</v>
      </c>
      <c r="G4941" s="504">
        <v>548.5</v>
      </c>
      <c r="H4941" s="504">
        <v>414</v>
      </c>
      <c r="I4941" s="510">
        <v>962.5</v>
      </c>
    </row>
    <row r="4942" spans="3:9">
      <c r="C4942" s="870">
        <v>45677</v>
      </c>
      <c r="D4942" s="872">
        <v>0.375</v>
      </c>
      <c r="E4942" s="871">
        <v>539.9</v>
      </c>
      <c r="F4942" s="871">
        <v>413</v>
      </c>
      <c r="G4942" s="504">
        <v>539.9</v>
      </c>
      <c r="H4942" s="504">
        <v>413</v>
      </c>
      <c r="I4942" s="510">
        <v>952.9</v>
      </c>
    </row>
    <row r="4943" spans="3:9">
      <c r="C4943" s="870">
        <v>45677</v>
      </c>
      <c r="D4943" s="872">
        <v>0.41666666666666669</v>
      </c>
      <c r="E4943" s="871">
        <v>530.9</v>
      </c>
      <c r="F4943" s="871">
        <v>439</v>
      </c>
      <c r="G4943" s="504">
        <v>530.9</v>
      </c>
      <c r="H4943" s="504">
        <v>439</v>
      </c>
      <c r="I4943" s="510">
        <v>969.9</v>
      </c>
    </row>
    <row r="4944" spans="3:9">
      <c r="C4944" s="870">
        <v>45677</v>
      </c>
      <c r="D4944" s="872">
        <v>0.45833333333333331</v>
      </c>
      <c r="E4944" s="871">
        <v>524.5</v>
      </c>
      <c r="F4944" s="871">
        <v>492</v>
      </c>
      <c r="G4944" s="504">
        <v>524.5</v>
      </c>
      <c r="H4944" s="504">
        <v>492</v>
      </c>
      <c r="I4944" s="510">
        <v>1016.5</v>
      </c>
    </row>
    <row r="4945" spans="3:9">
      <c r="C4945" s="870">
        <v>45677</v>
      </c>
      <c r="D4945" s="872">
        <v>0.5</v>
      </c>
      <c r="E4945" s="871">
        <v>534.79999999999995</v>
      </c>
      <c r="F4945" s="871">
        <v>539</v>
      </c>
      <c r="G4945" s="504">
        <v>534.79999999999995</v>
      </c>
      <c r="H4945" s="504">
        <v>539</v>
      </c>
      <c r="I4945" s="510">
        <v>1073.8</v>
      </c>
    </row>
    <row r="4946" spans="3:9">
      <c r="C4946" s="870">
        <v>45677</v>
      </c>
      <c r="D4946" s="872">
        <v>0.54166666666666663</v>
      </c>
      <c r="E4946" s="871">
        <v>540.1</v>
      </c>
      <c r="F4946" s="871">
        <v>552</v>
      </c>
      <c r="G4946" s="504">
        <v>540.1</v>
      </c>
      <c r="H4946" s="504">
        <v>552</v>
      </c>
      <c r="I4946" s="510">
        <v>1092.0999999999999</v>
      </c>
    </row>
    <row r="4947" spans="3:9">
      <c r="C4947" s="870">
        <v>45677</v>
      </c>
      <c r="D4947" s="872">
        <v>0.58333333333333337</v>
      </c>
      <c r="E4947" s="871">
        <v>540.6</v>
      </c>
      <c r="F4947" s="871">
        <v>411</v>
      </c>
      <c r="G4947" s="504">
        <v>540.6</v>
      </c>
      <c r="H4947" s="504">
        <v>411</v>
      </c>
      <c r="I4947" s="510">
        <v>951.6</v>
      </c>
    </row>
    <row r="4948" spans="3:9">
      <c r="C4948" s="870">
        <v>45677</v>
      </c>
      <c r="D4948" s="872">
        <v>0.625</v>
      </c>
      <c r="E4948" s="871">
        <v>525.4</v>
      </c>
      <c r="F4948" s="871">
        <v>439</v>
      </c>
      <c r="G4948" s="504">
        <v>525.4</v>
      </c>
      <c r="H4948" s="504">
        <v>439</v>
      </c>
      <c r="I4948" s="510">
        <v>964.4</v>
      </c>
    </row>
    <row r="4949" spans="3:9">
      <c r="C4949" s="870">
        <v>45677</v>
      </c>
      <c r="D4949" s="872">
        <v>0.66666666666666663</v>
      </c>
      <c r="E4949" s="871">
        <v>522</v>
      </c>
      <c r="F4949" s="871">
        <v>476</v>
      </c>
      <c r="G4949" s="504">
        <v>522</v>
      </c>
      <c r="H4949" s="504">
        <v>476</v>
      </c>
      <c r="I4949" s="510">
        <v>998</v>
      </c>
    </row>
    <row r="4950" spans="3:9">
      <c r="C4950" s="870">
        <v>45677</v>
      </c>
      <c r="D4950" s="872">
        <v>0.70833333333333337</v>
      </c>
      <c r="E4950" s="871">
        <v>549.70000000000005</v>
      </c>
      <c r="F4950" s="871">
        <v>528</v>
      </c>
      <c r="G4950" s="504">
        <v>549.70000000000005</v>
      </c>
      <c r="H4950" s="504">
        <v>528</v>
      </c>
      <c r="I4950" s="510">
        <v>1077.7</v>
      </c>
    </row>
    <row r="4951" spans="3:9">
      <c r="C4951" s="870">
        <v>45677</v>
      </c>
      <c r="D4951" s="872">
        <v>0.75</v>
      </c>
      <c r="E4951" s="871">
        <v>579.5</v>
      </c>
      <c r="F4951" s="871">
        <v>561</v>
      </c>
      <c r="G4951" s="504">
        <v>579.5</v>
      </c>
      <c r="H4951" s="504">
        <v>561</v>
      </c>
      <c r="I4951" s="510">
        <v>1140.5</v>
      </c>
    </row>
    <row r="4952" spans="3:9">
      <c r="C4952" s="870">
        <v>45677</v>
      </c>
      <c r="D4952" s="872">
        <v>0.79166666666666663</v>
      </c>
      <c r="E4952" s="871">
        <v>570.29999999999995</v>
      </c>
      <c r="F4952" s="871">
        <v>533</v>
      </c>
      <c r="G4952" s="504">
        <v>570.29999999999995</v>
      </c>
      <c r="H4952" s="504">
        <v>533</v>
      </c>
      <c r="I4952" s="510">
        <v>1103.3</v>
      </c>
    </row>
    <row r="4953" spans="3:9">
      <c r="C4953" s="870">
        <v>45677</v>
      </c>
      <c r="D4953" s="872">
        <v>0.83333333333333337</v>
      </c>
      <c r="E4953" s="871">
        <v>520</v>
      </c>
      <c r="F4953" s="871">
        <v>481</v>
      </c>
      <c r="G4953" s="504">
        <v>520</v>
      </c>
      <c r="H4953" s="504">
        <v>481</v>
      </c>
      <c r="I4953" s="510">
        <v>1001</v>
      </c>
    </row>
    <row r="4954" spans="3:9">
      <c r="C4954" s="870">
        <v>45677</v>
      </c>
      <c r="D4954" s="872">
        <v>0.875</v>
      </c>
      <c r="E4954" s="871">
        <v>606.20000000000005</v>
      </c>
      <c r="F4954" s="871">
        <v>471</v>
      </c>
      <c r="G4954" s="504">
        <v>606.20000000000005</v>
      </c>
      <c r="H4954" s="504">
        <v>471</v>
      </c>
      <c r="I4954" s="510">
        <v>1077.2</v>
      </c>
    </row>
    <row r="4955" spans="3:9">
      <c r="C4955" s="870">
        <v>45677</v>
      </c>
      <c r="D4955" s="872">
        <v>0.91666666666666663</v>
      </c>
      <c r="E4955" s="871">
        <v>579.9</v>
      </c>
      <c r="F4955" s="871">
        <v>432</v>
      </c>
      <c r="G4955" s="504">
        <v>579.9</v>
      </c>
      <c r="H4955" s="504">
        <v>432</v>
      </c>
      <c r="I4955" s="510">
        <v>1011.9</v>
      </c>
    </row>
    <row r="4956" spans="3:9">
      <c r="C4956" s="870">
        <v>45677</v>
      </c>
      <c r="D4956" s="872">
        <v>0.95833333333333337</v>
      </c>
      <c r="E4956" s="871">
        <v>633.20000000000005</v>
      </c>
      <c r="F4956" s="871">
        <v>405</v>
      </c>
      <c r="G4956" s="504">
        <v>633.20000000000005</v>
      </c>
      <c r="H4956" s="504">
        <v>405</v>
      </c>
      <c r="I4956" s="510">
        <v>1038.2</v>
      </c>
    </row>
    <row r="4957" spans="3:9">
      <c r="C4957" s="870">
        <v>45678</v>
      </c>
      <c r="D4957" s="872">
        <v>0</v>
      </c>
      <c r="E4957" s="871">
        <v>605.9</v>
      </c>
      <c r="F4957" s="871">
        <v>425</v>
      </c>
      <c r="G4957" s="504">
        <v>605.9</v>
      </c>
      <c r="H4957" s="504">
        <v>425</v>
      </c>
      <c r="I4957" s="510">
        <v>1030.9000000000001</v>
      </c>
    </row>
    <row r="4958" spans="3:9">
      <c r="C4958" s="870">
        <v>45678</v>
      </c>
      <c r="D4958" s="872">
        <v>4.1666666666666664E-2</v>
      </c>
      <c r="E4958" s="871">
        <v>599.9</v>
      </c>
      <c r="F4958" s="871">
        <v>500</v>
      </c>
      <c r="G4958" s="504">
        <v>599.9</v>
      </c>
      <c r="H4958" s="504">
        <v>500</v>
      </c>
      <c r="I4958" s="510">
        <v>1099.9000000000001</v>
      </c>
    </row>
    <row r="4959" spans="3:9">
      <c r="C4959" s="870">
        <v>45678</v>
      </c>
      <c r="D4959" s="872">
        <v>8.3333333333333329E-2</v>
      </c>
      <c r="E4959" s="871">
        <v>581.79999999999995</v>
      </c>
      <c r="F4959" s="871">
        <v>510</v>
      </c>
      <c r="G4959" s="504">
        <v>581.79999999999995</v>
      </c>
      <c r="H4959" s="504">
        <v>510</v>
      </c>
      <c r="I4959" s="510">
        <v>1091.8</v>
      </c>
    </row>
    <row r="4960" spans="3:9">
      <c r="C4960" s="870">
        <v>45678</v>
      </c>
      <c r="D4960" s="872">
        <v>0.125</v>
      </c>
      <c r="E4960" s="871">
        <v>569.9</v>
      </c>
      <c r="F4960" s="871">
        <v>480</v>
      </c>
      <c r="G4960" s="504">
        <v>569.9</v>
      </c>
      <c r="H4960" s="504">
        <v>480</v>
      </c>
      <c r="I4960" s="510">
        <v>1049.9000000000001</v>
      </c>
    </row>
    <row r="4961" spans="3:9">
      <c r="C4961" s="870">
        <v>45678</v>
      </c>
      <c r="D4961" s="872">
        <v>0.16666666666666666</v>
      </c>
      <c r="E4961" s="871">
        <v>602.70000000000005</v>
      </c>
      <c r="F4961" s="871">
        <v>462</v>
      </c>
      <c r="G4961" s="504">
        <v>602.70000000000005</v>
      </c>
      <c r="H4961" s="504">
        <v>462</v>
      </c>
      <c r="I4961" s="510">
        <v>1064.7</v>
      </c>
    </row>
    <row r="4962" spans="3:9">
      <c r="C4962" s="870">
        <v>45678</v>
      </c>
      <c r="D4962" s="872">
        <v>0.20833333333333334</v>
      </c>
      <c r="E4962" s="871">
        <v>610.1</v>
      </c>
      <c r="F4962" s="871">
        <v>466</v>
      </c>
      <c r="G4962" s="504">
        <v>610.1</v>
      </c>
      <c r="H4962" s="504">
        <v>466</v>
      </c>
      <c r="I4962" s="510">
        <v>1076.0999999999999</v>
      </c>
    </row>
    <row r="4963" spans="3:9">
      <c r="C4963" s="870">
        <v>45678</v>
      </c>
      <c r="D4963" s="872">
        <v>0.25</v>
      </c>
      <c r="E4963" s="871">
        <v>611.79999999999995</v>
      </c>
      <c r="F4963" s="871">
        <v>465</v>
      </c>
      <c r="G4963" s="504">
        <v>611.79999999999995</v>
      </c>
      <c r="H4963" s="504">
        <v>465</v>
      </c>
      <c r="I4963" s="510">
        <v>1076.8</v>
      </c>
    </row>
    <row r="4964" spans="3:9">
      <c r="C4964" s="870">
        <v>45678</v>
      </c>
      <c r="D4964" s="872">
        <v>0.29166666666666669</v>
      </c>
      <c r="E4964" s="871">
        <v>620.1</v>
      </c>
      <c r="F4964" s="871">
        <v>462</v>
      </c>
      <c r="G4964" s="504">
        <v>620.1</v>
      </c>
      <c r="H4964" s="504">
        <v>462</v>
      </c>
      <c r="I4964" s="510">
        <v>1082.0999999999999</v>
      </c>
    </row>
    <row r="4965" spans="3:9">
      <c r="C4965" s="870">
        <v>45678</v>
      </c>
      <c r="D4965" s="872">
        <v>0.33333333333333331</v>
      </c>
      <c r="E4965" s="871">
        <v>620.1</v>
      </c>
      <c r="F4965" s="871">
        <v>458</v>
      </c>
      <c r="G4965" s="504">
        <v>620.1</v>
      </c>
      <c r="H4965" s="504">
        <v>458</v>
      </c>
      <c r="I4965" s="510">
        <v>1078.0999999999999</v>
      </c>
    </row>
    <row r="4966" spans="3:9">
      <c r="C4966" s="870">
        <v>45678</v>
      </c>
      <c r="D4966" s="872">
        <v>0.375</v>
      </c>
      <c r="E4966" s="871">
        <v>620.1</v>
      </c>
      <c r="F4966" s="871">
        <v>458</v>
      </c>
      <c r="G4966" s="504">
        <v>620.1</v>
      </c>
      <c r="H4966" s="504">
        <v>458</v>
      </c>
      <c r="I4966" s="510">
        <v>1078.0999999999999</v>
      </c>
    </row>
    <row r="4967" spans="3:9">
      <c r="C4967" s="870">
        <v>45678</v>
      </c>
      <c r="D4967" s="872">
        <v>0.41666666666666669</v>
      </c>
      <c r="E4967" s="871">
        <v>620</v>
      </c>
      <c r="F4967" s="871">
        <v>443</v>
      </c>
      <c r="G4967" s="504">
        <v>620</v>
      </c>
      <c r="H4967" s="504">
        <v>443</v>
      </c>
      <c r="I4967" s="510">
        <v>1063</v>
      </c>
    </row>
    <row r="4968" spans="3:9">
      <c r="C4968" s="870">
        <v>45678</v>
      </c>
      <c r="D4968" s="872">
        <v>0.45833333333333331</v>
      </c>
      <c r="E4968" s="871">
        <v>649.6</v>
      </c>
      <c r="F4968" s="871">
        <v>456</v>
      </c>
      <c r="G4968" s="504">
        <v>649.6</v>
      </c>
      <c r="H4968" s="504">
        <v>456</v>
      </c>
      <c r="I4968" s="510">
        <v>1105.5999999999999</v>
      </c>
    </row>
    <row r="4969" spans="3:9">
      <c r="C4969" s="870">
        <v>45678</v>
      </c>
      <c r="D4969" s="872">
        <v>0.5</v>
      </c>
      <c r="E4969" s="871">
        <v>386.6</v>
      </c>
      <c r="F4969" s="871">
        <v>230</v>
      </c>
      <c r="G4969" s="504">
        <v>386.6</v>
      </c>
      <c r="H4969" s="504">
        <v>230</v>
      </c>
      <c r="I4969" s="510">
        <v>616.6</v>
      </c>
    </row>
    <row r="4970" spans="3:9">
      <c r="C4970" s="870">
        <v>45678</v>
      </c>
      <c r="D4970" s="872">
        <v>0.54166666666666663</v>
      </c>
      <c r="E4970" s="871">
        <v>294.10000000000002</v>
      </c>
      <c r="F4970" s="871">
        <v>136</v>
      </c>
      <c r="G4970" s="504">
        <v>294.10000000000002</v>
      </c>
      <c r="H4970" s="504">
        <v>136</v>
      </c>
      <c r="I4970" s="510">
        <v>430.1</v>
      </c>
    </row>
    <row r="4971" spans="3:9">
      <c r="C4971" s="870">
        <v>45678</v>
      </c>
      <c r="D4971" s="872">
        <v>0.58333333333333337</v>
      </c>
      <c r="E4971" s="871">
        <v>-0.1</v>
      </c>
      <c r="F4971" s="871">
        <v>38</v>
      </c>
      <c r="G4971" s="504">
        <v>0</v>
      </c>
      <c r="H4971" s="504">
        <v>0</v>
      </c>
      <c r="I4971" s="510">
        <v>0</v>
      </c>
    </row>
    <row r="4972" spans="3:9">
      <c r="C4972" s="870">
        <v>45678</v>
      </c>
      <c r="D4972" s="872">
        <v>0.625</v>
      </c>
      <c r="E4972" s="871">
        <v>-0.1</v>
      </c>
      <c r="F4972" s="871">
        <v>55</v>
      </c>
      <c r="G4972" s="504">
        <v>0</v>
      </c>
      <c r="H4972" s="504">
        <v>55</v>
      </c>
      <c r="I4972" s="510">
        <v>55</v>
      </c>
    </row>
    <row r="4973" spans="3:9">
      <c r="C4973" s="870">
        <v>45678</v>
      </c>
      <c r="D4973" s="872">
        <v>0.66666666666666663</v>
      </c>
      <c r="E4973" s="871">
        <v>-0.1</v>
      </c>
      <c r="F4973" s="871">
        <v>62</v>
      </c>
      <c r="G4973" s="504">
        <v>0</v>
      </c>
      <c r="H4973" s="504">
        <v>62</v>
      </c>
      <c r="I4973" s="510">
        <v>62</v>
      </c>
    </row>
    <row r="4974" spans="3:9">
      <c r="C4974" s="870">
        <v>45678</v>
      </c>
      <c r="D4974" s="872">
        <v>0.70833333333333337</v>
      </c>
      <c r="E4974" s="871">
        <v>196.4</v>
      </c>
      <c r="F4974" s="871">
        <v>358</v>
      </c>
      <c r="G4974" s="504">
        <v>196.4</v>
      </c>
      <c r="H4974" s="504">
        <v>358</v>
      </c>
      <c r="I4974" s="510">
        <v>554.4</v>
      </c>
    </row>
    <row r="4975" spans="3:9">
      <c r="C4975" s="870">
        <v>45678</v>
      </c>
      <c r="D4975" s="872">
        <v>0.75</v>
      </c>
      <c r="E4975" s="871">
        <v>523.79999999999995</v>
      </c>
      <c r="F4975" s="871">
        <v>537</v>
      </c>
      <c r="G4975" s="504">
        <v>523.79999999999995</v>
      </c>
      <c r="H4975" s="504">
        <v>537</v>
      </c>
      <c r="I4975" s="510">
        <v>1060.8</v>
      </c>
    </row>
    <row r="4976" spans="3:9">
      <c r="C4976" s="870">
        <v>45678</v>
      </c>
      <c r="D4976" s="872">
        <v>0.79166666666666663</v>
      </c>
      <c r="E4976" s="871">
        <v>719.5</v>
      </c>
      <c r="F4976" s="871">
        <v>454</v>
      </c>
      <c r="G4976" s="504">
        <v>719.5</v>
      </c>
      <c r="H4976" s="504">
        <v>454</v>
      </c>
      <c r="I4976" s="510">
        <v>1173.5</v>
      </c>
    </row>
    <row r="4977" spans="3:9">
      <c r="C4977" s="870">
        <v>45678</v>
      </c>
      <c r="D4977" s="872">
        <v>0.83333333333333337</v>
      </c>
      <c r="E4977" s="871">
        <v>707</v>
      </c>
      <c r="F4977" s="871">
        <v>451</v>
      </c>
      <c r="G4977" s="504">
        <v>707</v>
      </c>
      <c r="H4977" s="504">
        <v>451</v>
      </c>
      <c r="I4977" s="510">
        <v>1158</v>
      </c>
    </row>
    <row r="4978" spans="3:9">
      <c r="C4978" s="870">
        <v>45678</v>
      </c>
      <c r="D4978" s="872">
        <v>0.875</v>
      </c>
      <c r="E4978" s="871">
        <v>685</v>
      </c>
      <c r="F4978" s="871">
        <v>560</v>
      </c>
      <c r="G4978" s="504">
        <v>685</v>
      </c>
      <c r="H4978" s="504">
        <v>560</v>
      </c>
      <c r="I4978" s="510">
        <v>1245</v>
      </c>
    </row>
    <row r="4979" spans="3:9">
      <c r="C4979" s="870">
        <v>45678</v>
      </c>
      <c r="D4979" s="872">
        <v>0.91666666666666663</v>
      </c>
      <c r="E4979" s="871">
        <v>690.2</v>
      </c>
      <c r="F4979" s="871">
        <v>508</v>
      </c>
      <c r="G4979" s="504">
        <v>690.2</v>
      </c>
      <c r="H4979" s="504">
        <v>508</v>
      </c>
      <c r="I4979" s="510">
        <v>1198.2</v>
      </c>
    </row>
    <row r="4980" spans="3:9">
      <c r="C4980" s="870">
        <v>45678</v>
      </c>
      <c r="D4980" s="872">
        <v>0.95833333333333337</v>
      </c>
      <c r="E4980" s="871">
        <v>680</v>
      </c>
      <c r="F4980" s="871">
        <v>505</v>
      </c>
      <c r="G4980" s="504">
        <v>680</v>
      </c>
      <c r="H4980" s="504">
        <v>505</v>
      </c>
      <c r="I4980" s="510">
        <v>1185</v>
      </c>
    </row>
    <row r="4981" spans="3:9">
      <c r="C4981" s="870">
        <v>45679</v>
      </c>
      <c r="D4981" s="872">
        <v>0</v>
      </c>
      <c r="E4981" s="871">
        <v>617.6</v>
      </c>
      <c r="F4981" s="871">
        <v>489</v>
      </c>
      <c r="G4981" s="504">
        <v>617.6</v>
      </c>
      <c r="H4981" s="504">
        <v>489</v>
      </c>
      <c r="I4981" s="510">
        <v>1106.5999999999999</v>
      </c>
    </row>
    <row r="4982" spans="3:9">
      <c r="C4982" s="870">
        <v>45679</v>
      </c>
      <c r="D4982" s="872">
        <v>4.1666666666666664E-2</v>
      </c>
      <c r="E4982" s="871">
        <v>625.20000000000005</v>
      </c>
      <c r="F4982" s="871">
        <v>503</v>
      </c>
      <c r="G4982" s="504">
        <v>625.20000000000005</v>
      </c>
      <c r="H4982" s="504">
        <v>503</v>
      </c>
      <c r="I4982" s="510">
        <v>1128.2</v>
      </c>
    </row>
    <row r="4983" spans="3:9">
      <c r="C4983" s="870">
        <v>45679</v>
      </c>
      <c r="D4983" s="872">
        <v>8.3333333333333329E-2</v>
      </c>
      <c r="E4983" s="871">
        <v>686.5</v>
      </c>
      <c r="F4983" s="871">
        <v>514</v>
      </c>
      <c r="G4983" s="504">
        <v>686.5</v>
      </c>
      <c r="H4983" s="504">
        <v>514</v>
      </c>
      <c r="I4983" s="510">
        <v>1200.5</v>
      </c>
    </row>
    <row r="4984" spans="3:9">
      <c r="C4984" s="870">
        <v>45679</v>
      </c>
      <c r="D4984" s="872">
        <v>0.125</v>
      </c>
      <c r="E4984" s="871">
        <v>680.7</v>
      </c>
      <c r="F4984" s="871">
        <v>508</v>
      </c>
      <c r="G4984" s="504">
        <v>680.7</v>
      </c>
      <c r="H4984" s="504">
        <v>508</v>
      </c>
      <c r="I4984" s="510">
        <v>1188.7</v>
      </c>
    </row>
    <row r="4985" spans="3:9">
      <c r="C4985" s="870">
        <v>45679</v>
      </c>
      <c r="D4985" s="872">
        <v>0.16666666666666666</v>
      </c>
      <c r="E4985" s="871">
        <v>670.1</v>
      </c>
      <c r="F4985" s="871">
        <v>511</v>
      </c>
      <c r="G4985" s="504">
        <v>670.1</v>
      </c>
      <c r="H4985" s="504">
        <v>511</v>
      </c>
      <c r="I4985" s="510">
        <v>1181.0999999999999</v>
      </c>
    </row>
    <row r="4986" spans="3:9">
      <c r="C4986" s="870">
        <v>45679</v>
      </c>
      <c r="D4986" s="872">
        <v>0.20833333333333334</v>
      </c>
      <c r="E4986" s="871">
        <v>638.79999999999995</v>
      </c>
      <c r="F4986" s="871">
        <v>515</v>
      </c>
      <c r="G4986" s="504">
        <v>638.79999999999995</v>
      </c>
      <c r="H4986" s="504">
        <v>515</v>
      </c>
      <c r="I4986" s="510">
        <v>1153.8</v>
      </c>
    </row>
    <row r="4987" spans="3:9">
      <c r="C4987" s="870">
        <v>45679</v>
      </c>
      <c r="D4987" s="872">
        <v>0.25</v>
      </c>
      <c r="E4987" s="871">
        <v>597.4</v>
      </c>
      <c r="F4987" s="871">
        <v>501</v>
      </c>
      <c r="G4987" s="504">
        <v>597.4</v>
      </c>
      <c r="H4987" s="504">
        <v>501</v>
      </c>
      <c r="I4987" s="510">
        <v>1098.4000000000001</v>
      </c>
    </row>
    <row r="4988" spans="3:9">
      <c r="C4988" s="870">
        <v>45679</v>
      </c>
      <c r="D4988" s="872">
        <v>0.29166666666666669</v>
      </c>
      <c r="E4988" s="871">
        <v>575.4</v>
      </c>
      <c r="F4988" s="871">
        <v>472</v>
      </c>
      <c r="G4988" s="504">
        <v>575.4</v>
      </c>
      <c r="H4988" s="504">
        <v>472</v>
      </c>
      <c r="I4988" s="510">
        <v>1047.4000000000001</v>
      </c>
    </row>
    <row r="4989" spans="3:9">
      <c r="C4989" s="870">
        <v>45679</v>
      </c>
      <c r="D4989" s="872">
        <v>0.33333333333333331</v>
      </c>
      <c r="E4989" s="871">
        <v>613.4</v>
      </c>
      <c r="F4989" s="871">
        <v>455</v>
      </c>
      <c r="G4989" s="504">
        <v>613.4</v>
      </c>
      <c r="H4989" s="504">
        <v>455</v>
      </c>
      <c r="I4989" s="510">
        <v>1068.4000000000001</v>
      </c>
    </row>
    <row r="4990" spans="3:9">
      <c r="C4990" s="870">
        <v>45679</v>
      </c>
      <c r="D4990" s="872">
        <v>0.375</v>
      </c>
      <c r="E4990" s="871">
        <v>657.2</v>
      </c>
      <c r="F4990" s="871">
        <v>435</v>
      </c>
      <c r="G4990" s="504">
        <v>657.2</v>
      </c>
      <c r="H4990" s="504">
        <v>435</v>
      </c>
      <c r="I4990" s="510">
        <v>1092.2</v>
      </c>
    </row>
    <row r="4991" spans="3:9">
      <c r="C4991" s="870">
        <v>45679</v>
      </c>
      <c r="D4991" s="872">
        <v>0.41666666666666669</v>
      </c>
      <c r="E4991" s="871">
        <v>718</v>
      </c>
      <c r="F4991" s="871">
        <v>397</v>
      </c>
      <c r="G4991" s="504">
        <v>718</v>
      </c>
      <c r="H4991" s="504">
        <v>397</v>
      </c>
      <c r="I4991" s="510">
        <v>1115</v>
      </c>
    </row>
    <row r="4992" spans="3:9">
      <c r="C4992" s="870">
        <v>45679</v>
      </c>
      <c r="D4992" s="872">
        <v>0.45833333333333331</v>
      </c>
      <c r="E4992" s="871">
        <v>717.3</v>
      </c>
      <c r="F4992" s="871">
        <v>440</v>
      </c>
      <c r="G4992" s="504">
        <v>717.3</v>
      </c>
      <c r="H4992" s="504">
        <v>440</v>
      </c>
      <c r="I4992" s="510">
        <v>1157.3</v>
      </c>
    </row>
    <row r="4993" spans="3:9">
      <c r="C4993" s="870">
        <v>45679</v>
      </c>
      <c r="D4993" s="872">
        <v>0.5</v>
      </c>
      <c r="E4993" s="871">
        <v>710</v>
      </c>
      <c r="F4993" s="871">
        <v>438</v>
      </c>
      <c r="G4993" s="504">
        <v>710</v>
      </c>
      <c r="H4993" s="504">
        <v>438</v>
      </c>
      <c r="I4993" s="510">
        <v>1148</v>
      </c>
    </row>
    <row r="4994" spans="3:9">
      <c r="C4994" s="870">
        <v>45679</v>
      </c>
      <c r="D4994" s="872">
        <v>0.54166666666666663</v>
      </c>
      <c r="E4994" s="871">
        <v>687.6</v>
      </c>
      <c r="F4994" s="871">
        <v>412</v>
      </c>
      <c r="G4994" s="504">
        <v>687.6</v>
      </c>
      <c r="H4994" s="504">
        <v>412</v>
      </c>
      <c r="I4994" s="510">
        <v>1099.5999999999999</v>
      </c>
    </row>
    <row r="4995" spans="3:9">
      <c r="C4995" s="870">
        <v>45679</v>
      </c>
      <c r="D4995" s="872">
        <v>0.58333333333333337</v>
      </c>
      <c r="E4995" s="871">
        <v>680</v>
      </c>
      <c r="F4995" s="871">
        <v>430</v>
      </c>
      <c r="G4995" s="504">
        <v>680</v>
      </c>
      <c r="H4995" s="504">
        <v>430</v>
      </c>
      <c r="I4995" s="510">
        <v>1110</v>
      </c>
    </row>
    <row r="4996" spans="3:9">
      <c r="C4996" s="870">
        <v>45679</v>
      </c>
      <c r="D4996" s="872">
        <v>0.625</v>
      </c>
      <c r="E4996" s="871">
        <v>681</v>
      </c>
      <c r="F4996" s="871">
        <v>436</v>
      </c>
      <c r="G4996" s="504">
        <v>681</v>
      </c>
      <c r="H4996" s="504">
        <v>436</v>
      </c>
      <c r="I4996" s="510">
        <v>1117</v>
      </c>
    </row>
    <row r="4997" spans="3:9">
      <c r="C4997" s="870">
        <v>45679</v>
      </c>
      <c r="D4997" s="872">
        <v>0.66666666666666663</v>
      </c>
      <c r="E4997" s="871">
        <v>696.3</v>
      </c>
      <c r="F4997" s="871">
        <v>445</v>
      </c>
      <c r="G4997" s="504">
        <v>696.3</v>
      </c>
      <c r="H4997" s="504">
        <v>445</v>
      </c>
      <c r="I4997" s="510">
        <v>1141.3</v>
      </c>
    </row>
    <row r="4998" spans="3:9">
      <c r="C4998" s="870">
        <v>45679</v>
      </c>
      <c r="D4998" s="872">
        <v>0.70833333333333337</v>
      </c>
      <c r="E4998" s="871">
        <v>688.2</v>
      </c>
      <c r="F4998" s="871">
        <v>466</v>
      </c>
      <c r="G4998" s="504">
        <v>688.2</v>
      </c>
      <c r="H4998" s="504">
        <v>466</v>
      </c>
      <c r="I4998" s="510">
        <v>1154.2</v>
      </c>
    </row>
    <row r="4999" spans="3:9">
      <c r="C4999" s="870">
        <v>45679</v>
      </c>
      <c r="D4999" s="872">
        <v>0.75</v>
      </c>
      <c r="E4999" s="871">
        <v>672</v>
      </c>
      <c r="F4999" s="871">
        <v>489</v>
      </c>
      <c r="G4999" s="504">
        <v>672</v>
      </c>
      <c r="H4999" s="504">
        <v>489</v>
      </c>
      <c r="I4999" s="510">
        <v>1161</v>
      </c>
    </row>
    <row r="5000" spans="3:9">
      <c r="C5000" s="870">
        <v>45679</v>
      </c>
      <c r="D5000" s="872">
        <v>0.79166666666666663</v>
      </c>
      <c r="E5000" s="871">
        <v>669.9</v>
      </c>
      <c r="F5000" s="871">
        <v>494</v>
      </c>
      <c r="G5000" s="504">
        <v>669.9</v>
      </c>
      <c r="H5000" s="504">
        <v>494</v>
      </c>
      <c r="I5000" s="510">
        <v>1163.9000000000001</v>
      </c>
    </row>
    <row r="5001" spans="3:9">
      <c r="C5001" s="870">
        <v>45679</v>
      </c>
      <c r="D5001" s="872">
        <v>0.83333333333333337</v>
      </c>
      <c r="E5001" s="871">
        <v>670</v>
      </c>
      <c r="F5001" s="871">
        <v>488</v>
      </c>
      <c r="G5001" s="504">
        <v>670</v>
      </c>
      <c r="H5001" s="504">
        <v>488</v>
      </c>
      <c r="I5001" s="510">
        <v>1158</v>
      </c>
    </row>
    <row r="5002" spans="3:9">
      <c r="C5002" s="870">
        <v>45679</v>
      </c>
      <c r="D5002" s="872">
        <v>0.875</v>
      </c>
      <c r="E5002" s="871">
        <v>670</v>
      </c>
      <c r="F5002" s="871">
        <v>436</v>
      </c>
      <c r="G5002" s="504">
        <v>670</v>
      </c>
      <c r="H5002" s="504">
        <v>436</v>
      </c>
      <c r="I5002" s="510">
        <v>1106</v>
      </c>
    </row>
    <row r="5003" spans="3:9">
      <c r="C5003" s="870">
        <v>45679</v>
      </c>
      <c r="D5003" s="872">
        <v>0.91666666666666663</v>
      </c>
      <c r="E5003" s="871">
        <v>658.7</v>
      </c>
      <c r="F5003" s="871">
        <v>435</v>
      </c>
      <c r="G5003" s="504">
        <v>658.7</v>
      </c>
      <c r="H5003" s="504">
        <v>435</v>
      </c>
      <c r="I5003" s="510">
        <v>1093.7</v>
      </c>
    </row>
    <row r="5004" spans="3:9">
      <c r="C5004" s="870">
        <v>45679</v>
      </c>
      <c r="D5004" s="872">
        <v>0.95833333333333337</v>
      </c>
      <c r="E5004" s="871">
        <v>653</v>
      </c>
      <c r="F5004" s="871">
        <v>461</v>
      </c>
      <c r="G5004" s="504">
        <v>653</v>
      </c>
      <c r="H5004" s="504">
        <v>461</v>
      </c>
      <c r="I5004" s="510">
        <v>1114</v>
      </c>
    </row>
    <row r="5005" spans="3:9">
      <c r="C5005" s="870">
        <v>45680</v>
      </c>
      <c r="D5005" s="872">
        <v>0</v>
      </c>
      <c r="E5005" s="871">
        <v>724</v>
      </c>
      <c r="F5005" s="871">
        <v>488</v>
      </c>
      <c r="G5005" s="504">
        <v>724</v>
      </c>
      <c r="H5005" s="504">
        <v>488</v>
      </c>
      <c r="I5005" s="510">
        <v>1212</v>
      </c>
    </row>
    <row r="5006" spans="3:9">
      <c r="C5006" s="870">
        <v>45680</v>
      </c>
      <c r="D5006" s="872">
        <v>4.1666666666666664E-2</v>
      </c>
      <c r="E5006" s="871">
        <v>656.1</v>
      </c>
      <c r="F5006" s="871">
        <v>457</v>
      </c>
      <c r="G5006" s="504">
        <v>656.1</v>
      </c>
      <c r="H5006" s="504">
        <v>457</v>
      </c>
      <c r="I5006" s="510">
        <v>1113.0999999999999</v>
      </c>
    </row>
    <row r="5007" spans="3:9">
      <c r="C5007" s="870">
        <v>45680</v>
      </c>
      <c r="D5007" s="872">
        <v>8.3333333333333329E-2</v>
      </c>
      <c r="E5007" s="871">
        <v>641.4</v>
      </c>
      <c r="F5007" s="871">
        <v>436</v>
      </c>
      <c r="G5007" s="504">
        <v>641.4</v>
      </c>
      <c r="H5007" s="504">
        <v>436</v>
      </c>
      <c r="I5007" s="510">
        <v>1077.4000000000001</v>
      </c>
    </row>
    <row r="5008" spans="3:9">
      <c r="C5008" s="870">
        <v>45680</v>
      </c>
      <c r="D5008" s="872">
        <v>0.125</v>
      </c>
      <c r="E5008" s="871">
        <v>670.4</v>
      </c>
      <c r="F5008" s="871">
        <v>439</v>
      </c>
      <c r="G5008" s="504">
        <v>670.4</v>
      </c>
      <c r="H5008" s="504">
        <v>439</v>
      </c>
      <c r="I5008" s="510">
        <v>1109.4000000000001</v>
      </c>
    </row>
    <row r="5009" spans="3:9">
      <c r="C5009" s="870">
        <v>45680</v>
      </c>
      <c r="D5009" s="872">
        <v>0.16666666666666666</v>
      </c>
      <c r="E5009" s="871">
        <v>661.5</v>
      </c>
      <c r="F5009" s="871">
        <v>437</v>
      </c>
      <c r="G5009" s="504">
        <v>661.5</v>
      </c>
      <c r="H5009" s="504">
        <v>437</v>
      </c>
      <c r="I5009" s="510">
        <v>1098.5</v>
      </c>
    </row>
    <row r="5010" spans="3:9">
      <c r="C5010" s="870">
        <v>45680</v>
      </c>
      <c r="D5010" s="872">
        <v>0.20833333333333334</v>
      </c>
      <c r="E5010" s="871">
        <v>631.6</v>
      </c>
      <c r="F5010" s="871">
        <v>440</v>
      </c>
      <c r="G5010" s="504">
        <v>631.6</v>
      </c>
      <c r="H5010" s="504">
        <v>440</v>
      </c>
      <c r="I5010" s="510">
        <v>1071.5999999999999</v>
      </c>
    </row>
    <row r="5011" spans="3:9">
      <c r="C5011" s="870">
        <v>45680</v>
      </c>
      <c r="D5011" s="872">
        <v>0.25</v>
      </c>
      <c r="E5011" s="871">
        <v>692.6</v>
      </c>
      <c r="F5011" s="871">
        <v>487</v>
      </c>
      <c r="G5011" s="504">
        <v>692.6</v>
      </c>
      <c r="H5011" s="504">
        <v>487</v>
      </c>
      <c r="I5011" s="510">
        <v>1179.5999999999999</v>
      </c>
    </row>
    <row r="5012" spans="3:9">
      <c r="C5012" s="870">
        <v>45680</v>
      </c>
      <c r="D5012" s="872">
        <v>0.29166666666666669</v>
      </c>
      <c r="E5012" s="871">
        <v>725.2</v>
      </c>
      <c r="F5012" s="871">
        <v>495</v>
      </c>
      <c r="G5012" s="504">
        <v>725.2</v>
      </c>
      <c r="H5012" s="504">
        <v>495</v>
      </c>
      <c r="I5012" s="510">
        <v>1220.2</v>
      </c>
    </row>
    <row r="5013" spans="3:9">
      <c r="C5013" s="870">
        <v>45680</v>
      </c>
      <c r="D5013" s="872">
        <v>0.33333333333333331</v>
      </c>
      <c r="E5013" s="871">
        <v>725</v>
      </c>
      <c r="F5013" s="871">
        <v>468</v>
      </c>
      <c r="G5013" s="504">
        <v>725</v>
      </c>
      <c r="H5013" s="504">
        <v>468</v>
      </c>
      <c r="I5013" s="510">
        <v>1193</v>
      </c>
    </row>
    <row r="5014" spans="3:9">
      <c r="C5014" s="870">
        <v>45680</v>
      </c>
      <c r="D5014" s="872">
        <v>0.375</v>
      </c>
      <c r="E5014" s="871">
        <v>710.4</v>
      </c>
      <c r="F5014" s="871">
        <v>464</v>
      </c>
      <c r="G5014" s="504">
        <v>710.4</v>
      </c>
      <c r="H5014" s="504">
        <v>464</v>
      </c>
      <c r="I5014" s="510">
        <v>1174.4000000000001</v>
      </c>
    </row>
    <row r="5015" spans="3:9">
      <c r="C5015" s="870">
        <v>45680</v>
      </c>
      <c r="D5015" s="872">
        <v>0.41666666666666669</v>
      </c>
      <c r="E5015" s="871">
        <v>679.9</v>
      </c>
      <c r="F5015" s="871">
        <v>443</v>
      </c>
      <c r="G5015" s="504">
        <v>679.9</v>
      </c>
      <c r="H5015" s="504">
        <v>443</v>
      </c>
      <c r="I5015" s="510">
        <v>1122.9000000000001</v>
      </c>
    </row>
    <row r="5016" spans="3:9">
      <c r="C5016" s="870">
        <v>45680</v>
      </c>
      <c r="D5016" s="872">
        <v>0.45833333333333331</v>
      </c>
      <c r="E5016" s="871">
        <v>680</v>
      </c>
      <c r="F5016" s="871">
        <v>435</v>
      </c>
      <c r="G5016" s="504">
        <v>680</v>
      </c>
      <c r="H5016" s="504">
        <v>435</v>
      </c>
      <c r="I5016" s="510">
        <v>1115</v>
      </c>
    </row>
    <row r="5017" spans="3:9">
      <c r="C5017" s="870">
        <v>45680</v>
      </c>
      <c r="D5017" s="872">
        <v>0.5</v>
      </c>
      <c r="E5017" s="871">
        <v>680</v>
      </c>
      <c r="F5017" s="871">
        <v>421</v>
      </c>
      <c r="G5017" s="504">
        <v>680</v>
      </c>
      <c r="H5017" s="504">
        <v>421</v>
      </c>
      <c r="I5017" s="510">
        <v>1101</v>
      </c>
    </row>
    <row r="5018" spans="3:9">
      <c r="C5018" s="870">
        <v>45680</v>
      </c>
      <c r="D5018" s="872">
        <v>0.54166666666666663</v>
      </c>
      <c r="E5018" s="871">
        <v>679.9</v>
      </c>
      <c r="F5018" s="871">
        <v>432</v>
      </c>
      <c r="G5018" s="504">
        <v>679.9</v>
      </c>
      <c r="H5018" s="504">
        <v>432</v>
      </c>
      <c r="I5018" s="510">
        <v>1111.9000000000001</v>
      </c>
    </row>
    <row r="5019" spans="3:9">
      <c r="C5019" s="870">
        <v>45680</v>
      </c>
      <c r="D5019" s="872">
        <v>0.58333333333333337</v>
      </c>
      <c r="E5019" s="871">
        <v>680</v>
      </c>
      <c r="F5019" s="871">
        <v>446</v>
      </c>
      <c r="G5019" s="504">
        <v>680</v>
      </c>
      <c r="H5019" s="504">
        <v>446</v>
      </c>
      <c r="I5019" s="510">
        <v>1126</v>
      </c>
    </row>
    <row r="5020" spans="3:9">
      <c r="C5020" s="870">
        <v>45680</v>
      </c>
      <c r="D5020" s="872">
        <v>0.625</v>
      </c>
      <c r="E5020" s="871">
        <v>680.1</v>
      </c>
      <c r="F5020" s="871">
        <v>441</v>
      </c>
      <c r="G5020" s="504">
        <v>680.1</v>
      </c>
      <c r="H5020" s="504">
        <v>441</v>
      </c>
      <c r="I5020" s="510">
        <v>1121.0999999999999</v>
      </c>
    </row>
    <row r="5021" spans="3:9">
      <c r="C5021" s="870">
        <v>45680</v>
      </c>
      <c r="D5021" s="872">
        <v>0.66666666666666663</v>
      </c>
      <c r="E5021" s="871">
        <v>630.79999999999995</v>
      </c>
      <c r="F5021" s="871">
        <v>456</v>
      </c>
      <c r="G5021" s="504">
        <v>630.79999999999995</v>
      </c>
      <c r="H5021" s="504">
        <v>456</v>
      </c>
      <c r="I5021" s="510">
        <v>1086.8</v>
      </c>
    </row>
    <row r="5022" spans="3:9">
      <c r="C5022" s="870">
        <v>45680</v>
      </c>
      <c r="D5022" s="872">
        <v>0.70833333333333337</v>
      </c>
      <c r="E5022" s="871">
        <v>668.7</v>
      </c>
      <c r="F5022" s="871">
        <v>461</v>
      </c>
      <c r="G5022" s="504">
        <v>668.7</v>
      </c>
      <c r="H5022" s="504">
        <v>461</v>
      </c>
      <c r="I5022" s="510">
        <v>1129.7</v>
      </c>
    </row>
    <row r="5023" spans="3:9">
      <c r="C5023" s="870">
        <v>45680</v>
      </c>
      <c r="D5023" s="872">
        <v>0.75</v>
      </c>
      <c r="E5023" s="871">
        <v>667.7</v>
      </c>
      <c r="F5023" s="871">
        <v>362</v>
      </c>
      <c r="G5023" s="504">
        <v>667.7</v>
      </c>
      <c r="H5023" s="504">
        <v>362</v>
      </c>
      <c r="I5023" s="510">
        <v>1029.7</v>
      </c>
    </row>
    <row r="5024" spans="3:9">
      <c r="C5024" s="870">
        <v>45680</v>
      </c>
      <c r="D5024" s="872">
        <v>0.79166666666666663</v>
      </c>
      <c r="E5024" s="871">
        <v>656.4</v>
      </c>
      <c r="F5024" s="871">
        <v>443</v>
      </c>
      <c r="G5024" s="504">
        <v>656.4</v>
      </c>
      <c r="H5024" s="504">
        <v>443</v>
      </c>
      <c r="I5024" s="510">
        <v>1099.4000000000001</v>
      </c>
    </row>
    <row r="5025" spans="3:9">
      <c r="C5025" s="870">
        <v>45680</v>
      </c>
      <c r="D5025" s="872">
        <v>0.83333333333333337</v>
      </c>
      <c r="E5025" s="871">
        <v>649.9</v>
      </c>
      <c r="F5025" s="871">
        <v>440</v>
      </c>
      <c r="G5025" s="504">
        <v>649.9</v>
      </c>
      <c r="H5025" s="504">
        <v>440</v>
      </c>
      <c r="I5025" s="510">
        <v>1089.9000000000001</v>
      </c>
    </row>
    <row r="5026" spans="3:9">
      <c r="C5026" s="870">
        <v>45680</v>
      </c>
      <c r="D5026" s="872">
        <v>0.875</v>
      </c>
      <c r="E5026" s="871">
        <v>650</v>
      </c>
      <c r="F5026" s="871">
        <v>413</v>
      </c>
      <c r="G5026" s="504">
        <v>650</v>
      </c>
      <c r="H5026" s="504">
        <v>413</v>
      </c>
      <c r="I5026" s="510">
        <v>1063</v>
      </c>
    </row>
    <row r="5027" spans="3:9">
      <c r="C5027" s="870">
        <v>45680</v>
      </c>
      <c r="D5027" s="872">
        <v>0.91666666666666663</v>
      </c>
      <c r="E5027" s="871">
        <v>650</v>
      </c>
      <c r="F5027" s="871">
        <v>467</v>
      </c>
      <c r="G5027" s="504">
        <v>650</v>
      </c>
      <c r="H5027" s="504">
        <v>467</v>
      </c>
      <c r="I5027" s="510">
        <v>1117</v>
      </c>
    </row>
    <row r="5028" spans="3:9">
      <c r="C5028" s="870">
        <v>45680</v>
      </c>
      <c r="D5028" s="872">
        <v>0.95833333333333337</v>
      </c>
      <c r="E5028" s="871">
        <v>649.79999999999995</v>
      </c>
      <c r="F5028" s="871">
        <v>521</v>
      </c>
      <c r="G5028" s="504">
        <v>649.79999999999995</v>
      </c>
      <c r="H5028" s="504">
        <v>521</v>
      </c>
      <c r="I5028" s="510">
        <v>1170.8</v>
      </c>
    </row>
    <row r="5029" spans="3:9">
      <c r="C5029" s="870">
        <v>45681</v>
      </c>
      <c r="D5029" s="872">
        <v>0</v>
      </c>
      <c r="E5029" s="871">
        <v>668.3</v>
      </c>
      <c r="F5029" s="871">
        <v>503</v>
      </c>
      <c r="G5029" s="504">
        <v>668.3</v>
      </c>
      <c r="H5029" s="504">
        <v>503</v>
      </c>
      <c r="I5029" s="510">
        <v>1171.3</v>
      </c>
    </row>
    <row r="5030" spans="3:9">
      <c r="C5030" s="870">
        <v>45681</v>
      </c>
      <c r="D5030" s="872">
        <v>4.1666666666666664E-2</v>
      </c>
      <c r="E5030" s="871">
        <v>651.29999999999995</v>
      </c>
      <c r="F5030" s="871">
        <v>465</v>
      </c>
      <c r="G5030" s="504">
        <v>651.29999999999995</v>
      </c>
      <c r="H5030" s="504">
        <v>465</v>
      </c>
      <c r="I5030" s="510">
        <v>1116.3</v>
      </c>
    </row>
    <row r="5031" spans="3:9">
      <c r="C5031" s="870">
        <v>45681</v>
      </c>
      <c r="D5031" s="872">
        <v>8.3333333333333329E-2</v>
      </c>
      <c r="E5031" s="871">
        <v>649.29999999999995</v>
      </c>
      <c r="F5031" s="871">
        <v>454</v>
      </c>
      <c r="G5031" s="504">
        <v>649.29999999999995</v>
      </c>
      <c r="H5031" s="504">
        <v>454</v>
      </c>
      <c r="I5031" s="510">
        <v>1103.3</v>
      </c>
    </row>
    <row r="5032" spans="3:9">
      <c r="C5032" s="870">
        <v>45681</v>
      </c>
      <c r="D5032" s="872">
        <v>0.125</v>
      </c>
      <c r="E5032" s="871">
        <v>624.79999999999995</v>
      </c>
      <c r="F5032" s="871">
        <v>453</v>
      </c>
      <c r="G5032" s="504">
        <v>624.79999999999995</v>
      </c>
      <c r="H5032" s="504">
        <v>453</v>
      </c>
      <c r="I5032" s="510">
        <v>1077.8</v>
      </c>
    </row>
    <row r="5033" spans="3:9">
      <c r="C5033" s="870">
        <v>45681</v>
      </c>
      <c r="D5033" s="872">
        <v>0.16666666666666666</v>
      </c>
      <c r="E5033" s="871">
        <v>657.3</v>
      </c>
      <c r="F5033" s="871">
        <v>459</v>
      </c>
      <c r="G5033" s="504">
        <v>657.3</v>
      </c>
      <c r="H5033" s="504">
        <v>459</v>
      </c>
      <c r="I5033" s="510">
        <v>1116.3</v>
      </c>
    </row>
    <row r="5034" spans="3:9">
      <c r="C5034" s="870">
        <v>45681</v>
      </c>
      <c r="D5034" s="872">
        <v>0.20833333333333334</v>
      </c>
      <c r="E5034" s="871">
        <v>617.70000000000005</v>
      </c>
      <c r="F5034" s="871">
        <v>487</v>
      </c>
      <c r="G5034" s="504">
        <v>617.70000000000005</v>
      </c>
      <c r="H5034" s="504">
        <v>487</v>
      </c>
      <c r="I5034" s="510">
        <v>1104.7</v>
      </c>
    </row>
    <row r="5035" spans="3:9">
      <c r="C5035" s="870">
        <v>45681</v>
      </c>
      <c r="D5035" s="872">
        <v>0.25</v>
      </c>
      <c r="E5035" s="871">
        <v>700.2</v>
      </c>
      <c r="F5035" s="871">
        <v>511</v>
      </c>
      <c r="G5035" s="504">
        <v>700.2</v>
      </c>
      <c r="H5035" s="504">
        <v>511</v>
      </c>
      <c r="I5035" s="510">
        <v>1211.2</v>
      </c>
    </row>
    <row r="5036" spans="3:9">
      <c r="C5036" s="870">
        <v>45681</v>
      </c>
      <c r="D5036" s="872">
        <v>0.29166666666666669</v>
      </c>
      <c r="E5036" s="871">
        <v>680.3</v>
      </c>
      <c r="F5036" s="871">
        <v>506</v>
      </c>
      <c r="G5036" s="504">
        <v>680.3</v>
      </c>
      <c r="H5036" s="504">
        <v>506</v>
      </c>
      <c r="I5036" s="510">
        <v>1186.3</v>
      </c>
    </row>
    <row r="5037" spans="3:9">
      <c r="C5037" s="870">
        <v>45681</v>
      </c>
      <c r="D5037" s="872">
        <v>0.33333333333333331</v>
      </c>
      <c r="E5037" s="871">
        <v>680</v>
      </c>
      <c r="F5037" s="871">
        <v>429</v>
      </c>
      <c r="G5037" s="504">
        <v>680</v>
      </c>
      <c r="H5037" s="504">
        <v>429</v>
      </c>
      <c r="I5037" s="510">
        <v>1109</v>
      </c>
    </row>
    <row r="5038" spans="3:9">
      <c r="C5038" s="870">
        <v>45681</v>
      </c>
      <c r="D5038" s="872">
        <v>0.375</v>
      </c>
      <c r="E5038" s="871">
        <v>680</v>
      </c>
      <c r="F5038" s="871">
        <v>465</v>
      </c>
      <c r="G5038" s="504">
        <v>680</v>
      </c>
      <c r="H5038" s="504">
        <v>465</v>
      </c>
      <c r="I5038" s="510">
        <v>1145</v>
      </c>
    </row>
    <row r="5039" spans="3:9">
      <c r="C5039" s="870">
        <v>45681</v>
      </c>
      <c r="D5039" s="872">
        <v>0.41666666666666669</v>
      </c>
      <c r="E5039" s="871">
        <v>680.1</v>
      </c>
      <c r="F5039" s="871">
        <v>550</v>
      </c>
      <c r="G5039" s="504">
        <v>680.1</v>
      </c>
      <c r="H5039" s="504">
        <v>550</v>
      </c>
      <c r="I5039" s="510">
        <v>1230.0999999999999</v>
      </c>
    </row>
    <row r="5040" spans="3:9">
      <c r="C5040" s="870">
        <v>45681</v>
      </c>
      <c r="D5040" s="872">
        <v>0.45833333333333331</v>
      </c>
      <c r="E5040" s="871">
        <v>665.4</v>
      </c>
      <c r="F5040" s="871">
        <v>496</v>
      </c>
      <c r="G5040" s="504">
        <v>665.4</v>
      </c>
      <c r="H5040" s="504">
        <v>496</v>
      </c>
      <c r="I5040" s="510">
        <v>1161.4000000000001</v>
      </c>
    </row>
    <row r="5041" spans="3:9">
      <c r="C5041" s="870">
        <v>45681</v>
      </c>
      <c r="D5041" s="872">
        <v>0.5</v>
      </c>
      <c r="E5041" s="871">
        <v>654.79999999999995</v>
      </c>
      <c r="F5041" s="871">
        <v>459</v>
      </c>
      <c r="G5041" s="504">
        <v>654.79999999999995</v>
      </c>
      <c r="H5041" s="504">
        <v>459</v>
      </c>
      <c r="I5041" s="510">
        <v>1113.8</v>
      </c>
    </row>
    <row r="5042" spans="3:9">
      <c r="C5042" s="870">
        <v>45681</v>
      </c>
      <c r="D5042" s="872">
        <v>0.54166666666666663</v>
      </c>
      <c r="E5042" s="871">
        <v>655</v>
      </c>
      <c r="F5042" s="871">
        <v>449</v>
      </c>
      <c r="G5042" s="504">
        <v>655</v>
      </c>
      <c r="H5042" s="504">
        <v>449</v>
      </c>
      <c r="I5042" s="510">
        <v>1104</v>
      </c>
    </row>
    <row r="5043" spans="3:9">
      <c r="C5043" s="870">
        <v>45681</v>
      </c>
      <c r="D5043" s="872">
        <v>0.58333333333333337</v>
      </c>
      <c r="E5043" s="871">
        <v>652.5</v>
      </c>
      <c r="F5043" s="871">
        <v>429</v>
      </c>
      <c r="G5043" s="504">
        <v>652.5</v>
      </c>
      <c r="H5043" s="504">
        <v>429</v>
      </c>
      <c r="I5043" s="510">
        <v>1081.5</v>
      </c>
    </row>
    <row r="5044" spans="3:9">
      <c r="C5044" s="870">
        <v>45681</v>
      </c>
      <c r="D5044" s="872">
        <v>0.625</v>
      </c>
      <c r="E5044" s="871">
        <v>649.9</v>
      </c>
      <c r="F5044" s="871">
        <v>407</v>
      </c>
      <c r="G5044" s="504">
        <v>649.9</v>
      </c>
      <c r="H5044" s="504">
        <v>407</v>
      </c>
      <c r="I5044" s="510">
        <v>1056.9000000000001</v>
      </c>
    </row>
    <row r="5045" spans="3:9">
      <c r="C5045" s="870">
        <v>45681</v>
      </c>
      <c r="D5045" s="872">
        <v>0.66666666666666663</v>
      </c>
      <c r="E5045" s="871">
        <v>649.79999999999995</v>
      </c>
      <c r="F5045" s="871">
        <v>420</v>
      </c>
      <c r="G5045" s="504">
        <v>649.79999999999995</v>
      </c>
      <c r="H5045" s="504">
        <v>420</v>
      </c>
      <c r="I5045" s="510">
        <v>1069.8</v>
      </c>
    </row>
    <row r="5046" spans="3:9">
      <c r="C5046" s="870">
        <v>45681</v>
      </c>
      <c r="D5046" s="872">
        <v>0.70833333333333337</v>
      </c>
      <c r="E5046" s="871">
        <v>653.29999999999995</v>
      </c>
      <c r="F5046" s="871">
        <v>465</v>
      </c>
      <c r="G5046" s="504">
        <v>653.29999999999995</v>
      </c>
      <c r="H5046" s="504">
        <v>465</v>
      </c>
      <c r="I5046" s="510">
        <v>1118.3</v>
      </c>
    </row>
    <row r="5047" spans="3:9">
      <c r="C5047" s="870">
        <v>45681</v>
      </c>
      <c r="D5047" s="872">
        <v>0.75</v>
      </c>
      <c r="E5047" s="871">
        <v>655.1</v>
      </c>
      <c r="F5047" s="871">
        <v>422</v>
      </c>
      <c r="G5047" s="504">
        <v>655.1</v>
      </c>
      <c r="H5047" s="504">
        <v>422</v>
      </c>
      <c r="I5047" s="510">
        <v>1077.0999999999999</v>
      </c>
    </row>
    <row r="5048" spans="3:9">
      <c r="C5048" s="870">
        <v>45681</v>
      </c>
      <c r="D5048" s="872">
        <v>0.79166666666666663</v>
      </c>
      <c r="E5048" s="871">
        <v>655</v>
      </c>
      <c r="F5048" s="871">
        <v>410</v>
      </c>
      <c r="G5048" s="504">
        <v>655</v>
      </c>
      <c r="H5048" s="504">
        <v>410</v>
      </c>
      <c r="I5048" s="510">
        <v>1065</v>
      </c>
    </row>
    <row r="5049" spans="3:9">
      <c r="C5049" s="870">
        <v>45681</v>
      </c>
      <c r="D5049" s="872">
        <v>0.83333333333333337</v>
      </c>
      <c r="E5049" s="871">
        <v>655.9</v>
      </c>
      <c r="F5049" s="871">
        <v>485</v>
      </c>
      <c r="G5049" s="504">
        <v>655.9</v>
      </c>
      <c r="H5049" s="504">
        <v>485</v>
      </c>
      <c r="I5049" s="510">
        <v>1140.9000000000001</v>
      </c>
    </row>
    <row r="5050" spans="3:9">
      <c r="C5050" s="870">
        <v>45681</v>
      </c>
      <c r="D5050" s="872">
        <v>0.875</v>
      </c>
      <c r="E5050" s="871">
        <v>668.9</v>
      </c>
      <c r="F5050" s="871">
        <v>492</v>
      </c>
      <c r="G5050" s="504">
        <v>668.9</v>
      </c>
      <c r="H5050" s="504">
        <v>492</v>
      </c>
      <c r="I5050" s="510">
        <v>1160.9000000000001</v>
      </c>
    </row>
    <row r="5051" spans="3:9">
      <c r="C5051" s="870">
        <v>45681</v>
      </c>
      <c r="D5051" s="872">
        <v>0.91666666666666663</v>
      </c>
      <c r="E5051" s="871">
        <v>674.9</v>
      </c>
      <c r="F5051" s="871">
        <v>465</v>
      </c>
      <c r="G5051" s="504">
        <v>674.9</v>
      </c>
      <c r="H5051" s="504">
        <v>465</v>
      </c>
      <c r="I5051" s="510">
        <v>1139.9000000000001</v>
      </c>
    </row>
    <row r="5052" spans="3:9">
      <c r="C5052" s="870">
        <v>45681</v>
      </c>
      <c r="D5052" s="872">
        <v>0.95833333333333337</v>
      </c>
      <c r="E5052" s="871">
        <v>669.9</v>
      </c>
      <c r="F5052" s="871">
        <v>410</v>
      </c>
      <c r="G5052" s="504">
        <v>669.9</v>
      </c>
      <c r="H5052" s="504">
        <v>410</v>
      </c>
      <c r="I5052" s="510">
        <v>1079.9000000000001</v>
      </c>
    </row>
    <row r="5053" spans="3:9">
      <c r="C5053" s="870">
        <v>45682</v>
      </c>
      <c r="D5053" s="872">
        <v>0</v>
      </c>
      <c r="E5053" s="871">
        <v>670</v>
      </c>
      <c r="F5053" s="871">
        <v>461</v>
      </c>
      <c r="G5053" s="504">
        <v>670</v>
      </c>
      <c r="H5053" s="504">
        <v>461</v>
      </c>
      <c r="I5053" s="510">
        <v>1131</v>
      </c>
    </row>
    <row r="5054" spans="3:9">
      <c r="C5054" s="870">
        <v>45682</v>
      </c>
      <c r="D5054" s="872">
        <v>4.1666666666666664E-2</v>
      </c>
      <c r="E5054" s="871">
        <v>670.1</v>
      </c>
      <c r="F5054" s="871">
        <v>526</v>
      </c>
      <c r="G5054" s="504">
        <v>670.1</v>
      </c>
      <c r="H5054" s="504">
        <v>526</v>
      </c>
      <c r="I5054" s="510">
        <v>1196.0999999999999</v>
      </c>
    </row>
    <row r="5055" spans="3:9">
      <c r="C5055" s="870">
        <v>45682</v>
      </c>
      <c r="D5055" s="872">
        <v>8.3333333333333329E-2</v>
      </c>
      <c r="E5055" s="871">
        <v>676</v>
      </c>
      <c r="F5055" s="871">
        <v>530</v>
      </c>
      <c r="G5055" s="504">
        <v>676</v>
      </c>
      <c r="H5055" s="504">
        <v>530</v>
      </c>
      <c r="I5055" s="510">
        <v>1206</v>
      </c>
    </row>
    <row r="5056" spans="3:9">
      <c r="C5056" s="870">
        <v>45682</v>
      </c>
      <c r="D5056" s="872">
        <v>0.125</v>
      </c>
      <c r="E5056" s="871">
        <v>680.1</v>
      </c>
      <c r="F5056" s="871">
        <v>481</v>
      </c>
      <c r="G5056" s="504">
        <v>680.1</v>
      </c>
      <c r="H5056" s="504">
        <v>481</v>
      </c>
      <c r="I5056" s="510">
        <v>1161.0999999999999</v>
      </c>
    </row>
    <row r="5057" spans="3:9">
      <c r="C5057" s="870">
        <v>45682</v>
      </c>
      <c r="D5057" s="872">
        <v>0.16666666666666666</v>
      </c>
      <c r="E5057" s="871">
        <v>660.4</v>
      </c>
      <c r="F5057" s="871">
        <v>419</v>
      </c>
      <c r="G5057" s="504">
        <v>660.4</v>
      </c>
      <c r="H5057" s="504">
        <v>419</v>
      </c>
      <c r="I5057" s="510">
        <v>1079.4000000000001</v>
      </c>
    </row>
    <row r="5058" spans="3:9">
      <c r="C5058" s="870">
        <v>45682</v>
      </c>
      <c r="D5058" s="872">
        <v>0.20833333333333334</v>
      </c>
      <c r="E5058" s="871">
        <v>608.79999999999995</v>
      </c>
      <c r="F5058" s="871">
        <v>459</v>
      </c>
      <c r="G5058" s="504">
        <v>608.79999999999995</v>
      </c>
      <c r="H5058" s="504">
        <v>459</v>
      </c>
      <c r="I5058" s="510">
        <v>1067.8</v>
      </c>
    </row>
    <row r="5059" spans="3:9">
      <c r="C5059" s="870">
        <v>45682</v>
      </c>
      <c r="D5059" s="872">
        <v>0.25</v>
      </c>
      <c r="E5059" s="871">
        <v>652.29999999999995</v>
      </c>
      <c r="F5059" s="871">
        <v>406</v>
      </c>
      <c r="G5059" s="504">
        <v>652.29999999999995</v>
      </c>
      <c r="H5059" s="504">
        <v>406</v>
      </c>
      <c r="I5059" s="510">
        <v>1058.3</v>
      </c>
    </row>
    <row r="5060" spans="3:9">
      <c r="C5060" s="870">
        <v>45682</v>
      </c>
      <c r="D5060" s="872">
        <v>0.29166666666666669</v>
      </c>
      <c r="E5060" s="871">
        <v>640</v>
      </c>
      <c r="F5060" s="871">
        <v>402</v>
      </c>
      <c r="G5060" s="504">
        <v>640</v>
      </c>
      <c r="H5060" s="504">
        <v>402</v>
      </c>
      <c r="I5060" s="510">
        <v>1042</v>
      </c>
    </row>
    <row r="5061" spans="3:9">
      <c r="C5061" s="870">
        <v>45682</v>
      </c>
      <c r="D5061" s="872">
        <v>0.33333333333333331</v>
      </c>
      <c r="E5061" s="871">
        <v>640.1</v>
      </c>
      <c r="F5061" s="871">
        <v>502</v>
      </c>
      <c r="G5061" s="504">
        <v>640.1</v>
      </c>
      <c r="H5061" s="504">
        <v>502</v>
      </c>
      <c r="I5061" s="510">
        <v>1142.0999999999999</v>
      </c>
    </row>
    <row r="5062" spans="3:9">
      <c r="C5062" s="870">
        <v>45682</v>
      </c>
      <c r="D5062" s="872">
        <v>0.375</v>
      </c>
      <c r="E5062" s="871">
        <v>650.29999999999995</v>
      </c>
      <c r="F5062" s="871">
        <v>476</v>
      </c>
      <c r="G5062" s="504">
        <v>650.29999999999995</v>
      </c>
      <c r="H5062" s="504">
        <v>476</v>
      </c>
      <c r="I5062" s="510">
        <v>1126.3</v>
      </c>
    </row>
    <row r="5063" spans="3:9">
      <c r="C5063" s="870">
        <v>45682</v>
      </c>
      <c r="D5063" s="872">
        <v>0.41666666666666669</v>
      </c>
      <c r="E5063" s="871">
        <v>660.1</v>
      </c>
      <c r="F5063" s="871">
        <v>432</v>
      </c>
      <c r="G5063" s="504">
        <v>660.1</v>
      </c>
      <c r="H5063" s="504">
        <v>432</v>
      </c>
      <c r="I5063" s="510">
        <v>1092.0999999999999</v>
      </c>
    </row>
    <row r="5064" spans="3:9">
      <c r="C5064" s="870">
        <v>45682</v>
      </c>
      <c r="D5064" s="872">
        <v>0.45833333333333331</v>
      </c>
      <c r="E5064" s="871">
        <v>660.1</v>
      </c>
      <c r="F5064" s="871">
        <v>465</v>
      </c>
      <c r="G5064" s="504">
        <v>660.1</v>
      </c>
      <c r="H5064" s="504">
        <v>465</v>
      </c>
      <c r="I5064" s="510">
        <v>1125.0999999999999</v>
      </c>
    </row>
    <row r="5065" spans="3:9">
      <c r="C5065" s="870">
        <v>45682</v>
      </c>
      <c r="D5065" s="872">
        <v>0.5</v>
      </c>
      <c r="E5065" s="871">
        <v>660.1</v>
      </c>
      <c r="F5065" s="871">
        <v>419</v>
      </c>
      <c r="G5065" s="504">
        <v>660.1</v>
      </c>
      <c r="H5065" s="504">
        <v>419</v>
      </c>
      <c r="I5065" s="510">
        <v>1079.0999999999999</v>
      </c>
    </row>
    <row r="5066" spans="3:9">
      <c r="C5066" s="870">
        <v>45682</v>
      </c>
      <c r="D5066" s="872">
        <v>0.54166666666666663</v>
      </c>
      <c r="E5066" s="871">
        <v>660</v>
      </c>
      <c r="F5066" s="871">
        <v>444</v>
      </c>
      <c r="G5066" s="504">
        <v>660</v>
      </c>
      <c r="H5066" s="504">
        <v>444</v>
      </c>
      <c r="I5066" s="510">
        <v>1104</v>
      </c>
    </row>
    <row r="5067" spans="3:9">
      <c r="C5067" s="870">
        <v>45682</v>
      </c>
      <c r="D5067" s="872">
        <v>0.58333333333333337</v>
      </c>
      <c r="E5067" s="871">
        <v>659.8</v>
      </c>
      <c r="F5067" s="871">
        <v>443</v>
      </c>
      <c r="G5067" s="504">
        <v>659.8</v>
      </c>
      <c r="H5067" s="504">
        <v>443</v>
      </c>
      <c r="I5067" s="510">
        <v>1102.8</v>
      </c>
    </row>
    <row r="5068" spans="3:9">
      <c r="C5068" s="870">
        <v>45682</v>
      </c>
      <c r="D5068" s="872">
        <v>0.625</v>
      </c>
      <c r="E5068" s="871">
        <v>685.8</v>
      </c>
      <c r="F5068" s="871">
        <v>443</v>
      </c>
      <c r="G5068" s="504">
        <v>685.8</v>
      </c>
      <c r="H5068" s="504">
        <v>443</v>
      </c>
      <c r="I5068" s="510">
        <v>1128.8</v>
      </c>
    </row>
    <row r="5069" spans="3:9">
      <c r="C5069" s="870">
        <v>45682</v>
      </c>
      <c r="D5069" s="872">
        <v>0.66666666666666663</v>
      </c>
      <c r="E5069" s="871">
        <v>690.1</v>
      </c>
      <c r="F5069" s="871">
        <v>436</v>
      </c>
      <c r="G5069" s="504">
        <v>690.1</v>
      </c>
      <c r="H5069" s="504">
        <v>436</v>
      </c>
      <c r="I5069" s="510">
        <v>1126.0999999999999</v>
      </c>
    </row>
    <row r="5070" spans="3:9">
      <c r="C5070" s="870">
        <v>45682</v>
      </c>
      <c r="D5070" s="872">
        <v>0.70833333333333337</v>
      </c>
      <c r="E5070" s="871">
        <v>690.1</v>
      </c>
      <c r="F5070" s="871">
        <v>417</v>
      </c>
      <c r="G5070" s="504">
        <v>690.1</v>
      </c>
      <c r="H5070" s="504">
        <v>417</v>
      </c>
      <c r="I5070" s="510">
        <v>1107.0999999999999</v>
      </c>
    </row>
    <row r="5071" spans="3:9">
      <c r="C5071" s="870">
        <v>45682</v>
      </c>
      <c r="D5071" s="872">
        <v>0.75</v>
      </c>
      <c r="E5071" s="871">
        <v>690.1</v>
      </c>
      <c r="F5071" s="871">
        <v>414</v>
      </c>
      <c r="G5071" s="504">
        <v>690.1</v>
      </c>
      <c r="H5071" s="504">
        <v>414</v>
      </c>
      <c r="I5071" s="510">
        <v>1104.0999999999999</v>
      </c>
    </row>
    <row r="5072" spans="3:9">
      <c r="C5072" s="870">
        <v>45682</v>
      </c>
      <c r="D5072" s="872">
        <v>0.79166666666666663</v>
      </c>
      <c r="E5072" s="871">
        <v>690.1</v>
      </c>
      <c r="F5072" s="871">
        <v>425</v>
      </c>
      <c r="G5072" s="504">
        <v>690.1</v>
      </c>
      <c r="H5072" s="504">
        <v>425</v>
      </c>
      <c r="I5072" s="510">
        <v>1115.0999999999999</v>
      </c>
    </row>
    <row r="5073" spans="3:9">
      <c r="C5073" s="870">
        <v>45682</v>
      </c>
      <c r="D5073" s="872">
        <v>0.83333333333333337</v>
      </c>
      <c r="E5073" s="871">
        <v>690.1</v>
      </c>
      <c r="F5073" s="871">
        <v>460</v>
      </c>
      <c r="G5073" s="504">
        <v>690.1</v>
      </c>
      <c r="H5073" s="504">
        <v>460</v>
      </c>
      <c r="I5073" s="510">
        <v>1150.0999999999999</v>
      </c>
    </row>
    <row r="5074" spans="3:9">
      <c r="C5074" s="870">
        <v>45682</v>
      </c>
      <c r="D5074" s="872">
        <v>0.875</v>
      </c>
      <c r="E5074" s="871">
        <v>689.8</v>
      </c>
      <c r="F5074" s="871">
        <v>489</v>
      </c>
      <c r="G5074" s="504">
        <v>689.8</v>
      </c>
      <c r="H5074" s="504">
        <v>489</v>
      </c>
      <c r="I5074" s="510">
        <v>1178.8</v>
      </c>
    </row>
    <row r="5075" spans="3:9">
      <c r="C5075" s="870">
        <v>45682</v>
      </c>
      <c r="D5075" s="872">
        <v>0.91666666666666663</v>
      </c>
      <c r="E5075" s="871">
        <v>675.2</v>
      </c>
      <c r="F5075" s="871">
        <v>467</v>
      </c>
      <c r="G5075" s="504">
        <v>675.2</v>
      </c>
      <c r="H5075" s="504">
        <v>467</v>
      </c>
      <c r="I5075" s="510">
        <v>1142.2</v>
      </c>
    </row>
    <row r="5076" spans="3:9">
      <c r="C5076" s="870">
        <v>45682</v>
      </c>
      <c r="D5076" s="872">
        <v>0.95833333333333337</v>
      </c>
      <c r="E5076" s="871">
        <v>657.9</v>
      </c>
      <c r="F5076" s="871">
        <v>427</v>
      </c>
      <c r="G5076" s="504">
        <v>657.9</v>
      </c>
      <c r="H5076" s="504">
        <v>427</v>
      </c>
      <c r="I5076" s="510">
        <v>1084.9000000000001</v>
      </c>
    </row>
    <row r="5077" spans="3:9">
      <c r="C5077" s="870">
        <v>45683</v>
      </c>
      <c r="D5077" s="872">
        <v>0</v>
      </c>
      <c r="E5077" s="871">
        <v>675.2</v>
      </c>
      <c r="F5077" s="871">
        <v>443</v>
      </c>
      <c r="G5077" s="504">
        <v>675.2</v>
      </c>
      <c r="H5077" s="504">
        <v>443</v>
      </c>
      <c r="I5077" s="510">
        <v>1118.2</v>
      </c>
    </row>
    <row r="5078" spans="3:9">
      <c r="C5078" s="870">
        <v>45683</v>
      </c>
      <c r="D5078" s="872">
        <v>4.1666666666666664E-2</v>
      </c>
      <c r="E5078" s="871">
        <v>662.2</v>
      </c>
      <c r="F5078" s="871">
        <v>464</v>
      </c>
      <c r="G5078" s="504">
        <v>662.2</v>
      </c>
      <c r="H5078" s="504">
        <v>464</v>
      </c>
      <c r="I5078" s="510">
        <v>1126.2</v>
      </c>
    </row>
    <row r="5079" spans="3:9">
      <c r="C5079" s="870">
        <v>45683</v>
      </c>
      <c r="D5079" s="872">
        <v>8.3333333333333329E-2</v>
      </c>
      <c r="E5079" s="871">
        <v>706.5</v>
      </c>
      <c r="F5079" s="871">
        <v>465</v>
      </c>
      <c r="G5079" s="504">
        <v>706.5</v>
      </c>
      <c r="H5079" s="504">
        <v>465</v>
      </c>
      <c r="I5079" s="510">
        <v>1171.5</v>
      </c>
    </row>
    <row r="5080" spans="3:9">
      <c r="C5080" s="870">
        <v>45683</v>
      </c>
      <c r="D5080" s="872">
        <v>0.125</v>
      </c>
      <c r="E5080" s="871">
        <v>722.2</v>
      </c>
      <c r="F5080" s="871">
        <v>497</v>
      </c>
      <c r="G5080" s="504">
        <v>722.2</v>
      </c>
      <c r="H5080" s="504">
        <v>497</v>
      </c>
      <c r="I5080" s="510">
        <v>1219.2</v>
      </c>
    </row>
    <row r="5081" spans="3:9">
      <c r="C5081" s="870">
        <v>45683</v>
      </c>
      <c r="D5081" s="872">
        <v>0.16666666666666666</v>
      </c>
      <c r="E5081" s="871">
        <v>682.2</v>
      </c>
      <c r="F5081" s="871">
        <v>442</v>
      </c>
      <c r="G5081" s="504">
        <v>682.2</v>
      </c>
      <c r="H5081" s="504">
        <v>442</v>
      </c>
      <c r="I5081" s="510">
        <v>1124.2</v>
      </c>
    </row>
    <row r="5082" spans="3:9">
      <c r="C5082" s="870">
        <v>45683</v>
      </c>
      <c r="D5082" s="872">
        <v>0.20833333333333334</v>
      </c>
      <c r="E5082" s="871">
        <v>690.3</v>
      </c>
      <c r="F5082" s="871">
        <v>476</v>
      </c>
      <c r="G5082" s="504">
        <v>690.3</v>
      </c>
      <c r="H5082" s="504">
        <v>476</v>
      </c>
      <c r="I5082" s="510">
        <v>1166.3</v>
      </c>
    </row>
    <row r="5083" spans="3:9">
      <c r="C5083" s="870">
        <v>45683</v>
      </c>
      <c r="D5083" s="872">
        <v>0.25</v>
      </c>
      <c r="E5083" s="871">
        <v>709.6</v>
      </c>
      <c r="F5083" s="871">
        <v>480</v>
      </c>
      <c r="G5083" s="504">
        <v>709.6</v>
      </c>
      <c r="H5083" s="504">
        <v>480</v>
      </c>
      <c r="I5083" s="510">
        <v>1189.5999999999999</v>
      </c>
    </row>
    <row r="5084" spans="3:9">
      <c r="C5084" s="870">
        <v>45683</v>
      </c>
      <c r="D5084" s="872">
        <v>0.29166666666666669</v>
      </c>
      <c r="E5084" s="871">
        <v>694.5</v>
      </c>
      <c r="F5084" s="871">
        <v>475</v>
      </c>
      <c r="G5084" s="504">
        <v>694.5</v>
      </c>
      <c r="H5084" s="504">
        <v>475</v>
      </c>
      <c r="I5084" s="510">
        <v>1169.5</v>
      </c>
    </row>
    <row r="5085" spans="3:9">
      <c r="C5085" s="870">
        <v>45683</v>
      </c>
      <c r="D5085" s="872">
        <v>0.33333333333333331</v>
      </c>
      <c r="E5085" s="871">
        <v>717.7</v>
      </c>
      <c r="F5085" s="871">
        <v>471</v>
      </c>
      <c r="G5085" s="504">
        <v>717.7</v>
      </c>
      <c r="H5085" s="504">
        <v>471</v>
      </c>
      <c r="I5085" s="510">
        <v>1188.7</v>
      </c>
    </row>
    <row r="5086" spans="3:9">
      <c r="C5086" s="870">
        <v>45683</v>
      </c>
      <c r="D5086" s="872">
        <v>0.375</v>
      </c>
      <c r="E5086" s="871">
        <v>700.2</v>
      </c>
      <c r="F5086" s="871">
        <v>451</v>
      </c>
      <c r="G5086" s="504">
        <v>700.2</v>
      </c>
      <c r="H5086" s="504">
        <v>451</v>
      </c>
      <c r="I5086" s="510">
        <v>1151.2</v>
      </c>
    </row>
    <row r="5087" spans="3:9">
      <c r="C5087" s="870">
        <v>45683</v>
      </c>
      <c r="D5087" s="872">
        <v>0.41666666666666669</v>
      </c>
      <c r="E5087" s="871">
        <v>653.29999999999995</v>
      </c>
      <c r="F5087" s="871">
        <v>413</v>
      </c>
      <c r="G5087" s="504">
        <v>653.29999999999995</v>
      </c>
      <c r="H5087" s="504">
        <v>413</v>
      </c>
      <c r="I5087" s="510">
        <v>1066.3</v>
      </c>
    </row>
    <row r="5088" spans="3:9">
      <c r="C5088" s="870">
        <v>45683</v>
      </c>
      <c r="D5088" s="872">
        <v>0.45833333333333331</v>
      </c>
      <c r="E5088" s="871">
        <v>661.8</v>
      </c>
      <c r="F5088" s="871">
        <v>447</v>
      </c>
      <c r="G5088" s="504">
        <v>661.8</v>
      </c>
      <c r="H5088" s="504">
        <v>447</v>
      </c>
      <c r="I5088" s="510">
        <v>1108.8</v>
      </c>
    </row>
    <row r="5089" spans="3:9">
      <c r="C5089" s="870">
        <v>45683</v>
      </c>
      <c r="D5089" s="872">
        <v>0.5</v>
      </c>
      <c r="E5089" s="871">
        <v>720.4</v>
      </c>
      <c r="F5089" s="871">
        <v>479</v>
      </c>
      <c r="G5089" s="504">
        <v>720.4</v>
      </c>
      <c r="H5089" s="504">
        <v>479</v>
      </c>
      <c r="I5089" s="510">
        <v>1199.4000000000001</v>
      </c>
    </row>
    <row r="5090" spans="3:9">
      <c r="C5090" s="870">
        <v>45683</v>
      </c>
      <c r="D5090" s="872">
        <v>0.54166666666666663</v>
      </c>
      <c r="E5090" s="871">
        <v>733.5</v>
      </c>
      <c r="F5090" s="871">
        <v>483</v>
      </c>
      <c r="G5090" s="504">
        <v>733.5</v>
      </c>
      <c r="H5090" s="504">
        <v>483</v>
      </c>
      <c r="I5090" s="510">
        <v>1216.5</v>
      </c>
    </row>
    <row r="5091" spans="3:9">
      <c r="C5091" s="870">
        <v>45683</v>
      </c>
      <c r="D5091" s="872">
        <v>0.58333333333333337</v>
      </c>
      <c r="E5091" s="871">
        <v>717.9</v>
      </c>
      <c r="F5091" s="871">
        <v>471</v>
      </c>
      <c r="G5091" s="504">
        <v>717.9</v>
      </c>
      <c r="H5091" s="504">
        <v>471</v>
      </c>
      <c r="I5091" s="510">
        <v>1188.9000000000001</v>
      </c>
    </row>
    <row r="5092" spans="3:9">
      <c r="C5092" s="870">
        <v>45683</v>
      </c>
      <c r="D5092" s="872">
        <v>0.625</v>
      </c>
      <c r="E5092" s="871">
        <v>703.4</v>
      </c>
      <c r="F5092" s="871">
        <v>442</v>
      </c>
      <c r="G5092" s="504">
        <v>703.4</v>
      </c>
      <c r="H5092" s="504">
        <v>442</v>
      </c>
      <c r="I5092" s="510">
        <v>1145.4000000000001</v>
      </c>
    </row>
    <row r="5093" spans="3:9">
      <c r="C5093" s="870">
        <v>45683</v>
      </c>
      <c r="D5093" s="872">
        <v>0.66666666666666663</v>
      </c>
      <c r="E5093" s="871">
        <v>714.6</v>
      </c>
      <c r="F5093" s="871">
        <v>433</v>
      </c>
      <c r="G5093" s="504">
        <v>714.6</v>
      </c>
      <c r="H5093" s="504">
        <v>433</v>
      </c>
      <c r="I5093" s="510">
        <v>1147.5999999999999</v>
      </c>
    </row>
    <row r="5094" spans="3:9">
      <c r="C5094" s="870">
        <v>45683</v>
      </c>
      <c r="D5094" s="872">
        <v>0.70833333333333337</v>
      </c>
      <c r="E5094" s="871">
        <v>696.5</v>
      </c>
      <c r="F5094" s="871">
        <v>447</v>
      </c>
      <c r="G5094" s="504">
        <v>696.5</v>
      </c>
      <c r="H5094" s="504">
        <v>447</v>
      </c>
      <c r="I5094" s="510">
        <v>1143.5</v>
      </c>
    </row>
    <row r="5095" spans="3:9">
      <c r="C5095" s="870">
        <v>45683</v>
      </c>
      <c r="D5095" s="872">
        <v>0.75</v>
      </c>
      <c r="E5095" s="871">
        <v>641.1</v>
      </c>
      <c r="F5095" s="871">
        <v>386</v>
      </c>
      <c r="G5095" s="504">
        <v>641.1</v>
      </c>
      <c r="H5095" s="504">
        <v>386</v>
      </c>
      <c r="I5095" s="510">
        <v>1027.0999999999999</v>
      </c>
    </row>
    <row r="5096" spans="3:9">
      <c r="C5096" s="870">
        <v>45683</v>
      </c>
      <c r="D5096" s="872">
        <v>0.79166666666666663</v>
      </c>
      <c r="E5096" s="871">
        <v>637.9</v>
      </c>
      <c r="F5096" s="871">
        <v>411</v>
      </c>
      <c r="G5096" s="504">
        <v>637.9</v>
      </c>
      <c r="H5096" s="504">
        <v>411</v>
      </c>
      <c r="I5096" s="510">
        <v>1048.9000000000001</v>
      </c>
    </row>
    <row r="5097" spans="3:9">
      <c r="C5097" s="870">
        <v>45683</v>
      </c>
      <c r="D5097" s="872">
        <v>0.83333333333333337</v>
      </c>
      <c r="E5097" s="871">
        <v>700.2</v>
      </c>
      <c r="F5097" s="871">
        <v>447</v>
      </c>
      <c r="G5097" s="504">
        <v>700.2</v>
      </c>
      <c r="H5097" s="504">
        <v>447</v>
      </c>
      <c r="I5097" s="510">
        <v>1147.2</v>
      </c>
    </row>
    <row r="5098" spans="3:9">
      <c r="C5098" s="870">
        <v>45683</v>
      </c>
      <c r="D5098" s="872">
        <v>0.875</v>
      </c>
      <c r="E5098" s="871">
        <v>700</v>
      </c>
      <c r="F5098" s="871">
        <v>449</v>
      </c>
      <c r="G5098" s="504">
        <v>700</v>
      </c>
      <c r="H5098" s="504">
        <v>449</v>
      </c>
      <c r="I5098" s="510">
        <v>1149</v>
      </c>
    </row>
    <row r="5099" spans="3:9">
      <c r="C5099" s="870">
        <v>45683</v>
      </c>
      <c r="D5099" s="872">
        <v>0.91666666666666663</v>
      </c>
      <c r="E5099" s="871">
        <v>706.9</v>
      </c>
      <c r="F5099" s="871">
        <v>441</v>
      </c>
      <c r="G5099" s="504">
        <v>706.9</v>
      </c>
      <c r="H5099" s="504">
        <v>441</v>
      </c>
      <c r="I5099" s="510">
        <v>1147.9000000000001</v>
      </c>
    </row>
    <row r="5100" spans="3:9">
      <c r="C5100" s="870">
        <v>45683</v>
      </c>
      <c r="D5100" s="872">
        <v>0.95833333333333337</v>
      </c>
      <c r="E5100" s="871">
        <v>725.1</v>
      </c>
      <c r="F5100" s="871">
        <v>468</v>
      </c>
      <c r="G5100" s="504">
        <v>725.1</v>
      </c>
      <c r="H5100" s="504">
        <v>468</v>
      </c>
      <c r="I5100" s="510">
        <v>1193.0999999999999</v>
      </c>
    </row>
    <row r="5101" spans="3:9">
      <c r="C5101" s="870">
        <v>45684</v>
      </c>
      <c r="D5101" s="872">
        <v>0</v>
      </c>
      <c r="E5101" s="871">
        <v>701.5</v>
      </c>
      <c r="F5101" s="871">
        <v>455</v>
      </c>
      <c r="G5101" s="504">
        <v>701.5</v>
      </c>
      <c r="H5101" s="504">
        <v>455</v>
      </c>
      <c r="I5101" s="510">
        <v>1156.5</v>
      </c>
    </row>
    <row r="5102" spans="3:9">
      <c r="C5102" s="870">
        <v>45684</v>
      </c>
      <c r="D5102" s="872">
        <v>4.1666666666666664E-2</v>
      </c>
      <c r="E5102" s="871">
        <v>689.6</v>
      </c>
      <c r="F5102" s="871">
        <v>455</v>
      </c>
      <c r="G5102" s="504">
        <v>689.6</v>
      </c>
      <c r="H5102" s="504">
        <v>455</v>
      </c>
      <c r="I5102" s="510">
        <v>1144.5999999999999</v>
      </c>
    </row>
    <row r="5103" spans="3:9">
      <c r="C5103" s="870">
        <v>45684</v>
      </c>
      <c r="D5103" s="872">
        <v>8.3333333333333329E-2</v>
      </c>
      <c r="E5103" s="871">
        <v>738.4</v>
      </c>
      <c r="F5103" s="871">
        <v>459</v>
      </c>
      <c r="G5103" s="504">
        <v>738.4</v>
      </c>
      <c r="H5103" s="504">
        <v>459</v>
      </c>
      <c r="I5103" s="510">
        <v>1197.4000000000001</v>
      </c>
    </row>
    <row r="5104" spans="3:9">
      <c r="C5104" s="870">
        <v>45684</v>
      </c>
      <c r="D5104" s="872">
        <v>0.125</v>
      </c>
      <c r="E5104" s="871">
        <v>709.2</v>
      </c>
      <c r="F5104" s="871">
        <v>492</v>
      </c>
      <c r="G5104" s="504">
        <v>709.2</v>
      </c>
      <c r="H5104" s="504">
        <v>492</v>
      </c>
      <c r="I5104" s="510">
        <v>1201.2</v>
      </c>
    </row>
    <row r="5105" spans="3:9">
      <c r="C5105" s="870">
        <v>45684</v>
      </c>
      <c r="D5105" s="872">
        <v>0.16666666666666666</v>
      </c>
      <c r="E5105" s="871">
        <v>714</v>
      </c>
      <c r="F5105" s="871">
        <v>479</v>
      </c>
      <c r="G5105" s="504">
        <v>714</v>
      </c>
      <c r="H5105" s="504">
        <v>479</v>
      </c>
      <c r="I5105" s="510">
        <v>1193</v>
      </c>
    </row>
    <row r="5106" spans="3:9">
      <c r="C5106" s="870">
        <v>45684</v>
      </c>
      <c r="D5106" s="872">
        <v>0.20833333333333334</v>
      </c>
      <c r="E5106" s="871">
        <v>721</v>
      </c>
      <c r="F5106" s="871">
        <v>429</v>
      </c>
      <c r="G5106" s="504">
        <v>721</v>
      </c>
      <c r="H5106" s="504">
        <v>429</v>
      </c>
      <c r="I5106" s="510">
        <v>1150</v>
      </c>
    </row>
    <row r="5107" spans="3:9">
      <c r="C5107" s="870">
        <v>45684</v>
      </c>
      <c r="D5107" s="872">
        <v>0.25</v>
      </c>
      <c r="E5107" s="871">
        <v>709.8</v>
      </c>
      <c r="F5107" s="871">
        <v>443</v>
      </c>
      <c r="G5107" s="504">
        <v>709.8</v>
      </c>
      <c r="H5107" s="504">
        <v>443</v>
      </c>
      <c r="I5107" s="510">
        <v>1152.8</v>
      </c>
    </row>
    <row r="5108" spans="3:9">
      <c r="C5108" s="870">
        <v>45684</v>
      </c>
      <c r="D5108" s="872">
        <v>0.29166666666666669</v>
      </c>
      <c r="E5108" s="871">
        <v>725</v>
      </c>
      <c r="F5108" s="871">
        <v>474</v>
      </c>
      <c r="G5108" s="504">
        <v>725</v>
      </c>
      <c r="H5108" s="504">
        <v>474</v>
      </c>
      <c r="I5108" s="510">
        <v>1199</v>
      </c>
    </row>
    <row r="5109" spans="3:9">
      <c r="C5109" s="870">
        <v>45684</v>
      </c>
      <c r="D5109" s="872">
        <v>0.33333333333333331</v>
      </c>
      <c r="E5109" s="871">
        <v>719.8</v>
      </c>
      <c r="F5109" s="871">
        <v>464</v>
      </c>
      <c r="G5109" s="504">
        <v>719.8</v>
      </c>
      <c r="H5109" s="504">
        <v>464</v>
      </c>
      <c r="I5109" s="510">
        <v>1183.8</v>
      </c>
    </row>
    <row r="5110" spans="3:9">
      <c r="C5110" s="870">
        <v>45684</v>
      </c>
      <c r="D5110" s="872">
        <v>0.375</v>
      </c>
      <c r="E5110" s="871">
        <v>728.4</v>
      </c>
      <c r="F5110" s="871">
        <v>470</v>
      </c>
      <c r="G5110" s="504">
        <v>728.4</v>
      </c>
      <c r="H5110" s="504">
        <v>470</v>
      </c>
      <c r="I5110" s="510">
        <v>1198.4000000000001</v>
      </c>
    </row>
    <row r="5111" spans="3:9">
      <c r="C5111" s="870">
        <v>45684</v>
      </c>
      <c r="D5111" s="872">
        <v>0.41666666666666669</v>
      </c>
      <c r="E5111" s="871">
        <v>720.8</v>
      </c>
      <c r="F5111" s="871">
        <v>482</v>
      </c>
      <c r="G5111" s="504">
        <v>720.8</v>
      </c>
      <c r="H5111" s="504">
        <v>482</v>
      </c>
      <c r="I5111" s="510">
        <v>1202.8</v>
      </c>
    </row>
    <row r="5112" spans="3:9">
      <c r="C5112" s="870">
        <v>45684</v>
      </c>
      <c r="D5112" s="872">
        <v>0.45833333333333331</v>
      </c>
      <c r="E5112" s="871">
        <v>717.8</v>
      </c>
      <c r="F5112" s="871">
        <v>476</v>
      </c>
      <c r="G5112" s="504">
        <v>717.8</v>
      </c>
      <c r="H5112" s="504">
        <v>476</v>
      </c>
      <c r="I5112" s="510">
        <v>1193.8</v>
      </c>
    </row>
    <row r="5113" spans="3:9">
      <c r="C5113" s="870">
        <v>45684</v>
      </c>
      <c r="D5113" s="872">
        <v>0.5</v>
      </c>
      <c r="E5113" s="871">
        <v>705.6</v>
      </c>
      <c r="F5113" s="871">
        <v>470</v>
      </c>
      <c r="G5113" s="504">
        <v>705.6</v>
      </c>
      <c r="H5113" s="504">
        <v>470</v>
      </c>
      <c r="I5113" s="510">
        <v>1175.5999999999999</v>
      </c>
    </row>
    <row r="5114" spans="3:9">
      <c r="C5114" s="870">
        <v>45684</v>
      </c>
      <c r="D5114" s="872">
        <v>0.54166666666666663</v>
      </c>
      <c r="E5114" s="871">
        <v>717.4</v>
      </c>
      <c r="F5114" s="871">
        <v>465</v>
      </c>
      <c r="G5114" s="504">
        <v>717.4</v>
      </c>
      <c r="H5114" s="504">
        <v>465</v>
      </c>
      <c r="I5114" s="510">
        <v>1182.4000000000001</v>
      </c>
    </row>
    <row r="5115" spans="3:9">
      <c r="C5115" s="870">
        <v>45684</v>
      </c>
      <c r="D5115" s="872">
        <v>0.58333333333333337</v>
      </c>
      <c r="E5115" s="871">
        <v>720</v>
      </c>
      <c r="F5115" s="871">
        <v>460</v>
      </c>
      <c r="G5115" s="504">
        <v>720</v>
      </c>
      <c r="H5115" s="504">
        <v>460</v>
      </c>
      <c r="I5115" s="510">
        <v>1180</v>
      </c>
    </row>
    <row r="5116" spans="3:9">
      <c r="C5116" s="870">
        <v>45684</v>
      </c>
      <c r="D5116" s="872">
        <v>0.625</v>
      </c>
      <c r="E5116" s="871">
        <v>712</v>
      </c>
      <c r="F5116" s="871">
        <v>456</v>
      </c>
      <c r="G5116" s="504">
        <v>712</v>
      </c>
      <c r="H5116" s="504">
        <v>456</v>
      </c>
      <c r="I5116" s="510">
        <v>1168</v>
      </c>
    </row>
    <row r="5117" spans="3:9">
      <c r="C5117" s="870">
        <v>45684</v>
      </c>
      <c r="D5117" s="872">
        <v>0.66666666666666663</v>
      </c>
      <c r="E5117" s="871">
        <v>709.8</v>
      </c>
      <c r="F5117" s="871">
        <v>456</v>
      </c>
      <c r="G5117" s="504">
        <v>709.8</v>
      </c>
      <c r="H5117" s="504">
        <v>456</v>
      </c>
      <c r="I5117" s="510">
        <v>1165.8</v>
      </c>
    </row>
    <row r="5118" spans="3:9">
      <c r="C5118" s="870">
        <v>45684</v>
      </c>
      <c r="D5118" s="872">
        <v>0.70833333333333337</v>
      </c>
      <c r="E5118" s="871">
        <v>707</v>
      </c>
      <c r="F5118" s="871">
        <v>454</v>
      </c>
      <c r="G5118" s="504">
        <v>707</v>
      </c>
      <c r="H5118" s="504">
        <v>454</v>
      </c>
      <c r="I5118" s="510">
        <v>1161</v>
      </c>
    </row>
    <row r="5119" spans="3:9">
      <c r="C5119" s="870">
        <v>45684</v>
      </c>
      <c r="D5119" s="872">
        <v>0.75</v>
      </c>
      <c r="E5119" s="871">
        <v>711.4</v>
      </c>
      <c r="F5119" s="871">
        <v>455</v>
      </c>
      <c r="G5119" s="504">
        <v>711.4</v>
      </c>
      <c r="H5119" s="504">
        <v>455</v>
      </c>
      <c r="I5119" s="510">
        <v>1166.4000000000001</v>
      </c>
    </row>
    <row r="5120" spans="3:9">
      <c r="C5120" s="870">
        <v>45684</v>
      </c>
      <c r="D5120" s="872">
        <v>0.79166666666666663</v>
      </c>
      <c r="E5120" s="871">
        <v>713.1</v>
      </c>
      <c r="F5120" s="871">
        <v>455</v>
      </c>
      <c r="G5120" s="504">
        <v>713.1</v>
      </c>
      <c r="H5120" s="504">
        <v>455</v>
      </c>
      <c r="I5120" s="510">
        <v>1168.0999999999999</v>
      </c>
    </row>
    <row r="5121" spans="3:9">
      <c r="C5121" s="870">
        <v>45684</v>
      </c>
      <c r="D5121" s="872">
        <v>0.83333333333333337</v>
      </c>
      <c r="E5121" s="871">
        <v>701.6</v>
      </c>
      <c r="F5121" s="871">
        <v>459</v>
      </c>
      <c r="G5121" s="504">
        <v>701.6</v>
      </c>
      <c r="H5121" s="504">
        <v>459</v>
      </c>
      <c r="I5121" s="510">
        <v>1160.5999999999999</v>
      </c>
    </row>
    <row r="5122" spans="3:9">
      <c r="C5122" s="870">
        <v>45684</v>
      </c>
      <c r="D5122" s="872">
        <v>0.875</v>
      </c>
      <c r="E5122" s="871">
        <v>661.9</v>
      </c>
      <c r="F5122" s="871">
        <v>457</v>
      </c>
      <c r="G5122" s="504">
        <v>661.9</v>
      </c>
      <c r="H5122" s="504">
        <v>457</v>
      </c>
      <c r="I5122" s="510">
        <v>1118.9000000000001</v>
      </c>
    </row>
    <row r="5123" spans="3:9">
      <c r="C5123" s="870">
        <v>45684</v>
      </c>
      <c r="D5123" s="872">
        <v>0.91666666666666663</v>
      </c>
      <c r="E5123" s="871">
        <v>687.2</v>
      </c>
      <c r="F5123" s="871">
        <v>435</v>
      </c>
      <c r="G5123" s="504">
        <v>687.2</v>
      </c>
      <c r="H5123" s="504">
        <v>435</v>
      </c>
      <c r="I5123" s="510">
        <v>1122.2</v>
      </c>
    </row>
    <row r="5124" spans="3:9">
      <c r="C5124" s="870">
        <v>45684</v>
      </c>
      <c r="D5124" s="872">
        <v>0.95833333333333337</v>
      </c>
      <c r="E5124" s="871">
        <v>665.6</v>
      </c>
      <c r="F5124" s="871">
        <v>478</v>
      </c>
      <c r="G5124" s="504">
        <v>665.6</v>
      </c>
      <c r="H5124" s="504">
        <v>478</v>
      </c>
      <c r="I5124" s="510">
        <v>1143.5999999999999</v>
      </c>
    </row>
    <row r="5125" spans="3:9">
      <c r="C5125" s="870">
        <v>45685</v>
      </c>
      <c r="D5125" s="872">
        <v>0</v>
      </c>
      <c r="E5125" s="871">
        <v>655.4</v>
      </c>
      <c r="F5125" s="871">
        <v>487</v>
      </c>
      <c r="G5125" s="504">
        <v>655.4</v>
      </c>
      <c r="H5125" s="504">
        <v>487</v>
      </c>
      <c r="I5125" s="510">
        <v>1142.4000000000001</v>
      </c>
    </row>
    <row r="5126" spans="3:9">
      <c r="C5126" s="870">
        <v>45685</v>
      </c>
      <c r="D5126" s="872">
        <v>4.1666666666666664E-2</v>
      </c>
      <c r="E5126" s="871">
        <v>665.1</v>
      </c>
      <c r="F5126" s="871">
        <v>483</v>
      </c>
      <c r="G5126" s="504">
        <v>665.1</v>
      </c>
      <c r="H5126" s="504">
        <v>483</v>
      </c>
      <c r="I5126" s="510">
        <v>1148.0999999999999</v>
      </c>
    </row>
    <row r="5127" spans="3:9">
      <c r="C5127" s="870">
        <v>45685</v>
      </c>
      <c r="D5127" s="872">
        <v>8.3333333333333329E-2</v>
      </c>
      <c r="E5127" s="871">
        <v>670</v>
      </c>
      <c r="F5127" s="871">
        <v>468</v>
      </c>
      <c r="G5127" s="504">
        <v>670</v>
      </c>
      <c r="H5127" s="504">
        <v>468</v>
      </c>
      <c r="I5127" s="510">
        <v>1138</v>
      </c>
    </row>
    <row r="5128" spans="3:9">
      <c r="C5128" s="870">
        <v>45685</v>
      </c>
      <c r="D5128" s="872">
        <v>0.125</v>
      </c>
      <c r="E5128" s="871">
        <v>670.1</v>
      </c>
      <c r="F5128" s="871">
        <v>465</v>
      </c>
      <c r="G5128" s="504">
        <v>670.1</v>
      </c>
      <c r="H5128" s="504">
        <v>465</v>
      </c>
      <c r="I5128" s="510">
        <v>1135.0999999999999</v>
      </c>
    </row>
    <row r="5129" spans="3:9">
      <c r="C5129" s="870">
        <v>45685</v>
      </c>
      <c r="D5129" s="872">
        <v>0.16666666666666666</v>
      </c>
      <c r="E5129" s="871">
        <v>682.3</v>
      </c>
      <c r="F5129" s="871">
        <v>465</v>
      </c>
      <c r="G5129" s="504">
        <v>682.3</v>
      </c>
      <c r="H5129" s="504">
        <v>465</v>
      </c>
      <c r="I5129" s="510">
        <v>1147.3</v>
      </c>
    </row>
    <row r="5130" spans="3:9">
      <c r="C5130" s="870">
        <v>45685</v>
      </c>
      <c r="D5130" s="872">
        <v>0.20833333333333334</v>
      </c>
      <c r="E5130" s="871">
        <v>689.6</v>
      </c>
      <c r="F5130" s="871">
        <v>460</v>
      </c>
      <c r="G5130" s="504">
        <v>689.6</v>
      </c>
      <c r="H5130" s="504">
        <v>460</v>
      </c>
      <c r="I5130" s="510">
        <v>1149.5999999999999</v>
      </c>
    </row>
    <row r="5131" spans="3:9">
      <c r="C5131" s="870">
        <v>45685</v>
      </c>
      <c r="D5131" s="872">
        <v>0.25</v>
      </c>
      <c r="E5131" s="871">
        <v>674.9</v>
      </c>
      <c r="F5131" s="871">
        <v>479</v>
      </c>
      <c r="G5131" s="504">
        <v>674.9</v>
      </c>
      <c r="H5131" s="504">
        <v>479</v>
      </c>
      <c r="I5131" s="510">
        <v>1153.9000000000001</v>
      </c>
    </row>
    <row r="5132" spans="3:9">
      <c r="C5132" s="870">
        <v>45685</v>
      </c>
      <c r="D5132" s="872">
        <v>0.29166666666666669</v>
      </c>
      <c r="E5132" s="871">
        <v>674.9</v>
      </c>
      <c r="F5132" s="871">
        <v>483</v>
      </c>
      <c r="G5132" s="504">
        <v>674.9</v>
      </c>
      <c r="H5132" s="504">
        <v>483</v>
      </c>
      <c r="I5132" s="510">
        <v>1157.9000000000001</v>
      </c>
    </row>
    <row r="5133" spans="3:9">
      <c r="C5133" s="870">
        <v>45685</v>
      </c>
      <c r="D5133" s="872">
        <v>0.33333333333333331</v>
      </c>
      <c r="E5133" s="871">
        <v>713.3</v>
      </c>
      <c r="F5133" s="871">
        <v>486</v>
      </c>
      <c r="G5133" s="504">
        <v>713.3</v>
      </c>
      <c r="H5133" s="504">
        <v>486</v>
      </c>
      <c r="I5133" s="510">
        <v>1199.3</v>
      </c>
    </row>
    <row r="5134" spans="3:9">
      <c r="C5134" s="870">
        <v>45685</v>
      </c>
      <c r="D5134" s="872">
        <v>0.375</v>
      </c>
      <c r="E5134" s="871">
        <v>700.9</v>
      </c>
      <c r="F5134" s="871">
        <v>488</v>
      </c>
      <c r="G5134" s="504">
        <v>700.9</v>
      </c>
      <c r="H5134" s="504">
        <v>488</v>
      </c>
      <c r="I5134" s="510">
        <v>1188.9000000000001</v>
      </c>
    </row>
    <row r="5135" spans="3:9">
      <c r="C5135" s="870">
        <v>45685</v>
      </c>
      <c r="D5135" s="872">
        <v>0.41666666666666669</v>
      </c>
      <c r="E5135" s="871">
        <v>700</v>
      </c>
      <c r="F5135" s="871">
        <v>490</v>
      </c>
      <c r="G5135" s="504">
        <v>700</v>
      </c>
      <c r="H5135" s="504">
        <v>490</v>
      </c>
      <c r="I5135" s="510">
        <v>1190</v>
      </c>
    </row>
    <row r="5136" spans="3:9">
      <c r="C5136" s="870">
        <v>45685</v>
      </c>
      <c r="D5136" s="872">
        <v>0.45833333333333331</v>
      </c>
      <c r="E5136" s="871">
        <v>703.1</v>
      </c>
      <c r="F5136" s="871">
        <v>486</v>
      </c>
      <c r="G5136" s="504">
        <v>703.1</v>
      </c>
      <c r="H5136" s="504">
        <v>486</v>
      </c>
      <c r="I5136" s="510">
        <v>1189.0999999999999</v>
      </c>
    </row>
    <row r="5137" spans="3:9">
      <c r="C5137" s="870">
        <v>45685</v>
      </c>
      <c r="D5137" s="872">
        <v>0.5</v>
      </c>
      <c r="E5137" s="871">
        <v>716.8</v>
      </c>
      <c r="F5137" s="871">
        <v>481</v>
      </c>
      <c r="G5137" s="504">
        <v>716.8</v>
      </c>
      <c r="H5137" s="504">
        <v>481</v>
      </c>
      <c r="I5137" s="510">
        <v>1197.8</v>
      </c>
    </row>
    <row r="5138" spans="3:9">
      <c r="C5138" s="870">
        <v>45685</v>
      </c>
      <c r="D5138" s="872">
        <v>0.54166666666666663</v>
      </c>
      <c r="E5138" s="871">
        <v>717.1</v>
      </c>
      <c r="F5138" s="871">
        <v>479</v>
      </c>
      <c r="G5138" s="504">
        <v>717.1</v>
      </c>
      <c r="H5138" s="504">
        <v>479</v>
      </c>
      <c r="I5138" s="510">
        <v>1196.0999999999999</v>
      </c>
    </row>
    <row r="5139" spans="3:9">
      <c r="C5139" s="870">
        <v>45685</v>
      </c>
      <c r="D5139" s="872">
        <v>0.58333333333333337</v>
      </c>
      <c r="E5139" s="871">
        <v>707.8</v>
      </c>
      <c r="F5139" s="871">
        <v>480</v>
      </c>
      <c r="G5139" s="504">
        <v>707.8</v>
      </c>
      <c r="H5139" s="504">
        <v>480</v>
      </c>
      <c r="I5139" s="510">
        <v>1187.8</v>
      </c>
    </row>
    <row r="5140" spans="3:9">
      <c r="C5140" s="870">
        <v>45685</v>
      </c>
      <c r="D5140" s="872">
        <v>0.625</v>
      </c>
      <c r="E5140" s="871">
        <v>706.6</v>
      </c>
      <c r="F5140" s="871">
        <v>481</v>
      </c>
      <c r="G5140" s="504">
        <v>706.6</v>
      </c>
      <c r="H5140" s="504">
        <v>481</v>
      </c>
      <c r="I5140" s="510">
        <v>1187.5999999999999</v>
      </c>
    </row>
    <row r="5141" spans="3:9">
      <c r="C5141" s="870">
        <v>45685</v>
      </c>
      <c r="D5141" s="872">
        <v>0.66666666666666663</v>
      </c>
      <c r="E5141" s="871">
        <v>710</v>
      </c>
      <c r="F5141" s="871">
        <v>482</v>
      </c>
      <c r="G5141" s="504">
        <v>710</v>
      </c>
      <c r="H5141" s="504">
        <v>482</v>
      </c>
      <c r="I5141" s="510">
        <v>1192</v>
      </c>
    </row>
    <row r="5142" spans="3:9">
      <c r="C5142" s="870">
        <v>45685</v>
      </c>
      <c r="D5142" s="872">
        <v>0.70833333333333337</v>
      </c>
      <c r="E5142" s="871">
        <v>710</v>
      </c>
      <c r="F5142" s="871">
        <v>481</v>
      </c>
      <c r="G5142" s="504">
        <v>710</v>
      </c>
      <c r="H5142" s="504">
        <v>481</v>
      </c>
      <c r="I5142" s="510">
        <v>1191</v>
      </c>
    </row>
    <row r="5143" spans="3:9">
      <c r="C5143" s="870">
        <v>45685</v>
      </c>
      <c r="D5143" s="872">
        <v>0.75</v>
      </c>
      <c r="E5143" s="871">
        <v>702.4</v>
      </c>
      <c r="F5143" s="871">
        <v>480</v>
      </c>
      <c r="G5143" s="504">
        <v>702.4</v>
      </c>
      <c r="H5143" s="504">
        <v>480</v>
      </c>
      <c r="I5143" s="510">
        <v>1182.4000000000001</v>
      </c>
    </row>
    <row r="5144" spans="3:9">
      <c r="C5144" s="870">
        <v>45685</v>
      </c>
      <c r="D5144" s="872">
        <v>0.79166666666666663</v>
      </c>
      <c r="E5144" s="871">
        <v>680</v>
      </c>
      <c r="F5144" s="871">
        <v>475</v>
      </c>
      <c r="G5144" s="504">
        <v>680</v>
      </c>
      <c r="H5144" s="504">
        <v>475</v>
      </c>
      <c r="I5144" s="510">
        <v>1155</v>
      </c>
    </row>
    <row r="5145" spans="3:9">
      <c r="C5145" s="870">
        <v>45685</v>
      </c>
      <c r="D5145" s="872">
        <v>0.83333333333333337</v>
      </c>
      <c r="E5145" s="871">
        <v>677.6</v>
      </c>
      <c r="F5145" s="871">
        <v>462</v>
      </c>
      <c r="G5145" s="504">
        <v>677.6</v>
      </c>
      <c r="H5145" s="504">
        <v>462</v>
      </c>
      <c r="I5145" s="510">
        <v>1139.5999999999999</v>
      </c>
    </row>
    <row r="5146" spans="3:9">
      <c r="C5146" s="870">
        <v>45685</v>
      </c>
      <c r="D5146" s="872">
        <v>0.875</v>
      </c>
      <c r="E5146" s="871">
        <v>682.7</v>
      </c>
      <c r="F5146" s="871">
        <v>474</v>
      </c>
      <c r="G5146" s="504">
        <v>682.7</v>
      </c>
      <c r="H5146" s="504">
        <v>474</v>
      </c>
      <c r="I5146" s="510">
        <v>1156.7</v>
      </c>
    </row>
    <row r="5147" spans="3:9">
      <c r="C5147" s="870">
        <v>45685</v>
      </c>
      <c r="D5147" s="872">
        <v>0.91666666666666663</v>
      </c>
      <c r="E5147" s="871">
        <v>678.5</v>
      </c>
      <c r="F5147" s="871">
        <v>490</v>
      </c>
      <c r="G5147" s="504">
        <v>678.5</v>
      </c>
      <c r="H5147" s="504">
        <v>490</v>
      </c>
      <c r="I5147" s="510">
        <v>1168.5</v>
      </c>
    </row>
    <row r="5148" spans="3:9">
      <c r="C5148" s="870">
        <v>45685</v>
      </c>
      <c r="D5148" s="872">
        <v>0.95833333333333337</v>
      </c>
      <c r="E5148" s="871">
        <v>671.2</v>
      </c>
      <c r="F5148" s="871">
        <v>484</v>
      </c>
      <c r="G5148" s="504">
        <v>671.2</v>
      </c>
      <c r="H5148" s="504">
        <v>484</v>
      </c>
      <c r="I5148" s="510">
        <v>1155.2</v>
      </c>
    </row>
    <row r="5149" spans="3:9">
      <c r="C5149" s="870">
        <v>45686</v>
      </c>
      <c r="D5149" s="872">
        <v>0</v>
      </c>
      <c r="E5149" s="871">
        <v>670</v>
      </c>
      <c r="F5149" s="871">
        <v>471</v>
      </c>
      <c r="G5149" s="504">
        <v>670</v>
      </c>
      <c r="H5149" s="504">
        <v>471</v>
      </c>
      <c r="I5149" s="510">
        <v>1141</v>
      </c>
    </row>
    <row r="5150" spans="3:9">
      <c r="C5150" s="870">
        <v>45686</v>
      </c>
      <c r="D5150" s="872">
        <v>4.1666666666666664E-2</v>
      </c>
      <c r="E5150" s="871">
        <v>663.3</v>
      </c>
      <c r="F5150" s="871">
        <v>471</v>
      </c>
      <c r="G5150" s="504">
        <v>663.3</v>
      </c>
      <c r="H5150" s="504">
        <v>471</v>
      </c>
      <c r="I5150" s="510">
        <v>1134.3</v>
      </c>
    </row>
    <row r="5151" spans="3:9">
      <c r="C5151" s="870">
        <v>45686</v>
      </c>
      <c r="D5151" s="872">
        <v>8.3333333333333329E-2</v>
      </c>
      <c r="E5151" s="871">
        <v>611.6</v>
      </c>
      <c r="F5151" s="871">
        <v>471</v>
      </c>
      <c r="G5151" s="504">
        <v>611.6</v>
      </c>
      <c r="H5151" s="504">
        <v>471</v>
      </c>
      <c r="I5151" s="510">
        <v>1082.5999999999999</v>
      </c>
    </row>
    <row r="5152" spans="3:9">
      <c r="C5152" s="870">
        <v>45686</v>
      </c>
      <c r="D5152" s="872">
        <v>0.125</v>
      </c>
      <c r="E5152" s="871">
        <v>632.5</v>
      </c>
      <c r="F5152" s="871">
        <v>469</v>
      </c>
      <c r="G5152" s="504">
        <v>632.5</v>
      </c>
      <c r="H5152" s="504">
        <v>469</v>
      </c>
      <c r="I5152" s="510">
        <v>1101.5</v>
      </c>
    </row>
    <row r="5153" spans="3:9">
      <c r="C5153" s="870">
        <v>45686</v>
      </c>
      <c r="D5153" s="872">
        <v>0.16666666666666666</v>
      </c>
      <c r="E5153" s="871">
        <v>619.79999999999995</v>
      </c>
      <c r="F5153" s="871">
        <v>457</v>
      </c>
      <c r="G5153" s="504">
        <v>619.79999999999995</v>
      </c>
      <c r="H5153" s="504">
        <v>457</v>
      </c>
      <c r="I5153" s="510">
        <v>1076.8</v>
      </c>
    </row>
    <row r="5154" spans="3:9">
      <c r="C5154" s="870">
        <v>45686</v>
      </c>
      <c r="D5154" s="872">
        <v>0.20833333333333334</v>
      </c>
      <c r="E5154" s="871">
        <v>619.79999999999995</v>
      </c>
      <c r="F5154" s="871">
        <v>455</v>
      </c>
      <c r="G5154" s="504">
        <v>619.79999999999995</v>
      </c>
      <c r="H5154" s="504">
        <v>455</v>
      </c>
      <c r="I5154" s="510">
        <v>1074.8</v>
      </c>
    </row>
    <row r="5155" spans="3:9">
      <c r="C5155" s="870">
        <v>45686</v>
      </c>
      <c r="D5155" s="872">
        <v>0.25</v>
      </c>
      <c r="E5155" s="871">
        <v>645.20000000000005</v>
      </c>
      <c r="F5155" s="871">
        <v>446</v>
      </c>
      <c r="G5155" s="504">
        <v>645.20000000000005</v>
      </c>
      <c r="H5155" s="504">
        <v>446</v>
      </c>
      <c r="I5155" s="510">
        <v>1091.2</v>
      </c>
    </row>
    <row r="5156" spans="3:9">
      <c r="C5156" s="870">
        <v>45686</v>
      </c>
      <c r="D5156" s="872">
        <v>0.29166666666666669</v>
      </c>
      <c r="E5156" s="871">
        <v>720.4</v>
      </c>
      <c r="F5156" s="871">
        <v>426</v>
      </c>
      <c r="G5156" s="504">
        <v>720.4</v>
      </c>
      <c r="H5156" s="504">
        <v>426</v>
      </c>
      <c r="I5156" s="510">
        <v>1146.4000000000001</v>
      </c>
    </row>
    <row r="5157" spans="3:9">
      <c r="C5157" s="870">
        <v>45686</v>
      </c>
      <c r="D5157" s="872">
        <v>0.33333333333333331</v>
      </c>
      <c r="E5157" s="871">
        <v>694.9</v>
      </c>
      <c r="F5157" s="871">
        <v>397</v>
      </c>
      <c r="G5157" s="504">
        <v>694.9</v>
      </c>
      <c r="H5157" s="504">
        <v>397</v>
      </c>
      <c r="I5157" s="510">
        <v>1091.9000000000001</v>
      </c>
    </row>
    <row r="5158" spans="3:9">
      <c r="C5158" s="870">
        <v>45686</v>
      </c>
      <c r="D5158" s="872">
        <v>0.375</v>
      </c>
      <c r="E5158" s="871">
        <v>663.9</v>
      </c>
      <c r="F5158" s="871">
        <v>474</v>
      </c>
      <c r="G5158" s="504">
        <v>663.9</v>
      </c>
      <c r="H5158" s="504">
        <v>474</v>
      </c>
      <c r="I5158" s="510">
        <v>1137.9000000000001</v>
      </c>
    </row>
    <row r="5159" spans="3:9">
      <c r="C5159" s="870">
        <v>45686</v>
      </c>
      <c r="D5159" s="872">
        <v>0.41666666666666669</v>
      </c>
      <c r="E5159" s="871">
        <v>689.3</v>
      </c>
      <c r="F5159" s="871">
        <v>364</v>
      </c>
      <c r="G5159" s="504">
        <v>689.3</v>
      </c>
      <c r="H5159" s="504">
        <v>364</v>
      </c>
      <c r="I5159" s="510">
        <v>1053.3</v>
      </c>
    </row>
    <row r="5160" spans="3:9">
      <c r="C5160" s="870">
        <v>45686</v>
      </c>
      <c r="D5160" s="872">
        <v>0.45833333333333331</v>
      </c>
      <c r="E5160" s="871">
        <v>666.8</v>
      </c>
      <c r="F5160" s="871">
        <v>565</v>
      </c>
      <c r="G5160" s="504">
        <v>666.8</v>
      </c>
      <c r="H5160" s="504">
        <v>565</v>
      </c>
      <c r="I5160" s="510">
        <v>1231.8</v>
      </c>
    </row>
    <row r="5161" spans="3:9">
      <c r="C5161" s="870">
        <v>45686</v>
      </c>
      <c r="D5161" s="872">
        <v>0.5</v>
      </c>
      <c r="E5161" s="871">
        <v>659.8</v>
      </c>
      <c r="F5161" s="871">
        <v>485</v>
      </c>
      <c r="G5161" s="504">
        <v>659.8</v>
      </c>
      <c r="H5161" s="504">
        <v>485</v>
      </c>
      <c r="I5161" s="510">
        <v>1144.8</v>
      </c>
    </row>
    <row r="5162" spans="3:9">
      <c r="C5162" s="870">
        <v>45686</v>
      </c>
      <c r="D5162" s="872">
        <v>0.54166666666666663</v>
      </c>
      <c r="E5162" s="871">
        <v>660.1</v>
      </c>
      <c r="F5162" s="871">
        <v>481</v>
      </c>
      <c r="G5162" s="504">
        <v>660.1</v>
      </c>
      <c r="H5162" s="504">
        <v>481</v>
      </c>
      <c r="I5162" s="510">
        <v>1141.0999999999999</v>
      </c>
    </row>
    <row r="5163" spans="3:9">
      <c r="C5163" s="870">
        <v>45686</v>
      </c>
      <c r="D5163" s="872">
        <v>0.58333333333333337</v>
      </c>
      <c r="E5163" s="871">
        <v>660</v>
      </c>
      <c r="F5163" s="871">
        <v>480</v>
      </c>
      <c r="G5163" s="504">
        <v>660</v>
      </c>
      <c r="H5163" s="504">
        <v>480</v>
      </c>
      <c r="I5163" s="510">
        <v>1140</v>
      </c>
    </row>
    <row r="5164" spans="3:9">
      <c r="C5164" s="870">
        <v>45686</v>
      </c>
      <c r="D5164" s="872">
        <v>0.625</v>
      </c>
      <c r="E5164" s="871">
        <v>660</v>
      </c>
      <c r="F5164" s="871">
        <v>479</v>
      </c>
      <c r="G5164" s="504">
        <v>660</v>
      </c>
      <c r="H5164" s="504">
        <v>479</v>
      </c>
      <c r="I5164" s="510">
        <v>1139</v>
      </c>
    </row>
    <row r="5165" spans="3:9">
      <c r="C5165" s="870">
        <v>45686</v>
      </c>
      <c r="D5165" s="872">
        <v>0.66666666666666663</v>
      </c>
      <c r="E5165" s="871">
        <v>660</v>
      </c>
      <c r="F5165" s="871">
        <v>478</v>
      </c>
      <c r="G5165" s="504">
        <v>660</v>
      </c>
      <c r="H5165" s="504">
        <v>478</v>
      </c>
      <c r="I5165" s="510">
        <v>1138</v>
      </c>
    </row>
    <row r="5166" spans="3:9">
      <c r="C5166" s="870">
        <v>45686</v>
      </c>
      <c r="D5166" s="872">
        <v>0.70833333333333337</v>
      </c>
      <c r="E5166" s="871">
        <v>680.2</v>
      </c>
      <c r="F5166" s="871">
        <v>471</v>
      </c>
      <c r="G5166" s="504">
        <v>680.2</v>
      </c>
      <c r="H5166" s="504">
        <v>471</v>
      </c>
      <c r="I5166" s="510">
        <v>1151.2</v>
      </c>
    </row>
    <row r="5167" spans="3:9">
      <c r="C5167" s="870">
        <v>45686</v>
      </c>
      <c r="D5167" s="872">
        <v>0.75</v>
      </c>
      <c r="E5167" s="871">
        <v>662.1</v>
      </c>
      <c r="F5167" s="871">
        <v>470</v>
      </c>
      <c r="G5167" s="504">
        <v>662.1</v>
      </c>
      <c r="H5167" s="504">
        <v>470</v>
      </c>
      <c r="I5167" s="510">
        <v>1132.0999999999999</v>
      </c>
    </row>
    <row r="5168" spans="3:9">
      <c r="C5168" s="870">
        <v>45686</v>
      </c>
      <c r="D5168" s="872">
        <v>0.79166666666666663</v>
      </c>
      <c r="E5168" s="871">
        <v>652.20000000000005</v>
      </c>
      <c r="F5168" s="871">
        <v>466</v>
      </c>
      <c r="G5168" s="504">
        <v>652.20000000000005</v>
      </c>
      <c r="H5168" s="504">
        <v>466</v>
      </c>
      <c r="I5168" s="510">
        <v>1118.2</v>
      </c>
    </row>
    <row r="5169" spans="3:9">
      <c r="C5169" s="870">
        <v>45686</v>
      </c>
      <c r="D5169" s="872">
        <v>0.83333333333333337</v>
      </c>
      <c r="E5169" s="871">
        <v>622.5</v>
      </c>
      <c r="F5169" s="871">
        <v>458</v>
      </c>
      <c r="G5169" s="504">
        <v>622.5</v>
      </c>
      <c r="H5169" s="504">
        <v>458</v>
      </c>
      <c r="I5169" s="510">
        <v>1080.5</v>
      </c>
    </row>
    <row r="5170" spans="3:9">
      <c r="C5170" s="870">
        <v>45686</v>
      </c>
      <c r="D5170" s="872">
        <v>0.875</v>
      </c>
      <c r="E5170" s="871">
        <v>639.5</v>
      </c>
      <c r="F5170" s="871">
        <v>458</v>
      </c>
      <c r="G5170" s="504">
        <v>639.5</v>
      </c>
      <c r="H5170" s="504">
        <v>458</v>
      </c>
      <c r="I5170" s="510">
        <v>1097.5</v>
      </c>
    </row>
    <row r="5171" spans="3:9">
      <c r="C5171" s="870">
        <v>45686</v>
      </c>
      <c r="D5171" s="872">
        <v>0.91666666666666663</v>
      </c>
      <c r="E5171" s="871">
        <v>688.7</v>
      </c>
      <c r="F5171" s="871">
        <v>459</v>
      </c>
      <c r="G5171" s="504">
        <v>688.7</v>
      </c>
      <c r="H5171" s="504">
        <v>459</v>
      </c>
      <c r="I5171" s="510">
        <v>1147.7</v>
      </c>
    </row>
    <row r="5172" spans="3:9">
      <c r="C5172" s="870">
        <v>45686</v>
      </c>
      <c r="D5172" s="872">
        <v>0.95833333333333337</v>
      </c>
      <c r="E5172" s="871">
        <v>749.6</v>
      </c>
      <c r="F5172" s="871">
        <v>543</v>
      </c>
      <c r="G5172" s="504">
        <v>749.6</v>
      </c>
      <c r="H5172" s="504">
        <v>543</v>
      </c>
      <c r="I5172" s="510">
        <v>1292.5999999999999</v>
      </c>
    </row>
    <row r="5173" spans="3:9">
      <c r="C5173" s="870">
        <v>45687</v>
      </c>
      <c r="D5173" s="872">
        <v>0</v>
      </c>
      <c r="E5173" s="871">
        <v>750.3</v>
      </c>
      <c r="F5173" s="871">
        <v>506</v>
      </c>
      <c r="G5173" s="504">
        <v>750.3</v>
      </c>
      <c r="H5173" s="504">
        <v>506</v>
      </c>
      <c r="I5173" s="510">
        <v>1256.3</v>
      </c>
    </row>
    <row r="5174" spans="3:9">
      <c r="C5174" s="870">
        <v>45687</v>
      </c>
      <c r="D5174" s="872">
        <v>4.1666666666666664E-2</v>
      </c>
      <c r="E5174" s="871">
        <v>713.7</v>
      </c>
      <c r="F5174" s="871">
        <v>490</v>
      </c>
      <c r="G5174" s="504">
        <v>713.7</v>
      </c>
      <c r="H5174" s="504">
        <v>490</v>
      </c>
      <c r="I5174" s="510">
        <v>1203.7</v>
      </c>
    </row>
    <row r="5175" spans="3:9">
      <c r="C5175" s="870">
        <v>45687</v>
      </c>
      <c r="D5175" s="872">
        <v>8.3333333333333329E-2</v>
      </c>
      <c r="E5175" s="871">
        <v>663.8</v>
      </c>
      <c r="F5175" s="871">
        <v>460</v>
      </c>
      <c r="G5175" s="504">
        <v>663.8</v>
      </c>
      <c r="H5175" s="504">
        <v>460</v>
      </c>
      <c r="I5175" s="510">
        <v>1123.8</v>
      </c>
    </row>
    <row r="5176" spans="3:9">
      <c r="C5176" s="870">
        <v>45687</v>
      </c>
      <c r="D5176" s="872">
        <v>0.125</v>
      </c>
      <c r="E5176" s="871">
        <v>645.1</v>
      </c>
      <c r="F5176" s="871">
        <v>448</v>
      </c>
      <c r="G5176" s="504">
        <v>645.1</v>
      </c>
      <c r="H5176" s="504">
        <v>448</v>
      </c>
      <c r="I5176" s="510">
        <v>1093.0999999999999</v>
      </c>
    </row>
    <row r="5177" spans="3:9">
      <c r="C5177" s="870">
        <v>45687</v>
      </c>
      <c r="D5177" s="872">
        <v>0.16666666666666666</v>
      </c>
      <c r="E5177" s="871">
        <v>645.5</v>
      </c>
      <c r="F5177" s="871">
        <v>461</v>
      </c>
      <c r="G5177" s="504">
        <v>645.5</v>
      </c>
      <c r="H5177" s="504">
        <v>461</v>
      </c>
      <c r="I5177" s="510">
        <v>1106.5</v>
      </c>
    </row>
    <row r="5178" spans="3:9">
      <c r="C5178" s="870">
        <v>45687</v>
      </c>
      <c r="D5178" s="872">
        <v>0.20833333333333334</v>
      </c>
      <c r="E5178" s="871">
        <v>649.9</v>
      </c>
      <c r="F5178" s="871">
        <v>472</v>
      </c>
      <c r="G5178" s="504">
        <v>649.9</v>
      </c>
      <c r="H5178" s="504">
        <v>472</v>
      </c>
      <c r="I5178" s="510">
        <v>1121.9000000000001</v>
      </c>
    </row>
    <row r="5179" spans="3:9">
      <c r="C5179" s="870">
        <v>45687</v>
      </c>
      <c r="D5179" s="872">
        <v>0.25</v>
      </c>
      <c r="E5179" s="871">
        <v>659.6</v>
      </c>
      <c r="F5179" s="871">
        <v>473</v>
      </c>
      <c r="G5179" s="504">
        <v>659.6</v>
      </c>
      <c r="H5179" s="504">
        <v>473</v>
      </c>
      <c r="I5179" s="510">
        <v>1132.5999999999999</v>
      </c>
    </row>
    <row r="5180" spans="3:9">
      <c r="C5180" s="870">
        <v>45687</v>
      </c>
      <c r="D5180" s="872">
        <v>0.29166666666666669</v>
      </c>
      <c r="E5180" s="871">
        <v>659.5</v>
      </c>
      <c r="F5180" s="871">
        <v>480</v>
      </c>
      <c r="G5180" s="504">
        <v>659.5</v>
      </c>
      <c r="H5180" s="504">
        <v>480</v>
      </c>
      <c r="I5180" s="510">
        <v>1139.5</v>
      </c>
    </row>
    <row r="5181" spans="3:9">
      <c r="C5181" s="870">
        <v>45687</v>
      </c>
      <c r="D5181" s="872">
        <v>0.33333333333333331</v>
      </c>
      <c r="E5181" s="871">
        <v>650</v>
      </c>
      <c r="F5181" s="871">
        <v>488</v>
      </c>
      <c r="G5181" s="504">
        <v>650</v>
      </c>
      <c r="H5181" s="504">
        <v>488</v>
      </c>
      <c r="I5181" s="510">
        <v>1138</v>
      </c>
    </row>
    <row r="5182" spans="3:9">
      <c r="C5182" s="870">
        <v>45687</v>
      </c>
      <c r="D5182" s="872">
        <v>0.375</v>
      </c>
      <c r="E5182" s="871">
        <v>649.9</v>
      </c>
      <c r="F5182" s="871">
        <v>489</v>
      </c>
      <c r="G5182" s="504">
        <v>649.9</v>
      </c>
      <c r="H5182" s="504">
        <v>489</v>
      </c>
      <c r="I5182" s="510">
        <v>1138.9000000000001</v>
      </c>
    </row>
    <row r="5183" spans="3:9">
      <c r="C5183" s="870">
        <v>45687</v>
      </c>
      <c r="D5183" s="872">
        <v>0.41666666666666669</v>
      </c>
      <c r="E5183" s="871">
        <v>649.9</v>
      </c>
      <c r="F5183" s="871">
        <v>490</v>
      </c>
      <c r="G5183" s="504">
        <v>649.9</v>
      </c>
      <c r="H5183" s="504">
        <v>490</v>
      </c>
      <c r="I5183" s="510">
        <v>1139.9000000000001</v>
      </c>
    </row>
    <row r="5184" spans="3:9">
      <c r="C5184" s="870">
        <v>45687</v>
      </c>
      <c r="D5184" s="872">
        <v>0.45833333333333331</v>
      </c>
      <c r="E5184" s="871">
        <v>649.9</v>
      </c>
      <c r="F5184" s="871">
        <v>489</v>
      </c>
      <c r="G5184" s="504">
        <v>649.9</v>
      </c>
      <c r="H5184" s="504">
        <v>489</v>
      </c>
      <c r="I5184" s="510">
        <v>1138.9000000000001</v>
      </c>
    </row>
    <row r="5185" spans="3:9">
      <c r="C5185" s="870">
        <v>45687</v>
      </c>
      <c r="D5185" s="872">
        <v>0.5</v>
      </c>
      <c r="E5185" s="871">
        <v>663.3</v>
      </c>
      <c r="F5185" s="871">
        <v>490</v>
      </c>
      <c r="G5185" s="504">
        <v>663.3</v>
      </c>
      <c r="H5185" s="504">
        <v>490</v>
      </c>
      <c r="I5185" s="510">
        <v>1153.3</v>
      </c>
    </row>
    <row r="5186" spans="3:9">
      <c r="C5186" s="870">
        <v>45687</v>
      </c>
      <c r="D5186" s="872">
        <v>0.54166666666666663</v>
      </c>
      <c r="E5186" s="871">
        <v>660</v>
      </c>
      <c r="F5186" s="871">
        <v>492</v>
      </c>
      <c r="G5186" s="504">
        <v>660</v>
      </c>
      <c r="H5186" s="504">
        <v>492</v>
      </c>
      <c r="I5186" s="510">
        <v>1152</v>
      </c>
    </row>
    <row r="5187" spans="3:9">
      <c r="C5187" s="870">
        <v>45687</v>
      </c>
      <c r="D5187" s="872">
        <v>0.58333333333333337</v>
      </c>
      <c r="E5187" s="871">
        <v>660</v>
      </c>
      <c r="F5187" s="871">
        <v>491</v>
      </c>
      <c r="G5187" s="504">
        <v>660</v>
      </c>
      <c r="H5187" s="504">
        <v>491</v>
      </c>
      <c r="I5187" s="510">
        <v>1151</v>
      </c>
    </row>
    <row r="5188" spans="3:9">
      <c r="C5188" s="870">
        <v>45687</v>
      </c>
      <c r="D5188" s="872">
        <v>0.625</v>
      </c>
      <c r="E5188" s="871">
        <v>660.5</v>
      </c>
      <c r="F5188" s="871">
        <v>489</v>
      </c>
      <c r="G5188" s="504">
        <v>660.5</v>
      </c>
      <c r="H5188" s="504">
        <v>489</v>
      </c>
      <c r="I5188" s="510">
        <v>1149.5</v>
      </c>
    </row>
    <row r="5189" spans="3:9">
      <c r="C5189" s="870">
        <v>45687</v>
      </c>
      <c r="D5189" s="872">
        <v>0.66666666666666663</v>
      </c>
      <c r="E5189" s="871">
        <v>670</v>
      </c>
      <c r="F5189" s="871">
        <v>485</v>
      </c>
      <c r="G5189" s="504">
        <v>670</v>
      </c>
      <c r="H5189" s="504">
        <v>485</v>
      </c>
      <c r="I5189" s="510">
        <v>1155</v>
      </c>
    </row>
    <row r="5190" spans="3:9">
      <c r="C5190" s="870">
        <v>45687</v>
      </c>
      <c r="D5190" s="872">
        <v>0.70833333333333337</v>
      </c>
      <c r="E5190" s="871">
        <v>669.9</v>
      </c>
      <c r="F5190" s="871">
        <v>480</v>
      </c>
      <c r="G5190" s="504">
        <v>669.9</v>
      </c>
      <c r="H5190" s="504">
        <v>480</v>
      </c>
      <c r="I5190" s="510">
        <v>1149.9000000000001</v>
      </c>
    </row>
    <row r="5191" spans="3:9">
      <c r="C5191" s="870">
        <v>45687</v>
      </c>
      <c r="D5191" s="872">
        <v>0.75</v>
      </c>
      <c r="E5191" s="871">
        <v>670.1</v>
      </c>
      <c r="F5191" s="871">
        <v>480</v>
      </c>
      <c r="G5191" s="504">
        <v>670.1</v>
      </c>
      <c r="H5191" s="504">
        <v>480</v>
      </c>
      <c r="I5191" s="510">
        <v>1150.0999999999999</v>
      </c>
    </row>
    <row r="5192" spans="3:9">
      <c r="C5192" s="870">
        <v>45687</v>
      </c>
      <c r="D5192" s="872">
        <v>0.79166666666666663</v>
      </c>
      <c r="E5192" s="871">
        <v>670.1</v>
      </c>
      <c r="F5192" s="871">
        <v>480</v>
      </c>
      <c r="G5192" s="504">
        <v>670.1</v>
      </c>
      <c r="H5192" s="504">
        <v>480</v>
      </c>
      <c r="I5192" s="510">
        <v>1150.0999999999999</v>
      </c>
    </row>
    <row r="5193" spans="3:9">
      <c r="C5193" s="870">
        <v>45687</v>
      </c>
      <c r="D5193" s="872">
        <v>0.83333333333333337</v>
      </c>
      <c r="E5193" s="871">
        <v>666.2</v>
      </c>
      <c r="F5193" s="871">
        <v>483</v>
      </c>
      <c r="G5193" s="504">
        <v>666.2</v>
      </c>
      <c r="H5193" s="504">
        <v>483</v>
      </c>
      <c r="I5193" s="510">
        <v>1149.2</v>
      </c>
    </row>
    <row r="5194" spans="3:9">
      <c r="C5194" s="870">
        <v>45687</v>
      </c>
      <c r="D5194" s="872">
        <v>0.875</v>
      </c>
      <c r="E5194" s="871">
        <v>655</v>
      </c>
      <c r="F5194" s="871">
        <v>465</v>
      </c>
      <c r="G5194" s="504">
        <v>655</v>
      </c>
      <c r="H5194" s="504">
        <v>465</v>
      </c>
      <c r="I5194" s="510">
        <v>1120</v>
      </c>
    </row>
    <row r="5195" spans="3:9">
      <c r="C5195" s="870">
        <v>45687</v>
      </c>
      <c r="D5195" s="872">
        <v>0.91666666666666663</v>
      </c>
      <c r="E5195" s="871">
        <v>654.9</v>
      </c>
      <c r="F5195" s="871">
        <v>450</v>
      </c>
      <c r="G5195" s="504">
        <v>654.9</v>
      </c>
      <c r="H5195" s="504">
        <v>450</v>
      </c>
      <c r="I5195" s="510">
        <v>1104.9000000000001</v>
      </c>
    </row>
    <row r="5196" spans="3:9">
      <c r="C5196" s="870">
        <v>45687</v>
      </c>
      <c r="D5196" s="872">
        <v>0.95833333333333337</v>
      </c>
      <c r="E5196" s="871">
        <v>655</v>
      </c>
      <c r="F5196" s="871">
        <v>437</v>
      </c>
      <c r="G5196" s="504">
        <v>655</v>
      </c>
      <c r="H5196" s="504">
        <v>437</v>
      </c>
      <c r="I5196" s="510">
        <v>1092</v>
      </c>
    </row>
    <row r="5197" spans="3:9">
      <c r="C5197" s="870">
        <v>45688</v>
      </c>
      <c r="D5197" s="872">
        <v>0</v>
      </c>
      <c r="E5197" s="871">
        <v>655.20000000000005</v>
      </c>
      <c r="F5197" s="871">
        <v>409</v>
      </c>
      <c r="G5197" s="504">
        <v>655.20000000000005</v>
      </c>
      <c r="H5197" s="504">
        <v>409</v>
      </c>
      <c r="I5197" s="510">
        <v>1064.2</v>
      </c>
    </row>
    <row r="5198" spans="3:9">
      <c r="C5198" s="870">
        <v>45688</v>
      </c>
      <c r="D5198" s="872">
        <v>4.1666666666666664E-2</v>
      </c>
      <c r="E5198" s="871">
        <v>655.1</v>
      </c>
      <c r="F5198" s="871">
        <v>394</v>
      </c>
      <c r="G5198" s="504">
        <v>655.1</v>
      </c>
      <c r="H5198" s="504">
        <v>394</v>
      </c>
      <c r="I5198" s="510">
        <v>1049.0999999999999</v>
      </c>
    </row>
    <row r="5199" spans="3:9">
      <c r="C5199" s="870">
        <v>45688</v>
      </c>
      <c r="D5199" s="872">
        <v>8.3333333333333329E-2</v>
      </c>
      <c r="E5199" s="871">
        <v>654.79999999999995</v>
      </c>
      <c r="F5199" s="871">
        <v>461</v>
      </c>
      <c r="G5199" s="504">
        <v>654.79999999999995</v>
      </c>
      <c r="H5199" s="504">
        <v>461</v>
      </c>
      <c r="I5199" s="510">
        <v>1115.8</v>
      </c>
    </row>
    <row r="5200" spans="3:9">
      <c r="C5200" s="870">
        <v>45688</v>
      </c>
      <c r="D5200" s="872">
        <v>0.125</v>
      </c>
      <c r="E5200" s="871">
        <v>655</v>
      </c>
      <c r="F5200" s="871">
        <v>553</v>
      </c>
      <c r="G5200" s="504">
        <v>655</v>
      </c>
      <c r="H5200" s="504">
        <v>553</v>
      </c>
      <c r="I5200" s="510">
        <v>1208</v>
      </c>
    </row>
    <row r="5201" spans="3:9">
      <c r="C5201" s="870">
        <v>45688</v>
      </c>
      <c r="D5201" s="872">
        <v>0.16666666666666666</v>
      </c>
      <c r="E5201" s="871">
        <v>655.1</v>
      </c>
      <c r="F5201" s="871">
        <v>463</v>
      </c>
      <c r="G5201" s="504">
        <v>655.1</v>
      </c>
      <c r="H5201" s="504">
        <v>463</v>
      </c>
      <c r="I5201" s="510">
        <v>1118.0999999999999</v>
      </c>
    </row>
    <row r="5202" spans="3:9">
      <c r="C5202" s="870">
        <v>45688</v>
      </c>
      <c r="D5202" s="872">
        <v>0.20833333333333334</v>
      </c>
      <c r="E5202" s="871">
        <v>665.5</v>
      </c>
      <c r="F5202" s="871">
        <v>458</v>
      </c>
      <c r="G5202" s="504">
        <v>665.5</v>
      </c>
      <c r="H5202" s="504">
        <v>458</v>
      </c>
      <c r="I5202" s="510">
        <v>1123.5</v>
      </c>
    </row>
    <row r="5203" spans="3:9">
      <c r="C5203" s="870">
        <v>45688</v>
      </c>
      <c r="D5203" s="872">
        <v>0.25</v>
      </c>
      <c r="E5203" s="871">
        <v>259.5</v>
      </c>
      <c r="F5203" s="871">
        <v>350</v>
      </c>
      <c r="G5203" s="504">
        <v>259.5</v>
      </c>
      <c r="H5203" s="504">
        <v>350</v>
      </c>
      <c r="I5203" s="510">
        <v>609.5</v>
      </c>
    </row>
    <row r="5204" spans="3:9">
      <c r="C5204" s="870">
        <v>45688</v>
      </c>
      <c r="D5204" s="872">
        <v>0.29166666666666669</v>
      </c>
      <c r="E5204" s="871">
        <v>275.3</v>
      </c>
      <c r="F5204" s="871">
        <v>293</v>
      </c>
      <c r="G5204" s="504">
        <v>275.3</v>
      </c>
      <c r="H5204" s="504">
        <v>293</v>
      </c>
      <c r="I5204" s="510">
        <v>568.29999999999995</v>
      </c>
    </row>
    <row r="5205" spans="3:9">
      <c r="C5205" s="870">
        <v>45688</v>
      </c>
      <c r="D5205" s="872">
        <v>0.33333333333333331</v>
      </c>
      <c r="E5205" s="871">
        <v>47.8</v>
      </c>
      <c r="F5205" s="871">
        <v>29</v>
      </c>
      <c r="G5205" s="504">
        <v>0</v>
      </c>
      <c r="H5205" s="504">
        <v>0</v>
      </c>
      <c r="I5205" s="510">
        <v>0</v>
      </c>
    </row>
    <row r="5206" spans="3:9">
      <c r="C5206" s="870">
        <v>45688</v>
      </c>
      <c r="D5206" s="872">
        <v>0.375</v>
      </c>
      <c r="E5206" s="871">
        <v>-0.1</v>
      </c>
      <c r="F5206" s="871">
        <v>0</v>
      </c>
      <c r="G5206" s="504">
        <v>0</v>
      </c>
      <c r="H5206" s="504">
        <v>0</v>
      </c>
      <c r="I5206" s="510">
        <v>0</v>
      </c>
    </row>
    <row r="5207" spans="3:9">
      <c r="C5207" s="870">
        <v>45688</v>
      </c>
      <c r="D5207" s="872">
        <v>0.41666666666666669</v>
      </c>
      <c r="E5207" s="871">
        <v>-0.1</v>
      </c>
      <c r="F5207" s="871">
        <v>0</v>
      </c>
      <c r="G5207" s="504">
        <v>0</v>
      </c>
      <c r="H5207" s="504">
        <v>0</v>
      </c>
      <c r="I5207" s="510">
        <v>0</v>
      </c>
    </row>
    <row r="5208" spans="3:9">
      <c r="C5208" s="870">
        <v>45688</v>
      </c>
      <c r="D5208" s="872">
        <v>0.45833333333333331</v>
      </c>
      <c r="E5208" s="871">
        <v>-0.1</v>
      </c>
      <c r="F5208" s="871">
        <v>0</v>
      </c>
      <c r="G5208" s="504">
        <v>0</v>
      </c>
      <c r="H5208" s="504">
        <v>0</v>
      </c>
      <c r="I5208" s="510">
        <v>0</v>
      </c>
    </row>
    <row r="5209" spans="3:9">
      <c r="C5209" s="870">
        <v>45688</v>
      </c>
      <c r="D5209" s="872">
        <v>0.5</v>
      </c>
      <c r="E5209" s="871">
        <v>-0.1</v>
      </c>
      <c r="F5209" s="871">
        <v>0</v>
      </c>
      <c r="G5209" s="504">
        <v>0</v>
      </c>
      <c r="H5209" s="504">
        <v>0</v>
      </c>
      <c r="I5209" s="510">
        <v>0</v>
      </c>
    </row>
    <row r="5210" spans="3:9">
      <c r="C5210" s="870">
        <v>45688</v>
      </c>
      <c r="D5210" s="872">
        <v>0.54166666666666663</v>
      </c>
      <c r="E5210" s="871">
        <v>-0.1</v>
      </c>
      <c r="F5210" s="871">
        <v>0</v>
      </c>
      <c r="G5210" s="504">
        <v>0</v>
      </c>
      <c r="H5210" s="504">
        <v>0</v>
      </c>
      <c r="I5210" s="510">
        <v>0</v>
      </c>
    </row>
    <row r="5211" spans="3:9">
      <c r="C5211" s="870">
        <v>45688</v>
      </c>
      <c r="D5211" s="872">
        <v>0.58333333333333337</v>
      </c>
      <c r="E5211" s="871">
        <v>-0.1</v>
      </c>
      <c r="F5211" s="871">
        <v>0</v>
      </c>
      <c r="G5211" s="504">
        <v>0</v>
      </c>
      <c r="H5211" s="504">
        <v>0</v>
      </c>
      <c r="I5211" s="510">
        <v>0</v>
      </c>
    </row>
    <row r="5212" spans="3:9">
      <c r="C5212" s="870">
        <v>45688</v>
      </c>
      <c r="D5212" s="872">
        <v>0.625</v>
      </c>
      <c r="E5212" s="871">
        <v>-0.1</v>
      </c>
      <c r="F5212" s="871">
        <v>0</v>
      </c>
      <c r="G5212" s="504">
        <v>0</v>
      </c>
      <c r="H5212" s="504">
        <v>0</v>
      </c>
      <c r="I5212" s="510">
        <v>0</v>
      </c>
    </row>
    <row r="5213" spans="3:9">
      <c r="C5213" s="870">
        <v>45688</v>
      </c>
      <c r="D5213" s="872">
        <v>0.66666666666666663</v>
      </c>
      <c r="E5213" s="871">
        <v>-0.1</v>
      </c>
      <c r="F5213" s="871">
        <v>0</v>
      </c>
      <c r="G5213" s="504">
        <v>0</v>
      </c>
      <c r="H5213" s="504">
        <v>0</v>
      </c>
      <c r="I5213" s="510">
        <v>0</v>
      </c>
    </row>
    <row r="5214" spans="3:9">
      <c r="C5214" s="870">
        <v>45688</v>
      </c>
      <c r="D5214" s="872">
        <v>0.70833333333333337</v>
      </c>
      <c r="E5214" s="871">
        <v>-0.1</v>
      </c>
      <c r="F5214" s="871">
        <v>0</v>
      </c>
      <c r="G5214" s="504">
        <v>0</v>
      </c>
      <c r="H5214" s="504">
        <v>0</v>
      </c>
      <c r="I5214" s="510">
        <v>0</v>
      </c>
    </row>
    <row r="5215" spans="3:9">
      <c r="C5215" s="870">
        <v>45688</v>
      </c>
      <c r="D5215" s="872">
        <v>0.75</v>
      </c>
      <c r="E5215" s="871">
        <v>-0.1</v>
      </c>
      <c r="F5215" s="871">
        <v>0</v>
      </c>
      <c r="G5215" s="504">
        <v>0</v>
      </c>
      <c r="H5215" s="504">
        <v>0</v>
      </c>
      <c r="I5215" s="510">
        <v>0</v>
      </c>
    </row>
    <row r="5216" spans="3:9">
      <c r="C5216" s="870">
        <v>45688</v>
      </c>
      <c r="D5216" s="872">
        <v>0.79166666666666663</v>
      </c>
      <c r="E5216" s="871">
        <v>-0.1</v>
      </c>
      <c r="F5216" s="871">
        <v>0</v>
      </c>
      <c r="G5216" s="504">
        <v>0</v>
      </c>
      <c r="H5216" s="504">
        <v>0</v>
      </c>
      <c r="I5216" s="510">
        <v>0</v>
      </c>
    </row>
    <row r="5217" spans="3:9">
      <c r="C5217" s="870">
        <v>45688</v>
      </c>
      <c r="D5217" s="872">
        <v>0.83333333333333337</v>
      </c>
      <c r="E5217" s="871">
        <v>-0.1</v>
      </c>
      <c r="F5217" s="871">
        <v>0</v>
      </c>
      <c r="G5217" s="504">
        <v>0</v>
      </c>
      <c r="H5217" s="504">
        <v>0</v>
      </c>
      <c r="I5217" s="510">
        <v>0</v>
      </c>
    </row>
    <row r="5218" spans="3:9">
      <c r="C5218" s="870">
        <v>45688</v>
      </c>
      <c r="D5218" s="872">
        <v>0.875</v>
      </c>
      <c r="E5218" s="871">
        <v>-0.1</v>
      </c>
      <c r="F5218" s="871">
        <v>0</v>
      </c>
      <c r="G5218" s="504">
        <v>0</v>
      </c>
      <c r="H5218" s="504">
        <v>0</v>
      </c>
      <c r="I5218" s="510">
        <v>0</v>
      </c>
    </row>
    <row r="5219" spans="3:9">
      <c r="C5219" s="870">
        <v>45688</v>
      </c>
      <c r="D5219" s="872">
        <v>0.91666666666666663</v>
      </c>
      <c r="E5219" s="871">
        <v>-0.1</v>
      </c>
      <c r="F5219" s="871">
        <v>0</v>
      </c>
      <c r="G5219" s="504">
        <v>0</v>
      </c>
      <c r="H5219" s="504">
        <v>0</v>
      </c>
      <c r="I5219" s="510">
        <v>0</v>
      </c>
    </row>
    <row r="5220" spans="3:9">
      <c r="C5220" s="870">
        <v>45688</v>
      </c>
      <c r="D5220" s="872">
        <v>0.95833333333333337</v>
      </c>
      <c r="E5220" s="871">
        <v>-0.1</v>
      </c>
      <c r="F5220" s="871">
        <v>0</v>
      </c>
      <c r="G5220" s="504">
        <v>0</v>
      </c>
      <c r="H5220" s="504">
        <v>0</v>
      </c>
      <c r="I5220" s="510">
        <v>0</v>
      </c>
    </row>
    <row r="5221" spans="3:9">
      <c r="C5221" s="870">
        <v>45689</v>
      </c>
      <c r="D5221" s="872">
        <v>0</v>
      </c>
      <c r="E5221" s="871">
        <v>-0.1</v>
      </c>
      <c r="F5221" s="871">
        <v>0</v>
      </c>
      <c r="G5221" s="504">
        <v>0</v>
      </c>
      <c r="H5221" s="504">
        <v>0</v>
      </c>
      <c r="I5221" s="510">
        <v>0</v>
      </c>
    </row>
    <row r="5222" spans="3:9">
      <c r="C5222" s="870">
        <v>45689</v>
      </c>
      <c r="D5222" s="872">
        <v>4.1666666666666664E-2</v>
      </c>
      <c r="E5222" s="871">
        <v>140.80000000000001</v>
      </c>
      <c r="F5222" s="871">
        <v>55</v>
      </c>
      <c r="G5222" s="504">
        <v>140.80000000000001</v>
      </c>
      <c r="H5222" s="504">
        <v>55</v>
      </c>
      <c r="I5222" s="510">
        <v>195.8</v>
      </c>
    </row>
    <row r="5223" spans="3:9">
      <c r="C5223" s="870">
        <v>45689</v>
      </c>
      <c r="D5223" s="872">
        <v>8.3333333333333329E-2</v>
      </c>
      <c r="E5223" s="871">
        <v>47.8</v>
      </c>
      <c r="F5223" s="871">
        <v>293</v>
      </c>
      <c r="G5223" s="504">
        <v>0</v>
      </c>
      <c r="H5223" s="504">
        <v>293</v>
      </c>
      <c r="I5223" s="510">
        <v>293</v>
      </c>
    </row>
    <row r="5224" spans="3:9">
      <c r="C5224" s="870">
        <v>45689</v>
      </c>
      <c r="D5224" s="872">
        <v>0.125</v>
      </c>
      <c r="E5224" s="871">
        <v>407.6</v>
      </c>
      <c r="F5224" s="871">
        <v>596</v>
      </c>
      <c r="G5224" s="504">
        <v>407.6</v>
      </c>
      <c r="H5224" s="504">
        <v>596</v>
      </c>
      <c r="I5224" s="510">
        <v>1003.6</v>
      </c>
    </row>
    <row r="5225" spans="3:9">
      <c r="C5225" s="870">
        <v>45689</v>
      </c>
      <c r="D5225" s="872">
        <v>0.16666666666666666</v>
      </c>
      <c r="E5225" s="871">
        <v>465.1</v>
      </c>
      <c r="F5225" s="871">
        <v>523</v>
      </c>
      <c r="G5225" s="504">
        <v>465.1</v>
      </c>
      <c r="H5225" s="504">
        <v>523</v>
      </c>
      <c r="I5225" s="510">
        <v>988.1</v>
      </c>
    </row>
    <row r="5226" spans="3:9">
      <c r="C5226" s="870">
        <v>45689</v>
      </c>
      <c r="D5226" s="872">
        <v>0.20833333333333334</v>
      </c>
      <c r="E5226" s="871">
        <v>488</v>
      </c>
      <c r="F5226" s="871">
        <v>395</v>
      </c>
      <c r="G5226" s="504">
        <v>488</v>
      </c>
      <c r="H5226" s="504">
        <v>395</v>
      </c>
      <c r="I5226" s="510">
        <v>883</v>
      </c>
    </row>
    <row r="5227" spans="3:9">
      <c r="C5227" s="870">
        <v>45689</v>
      </c>
      <c r="D5227" s="872">
        <v>0.25</v>
      </c>
      <c r="E5227" s="871">
        <v>477.6</v>
      </c>
      <c r="F5227" s="871">
        <v>241</v>
      </c>
      <c r="G5227" s="504">
        <v>477.6</v>
      </c>
      <c r="H5227" s="504">
        <v>241</v>
      </c>
      <c r="I5227" s="510">
        <v>718.6</v>
      </c>
    </row>
    <row r="5228" spans="3:9">
      <c r="C5228" s="870">
        <v>45689</v>
      </c>
      <c r="D5228" s="872">
        <v>0.29166666666666669</v>
      </c>
      <c r="E5228" s="871">
        <v>439.7</v>
      </c>
      <c r="F5228" s="871">
        <v>472</v>
      </c>
      <c r="G5228" s="504">
        <v>439.7</v>
      </c>
      <c r="H5228" s="504">
        <v>472</v>
      </c>
      <c r="I5228" s="510">
        <v>911.7</v>
      </c>
    </row>
    <row r="5229" spans="3:9">
      <c r="C5229" s="870">
        <v>45689</v>
      </c>
      <c r="D5229" s="872">
        <v>0.33333333333333331</v>
      </c>
      <c r="E5229" s="871">
        <v>445</v>
      </c>
      <c r="F5229" s="871">
        <v>433</v>
      </c>
      <c r="G5229" s="504">
        <v>445</v>
      </c>
      <c r="H5229" s="504">
        <v>433</v>
      </c>
      <c r="I5229" s="510">
        <v>878</v>
      </c>
    </row>
    <row r="5230" spans="3:9">
      <c r="C5230" s="870">
        <v>45689</v>
      </c>
      <c r="D5230" s="872">
        <v>0.375</v>
      </c>
      <c r="E5230" s="871">
        <v>439.6</v>
      </c>
      <c r="F5230" s="871">
        <v>434</v>
      </c>
      <c r="G5230" s="504">
        <v>439.6</v>
      </c>
      <c r="H5230" s="504">
        <v>434</v>
      </c>
      <c r="I5230" s="510">
        <v>873.6</v>
      </c>
    </row>
    <row r="5231" spans="3:9">
      <c r="C5231" s="870">
        <v>45689</v>
      </c>
      <c r="D5231" s="872">
        <v>0.41666666666666669</v>
      </c>
      <c r="E5231" s="871">
        <v>490.9</v>
      </c>
      <c r="F5231" s="871">
        <v>422</v>
      </c>
      <c r="G5231" s="504">
        <v>490.9</v>
      </c>
      <c r="H5231" s="504">
        <v>422</v>
      </c>
      <c r="I5231" s="510">
        <v>912.9</v>
      </c>
    </row>
    <row r="5232" spans="3:9">
      <c r="C5232" s="870">
        <v>45689</v>
      </c>
      <c r="D5232" s="872">
        <v>0.45833333333333331</v>
      </c>
      <c r="E5232" s="871">
        <v>578.79999999999995</v>
      </c>
      <c r="F5232" s="871">
        <v>428</v>
      </c>
      <c r="G5232" s="504">
        <v>578.79999999999995</v>
      </c>
      <c r="H5232" s="504">
        <v>428</v>
      </c>
      <c r="I5232" s="510">
        <v>1006.8</v>
      </c>
    </row>
    <row r="5233" spans="3:9">
      <c r="C5233" s="870">
        <v>45689</v>
      </c>
      <c r="D5233" s="872">
        <v>0.5</v>
      </c>
      <c r="E5233" s="871">
        <v>681.5</v>
      </c>
      <c r="F5233" s="871">
        <v>522</v>
      </c>
      <c r="G5233" s="504">
        <v>681.5</v>
      </c>
      <c r="H5233" s="504">
        <v>522</v>
      </c>
      <c r="I5233" s="510">
        <v>1203.5</v>
      </c>
    </row>
    <row r="5234" spans="3:9">
      <c r="C5234" s="870">
        <v>45689</v>
      </c>
      <c r="D5234" s="872">
        <v>0.54166666666666663</v>
      </c>
      <c r="E5234" s="871">
        <v>611.20000000000005</v>
      </c>
      <c r="F5234" s="871">
        <v>470</v>
      </c>
      <c r="G5234" s="504">
        <v>611.20000000000005</v>
      </c>
      <c r="H5234" s="504">
        <v>470</v>
      </c>
      <c r="I5234" s="510">
        <v>1081.2</v>
      </c>
    </row>
    <row r="5235" spans="3:9">
      <c r="C5235" s="870">
        <v>45689</v>
      </c>
      <c r="D5235" s="872">
        <v>0.58333333333333337</v>
      </c>
      <c r="E5235" s="871">
        <v>522.6</v>
      </c>
      <c r="F5235" s="871">
        <v>474</v>
      </c>
      <c r="G5235" s="504">
        <v>522.6</v>
      </c>
      <c r="H5235" s="504">
        <v>474</v>
      </c>
      <c r="I5235" s="510">
        <v>996.6</v>
      </c>
    </row>
    <row r="5236" spans="3:9">
      <c r="C5236" s="870">
        <v>45689</v>
      </c>
      <c r="D5236" s="872">
        <v>0.625</v>
      </c>
      <c r="E5236" s="871">
        <v>533.9</v>
      </c>
      <c r="F5236" s="871">
        <v>376</v>
      </c>
      <c r="G5236" s="504">
        <v>533.9</v>
      </c>
      <c r="H5236" s="504">
        <v>376</v>
      </c>
      <c r="I5236" s="510">
        <v>909.9</v>
      </c>
    </row>
    <row r="5237" spans="3:9">
      <c r="C5237" s="870">
        <v>45689</v>
      </c>
      <c r="D5237" s="872">
        <v>0.66666666666666663</v>
      </c>
      <c r="E5237" s="871">
        <v>534.29999999999995</v>
      </c>
      <c r="F5237" s="871">
        <v>399</v>
      </c>
      <c r="G5237" s="504">
        <v>534.29999999999995</v>
      </c>
      <c r="H5237" s="504">
        <v>399</v>
      </c>
      <c r="I5237" s="510">
        <v>933.3</v>
      </c>
    </row>
    <row r="5238" spans="3:9">
      <c r="C5238" s="870">
        <v>45689</v>
      </c>
      <c r="D5238" s="872">
        <v>0.70833333333333337</v>
      </c>
      <c r="E5238" s="871">
        <v>533.79999999999995</v>
      </c>
      <c r="F5238" s="871">
        <v>387</v>
      </c>
      <c r="G5238" s="504">
        <v>533.79999999999995</v>
      </c>
      <c r="H5238" s="504">
        <v>387</v>
      </c>
      <c r="I5238" s="510">
        <v>920.8</v>
      </c>
    </row>
    <row r="5239" spans="3:9">
      <c r="C5239" s="870">
        <v>45689</v>
      </c>
      <c r="D5239" s="872">
        <v>0.75</v>
      </c>
      <c r="E5239" s="871">
        <v>514.1</v>
      </c>
      <c r="F5239" s="871">
        <v>381</v>
      </c>
      <c r="G5239" s="504">
        <v>514.1</v>
      </c>
      <c r="H5239" s="504">
        <v>381</v>
      </c>
      <c r="I5239" s="510">
        <v>895.1</v>
      </c>
    </row>
    <row r="5240" spans="3:9">
      <c r="C5240" s="870">
        <v>45689</v>
      </c>
      <c r="D5240" s="872">
        <v>0.79166666666666663</v>
      </c>
      <c r="E5240" s="871">
        <v>511.3</v>
      </c>
      <c r="F5240" s="871">
        <v>431</v>
      </c>
      <c r="G5240" s="504">
        <v>511.3</v>
      </c>
      <c r="H5240" s="504">
        <v>431</v>
      </c>
      <c r="I5240" s="510">
        <v>942.3</v>
      </c>
    </row>
    <row r="5241" spans="3:9">
      <c r="C5241" s="870">
        <v>45689</v>
      </c>
      <c r="D5241" s="872">
        <v>0.83333333333333337</v>
      </c>
      <c r="E5241" s="871">
        <v>503.1</v>
      </c>
      <c r="F5241" s="871">
        <v>384</v>
      </c>
      <c r="G5241" s="504">
        <v>503.1</v>
      </c>
      <c r="H5241" s="504">
        <v>384</v>
      </c>
      <c r="I5241" s="510">
        <v>887.1</v>
      </c>
    </row>
    <row r="5242" spans="3:9">
      <c r="C5242" s="870">
        <v>45689</v>
      </c>
      <c r="D5242" s="872">
        <v>0.875</v>
      </c>
      <c r="E5242" s="871">
        <v>495.9</v>
      </c>
      <c r="F5242" s="871">
        <v>392</v>
      </c>
      <c r="G5242" s="504">
        <v>495.9</v>
      </c>
      <c r="H5242" s="504">
        <v>392</v>
      </c>
      <c r="I5242" s="510">
        <v>887.9</v>
      </c>
    </row>
    <row r="5243" spans="3:9">
      <c r="C5243" s="870">
        <v>45689</v>
      </c>
      <c r="D5243" s="872">
        <v>0.91666666666666663</v>
      </c>
      <c r="E5243" s="871">
        <v>86.9</v>
      </c>
      <c r="F5243" s="871">
        <v>386</v>
      </c>
      <c r="G5243" s="504">
        <v>86.9</v>
      </c>
      <c r="H5243" s="504">
        <v>386</v>
      </c>
      <c r="I5243" s="510">
        <v>472.9</v>
      </c>
    </row>
    <row r="5244" spans="3:9">
      <c r="C5244" s="870">
        <v>45689</v>
      </c>
      <c r="D5244" s="872">
        <v>0.95833333333333337</v>
      </c>
      <c r="E5244" s="871">
        <v>-0.1</v>
      </c>
      <c r="F5244" s="871">
        <v>385</v>
      </c>
      <c r="G5244" s="504">
        <v>0</v>
      </c>
      <c r="H5244" s="504">
        <v>385</v>
      </c>
      <c r="I5244" s="510">
        <v>385</v>
      </c>
    </row>
    <row r="5245" spans="3:9">
      <c r="C5245" s="870">
        <v>45690</v>
      </c>
      <c r="D5245" s="872">
        <v>0</v>
      </c>
      <c r="E5245" s="871">
        <v>0</v>
      </c>
      <c r="F5245" s="871">
        <v>386</v>
      </c>
      <c r="G5245" s="504">
        <v>0</v>
      </c>
      <c r="H5245" s="504">
        <v>386</v>
      </c>
      <c r="I5245" s="510">
        <v>386</v>
      </c>
    </row>
    <row r="5246" spans="3:9">
      <c r="C5246" s="870">
        <v>45690</v>
      </c>
      <c r="D5246" s="872">
        <v>4.1666666666666664E-2</v>
      </c>
      <c r="E5246" s="871">
        <v>335.6</v>
      </c>
      <c r="F5246" s="871">
        <v>390</v>
      </c>
      <c r="G5246" s="504">
        <v>335.6</v>
      </c>
      <c r="H5246" s="504">
        <v>390</v>
      </c>
      <c r="I5246" s="510">
        <v>725.6</v>
      </c>
    </row>
    <row r="5247" spans="3:9">
      <c r="C5247" s="870">
        <v>45690</v>
      </c>
      <c r="D5247" s="872">
        <v>8.3333333333333329E-2</v>
      </c>
      <c r="E5247" s="871">
        <v>15.9</v>
      </c>
      <c r="F5247" s="871">
        <v>389</v>
      </c>
      <c r="G5247" s="504">
        <v>0</v>
      </c>
      <c r="H5247" s="504">
        <v>389</v>
      </c>
      <c r="I5247" s="510">
        <v>389</v>
      </c>
    </row>
    <row r="5248" spans="3:9">
      <c r="C5248" s="870">
        <v>45690</v>
      </c>
      <c r="D5248" s="872">
        <v>0.125</v>
      </c>
      <c r="E5248" s="871">
        <v>502.6</v>
      </c>
      <c r="F5248" s="871">
        <v>369</v>
      </c>
      <c r="G5248" s="504">
        <v>502.6</v>
      </c>
      <c r="H5248" s="504">
        <v>369</v>
      </c>
      <c r="I5248" s="510">
        <v>871.6</v>
      </c>
    </row>
    <row r="5249" spans="3:9">
      <c r="C5249" s="870">
        <v>45690</v>
      </c>
      <c r="D5249" s="872">
        <v>0.16666666666666666</v>
      </c>
      <c r="E5249" s="871">
        <v>506.6</v>
      </c>
      <c r="F5249" s="871">
        <v>364</v>
      </c>
      <c r="G5249" s="504">
        <v>506.6</v>
      </c>
      <c r="H5249" s="504">
        <v>364</v>
      </c>
      <c r="I5249" s="510">
        <v>870.6</v>
      </c>
    </row>
    <row r="5250" spans="3:9">
      <c r="C5250" s="870">
        <v>45690</v>
      </c>
      <c r="D5250" s="872">
        <v>0.20833333333333334</v>
      </c>
      <c r="E5250" s="871">
        <v>501.7</v>
      </c>
      <c r="F5250" s="871">
        <v>369</v>
      </c>
      <c r="G5250" s="504">
        <v>501.7</v>
      </c>
      <c r="H5250" s="504">
        <v>369</v>
      </c>
      <c r="I5250" s="510">
        <v>870.7</v>
      </c>
    </row>
    <row r="5251" spans="3:9">
      <c r="C5251" s="870">
        <v>45690</v>
      </c>
      <c r="D5251" s="872">
        <v>0.25</v>
      </c>
      <c r="E5251" s="871">
        <v>494.8</v>
      </c>
      <c r="F5251" s="871">
        <v>368</v>
      </c>
      <c r="G5251" s="504">
        <v>494.8</v>
      </c>
      <c r="H5251" s="504">
        <v>368</v>
      </c>
      <c r="I5251" s="510">
        <v>862.8</v>
      </c>
    </row>
    <row r="5252" spans="3:9">
      <c r="C5252" s="870">
        <v>45690</v>
      </c>
      <c r="D5252" s="872">
        <v>0.29166666666666669</v>
      </c>
      <c r="E5252" s="871">
        <v>495.2</v>
      </c>
      <c r="F5252" s="871">
        <v>363</v>
      </c>
      <c r="G5252" s="504">
        <v>495.2</v>
      </c>
      <c r="H5252" s="504">
        <v>363</v>
      </c>
      <c r="I5252" s="510">
        <v>858.2</v>
      </c>
    </row>
    <row r="5253" spans="3:9">
      <c r="C5253" s="870">
        <v>45690</v>
      </c>
      <c r="D5253" s="872">
        <v>0.33333333333333331</v>
      </c>
      <c r="E5253" s="871">
        <v>505.5</v>
      </c>
      <c r="F5253" s="871">
        <v>406</v>
      </c>
      <c r="G5253" s="504">
        <v>505.5</v>
      </c>
      <c r="H5253" s="504">
        <v>406</v>
      </c>
      <c r="I5253" s="510">
        <v>911.5</v>
      </c>
    </row>
    <row r="5254" spans="3:9">
      <c r="C5254" s="870">
        <v>45690</v>
      </c>
      <c r="D5254" s="872">
        <v>0.375</v>
      </c>
      <c r="E5254" s="871">
        <v>505.3</v>
      </c>
      <c r="F5254" s="871">
        <v>399</v>
      </c>
      <c r="G5254" s="504">
        <v>505.3</v>
      </c>
      <c r="H5254" s="504">
        <v>399</v>
      </c>
      <c r="I5254" s="510">
        <v>904.3</v>
      </c>
    </row>
    <row r="5255" spans="3:9">
      <c r="C5255" s="870">
        <v>45690</v>
      </c>
      <c r="D5255" s="872">
        <v>0.41666666666666669</v>
      </c>
      <c r="E5255" s="871">
        <v>500</v>
      </c>
      <c r="F5255" s="871">
        <v>386</v>
      </c>
      <c r="G5255" s="504">
        <v>500</v>
      </c>
      <c r="H5255" s="504">
        <v>386</v>
      </c>
      <c r="I5255" s="510">
        <v>886</v>
      </c>
    </row>
    <row r="5256" spans="3:9">
      <c r="C5256" s="870">
        <v>45690</v>
      </c>
      <c r="D5256" s="872">
        <v>0.45833333333333331</v>
      </c>
      <c r="E5256" s="871">
        <v>513.9</v>
      </c>
      <c r="F5256" s="871">
        <v>376</v>
      </c>
      <c r="G5256" s="504">
        <v>513.9</v>
      </c>
      <c r="H5256" s="504">
        <v>376</v>
      </c>
      <c r="I5256" s="510">
        <v>889.9</v>
      </c>
    </row>
    <row r="5257" spans="3:9">
      <c r="C5257" s="870">
        <v>45690</v>
      </c>
      <c r="D5257" s="872">
        <v>0.5</v>
      </c>
      <c r="E5257" s="871">
        <v>379.6</v>
      </c>
      <c r="F5257" s="871">
        <v>376</v>
      </c>
      <c r="G5257" s="504">
        <v>379.6</v>
      </c>
      <c r="H5257" s="504">
        <v>376</v>
      </c>
      <c r="I5257" s="510">
        <v>755.6</v>
      </c>
    </row>
    <row r="5258" spans="3:9">
      <c r="C5258" s="870">
        <v>45690</v>
      </c>
      <c r="D5258" s="872">
        <v>0.54166666666666663</v>
      </c>
      <c r="E5258" s="871">
        <v>211.4</v>
      </c>
      <c r="F5258" s="871">
        <v>391</v>
      </c>
      <c r="G5258" s="504">
        <v>211.4</v>
      </c>
      <c r="H5258" s="504">
        <v>391</v>
      </c>
      <c r="I5258" s="510">
        <v>602.4</v>
      </c>
    </row>
    <row r="5259" spans="3:9">
      <c r="C5259" s="870">
        <v>45690</v>
      </c>
      <c r="D5259" s="872">
        <v>0.58333333333333337</v>
      </c>
      <c r="E5259" s="871">
        <v>620.4</v>
      </c>
      <c r="F5259" s="871">
        <v>428</v>
      </c>
      <c r="G5259" s="504">
        <v>620.4</v>
      </c>
      <c r="H5259" s="504">
        <v>428</v>
      </c>
      <c r="I5259" s="510">
        <v>1048.4000000000001</v>
      </c>
    </row>
    <row r="5260" spans="3:9">
      <c r="C5260" s="870">
        <v>45690</v>
      </c>
      <c r="D5260" s="872">
        <v>0.625</v>
      </c>
      <c r="E5260" s="871">
        <v>494</v>
      </c>
      <c r="F5260" s="871">
        <v>426</v>
      </c>
      <c r="G5260" s="504">
        <v>494</v>
      </c>
      <c r="H5260" s="504">
        <v>426</v>
      </c>
      <c r="I5260" s="510">
        <v>920</v>
      </c>
    </row>
    <row r="5261" spans="3:9">
      <c r="C5261" s="870">
        <v>45690</v>
      </c>
      <c r="D5261" s="872">
        <v>0.66666666666666663</v>
      </c>
      <c r="E5261" s="871">
        <v>619.6</v>
      </c>
      <c r="F5261" s="871">
        <v>441</v>
      </c>
      <c r="G5261" s="504">
        <v>619.6</v>
      </c>
      <c r="H5261" s="504">
        <v>441</v>
      </c>
      <c r="I5261" s="510">
        <v>1060.5999999999999</v>
      </c>
    </row>
    <row r="5262" spans="3:9">
      <c r="C5262" s="870">
        <v>45690</v>
      </c>
      <c r="D5262" s="872">
        <v>0.70833333333333337</v>
      </c>
      <c r="E5262" s="871">
        <v>740.3</v>
      </c>
      <c r="F5262" s="871">
        <v>503</v>
      </c>
      <c r="G5262" s="504">
        <v>740.3</v>
      </c>
      <c r="H5262" s="504">
        <v>503</v>
      </c>
      <c r="I5262" s="510">
        <v>1243.3</v>
      </c>
    </row>
    <row r="5263" spans="3:9">
      <c r="C5263" s="870">
        <v>45690</v>
      </c>
      <c r="D5263" s="872">
        <v>0.75</v>
      </c>
      <c r="E5263" s="871">
        <v>736.2</v>
      </c>
      <c r="F5263" s="871">
        <v>482</v>
      </c>
      <c r="G5263" s="504">
        <v>736.2</v>
      </c>
      <c r="H5263" s="504">
        <v>482</v>
      </c>
      <c r="I5263" s="510">
        <v>1218.2</v>
      </c>
    </row>
    <row r="5264" spans="3:9">
      <c r="C5264" s="870">
        <v>45690</v>
      </c>
      <c r="D5264" s="872">
        <v>0.79166666666666663</v>
      </c>
      <c r="E5264" s="871">
        <v>669</v>
      </c>
      <c r="F5264" s="871">
        <v>479</v>
      </c>
      <c r="G5264" s="504">
        <v>669</v>
      </c>
      <c r="H5264" s="504">
        <v>479</v>
      </c>
      <c r="I5264" s="510">
        <v>1148</v>
      </c>
    </row>
    <row r="5265" spans="3:9">
      <c r="C5265" s="870">
        <v>45690</v>
      </c>
      <c r="D5265" s="872">
        <v>0.83333333333333337</v>
      </c>
      <c r="E5265" s="871">
        <v>608.70000000000005</v>
      </c>
      <c r="F5265" s="871">
        <v>446</v>
      </c>
      <c r="G5265" s="504">
        <v>608.70000000000005</v>
      </c>
      <c r="H5265" s="504">
        <v>446</v>
      </c>
      <c r="I5265" s="510">
        <v>1054.7</v>
      </c>
    </row>
    <row r="5266" spans="3:9">
      <c r="C5266" s="870">
        <v>45690</v>
      </c>
      <c r="D5266" s="872">
        <v>0.875</v>
      </c>
      <c r="E5266" s="871">
        <v>659.3</v>
      </c>
      <c r="F5266" s="871">
        <v>445</v>
      </c>
      <c r="G5266" s="504">
        <v>659.3</v>
      </c>
      <c r="H5266" s="504">
        <v>445</v>
      </c>
      <c r="I5266" s="510">
        <v>1104.3</v>
      </c>
    </row>
    <row r="5267" spans="3:9">
      <c r="C5267" s="870">
        <v>45690</v>
      </c>
      <c r="D5267" s="872">
        <v>0.91666666666666663</v>
      </c>
      <c r="E5267" s="871">
        <v>733</v>
      </c>
      <c r="F5267" s="871">
        <v>532</v>
      </c>
      <c r="G5267" s="504">
        <v>733</v>
      </c>
      <c r="H5267" s="504">
        <v>532</v>
      </c>
      <c r="I5267" s="510">
        <v>1265</v>
      </c>
    </row>
    <row r="5268" spans="3:9">
      <c r="C5268" s="870">
        <v>45690</v>
      </c>
      <c r="D5268" s="872">
        <v>0.95833333333333337</v>
      </c>
      <c r="E5268" s="871">
        <v>728.3</v>
      </c>
      <c r="F5268" s="871">
        <v>581</v>
      </c>
      <c r="G5268" s="504">
        <v>728.3</v>
      </c>
      <c r="H5268" s="504">
        <v>581</v>
      </c>
      <c r="I5268" s="510">
        <v>1309.3</v>
      </c>
    </row>
    <row r="5269" spans="3:9">
      <c r="C5269" s="870">
        <v>45691</v>
      </c>
      <c r="D5269" s="872">
        <v>0</v>
      </c>
      <c r="E5269" s="871">
        <v>678.1</v>
      </c>
      <c r="F5269" s="871">
        <v>532</v>
      </c>
      <c r="G5269" s="504">
        <v>678.1</v>
      </c>
      <c r="H5269" s="504">
        <v>532</v>
      </c>
      <c r="I5269" s="510">
        <v>1210.0999999999999</v>
      </c>
    </row>
    <row r="5270" spans="3:9">
      <c r="C5270" s="870">
        <v>45691</v>
      </c>
      <c r="D5270" s="872">
        <v>4.1666666666666664E-2</v>
      </c>
      <c r="E5270" s="871">
        <v>626.5</v>
      </c>
      <c r="F5270" s="871">
        <v>441</v>
      </c>
      <c r="G5270" s="504">
        <v>626.5</v>
      </c>
      <c r="H5270" s="504">
        <v>441</v>
      </c>
      <c r="I5270" s="510">
        <v>1067.5</v>
      </c>
    </row>
    <row r="5271" spans="3:9">
      <c r="C5271" s="870">
        <v>45691</v>
      </c>
      <c r="D5271" s="872">
        <v>8.3333333333333329E-2</v>
      </c>
      <c r="E5271" s="871">
        <v>569.70000000000005</v>
      </c>
      <c r="F5271" s="871">
        <v>444</v>
      </c>
      <c r="G5271" s="504">
        <v>569.70000000000005</v>
      </c>
      <c r="H5271" s="504">
        <v>444</v>
      </c>
      <c r="I5271" s="510">
        <v>1013.7</v>
      </c>
    </row>
    <row r="5272" spans="3:9">
      <c r="C5272" s="870">
        <v>45691</v>
      </c>
      <c r="D5272" s="872">
        <v>0.125</v>
      </c>
      <c r="E5272" s="871">
        <v>565</v>
      </c>
      <c r="F5272" s="871">
        <v>444</v>
      </c>
      <c r="G5272" s="504">
        <v>565</v>
      </c>
      <c r="H5272" s="504">
        <v>444</v>
      </c>
      <c r="I5272" s="510">
        <v>1009</v>
      </c>
    </row>
    <row r="5273" spans="3:9">
      <c r="C5273" s="870">
        <v>45691</v>
      </c>
      <c r="D5273" s="872">
        <v>0.16666666666666666</v>
      </c>
      <c r="E5273" s="871">
        <v>568.29999999999995</v>
      </c>
      <c r="F5273" s="871">
        <v>441</v>
      </c>
      <c r="G5273" s="504">
        <v>568.29999999999995</v>
      </c>
      <c r="H5273" s="504">
        <v>441</v>
      </c>
      <c r="I5273" s="510">
        <v>1009.3</v>
      </c>
    </row>
    <row r="5274" spans="3:9">
      <c r="C5274" s="870">
        <v>45691</v>
      </c>
      <c r="D5274" s="872">
        <v>0.20833333333333334</v>
      </c>
      <c r="E5274" s="871">
        <v>576.6</v>
      </c>
      <c r="F5274" s="871">
        <v>419</v>
      </c>
      <c r="G5274" s="504">
        <v>576.6</v>
      </c>
      <c r="H5274" s="504">
        <v>419</v>
      </c>
      <c r="I5274" s="510">
        <v>995.6</v>
      </c>
    </row>
    <row r="5275" spans="3:9">
      <c r="C5275" s="870">
        <v>45691</v>
      </c>
      <c r="D5275" s="872">
        <v>0.25</v>
      </c>
      <c r="E5275" s="871">
        <v>637.79999999999995</v>
      </c>
      <c r="F5275" s="871">
        <v>440</v>
      </c>
      <c r="G5275" s="504">
        <v>637.79999999999995</v>
      </c>
      <c r="H5275" s="504">
        <v>440</v>
      </c>
      <c r="I5275" s="510">
        <v>1077.8</v>
      </c>
    </row>
    <row r="5276" spans="3:9">
      <c r="C5276" s="870">
        <v>45691</v>
      </c>
      <c r="D5276" s="872">
        <v>0.29166666666666669</v>
      </c>
      <c r="E5276" s="871">
        <v>600.29999999999995</v>
      </c>
      <c r="F5276" s="871">
        <v>538</v>
      </c>
      <c r="G5276" s="504">
        <v>600.29999999999995</v>
      </c>
      <c r="H5276" s="504">
        <v>538</v>
      </c>
      <c r="I5276" s="510">
        <v>1138.3</v>
      </c>
    </row>
    <row r="5277" spans="3:9">
      <c r="C5277" s="870">
        <v>45691</v>
      </c>
      <c r="D5277" s="872">
        <v>0.33333333333333331</v>
      </c>
      <c r="E5277" s="871">
        <v>537.70000000000005</v>
      </c>
      <c r="F5277" s="871">
        <v>509</v>
      </c>
      <c r="G5277" s="504">
        <v>537.70000000000005</v>
      </c>
      <c r="H5277" s="504">
        <v>509</v>
      </c>
      <c r="I5277" s="510">
        <v>1046.7</v>
      </c>
    </row>
    <row r="5278" spans="3:9">
      <c r="C5278" s="870">
        <v>45691</v>
      </c>
      <c r="D5278" s="872">
        <v>0.375</v>
      </c>
      <c r="E5278" s="871">
        <v>321.39999999999998</v>
      </c>
      <c r="F5278" s="871">
        <v>466</v>
      </c>
      <c r="G5278" s="504">
        <v>321.39999999999998</v>
      </c>
      <c r="H5278" s="504">
        <v>466</v>
      </c>
      <c r="I5278" s="510">
        <v>787.4</v>
      </c>
    </row>
    <row r="5279" spans="3:9">
      <c r="C5279" s="870">
        <v>45691</v>
      </c>
      <c r="D5279" s="872">
        <v>0.41666666666666669</v>
      </c>
      <c r="E5279" s="871">
        <v>-0.1</v>
      </c>
      <c r="F5279" s="871">
        <v>452</v>
      </c>
      <c r="G5279" s="504">
        <v>0</v>
      </c>
      <c r="H5279" s="504">
        <v>452</v>
      </c>
      <c r="I5279" s="510">
        <v>452</v>
      </c>
    </row>
    <row r="5280" spans="3:9">
      <c r="C5280" s="870">
        <v>45691</v>
      </c>
      <c r="D5280" s="872">
        <v>0.45833333333333331</v>
      </c>
      <c r="E5280" s="871">
        <v>-0.1</v>
      </c>
      <c r="F5280" s="871">
        <v>411</v>
      </c>
      <c r="G5280" s="504">
        <v>0</v>
      </c>
      <c r="H5280" s="504">
        <v>411</v>
      </c>
      <c r="I5280" s="510">
        <v>411</v>
      </c>
    </row>
    <row r="5281" spans="3:9">
      <c r="C5281" s="870">
        <v>45691</v>
      </c>
      <c r="D5281" s="872">
        <v>0.5</v>
      </c>
      <c r="E5281" s="871">
        <v>-0.1</v>
      </c>
      <c r="F5281" s="871">
        <v>428</v>
      </c>
      <c r="G5281" s="504">
        <v>0</v>
      </c>
      <c r="H5281" s="504">
        <v>428</v>
      </c>
      <c r="I5281" s="510">
        <v>428</v>
      </c>
    </row>
    <row r="5282" spans="3:9">
      <c r="C5282" s="870">
        <v>45691</v>
      </c>
      <c r="D5282" s="872">
        <v>0.54166666666666663</v>
      </c>
      <c r="E5282" s="871">
        <v>-0.8</v>
      </c>
      <c r="F5282" s="871">
        <v>420</v>
      </c>
      <c r="G5282" s="504">
        <v>0</v>
      </c>
      <c r="H5282" s="504">
        <v>420</v>
      </c>
      <c r="I5282" s="510">
        <v>420</v>
      </c>
    </row>
    <row r="5283" spans="3:9">
      <c r="C5283" s="870">
        <v>45691</v>
      </c>
      <c r="D5283" s="872">
        <v>0.58333333333333337</v>
      </c>
      <c r="E5283" s="871">
        <v>338.8</v>
      </c>
      <c r="F5283" s="871">
        <v>404</v>
      </c>
      <c r="G5283" s="504">
        <v>338.8</v>
      </c>
      <c r="H5283" s="504">
        <v>404</v>
      </c>
      <c r="I5283" s="510">
        <v>742.8</v>
      </c>
    </row>
    <row r="5284" spans="3:9">
      <c r="C5284" s="870">
        <v>45691</v>
      </c>
      <c r="D5284" s="872">
        <v>0.625</v>
      </c>
      <c r="E5284" s="871">
        <v>386.2</v>
      </c>
      <c r="F5284" s="871">
        <v>396</v>
      </c>
      <c r="G5284" s="504">
        <v>386.2</v>
      </c>
      <c r="H5284" s="504">
        <v>396</v>
      </c>
      <c r="I5284" s="510">
        <v>782.2</v>
      </c>
    </row>
    <row r="5285" spans="3:9">
      <c r="C5285" s="870">
        <v>45691</v>
      </c>
      <c r="D5285" s="872">
        <v>0.66666666666666663</v>
      </c>
      <c r="E5285" s="871">
        <v>428.4</v>
      </c>
      <c r="F5285" s="871">
        <v>517</v>
      </c>
      <c r="G5285" s="504">
        <v>428.4</v>
      </c>
      <c r="H5285" s="504">
        <v>517</v>
      </c>
      <c r="I5285" s="510">
        <v>945.4</v>
      </c>
    </row>
    <row r="5286" spans="3:9">
      <c r="C5286" s="870">
        <v>45691</v>
      </c>
      <c r="D5286" s="872">
        <v>0.70833333333333337</v>
      </c>
      <c r="E5286" s="871">
        <v>435.9</v>
      </c>
      <c r="F5286" s="871">
        <v>480</v>
      </c>
      <c r="G5286" s="504">
        <v>435.9</v>
      </c>
      <c r="H5286" s="504">
        <v>480</v>
      </c>
      <c r="I5286" s="510">
        <v>915.9</v>
      </c>
    </row>
    <row r="5287" spans="3:9">
      <c r="C5287" s="870">
        <v>45691</v>
      </c>
      <c r="D5287" s="872">
        <v>0.75</v>
      </c>
      <c r="E5287" s="871">
        <v>507.9</v>
      </c>
      <c r="F5287" s="871">
        <v>440</v>
      </c>
      <c r="G5287" s="504">
        <v>507.9</v>
      </c>
      <c r="H5287" s="504">
        <v>440</v>
      </c>
      <c r="I5287" s="510">
        <v>947.9</v>
      </c>
    </row>
    <row r="5288" spans="3:9">
      <c r="C5288" s="870">
        <v>45691</v>
      </c>
      <c r="D5288" s="872">
        <v>0.79166666666666663</v>
      </c>
      <c r="E5288" s="871">
        <v>520.70000000000005</v>
      </c>
      <c r="F5288" s="871">
        <v>448</v>
      </c>
      <c r="G5288" s="504">
        <v>520.70000000000005</v>
      </c>
      <c r="H5288" s="504">
        <v>448</v>
      </c>
      <c r="I5288" s="510">
        <v>968.7</v>
      </c>
    </row>
    <row r="5289" spans="3:9">
      <c r="C5289" s="870">
        <v>45691</v>
      </c>
      <c r="D5289" s="872">
        <v>0.83333333333333337</v>
      </c>
      <c r="E5289" s="871">
        <v>473.6</v>
      </c>
      <c r="F5289" s="871">
        <v>451</v>
      </c>
      <c r="G5289" s="504">
        <v>473.6</v>
      </c>
      <c r="H5289" s="504">
        <v>451</v>
      </c>
      <c r="I5289" s="510">
        <v>924.6</v>
      </c>
    </row>
    <row r="5290" spans="3:9">
      <c r="C5290" s="870">
        <v>45691</v>
      </c>
      <c r="D5290" s="872">
        <v>0.875</v>
      </c>
      <c r="E5290" s="871">
        <v>526.6</v>
      </c>
      <c r="F5290" s="871">
        <v>451</v>
      </c>
      <c r="G5290" s="504">
        <v>526.6</v>
      </c>
      <c r="H5290" s="504">
        <v>451</v>
      </c>
      <c r="I5290" s="510">
        <v>977.6</v>
      </c>
    </row>
    <row r="5291" spans="3:9">
      <c r="C5291" s="870">
        <v>45691</v>
      </c>
      <c r="D5291" s="872">
        <v>0.91666666666666663</v>
      </c>
      <c r="E5291" s="871">
        <v>523.9</v>
      </c>
      <c r="F5291" s="871">
        <v>451</v>
      </c>
      <c r="G5291" s="504">
        <v>523.9</v>
      </c>
      <c r="H5291" s="504">
        <v>451</v>
      </c>
      <c r="I5291" s="510">
        <v>974.9</v>
      </c>
    </row>
    <row r="5292" spans="3:9">
      <c r="C5292" s="870">
        <v>45691</v>
      </c>
      <c r="D5292" s="872">
        <v>0.95833333333333337</v>
      </c>
      <c r="E5292" s="871">
        <v>514.9</v>
      </c>
      <c r="F5292" s="871">
        <v>449</v>
      </c>
      <c r="G5292" s="504">
        <v>514.9</v>
      </c>
      <c r="H5292" s="504">
        <v>449</v>
      </c>
      <c r="I5292" s="510">
        <v>963.9</v>
      </c>
    </row>
    <row r="5293" spans="3:9">
      <c r="C5293" s="870">
        <v>45692</v>
      </c>
      <c r="D5293" s="872">
        <v>0</v>
      </c>
      <c r="E5293" s="871">
        <v>515</v>
      </c>
      <c r="F5293" s="871">
        <v>457</v>
      </c>
      <c r="G5293" s="504">
        <v>515</v>
      </c>
      <c r="H5293" s="504">
        <v>457</v>
      </c>
      <c r="I5293" s="510">
        <v>972</v>
      </c>
    </row>
    <row r="5294" spans="3:9">
      <c r="C5294" s="870">
        <v>45692</v>
      </c>
      <c r="D5294" s="872">
        <v>4.1666666666666664E-2</v>
      </c>
      <c r="E5294" s="871">
        <v>515.29999999999995</v>
      </c>
      <c r="F5294" s="871">
        <v>468</v>
      </c>
      <c r="G5294" s="504">
        <v>515.29999999999995</v>
      </c>
      <c r="H5294" s="504">
        <v>468</v>
      </c>
      <c r="I5294" s="510">
        <v>983.3</v>
      </c>
    </row>
    <row r="5295" spans="3:9">
      <c r="C5295" s="870">
        <v>45692</v>
      </c>
      <c r="D5295" s="872">
        <v>8.3333333333333329E-2</v>
      </c>
      <c r="E5295" s="871">
        <v>514.79999999999995</v>
      </c>
      <c r="F5295" s="871">
        <v>467</v>
      </c>
      <c r="G5295" s="504">
        <v>514.79999999999995</v>
      </c>
      <c r="H5295" s="504">
        <v>467</v>
      </c>
      <c r="I5295" s="510">
        <v>981.8</v>
      </c>
    </row>
    <row r="5296" spans="3:9">
      <c r="C5296" s="870">
        <v>45692</v>
      </c>
      <c r="D5296" s="872">
        <v>0.125</v>
      </c>
      <c r="E5296" s="871">
        <v>515.20000000000005</v>
      </c>
      <c r="F5296" s="871">
        <v>468</v>
      </c>
      <c r="G5296" s="504">
        <v>515.20000000000005</v>
      </c>
      <c r="H5296" s="504">
        <v>468</v>
      </c>
      <c r="I5296" s="510">
        <v>983.2</v>
      </c>
    </row>
    <row r="5297" spans="3:9">
      <c r="C5297" s="870">
        <v>45692</v>
      </c>
      <c r="D5297" s="872">
        <v>0.16666666666666666</v>
      </c>
      <c r="E5297" s="871">
        <v>515</v>
      </c>
      <c r="F5297" s="871">
        <v>468</v>
      </c>
      <c r="G5297" s="504">
        <v>515</v>
      </c>
      <c r="H5297" s="504">
        <v>468</v>
      </c>
      <c r="I5297" s="510">
        <v>983</v>
      </c>
    </row>
    <row r="5298" spans="3:9">
      <c r="C5298" s="870">
        <v>45692</v>
      </c>
      <c r="D5298" s="872">
        <v>0.20833333333333334</v>
      </c>
      <c r="E5298" s="871">
        <v>515.1</v>
      </c>
      <c r="F5298" s="871">
        <v>467</v>
      </c>
      <c r="G5298" s="504">
        <v>515.1</v>
      </c>
      <c r="H5298" s="504">
        <v>467</v>
      </c>
      <c r="I5298" s="510">
        <v>982.1</v>
      </c>
    </row>
    <row r="5299" spans="3:9">
      <c r="C5299" s="870">
        <v>45692</v>
      </c>
      <c r="D5299" s="872">
        <v>0.25</v>
      </c>
      <c r="E5299" s="871">
        <v>514.9</v>
      </c>
      <c r="F5299" s="871">
        <v>468</v>
      </c>
      <c r="G5299" s="504">
        <v>514.9</v>
      </c>
      <c r="H5299" s="504">
        <v>468</v>
      </c>
      <c r="I5299" s="510">
        <v>982.9</v>
      </c>
    </row>
    <row r="5300" spans="3:9">
      <c r="C5300" s="870">
        <v>45692</v>
      </c>
      <c r="D5300" s="872">
        <v>0.29166666666666669</v>
      </c>
      <c r="E5300" s="871">
        <v>514.70000000000005</v>
      </c>
      <c r="F5300" s="871">
        <v>467</v>
      </c>
      <c r="G5300" s="504">
        <v>514.70000000000005</v>
      </c>
      <c r="H5300" s="504">
        <v>467</v>
      </c>
      <c r="I5300" s="510">
        <v>981.7</v>
      </c>
    </row>
    <row r="5301" spans="3:9">
      <c r="C5301" s="870">
        <v>45692</v>
      </c>
      <c r="D5301" s="872">
        <v>0.33333333333333331</v>
      </c>
      <c r="E5301" s="871">
        <v>515.1</v>
      </c>
      <c r="F5301" s="871">
        <v>459</v>
      </c>
      <c r="G5301" s="504">
        <v>515.1</v>
      </c>
      <c r="H5301" s="504">
        <v>459</v>
      </c>
      <c r="I5301" s="510">
        <v>974.1</v>
      </c>
    </row>
    <row r="5302" spans="3:9">
      <c r="C5302" s="870">
        <v>45692</v>
      </c>
      <c r="D5302" s="872">
        <v>0.375</v>
      </c>
      <c r="E5302" s="871">
        <v>515.29999999999995</v>
      </c>
      <c r="F5302" s="871">
        <v>460</v>
      </c>
      <c r="G5302" s="504">
        <v>515.29999999999995</v>
      </c>
      <c r="H5302" s="504">
        <v>460</v>
      </c>
      <c r="I5302" s="510">
        <v>975.3</v>
      </c>
    </row>
    <row r="5303" spans="3:9">
      <c r="C5303" s="870">
        <v>45692</v>
      </c>
      <c r="D5303" s="872">
        <v>0.41666666666666669</v>
      </c>
      <c r="E5303" s="871">
        <v>514.70000000000005</v>
      </c>
      <c r="F5303" s="871">
        <v>463</v>
      </c>
      <c r="G5303" s="504">
        <v>514.70000000000005</v>
      </c>
      <c r="H5303" s="504">
        <v>463</v>
      </c>
      <c r="I5303" s="510">
        <v>977.7</v>
      </c>
    </row>
    <row r="5304" spans="3:9">
      <c r="C5304" s="870">
        <v>45692</v>
      </c>
      <c r="D5304" s="872">
        <v>0.45833333333333331</v>
      </c>
      <c r="E5304" s="871">
        <v>514.79999999999995</v>
      </c>
      <c r="F5304" s="871">
        <v>512</v>
      </c>
      <c r="G5304" s="504">
        <v>514.79999999999995</v>
      </c>
      <c r="H5304" s="504">
        <v>512</v>
      </c>
      <c r="I5304" s="510">
        <v>1026.8</v>
      </c>
    </row>
    <row r="5305" spans="3:9">
      <c r="C5305" s="870">
        <v>45692</v>
      </c>
      <c r="D5305" s="872">
        <v>0.5</v>
      </c>
      <c r="E5305" s="871">
        <v>515.20000000000005</v>
      </c>
      <c r="F5305" s="871">
        <v>516</v>
      </c>
      <c r="G5305" s="504">
        <v>515.20000000000005</v>
      </c>
      <c r="H5305" s="504">
        <v>516</v>
      </c>
      <c r="I5305" s="510">
        <v>1031.2</v>
      </c>
    </row>
    <row r="5306" spans="3:9">
      <c r="C5306" s="870">
        <v>45692</v>
      </c>
      <c r="D5306" s="872">
        <v>0.54166666666666663</v>
      </c>
      <c r="E5306" s="871">
        <v>515.4</v>
      </c>
      <c r="F5306" s="871">
        <v>420</v>
      </c>
      <c r="G5306" s="504">
        <v>515.4</v>
      </c>
      <c r="H5306" s="504">
        <v>420</v>
      </c>
      <c r="I5306" s="510">
        <v>935.4</v>
      </c>
    </row>
    <row r="5307" spans="3:9">
      <c r="C5307" s="870">
        <v>45692</v>
      </c>
      <c r="D5307" s="872">
        <v>0.58333333333333337</v>
      </c>
      <c r="E5307" s="871">
        <v>514.5</v>
      </c>
      <c r="F5307" s="871">
        <v>454</v>
      </c>
      <c r="G5307" s="504">
        <v>514.5</v>
      </c>
      <c r="H5307" s="504">
        <v>454</v>
      </c>
      <c r="I5307" s="510">
        <v>968.5</v>
      </c>
    </row>
    <row r="5308" spans="3:9">
      <c r="C5308" s="870">
        <v>45692</v>
      </c>
      <c r="D5308" s="872">
        <v>0.625</v>
      </c>
      <c r="E5308" s="871">
        <v>517.1</v>
      </c>
      <c r="F5308" s="871">
        <v>502</v>
      </c>
      <c r="G5308" s="504">
        <v>517.1</v>
      </c>
      <c r="H5308" s="504">
        <v>502</v>
      </c>
      <c r="I5308" s="510">
        <v>1019.1</v>
      </c>
    </row>
    <row r="5309" spans="3:9">
      <c r="C5309" s="870">
        <v>45692</v>
      </c>
      <c r="D5309" s="872">
        <v>0.66666666666666663</v>
      </c>
      <c r="E5309" s="871">
        <v>518.9</v>
      </c>
      <c r="F5309" s="871">
        <v>466</v>
      </c>
      <c r="G5309" s="504">
        <v>518.9</v>
      </c>
      <c r="H5309" s="504">
        <v>466</v>
      </c>
      <c r="I5309" s="510">
        <v>984.9</v>
      </c>
    </row>
    <row r="5310" spans="3:9">
      <c r="C5310" s="870">
        <v>45692</v>
      </c>
      <c r="D5310" s="872">
        <v>0.70833333333333337</v>
      </c>
      <c r="E5310" s="871">
        <v>508.5</v>
      </c>
      <c r="F5310" s="871">
        <v>534</v>
      </c>
      <c r="G5310" s="504">
        <v>508.5</v>
      </c>
      <c r="H5310" s="504">
        <v>534</v>
      </c>
      <c r="I5310" s="510">
        <v>1042.5</v>
      </c>
    </row>
    <row r="5311" spans="3:9">
      <c r="C5311" s="870">
        <v>45692</v>
      </c>
      <c r="D5311" s="872">
        <v>0.75</v>
      </c>
      <c r="E5311" s="871">
        <v>467.4</v>
      </c>
      <c r="F5311" s="871">
        <v>449</v>
      </c>
      <c r="G5311" s="504">
        <v>467.4</v>
      </c>
      <c r="H5311" s="504">
        <v>449</v>
      </c>
      <c r="I5311" s="510">
        <v>916.4</v>
      </c>
    </row>
    <row r="5312" spans="3:9">
      <c r="C5312" s="870">
        <v>45692</v>
      </c>
      <c r="D5312" s="872">
        <v>0.79166666666666663</v>
      </c>
      <c r="E5312" s="871">
        <v>428.5</v>
      </c>
      <c r="F5312" s="871">
        <v>438</v>
      </c>
      <c r="G5312" s="504">
        <v>428.5</v>
      </c>
      <c r="H5312" s="504">
        <v>438</v>
      </c>
      <c r="I5312" s="510">
        <v>866.5</v>
      </c>
    </row>
    <row r="5313" spans="3:9">
      <c r="C5313" s="870">
        <v>45692</v>
      </c>
      <c r="D5313" s="872">
        <v>0.83333333333333337</v>
      </c>
      <c r="E5313" s="871">
        <v>462.9</v>
      </c>
      <c r="F5313" s="871">
        <v>437</v>
      </c>
      <c r="G5313" s="504">
        <v>462.9</v>
      </c>
      <c r="H5313" s="504">
        <v>437</v>
      </c>
      <c r="I5313" s="510">
        <v>899.9</v>
      </c>
    </row>
    <row r="5314" spans="3:9">
      <c r="C5314" s="870">
        <v>45692</v>
      </c>
      <c r="D5314" s="872">
        <v>0.875</v>
      </c>
      <c r="E5314" s="871">
        <v>480.3</v>
      </c>
      <c r="F5314" s="871">
        <v>532</v>
      </c>
      <c r="G5314" s="504">
        <v>480.3</v>
      </c>
      <c r="H5314" s="504">
        <v>532</v>
      </c>
      <c r="I5314" s="510">
        <v>1012.3</v>
      </c>
    </row>
    <row r="5315" spans="3:9">
      <c r="C5315" s="870">
        <v>45692</v>
      </c>
      <c r="D5315" s="872">
        <v>0.91666666666666663</v>
      </c>
      <c r="E5315" s="871">
        <v>484.2</v>
      </c>
      <c r="F5315" s="871">
        <v>530</v>
      </c>
      <c r="G5315" s="504">
        <v>484.2</v>
      </c>
      <c r="H5315" s="504">
        <v>530</v>
      </c>
      <c r="I5315" s="510">
        <v>1014.2</v>
      </c>
    </row>
    <row r="5316" spans="3:9">
      <c r="C5316" s="870">
        <v>45692</v>
      </c>
      <c r="D5316" s="872">
        <v>0.95833333333333337</v>
      </c>
      <c r="E5316" s="871">
        <v>589.29999999999995</v>
      </c>
      <c r="F5316" s="871">
        <v>520</v>
      </c>
      <c r="G5316" s="504">
        <v>589.29999999999995</v>
      </c>
      <c r="H5316" s="504">
        <v>520</v>
      </c>
      <c r="I5316" s="510">
        <v>1109.3</v>
      </c>
    </row>
    <row r="5317" spans="3:9">
      <c r="C5317" s="870">
        <v>45693</v>
      </c>
      <c r="D5317" s="872">
        <v>0</v>
      </c>
      <c r="E5317" s="871">
        <v>559.9</v>
      </c>
      <c r="F5317" s="871">
        <v>523</v>
      </c>
      <c r="G5317" s="504">
        <v>559.9</v>
      </c>
      <c r="H5317" s="504">
        <v>523</v>
      </c>
      <c r="I5317" s="510">
        <v>1082.9000000000001</v>
      </c>
    </row>
    <row r="5318" spans="3:9">
      <c r="C5318" s="870">
        <v>45693</v>
      </c>
      <c r="D5318" s="872">
        <v>4.1666666666666664E-2</v>
      </c>
      <c r="E5318" s="871">
        <v>656</v>
      </c>
      <c r="F5318" s="871">
        <v>542</v>
      </c>
      <c r="G5318" s="504">
        <v>656</v>
      </c>
      <c r="H5318" s="504">
        <v>542</v>
      </c>
      <c r="I5318" s="510">
        <v>1198</v>
      </c>
    </row>
    <row r="5319" spans="3:9">
      <c r="C5319" s="870">
        <v>45693</v>
      </c>
      <c r="D5319" s="872">
        <v>8.3333333333333329E-2</v>
      </c>
      <c r="E5319" s="871">
        <v>640</v>
      </c>
      <c r="F5319" s="871">
        <v>545</v>
      </c>
      <c r="G5319" s="504">
        <v>640</v>
      </c>
      <c r="H5319" s="504">
        <v>545</v>
      </c>
      <c r="I5319" s="510">
        <v>1185</v>
      </c>
    </row>
    <row r="5320" spans="3:9">
      <c r="C5320" s="870">
        <v>45693</v>
      </c>
      <c r="D5320" s="872">
        <v>0.125</v>
      </c>
      <c r="E5320" s="871">
        <v>640</v>
      </c>
      <c r="F5320" s="871">
        <v>544</v>
      </c>
      <c r="G5320" s="504">
        <v>640</v>
      </c>
      <c r="H5320" s="504">
        <v>544</v>
      </c>
      <c r="I5320" s="510">
        <v>1184</v>
      </c>
    </row>
    <row r="5321" spans="3:9">
      <c r="C5321" s="870">
        <v>45693</v>
      </c>
      <c r="D5321" s="872">
        <v>0.16666666666666666</v>
      </c>
      <c r="E5321" s="871">
        <v>604.9</v>
      </c>
      <c r="F5321" s="871">
        <v>540</v>
      </c>
      <c r="G5321" s="504">
        <v>604.9</v>
      </c>
      <c r="H5321" s="504">
        <v>540</v>
      </c>
      <c r="I5321" s="510">
        <v>1144.9000000000001</v>
      </c>
    </row>
    <row r="5322" spans="3:9">
      <c r="C5322" s="870">
        <v>45693</v>
      </c>
      <c r="D5322" s="872">
        <v>0.20833333333333334</v>
      </c>
      <c r="E5322" s="871">
        <v>599.9</v>
      </c>
      <c r="F5322" s="871">
        <v>528</v>
      </c>
      <c r="G5322" s="504">
        <v>599.9</v>
      </c>
      <c r="H5322" s="504">
        <v>528</v>
      </c>
      <c r="I5322" s="510">
        <v>1127.9000000000001</v>
      </c>
    </row>
    <row r="5323" spans="3:9">
      <c r="C5323" s="870">
        <v>45693</v>
      </c>
      <c r="D5323" s="872">
        <v>0.25</v>
      </c>
      <c r="E5323" s="871">
        <v>600</v>
      </c>
      <c r="F5323" s="871">
        <v>523</v>
      </c>
      <c r="G5323" s="504">
        <v>600</v>
      </c>
      <c r="H5323" s="504">
        <v>523</v>
      </c>
      <c r="I5323" s="510">
        <v>1123</v>
      </c>
    </row>
    <row r="5324" spans="3:9">
      <c r="C5324" s="870">
        <v>45693</v>
      </c>
      <c r="D5324" s="872">
        <v>0.29166666666666669</v>
      </c>
      <c r="E5324" s="871">
        <v>527.20000000000005</v>
      </c>
      <c r="F5324" s="871">
        <v>485</v>
      </c>
      <c r="G5324" s="504">
        <v>527.20000000000005</v>
      </c>
      <c r="H5324" s="504">
        <v>485</v>
      </c>
      <c r="I5324" s="510">
        <v>1012.2</v>
      </c>
    </row>
    <row r="5325" spans="3:9">
      <c r="C5325" s="870">
        <v>45693</v>
      </c>
      <c r="D5325" s="872">
        <v>0.33333333333333331</v>
      </c>
      <c r="E5325" s="871">
        <v>612.6</v>
      </c>
      <c r="F5325" s="871">
        <v>467</v>
      </c>
      <c r="G5325" s="504">
        <v>612.6</v>
      </c>
      <c r="H5325" s="504">
        <v>467</v>
      </c>
      <c r="I5325" s="510">
        <v>1079.5999999999999</v>
      </c>
    </row>
    <row r="5326" spans="3:9">
      <c r="C5326" s="870">
        <v>45693</v>
      </c>
      <c r="D5326" s="872">
        <v>0.375</v>
      </c>
      <c r="E5326" s="871">
        <v>600</v>
      </c>
      <c r="F5326" s="871">
        <v>481</v>
      </c>
      <c r="G5326" s="504">
        <v>600</v>
      </c>
      <c r="H5326" s="504">
        <v>481</v>
      </c>
      <c r="I5326" s="510">
        <v>1081</v>
      </c>
    </row>
    <row r="5327" spans="3:9">
      <c r="C5327" s="870">
        <v>45693</v>
      </c>
      <c r="D5327" s="872">
        <v>0.41666666666666669</v>
      </c>
      <c r="E5327" s="871">
        <v>600.1</v>
      </c>
      <c r="F5327" s="871">
        <v>495</v>
      </c>
      <c r="G5327" s="504">
        <v>600.1</v>
      </c>
      <c r="H5327" s="504">
        <v>495</v>
      </c>
      <c r="I5327" s="510">
        <v>1095.0999999999999</v>
      </c>
    </row>
    <row r="5328" spans="3:9">
      <c r="C5328" s="870">
        <v>45693</v>
      </c>
      <c r="D5328" s="872">
        <v>0.45833333333333331</v>
      </c>
      <c r="E5328" s="871">
        <v>605.4</v>
      </c>
      <c r="F5328" s="871">
        <v>502</v>
      </c>
      <c r="G5328" s="504">
        <v>605.4</v>
      </c>
      <c r="H5328" s="504">
        <v>502</v>
      </c>
      <c r="I5328" s="510">
        <v>1107.4000000000001</v>
      </c>
    </row>
    <row r="5329" spans="3:9">
      <c r="C5329" s="870">
        <v>45693</v>
      </c>
      <c r="D5329" s="872">
        <v>0.5</v>
      </c>
      <c r="E5329" s="871">
        <v>638.9</v>
      </c>
      <c r="F5329" s="871">
        <v>547</v>
      </c>
      <c r="G5329" s="504">
        <v>638.9</v>
      </c>
      <c r="H5329" s="504">
        <v>547</v>
      </c>
      <c r="I5329" s="510">
        <v>1185.9000000000001</v>
      </c>
    </row>
    <row r="5330" spans="3:9">
      <c r="C5330" s="870">
        <v>45693</v>
      </c>
      <c r="D5330" s="872">
        <v>0.54166666666666663</v>
      </c>
      <c r="E5330" s="871">
        <v>690.5</v>
      </c>
      <c r="F5330" s="871">
        <v>580</v>
      </c>
      <c r="G5330" s="504">
        <v>690.5</v>
      </c>
      <c r="H5330" s="504">
        <v>580</v>
      </c>
      <c r="I5330" s="510">
        <v>1270.5</v>
      </c>
    </row>
    <row r="5331" spans="3:9">
      <c r="C5331" s="870">
        <v>45693</v>
      </c>
      <c r="D5331" s="872">
        <v>0.58333333333333337</v>
      </c>
      <c r="E5331" s="871">
        <v>660.1</v>
      </c>
      <c r="F5331" s="871">
        <v>533</v>
      </c>
      <c r="G5331" s="504">
        <v>660.1</v>
      </c>
      <c r="H5331" s="504">
        <v>533</v>
      </c>
      <c r="I5331" s="510">
        <v>1193.0999999999999</v>
      </c>
    </row>
    <row r="5332" spans="3:9">
      <c r="C5332" s="870">
        <v>45693</v>
      </c>
      <c r="D5332" s="872">
        <v>0.625</v>
      </c>
      <c r="E5332" s="871">
        <v>700.2</v>
      </c>
      <c r="F5332" s="871">
        <v>536</v>
      </c>
      <c r="G5332" s="504">
        <v>700.2</v>
      </c>
      <c r="H5332" s="504">
        <v>536</v>
      </c>
      <c r="I5332" s="510">
        <v>1236.2</v>
      </c>
    </row>
    <row r="5333" spans="3:9">
      <c r="C5333" s="870">
        <v>45693</v>
      </c>
      <c r="D5333" s="872">
        <v>0.66666666666666663</v>
      </c>
      <c r="E5333" s="871">
        <v>295.39999999999998</v>
      </c>
      <c r="F5333" s="871">
        <v>258</v>
      </c>
      <c r="G5333" s="504">
        <v>295.39999999999998</v>
      </c>
      <c r="H5333" s="504">
        <v>258</v>
      </c>
      <c r="I5333" s="510">
        <v>553.4</v>
      </c>
    </row>
    <row r="5334" spans="3:9">
      <c r="C5334" s="870">
        <v>45693</v>
      </c>
      <c r="D5334" s="872">
        <v>0.70833333333333337</v>
      </c>
      <c r="E5334" s="871">
        <v>319.3</v>
      </c>
      <c r="F5334" s="871">
        <v>198</v>
      </c>
      <c r="G5334" s="504">
        <v>319.3</v>
      </c>
      <c r="H5334" s="504">
        <v>198</v>
      </c>
      <c r="I5334" s="510">
        <v>517.29999999999995</v>
      </c>
    </row>
    <row r="5335" spans="3:9">
      <c r="C5335" s="870">
        <v>45693</v>
      </c>
      <c r="D5335" s="872">
        <v>0.75</v>
      </c>
      <c r="E5335" s="871">
        <v>421.6</v>
      </c>
      <c r="F5335" s="871">
        <v>498</v>
      </c>
      <c r="G5335" s="504">
        <v>421.6</v>
      </c>
      <c r="H5335" s="504">
        <v>498</v>
      </c>
      <c r="I5335" s="510">
        <v>919.6</v>
      </c>
    </row>
    <row r="5336" spans="3:9">
      <c r="C5336" s="870">
        <v>45693</v>
      </c>
      <c r="D5336" s="872">
        <v>0.79166666666666663</v>
      </c>
      <c r="E5336" s="871">
        <v>445.6</v>
      </c>
      <c r="F5336" s="871">
        <v>552</v>
      </c>
      <c r="G5336" s="504">
        <v>445.6</v>
      </c>
      <c r="H5336" s="504">
        <v>552</v>
      </c>
      <c r="I5336" s="510">
        <v>997.6</v>
      </c>
    </row>
    <row r="5337" spans="3:9">
      <c r="C5337" s="870">
        <v>45693</v>
      </c>
      <c r="D5337" s="872">
        <v>0.83333333333333337</v>
      </c>
      <c r="E5337" s="871">
        <v>419.1</v>
      </c>
      <c r="F5337" s="871">
        <v>535</v>
      </c>
      <c r="G5337" s="504">
        <v>419.1</v>
      </c>
      <c r="H5337" s="504">
        <v>535</v>
      </c>
      <c r="I5337" s="510">
        <v>954.1</v>
      </c>
    </row>
    <row r="5338" spans="3:9">
      <c r="C5338" s="870">
        <v>45693</v>
      </c>
      <c r="D5338" s="872">
        <v>0.875</v>
      </c>
      <c r="E5338" s="871">
        <v>372.7</v>
      </c>
      <c r="F5338" s="871">
        <v>529</v>
      </c>
      <c r="G5338" s="504">
        <v>372.7</v>
      </c>
      <c r="H5338" s="504">
        <v>529</v>
      </c>
      <c r="I5338" s="510">
        <v>901.7</v>
      </c>
    </row>
    <row r="5339" spans="3:9">
      <c r="C5339" s="870">
        <v>45693</v>
      </c>
      <c r="D5339" s="872">
        <v>0.91666666666666663</v>
      </c>
      <c r="E5339" s="871">
        <v>491.8</v>
      </c>
      <c r="F5339" s="871">
        <v>569</v>
      </c>
      <c r="G5339" s="504">
        <v>491.8</v>
      </c>
      <c r="H5339" s="504">
        <v>569</v>
      </c>
      <c r="I5339" s="510">
        <v>1060.8</v>
      </c>
    </row>
    <row r="5340" spans="3:9">
      <c r="C5340" s="870">
        <v>45693</v>
      </c>
      <c r="D5340" s="872">
        <v>0.95833333333333337</v>
      </c>
      <c r="E5340" s="871">
        <v>519.5</v>
      </c>
      <c r="F5340" s="871">
        <v>561</v>
      </c>
      <c r="G5340" s="504">
        <v>519.5</v>
      </c>
      <c r="H5340" s="504">
        <v>561</v>
      </c>
      <c r="I5340" s="510">
        <v>1080.5</v>
      </c>
    </row>
    <row r="5341" spans="3:9">
      <c r="C5341" s="870">
        <v>45694</v>
      </c>
      <c r="D5341" s="872">
        <v>0</v>
      </c>
      <c r="E5341" s="871">
        <v>536</v>
      </c>
      <c r="F5341" s="871">
        <v>535</v>
      </c>
      <c r="G5341" s="504">
        <v>536</v>
      </c>
      <c r="H5341" s="504">
        <v>535</v>
      </c>
      <c r="I5341" s="510">
        <v>1071</v>
      </c>
    </row>
    <row r="5342" spans="3:9">
      <c r="C5342" s="870">
        <v>45694</v>
      </c>
      <c r="D5342" s="872">
        <v>4.1666666666666664E-2</v>
      </c>
      <c r="E5342" s="871">
        <v>558</v>
      </c>
      <c r="F5342" s="871">
        <v>534</v>
      </c>
      <c r="G5342" s="504">
        <v>558</v>
      </c>
      <c r="H5342" s="504">
        <v>534</v>
      </c>
      <c r="I5342" s="510">
        <v>1092</v>
      </c>
    </row>
    <row r="5343" spans="3:9">
      <c r="C5343" s="870">
        <v>45694</v>
      </c>
      <c r="D5343" s="872">
        <v>8.3333333333333329E-2</v>
      </c>
      <c r="E5343" s="871">
        <v>564.70000000000005</v>
      </c>
      <c r="F5343" s="871">
        <v>507</v>
      </c>
      <c r="G5343" s="504">
        <v>564.70000000000005</v>
      </c>
      <c r="H5343" s="504">
        <v>507</v>
      </c>
      <c r="I5343" s="510">
        <v>1071.7</v>
      </c>
    </row>
    <row r="5344" spans="3:9">
      <c r="C5344" s="870">
        <v>45694</v>
      </c>
      <c r="D5344" s="872">
        <v>0.125</v>
      </c>
      <c r="E5344" s="871">
        <v>560</v>
      </c>
      <c r="F5344" s="871">
        <v>450</v>
      </c>
      <c r="G5344" s="504">
        <v>560</v>
      </c>
      <c r="H5344" s="504">
        <v>450</v>
      </c>
      <c r="I5344" s="510">
        <v>1010</v>
      </c>
    </row>
    <row r="5345" spans="3:9">
      <c r="C5345" s="870">
        <v>45694</v>
      </c>
      <c r="D5345" s="872">
        <v>0.16666666666666666</v>
      </c>
      <c r="E5345" s="871">
        <v>560</v>
      </c>
      <c r="F5345" s="871">
        <v>420</v>
      </c>
      <c r="G5345" s="504">
        <v>560</v>
      </c>
      <c r="H5345" s="504">
        <v>420</v>
      </c>
      <c r="I5345" s="510">
        <v>980</v>
      </c>
    </row>
    <row r="5346" spans="3:9">
      <c r="C5346" s="870">
        <v>45694</v>
      </c>
      <c r="D5346" s="872">
        <v>0.20833333333333334</v>
      </c>
      <c r="E5346" s="871">
        <v>556.20000000000005</v>
      </c>
      <c r="F5346" s="871">
        <v>413</v>
      </c>
      <c r="G5346" s="504">
        <v>556.20000000000005</v>
      </c>
      <c r="H5346" s="504">
        <v>413</v>
      </c>
      <c r="I5346" s="510">
        <v>969.2</v>
      </c>
    </row>
    <row r="5347" spans="3:9">
      <c r="C5347" s="870">
        <v>45694</v>
      </c>
      <c r="D5347" s="872">
        <v>0.25</v>
      </c>
      <c r="E5347" s="871">
        <v>560.1</v>
      </c>
      <c r="F5347" s="871">
        <v>394</v>
      </c>
      <c r="G5347" s="504">
        <v>560.1</v>
      </c>
      <c r="H5347" s="504">
        <v>394</v>
      </c>
      <c r="I5347" s="510">
        <v>954.1</v>
      </c>
    </row>
    <row r="5348" spans="3:9">
      <c r="C5348" s="870">
        <v>45694</v>
      </c>
      <c r="D5348" s="872">
        <v>0.29166666666666669</v>
      </c>
      <c r="E5348" s="871">
        <v>580.5</v>
      </c>
      <c r="F5348" s="871">
        <v>389</v>
      </c>
      <c r="G5348" s="504">
        <v>580.5</v>
      </c>
      <c r="H5348" s="504">
        <v>389</v>
      </c>
      <c r="I5348" s="510">
        <v>969.5</v>
      </c>
    </row>
    <row r="5349" spans="3:9">
      <c r="C5349" s="870">
        <v>45694</v>
      </c>
      <c r="D5349" s="872">
        <v>0.33333333333333331</v>
      </c>
      <c r="E5349" s="871">
        <v>582.29999999999995</v>
      </c>
      <c r="F5349" s="871">
        <v>465</v>
      </c>
      <c r="G5349" s="504">
        <v>582.29999999999995</v>
      </c>
      <c r="H5349" s="504">
        <v>465</v>
      </c>
      <c r="I5349" s="510">
        <v>1047.3</v>
      </c>
    </row>
    <row r="5350" spans="3:9">
      <c r="C5350" s="870">
        <v>45694</v>
      </c>
      <c r="D5350" s="872">
        <v>0.375</v>
      </c>
      <c r="E5350" s="871">
        <v>587.1</v>
      </c>
      <c r="F5350" s="871">
        <v>506</v>
      </c>
      <c r="G5350" s="504">
        <v>587.1</v>
      </c>
      <c r="H5350" s="504">
        <v>506</v>
      </c>
      <c r="I5350" s="510">
        <v>1093.0999999999999</v>
      </c>
    </row>
    <row r="5351" spans="3:9">
      <c r="C5351" s="870">
        <v>45694</v>
      </c>
      <c r="D5351" s="872">
        <v>0.41666666666666669</v>
      </c>
      <c r="E5351" s="871">
        <v>663.9</v>
      </c>
      <c r="F5351" s="871">
        <v>558</v>
      </c>
      <c r="G5351" s="504">
        <v>663.9</v>
      </c>
      <c r="H5351" s="504">
        <v>558</v>
      </c>
      <c r="I5351" s="510">
        <v>1221.9000000000001</v>
      </c>
    </row>
    <row r="5352" spans="3:9">
      <c r="C5352" s="870">
        <v>45694</v>
      </c>
      <c r="D5352" s="872">
        <v>0.45833333333333331</v>
      </c>
      <c r="E5352" s="871">
        <v>675.8</v>
      </c>
      <c r="F5352" s="871">
        <v>542</v>
      </c>
      <c r="G5352" s="504">
        <v>675.8</v>
      </c>
      <c r="H5352" s="504">
        <v>542</v>
      </c>
      <c r="I5352" s="510">
        <v>1217.8</v>
      </c>
    </row>
    <row r="5353" spans="3:9">
      <c r="C5353" s="870">
        <v>45694</v>
      </c>
      <c r="D5353" s="872">
        <v>0.5</v>
      </c>
      <c r="E5353" s="871">
        <v>588.1</v>
      </c>
      <c r="F5353" s="871">
        <v>450</v>
      </c>
      <c r="G5353" s="504">
        <v>588.1</v>
      </c>
      <c r="H5353" s="504">
        <v>450</v>
      </c>
      <c r="I5353" s="510">
        <v>1038.0999999999999</v>
      </c>
    </row>
    <row r="5354" spans="3:9">
      <c r="C5354" s="870">
        <v>45694</v>
      </c>
      <c r="D5354" s="872">
        <v>0.54166666666666663</v>
      </c>
      <c r="E5354" s="871">
        <v>650.29999999999995</v>
      </c>
      <c r="F5354" s="871">
        <v>494</v>
      </c>
      <c r="G5354" s="504">
        <v>650.29999999999995</v>
      </c>
      <c r="H5354" s="504">
        <v>494</v>
      </c>
      <c r="I5354" s="510">
        <v>1144.3</v>
      </c>
    </row>
    <row r="5355" spans="3:9">
      <c r="C5355" s="870">
        <v>45694</v>
      </c>
      <c r="D5355" s="872">
        <v>0.58333333333333337</v>
      </c>
      <c r="E5355" s="871">
        <v>656.3</v>
      </c>
      <c r="F5355" s="871">
        <v>486</v>
      </c>
      <c r="G5355" s="504">
        <v>656.3</v>
      </c>
      <c r="H5355" s="504">
        <v>486</v>
      </c>
      <c r="I5355" s="510">
        <v>1142.3</v>
      </c>
    </row>
    <row r="5356" spans="3:9">
      <c r="C5356" s="870">
        <v>45694</v>
      </c>
      <c r="D5356" s="872">
        <v>0.625</v>
      </c>
      <c r="E5356" s="871">
        <v>645</v>
      </c>
      <c r="F5356" s="871">
        <v>481</v>
      </c>
      <c r="G5356" s="504">
        <v>645</v>
      </c>
      <c r="H5356" s="504">
        <v>481</v>
      </c>
      <c r="I5356" s="510">
        <v>1126</v>
      </c>
    </row>
    <row r="5357" spans="3:9">
      <c r="C5357" s="870">
        <v>45694</v>
      </c>
      <c r="D5357" s="872">
        <v>0.66666666666666663</v>
      </c>
      <c r="E5357" s="871">
        <v>704.7</v>
      </c>
      <c r="F5357" s="871">
        <v>498</v>
      </c>
      <c r="G5357" s="504">
        <v>704.7</v>
      </c>
      <c r="H5357" s="504">
        <v>498</v>
      </c>
      <c r="I5357" s="510">
        <v>1202.7</v>
      </c>
    </row>
    <row r="5358" spans="3:9">
      <c r="C5358" s="870">
        <v>45694</v>
      </c>
      <c r="D5358" s="872">
        <v>0.70833333333333337</v>
      </c>
      <c r="E5358" s="871">
        <v>686.3</v>
      </c>
      <c r="F5358" s="871">
        <v>499</v>
      </c>
      <c r="G5358" s="504">
        <v>686.3</v>
      </c>
      <c r="H5358" s="504">
        <v>499</v>
      </c>
      <c r="I5358" s="510">
        <v>1185.3</v>
      </c>
    </row>
    <row r="5359" spans="3:9">
      <c r="C5359" s="870">
        <v>45694</v>
      </c>
      <c r="D5359" s="872">
        <v>0.75</v>
      </c>
      <c r="E5359" s="871">
        <v>616.6</v>
      </c>
      <c r="F5359" s="871">
        <v>480</v>
      </c>
      <c r="G5359" s="504">
        <v>616.6</v>
      </c>
      <c r="H5359" s="504">
        <v>480</v>
      </c>
      <c r="I5359" s="510">
        <v>1096.5999999999999</v>
      </c>
    </row>
    <row r="5360" spans="3:9">
      <c r="C5360" s="870">
        <v>45694</v>
      </c>
      <c r="D5360" s="872">
        <v>0.79166666666666663</v>
      </c>
      <c r="E5360" s="871">
        <v>590.70000000000005</v>
      </c>
      <c r="F5360" s="871">
        <v>466</v>
      </c>
      <c r="G5360" s="504">
        <v>590.70000000000005</v>
      </c>
      <c r="H5360" s="504">
        <v>466</v>
      </c>
      <c r="I5360" s="510">
        <v>1056.7</v>
      </c>
    </row>
    <row r="5361" spans="3:9">
      <c r="C5361" s="870">
        <v>45694</v>
      </c>
      <c r="D5361" s="872">
        <v>0.83333333333333337</v>
      </c>
      <c r="E5361" s="871">
        <v>605.79999999999995</v>
      </c>
      <c r="F5361" s="871">
        <v>452</v>
      </c>
      <c r="G5361" s="504">
        <v>605.79999999999995</v>
      </c>
      <c r="H5361" s="504">
        <v>452</v>
      </c>
      <c r="I5361" s="510">
        <v>1057.8</v>
      </c>
    </row>
    <row r="5362" spans="3:9">
      <c r="C5362" s="870">
        <v>45694</v>
      </c>
      <c r="D5362" s="872">
        <v>0.875</v>
      </c>
      <c r="E5362" s="871">
        <v>633.1</v>
      </c>
      <c r="F5362" s="871">
        <v>504</v>
      </c>
      <c r="G5362" s="504">
        <v>633.1</v>
      </c>
      <c r="H5362" s="504">
        <v>504</v>
      </c>
      <c r="I5362" s="510">
        <v>1137.0999999999999</v>
      </c>
    </row>
    <row r="5363" spans="3:9">
      <c r="C5363" s="870">
        <v>45694</v>
      </c>
      <c r="D5363" s="872">
        <v>0.91666666666666663</v>
      </c>
      <c r="E5363" s="871">
        <v>669.4</v>
      </c>
      <c r="F5363" s="871">
        <v>569</v>
      </c>
      <c r="G5363" s="504">
        <v>669.4</v>
      </c>
      <c r="H5363" s="504">
        <v>569</v>
      </c>
      <c r="I5363" s="510">
        <v>1238.4000000000001</v>
      </c>
    </row>
    <row r="5364" spans="3:9">
      <c r="C5364" s="870">
        <v>45694</v>
      </c>
      <c r="D5364" s="872">
        <v>0.95833333333333337</v>
      </c>
      <c r="E5364" s="871">
        <v>680.2</v>
      </c>
      <c r="F5364" s="871">
        <v>588</v>
      </c>
      <c r="G5364" s="504">
        <v>680.2</v>
      </c>
      <c r="H5364" s="504">
        <v>588</v>
      </c>
      <c r="I5364" s="510">
        <v>1268.2</v>
      </c>
    </row>
    <row r="5365" spans="3:9">
      <c r="C5365" s="870">
        <v>45695</v>
      </c>
      <c r="D5365" s="872">
        <v>0</v>
      </c>
      <c r="E5365" s="871">
        <v>673.9</v>
      </c>
      <c r="F5365" s="871">
        <v>581</v>
      </c>
      <c r="G5365" s="504">
        <v>673.9</v>
      </c>
      <c r="H5365" s="504">
        <v>581</v>
      </c>
      <c r="I5365" s="510">
        <v>1254.9000000000001</v>
      </c>
    </row>
    <row r="5366" spans="3:9">
      <c r="C5366" s="870">
        <v>45695</v>
      </c>
      <c r="D5366" s="872">
        <v>4.1666666666666664E-2</v>
      </c>
      <c r="E5366" s="871">
        <v>649.6</v>
      </c>
      <c r="F5366" s="871">
        <v>557</v>
      </c>
      <c r="G5366" s="504">
        <v>649.6</v>
      </c>
      <c r="H5366" s="504">
        <v>557</v>
      </c>
      <c r="I5366" s="510">
        <v>1206.5999999999999</v>
      </c>
    </row>
    <row r="5367" spans="3:9">
      <c r="C5367" s="870">
        <v>45695</v>
      </c>
      <c r="D5367" s="872">
        <v>8.3333333333333329E-2</v>
      </c>
      <c r="E5367" s="871">
        <v>624.79999999999995</v>
      </c>
      <c r="F5367" s="871">
        <v>546</v>
      </c>
      <c r="G5367" s="504">
        <v>624.79999999999995</v>
      </c>
      <c r="H5367" s="504">
        <v>546</v>
      </c>
      <c r="I5367" s="510">
        <v>1170.8</v>
      </c>
    </row>
    <row r="5368" spans="3:9">
      <c r="C5368" s="870">
        <v>45695</v>
      </c>
      <c r="D5368" s="872">
        <v>0.125</v>
      </c>
      <c r="E5368" s="871">
        <v>630.1</v>
      </c>
      <c r="F5368" s="871">
        <v>548</v>
      </c>
      <c r="G5368" s="504">
        <v>630.1</v>
      </c>
      <c r="H5368" s="504">
        <v>548</v>
      </c>
      <c r="I5368" s="510">
        <v>1178.0999999999999</v>
      </c>
    </row>
    <row r="5369" spans="3:9">
      <c r="C5369" s="870">
        <v>45695</v>
      </c>
      <c r="D5369" s="872">
        <v>0.16666666666666666</v>
      </c>
      <c r="E5369" s="871">
        <v>624.79999999999995</v>
      </c>
      <c r="F5369" s="871">
        <v>526</v>
      </c>
      <c r="G5369" s="504">
        <v>624.79999999999995</v>
      </c>
      <c r="H5369" s="504">
        <v>526</v>
      </c>
      <c r="I5369" s="510">
        <v>1150.8</v>
      </c>
    </row>
    <row r="5370" spans="3:9">
      <c r="C5370" s="870">
        <v>45695</v>
      </c>
      <c r="D5370" s="872">
        <v>0.20833333333333334</v>
      </c>
      <c r="E5370" s="871">
        <v>620</v>
      </c>
      <c r="F5370" s="871">
        <v>475</v>
      </c>
      <c r="G5370" s="504">
        <v>620</v>
      </c>
      <c r="H5370" s="504">
        <v>475</v>
      </c>
      <c r="I5370" s="510">
        <v>1095</v>
      </c>
    </row>
    <row r="5371" spans="3:9">
      <c r="C5371" s="870">
        <v>45695</v>
      </c>
      <c r="D5371" s="872">
        <v>0.25</v>
      </c>
      <c r="E5371" s="871">
        <v>634.20000000000005</v>
      </c>
      <c r="F5371" s="871">
        <v>473</v>
      </c>
      <c r="G5371" s="504">
        <v>634.20000000000005</v>
      </c>
      <c r="H5371" s="504">
        <v>473</v>
      </c>
      <c r="I5371" s="510">
        <v>1107.2</v>
      </c>
    </row>
    <row r="5372" spans="3:9">
      <c r="C5372" s="870">
        <v>45695</v>
      </c>
      <c r="D5372" s="872">
        <v>0.29166666666666669</v>
      </c>
      <c r="E5372" s="871">
        <v>660.2</v>
      </c>
      <c r="F5372" s="871">
        <v>472</v>
      </c>
      <c r="G5372" s="504">
        <v>660.2</v>
      </c>
      <c r="H5372" s="504">
        <v>472</v>
      </c>
      <c r="I5372" s="510">
        <v>1132.2</v>
      </c>
    </row>
    <row r="5373" spans="3:9">
      <c r="C5373" s="870">
        <v>45695</v>
      </c>
      <c r="D5373" s="872">
        <v>0.33333333333333331</v>
      </c>
      <c r="E5373" s="871">
        <v>650.5</v>
      </c>
      <c r="F5373" s="871">
        <v>476</v>
      </c>
      <c r="G5373" s="504">
        <v>650.5</v>
      </c>
      <c r="H5373" s="504">
        <v>476</v>
      </c>
      <c r="I5373" s="510">
        <v>1126.5</v>
      </c>
    </row>
    <row r="5374" spans="3:9">
      <c r="C5374" s="870">
        <v>45695</v>
      </c>
      <c r="D5374" s="872">
        <v>0.375</v>
      </c>
      <c r="E5374" s="871">
        <v>670.3</v>
      </c>
      <c r="F5374" s="871">
        <v>475</v>
      </c>
      <c r="G5374" s="504">
        <v>670.3</v>
      </c>
      <c r="H5374" s="504">
        <v>475</v>
      </c>
      <c r="I5374" s="510">
        <v>1145.3</v>
      </c>
    </row>
    <row r="5375" spans="3:9">
      <c r="C5375" s="870">
        <v>45695</v>
      </c>
      <c r="D5375" s="872">
        <v>0.41666666666666669</v>
      </c>
      <c r="E5375" s="871">
        <v>691</v>
      </c>
      <c r="F5375" s="871">
        <v>474</v>
      </c>
      <c r="G5375" s="504">
        <v>691</v>
      </c>
      <c r="H5375" s="504">
        <v>474</v>
      </c>
      <c r="I5375" s="510">
        <v>1165</v>
      </c>
    </row>
    <row r="5376" spans="3:9">
      <c r="C5376" s="870">
        <v>45695</v>
      </c>
      <c r="D5376" s="872">
        <v>0.45833333333333331</v>
      </c>
      <c r="E5376" s="871">
        <v>700.1</v>
      </c>
      <c r="F5376" s="871">
        <v>474</v>
      </c>
      <c r="G5376" s="504">
        <v>700.1</v>
      </c>
      <c r="H5376" s="504">
        <v>474</v>
      </c>
      <c r="I5376" s="510">
        <v>1174.0999999999999</v>
      </c>
    </row>
    <row r="5377" spans="3:9">
      <c r="C5377" s="870">
        <v>45695</v>
      </c>
      <c r="D5377" s="872">
        <v>0.5</v>
      </c>
      <c r="E5377" s="871">
        <v>685.2</v>
      </c>
      <c r="F5377" s="871">
        <v>476</v>
      </c>
      <c r="G5377" s="504">
        <v>685.2</v>
      </c>
      <c r="H5377" s="504">
        <v>476</v>
      </c>
      <c r="I5377" s="510">
        <v>1161.2</v>
      </c>
    </row>
    <row r="5378" spans="3:9">
      <c r="C5378" s="870">
        <v>45695</v>
      </c>
      <c r="D5378" s="872">
        <v>0.54166666666666663</v>
      </c>
      <c r="E5378" s="871">
        <v>723.1</v>
      </c>
      <c r="F5378" s="871">
        <v>484</v>
      </c>
      <c r="G5378" s="504">
        <v>723.1</v>
      </c>
      <c r="H5378" s="504">
        <v>484</v>
      </c>
      <c r="I5378" s="510">
        <v>1207.0999999999999</v>
      </c>
    </row>
    <row r="5379" spans="3:9">
      <c r="C5379" s="870">
        <v>45695</v>
      </c>
      <c r="D5379" s="872">
        <v>0.58333333333333337</v>
      </c>
      <c r="E5379" s="871">
        <v>732.2</v>
      </c>
      <c r="F5379" s="871">
        <v>483</v>
      </c>
      <c r="G5379" s="504">
        <v>732.2</v>
      </c>
      <c r="H5379" s="504">
        <v>483</v>
      </c>
      <c r="I5379" s="510">
        <v>1215.2</v>
      </c>
    </row>
    <row r="5380" spans="3:9">
      <c r="C5380" s="870">
        <v>45695</v>
      </c>
      <c r="D5380" s="872">
        <v>0.625</v>
      </c>
      <c r="E5380" s="871">
        <v>645</v>
      </c>
      <c r="F5380" s="871">
        <v>471</v>
      </c>
      <c r="G5380" s="504">
        <v>645</v>
      </c>
      <c r="H5380" s="504">
        <v>471</v>
      </c>
      <c r="I5380" s="510">
        <v>1116</v>
      </c>
    </row>
    <row r="5381" spans="3:9">
      <c r="C5381" s="870">
        <v>45695</v>
      </c>
      <c r="D5381" s="872">
        <v>0.66666666666666663</v>
      </c>
      <c r="E5381" s="871">
        <v>576.20000000000005</v>
      </c>
      <c r="F5381" s="871">
        <v>448</v>
      </c>
      <c r="G5381" s="504">
        <v>576.20000000000005</v>
      </c>
      <c r="H5381" s="504">
        <v>448</v>
      </c>
      <c r="I5381" s="510">
        <v>1024.2</v>
      </c>
    </row>
    <row r="5382" spans="3:9">
      <c r="C5382" s="870">
        <v>45695</v>
      </c>
      <c r="D5382" s="872">
        <v>0.70833333333333337</v>
      </c>
      <c r="E5382" s="871">
        <v>615.79999999999995</v>
      </c>
      <c r="F5382" s="871">
        <v>440</v>
      </c>
      <c r="G5382" s="504">
        <v>615.79999999999995</v>
      </c>
      <c r="H5382" s="504">
        <v>440</v>
      </c>
      <c r="I5382" s="510">
        <v>1055.8</v>
      </c>
    </row>
    <row r="5383" spans="3:9">
      <c r="C5383" s="870">
        <v>45695</v>
      </c>
      <c r="D5383" s="872">
        <v>0.75</v>
      </c>
      <c r="E5383" s="871">
        <v>640</v>
      </c>
      <c r="F5383" s="871">
        <v>433</v>
      </c>
      <c r="G5383" s="504">
        <v>640</v>
      </c>
      <c r="H5383" s="504">
        <v>433</v>
      </c>
      <c r="I5383" s="510">
        <v>1073</v>
      </c>
    </row>
    <row r="5384" spans="3:9">
      <c r="C5384" s="870">
        <v>45695</v>
      </c>
      <c r="D5384" s="872">
        <v>0.79166666666666663</v>
      </c>
      <c r="E5384" s="871">
        <v>639.9</v>
      </c>
      <c r="F5384" s="871">
        <v>439</v>
      </c>
      <c r="G5384" s="504">
        <v>639.9</v>
      </c>
      <c r="H5384" s="504">
        <v>439</v>
      </c>
      <c r="I5384" s="510">
        <v>1078.9000000000001</v>
      </c>
    </row>
    <row r="5385" spans="3:9">
      <c r="C5385" s="870">
        <v>45695</v>
      </c>
      <c r="D5385" s="872">
        <v>0.83333333333333337</v>
      </c>
      <c r="E5385" s="871">
        <v>639.9</v>
      </c>
      <c r="F5385" s="871">
        <v>521</v>
      </c>
      <c r="G5385" s="504">
        <v>639.9</v>
      </c>
      <c r="H5385" s="504">
        <v>521</v>
      </c>
      <c r="I5385" s="510">
        <v>1160.9000000000001</v>
      </c>
    </row>
    <row r="5386" spans="3:9">
      <c r="C5386" s="870">
        <v>45695</v>
      </c>
      <c r="D5386" s="872">
        <v>0.875</v>
      </c>
      <c r="E5386" s="871">
        <v>640.1</v>
      </c>
      <c r="F5386" s="871">
        <v>622</v>
      </c>
      <c r="G5386" s="504">
        <v>640.1</v>
      </c>
      <c r="H5386" s="504">
        <v>622</v>
      </c>
      <c r="I5386" s="510">
        <v>1262.0999999999999</v>
      </c>
    </row>
    <row r="5387" spans="3:9">
      <c r="C5387" s="870">
        <v>45695</v>
      </c>
      <c r="D5387" s="872">
        <v>0.91666666666666663</v>
      </c>
      <c r="E5387" s="871">
        <v>647.6</v>
      </c>
      <c r="F5387" s="871">
        <v>616</v>
      </c>
      <c r="G5387" s="504">
        <v>647.6</v>
      </c>
      <c r="H5387" s="504">
        <v>616</v>
      </c>
      <c r="I5387" s="510">
        <v>1263.5999999999999</v>
      </c>
    </row>
    <row r="5388" spans="3:9">
      <c r="C5388" s="870">
        <v>45695</v>
      </c>
      <c r="D5388" s="872">
        <v>0.95833333333333337</v>
      </c>
      <c r="E5388" s="871">
        <v>654.5</v>
      </c>
      <c r="F5388" s="871">
        <v>565</v>
      </c>
      <c r="G5388" s="504">
        <v>654.5</v>
      </c>
      <c r="H5388" s="504">
        <v>565</v>
      </c>
      <c r="I5388" s="510">
        <v>1219.5</v>
      </c>
    </row>
    <row r="5389" spans="3:9">
      <c r="C5389" s="870">
        <v>45696</v>
      </c>
      <c r="D5389" s="872">
        <v>0</v>
      </c>
      <c r="E5389" s="871">
        <v>670.4</v>
      </c>
      <c r="F5389" s="871">
        <v>651</v>
      </c>
      <c r="G5389" s="504">
        <v>670.4</v>
      </c>
      <c r="H5389" s="504">
        <v>651</v>
      </c>
      <c r="I5389" s="510">
        <v>1321.4</v>
      </c>
    </row>
    <row r="5390" spans="3:9">
      <c r="C5390" s="870">
        <v>45696</v>
      </c>
      <c r="D5390" s="872">
        <v>4.1666666666666664E-2</v>
      </c>
      <c r="E5390" s="871">
        <v>429.7</v>
      </c>
      <c r="F5390" s="871">
        <v>657</v>
      </c>
      <c r="G5390" s="504">
        <v>429.7</v>
      </c>
      <c r="H5390" s="504">
        <v>657</v>
      </c>
      <c r="I5390" s="510">
        <v>1086.7</v>
      </c>
    </row>
    <row r="5391" spans="3:9">
      <c r="C5391" s="870">
        <v>45696</v>
      </c>
      <c r="D5391" s="872">
        <v>8.3333333333333329E-2</v>
      </c>
      <c r="E5391" s="871">
        <v>88</v>
      </c>
      <c r="F5391" s="871">
        <v>657</v>
      </c>
      <c r="G5391" s="504">
        <v>88</v>
      </c>
      <c r="H5391" s="504">
        <v>657</v>
      </c>
      <c r="I5391" s="510">
        <v>745</v>
      </c>
    </row>
    <row r="5392" spans="3:9">
      <c r="C5392" s="870">
        <v>45696</v>
      </c>
      <c r="D5392" s="872">
        <v>0.125</v>
      </c>
      <c r="E5392" s="871">
        <v>453.7</v>
      </c>
      <c r="F5392" s="871">
        <v>654</v>
      </c>
      <c r="G5392" s="504">
        <v>453.7</v>
      </c>
      <c r="H5392" s="504">
        <v>654</v>
      </c>
      <c r="I5392" s="510">
        <v>1107.7</v>
      </c>
    </row>
    <row r="5393" spans="3:9">
      <c r="C5393" s="870">
        <v>45696</v>
      </c>
      <c r="D5393" s="872">
        <v>0.16666666666666666</v>
      </c>
      <c r="E5393" s="871">
        <v>349</v>
      </c>
      <c r="F5393" s="871">
        <v>393</v>
      </c>
      <c r="G5393" s="504">
        <v>349</v>
      </c>
      <c r="H5393" s="504">
        <v>393</v>
      </c>
      <c r="I5393" s="510">
        <v>742</v>
      </c>
    </row>
    <row r="5394" spans="3:9">
      <c r="C5394" s="870">
        <v>45696</v>
      </c>
      <c r="D5394" s="872">
        <v>0.20833333333333334</v>
      </c>
      <c r="E5394" s="871">
        <v>433.9</v>
      </c>
      <c r="F5394" s="871">
        <v>575</v>
      </c>
      <c r="G5394" s="504">
        <v>433.9</v>
      </c>
      <c r="H5394" s="504">
        <v>575</v>
      </c>
      <c r="I5394" s="510">
        <v>1008.9</v>
      </c>
    </row>
    <row r="5395" spans="3:9">
      <c r="C5395" s="870">
        <v>45696</v>
      </c>
      <c r="D5395" s="872">
        <v>0.25</v>
      </c>
      <c r="E5395" s="871">
        <v>656.6</v>
      </c>
      <c r="F5395" s="871">
        <v>551</v>
      </c>
      <c r="G5395" s="504">
        <v>656.6</v>
      </c>
      <c r="H5395" s="504">
        <v>551</v>
      </c>
      <c r="I5395" s="510">
        <v>1207.5999999999999</v>
      </c>
    </row>
    <row r="5396" spans="3:9">
      <c r="C5396" s="870">
        <v>45696</v>
      </c>
      <c r="D5396" s="872">
        <v>0.29166666666666669</v>
      </c>
      <c r="E5396" s="871">
        <v>549</v>
      </c>
      <c r="F5396" s="871">
        <v>425</v>
      </c>
      <c r="G5396" s="504">
        <v>549</v>
      </c>
      <c r="H5396" s="504">
        <v>425</v>
      </c>
      <c r="I5396" s="510">
        <v>974</v>
      </c>
    </row>
    <row r="5397" spans="3:9">
      <c r="C5397" s="870">
        <v>45696</v>
      </c>
      <c r="D5397" s="872">
        <v>0.33333333333333331</v>
      </c>
      <c r="E5397" s="871">
        <v>505.9</v>
      </c>
      <c r="F5397" s="871">
        <v>448</v>
      </c>
      <c r="G5397" s="504">
        <v>505.9</v>
      </c>
      <c r="H5397" s="504">
        <v>448</v>
      </c>
      <c r="I5397" s="510">
        <v>953.9</v>
      </c>
    </row>
    <row r="5398" spans="3:9">
      <c r="C5398" s="870">
        <v>45696</v>
      </c>
      <c r="D5398" s="872">
        <v>0.375</v>
      </c>
      <c r="E5398" s="871">
        <v>666.8</v>
      </c>
      <c r="F5398" s="871">
        <v>464</v>
      </c>
      <c r="G5398" s="504">
        <v>666.8</v>
      </c>
      <c r="H5398" s="504">
        <v>464</v>
      </c>
      <c r="I5398" s="510">
        <v>1130.8</v>
      </c>
    </row>
    <row r="5399" spans="3:9">
      <c r="C5399" s="870">
        <v>45696</v>
      </c>
      <c r="D5399" s="872">
        <v>0.41666666666666669</v>
      </c>
      <c r="E5399" s="871">
        <v>641.4</v>
      </c>
      <c r="F5399" s="871">
        <v>448</v>
      </c>
      <c r="G5399" s="504">
        <v>641.4</v>
      </c>
      <c r="H5399" s="504">
        <v>448</v>
      </c>
      <c r="I5399" s="510">
        <v>1089.4000000000001</v>
      </c>
    </row>
    <row r="5400" spans="3:9">
      <c r="C5400" s="870">
        <v>45696</v>
      </c>
      <c r="D5400" s="872">
        <v>0.45833333333333331</v>
      </c>
      <c r="E5400" s="871">
        <v>704.2</v>
      </c>
      <c r="F5400" s="871">
        <v>446</v>
      </c>
      <c r="G5400" s="504">
        <v>704.2</v>
      </c>
      <c r="H5400" s="504">
        <v>446</v>
      </c>
      <c r="I5400" s="510">
        <v>1150.2</v>
      </c>
    </row>
    <row r="5401" spans="3:9">
      <c r="C5401" s="870">
        <v>45696</v>
      </c>
      <c r="D5401" s="872">
        <v>0.5</v>
      </c>
      <c r="E5401" s="871">
        <v>683.8</v>
      </c>
      <c r="F5401" s="871">
        <v>441</v>
      </c>
      <c r="G5401" s="504">
        <v>683.8</v>
      </c>
      <c r="H5401" s="504">
        <v>441</v>
      </c>
      <c r="I5401" s="510">
        <v>1124.8</v>
      </c>
    </row>
    <row r="5402" spans="3:9">
      <c r="C5402" s="870">
        <v>45696</v>
      </c>
      <c r="D5402" s="872">
        <v>0.54166666666666663</v>
      </c>
      <c r="E5402" s="871">
        <v>704.2</v>
      </c>
      <c r="F5402" s="871">
        <v>442</v>
      </c>
      <c r="G5402" s="504">
        <v>704.2</v>
      </c>
      <c r="H5402" s="504">
        <v>442</v>
      </c>
      <c r="I5402" s="510">
        <v>1146.2</v>
      </c>
    </row>
    <row r="5403" spans="3:9">
      <c r="C5403" s="870">
        <v>45696</v>
      </c>
      <c r="D5403" s="872">
        <v>0.58333333333333337</v>
      </c>
      <c r="E5403" s="871">
        <v>710.1</v>
      </c>
      <c r="F5403" s="871">
        <v>456</v>
      </c>
      <c r="G5403" s="504">
        <v>710.1</v>
      </c>
      <c r="H5403" s="504">
        <v>456</v>
      </c>
      <c r="I5403" s="510">
        <v>1166.0999999999999</v>
      </c>
    </row>
    <row r="5404" spans="3:9">
      <c r="C5404" s="870">
        <v>45696</v>
      </c>
      <c r="D5404" s="872">
        <v>0.625</v>
      </c>
      <c r="E5404" s="871">
        <v>681.6</v>
      </c>
      <c r="F5404" s="871">
        <v>455</v>
      </c>
      <c r="G5404" s="504">
        <v>681.6</v>
      </c>
      <c r="H5404" s="504">
        <v>455</v>
      </c>
      <c r="I5404" s="510">
        <v>1136.5999999999999</v>
      </c>
    </row>
    <row r="5405" spans="3:9">
      <c r="C5405" s="870">
        <v>45696</v>
      </c>
      <c r="D5405" s="872">
        <v>0.66666666666666663</v>
      </c>
      <c r="E5405" s="871">
        <v>670.1</v>
      </c>
      <c r="F5405" s="871">
        <v>449</v>
      </c>
      <c r="G5405" s="504">
        <v>670.1</v>
      </c>
      <c r="H5405" s="504">
        <v>449</v>
      </c>
      <c r="I5405" s="510">
        <v>1119.0999999999999</v>
      </c>
    </row>
    <row r="5406" spans="3:9">
      <c r="C5406" s="870">
        <v>45696</v>
      </c>
      <c r="D5406" s="872">
        <v>0.70833333333333337</v>
      </c>
      <c r="E5406" s="871">
        <v>683.3</v>
      </c>
      <c r="F5406" s="871">
        <v>440</v>
      </c>
      <c r="G5406" s="504">
        <v>683.3</v>
      </c>
      <c r="H5406" s="504">
        <v>440</v>
      </c>
      <c r="I5406" s="510">
        <v>1123.3</v>
      </c>
    </row>
    <row r="5407" spans="3:9">
      <c r="C5407" s="870">
        <v>45696</v>
      </c>
      <c r="D5407" s="872">
        <v>0.75</v>
      </c>
      <c r="E5407" s="871">
        <v>650.20000000000005</v>
      </c>
      <c r="F5407" s="871">
        <v>442</v>
      </c>
      <c r="G5407" s="504">
        <v>650.20000000000005</v>
      </c>
      <c r="H5407" s="504">
        <v>442</v>
      </c>
      <c r="I5407" s="510">
        <v>1092.2</v>
      </c>
    </row>
    <row r="5408" spans="3:9">
      <c r="C5408" s="870">
        <v>45696</v>
      </c>
      <c r="D5408" s="872">
        <v>0.79166666666666663</v>
      </c>
      <c r="E5408" s="871">
        <v>745</v>
      </c>
      <c r="F5408" s="871">
        <v>527</v>
      </c>
      <c r="G5408" s="504">
        <v>745</v>
      </c>
      <c r="H5408" s="504">
        <v>527</v>
      </c>
      <c r="I5408" s="510">
        <v>1272</v>
      </c>
    </row>
    <row r="5409" spans="3:9">
      <c r="C5409" s="870">
        <v>45696</v>
      </c>
      <c r="D5409" s="872">
        <v>0.83333333333333337</v>
      </c>
      <c r="E5409" s="871">
        <v>755.2</v>
      </c>
      <c r="F5409" s="871">
        <v>614</v>
      </c>
      <c r="G5409" s="504">
        <v>755.2</v>
      </c>
      <c r="H5409" s="504">
        <v>614</v>
      </c>
      <c r="I5409" s="510">
        <v>1369.2</v>
      </c>
    </row>
    <row r="5410" spans="3:9">
      <c r="C5410" s="870">
        <v>45696</v>
      </c>
      <c r="D5410" s="872">
        <v>0.875</v>
      </c>
      <c r="E5410" s="871">
        <v>770.3</v>
      </c>
      <c r="F5410" s="871">
        <v>574</v>
      </c>
      <c r="G5410" s="504">
        <v>770.3</v>
      </c>
      <c r="H5410" s="504">
        <v>574</v>
      </c>
      <c r="I5410" s="510">
        <v>1344.3</v>
      </c>
    </row>
    <row r="5411" spans="3:9">
      <c r="C5411" s="870">
        <v>45696</v>
      </c>
      <c r="D5411" s="872">
        <v>0.91666666666666663</v>
      </c>
      <c r="E5411" s="871">
        <v>770.1</v>
      </c>
      <c r="F5411" s="871">
        <v>545</v>
      </c>
      <c r="G5411" s="504">
        <v>770.1</v>
      </c>
      <c r="H5411" s="504">
        <v>545</v>
      </c>
      <c r="I5411" s="510">
        <v>1315.1</v>
      </c>
    </row>
    <row r="5412" spans="3:9">
      <c r="C5412" s="870">
        <v>45696</v>
      </c>
      <c r="D5412" s="872">
        <v>0.95833333333333337</v>
      </c>
      <c r="E5412" s="871">
        <v>769.2</v>
      </c>
      <c r="F5412" s="871">
        <v>546</v>
      </c>
      <c r="G5412" s="504">
        <v>769.2</v>
      </c>
      <c r="H5412" s="504">
        <v>546</v>
      </c>
      <c r="I5412" s="510">
        <v>1315.2</v>
      </c>
    </row>
    <row r="5413" spans="3:9">
      <c r="C5413" s="870">
        <v>45697</v>
      </c>
      <c r="D5413" s="872">
        <v>0</v>
      </c>
      <c r="E5413" s="871">
        <v>733.9</v>
      </c>
      <c r="F5413" s="871">
        <v>548</v>
      </c>
      <c r="G5413" s="504">
        <v>733.9</v>
      </c>
      <c r="H5413" s="504">
        <v>548</v>
      </c>
      <c r="I5413" s="510">
        <v>1281.9000000000001</v>
      </c>
    </row>
    <row r="5414" spans="3:9">
      <c r="C5414" s="870">
        <v>45697</v>
      </c>
      <c r="D5414" s="872">
        <v>4.1666666666666664E-2</v>
      </c>
      <c r="E5414" s="871">
        <v>700</v>
      </c>
      <c r="F5414" s="871">
        <v>562</v>
      </c>
      <c r="G5414" s="504">
        <v>700</v>
      </c>
      <c r="H5414" s="504">
        <v>562</v>
      </c>
      <c r="I5414" s="510">
        <v>1262</v>
      </c>
    </row>
    <row r="5415" spans="3:9">
      <c r="C5415" s="870">
        <v>45697</v>
      </c>
      <c r="D5415" s="872">
        <v>8.3333333333333329E-2</v>
      </c>
      <c r="E5415" s="871">
        <v>700</v>
      </c>
      <c r="F5415" s="871">
        <v>565</v>
      </c>
      <c r="G5415" s="504">
        <v>700</v>
      </c>
      <c r="H5415" s="504">
        <v>565</v>
      </c>
      <c r="I5415" s="510">
        <v>1265</v>
      </c>
    </row>
    <row r="5416" spans="3:9">
      <c r="C5416" s="870">
        <v>45697</v>
      </c>
      <c r="D5416" s="872">
        <v>0.125</v>
      </c>
      <c r="E5416" s="871">
        <v>700</v>
      </c>
      <c r="F5416" s="871">
        <v>567</v>
      </c>
      <c r="G5416" s="504">
        <v>700</v>
      </c>
      <c r="H5416" s="504">
        <v>567</v>
      </c>
      <c r="I5416" s="510">
        <v>1267</v>
      </c>
    </row>
    <row r="5417" spans="3:9">
      <c r="C5417" s="870">
        <v>45697</v>
      </c>
      <c r="D5417" s="872">
        <v>0.16666666666666666</v>
      </c>
      <c r="E5417" s="871">
        <v>700</v>
      </c>
      <c r="F5417" s="871">
        <v>551</v>
      </c>
      <c r="G5417" s="504">
        <v>700</v>
      </c>
      <c r="H5417" s="504">
        <v>551</v>
      </c>
      <c r="I5417" s="510">
        <v>1251</v>
      </c>
    </row>
    <row r="5418" spans="3:9">
      <c r="C5418" s="870">
        <v>45697</v>
      </c>
      <c r="D5418" s="872">
        <v>0.20833333333333334</v>
      </c>
      <c r="E5418" s="871">
        <v>700</v>
      </c>
      <c r="F5418" s="871">
        <v>546</v>
      </c>
      <c r="G5418" s="504">
        <v>700</v>
      </c>
      <c r="H5418" s="504">
        <v>546</v>
      </c>
      <c r="I5418" s="510">
        <v>1246</v>
      </c>
    </row>
    <row r="5419" spans="3:9">
      <c r="C5419" s="870">
        <v>45697</v>
      </c>
      <c r="D5419" s="872">
        <v>0.25</v>
      </c>
      <c r="E5419" s="871">
        <v>700</v>
      </c>
      <c r="F5419" s="871">
        <v>546</v>
      </c>
      <c r="G5419" s="504">
        <v>700</v>
      </c>
      <c r="H5419" s="504">
        <v>546</v>
      </c>
      <c r="I5419" s="510">
        <v>1246</v>
      </c>
    </row>
    <row r="5420" spans="3:9">
      <c r="C5420" s="870">
        <v>45697</v>
      </c>
      <c r="D5420" s="872">
        <v>0.29166666666666669</v>
      </c>
      <c r="E5420" s="871">
        <v>700</v>
      </c>
      <c r="F5420" s="871">
        <v>553</v>
      </c>
      <c r="G5420" s="504">
        <v>700</v>
      </c>
      <c r="H5420" s="504">
        <v>553</v>
      </c>
      <c r="I5420" s="510">
        <v>1253</v>
      </c>
    </row>
    <row r="5421" spans="3:9">
      <c r="C5421" s="870">
        <v>45697</v>
      </c>
      <c r="D5421" s="872">
        <v>0.33333333333333331</v>
      </c>
      <c r="E5421" s="871">
        <v>700</v>
      </c>
      <c r="F5421" s="871">
        <v>577</v>
      </c>
      <c r="G5421" s="504">
        <v>700</v>
      </c>
      <c r="H5421" s="504">
        <v>577</v>
      </c>
      <c r="I5421" s="510">
        <v>1277</v>
      </c>
    </row>
    <row r="5422" spans="3:9">
      <c r="C5422" s="870">
        <v>45697</v>
      </c>
      <c r="D5422" s="872">
        <v>0.375</v>
      </c>
      <c r="E5422" s="871">
        <v>700</v>
      </c>
      <c r="F5422" s="871">
        <v>586</v>
      </c>
      <c r="G5422" s="504">
        <v>700</v>
      </c>
      <c r="H5422" s="504">
        <v>586</v>
      </c>
      <c r="I5422" s="510">
        <v>1286</v>
      </c>
    </row>
    <row r="5423" spans="3:9">
      <c r="C5423" s="870">
        <v>45697</v>
      </c>
      <c r="D5423" s="872">
        <v>0.41666666666666669</v>
      </c>
      <c r="E5423" s="871">
        <v>653.79999999999995</v>
      </c>
      <c r="F5423" s="871">
        <v>580</v>
      </c>
      <c r="G5423" s="504">
        <v>653.79999999999995</v>
      </c>
      <c r="H5423" s="504">
        <v>580</v>
      </c>
      <c r="I5423" s="510">
        <v>1233.8</v>
      </c>
    </row>
    <row r="5424" spans="3:9">
      <c r="C5424" s="870">
        <v>45697</v>
      </c>
      <c r="D5424" s="872">
        <v>0.45833333333333331</v>
      </c>
      <c r="E5424" s="871">
        <v>599.9</v>
      </c>
      <c r="F5424" s="871">
        <v>565</v>
      </c>
      <c r="G5424" s="504">
        <v>599.9</v>
      </c>
      <c r="H5424" s="504">
        <v>565</v>
      </c>
      <c r="I5424" s="510">
        <v>1164.9000000000001</v>
      </c>
    </row>
    <row r="5425" spans="3:9">
      <c r="C5425" s="870">
        <v>45697</v>
      </c>
      <c r="D5425" s="872">
        <v>0.5</v>
      </c>
      <c r="E5425" s="871">
        <v>600</v>
      </c>
      <c r="F5425" s="871">
        <v>561</v>
      </c>
      <c r="G5425" s="504">
        <v>600</v>
      </c>
      <c r="H5425" s="504">
        <v>561</v>
      </c>
      <c r="I5425" s="510">
        <v>1161</v>
      </c>
    </row>
    <row r="5426" spans="3:9">
      <c r="C5426" s="870">
        <v>45697</v>
      </c>
      <c r="D5426" s="872">
        <v>0.54166666666666663</v>
      </c>
      <c r="E5426" s="871">
        <v>599.9</v>
      </c>
      <c r="F5426" s="871">
        <v>553</v>
      </c>
      <c r="G5426" s="504">
        <v>599.9</v>
      </c>
      <c r="H5426" s="504">
        <v>553</v>
      </c>
      <c r="I5426" s="510">
        <v>1152.9000000000001</v>
      </c>
    </row>
    <row r="5427" spans="3:9">
      <c r="C5427" s="870">
        <v>45697</v>
      </c>
      <c r="D5427" s="872">
        <v>0.58333333333333337</v>
      </c>
      <c r="E5427" s="871">
        <v>611.20000000000005</v>
      </c>
      <c r="F5427" s="871">
        <v>554</v>
      </c>
      <c r="G5427" s="504">
        <v>611.20000000000005</v>
      </c>
      <c r="H5427" s="504">
        <v>554</v>
      </c>
      <c r="I5427" s="510">
        <v>1165.2</v>
      </c>
    </row>
    <row r="5428" spans="3:9">
      <c r="C5428" s="870">
        <v>45697</v>
      </c>
      <c r="D5428" s="872">
        <v>0.625</v>
      </c>
      <c r="E5428" s="871">
        <v>630.1</v>
      </c>
      <c r="F5428" s="871">
        <v>561</v>
      </c>
      <c r="G5428" s="504">
        <v>630.1</v>
      </c>
      <c r="H5428" s="504">
        <v>561</v>
      </c>
      <c r="I5428" s="510">
        <v>1191.0999999999999</v>
      </c>
    </row>
    <row r="5429" spans="3:9">
      <c r="C5429" s="870">
        <v>45697</v>
      </c>
      <c r="D5429" s="872">
        <v>0.66666666666666663</v>
      </c>
      <c r="E5429" s="871">
        <v>630</v>
      </c>
      <c r="F5429" s="871">
        <v>566</v>
      </c>
      <c r="G5429" s="504">
        <v>630</v>
      </c>
      <c r="H5429" s="504">
        <v>566</v>
      </c>
      <c r="I5429" s="510">
        <v>1196</v>
      </c>
    </row>
    <row r="5430" spans="3:9">
      <c r="C5430" s="870">
        <v>45697</v>
      </c>
      <c r="D5430" s="872">
        <v>0.70833333333333337</v>
      </c>
      <c r="E5430" s="871">
        <v>630</v>
      </c>
      <c r="F5430" s="871">
        <v>565</v>
      </c>
      <c r="G5430" s="504">
        <v>630</v>
      </c>
      <c r="H5430" s="504">
        <v>565</v>
      </c>
      <c r="I5430" s="510">
        <v>1195</v>
      </c>
    </row>
    <row r="5431" spans="3:9">
      <c r="C5431" s="870">
        <v>45697</v>
      </c>
      <c r="D5431" s="872">
        <v>0.75</v>
      </c>
      <c r="E5431" s="871">
        <v>630</v>
      </c>
      <c r="F5431" s="871">
        <v>565</v>
      </c>
      <c r="G5431" s="504">
        <v>630</v>
      </c>
      <c r="H5431" s="504">
        <v>565</v>
      </c>
      <c r="I5431" s="510">
        <v>1195</v>
      </c>
    </row>
    <row r="5432" spans="3:9">
      <c r="C5432" s="870">
        <v>45697</v>
      </c>
      <c r="D5432" s="872">
        <v>0.79166666666666663</v>
      </c>
      <c r="E5432" s="871">
        <v>629.9</v>
      </c>
      <c r="F5432" s="871">
        <v>561</v>
      </c>
      <c r="G5432" s="504">
        <v>629.9</v>
      </c>
      <c r="H5432" s="504">
        <v>561</v>
      </c>
      <c r="I5432" s="510">
        <v>1190.9000000000001</v>
      </c>
    </row>
    <row r="5433" spans="3:9">
      <c r="C5433" s="870">
        <v>45697</v>
      </c>
      <c r="D5433" s="872">
        <v>0.83333333333333337</v>
      </c>
      <c r="E5433" s="871">
        <v>630.1</v>
      </c>
      <c r="F5433" s="871">
        <v>563</v>
      </c>
      <c r="G5433" s="504">
        <v>630.1</v>
      </c>
      <c r="H5433" s="504">
        <v>563</v>
      </c>
      <c r="I5433" s="510">
        <v>1193.0999999999999</v>
      </c>
    </row>
    <row r="5434" spans="3:9">
      <c r="C5434" s="870">
        <v>45697</v>
      </c>
      <c r="D5434" s="872">
        <v>0.875</v>
      </c>
      <c r="E5434" s="871">
        <v>630</v>
      </c>
      <c r="F5434" s="871">
        <v>564</v>
      </c>
      <c r="G5434" s="504">
        <v>630</v>
      </c>
      <c r="H5434" s="504">
        <v>564</v>
      </c>
      <c r="I5434" s="510">
        <v>1194</v>
      </c>
    </row>
    <row r="5435" spans="3:9">
      <c r="C5435" s="870">
        <v>45697</v>
      </c>
      <c r="D5435" s="872">
        <v>0.91666666666666663</v>
      </c>
      <c r="E5435" s="871">
        <v>629.9</v>
      </c>
      <c r="F5435" s="871">
        <v>560</v>
      </c>
      <c r="G5435" s="504">
        <v>629.9</v>
      </c>
      <c r="H5435" s="504">
        <v>560</v>
      </c>
      <c r="I5435" s="510">
        <v>1189.9000000000001</v>
      </c>
    </row>
    <row r="5436" spans="3:9">
      <c r="C5436" s="870">
        <v>45697</v>
      </c>
      <c r="D5436" s="872">
        <v>0.95833333333333337</v>
      </c>
      <c r="E5436" s="871">
        <v>630</v>
      </c>
      <c r="F5436" s="871">
        <v>561</v>
      </c>
      <c r="G5436" s="504">
        <v>630</v>
      </c>
      <c r="H5436" s="504">
        <v>561</v>
      </c>
      <c r="I5436" s="510">
        <v>1191</v>
      </c>
    </row>
    <row r="5437" spans="3:9">
      <c r="C5437" s="869" t="s">
        <v>2087</v>
      </c>
      <c r="D5437" s="872">
        <v>0</v>
      </c>
      <c r="E5437" s="871">
        <v>629.9</v>
      </c>
      <c r="F5437" s="871">
        <v>559</v>
      </c>
      <c r="G5437" s="504">
        <v>629.9</v>
      </c>
      <c r="H5437" s="504">
        <v>559</v>
      </c>
      <c r="I5437" s="510">
        <v>1188.9000000000001</v>
      </c>
    </row>
    <row r="5438" spans="3:9">
      <c r="C5438" s="869" t="s">
        <v>2087</v>
      </c>
      <c r="D5438" s="872">
        <v>4.1666666666666664E-2</v>
      </c>
      <c r="E5438" s="871">
        <v>630.1</v>
      </c>
      <c r="F5438" s="871">
        <v>563</v>
      </c>
      <c r="G5438" s="504">
        <v>630.1</v>
      </c>
      <c r="H5438" s="504">
        <v>563</v>
      </c>
      <c r="I5438" s="510">
        <v>1193.0999999999999</v>
      </c>
    </row>
    <row r="5439" spans="3:9">
      <c r="C5439" s="869" t="s">
        <v>2087</v>
      </c>
      <c r="D5439" s="872">
        <v>8.3333333333333329E-2</v>
      </c>
      <c r="E5439" s="871">
        <v>630</v>
      </c>
      <c r="F5439" s="871">
        <v>562</v>
      </c>
      <c r="G5439" s="504">
        <v>630</v>
      </c>
      <c r="H5439" s="504">
        <v>562</v>
      </c>
      <c r="I5439" s="510">
        <v>1192</v>
      </c>
    </row>
    <row r="5440" spans="3:9">
      <c r="C5440" s="869" t="s">
        <v>2087</v>
      </c>
      <c r="D5440" s="872">
        <v>0.125</v>
      </c>
      <c r="E5440" s="871">
        <v>629.9</v>
      </c>
      <c r="F5440" s="871">
        <v>559</v>
      </c>
      <c r="G5440" s="504">
        <v>629.9</v>
      </c>
      <c r="H5440" s="504">
        <v>559</v>
      </c>
      <c r="I5440" s="510">
        <v>1188.9000000000001</v>
      </c>
    </row>
    <row r="5441" spans="3:9">
      <c r="C5441" s="869" t="s">
        <v>2087</v>
      </c>
      <c r="D5441" s="872">
        <v>0.16666666666666666</v>
      </c>
      <c r="E5441" s="871">
        <v>630</v>
      </c>
      <c r="F5441" s="871">
        <v>560</v>
      </c>
      <c r="G5441" s="504">
        <v>630</v>
      </c>
      <c r="H5441" s="504">
        <v>560</v>
      </c>
      <c r="I5441" s="510">
        <v>1190</v>
      </c>
    </row>
    <row r="5442" spans="3:9">
      <c r="C5442" s="869" t="s">
        <v>2087</v>
      </c>
      <c r="D5442" s="872">
        <v>0.20833333333333334</v>
      </c>
      <c r="E5442" s="871">
        <v>595</v>
      </c>
      <c r="F5442" s="871">
        <v>546</v>
      </c>
      <c r="G5442" s="504">
        <v>595</v>
      </c>
      <c r="H5442" s="504">
        <v>546</v>
      </c>
      <c r="I5442" s="510">
        <v>1141</v>
      </c>
    </row>
    <row r="5443" spans="3:9">
      <c r="C5443" s="869" t="s">
        <v>2087</v>
      </c>
      <c r="D5443" s="872">
        <v>0.25</v>
      </c>
      <c r="E5443" s="871">
        <v>510.1</v>
      </c>
      <c r="F5443" s="871">
        <v>441</v>
      </c>
      <c r="G5443" s="504">
        <v>510.1</v>
      </c>
      <c r="H5443" s="504">
        <v>441</v>
      </c>
      <c r="I5443" s="510">
        <v>951.1</v>
      </c>
    </row>
    <row r="5444" spans="3:9">
      <c r="C5444" s="869" t="s">
        <v>2087</v>
      </c>
      <c r="D5444" s="872">
        <v>0.29166666666666669</v>
      </c>
      <c r="E5444" s="871">
        <v>212.3</v>
      </c>
      <c r="F5444" s="871">
        <v>501</v>
      </c>
      <c r="G5444" s="504">
        <v>212.3</v>
      </c>
      <c r="H5444" s="504">
        <v>501</v>
      </c>
      <c r="I5444" s="510">
        <v>713.3</v>
      </c>
    </row>
    <row r="5445" spans="3:9">
      <c r="C5445" s="869" t="s">
        <v>2087</v>
      </c>
      <c r="D5445" s="872">
        <v>0.33333333333333331</v>
      </c>
      <c r="E5445" s="871">
        <v>643.29999999999995</v>
      </c>
      <c r="F5445" s="871">
        <v>521</v>
      </c>
      <c r="G5445" s="504">
        <v>643.29999999999995</v>
      </c>
      <c r="H5445" s="504">
        <v>521</v>
      </c>
      <c r="I5445" s="510">
        <v>1164.3</v>
      </c>
    </row>
    <row r="5446" spans="3:9">
      <c r="C5446" s="869" t="s">
        <v>2087</v>
      </c>
      <c r="D5446" s="872">
        <v>0.375</v>
      </c>
      <c r="E5446" s="871">
        <v>722.6</v>
      </c>
      <c r="F5446" s="871">
        <v>563</v>
      </c>
      <c r="G5446" s="504">
        <v>722.6</v>
      </c>
      <c r="H5446" s="504">
        <v>563</v>
      </c>
      <c r="I5446" s="510">
        <v>1285.5999999999999</v>
      </c>
    </row>
    <row r="5447" spans="3:9">
      <c r="C5447" s="869" t="s">
        <v>2087</v>
      </c>
      <c r="D5447" s="872">
        <v>0.41666666666666669</v>
      </c>
      <c r="E5447" s="871">
        <v>669.9</v>
      </c>
      <c r="F5447" s="871">
        <v>541</v>
      </c>
      <c r="G5447" s="504">
        <v>669.9</v>
      </c>
      <c r="H5447" s="504">
        <v>541</v>
      </c>
      <c r="I5447" s="510">
        <v>1210.9000000000001</v>
      </c>
    </row>
    <row r="5448" spans="3:9">
      <c r="C5448" s="869" t="s">
        <v>2087</v>
      </c>
      <c r="D5448" s="872">
        <v>0.45833333333333331</v>
      </c>
      <c r="E5448" s="871">
        <v>550.20000000000005</v>
      </c>
      <c r="F5448" s="871">
        <v>458</v>
      </c>
      <c r="G5448" s="504">
        <v>550.20000000000005</v>
      </c>
      <c r="H5448" s="504">
        <v>458</v>
      </c>
      <c r="I5448" s="510">
        <v>1008.2</v>
      </c>
    </row>
    <row r="5449" spans="3:9">
      <c r="C5449" s="869" t="s">
        <v>2087</v>
      </c>
      <c r="D5449" s="872">
        <v>0.5</v>
      </c>
      <c r="E5449" s="871">
        <v>570.79999999999995</v>
      </c>
      <c r="F5449" s="871">
        <v>461</v>
      </c>
      <c r="G5449" s="504">
        <v>570.79999999999995</v>
      </c>
      <c r="H5449" s="504">
        <v>461</v>
      </c>
      <c r="I5449" s="510">
        <v>1031.8</v>
      </c>
    </row>
    <row r="5450" spans="3:9">
      <c r="C5450" s="869" t="s">
        <v>2087</v>
      </c>
      <c r="D5450" s="872">
        <v>0.54166666666666663</v>
      </c>
      <c r="E5450" s="871">
        <v>359.4</v>
      </c>
      <c r="F5450" s="871">
        <v>342</v>
      </c>
      <c r="G5450" s="504">
        <v>359.4</v>
      </c>
      <c r="H5450" s="504">
        <v>342</v>
      </c>
      <c r="I5450" s="510">
        <v>701.4</v>
      </c>
    </row>
    <row r="5451" spans="3:9">
      <c r="C5451" s="869" t="s">
        <v>2087</v>
      </c>
      <c r="D5451" s="872">
        <v>0.58333333333333337</v>
      </c>
      <c r="E5451" s="871">
        <v>487.2</v>
      </c>
      <c r="F5451" s="871">
        <v>228</v>
      </c>
      <c r="G5451" s="504">
        <v>487.2</v>
      </c>
      <c r="H5451" s="504">
        <v>228</v>
      </c>
      <c r="I5451" s="510">
        <v>715.2</v>
      </c>
    </row>
    <row r="5452" spans="3:9">
      <c r="C5452" s="869" t="s">
        <v>2087</v>
      </c>
      <c r="D5452" s="872">
        <v>0.625</v>
      </c>
      <c r="E5452" s="871">
        <v>468.3</v>
      </c>
      <c r="F5452" s="871">
        <v>134</v>
      </c>
      <c r="G5452" s="504">
        <v>468.3</v>
      </c>
      <c r="H5452" s="504">
        <v>134</v>
      </c>
      <c r="I5452" s="510">
        <v>602.29999999999995</v>
      </c>
    </row>
    <row r="5453" spans="3:9">
      <c r="C5453" s="869" t="s">
        <v>2087</v>
      </c>
      <c r="D5453" s="872">
        <v>0.66666666666666663</v>
      </c>
      <c r="E5453" s="871">
        <v>16.2</v>
      </c>
      <c r="F5453" s="871">
        <v>355</v>
      </c>
      <c r="G5453" s="504">
        <v>0</v>
      </c>
      <c r="H5453" s="504">
        <v>355</v>
      </c>
      <c r="I5453" s="510">
        <v>355</v>
      </c>
    </row>
    <row r="5454" spans="3:9">
      <c r="C5454" s="869" t="s">
        <v>2087</v>
      </c>
      <c r="D5454" s="872">
        <v>0.70833333333333337</v>
      </c>
      <c r="E5454" s="871">
        <v>-0.1</v>
      </c>
      <c r="F5454" s="871">
        <v>284</v>
      </c>
      <c r="G5454" s="504">
        <v>0</v>
      </c>
      <c r="H5454" s="504">
        <v>284</v>
      </c>
      <c r="I5454" s="510">
        <v>284</v>
      </c>
    </row>
    <row r="5455" spans="3:9">
      <c r="C5455" s="869" t="s">
        <v>2087</v>
      </c>
      <c r="D5455" s="872">
        <v>0.75</v>
      </c>
      <c r="E5455" s="871">
        <v>-0.1</v>
      </c>
      <c r="F5455" s="871">
        <v>137</v>
      </c>
      <c r="G5455" s="504">
        <v>0</v>
      </c>
      <c r="H5455" s="504">
        <v>137</v>
      </c>
      <c r="I5455" s="510">
        <v>137</v>
      </c>
    </row>
    <row r="5456" spans="3:9">
      <c r="C5456" s="869" t="s">
        <v>2087</v>
      </c>
      <c r="D5456" s="872">
        <v>0.79166666666666663</v>
      </c>
      <c r="E5456" s="871">
        <v>-0.1</v>
      </c>
      <c r="F5456" s="871">
        <v>137</v>
      </c>
      <c r="G5456" s="504">
        <v>0</v>
      </c>
      <c r="H5456" s="504">
        <v>137</v>
      </c>
      <c r="I5456" s="510">
        <v>137</v>
      </c>
    </row>
    <row r="5457" spans="3:9">
      <c r="C5457" s="869" t="s">
        <v>2087</v>
      </c>
      <c r="D5457" s="872">
        <v>0.83333333333333337</v>
      </c>
      <c r="E5457" s="871">
        <v>-0.1</v>
      </c>
      <c r="F5457" s="871">
        <v>138</v>
      </c>
      <c r="G5457" s="504">
        <v>0</v>
      </c>
      <c r="H5457" s="504">
        <v>138</v>
      </c>
      <c r="I5457" s="510">
        <v>138</v>
      </c>
    </row>
    <row r="5458" spans="3:9">
      <c r="C5458" s="869" t="s">
        <v>2087</v>
      </c>
      <c r="D5458" s="872">
        <v>0.875</v>
      </c>
      <c r="E5458" s="871">
        <v>-0.1</v>
      </c>
      <c r="F5458" s="871">
        <v>213</v>
      </c>
      <c r="G5458" s="504">
        <v>0</v>
      </c>
      <c r="H5458" s="504">
        <v>213</v>
      </c>
      <c r="I5458" s="510">
        <v>213</v>
      </c>
    </row>
    <row r="5459" spans="3:9">
      <c r="C5459" s="869" t="s">
        <v>2087</v>
      </c>
      <c r="D5459" s="872">
        <v>0.91666666666666663</v>
      </c>
      <c r="E5459" s="871">
        <v>-0.1</v>
      </c>
      <c r="F5459" s="871">
        <v>167</v>
      </c>
      <c r="G5459" s="504">
        <v>0</v>
      </c>
      <c r="H5459" s="504">
        <v>167</v>
      </c>
      <c r="I5459" s="510">
        <v>167</v>
      </c>
    </row>
    <row r="5460" spans="3:9">
      <c r="C5460" s="869" t="s">
        <v>2087</v>
      </c>
      <c r="D5460" s="872">
        <v>0.95833333333333337</v>
      </c>
      <c r="E5460" s="871">
        <v>-0.1</v>
      </c>
      <c r="F5460" s="871">
        <v>188</v>
      </c>
      <c r="G5460" s="504">
        <v>0</v>
      </c>
      <c r="H5460" s="504">
        <v>188</v>
      </c>
      <c r="I5460" s="510">
        <v>188</v>
      </c>
    </row>
    <row r="5461" spans="3:9">
      <c r="C5461" s="869" t="s">
        <v>2087</v>
      </c>
      <c r="D5461" s="872">
        <v>0</v>
      </c>
      <c r="E5461" s="871">
        <v>-0.1</v>
      </c>
      <c r="F5461" s="871">
        <v>222</v>
      </c>
      <c r="G5461" s="504">
        <v>0</v>
      </c>
      <c r="H5461" s="504">
        <v>222</v>
      </c>
      <c r="I5461" s="510">
        <v>222</v>
      </c>
    </row>
    <row r="5462" spans="3:9">
      <c r="C5462" s="869" t="s">
        <v>2087</v>
      </c>
      <c r="D5462" s="872">
        <v>4.1666666666666664E-2</v>
      </c>
      <c r="E5462" s="871">
        <v>499.3</v>
      </c>
      <c r="F5462" s="871">
        <v>235</v>
      </c>
      <c r="G5462" s="504">
        <v>499.3</v>
      </c>
      <c r="H5462" s="504">
        <v>235</v>
      </c>
      <c r="I5462" s="510">
        <v>734.3</v>
      </c>
    </row>
    <row r="5463" spans="3:9">
      <c r="C5463" s="869" t="s">
        <v>2087</v>
      </c>
      <c r="D5463" s="872">
        <v>8.3333333333333329E-2</v>
      </c>
      <c r="E5463" s="871">
        <v>521.9</v>
      </c>
      <c r="F5463" s="871">
        <v>127</v>
      </c>
      <c r="G5463" s="504">
        <v>521.9</v>
      </c>
      <c r="H5463" s="504">
        <v>127</v>
      </c>
      <c r="I5463" s="510">
        <v>648.9</v>
      </c>
    </row>
    <row r="5464" spans="3:9">
      <c r="C5464" s="869" t="s">
        <v>2087</v>
      </c>
      <c r="D5464" s="872">
        <v>0.125</v>
      </c>
      <c r="E5464" s="871">
        <v>191.6</v>
      </c>
      <c r="F5464" s="871">
        <v>221</v>
      </c>
      <c r="G5464" s="504">
        <v>191.6</v>
      </c>
      <c r="H5464" s="504">
        <v>221</v>
      </c>
      <c r="I5464" s="510">
        <v>412.6</v>
      </c>
    </row>
    <row r="5465" spans="3:9">
      <c r="C5465" s="869" t="s">
        <v>2087</v>
      </c>
      <c r="D5465" s="872">
        <v>0.16666666666666666</v>
      </c>
      <c r="E5465" s="871">
        <v>-0.1</v>
      </c>
      <c r="F5465" s="871">
        <v>184</v>
      </c>
      <c r="G5465" s="504">
        <v>0</v>
      </c>
      <c r="H5465" s="504">
        <v>184</v>
      </c>
      <c r="I5465" s="510">
        <v>184</v>
      </c>
    </row>
    <row r="5466" spans="3:9">
      <c r="C5466" s="869" t="s">
        <v>2087</v>
      </c>
      <c r="D5466" s="872">
        <v>0.20833333333333334</v>
      </c>
      <c r="E5466" s="871">
        <v>225.8</v>
      </c>
      <c r="F5466" s="871">
        <v>193</v>
      </c>
      <c r="G5466" s="504">
        <v>225.8</v>
      </c>
      <c r="H5466" s="504">
        <v>193</v>
      </c>
      <c r="I5466" s="510">
        <v>418.8</v>
      </c>
    </row>
    <row r="5467" spans="3:9">
      <c r="C5467" s="869" t="s">
        <v>2087</v>
      </c>
      <c r="D5467" s="872">
        <v>0.25</v>
      </c>
      <c r="E5467" s="871">
        <v>365.6</v>
      </c>
      <c r="F5467" s="871">
        <v>295</v>
      </c>
      <c r="G5467" s="504">
        <v>365.6</v>
      </c>
      <c r="H5467" s="504">
        <v>295</v>
      </c>
      <c r="I5467" s="510">
        <v>660.6</v>
      </c>
    </row>
    <row r="5468" spans="3:9">
      <c r="C5468" s="869" t="s">
        <v>2087</v>
      </c>
      <c r="D5468" s="872">
        <v>0.29166666666666669</v>
      </c>
      <c r="E5468" s="871">
        <v>562.70000000000005</v>
      </c>
      <c r="F5468" s="871">
        <v>494</v>
      </c>
      <c r="G5468" s="504">
        <v>562.70000000000005</v>
      </c>
      <c r="H5468" s="504">
        <v>494</v>
      </c>
      <c r="I5468" s="510">
        <v>1056.7</v>
      </c>
    </row>
    <row r="5469" spans="3:9">
      <c r="C5469" s="869" t="s">
        <v>2087</v>
      </c>
      <c r="D5469" s="872">
        <v>0.33333333333333331</v>
      </c>
      <c r="E5469" s="871">
        <v>544.70000000000005</v>
      </c>
      <c r="F5469" s="871">
        <v>242</v>
      </c>
      <c r="G5469" s="504">
        <v>544.70000000000005</v>
      </c>
      <c r="H5469" s="504">
        <v>242</v>
      </c>
      <c r="I5469" s="510">
        <v>786.7</v>
      </c>
    </row>
    <row r="5470" spans="3:9">
      <c r="C5470" s="869" t="s">
        <v>2087</v>
      </c>
      <c r="D5470" s="872">
        <v>0.375</v>
      </c>
      <c r="E5470" s="871">
        <v>530.6</v>
      </c>
      <c r="F5470" s="871">
        <v>126</v>
      </c>
      <c r="G5470" s="504">
        <v>530.6</v>
      </c>
      <c r="H5470" s="504">
        <v>126</v>
      </c>
      <c r="I5470" s="510">
        <v>656.6</v>
      </c>
    </row>
    <row r="5471" spans="3:9">
      <c r="C5471" s="869" t="s">
        <v>2087</v>
      </c>
      <c r="D5471" s="872">
        <v>0.41666666666666669</v>
      </c>
      <c r="E5471" s="871">
        <v>364.4</v>
      </c>
      <c r="F5471" s="871">
        <v>136</v>
      </c>
      <c r="G5471" s="504">
        <v>364.4</v>
      </c>
      <c r="H5471" s="504">
        <v>136</v>
      </c>
      <c r="I5471" s="510">
        <v>500.4</v>
      </c>
    </row>
    <row r="5472" spans="3:9">
      <c r="C5472" s="869" t="s">
        <v>2087</v>
      </c>
      <c r="D5472" s="872">
        <v>0.45833333333333331</v>
      </c>
      <c r="E5472" s="871">
        <v>-0.1</v>
      </c>
      <c r="F5472" s="871">
        <v>198</v>
      </c>
      <c r="G5472" s="504">
        <v>0</v>
      </c>
      <c r="H5472" s="504">
        <v>198</v>
      </c>
      <c r="I5472" s="510">
        <v>198</v>
      </c>
    </row>
    <row r="5473" spans="3:9">
      <c r="C5473" s="869" t="s">
        <v>2087</v>
      </c>
      <c r="D5473" s="872">
        <v>0.5</v>
      </c>
      <c r="E5473" s="871">
        <v>-0.1</v>
      </c>
      <c r="F5473" s="871">
        <v>226</v>
      </c>
      <c r="G5473" s="504">
        <v>0</v>
      </c>
      <c r="H5473" s="504">
        <v>226</v>
      </c>
      <c r="I5473" s="510">
        <v>226</v>
      </c>
    </row>
    <row r="5474" spans="3:9">
      <c r="C5474" s="869" t="s">
        <v>2087</v>
      </c>
      <c r="D5474" s="872">
        <v>0.54166666666666663</v>
      </c>
      <c r="E5474" s="871">
        <v>-0.1</v>
      </c>
      <c r="F5474" s="871">
        <v>402</v>
      </c>
      <c r="G5474" s="504">
        <v>0</v>
      </c>
      <c r="H5474" s="504">
        <v>402</v>
      </c>
      <c r="I5474" s="510">
        <v>402</v>
      </c>
    </row>
    <row r="5475" spans="3:9">
      <c r="C5475" s="869" t="s">
        <v>2087</v>
      </c>
      <c r="D5475" s="872">
        <v>0.58333333333333337</v>
      </c>
      <c r="E5475" s="871">
        <v>-0.1</v>
      </c>
      <c r="F5475" s="871">
        <v>250</v>
      </c>
      <c r="G5475" s="504">
        <v>0</v>
      </c>
      <c r="H5475" s="504">
        <v>250</v>
      </c>
      <c r="I5475" s="510">
        <v>250</v>
      </c>
    </row>
    <row r="5476" spans="3:9">
      <c r="C5476" s="869" t="s">
        <v>2087</v>
      </c>
      <c r="D5476" s="872">
        <v>0.625</v>
      </c>
      <c r="E5476" s="871">
        <v>94.2</v>
      </c>
      <c r="F5476" s="871">
        <v>203</v>
      </c>
      <c r="G5476" s="504">
        <v>94.2</v>
      </c>
      <c r="H5476" s="504">
        <v>203</v>
      </c>
      <c r="I5476" s="510">
        <v>297.2</v>
      </c>
    </row>
    <row r="5477" spans="3:9">
      <c r="C5477" s="869" t="s">
        <v>2087</v>
      </c>
      <c r="D5477" s="872">
        <v>0.66666666666666663</v>
      </c>
      <c r="E5477" s="871">
        <v>481.9</v>
      </c>
      <c r="F5477" s="871">
        <v>134</v>
      </c>
      <c r="G5477" s="504">
        <v>481.9</v>
      </c>
      <c r="H5477" s="504">
        <v>134</v>
      </c>
      <c r="I5477" s="510">
        <v>615.9</v>
      </c>
    </row>
    <row r="5478" spans="3:9">
      <c r="C5478" s="869" t="s">
        <v>2087</v>
      </c>
      <c r="D5478" s="872">
        <v>0.70833333333333337</v>
      </c>
      <c r="E5478" s="871">
        <v>-1.1000000000000001</v>
      </c>
      <c r="F5478" s="871">
        <v>203</v>
      </c>
      <c r="G5478" s="504">
        <v>0</v>
      </c>
      <c r="H5478" s="504">
        <v>203</v>
      </c>
      <c r="I5478" s="510">
        <v>203</v>
      </c>
    </row>
    <row r="5479" spans="3:9">
      <c r="C5479" s="869" t="s">
        <v>2087</v>
      </c>
      <c r="D5479" s="872">
        <v>0.75</v>
      </c>
      <c r="E5479" s="871">
        <v>-1.1000000000000001</v>
      </c>
      <c r="F5479" s="871">
        <v>169</v>
      </c>
      <c r="G5479" s="504">
        <v>0</v>
      </c>
      <c r="H5479" s="504">
        <v>169</v>
      </c>
      <c r="I5479" s="510">
        <v>169</v>
      </c>
    </row>
    <row r="5480" spans="3:9">
      <c r="C5480" s="869" t="s">
        <v>2087</v>
      </c>
      <c r="D5480" s="872">
        <v>0.79166666666666663</v>
      </c>
      <c r="E5480" s="871">
        <v>-1.1000000000000001</v>
      </c>
      <c r="F5480" s="871">
        <v>155</v>
      </c>
      <c r="G5480" s="504">
        <v>0</v>
      </c>
      <c r="H5480" s="504">
        <v>155</v>
      </c>
      <c r="I5480" s="510">
        <v>155</v>
      </c>
    </row>
    <row r="5481" spans="3:9">
      <c r="C5481" s="869" t="s">
        <v>2087</v>
      </c>
      <c r="D5481" s="872">
        <v>0.83333333333333337</v>
      </c>
      <c r="E5481" s="871">
        <v>-1.1000000000000001</v>
      </c>
      <c r="F5481" s="871">
        <v>154</v>
      </c>
      <c r="G5481" s="504">
        <v>0</v>
      </c>
      <c r="H5481" s="504">
        <v>154</v>
      </c>
      <c r="I5481" s="510">
        <v>154</v>
      </c>
    </row>
    <row r="5482" spans="3:9">
      <c r="C5482" s="869" t="s">
        <v>2087</v>
      </c>
      <c r="D5482" s="872">
        <v>0.875</v>
      </c>
      <c r="E5482" s="871">
        <v>223.9</v>
      </c>
      <c r="F5482" s="871">
        <v>149</v>
      </c>
      <c r="G5482" s="504">
        <v>223.9</v>
      </c>
      <c r="H5482" s="504">
        <v>149</v>
      </c>
      <c r="I5482" s="510">
        <v>372.9</v>
      </c>
    </row>
    <row r="5483" spans="3:9">
      <c r="C5483" s="869" t="s">
        <v>2087</v>
      </c>
      <c r="D5483" s="872">
        <v>0.91666666666666663</v>
      </c>
      <c r="E5483" s="871">
        <v>359.5</v>
      </c>
      <c r="F5483" s="871">
        <v>214</v>
      </c>
      <c r="G5483" s="504">
        <v>359.5</v>
      </c>
      <c r="H5483" s="504">
        <v>214</v>
      </c>
      <c r="I5483" s="510">
        <v>573.5</v>
      </c>
    </row>
    <row r="5484" spans="3:9">
      <c r="C5484" s="869" t="s">
        <v>2087</v>
      </c>
      <c r="D5484" s="872">
        <v>0.95833333333333337</v>
      </c>
      <c r="E5484" s="871">
        <v>-1.1000000000000001</v>
      </c>
      <c r="F5484" s="871">
        <v>155</v>
      </c>
      <c r="G5484" s="504">
        <v>0</v>
      </c>
      <c r="H5484" s="504">
        <v>155</v>
      </c>
      <c r="I5484" s="510">
        <v>155</v>
      </c>
    </row>
    <row r="5485" spans="3:9">
      <c r="C5485" s="869" t="s">
        <v>2087</v>
      </c>
      <c r="D5485" s="872">
        <v>0</v>
      </c>
      <c r="E5485" s="871">
        <v>506.2</v>
      </c>
      <c r="F5485" s="871">
        <v>268</v>
      </c>
      <c r="G5485" s="504">
        <v>506.2</v>
      </c>
      <c r="H5485" s="504">
        <v>268</v>
      </c>
      <c r="I5485" s="510">
        <v>774.2</v>
      </c>
    </row>
    <row r="5486" spans="3:9">
      <c r="C5486" s="869" t="s">
        <v>2087</v>
      </c>
      <c r="D5486" s="872">
        <v>4.1666666666666664E-2</v>
      </c>
      <c r="E5486" s="871">
        <v>120.3</v>
      </c>
      <c r="F5486" s="871">
        <v>148</v>
      </c>
      <c r="G5486" s="504">
        <v>120.3</v>
      </c>
      <c r="H5486" s="504">
        <v>148</v>
      </c>
      <c r="I5486" s="510">
        <v>268.3</v>
      </c>
    </row>
    <row r="5487" spans="3:9">
      <c r="C5487" s="869" t="s">
        <v>2087</v>
      </c>
      <c r="D5487" s="872">
        <v>8.3333333333333329E-2</v>
      </c>
      <c r="E5487" s="871">
        <v>44</v>
      </c>
      <c r="F5487" s="871">
        <v>366</v>
      </c>
      <c r="G5487" s="504">
        <v>0</v>
      </c>
      <c r="H5487" s="504">
        <v>366</v>
      </c>
      <c r="I5487" s="510">
        <v>366</v>
      </c>
    </row>
    <row r="5488" spans="3:9">
      <c r="C5488" s="869" t="s">
        <v>2087</v>
      </c>
      <c r="D5488" s="872">
        <v>0.125</v>
      </c>
      <c r="E5488" s="871">
        <v>534.6</v>
      </c>
      <c r="F5488" s="871">
        <v>176</v>
      </c>
      <c r="G5488" s="504">
        <v>534.6</v>
      </c>
      <c r="H5488" s="504">
        <v>176</v>
      </c>
      <c r="I5488" s="510">
        <v>710.6</v>
      </c>
    </row>
    <row r="5489" spans="3:9">
      <c r="C5489" s="869" t="s">
        <v>2087</v>
      </c>
      <c r="D5489" s="872">
        <v>0.16666666666666666</v>
      </c>
      <c r="E5489" s="871">
        <v>119.1</v>
      </c>
      <c r="F5489" s="871">
        <v>145</v>
      </c>
      <c r="G5489" s="504">
        <v>119.1</v>
      </c>
      <c r="H5489" s="504">
        <v>145</v>
      </c>
      <c r="I5489" s="510">
        <v>264.10000000000002</v>
      </c>
    </row>
    <row r="5490" spans="3:9">
      <c r="C5490" s="869" t="s">
        <v>2087</v>
      </c>
      <c r="D5490" s="872">
        <v>0.20833333333333334</v>
      </c>
      <c r="E5490" s="871">
        <v>194.6</v>
      </c>
      <c r="F5490" s="871">
        <v>142</v>
      </c>
      <c r="G5490" s="504">
        <v>194.6</v>
      </c>
      <c r="H5490" s="504">
        <v>142</v>
      </c>
      <c r="I5490" s="510">
        <v>336.6</v>
      </c>
    </row>
    <row r="5491" spans="3:9">
      <c r="C5491" s="869" t="s">
        <v>2087</v>
      </c>
      <c r="D5491" s="872">
        <v>0.25</v>
      </c>
      <c r="E5491" s="871">
        <v>540.4</v>
      </c>
      <c r="F5491" s="871">
        <v>367</v>
      </c>
      <c r="G5491" s="504">
        <v>540.4</v>
      </c>
      <c r="H5491" s="504">
        <v>367</v>
      </c>
      <c r="I5491" s="510">
        <v>907.4</v>
      </c>
    </row>
    <row r="5492" spans="3:9">
      <c r="C5492" s="869" t="s">
        <v>2087</v>
      </c>
      <c r="D5492" s="872">
        <v>0.29166666666666669</v>
      </c>
      <c r="E5492" s="871">
        <v>533.70000000000005</v>
      </c>
      <c r="F5492" s="871">
        <v>140</v>
      </c>
      <c r="G5492" s="504">
        <v>533.70000000000005</v>
      </c>
      <c r="H5492" s="504">
        <v>140</v>
      </c>
      <c r="I5492" s="510">
        <v>673.7</v>
      </c>
    </row>
    <row r="5493" spans="3:9">
      <c r="C5493" s="869" t="s">
        <v>2087</v>
      </c>
      <c r="D5493" s="872">
        <v>0.33333333333333331</v>
      </c>
      <c r="E5493" s="871">
        <v>526.6</v>
      </c>
      <c r="F5493" s="871">
        <v>133</v>
      </c>
      <c r="G5493" s="504">
        <v>526.6</v>
      </c>
      <c r="H5493" s="504">
        <v>133</v>
      </c>
      <c r="I5493" s="510">
        <v>659.6</v>
      </c>
    </row>
    <row r="5494" spans="3:9">
      <c r="C5494" s="869" t="s">
        <v>2087</v>
      </c>
      <c r="D5494" s="872">
        <v>0.375</v>
      </c>
      <c r="E5494" s="871">
        <v>15.4</v>
      </c>
      <c r="F5494" s="871">
        <v>157</v>
      </c>
      <c r="G5494" s="504">
        <v>0</v>
      </c>
      <c r="H5494" s="504">
        <v>157</v>
      </c>
      <c r="I5494" s="510">
        <v>157</v>
      </c>
    </row>
    <row r="5495" spans="3:9">
      <c r="C5495" s="869" t="s">
        <v>2087</v>
      </c>
      <c r="D5495" s="872">
        <v>0.41666666666666669</v>
      </c>
      <c r="E5495" s="871">
        <v>-1.1000000000000001</v>
      </c>
      <c r="F5495" s="871">
        <v>158</v>
      </c>
      <c r="G5495" s="504">
        <v>0</v>
      </c>
      <c r="H5495" s="504">
        <v>158</v>
      </c>
      <c r="I5495" s="510">
        <v>158</v>
      </c>
    </row>
    <row r="5496" spans="3:9">
      <c r="C5496" s="869" t="s">
        <v>2087</v>
      </c>
      <c r="D5496" s="872">
        <v>0.45833333333333331</v>
      </c>
      <c r="E5496" s="871">
        <v>-1.1000000000000001</v>
      </c>
      <c r="F5496" s="871">
        <v>158</v>
      </c>
      <c r="G5496" s="504">
        <v>0</v>
      </c>
      <c r="H5496" s="504">
        <v>158</v>
      </c>
      <c r="I5496" s="510">
        <v>158</v>
      </c>
    </row>
    <row r="5497" spans="3:9">
      <c r="C5497" s="869" t="s">
        <v>2087</v>
      </c>
      <c r="D5497" s="872">
        <v>0.5</v>
      </c>
      <c r="E5497" s="871">
        <v>-1.1000000000000001</v>
      </c>
      <c r="F5497" s="871">
        <v>231</v>
      </c>
      <c r="G5497" s="504">
        <v>0</v>
      </c>
      <c r="H5497" s="504">
        <v>231</v>
      </c>
      <c r="I5497" s="510">
        <v>231</v>
      </c>
    </row>
    <row r="5498" spans="3:9">
      <c r="C5498" s="869" t="s">
        <v>2087</v>
      </c>
      <c r="D5498" s="872">
        <v>0.54166666666666663</v>
      </c>
      <c r="E5498" s="871">
        <v>456.5</v>
      </c>
      <c r="F5498" s="871">
        <v>137</v>
      </c>
      <c r="G5498" s="504">
        <v>456.5</v>
      </c>
      <c r="H5498" s="504">
        <v>137</v>
      </c>
      <c r="I5498" s="510">
        <v>593.5</v>
      </c>
    </row>
    <row r="5499" spans="3:9">
      <c r="C5499" s="869" t="s">
        <v>2087</v>
      </c>
      <c r="D5499" s="872">
        <v>0.58333333333333337</v>
      </c>
      <c r="E5499" s="871">
        <v>536.70000000000005</v>
      </c>
      <c r="F5499" s="871">
        <v>260</v>
      </c>
      <c r="G5499" s="504">
        <v>536.70000000000005</v>
      </c>
      <c r="H5499" s="504">
        <v>260</v>
      </c>
      <c r="I5499" s="510">
        <v>796.7</v>
      </c>
    </row>
    <row r="5500" spans="3:9">
      <c r="C5500" s="869" t="s">
        <v>2087</v>
      </c>
      <c r="D5500" s="872">
        <v>0.625</v>
      </c>
      <c r="E5500" s="871">
        <v>528.79999999999995</v>
      </c>
      <c r="F5500" s="871">
        <v>126</v>
      </c>
      <c r="G5500" s="504">
        <v>528.79999999999995</v>
      </c>
      <c r="H5500" s="504">
        <v>126</v>
      </c>
      <c r="I5500" s="510">
        <v>654.79999999999995</v>
      </c>
    </row>
    <row r="5501" spans="3:9">
      <c r="C5501" s="869" t="s">
        <v>2087</v>
      </c>
      <c r="D5501" s="872">
        <v>0.66666666666666663</v>
      </c>
      <c r="E5501" s="871">
        <v>270.3</v>
      </c>
      <c r="F5501" s="871">
        <v>314</v>
      </c>
      <c r="G5501" s="504">
        <v>270.3</v>
      </c>
      <c r="H5501" s="504">
        <v>314</v>
      </c>
      <c r="I5501" s="510">
        <v>584.29999999999995</v>
      </c>
    </row>
    <row r="5502" spans="3:9">
      <c r="C5502" s="869" t="s">
        <v>2087</v>
      </c>
      <c r="D5502" s="872">
        <v>0.70833333333333337</v>
      </c>
      <c r="E5502" s="871">
        <v>-1.1000000000000001</v>
      </c>
      <c r="F5502" s="871">
        <v>211</v>
      </c>
      <c r="G5502" s="504">
        <v>0</v>
      </c>
      <c r="H5502" s="504">
        <v>211</v>
      </c>
      <c r="I5502" s="510">
        <v>211</v>
      </c>
    </row>
    <row r="5503" spans="3:9">
      <c r="C5503" s="869" t="s">
        <v>2087</v>
      </c>
      <c r="D5503" s="872">
        <v>0.75</v>
      </c>
      <c r="E5503" s="871">
        <v>-1.1000000000000001</v>
      </c>
      <c r="F5503" s="871">
        <v>232</v>
      </c>
      <c r="G5503" s="504">
        <v>0</v>
      </c>
      <c r="H5503" s="504">
        <v>232</v>
      </c>
      <c r="I5503" s="510">
        <v>232</v>
      </c>
    </row>
    <row r="5504" spans="3:9">
      <c r="C5504" s="869" t="s">
        <v>2087</v>
      </c>
      <c r="D5504" s="872">
        <v>0.79166666666666663</v>
      </c>
      <c r="E5504" s="871">
        <v>-1.1000000000000001</v>
      </c>
      <c r="F5504" s="871">
        <v>160</v>
      </c>
      <c r="G5504" s="504">
        <v>0</v>
      </c>
      <c r="H5504" s="504">
        <v>160</v>
      </c>
      <c r="I5504" s="510">
        <v>160</v>
      </c>
    </row>
    <row r="5505" spans="3:9">
      <c r="C5505" s="869" t="s">
        <v>2087</v>
      </c>
      <c r="D5505" s="872">
        <v>0.83333333333333337</v>
      </c>
      <c r="E5505" s="871">
        <v>-1.1000000000000001</v>
      </c>
      <c r="F5505" s="871">
        <v>160</v>
      </c>
      <c r="G5505" s="504">
        <v>0</v>
      </c>
      <c r="H5505" s="504">
        <v>160</v>
      </c>
      <c r="I5505" s="510">
        <v>160</v>
      </c>
    </row>
    <row r="5506" spans="3:9">
      <c r="C5506" s="869" t="s">
        <v>2087</v>
      </c>
      <c r="D5506" s="872">
        <v>0.875</v>
      </c>
      <c r="E5506" s="871">
        <v>145.19999999999999</v>
      </c>
      <c r="F5506" s="871">
        <v>332</v>
      </c>
      <c r="G5506" s="504">
        <v>145.19999999999999</v>
      </c>
      <c r="H5506" s="504">
        <v>332</v>
      </c>
      <c r="I5506" s="510">
        <v>477.2</v>
      </c>
    </row>
    <row r="5507" spans="3:9">
      <c r="C5507" s="869" t="s">
        <v>2087</v>
      </c>
      <c r="D5507" s="872">
        <v>0.91666666666666663</v>
      </c>
      <c r="E5507" s="871">
        <v>119.9</v>
      </c>
      <c r="F5507" s="871">
        <v>153</v>
      </c>
      <c r="G5507" s="504">
        <v>119.9</v>
      </c>
      <c r="H5507" s="504">
        <v>153</v>
      </c>
      <c r="I5507" s="510">
        <v>272.89999999999998</v>
      </c>
    </row>
    <row r="5508" spans="3:9">
      <c r="C5508" s="869" t="s">
        <v>2087</v>
      </c>
      <c r="D5508" s="872">
        <v>0.95833333333333337</v>
      </c>
      <c r="E5508" s="871">
        <v>496.3</v>
      </c>
      <c r="F5508" s="871">
        <v>134</v>
      </c>
      <c r="G5508" s="504">
        <v>496.3</v>
      </c>
      <c r="H5508" s="504">
        <v>134</v>
      </c>
      <c r="I5508" s="510">
        <v>630.29999999999995</v>
      </c>
    </row>
    <row r="5509" spans="3:9">
      <c r="C5509" s="869" t="s">
        <v>2087</v>
      </c>
      <c r="D5509" s="872">
        <v>0</v>
      </c>
      <c r="E5509" s="871">
        <v>535.5</v>
      </c>
      <c r="F5509" s="871">
        <v>132</v>
      </c>
      <c r="G5509" s="504">
        <v>535.5</v>
      </c>
      <c r="H5509" s="504">
        <v>132</v>
      </c>
      <c r="I5509" s="510">
        <v>667.5</v>
      </c>
    </row>
    <row r="5510" spans="3:9">
      <c r="C5510" s="869" t="s">
        <v>2087</v>
      </c>
      <c r="D5510" s="872">
        <v>4.1666666666666664E-2</v>
      </c>
      <c r="E5510" s="871">
        <v>48.8</v>
      </c>
      <c r="F5510" s="871">
        <v>157</v>
      </c>
      <c r="G5510" s="504">
        <v>0</v>
      </c>
      <c r="H5510" s="504">
        <v>157</v>
      </c>
      <c r="I5510" s="510">
        <v>157</v>
      </c>
    </row>
    <row r="5511" spans="3:9">
      <c r="C5511" s="869" t="s">
        <v>2087</v>
      </c>
      <c r="D5511" s="872">
        <v>8.3333333333333329E-2</v>
      </c>
      <c r="E5511" s="871">
        <v>-1.1000000000000001</v>
      </c>
      <c r="F5511" s="871">
        <v>313</v>
      </c>
      <c r="G5511" s="504">
        <v>0</v>
      </c>
      <c r="H5511" s="504">
        <v>313</v>
      </c>
      <c r="I5511" s="510">
        <v>313</v>
      </c>
    </row>
    <row r="5512" spans="3:9">
      <c r="C5512" s="869" t="s">
        <v>2087</v>
      </c>
      <c r="D5512" s="872">
        <v>0.125</v>
      </c>
      <c r="E5512" s="871">
        <v>-1.1000000000000001</v>
      </c>
      <c r="F5512" s="871">
        <v>575</v>
      </c>
      <c r="G5512" s="504">
        <v>0</v>
      </c>
      <c r="H5512" s="504">
        <v>575</v>
      </c>
      <c r="I5512" s="510">
        <v>575</v>
      </c>
    </row>
    <row r="5513" spans="3:9">
      <c r="C5513" s="869" t="s">
        <v>2087</v>
      </c>
      <c r="D5513" s="872">
        <v>0.16666666666666666</v>
      </c>
      <c r="E5513" s="871">
        <v>-1.1000000000000001</v>
      </c>
      <c r="F5513" s="871">
        <v>574</v>
      </c>
      <c r="G5513" s="504">
        <v>0</v>
      </c>
      <c r="H5513" s="504">
        <v>574</v>
      </c>
      <c r="I5513" s="510">
        <v>574</v>
      </c>
    </row>
    <row r="5514" spans="3:9">
      <c r="C5514" s="869" t="s">
        <v>2087</v>
      </c>
      <c r="D5514" s="872">
        <v>0.20833333333333334</v>
      </c>
      <c r="E5514" s="871">
        <v>-1.1000000000000001</v>
      </c>
      <c r="F5514" s="871">
        <v>503</v>
      </c>
      <c r="G5514" s="504">
        <v>0</v>
      </c>
      <c r="H5514" s="504">
        <v>503</v>
      </c>
      <c r="I5514" s="510">
        <v>503</v>
      </c>
    </row>
    <row r="5515" spans="3:9">
      <c r="C5515" s="869" t="s">
        <v>2087</v>
      </c>
      <c r="D5515" s="872">
        <v>0.25</v>
      </c>
      <c r="E5515" s="871">
        <v>236.6</v>
      </c>
      <c r="F5515" s="871">
        <v>619</v>
      </c>
      <c r="G5515" s="504">
        <v>236.6</v>
      </c>
      <c r="H5515" s="504">
        <v>619</v>
      </c>
      <c r="I5515" s="510">
        <v>855.6</v>
      </c>
    </row>
    <row r="5516" spans="3:9">
      <c r="C5516" s="869" t="s">
        <v>2087</v>
      </c>
      <c r="D5516" s="872">
        <v>0.29166666666666669</v>
      </c>
      <c r="E5516" s="871">
        <v>449.9</v>
      </c>
      <c r="F5516" s="871">
        <v>552</v>
      </c>
      <c r="G5516" s="504">
        <v>449.9</v>
      </c>
      <c r="H5516" s="504">
        <v>552</v>
      </c>
      <c r="I5516" s="510">
        <v>1001.9</v>
      </c>
    </row>
    <row r="5517" spans="3:9">
      <c r="C5517" s="869" t="s">
        <v>2087</v>
      </c>
      <c r="D5517" s="872">
        <v>0.33333333333333331</v>
      </c>
      <c r="E5517" s="871">
        <v>494.1</v>
      </c>
      <c r="F5517" s="871">
        <v>444</v>
      </c>
      <c r="G5517" s="504">
        <v>494.1</v>
      </c>
      <c r="H5517" s="504">
        <v>444</v>
      </c>
      <c r="I5517" s="510">
        <v>938.1</v>
      </c>
    </row>
    <row r="5518" spans="3:9">
      <c r="C5518" s="869" t="s">
        <v>2087</v>
      </c>
      <c r="D5518" s="872">
        <v>0.375</v>
      </c>
      <c r="E5518" s="871">
        <v>679.5</v>
      </c>
      <c r="F5518" s="871">
        <v>456</v>
      </c>
      <c r="G5518" s="504">
        <v>679.5</v>
      </c>
      <c r="H5518" s="504">
        <v>456</v>
      </c>
      <c r="I5518" s="510">
        <v>1135.5</v>
      </c>
    </row>
    <row r="5519" spans="3:9">
      <c r="C5519" s="869" t="s">
        <v>2087</v>
      </c>
      <c r="D5519" s="872">
        <v>0.41666666666666669</v>
      </c>
      <c r="E5519" s="871">
        <v>57.1</v>
      </c>
      <c r="F5519" s="871">
        <v>530</v>
      </c>
      <c r="G5519" s="504">
        <v>57.1</v>
      </c>
      <c r="H5519" s="504">
        <v>530</v>
      </c>
      <c r="I5519" s="510">
        <v>587.1</v>
      </c>
    </row>
    <row r="5520" spans="3:9">
      <c r="C5520" s="869" t="s">
        <v>2087</v>
      </c>
      <c r="D5520" s="872">
        <v>0.45833333333333331</v>
      </c>
      <c r="E5520" s="871">
        <v>-1.1000000000000001</v>
      </c>
      <c r="F5520" s="871">
        <v>432</v>
      </c>
      <c r="G5520" s="504">
        <v>0</v>
      </c>
      <c r="H5520" s="504">
        <v>432</v>
      </c>
      <c r="I5520" s="510">
        <v>432</v>
      </c>
    </row>
    <row r="5521" spans="3:9">
      <c r="C5521" s="869" t="s">
        <v>2087</v>
      </c>
      <c r="D5521" s="872">
        <v>0.5</v>
      </c>
      <c r="E5521" s="871">
        <v>-1.1000000000000001</v>
      </c>
      <c r="F5521" s="871">
        <v>430</v>
      </c>
      <c r="G5521" s="504">
        <v>0</v>
      </c>
      <c r="H5521" s="504">
        <v>430</v>
      </c>
      <c r="I5521" s="510">
        <v>430</v>
      </c>
    </row>
    <row r="5522" spans="3:9">
      <c r="C5522" s="869" t="s">
        <v>2087</v>
      </c>
      <c r="D5522" s="872">
        <v>0.54166666666666663</v>
      </c>
      <c r="E5522" s="871">
        <v>-1.1000000000000001</v>
      </c>
      <c r="F5522" s="871">
        <v>428</v>
      </c>
      <c r="G5522" s="504">
        <v>0</v>
      </c>
      <c r="H5522" s="504">
        <v>428</v>
      </c>
      <c r="I5522" s="510">
        <v>428</v>
      </c>
    </row>
    <row r="5523" spans="3:9">
      <c r="C5523" s="869" t="s">
        <v>2087</v>
      </c>
      <c r="D5523" s="872">
        <v>0.58333333333333337</v>
      </c>
      <c r="E5523" s="871">
        <v>-1.1000000000000001</v>
      </c>
      <c r="F5523" s="871">
        <v>432</v>
      </c>
      <c r="G5523" s="504">
        <v>0</v>
      </c>
      <c r="H5523" s="504">
        <v>432</v>
      </c>
      <c r="I5523" s="510">
        <v>432</v>
      </c>
    </row>
    <row r="5524" spans="3:9">
      <c r="C5524" s="869" t="s">
        <v>2087</v>
      </c>
      <c r="D5524" s="872">
        <v>0.625</v>
      </c>
      <c r="E5524" s="871">
        <v>375.4</v>
      </c>
      <c r="F5524" s="871">
        <v>566</v>
      </c>
      <c r="G5524" s="504">
        <v>375.4</v>
      </c>
      <c r="H5524" s="504">
        <v>566</v>
      </c>
      <c r="I5524" s="510">
        <v>941.4</v>
      </c>
    </row>
    <row r="5525" spans="3:9">
      <c r="C5525" s="869" t="s">
        <v>2087</v>
      </c>
      <c r="D5525" s="872">
        <v>0.66666666666666663</v>
      </c>
      <c r="E5525" s="871">
        <v>575.1</v>
      </c>
      <c r="F5525" s="871">
        <v>523</v>
      </c>
      <c r="G5525" s="504">
        <v>575.1</v>
      </c>
      <c r="H5525" s="504">
        <v>523</v>
      </c>
      <c r="I5525" s="510">
        <v>1098.0999999999999</v>
      </c>
    </row>
    <row r="5526" spans="3:9">
      <c r="C5526" s="869" t="s">
        <v>2087</v>
      </c>
      <c r="D5526" s="872">
        <v>0.70833333333333337</v>
      </c>
      <c r="E5526" s="871">
        <v>522.9</v>
      </c>
      <c r="F5526" s="871">
        <v>461</v>
      </c>
      <c r="G5526" s="504">
        <v>522.9</v>
      </c>
      <c r="H5526" s="504">
        <v>461</v>
      </c>
      <c r="I5526" s="510">
        <v>983.9</v>
      </c>
    </row>
    <row r="5527" spans="3:9">
      <c r="C5527" s="869" t="s">
        <v>2087</v>
      </c>
      <c r="D5527" s="872">
        <v>0.75</v>
      </c>
      <c r="E5527" s="871">
        <v>484.4</v>
      </c>
      <c r="F5527" s="871">
        <v>447</v>
      </c>
      <c r="G5527" s="504">
        <v>484.4</v>
      </c>
      <c r="H5527" s="504">
        <v>447</v>
      </c>
      <c r="I5527" s="510">
        <v>931.4</v>
      </c>
    </row>
    <row r="5528" spans="3:9">
      <c r="C5528" s="869" t="s">
        <v>2087</v>
      </c>
      <c r="D5528" s="872">
        <v>0.79166666666666663</v>
      </c>
      <c r="E5528" s="871">
        <v>479.3</v>
      </c>
      <c r="F5528" s="871">
        <v>442</v>
      </c>
      <c r="G5528" s="504">
        <v>479.3</v>
      </c>
      <c r="H5528" s="504">
        <v>442</v>
      </c>
      <c r="I5528" s="510">
        <v>921.3</v>
      </c>
    </row>
    <row r="5529" spans="3:9">
      <c r="C5529" s="869" t="s">
        <v>2087</v>
      </c>
      <c r="D5529" s="872">
        <v>0.83333333333333337</v>
      </c>
      <c r="E5529" s="871">
        <v>480.1</v>
      </c>
      <c r="F5529" s="871">
        <v>436</v>
      </c>
      <c r="G5529" s="504">
        <v>480.1</v>
      </c>
      <c r="H5529" s="504">
        <v>436</v>
      </c>
      <c r="I5529" s="510">
        <v>916.1</v>
      </c>
    </row>
    <row r="5530" spans="3:9">
      <c r="C5530" s="869" t="s">
        <v>2087</v>
      </c>
      <c r="D5530" s="872">
        <v>0.875</v>
      </c>
      <c r="E5530" s="871">
        <v>616.9</v>
      </c>
      <c r="F5530" s="871">
        <v>433</v>
      </c>
      <c r="G5530" s="504">
        <v>616.9</v>
      </c>
      <c r="H5530" s="504">
        <v>433</v>
      </c>
      <c r="I5530" s="510">
        <v>1049.9000000000001</v>
      </c>
    </row>
    <row r="5531" spans="3:9">
      <c r="C5531" s="869" t="s">
        <v>2087</v>
      </c>
      <c r="D5531" s="872">
        <v>0.91666666666666663</v>
      </c>
      <c r="E5531" s="871">
        <v>692.9</v>
      </c>
      <c r="F5531" s="871">
        <v>422</v>
      </c>
      <c r="G5531" s="504">
        <v>692.9</v>
      </c>
      <c r="H5531" s="504">
        <v>422</v>
      </c>
      <c r="I5531" s="510">
        <v>1114.9000000000001</v>
      </c>
    </row>
    <row r="5532" spans="3:9">
      <c r="C5532" s="869" t="s">
        <v>2087</v>
      </c>
      <c r="D5532" s="872">
        <v>0.95833333333333337</v>
      </c>
      <c r="E5532" s="871">
        <v>679.2</v>
      </c>
      <c r="F5532" s="871">
        <v>398</v>
      </c>
      <c r="G5532" s="504">
        <v>679.2</v>
      </c>
      <c r="H5532" s="504">
        <v>398</v>
      </c>
      <c r="I5532" s="510">
        <v>1077.2</v>
      </c>
    </row>
    <row r="5533" spans="3:9">
      <c r="C5533" s="869" t="s">
        <v>2087</v>
      </c>
      <c r="D5533" s="872">
        <v>0</v>
      </c>
      <c r="E5533" s="871">
        <v>663.3</v>
      </c>
      <c r="F5533" s="871">
        <v>343</v>
      </c>
      <c r="G5533" s="504">
        <v>663.3</v>
      </c>
      <c r="H5533" s="504">
        <v>343</v>
      </c>
      <c r="I5533" s="510">
        <v>1006.3</v>
      </c>
    </row>
    <row r="5534" spans="3:9">
      <c r="C5534" s="869" t="s">
        <v>2087</v>
      </c>
      <c r="D5534" s="872">
        <v>4.1666666666666664E-2</v>
      </c>
      <c r="E5534" s="871">
        <v>641.20000000000005</v>
      </c>
      <c r="F5534" s="871">
        <v>433</v>
      </c>
      <c r="G5534" s="504">
        <v>641.20000000000005</v>
      </c>
      <c r="H5534" s="504">
        <v>433</v>
      </c>
      <c r="I5534" s="510">
        <v>1074.2</v>
      </c>
    </row>
    <row r="5535" spans="3:9">
      <c r="C5535" s="869" t="s">
        <v>2087</v>
      </c>
      <c r="D5535" s="872">
        <v>8.3333333333333329E-2</v>
      </c>
      <c r="E5535" s="871">
        <v>603.9</v>
      </c>
      <c r="F5535" s="871">
        <v>515</v>
      </c>
      <c r="G5535" s="504">
        <v>603.9</v>
      </c>
      <c r="H5535" s="504">
        <v>515</v>
      </c>
      <c r="I5535" s="510">
        <v>1118.9000000000001</v>
      </c>
    </row>
    <row r="5536" spans="3:9">
      <c r="C5536" s="869" t="s">
        <v>2087</v>
      </c>
      <c r="D5536" s="872">
        <v>0.125</v>
      </c>
      <c r="E5536" s="871">
        <v>600.1</v>
      </c>
      <c r="F5536" s="871">
        <v>491</v>
      </c>
      <c r="G5536" s="504">
        <v>600.1</v>
      </c>
      <c r="H5536" s="504">
        <v>491</v>
      </c>
      <c r="I5536" s="510">
        <v>1091.0999999999999</v>
      </c>
    </row>
    <row r="5537" spans="3:9">
      <c r="C5537" s="869" t="s">
        <v>2087</v>
      </c>
      <c r="D5537" s="872">
        <v>0.16666666666666666</v>
      </c>
      <c r="E5537" s="871">
        <v>583.70000000000005</v>
      </c>
      <c r="F5537" s="871">
        <v>465</v>
      </c>
      <c r="G5537" s="504">
        <v>583.70000000000005</v>
      </c>
      <c r="H5537" s="504">
        <v>465</v>
      </c>
      <c r="I5537" s="510">
        <v>1048.7</v>
      </c>
    </row>
    <row r="5538" spans="3:9">
      <c r="C5538" s="869" t="s">
        <v>2087</v>
      </c>
      <c r="D5538" s="872">
        <v>0.20833333333333334</v>
      </c>
      <c r="E5538" s="871">
        <v>579.70000000000005</v>
      </c>
      <c r="F5538" s="871">
        <v>440</v>
      </c>
      <c r="G5538" s="504">
        <v>579.70000000000005</v>
      </c>
      <c r="H5538" s="504">
        <v>440</v>
      </c>
      <c r="I5538" s="510">
        <v>1019.7</v>
      </c>
    </row>
    <row r="5539" spans="3:9">
      <c r="C5539" s="869" t="s">
        <v>2087</v>
      </c>
      <c r="D5539" s="872">
        <v>0.25</v>
      </c>
      <c r="E5539" s="871">
        <v>580</v>
      </c>
      <c r="F5539" s="871">
        <v>422</v>
      </c>
      <c r="G5539" s="504">
        <v>580</v>
      </c>
      <c r="H5539" s="504">
        <v>422</v>
      </c>
      <c r="I5539" s="510">
        <v>1002</v>
      </c>
    </row>
    <row r="5540" spans="3:9">
      <c r="C5540" s="869" t="s">
        <v>2087</v>
      </c>
      <c r="D5540" s="872">
        <v>0.29166666666666669</v>
      </c>
      <c r="E5540" s="871">
        <v>579.79999999999995</v>
      </c>
      <c r="F5540" s="871">
        <v>412</v>
      </c>
      <c r="G5540" s="504">
        <v>579.79999999999995</v>
      </c>
      <c r="H5540" s="504">
        <v>412</v>
      </c>
      <c r="I5540" s="510">
        <v>991.8</v>
      </c>
    </row>
    <row r="5541" spans="3:9">
      <c r="C5541" s="869" t="s">
        <v>2087</v>
      </c>
      <c r="D5541" s="872">
        <v>0.33333333333333331</v>
      </c>
      <c r="E5541" s="871">
        <v>579.9</v>
      </c>
      <c r="F5541" s="871">
        <v>461</v>
      </c>
      <c r="G5541" s="504">
        <v>579.9</v>
      </c>
      <c r="H5541" s="504">
        <v>461</v>
      </c>
      <c r="I5541" s="510">
        <v>1040.9000000000001</v>
      </c>
    </row>
    <row r="5542" spans="3:9">
      <c r="C5542" s="869" t="s">
        <v>2087</v>
      </c>
      <c r="D5542" s="872">
        <v>0.375</v>
      </c>
      <c r="E5542" s="871">
        <v>599.6</v>
      </c>
      <c r="F5542" s="871">
        <v>564</v>
      </c>
      <c r="G5542" s="504">
        <v>599.6</v>
      </c>
      <c r="H5542" s="504">
        <v>564</v>
      </c>
      <c r="I5542" s="510">
        <v>1163.5999999999999</v>
      </c>
    </row>
    <row r="5543" spans="3:9">
      <c r="C5543" s="869" t="s">
        <v>2087</v>
      </c>
      <c r="D5543" s="872">
        <v>0.41666666666666669</v>
      </c>
      <c r="E5543" s="871">
        <v>561.70000000000005</v>
      </c>
      <c r="F5543" s="871">
        <v>587</v>
      </c>
      <c r="G5543" s="504">
        <v>561.70000000000005</v>
      </c>
      <c r="H5543" s="504">
        <v>587</v>
      </c>
      <c r="I5543" s="510">
        <v>1148.7</v>
      </c>
    </row>
    <row r="5544" spans="3:9">
      <c r="C5544" s="869" t="s">
        <v>2087</v>
      </c>
      <c r="D5544" s="872">
        <v>0.45833333333333331</v>
      </c>
      <c r="E5544" s="871">
        <v>549.9</v>
      </c>
      <c r="F5544" s="871">
        <v>590</v>
      </c>
      <c r="G5544" s="504">
        <v>549.9</v>
      </c>
      <c r="H5544" s="504">
        <v>590</v>
      </c>
      <c r="I5544" s="510">
        <v>1139.9000000000001</v>
      </c>
    </row>
    <row r="5545" spans="3:9">
      <c r="C5545" s="869" t="s">
        <v>2087</v>
      </c>
      <c r="D5545" s="872">
        <v>0.5</v>
      </c>
      <c r="E5545" s="871">
        <v>549.79999999999995</v>
      </c>
      <c r="F5545" s="871">
        <v>590</v>
      </c>
      <c r="G5545" s="504">
        <v>549.79999999999995</v>
      </c>
      <c r="H5545" s="504">
        <v>590</v>
      </c>
      <c r="I5545" s="510">
        <v>1139.8</v>
      </c>
    </row>
    <row r="5546" spans="3:9">
      <c r="C5546" s="869" t="s">
        <v>2087</v>
      </c>
      <c r="D5546" s="872">
        <v>0.54166666666666663</v>
      </c>
      <c r="E5546" s="871">
        <v>551.6</v>
      </c>
      <c r="F5546" s="871">
        <v>581</v>
      </c>
      <c r="G5546" s="504">
        <v>551.6</v>
      </c>
      <c r="H5546" s="504">
        <v>581</v>
      </c>
      <c r="I5546" s="510">
        <v>1132.5999999999999</v>
      </c>
    </row>
    <row r="5547" spans="3:9">
      <c r="C5547" s="869" t="s">
        <v>2087</v>
      </c>
      <c r="D5547" s="872">
        <v>0.58333333333333337</v>
      </c>
      <c r="E5547" s="871">
        <v>679.4</v>
      </c>
      <c r="F5547" s="871">
        <v>602</v>
      </c>
      <c r="G5547" s="504">
        <v>679.4</v>
      </c>
      <c r="H5547" s="504">
        <v>602</v>
      </c>
      <c r="I5547" s="510">
        <v>1281.4000000000001</v>
      </c>
    </row>
    <row r="5548" spans="3:9">
      <c r="C5548" s="869" t="s">
        <v>2087</v>
      </c>
      <c r="D5548" s="872">
        <v>0.625</v>
      </c>
      <c r="E5548" s="871">
        <v>537.4</v>
      </c>
      <c r="F5548" s="871">
        <v>594</v>
      </c>
      <c r="G5548" s="504">
        <v>537.4</v>
      </c>
      <c r="H5548" s="504">
        <v>594</v>
      </c>
      <c r="I5548" s="510">
        <v>1131.4000000000001</v>
      </c>
    </row>
    <row r="5549" spans="3:9">
      <c r="C5549" s="869" t="s">
        <v>2087</v>
      </c>
      <c r="D5549" s="872">
        <v>0.66666666666666663</v>
      </c>
      <c r="E5549" s="871">
        <v>437.1</v>
      </c>
      <c r="F5549" s="871">
        <v>520</v>
      </c>
      <c r="G5549" s="504">
        <v>437.1</v>
      </c>
      <c r="H5549" s="504">
        <v>520</v>
      </c>
      <c r="I5549" s="510">
        <v>957.1</v>
      </c>
    </row>
    <row r="5550" spans="3:9">
      <c r="C5550" s="869" t="s">
        <v>2087</v>
      </c>
      <c r="D5550" s="872">
        <v>0.70833333333333337</v>
      </c>
      <c r="E5550" s="871">
        <v>56.6</v>
      </c>
      <c r="F5550" s="871">
        <v>405</v>
      </c>
      <c r="G5550" s="504">
        <v>56.6</v>
      </c>
      <c r="H5550" s="504">
        <v>405</v>
      </c>
      <c r="I5550" s="510">
        <v>461.6</v>
      </c>
    </row>
    <row r="5551" spans="3:9">
      <c r="C5551" s="869" t="s">
        <v>2087</v>
      </c>
      <c r="D5551" s="872">
        <v>0.75</v>
      </c>
      <c r="E5551" s="871">
        <v>237.7</v>
      </c>
      <c r="F5551" s="871">
        <v>404</v>
      </c>
      <c r="G5551" s="504">
        <v>237.7</v>
      </c>
      <c r="H5551" s="504">
        <v>404</v>
      </c>
      <c r="I5551" s="510">
        <v>641.70000000000005</v>
      </c>
    </row>
    <row r="5552" spans="3:9">
      <c r="C5552" s="869" t="s">
        <v>2087</v>
      </c>
      <c r="D5552" s="872">
        <v>0.79166666666666663</v>
      </c>
      <c r="E5552" s="871">
        <v>330.2</v>
      </c>
      <c r="F5552" s="871">
        <v>556</v>
      </c>
      <c r="G5552" s="504">
        <v>330.2</v>
      </c>
      <c r="H5552" s="504">
        <v>556</v>
      </c>
      <c r="I5552" s="510">
        <v>886.2</v>
      </c>
    </row>
    <row r="5553" spans="3:9">
      <c r="C5553" s="869" t="s">
        <v>2087</v>
      </c>
      <c r="D5553" s="872">
        <v>0.83333333333333337</v>
      </c>
      <c r="E5553" s="871">
        <v>515.9</v>
      </c>
      <c r="F5553" s="871">
        <v>524</v>
      </c>
      <c r="G5553" s="504">
        <v>515.9</v>
      </c>
      <c r="H5553" s="504">
        <v>524</v>
      </c>
      <c r="I5553" s="510">
        <v>1039.9000000000001</v>
      </c>
    </row>
    <row r="5554" spans="3:9">
      <c r="C5554" s="869" t="s">
        <v>2087</v>
      </c>
      <c r="D5554" s="872">
        <v>0.875</v>
      </c>
      <c r="E5554" s="871">
        <v>602.79999999999995</v>
      </c>
      <c r="F5554" s="871">
        <v>418</v>
      </c>
      <c r="G5554" s="504">
        <v>602.79999999999995</v>
      </c>
      <c r="H5554" s="504">
        <v>418</v>
      </c>
      <c r="I5554" s="510">
        <v>1020.8</v>
      </c>
    </row>
    <row r="5555" spans="3:9">
      <c r="C5555" s="869" t="s">
        <v>2087</v>
      </c>
      <c r="D5555" s="872">
        <v>0.91666666666666663</v>
      </c>
      <c r="E5555" s="871">
        <v>640.4</v>
      </c>
      <c r="F5555" s="871">
        <v>536</v>
      </c>
      <c r="G5555" s="504">
        <v>640.4</v>
      </c>
      <c r="H5555" s="504">
        <v>536</v>
      </c>
      <c r="I5555" s="510">
        <v>1176.4000000000001</v>
      </c>
    </row>
    <row r="5556" spans="3:9">
      <c r="C5556" s="869" t="s">
        <v>2087</v>
      </c>
      <c r="D5556" s="872">
        <v>0.95833333333333337</v>
      </c>
      <c r="E5556" s="871">
        <v>640</v>
      </c>
      <c r="F5556" s="871">
        <v>548</v>
      </c>
      <c r="G5556" s="504">
        <v>640</v>
      </c>
      <c r="H5556" s="504">
        <v>548</v>
      </c>
      <c r="I5556" s="510">
        <v>1188</v>
      </c>
    </row>
    <row r="5557" spans="3:9">
      <c r="C5557" s="869" t="s">
        <v>2087</v>
      </c>
      <c r="D5557" s="872">
        <v>0</v>
      </c>
      <c r="E5557" s="871">
        <v>639.9</v>
      </c>
      <c r="F5557" s="871">
        <v>548</v>
      </c>
      <c r="G5557" s="504">
        <v>639.9</v>
      </c>
      <c r="H5557" s="504">
        <v>548</v>
      </c>
      <c r="I5557" s="510">
        <v>1187.9000000000001</v>
      </c>
    </row>
    <row r="5558" spans="3:9">
      <c r="C5558" s="869" t="s">
        <v>2087</v>
      </c>
      <c r="D5558" s="872">
        <v>4.1666666666666664E-2</v>
      </c>
      <c r="E5558" s="871">
        <v>640</v>
      </c>
      <c r="F5558" s="871">
        <v>541</v>
      </c>
      <c r="G5558" s="504">
        <v>640</v>
      </c>
      <c r="H5558" s="504">
        <v>541</v>
      </c>
      <c r="I5558" s="510">
        <v>1181</v>
      </c>
    </row>
    <row r="5559" spans="3:9">
      <c r="C5559" s="869" t="s">
        <v>2087</v>
      </c>
      <c r="D5559" s="872">
        <v>8.3333333333333329E-2</v>
      </c>
      <c r="E5559" s="871">
        <v>640.1</v>
      </c>
      <c r="F5559" s="871">
        <v>532</v>
      </c>
      <c r="G5559" s="504">
        <v>640.1</v>
      </c>
      <c r="H5559" s="504">
        <v>532</v>
      </c>
      <c r="I5559" s="510">
        <v>1172.0999999999999</v>
      </c>
    </row>
    <row r="5560" spans="3:9">
      <c r="C5560" s="869" t="s">
        <v>2087</v>
      </c>
      <c r="D5560" s="872">
        <v>0.125</v>
      </c>
      <c r="E5560" s="871">
        <v>629.1</v>
      </c>
      <c r="F5560" s="871">
        <v>527</v>
      </c>
      <c r="G5560" s="504">
        <v>629.1</v>
      </c>
      <c r="H5560" s="504">
        <v>527</v>
      </c>
      <c r="I5560" s="510">
        <v>1156.0999999999999</v>
      </c>
    </row>
    <row r="5561" spans="3:9">
      <c r="C5561" s="869" t="s">
        <v>2087</v>
      </c>
      <c r="D5561" s="872">
        <v>0.16666666666666666</v>
      </c>
      <c r="E5561" s="871">
        <v>589.79999999999995</v>
      </c>
      <c r="F5561" s="871">
        <v>514</v>
      </c>
      <c r="G5561" s="504">
        <v>589.79999999999995</v>
      </c>
      <c r="H5561" s="504">
        <v>514</v>
      </c>
      <c r="I5561" s="510">
        <v>1103.8</v>
      </c>
    </row>
    <row r="5562" spans="3:9">
      <c r="C5562" s="869" t="s">
        <v>2087</v>
      </c>
      <c r="D5562" s="872">
        <v>0.20833333333333334</v>
      </c>
      <c r="E5562" s="871">
        <v>588.70000000000005</v>
      </c>
      <c r="F5562" s="871">
        <v>511</v>
      </c>
      <c r="G5562" s="504">
        <v>588.70000000000005</v>
      </c>
      <c r="H5562" s="504">
        <v>511</v>
      </c>
      <c r="I5562" s="510">
        <v>1099.7</v>
      </c>
    </row>
    <row r="5563" spans="3:9">
      <c r="C5563" s="869" t="s">
        <v>2087</v>
      </c>
      <c r="D5563" s="872">
        <v>0.25</v>
      </c>
      <c r="E5563" s="871">
        <v>571.6</v>
      </c>
      <c r="F5563" s="871">
        <v>490</v>
      </c>
      <c r="G5563" s="504">
        <v>571.6</v>
      </c>
      <c r="H5563" s="504">
        <v>490</v>
      </c>
      <c r="I5563" s="510">
        <v>1061.5999999999999</v>
      </c>
    </row>
    <row r="5564" spans="3:9">
      <c r="C5564" s="869" t="s">
        <v>2087</v>
      </c>
      <c r="D5564" s="872">
        <v>0.29166666666666669</v>
      </c>
      <c r="E5564" s="871">
        <v>575.6</v>
      </c>
      <c r="F5564" s="871">
        <v>483</v>
      </c>
      <c r="G5564" s="504">
        <v>575.6</v>
      </c>
      <c r="H5564" s="504">
        <v>483</v>
      </c>
      <c r="I5564" s="510">
        <v>1058.5999999999999</v>
      </c>
    </row>
    <row r="5565" spans="3:9">
      <c r="C5565" s="869" t="s">
        <v>2087</v>
      </c>
      <c r="D5565" s="872">
        <v>0.33333333333333331</v>
      </c>
      <c r="E5565" s="871">
        <v>618.9</v>
      </c>
      <c r="F5565" s="871">
        <v>502</v>
      </c>
      <c r="G5565" s="504">
        <v>618.9</v>
      </c>
      <c r="H5565" s="504">
        <v>502</v>
      </c>
      <c r="I5565" s="510">
        <v>1120.9000000000001</v>
      </c>
    </row>
    <row r="5566" spans="3:9">
      <c r="C5566" s="869" t="s">
        <v>2087</v>
      </c>
      <c r="D5566" s="872">
        <v>0.375</v>
      </c>
      <c r="E5566" s="871">
        <v>633.4</v>
      </c>
      <c r="F5566" s="871">
        <v>514</v>
      </c>
      <c r="G5566" s="504">
        <v>633.4</v>
      </c>
      <c r="H5566" s="504">
        <v>514</v>
      </c>
      <c r="I5566" s="510">
        <v>1147.4000000000001</v>
      </c>
    </row>
    <row r="5567" spans="3:9">
      <c r="C5567" s="869" t="s">
        <v>2087</v>
      </c>
      <c r="D5567" s="872">
        <v>0.41666666666666669</v>
      </c>
      <c r="E5567" s="871">
        <v>640.5</v>
      </c>
      <c r="F5567" s="871">
        <v>514</v>
      </c>
      <c r="G5567" s="504">
        <v>640.5</v>
      </c>
      <c r="H5567" s="504">
        <v>514</v>
      </c>
      <c r="I5567" s="510">
        <v>1154.5</v>
      </c>
    </row>
    <row r="5568" spans="3:9">
      <c r="C5568" s="869" t="s">
        <v>2087</v>
      </c>
      <c r="D5568" s="872">
        <v>0.45833333333333331</v>
      </c>
      <c r="E5568" s="871">
        <v>640.1</v>
      </c>
      <c r="F5568" s="871">
        <v>516</v>
      </c>
      <c r="G5568" s="504">
        <v>640.1</v>
      </c>
      <c r="H5568" s="504">
        <v>516</v>
      </c>
      <c r="I5568" s="510">
        <v>1156.0999999999999</v>
      </c>
    </row>
    <row r="5569" spans="3:9">
      <c r="C5569" s="869" t="s">
        <v>2087</v>
      </c>
      <c r="D5569" s="872">
        <v>0.5</v>
      </c>
      <c r="E5569" s="871">
        <v>623.4</v>
      </c>
      <c r="F5569" s="871">
        <v>518</v>
      </c>
      <c r="G5569" s="504">
        <v>623.4</v>
      </c>
      <c r="H5569" s="504">
        <v>518</v>
      </c>
      <c r="I5569" s="510">
        <v>1141.4000000000001</v>
      </c>
    </row>
    <row r="5570" spans="3:9">
      <c r="C5570" s="869" t="s">
        <v>2087</v>
      </c>
      <c r="D5570" s="872">
        <v>0.54166666666666663</v>
      </c>
      <c r="E5570" s="871">
        <v>599.6</v>
      </c>
      <c r="F5570" s="871">
        <v>520</v>
      </c>
      <c r="G5570" s="504">
        <v>599.6</v>
      </c>
      <c r="H5570" s="504">
        <v>520</v>
      </c>
      <c r="I5570" s="510">
        <v>1119.5999999999999</v>
      </c>
    </row>
    <row r="5571" spans="3:9">
      <c r="C5571" s="869" t="s">
        <v>2087</v>
      </c>
      <c r="D5571" s="872">
        <v>0.58333333333333337</v>
      </c>
      <c r="E5571" s="871">
        <v>599.79999999999995</v>
      </c>
      <c r="F5571" s="871">
        <v>519</v>
      </c>
      <c r="G5571" s="504">
        <v>599.79999999999995</v>
      </c>
      <c r="H5571" s="504">
        <v>519</v>
      </c>
      <c r="I5571" s="510">
        <v>1118.8</v>
      </c>
    </row>
    <row r="5572" spans="3:9">
      <c r="C5572" s="869" t="s">
        <v>2087</v>
      </c>
      <c r="D5572" s="872">
        <v>0.625</v>
      </c>
      <c r="E5572" s="871">
        <v>599.9</v>
      </c>
      <c r="F5572" s="871">
        <v>517</v>
      </c>
      <c r="G5572" s="504">
        <v>599.9</v>
      </c>
      <c r="H5572" s="504">
        <v>517</v>
      </c>
      <c r="I5572" s="510">
        <v>1116.9000000000001</v>
      </c>
    </row>
    <row r="5573" spans="3:9">
      <c r="C5573" s="869" t="s">
        <v>2087</v>
      </c>
      <c r="D5573" s="872">
        <v>0.66666666666666663</v>
      </c>
      <c r="E5573" s="871">
        <v>600.1</v>
      </c>
      <c r="F5573" s="871">
        <v>516</v>
      </c>
      <c r="G5573" s="504">
        <v>600.1</v>
      </c>
      <c r="H5573" s="504">
        <v>516</v>
      </c>
      <c r="I5573" s="510">
        <v>1116.0999999999999</v>
      </c>
    </row>
    <row r="5574" spans="3:9">
      <c r="C5574" s="869" t="s">
        <v>2087</v>
      </c>
      <c r="D5574" s="872">
        <v>0.70833333333333337</v>
      </c>
      <c r="E5574" s="871">
        <v>600.1</v>
      </c>
      <c r="F5574" s="871">
        <v>518</v>
      </c>
      <c r="G5574" s="504">
        <v>600.1</v>
      </c>
      <c r="H5574" s="504">
        <v>518</v>
      </c>
      <c r="I5574" s="510">
        <v>1118.0999999999999</v>
      </c>
    </row>
    <row r="5575" spans="3:9">
      <c r="C5575" s="869" t="s">
        <v>2087</v>
      </c>
      <c r="D5575" s="872">
        <v>0.75</v>
      </c>
      <c r="E5575" s="871">
        <v>600.1</v>
      </c>
      <c r="F5575" s="871">
        <v>518</v>
      </c>
      <c r="G5575" s="504">
        <v>600.1</v>
      </c>
      <c r="H5575" s="504">
        <v>518</v>
      </c>
      <c r="I5575" s="510">
        <v>1118.0999999999999</v>
      </c>
    </row>
    <row r="5576" spans="3:9">
      <c r="C5576" s="869" t="s">
        <v>2087</v>
      </c>
      <c r="D5576" s="872">
        <v>0.79166666666666663</v>
      </c>
      <c r="E5576" s="871">
        <v>600</v>
      </c>
      <c r="F5576" s="871">
        <v>518</v>
      </c>
      <c r="G5576" s="504">
        <v>600</v>
      </c>
      <c r="H5576" s="504">
        <v>518</v>
      </c>
      <c r="I5576" s="510">
        <v>1118</v>
      </c>
    </row>
    <row r="5577" spans="3:9">
      <c r="C5577" s="869" t="s">
        <v>2087</v>
      </c>
      <c r="D5577" s="872">
        <v>0.83333333333333337</v>
      </c>
      <c r="E5577" s="871">
        <v>599.79999999999995</v>
      </c>
      <c r="F5577" s="871">
        <v>510</v>
      </c>
      <c r="G5577" s="504">
        <v>599.79999999999995</v>
      </c>
      <c r="H5577" s="504">
        <v>510</v>
      </c>
      <c r="I5577" s="510">
        <v>1109.8</v>
      </c>
    </row>
    <row r="5578" spans="3:9">
      <c r="C5578" s="869" t="s">
        <v>2087</v>
      </c>
      <c r="D5578" s="872">
        <v>0.875</v>
      </c>
      <c r="E5578" s="871">
        <v>599.79999999999995</v>
      </c>
      <c r="F5578" s="871">
        <v>496</v>
      </c>
      <c r="G5578" s="504">
        <v>599.79999999999995</v>
      </c>
      <c r="H5578" s="504">
        <v>496</v>
      </c>
      <c r="I5578" s="510">
        <v>1095.8</v>
      </c>
    </row>
    <row r="5579" spans="3:9">
      <c r="C5579" s="869" t="s">
        <v>2087</v>
      </c>
      <c r="D5579" s="872">
        <v>0.91666666666666663</v>
      </c>
      <c r="E5579" s="871">
        <v>600</v>
      </c>
      <c r="F5579" s="871">
        <v>495</v>
      </c>
      <c r="G5579" s="504">
        <v>600</v>
      </c>
      <c r="H5579" s="504">
        <v>495</v>
      </c>
      <c r="I5579" s="510">
        <v>1095</v>
      </c>
    </row>
    <row r="5580" spans="3:9">
      <c r="C5580" s="869" t="s">
        <v>2087</v>
      </c>
      <c r="D5580" s="872">
        <v>0.95833333333333337</v>
      </c>
      <c r="E5580" s="871">
        <v>600</v>
      </c>
      <c r="F5580" s="871">
        <v>495</v>
      </c>
      <c r="G5580" s="504">
        <v>600</v>
      </c>
      <c r="H5580" s="504">
        <v>495</v>
      </c>
      <c r="I5580" s="510">
        <v>1095</v>
      </c>
    </row>
    <row r="5581" spans="3:9">
      <c r="C5581" s="869" t="s">
        <v>2087</v>
      </c>
      <c r="D5581" s="872">
        <v>0</v>
      </c>
      <c r="E5581" s="871">
        <v>596.9</v>
      </c>
      <c r="F5581" s="871">
        <v>497</v>
      </c>
      <c r="G5581" s="504">
        <v>596.9</v>
      </c>
      <c r="H5581" s="504">
        <v>497</v>
      </c>
      <c r="I5581" s="510">
        <v>1093.9000000000001</v>
      </c>
    </row>
    <row r="5582" spans="3:9">
      <c r="C5582" s="869" t="s">
        <v>2087</v>
      </c>
      <c r="D5582" s="872">
        <v>4.1666666666666664E-2</v>
      </c>
      <c r="E5582" s="871">
        <v>569.70000000000005</v>
      </c>
      <c r="F5582" s="871">
        <v>498</v>
      </c>
      <c r="G5582" s="504">
        <v>569.70000000000005</v>
      </c>
      <c r="H5582" s="504">
        <v>498</v>
      </c>
      <c r="I5582" s="510">
        <v>1067.7</v>
      </c>
    </row>
    <row r="5583" spans="3:9">
      <c r="C5583" s="869" t="s">
        <v>2087</v>
      </c>
      <c r="D5583" s="872">
        <v>8.3333333333333329E-2</v>
      </c>
      <c r="E5583" s="871">
        <v>577.20000000000005</v>
      </c>
      <c r="F5583" s="871">
        <v>498</v>
      </c>
      <c r="G5583" s="504">
        <v>577.20000000000005</v>
      </c>
      <c r="H5583" s="504">
        <v>498</v>
      </c>
      <c r="I5583" s="510">
        <v>1075.2</v>
      </c>
    </row>
    <row r="5584" spans="3:9">
      <c r="C5584" s="869" t="s">
        <v>2087</v>
      </c>
      <c r="D5584" s="872">
        <v>0.125</v>
      </c>
      <c r="E5584" s="871">
        <v>600.1</v>
      </c>
      <c r="F5584" s="871">
        <v>496</v>
      </c>
      <c r="G5584" s="504">
        <v>600.1</v>
      </c>
      <c r="H5584" s="504">
        <v>496</v>
      </c>
      <c r="I5584" s="510">
        <v>1096.0999999999999</v>
      </c>
    </row>
    <row r="5585" spans="3:9">
      <c r="C5585" s="869" t="s">
        <v>2087</v>
      </c>
      <c r="D5585" s="872">
        <v>0.16666666666666666</v>
      </c>
      <c r="E5585" s="871">
        <v>600.1</v>
      </c>
      <c r="F5585" s="871">
        <v>497</v>
      </c>
      <c r="G5585" s="504">
        <v>600.1</v>
      </c>
      <c r="H5585" s="504">
        <v>497</v>
      </c>
      <c r="I5585" s="510">
        <v>1097.0999999999999</v>
      </c>
    </row>
    <row r="5586" spans="3:9">
      <c r="C5586" s="869" t="s">
        <v>2087</v>
      </c>
      <c r="D5586" s="872">
        <v>0.20833333333333334</v>
      </c>
      <c r="E5586" s="871">
        <v>609.5</v>
      </c>
      <c r="F5586" s="871">
        <v>497</v>
      </c>
      <c r="G5586" s="504">
        <v>609.5</v>
      </c>
      <c r="H5586" s="504">
        <v>497</v>
      </c>
      <c r="I5586" s="510">
        <v>1106.5</v>
      </c>
    </row>
    <row r="5587" spans="3:9">
      <c r="C5587" s="869" t="s">
        <v>2087</v>
      </c>
      <c r="D5587" s="872">
        <v>0.25</v>
      </c>
      <c r="E5587" s="871">
        <v>670.4</v>
      </c>
      <c r="F5587" s="871">
        <v>500</v>
      </c>
      <c r="G5587" s="504">
        <v>670.4</v>
      </c>
      <c r="H5587" s="504">
        <v>500</v>
      </c>
      <c r="I5587" s="510">
        <v>1170.4000000000001</v>
      </c>
    </row>
    <row r="5588" spans="3:9">
      <c r="C5588" s="869" t="s">
        <v>2087</v>
      </c>
      <c r="D5588" s="872">
        <v>0.29166666666666669</v>
      </c>
      <c r="E5588" s="871">
        <v>650.4</v>
      </c>
      <c r="F5588" s="871">
        <v>499</v>
      </c>
      <c r="G5588" s="504">
        <v>650.4</v>
      </c>
      <c r="H5588" s="504">
        <v>499</v>
      </c>
      <c r="I5588" s="510">
        <v>1149.4000000000001</v>
      </c>
    </row>
    <row r="5589" spans="3:9">
      <c r="C5589" s="869" t="s">
        <v>2087</v>
      </c>
      <c r="D5589" s="872">
        <v>0.33333333333333331</v>
      </c>
      <c r="E5589" s="871">
        <v>650.20000000000005</v>
      </c>
      <c r="F5589" s="871">
        <v>495</v>
      </c>
      <c r="G5589" s="504">
        <v>650.20000000000005</v>
      </c>
      <c r="H5589" s="504">
        <v>495</v>
      </c>
      <c r="I5589" s="510">
        <v>1145.2</v>
      </c>
    </row>
    <row r="5590" spans="3:9">
      <c r="C5590" s="869" t="s">
        <v>2087</v>
      </c>
      <c r="D5590" s="872">
        <v>0.375</v>
      </c>
      <c r="E5590" s="871">
        <v>650</v>
      </c>
      <c r="F5590" s="871">
        <v>500</v>
      </c>
      <c r="G5590" s="504">
        <v>650</v>
      </c>
      <c r="H5590" s="504">
        <v>500</v>
      </c>
      <c r="I5590" s="510">
        <v>1150</v>
      </c>
    </row>
    <row r="5591" spans="3:9">
      <c r="C5591" s="869" t="s">
        <v>2087</v>
      </c>
      <c r="D5591" s="872">
        <v>0.41666666666666669</v>
      </c>
      <c r="E5591" s="871">
        <v>649.70000000000005</v>
      </c>
      <c r="F5591" s="871">
        <v>497</v>
      </c>
      <c r="G5591" s="504">
        <v>649.70000000000005</v>
      </c>
      <c r="H5591" s="504">
        <v>497</v>
      </c>
      <c r="I5591" s="510">
        <v>1146.7</v>
      </c>
    </row>
    <row r="5592" spans="3:9">
      <c r="C5592" s="869" t="s">
        <v>2087</v>
      </c>
      <c r="D5592" s="872">
        <v>0.45833333333333331</v>
      </c>
      <c r="E5592" s="871">
        <v>650.1</v>
      </c>
      <c r="F5592" s="871">
        <v>511</v>
      </c>
      <c r="G5592" s="504">
        <v>650.1</v>
      </c>
      <c r="H5592" s="504">
        <v>511</v>
      </c>
      <c r="I5592" s="510">
        <v>1161.0999999999999</v>
      </c>
    </row>
    <row r="5593" spans="3:9">
      <c r="C5593" s="869" t="s">
        <v>2087</v>
      </c>
      <c r="D5593" s="872">
        <v>0.5</v>
      </c>
      <c r="E5593" s="871">
        <v>650.1</v>
      </c>
      <c r="F5593" s="871">
        <v>517</v>
      </c>
      <c r="G5593" s="504">
        <v>650.1</v>
      </c>
      <c r="H5593" s="504">
        <v>517</v>
      </c>
      <c r="I5593" s="510">
        <v>1167.0999999999999</v>
      </c>
    </row>
    <row r="5594" spans="3:9">
      <c r="C5594" s="869" t="s">
        <v>2087</v>
      </c>
      <c r="D5594" s="872">
        <v>0.54166666666666663</v>
      </c>
      <c r="E5594" s="871">
        <v>649.6</v>
      </c>
      <c r="F5594" s="871">
        <v>534</v>
      </c>
      <c r="G5594" s="504">
        <v>649.6</v>
      </c>
      <c r="H5594" s="504">
        <v>534</v>
      </c>
      <c r="I5594" s="510">
        <v>1183.5999999999999</v>
      </c>
    </row>
    <row r="5595" spans="3:9">
      <c r="C5595" s="869" t="s">
        <v>2087</v>
      </c>
      <c r="D5595" s="872">
        <v>0.58333333333333337</v>
      </c>
      <c r="E5595" s="871">
        <v>650.1</v>
      </c>
      <c r="F5595" s="871">
        <v>535</v>
      </c>
      <c r="G5595" s="504">
        <v>650.1</v>
      </c>
      <c r="H5595" s="504">
        <v>535</v>
      </c>
      <c r="I5595" s="510">
        <v>1185.0999999999999</v>
      </c>
    </row>
    <row r="5596" spans="3:9">
      <c r="C5596" s="869" t="s">
        <v>2087</v>
      </c>
      <c r="D5596" s="872">
        <v>0.625</v>
      </c>
      <c r="E5596" s="871">
        <v>649.9</v>
      </c>
      <c r="F5596" s="871">
        <v>534</v>
      </c>
      <c r="G5596" s="504">
        <v>649.9</v>
      </c>
      <c r="H5596" s="504">
        <v>534</v>
      </c>
      <c r="I5596" s="510">
        <v>1183.9000000000001</v>
      </c>
    </row>
    <row r="5597" spans="3:9">
      <c r="C5597" s="869" t="s">
        <v>2087</v>
      </c>
      <c r="D5597" s="872">
        <v>0.66666666666666663</v>
      </c>
      <c r="E5597" s="871">
        <v>649.9</v>
      </c>
      <c r="F5597" s="871">
        <v>543</v>
      </c>
      <c r="G5597" s="504">
        <v>649.9</v>
      </c>
      <c r="H5597" s="504">
        <v>543</v>
      </c>
      <c r="I5597" s="510">
        <v>1192.9000000000001</v>
      </c>
    </row>
    <row r="5598" spans="3:9">
      <c r="C5598" s="869" t="s">
        <v>2087</v>
      </c>
      <c r="D5598" s="872">
        <v>0.70833333333333337</v>
      </c>
      <c r="E5598" s="871">
        <v>650.4</v>
      </c>
      <c r="F5598" s="871">
        <v>557</v>
      </c>
      <c r="G5598" s="504">
        <v>650.4</v>
      </c>
      <c r="H5598" s="504">
        <v>557</v>
      </c>
      <c r="I5598" s="510">
        <v>1207.4000000000001</v>
      </c>
    </row>
    <row r="5599" spans="3:9">
      <c r="C5599" s="869" t="s">
        <v>2087</v>
      </c>
      <c r="D5599" s="872">
        <v>0.75</v>
      </c>
      <c r="E5599" s="871">
        <v>645.79999999999995</v>
      </c>
      <c r="F5599" s="871">
        <v>560</v>
      </c>
      <c r="G5599" s="504">
        <v>645.79999999999995</v>
      </c>
      <c r="H5599" s="504">
        <v>560</v>
      </c>
      <c r="I5599" s="510">
        <v>1205.8</v>
      </c>
    </row>
    <row r="5600" spans="3:9">
      <c r="C5600" s="869" t="s">
        <v>2087</v>
      </c>
      <c r="D5600" s="872">
        <v>0.79166666666666663</v>
      </c>
      <c r="E5600" s="871">
        <v>619.70000000000005</v>
      </c>
      <c r="F5600" s="871">
        <v>558</v>
      </c>
      <c r="G5600" s="504">
        <v>619.70000000000005</v>
      </c>
      <c r="H5600" s="504">
        <v>558</v>
      </c>
      <c r="I5600" s="510">
        <v>1177.7</v>
      </c>
    </row>
    <row r="5601" spans="3:9">
      <c r="C5601" s="869" t="s">
        <v>2087</v>
      </c>
      <c r="D5601" s="872">
        <v>0.83333333333333337</v>
      </c>
      <c r="E5601" s="871">
        <v>619.79999999999995</v>
      </c>
      <c r="F5601" s="871">
        <v>555</v>
      </c>
      <c r="G5601" s="504">
        <v>619.79999999999995</v>
      </c>
      <c r="H5601" s="504">
        <v>555</v>
      </c>
      <c r="I5601" s="510">
        <v>1174.8</v>
      </c>
    </row>
    <row r="5602" spans="3:9">
      <c r="C5602" s="869" t="s">
        <v>2087</v>
      </c>
      <c r="D5602" s="872">
        <v>0.875</v>
      </c>
      <c r="E5602" s="871">
        <v>619.9</v>
      </c>
      <c r="F5602" s="871">
        <v>538</v>
      </c>
      <c r="G5602" s="504">
        <v>619.9</v>
      </c>
      <c r="H5602" s="504">
        <v>538</v>
      </c>
      <c r="I5602" s="510">
        <v>1157.9000000000001</v>
      </c>
    </row>
    <row r="5603" spans="3:9">
      <c r="C5603" s="869" t="s">
        <v>2087</v>
      </c>
      <c r="D5603" s="872">
        <v>0.91666666666666663</v>
      </c>
      <c r="E5603" s="871">
        <v>619.79999999999995</v>
      </c>
      <c r="F5603" s="871">
        <v>538</v>
      </c>
      <c r="G5603" s="504">
        <v>619.79999999999995</v>
      </c>
      <c r="H5603" s="504">
        <v>538</v>
      </c>
      <c r="I5603" s="510">
        <v>1157.8</v>
      </c>
    </row>
    <row r="5604" spans="3:9">
      <c r="C5604" s="869" t="s">
        <v>2087</v>
      </c>
      <c r="D5604" s="872">
        <v>0.95833333333333337</v>
      </c>
      <c r="E5604" s="871">
        <v>629.6</v>
      </c>
      <c r="F5604" s="871">
        <v>548</v>
      </c>
      <c r="G5604" s="504">
        <v>629.6</v>
      </c>
      <c r="H5604" s="504">
        <v>548</v>
      </c>
      <c r="I5604" s="510">
        <v>1177.5999999999999</v>
      </c>
    </row>
    <row r="5605" spans="3:9">
      <c r="C5605" s="869" t="s">
        <v>2087</v>
      </c>
      <c r="D5605" s="872">
        <v>0</v>
      </c>
      <c r="E5605" s="871">
        <v>649.9</v>
      </c>
      <c r="F5605" s="871">
        <v>554</v>
      </c>
      <c r="G5605" s="504">
        <v>649.9</v>
      </c>
      <c r="H5605" s="504">
        <v>554</v>
      </c>
      <c r="I5605" s="510">
        <v>1203.9000000000001</v>
      </c>
    </row>
    <row r="5606" spans="3:9">
      <c r="C5606" s="869" t="s">
        <v>2087</v>
      </c>
      <c r="D5606" s="872">
        <v>4.1666666666666664E-2</v>
      </c>
      <c r="E5606" s="871">
        <v>650</v>
      </c>
      <c r="F5606" s="871">
        <v>557</v>
      </c>
      <c r="G5606" s="504">
        <v>650</v>
      </c>
      <c r="H5606" s="504">
        <v>557</v>
      </c>
      <c r="I5606" s="510">
        <v>1207</v>
      </c>
    </row>
    <row r="5607" spans="3:9">
      <c r="C5607" s="869" t="s">
        <v>2087</v>
      </c>
      <c r="D5607" s="872">
        <v>8.3333333333333329E-2</v>
      </c>
      <c r="E5607" s="871">
        <v>650</v>
      </c>
      <c r="F5607" s="871">
        <v>556</v>
      </c>
      <c r="G5607" s="504">
        <v>650</v>
      </c>
      <c r="H5607" s="504">
        <v>556</v>
      </c>
      <c r="I5607" s="510">
        <v>1206</v>
      </c>
    </row>
    <row r="5608" spans="3:9">
      <c r="C5608" s="869" t="s">
        <v>2087</v>
      </c>
      <c r="D5608" s="872">
        <v>0.125</v>
      </c>
      <c r="E5608" s="871">
        <v>650</v>
      </c>
      <c r="F5608" s="871">
        <v>556</v>
      </c>
      <c r="G5608" s="504">
        <v>650</v>
      </c>
      <c r="H5608" s="504">
        <v>556</v>
      </c>
      <c r="I5608" s="510">
        <v>1206</v>
      </c>
    </row>
    <row r="5609" spans="3:9">
      <c r="C5609" s="869" t="s">
        <v>2087</v>
      </c>
      <c r="D5609" s="872">
        <v>0.16666666666666666</v>
      </c>
      <c r="E5609" s="871">
        <v>650.1</v>
      </c>
      <c r="F5609" s="871">
        <v>557</v>
      </c>
      <c r="G5609" s="504">
        <v>650.1</v>
      </c>
      <c r="H5609" s="504">
        <v>557</v>
      </c>
      <c r="I5609" s="510">
        <v>1207.0999999999999</v>
      </c>
    </row>
    <row r="5610" spans="3:9">
      <c r="C5610" s="869" t="s">
        <v>2087</v>
      </c>
      <c r="D5610" s="872">
        <v>0.20833333333333334</v>
      </c>
      <c r="E5610" s="871">
        <v>655.9</v>
      </c>
      <c r="F5610" s="871">
        <v>556</v>
      </c>
      <c r="G5610" s="504">
        <v>655.9</v>
      </c>
      <c r="H5610" s="504">
        <v>556</v>
      </c>
      <c r="I5610" s="510">
        <v>1211.9000000000001</v>
      </c>
    </row>
    <row r="5611" spans="3:9">
      <c r="C5611" s="869" t="s">
        <v>2087</v>
      </c>
      <c r="D5611" s="872">
        <v>0.25</v>
      </c>
      <c r="E5611" s="871">
        <v>651</v>
      </c>
      <c r="F5611" s="871">
        <v>556</v>
      </c>
      <c r="G5611" s="504">
        <v>651</v>
      </c>
      <c r="H5611" s="504">
        <v>556</v>
      </c>
      <c r="I5611" s="510">
        <v>1207</v>
      </c>
    </row>
    <row r="5612" spans="3:9">
      <c r="C5612" s="869" t="s">
        <v>2087</v>
      </c>
      <c r="D5612" s="872">
        <v>0.29166666666666669</v>
      </c>
      <c r="E5612" s="871">
        <v>660.5</v>
      </c>
      <c r="F5612" s="871">
        <v>556</v>
      </c>
      <c r="G5612" s="504">
        <v>660.5</v>
      </c>
      <c r="H5612" s="504">
        <v>556</v>
      </c>
      <c r="I5612" s="510">
        <v>1216.5</v>
      </c>
    </row>
    <row r="5613" spans="3:9">
      <c r="C5613" s="869" t="s">
        <v>2087</v>
      </c>
      <c r="D5613" s="872">
        <v>0.33333333333333331</v>
      </c>
      <c r="E5613" s="871">
        <v>672.5</v>
      </c>
      <c r="F5613" s="871">
        <v>534</v>
      </c>
      <c r="G5613" s="504">
        <v>672.5</v>
      </c>
      <c r="H5613" s="504">
        <v>534</v>
      </c>
      <c r="I5613" s="510">
        <v>1206.5</v>
      </c>
    </row>
    <row r="5614" spans="3:9">
      <c r="C5614" s="869" t="s">
        <v>2087</v>
      </c>
      <c r="D5614" s="872">
        <v>0.375</v>
      </c>
      <c r="E5614" s="871">
        <v>749.2</v>
      </c>
      <c r="F5614" s="871">
        <v>548</v>
      </c>
      <c r="G5614" s="504">
        <v>749.2</v>
      </c>
      <c r="H5614" s="504">
        <v>548</v>
      </c>
      <c r="I5614" s="510">
        <v>1297.2</v>
      </c>
    </row>
    <row r="5615" spans="3:9">
      <c r="C5615" s="869" t="s">
        <v>2087</v>
      </c>
      <c r="D5615" s="872">
        <v>0.41666666666666669</v>
      </c>
      <c r="E5615" s="871">
        <v>723.7</v>
      </c>
      <c r="F5615" s="871">
        <v>591</v>
      </c>
      <c r="G5615" s="504">
        <v>723.7</v>
      </c>
      <c r="H5615" s="504">
        <v>591</v>
      </c>
      <c r="I5615" s="510">
        <v>1314.7</v>
      </c>
    </row>
    <row r="5616" spans="3:9">
      <c r="C5616" s="869" t="s">
        <v>2087</v>
      </c>
      <c r="D5616" s="872">
        <v>0.45833333333333331</v>
      </c>
      <c r="E5616" s="871">
        <v>659.3</v>
      </c>
      <c r="F5616" s="871">
        <v>558</v>
      </c>
      <c r="G5616" s="504">
        <v>659.3</v>
      </c>
      <c r="H5616" s="504">
        <v>558</v>
      </c>
      <c r="I5616" s="510">
        <v>1217.3</v>
      </c>
    </row>
    <row r="5617" spans="3:9">
      <c r="C5617" s="869" t="s">
        <v>2087</v>
      </c>
      <c r="D5617" s="872">
        <v>0.5</v>
      </c>
      <c r="E5617" s="871">
        <v>668.7</v>
      </c>
      <c r="F5617" s="871">
        <v>513</v>
      </c>
      <c r="G5617" s="504">
        <v>668.7</v>
      </c>
      <c r="H5617" s="504">
        <v>513</v>
      </c>
      <c r="I5617" s="510">
        <v>1181.7</v>
      </c>
    </row>
    <row r="5618" spans="3:9">
      <c r="C5618" s="869" t="s">
        <v>2087</v>
      </c>
      <c r="D5618" s="872">
        <v>0.54166666666666663</v>
      </c>
      <c r="E5618" s="871">
        <v>669.8</v>
      </c>
      <c r="F5618" s="871">
        <v>545</v>
      </c>
      <c r="G5618" s="504">
        <v>669.8</v>
      </c>
      <c r="H5618" s="504">
        <v>545</v>
      </c>
      <c r="I5618" s="510">
        <v>1214.8</v>
      </c>
    </row>
    <row r="5619" spans="3:9">
      <c r="C5619" s="869" t="s">
        <v>2087</v>
      </c>
      <c r="D5619" s="872">
        <v>0.58333333333333337</v>
      </c>
      <c r="E5619" s="871">
        <v>684.2</v>
      </c>
      <c r="F5619" s="871">
        <v>553</v>
      </c>
      <c r="G5619" s="504">
        <v>684.2</v>
      </c>
      <c r="H5619" s="504">
        <v>553</v>
      </c>
      <c r="I5619" s="510">
        <v>1237.2</v>
      </c>
    </row>
    <row r="5620" spans="3:9">
      <c r="C5620" s="869" t="s">
        <v>2087</v>
      </c>
      <c r="D5620" s="872">
        <v>0.625</v>
      </c>
      <c r="E5620" s="871">
        <v>712</v>
      </c>
      <c r="F5620" s="871">
        <v>556</v>
      </c>
      <c r="G5620" s="504">
        <v>712</v>
      </c>
      <c r="H5620" s="504">
        <v>556</v>
      </c>
      <c r="I5620" s="510">
        <v>1268</v>
      </c>
    </row>
    <row r="5621" spans="3:9">
      <c r="C5621" s="869" t="s">
        <v>2087</v>
      </c>
      <c r="D5621" s="872">
        <v>0.66666666666666663</v>
      </c>
      <c r="E5621" s="871">
        <v>632.20000000000005</v>
      </c>
      <c r="F5621" s="871">
        <v>540</v>
      </c>
      <c r="G5621" s="504">
        <v>632.20000000000005</v>
      </c>
      <c r="H5621" s="504">
        <v>540</v>
      </c>
      <c r="I5621" s="510">
        <v>1172.2</v>
      </c>
    </row>
    <row r="5622" spans="3:9">
      <c r="C5622" s="869" t="s">
        <v>2087</v>
      </c>
      <c r="D5622" s="872">
        <v>0.70833333333333337</v>
      </c>
      <c r="E5622" s="871">
        <v>597.4</v>
      </c>
      <c r="F5622" s="871">
        <v>537</v>
      </c>
      <c r="G5622" s="504">
        <v>597.4</v>
      </c>
      <c r="H5622" s="504">
        <v>537</v>
      </c>
      <c r="I5622" s="510">
        <v>1134.4000000000001</v>
      </c>
    </row>
    <row r="5623" spans="3:9">
      <c r="C5623" s="869" t="s">
        <v>2087</v>
      </c>
      <c r="D5623" s="872">
        <v>0.75</v>
      </c>
      <c r="E5623" s="871">
        <v>561</v>
      </c>
      <c r="F5623" s="871">
        <v>514</v>
      </c>
      <c r="G5623" s="504">
        <v>561</v>
      </c>
      <c r="H5623" s="504">
        <v>514</v>
      </c>
      <c r="I5623" s="510">
        <v>1075</v>
      </c>
    </row>
    <row r="5624" spans="3:9">
      <c r="C5624" s="869" t="s">
        <v>2087</v>
      </c>
      <c r="D5624" s="872">
        <v>0.79166666666666663</v>
      </c>
      <c r="E5624" s="871">
        <v>493.8</v>
      </c>
      <c r="F5624" s="871">
        <v>404</v>
      </c>
      <c r="G5624" s="504">
        <v>493.8</v>
      </c>
      <c r="H5624" s="504">
        <v>404</v>
      </c>
      <c r="I5624" s="510">
        <v>897.8</v>
      </c>
    </row>
    <row r="5625" spans="3:9">
      <c r="C5625" s="869" t="s">
        <v>2087</v>
      </c>
      <c r="D5625" s="872">
        <v>0.83333333333333337</v>
      </c>
      <c r="E5625" s="871">
        <v>631.70000000000005</v>
      </c>
      <c r="F5625" s="871">
        <v>511</v>
      </c>
      <c r="G5625" s="504">
        <v>631.70000000000005</v>
      </c>
      <c r="H5625" s="504">
        <v>511</v>
      </c>
      <c r="I5625" s="510">
        <v>1142.7</v>
      </c>
    </row>
    <row r="5626" spans="3:9">
      <c r="C5626" s="869" t="s">
        <v>2087</v>
      </c>
      <c r="D5626" s="872">
        <v>0.875</v>
      </c>
      <c r="E5626" s="871">
        <v>627.1</v>
      </c>
      <c r="F5626" s="871">
        <v>538</v>
      </c>
      <c r="G5626" s="504">
        <v>627.1</v>
      </c>
      <c r="H5626" s="504">
        <v>538</v>
      </c>
      <c r="I5626" s="510">
        <v>1165.0999999999999</v>
      </c>
    </row>
    <row r="5627" spans="3:9">
      <c r="C5627" s="869" t="s">
        <v>2087</v>
      </c>
      <c r="D5627" s="872">
        <v>0.91666666666666663</v>
      </c>
      <c r="E5627" s="871">
        <v>600.79999999999995</v>
      </c>
      <c r="F5627" s="871">
        <v>500</v>
      </c>
      <c r="G5627" s="504">
        <v>600.79999999999995</v>
      </c>
      <c r="H5627" s="504">
        <v>500</v>
      </c>
      <c r="I5627" s="510">
        <v>1100.8</v>
      </c>
    </row>
    <row r="5628" spans="3:9">
      <c r="C5628" s="869" t="s">
        <v>2087</v>
      </c>
      <c r="D5628" s="872">
        <v>0.95833333333333337</v>
      </c>
      <c r="E5628" s="871">
        <v>606.4</v>
      </c>
      <c r="F5628" s="871">
        <v>493</v>
      </c>
      <c r="G5628" s="504">
        <v>606.4</v>
      </c>
      <c r="H5628" s="504">
        <v>493</v>
      </c>
      <c r="I5628" s="510">
        <v>1099.4000000000001</v>
      </c>
    </row>
    <row r="5629" spans="3:9">
      <c r="C5629" s="869" t="s">
        <v>2087</v>
      </c>
      <c r="D5629" s="872">
        <v>0</v>
      </c>
      <c r="E5629" s="871">
        <v>626.9</v>
      </c>
      <c r="F5629" s="871">
        <v>489</v>
      </c>
      <c r="G5629" s="504">
        <v>626.9</v>
      </c>
      <c r="H5629" s="504">
        <v>489</v>
      </c>
      <c r="I5629" s="510">
        <v>1115.9000000000001</v>
      </c>
    </row>
    <row r="5630" spans="3:9">
      <c r="C5630" s="869" t="s">
        <v>2087</v>
      </c>
      <c r="D5630" s="872">
        <v>4.1666666666666664E-2</v>
      </c>
      <c r="E5630" s="871">
        <v>656.5</v>
      </c>
      <c r="F5630" s="871">
        <v>477</v>
      </c>
      <c r="G5630" s="504">
        <v>656.5</v>
      </c>
      <c r="H5630" s="504">
        <v>477</v>
      </c>
      <c r="I5630" s="510">
        <v>1133.5</v>
      </c>
    </row>
    <row r="5631" spans="3:9">
      <c r="C5631" s="869" t="s">
        <v>2087</v>
      </c>
      <c r="D5631" s="872">
        <v>8.3333333333333329E-2</v>
      </c>
      <c r="E5631" s="871">
        <v>655.29999999999995</v>
      </c>
      <c r="F5631" s="871">
        <v>552</v>
      </c>
      <c r="G5631" s="504">
        <v>655.29999999999995</v>
      </c>
      <c r="H5631" s="504">
        <v>552</v>
      </c>
      <c r="I5631" s="510">
        <v>1207.3</v>
      </c>
    </row>
    <row r="5632" spans="3:9">
      <c r="C5632" s="869" t="s">
        <v>2087</v>
      </c>
      <c r="D5632" s="872">
        <v>0.125</v>
      </c>
      <c r="E5632" s="871">
        <v>655.7</v>
      </c>
      <c r="F5632" s="871">
        <v>523</v>
      </c>
      <c r="G5632" s="504">
        <v>655.7</v>
      </c>
      <c r="H5632" s="504">
        <v>523</v>
      </c>
      <c r="I5632" s="510">
        <v>1178.7</v>
      </c>
    </row>
    <row r="5633" spans="3:9">
      <c r="C5633" s="869" t="s">
        <v>2087</v>
      </c>
      <c r="D5633" s="872">
        <v>0.16666666666666666</v>
      </c>
      <c r="E5633" s="871">
        <v>624.1</v>
      </c>
      <c r="F5633" s="871">
        <v>489</v>
      </c>
      <c r="G5633" s="504">
        <v>624.1</v>
      </c>
      <c r="H5633" s="504">
        <v>489</v>
      </c>
      <c r="I5633" s="510">
        <v>1113.0999999999999</v>
      </c>
    </row>
    <row r="5634" spans="3:9">
      <c r="C5634" s="869" t="s">
        <v>2087</v>
      </c>
      <c r="D5634" s="872">
        <v>0.20833333333333334</v>
      </c>
      <c r="E5634" s="871">
        <v>619.9</v>
      </c>
      <c r="F5634" s="871">
        <v>480</v>
      </c>
      <c r="G5634" s="504">
        <v>619.9</v>
      </c>
      <c r="H5634" s="504">
        <v>480</v>
      </c>
      <c r="I5634" s="510">
        <v>1099.9000000000001</v>
      </c>
    </row>
    <row r="5635" spans="3:9">
      <c r="C5635" s="869" t="s">
        <v>2087</v>
      </c>
      <c r="D5635" s="872">
        <v>0.25</v>
      </c>
      <c r="E5635" s="871">
        <v>620</v>
      </c>
      <c r="F5635" s="871">
        <v>483</v>
      </c>
      <c r="G5635" s="504">
        <v>620</v>
      </c>
      <c r="H5635" s="504">
        <v>483</v>
      </c>
      <c r="I5635" s="510">
        <v>1103</v>
      </c>
    </row>
    <row r="5636" spans="3:9">
      <c r="C5636" s="869" t="s">
        <v>2087</v>
      </c>
      <c r="D5636" s="872">
        <v>0.29166666666666669</v>
      </c>
      <c r="E5636" s="871">
        <v>637.20000000000005</v>
      </c>
      <c r="F5636" s="871">
        <v>475</v>
      </c>
      <c r="G5636" s="504">
        <v>637.20000000000005</v>
      </c>
      <c r="H5636" s="504">
        <v>475</v>
      </c>
      <c r="I5636" s="510">
        <v>1112.2</v>
      </c>
    </row>
    <row r="5637" spans="3:9">
      <c r="C5637" s="869" t="s">
        <v>2087</v>
      </c>
      <c r="D5637" s="872">
        <v>0.33333333333333331</v>
      </c>
      <c r="E5637" s="871">
        <v>640.1</v>
      </c>
      <c r="F5637" s="871">
        <v>537</v>
      </c>
      <c r="G5637" s="504">
        <v>640.1</v>
      </c>
      <c r="H5637" s="504">
        <v>537</v>
      </c>
      <c r="I5637" s="510">
        <v>1177.0999999999999</v>
      </c>
    </row>
    <row r="5638" spans="3:9">
      <c r="C5638" s="869" t="s">
        <v>2087</v>
      </c>
      <c r="D5638" s="872">
        <v>0.375</v>
      </c>
      <c r="E5638" s="871">
        <v>643.6</v>
      </c>
      <c r="F5638" s="871">
        <v>623</v>
      </c>
      <c r="G5638" s="504">
        <v>643.6</v>
      </c>
      <c r="H5638" s="504">
        <v>623</v>
      </c>
      <c r="I5638" s="510">
        <v>1266.5999999999999</v>
      </c>
    </row>
    <row r="5639" spans="3:9">
      <c r="C5639" s="869" t="s">
        <v>2087</v>
      </c>
      <c r="D5639" s="872">
        <v>0.41666666666666669</v>
      </c>
      <c r="E5639" s="871">
        <v>650.1</v>
      </c>
      <c r="F5639" s="871">
        <v>526</v>
      </c>
      <c r="G5639" s="504">
        <v>650.1</v>
      </c>
      <c r="H5639" s="504">
        <v>526</v>
      </c>
      <c r="I5639" s="510">
        <v>1176.0999999999999</v>
      </c>
    </row>
    <row r="5640" spans="3:9">
      <c r="C5640" s="869" t="s">
        <v>2087</v>
      </c>
      <c r="D5640" s="872">
        <v>0.45833333333333331</v>
      </c>
      <c r="E5640" s="871">
        <v>645.20000000000005</v>
      </c>
      <c r="F5640" s="871">
        <v>515</v>
      </c>
      <c r="G5640" s="504">
        <v>645.20000000000005</v>
      </c>
      <c r="H5640" s="504">
        <v>515</v>
      </c>
      <c r="I5640" s="510">
        <v>1160.2</v>
      </c>
    </row>
    <row r="5641" spans="3:9">
      <c r="C5641" s="869" t="s">
        <v>2087</v>
      </c>
      <c r="D5641" s="872">
        <v>0.5</v>
      </c>
      <c r="E5641" s="871">
        <v>622</v>
      </c>
      <c r="F5641" s="871">
        <v>488</v>
      </c>
      <c r="G5641" s="504">
        <v>622</v>
      </c>
      <c r="H5641" s="504">
        <v>488</v>
      </c>
      <c r="I5641" s="510">
        <v>1110</v>
      </c>
    </row>
    <row r="5642" spans="3:9">
      <c r="C5642" s="869" t="s">
        <v>2087</v>
      </c>
      <c r="D5642" s="872">
        <v>0.54166666666666663</v>
      </c>
      <c r="E5642" s="871">
        <v>633.29999999999995</v>
      </c>
      <c r="F5642" s="871">
        <v>551</v>
      </c>
      <c r="G5642" s="504">
        <v>633.29999999999995</v>
      </c>
      <c r="H5642" s="504">
        <v>551</v>
      </c>
      <c r="I5642" s="510">
        <v>1184.3</v>
      </c>
    </row>
    <row r="5643" spans="3:9">
      <c r="C5643" s="869" t="s">
        <v>2087</v>
      </c>
      <c r="D5643" s="872">
        <v>0.58333333333333337</v>
      </c>
      <c r="E5643" s="871">
        <v>686</v>
      </c>
      <c r="F5643" s="871">
        <v>514</v>
      </c>
      <c r="G5643" s="504">
        <v>686</v>
      </c>
      <c r="H5643" s="504">
        <v>514</v>
      </c>
      <c r="I5643" s="510">
        <v>1200</v>
      </c>
    </row>
    <row r="5644" spans="3:9">
      <c r="C5644" s="869" t="s">
        <v>2087</v>
      </c>
      <c r="D5644" s="872">
        <v>0.625</v>
      </c>
      <c r="E5644" s="871">
        <v>695.2</v>
      </c>
      <c r="F5644" s="871">
        <v>454</v>
      </c>
      <c r="G5644" s="504">
        <v>695.2</v>
      </c>
      <c r="H5644" s="504">
        <v>454</v>
      </c>
      <c r="I5644" s="510">
        <v>1149.2</v>
      </c>
    </row>
    <row r="5645" spans="3:9">
      <c r="C5645" s="869" t="s">
        <v>2087</v>
      </c>
      <c r="D5645" s="872">
        <v>0.66666666666666663</v>
      </c>
      <c r="E5645" s="871">
        <v>679.9</v>
      </c>
      <c r="F5645" s="871">
        <v>459</v>
      </c>
      <c r="G5645" s="504">
        <v>679.9</v>
      </c>
      <c r="H5645" s="504">
        <v>459</v>
      </c>
      <c r="I5645" s="510">
        <v>1138.9000000000001</v>
      </c>
    </row>
    <row r="5646" spans="3:9">
      <c r="C5646" s="869" t="s">
        <v>2087</v>
      </c>
      <c r="D5646" s="872">
        <v>0.70833333333333337</v>
      </c>
      <c r="E5646" s="871">
        <v>651.70000000000005</v>
      </c>
      <c r="F5646" s="871">
        <v>477</v>
      </c>
      <c r="G5646" s="504">
        <v>651.70000000000005</v>
      </c>
      <c r="H5646" s="504">
        <v>477</v>
      </c>
      <c r="I5646" s="510">
        <v>1128.7</v>
      </c>
    </row>
    <row r="5647" spans="3:9">
      <c r="C5647" s="869" t="s">
        <v>2087</v>
      </c>
      <c r="D5647" s="872">
        <v>0.75</v>
      </c>
      <c r="E5647" s="871">
        <v>668.1</v>
      </c>
      <c r="F5647" s="871">
        <v>505</v>
      </c>
      <c r="G5647" s="504">
        <v>668.1</v>
      </c>
      <c r="H5647" s="504">
        <v>505</v>
      </c>
      <c r="I5647" s="510">
        <v>1173.0999999999999</v>
      </c>
    </row>
    <row r="5648" spans="3:9">
      <c r="C5648" s="869" t="s">
        <v>2087</v>
      </c>
      <c r="D5648" s="872">
        <v>0.79166666666666663</v>
      </c>
      <c r="E5648" s="871">
        <v>639.9</v>
      </c>
      <c r="F5648" s="871">
        <v>536</v>
      </c>
      <c r="G5648" s="504">
        <v>639.9</v>
      </c>
      <c r="H5648" s="504">
        <v>536</v>
      </c>
      <c r="I5648" s="510">
        <v>1175.9000000000001</v>
      </c>
    </row>
    <row r="5649" spans="3:9">
      <c r="C5649" s="869" t="s">
        <v>2087</v>
      </c>
      <c r="D5649" s="872">
        <v>0.83333333333333337</v>
      </c>
      <c r="E5649" s="871">
        <v>639.79999999999995</v>
      </c>
      <c r="F5649" s="871">
        <v>568</v>
      </c>
      <c r="G5649" s="504">
        <v>639.79999999999995</v>
      </c>
      <c r="H5649" s="504">
        <v>568</v>
      </c>
      <c r="I5649" s="510">
        <v>1207.8</v>
      </c>
    </row>
    <row r="5650" spans="3:9">
      <c r="C5650" s="869" t="s">
        <v>2087</v>
      </c>
      <c r="D5650" s="872">
        <v>0.875</v>
      </c>
      <c r="E5650" s="871">
        <v>640</v>
      </c>
      <c r="F5650" s="871">
        <v>543</v>
      </c>
      <c r="G5650" s="504">
        <v>640</v>
      </c>
      <c r="H5650" s="504">
        <v>543</v>
      </c>
      <c r="I5650" s="510">
        <v>1183</v>
      </c>
    </row>
    <row r="5651" spans="3:9">
      <c r="C5651" s="869" t="s">
        <v>2087</v>
      </c>
      <c r="D5651" s="872">
        <v>0.91666666666666663</v>
      </c>
      <c r="E5651" s="871">
        <v>640</v>
      </c>
      <c r="F5651" s="871">
        <v>514</v>
      </c>
      <c r="G5651" s="504">
        <v>640</v>
      </c>
      <c r="H5651" s="504">
        <v>514</v>
      </c>
      <c r="I5651" s="510">
        <v>1154</v>
      </c>
    </row>
    <row r="5652" spans="3:9">
      <c r="C5652" s="869" t="s">
        <v>2087</v>
      </c>
      <c r="D5652" s="872">
        <v>0.95833333333333337</v>
      </c>
      <c r="E5652" s="871">
        <v>621</v>
      </c>
      <c r="F5652" s="871">
        <v>500</v>
      </c>
      <c r="G5652" s="504">
        <v>621</v>
      </c>
      <c r="H5652" s="504">
        <v>500</v>
      </c>
      <c r="I5652" s="510">
        <v>1121</v>
      </c>
    </row>
    <row r="5653" spans="3:9">
      <c r="C5653" s="869" t="s">
        <v>2087</v>
      </c>
      <c r="D5653" s="872">
        <v>0</v>
      </c>
      <c r="E5653" s="871">
        <v>619.9</v>
      </c>
      <c r="F5653" s="871">
        <v>489</v>
      </c>
      <c r="G5653" s="504">
        <v>619.9</v>
      </c>
      <c r="H5653" s="504">
        <v>489</v>
      </c>
      <c r="I5653" s="510">
        <v>1108.9000000000001</v>
      </c>
    </row>
    <row r="5654" spans="3:9">
      <c r="C5654" s="869" t="s">
        <v>2087</v>
      </c>
      <c r="D5654" s="872">
        <v>4.1666666666666664E-2</v>
      </c>
      <c r="E5654" s="871">
        <v>619.9</v>
      </c>
      <c r="F5654" s="871">
        <v>483</v>
      </c>
      <c r="G5654" s="504">
        <v>619.9</v>
      </c>
      <c r="H5654" s="504">
        <v>483</v>
      </c>
      <c r="I5654" s="510">
        <v>1102.9000000000001</v>
      </c>
    </row>
    <row r="5655" spans="3:9">
      <c r="C5655" s="869" t="s">
        <v>2087</v>
      </c>
      <c r="D5655" s="872">
        <v>8.3333333333333329E-2</v>
      </c>
      <c r="E5655" s="871">
        <v>647.9</v>
      </c>
      <c r="F5655" s="871">
        <v>499</v>
      </c>
      <c r="G5655" s="504">
        <v>647.9</v>
      </c>
      <c r="H5655" s="504">
        <v>499</v>
      </c>
      <c r="I5655" s="510">
        <v>1146.9000000000001</v>
      </c>
    </row>
    <row r="5656" spans="3:9">
      <c r="C5656" s="869" t="s">
        <v>2087</v>
      </c>
      <c r="D5656" s="872">
        <v>0.125</v>
      </c>
      <c r="E5656" s="871">
        <v>661.5</v>
      </c>
      <c r="F5656" s="871">
        <v>530</v>
      </c>
      <c r="G5656" s="504">
        <v>661.5</v>
      </c>
      <c r="H5656" s="504">
        <v>530</v>
      </c>
      <c r="I5656" s="510">
        <v>1191.5</v>
      </c>
    </row>
    <row r="5657" spans="3:9">
      <c r="C5657" s="869" t="s">
        <v>2087</v>
      </c>
      <c r="D5657" s="872">
        <v>0.16666666666666666</v>
      </c>
      <c r="E5657" s="871">
        <v>660.2</v>
      </c>
      <c r="F5657" s="871">
        <v>535</v>
      </c>
      <c r="G5657" s="504">
        <v>660.2</v>
      </c>
      <c r="H5657" s="504">
        <v>535</v>
      </c>
      <c r="I5657" s="510">
        <v>1195.2</v>
      </c>
    </row>
    <row r="5658" spans="3:9">
      <c r="C5658" s="869" t="s">
        <v>2087</v>
      </c>
      <c r="D5658" s="872">
        <v>0.20833333333333334</v>
      </c>
      <c r="E5658" s="871">
        <v>634.9</v>
      </c>
      <c r="F5658" s="871">
        <v>537</v>
      </c>
      <c r="G5658" s="504">
        <v>634.9</v>
      </c>
      <c r="H5658" s="504">
        <v>537</v>
      </c>
      <c r="I5658" s="510">
        <v>1171.9000000000001</v>
      </c>
    </row>
    <row r="5659" spans="3:9">
      <c r="C5659" s="869" t="s">
        <v>2087</v>
      </c>
      <c r="D5659" s="872">
        <v>0.25</v>
      </c>
      <c r="E5659" s="871">
        <v>629.9</v>
      </c>
      <c r="F5659" s="871">
        <v>527</v>
      </c>
      <c r="G5659" s="504">
        <v>629.9</v>
      </c>
      <c r="H5659" s="504">
        <v>527</v>
      </c>
      <c r="I5659" s="510">
        <v>1156.9000000000001</v>
      </c>
    </row>
    <row r="5660" spans="3:9">
      <c r="C5660" s="869" t="s">
        <v>2087</v>
      </c>
      <c r="D5660" s="872">
        <v>0.29166666666666669</v>
      </c>
      <c r="E5660" s="871">
        <v>630</v>
      </c>
      <c r="F5660" s="871">
        <v>491</v>
      </c>
      <c r="G5660" s="504">
        <v>630</v>
      </c>
      <c r="H5660" s="504">
        <v>491</v>
      </c>
      <c r="I5660" s="510">
        <v>1121</v>
      </c>
    </row>
    <row r="5661" spans="3:9">
      <c r="C5661" s="869" t="s">
        <v>2087</v>
      </c>
      <c r="D5661" s="872">
        <v>0.33333333333333331</v>
      </c>
      <c r="E5661" s="871">
        <v>634.29999999999995</v>
      </c>
      <c r="F5661" s="871">
        <v>447</v>
      </c>
      <c r="G5661" s="504">
        <v>634.29999999999995</v>
      </c>
      <c r="H5661" s="504">
        <v>447</v>
      </c>
      <c r="I5661" s="510">
        <v>1081.3</v>
      </c>
    </row>
    <row r="5662" spans="3:9">
      <c r="C5662" s="869" t="s">
        <v>2087</v>
      </c>
      <c r="D5662" s="872">
        <v>0.375</v>
      </c>
      <c r="E5662" s="871">
        <v>648.5</v>
      </c>
      <c r="F5662" s="871">
        <v>444</v>
      </c>
      <c r="G5662" s="504">
        <v>648.5</v>
      </c>
      <c r="H5662" s="504">
        <v>444</v>
      </c>
      <c r="I5662" s="510">
        <v>1092.5</v>
      </c>
    </row>
    <row r="5663" spans="3:9">
      <c r="C5663" s="869" t="s">
        <v>2087</v>
      </c>
      <c r="D5663" s="872">
        <v>0.41666666666666669</v>
      </c>
      <c r="E5663" s="871">
        <v>635</v>
      </c>
      <c r="F5663" s="871">
        <v>473</v>
      </c>
      <c r="G5663" s="504">
        <v>635</v>
      </c>
      <c r="H5663" s="504">
        <v>473</v>
      </c>
      <c r="I5663" s="510">
        <v>1108</v>
      </c>
    </row>
    <row r="5664" spans="3:9">
      <c r="C5664" s="869" t="s">
        <v>2087</v>
      </c>
      <c r="D5664" s="872">
        <v>0.45833333333333331</v>
      </c>
      <c r="E5664" s="871">
        <v>665.8</v>
      </c>
      <c r="F5664" s="871">
        <v>481</v>
      </c>
      <c r="G5664" s="504">
        <v>665.8</v>
      </c>
      <c r="H5664" s="504">
        <v>481</v>
      </c>
      <c r="I5664" s="510">
        <v>1146.8</v>
      </c>
    </row>
    <row r="5665" spans="3:9">
      <c r="C5665" s="869" t="s">
        <v>2087</v>
      </c>
      <c r="D5665" s="872">
        <v>0.5</v>
      </c>
      <c r="E5665" s="871">
        <v>587.1</v>
      </c>
      <c r="F5665" s="871">
        <v>445</v>
      </c>
      <c r="G5665" s="504">
        <v>587.1</v>
      </c>
      <c r="H5665" s="504">
        <v>445</v>
      </c>
      <c r="I5665" s="510">
        <v>1032.0999999999999</v>
      </c>
    </row>
    <row r="5666" spans="3:9">
      <c r="C5666" s="869" t="s">
        <v>2087</v>
      </c>
      <c r="D5666" s="872">
        <v>0.54166666666666663</v>
      </c>
      <c r="E5666" s="871">
        <v>569.79999999999995</v>
      </c>
      <c r="F5666" s="871">
        <v>415</v>
      </c>
      <c r="G5666" s="504">
        <v>569.79999999999995</v>
      </c>
      <c r="H5666" s="504">
        <v>415</v>
      </c>
      <c r="I5666" s="510">
        <v>984.8</v>
      </c>
    </row>
    <row r="5667" spans="3:9">
      <c r="C5667" s="869" t="s">
        <v>2087</v>
      </c>
      <c r="D5667" s="872">
        <v>0.58333333333333337</v>
      </c>
      <c r="E5667" s="871">
        <v>578.29999999999995</v>
      </c>
      <c r="F5667" s="871">
        <v>442</v>
      </c>
      <c r="G5667" s="504">
        <v>578.29999999999995</v>
      </c>
      <c r="H5667" s="504">
        <v>442</v>
      </c>
      <c r="I5667" s="510">
        <v>1020.3</v>
      </c>
    </row>
    <row r="5668" spans="3:9">
      <c r="C5668" s="869" t="s">
        <v>2087</v>
      </c>
      <c r="D5668" s="872">
        <v>0.625</v>
      </c>
      <c r="E5668" s="871">
        <v>585.5</v>
      </c>
      <c r="F5668" s="871">
        <v>419</v>
      </c>
      <c r="G5668" s="504">
        <v>585.5</v>
      </c>
      <c r="H5668" s="504">
        <v>419</v>
      </c>
      <c r="I5668" s="510">
        <v>1004.5</v>
      </c>
    </row>
    <row r="5669" spans="3:9">
      <c r="C5669" s="869" t="s">
        <v>2087</v>
      </c>
      <c r="D5669" s="872">
        <v>0.66666666666666663</v>
      </c>
      <c r="E5669" s="871">
        <v>628.5</v>
      </c>
      <c r="F5669" s="871">
        <v>431</v>
      </c>
      <c r="G5669" s="504">
        <v>628.5</v>
      </c>
      <c r="H5669" s="504">
        <v>431</v>
      </c>
      <c r="I5669" s="510">
        <v>1059.5</v>
      </c>
    </row>
    <row r="5670" spans="3:9">
      <c r="C5670" s="869" t="s">
        <v>2087</v>
      </c>
      <c r="D5670" s="872">
        <v>0.70833333333333337</v>
      </c>
      <c r="E5670" s="871">
        <v>602</v>
      </c>
      <c r="F5670" s="871">
        <v>448</v>
      </c>
      <c r="G5670" s="504">
        <v>602</v>
      </c>
      <c r="H5670" s="504">
        <v>448</v>
      </c>
      <c r="I5670" s="510">
        <v>1050</v>
      </c>
    </row>
    <row r="5671" spans="3:9">
      <c r="C5671" s="869" t="s">
        <v>2087</v>
      </c>
      <c r="D5671" s="872">
        <v>0.75</v>
      </c>
      <c r="E5671" s="871">
        <v>614.29999999999995</v>
      </c>
      <c r="F5671" s="871">
        <v>478</v>
      </c>
      <c r="G5671" s="504">
        <v>614.29999999999995</v>
      </c>
      <c r="H5671" s="504">
        <v>478</v>
      </c>
      <c r="I5671" s="510">
        <v>1092.3</v>
      </c>
    </row>
    <row r="5672" spans="3:9">
      <c r="C5672" s="869" t="s">
        <v>2087</v>
      </c>
      <c r="D5672" s="872">
        <v>0.79166666666666663</v>
      </c>
      <c r="E5672" s="871">
        <v>639.1</v>
      </c>
      <c r="F5672" s="871">
        <v>469</v>
      </c>
      <c r="G5672" s="504">
        <v>639.1</v>
      </c>
      <c r="H5672" s="504">
        <v>469</v>
      </c>
      <c r="I5672" s="510">
        <v>1108.0999999999999</v>
      </c>
    </row>
    <row r="5673" spans="3:9">
      <c r="C5673" s="869" t="s">
        <v>2087</v>
      </c>
      <c r="D5673" s="872">
        <v>0.83333333333333337</v>
      </c>
      <c r="E5673" s="871">
        <v>677.4</v>
      </c>
      <c r="F5673" s="871">
        <v>466</v>
      </c>
      <c r="G5673" s="504">
        <v>677.4</v>
      </c>
      <c r="H5673" s="504">
        <v>466</v>
      </c>
      <c r="I5673" s="510">
        <v>1143.4000000000001</v>
      </c>
    </row>
    <row r="5674" spans="3:9">
      <c r="C5674" s="869" t="s">
        <v>2087</v>
      </c>
      <c r="D5674" s="872">
        <v>0.875</v>
      </c>
      <c r="E5674" s="871">
        <v>657.3</v>
      </c>
      <c r="F5674" s="871">
        <v>460</v>
      </c>
      <c r="G5674" s="504">
        <v>657.3</v>
      </c>
      <c r="H5674" s="504">
        <v>460</v>
      </c>
      <c r="I5674" s="510">
        <v>1117.3</v>
      </c>
    </row>
    <row r="5675" spans="3:9">
      <c r="C5675" s="869" t="s">
        <v>2087</v>
      </c>
      <c r="D5675" s="872">
        <v>0.91666666666666663</v>
      </c>
      <c r="E5675" s="871">
        <v>651.29999999999995</v>
      </c>
      <c r="F5675" s="871">
        <v>454</v>
      </c>
      <c r="G5675" s="504">
        <v>651.29999999999995</v>
      </c>
      <c r="H5675" s="504">
        <v>454</v>
      </c>
      <c r="I5675" s="510">
        <v>1105.3</v>
      </c>
    </row>
    <row r="5676" spans="3:9">
      <c r="C5676" s="869" t="s">
        <v>2087</v>
      </c>
      <c r="D5676" s="872">
        <v>0.95833333333333337</v>
      </c>
      <c r="E5676" s="871">
        <v>670</v>
      </c>
      <c r="F5676" s="871">
        <v>455</v>
      </c>
      <c r="G5676" s="504">
        <v>670</v>
      </c>
      <c r="H5676" s="504">
        <v>455</v>
      </c>
      <c r="I5676" s="510">
        <v>1125</v>
      </c>
    </row>
    <row r="5677" spans="3:9">
      <c r="C5677" s="869" t="s">
        <v>2087</v>
      </c>
      <c r="D5677" s="872">
        <v>0</v>
      </c>
      <c r="E5677" s="871">
        <v>670.3</v>
      </c>
      <c r="F5677" s="871">
        <v>478</v>
      </c>
      <c r="G5677" s="504">
        <v>670.3</v>
      </c>
      <c r="H5677" s="504">
        <v>478</v>
      </c>
      <c r="I5677" s="510">
        <v>1148.3</v>
      </c>
    </row>
    <row r="5678" spans="3:9">
      <c r="C5678" s="869" t="s">
        <v>2087</v>
      </c>
      <c r="D5678" s="872">
        <v>4.1666666666666664E-2</v>
      </c>
      <c r="E5678" s="871">
        <v>666.4</v>
      </c>
      <c r="F5678" s="871">
        <v>468</v>
      </c>
      <c r="G5678" s="504">
        <v>666.4</v>
      </c>
      <c r="H5678" s="504">
        <v>468</v>
      </c>
      <c r="I5678" s="510">
        <v>1134.4000000000001</v>
      </c>
    </row>
    <row r="5679" spans="3:9">
      <c r="C5679" s="869" t="s">
        <v>2087</v>
      </c>
      <c r="D5679" s="872">
        <v>8.3333333333333329E-2</v>
      </c>
      <c r="E5679" s="871">
        <v>659.2</v>
      </c>
      <c r="F5679" s="871">
        <v>464</v>
      </c>
      <c r="G5679" s="504">
        <v>659.2</v>
      </c>
      <c r="H5679" s="504">
        <v>464</v>
      </c>
      <c r="I5679" s="510">
        <v>1123.2</v>
      </c>
    </row>
    <row r="5680" spans="3:9">
      <c r="C5680" s="869" t="s">
        <v>2087</v>
      </c>
      <c r="D5680" s="872">
        <v>0.125</v>
      </c>
      <c r="E5680" s="871">
        <v>650</v>
      </c>
      <c r="F5680" s="871">
        <v>403</v>
      </c>
      <c r="G5680" s="504">
        <v>650</v>
      </c>
      <c r="H5680" s="504">
        <v>403</v>
      </c>
      <c r="I5680" s="510">
        <v>1053</v>
      </c>
    </row>
    <row r="5681" spans="3:9">
      <c r="C5681" s="869" t="s">
        <v>2087</v>
      </c>
      <c r="D5681" s="872">
        <v>0.16666666666666666</v>
      </c>
      <c r="E5681" s="871">
        <v>649.79999999999995</v>
      </c>
      <c r="F5681" s="871">
        <v>438</v>
      </c>
      <c r="G5681" s="504">
        <v>649.79999999999995</v>
      </c>
      <c r="H5681" s="504">
        <v>438</v>
      </c>
      <c r="I5681" s="510">
        <v>1087.8</v>
      </c>
    </row>
    <row r="5682" spans="3:9">
      <c r="C5682" s="869" t="s">
        <v>2087</v>
      </c>
      <c r="D5682" s="872">
        <v>0.20833333333333334</v>
      </c>
      <c r="E5682" s="871">
        <v>649.79999999999995</v>
      </c>
      <c r="F5682" s="871">
        <v>516</v>
      </c>
      <c r="G5682" s="504">
        <v>649.79999999999995</v>
      </c>
      <c r="H5682" s="504">
        <v>516</v>
      </c>
      <c r="I5682" s="510">
        <v>1165.8</v>
      </c>
    </row>
    <row r="5683" spans="3:9">
      <c r="C5683" s="869" t="s">
        <v>2087</v>
      </c>
      <c r="D5683" s="872">
        <v>0.25</v>
      </c>
      <c r="E5683" s="871">
        <v>650.20000000000005</v>
      </c>
      <c r="F5683" s="871">
        <v>446</v>
      </c>
      <c r="G5683" s="504">
        <v>650.20000000000005</v>
      </c>
      <c r="H5683" s="504">
        <v>446</v>
      </c>
      <c r="I5683" s="510">
        <v>1096.2</v>
      </c>
    </row>
    <row r="5684" spans="3:9">
      <c r="C5684" s="869" t="s">
        <v>2087</v>
      </c>
      <c r="D5684" s="872">
        <v>0.29166666666666669</v>
      </c>
      <c r="E5684" s="871">
        <v>649</v>
      </c>
      <c r="F5684" s="871">
        <v>422</v>
      </c>
      <c r="G5684" s="504">
        <v>649</v>
      </c>
      <c r="H5684" s="504">
        <v>422</v>
      </c>
      <c r="I5684" s="510">
        <v>1071</v>
      </c>
    </row>
    <row r="5685" spans="3:9">
      <c r="C5685" s="869" t="s">
        <v>2087</v>
      </c>
      <c r="D5685" s="872">
        <v>0.33333333333333331</v>
      </c>
      <c r="E5685" s="871">
        <v>644.9</v>
      </c>
      <c r="F5685" s="871">
        <v>438</v>
      </c>
      <c r="G5685" s="504">
        <v>644.9</v>
      </c>
      <c r="H5685" s="504">
        <v>438</v>
      </c>
      <c r="I5685" s="510">
        <v>1082.9000000000001</v>
      </c>
    </row>
    <row r="5686" spans="3:9">
      <c r="C5686" s="869" t="s">
        <v>2087</v>
      </c>
      <c r="D5686" s="872">
        <v>0.375</v>
      </c>
      <c r="E5686" s="871">
        <v>644.9</v>
      </c>
      <c r="F5686" s="871">
        <v>453</v>
      </c>
      <c r="G5686" s="504">
        <v>644.9</v>
      </c>
      <c r="H5686" s="504">
        <v>453</v>
      </c>
      <c r="I5686" s="510">
        <v>1097.9000000000001</v>
      </c>
    </row>
    <row r="5687" spans="3:9">
      <c r="C5687" s="869" t="s">
        <v>2087</v>
      </c>
      <c r="D5687" s="872">
        <v>0.41666666666666669</v>
      </c>
      <c r="E5687" s="871">
        <v>645.20000000000005</v>
      </c>
      <c r="F5687" s="871">
        <v>452</v>
      </c>
      <c r="G5687" s="504">
        <v>645.20000000000005</v>
      </c>
      <c r="H5687" s="504">
        <v>452</v>
      </c>
      <c r="I5687" s="510">
        <v>1097.2</v>
      </c>
    </row>
    <row r="5688" spans="3:9">
      <c r="C5688" s="869" t="s">
        <v>2087</v>
      </c>
      <c r="D5688" s="872">
        <v>0.45833333333333331</v>
      </c>
      <c r="E5688" s="871">
        <v>642.79999999999995</v>
      </c>
      <c r="F5688" s="871">
        <v>459</v>
      </c>
      <c r="G5688" s="504">
        <v>642.79999999999995</v>
      </c>
      <c r="H5688" s="504">
        <v>459</v>
      </c>
      <c r="I5688" s="510">
        <v>1101.8</v>
      </c>
    </row>
    <row r="5689" spans="3:9">
      <c r="C5689" s="869" t="s">
        <v>2087</v>
      </c>
      <c r="D5689" s="872">
        <v>0.5</v>
      </c>
      <c r="E5689" s="871">
        <v>637.4</v>
      </c>
      <c r="F5689" s="871">
        <v>454</v>
      </c>
      <c r="G5689" s="504">
        <v>637.4</v>
      </c>
      <c r="H5689" s="504">
        <v>454</v>
      </c>
      <c r="I5689" s="510">
        <v>1091.4000000000001</v>
      </c>
    </row>
    <row r="5690" spans="3:9">
      <c r="C5690" s="869" t="s">
        <v>2087</v>
      </c>
      <c r="D5690" s="872">
        <v>0.54166666666666663</v>
      </c>
      <c r="E5690" s="871">
        <v>609.6</v>
      </c>
      <c r="F5690" s="871">
        <v>432</v>
      </c>
      <c r="G5690" s="504">
        <v>609.6</v>
      </c>
      <c r="H5690" s="504">
        <v>432</v>
      </c>
      <c r="I5690" s="510">
        <v>1041.5999999999999</v>
      </c>
    </row>
    <row r="5691" spans="3:9">
      <c r="C5691" s="869" t="s">
        <v>2087</v>
      </c>
      <c r="D5691" s="872">
        <v>0.58333333333333337</v>
      </c>
      <c r="E5691" s="871">
        <v>604.9</v>
      </c>
      <c r="F5691" s="871">
        <v>418</v>
      </c>
      <c r="G5691" s="504">
        <v>604.9</v>
      </c>
      <c r="H5691" s="504">
        <v>418</v>
      </c>
      <c r="I5691" s="510">
        <v>1022.9</v>
      </c>
    </row>
    <row r="5692" spans="3:9">
      <c r="C5692" s="869" t="s">
        <v>2087</v>
      </c>
      <c r="D5692" s="872">
        <v>0.625</v>
      </c>
      <c r="E5692" s="871">
        <v>604.9</v>
      </c>
      <c r="F5692" s="871">
        <v>434</v>
      </c>
      <c r="G5692" s="504">
        <v>604.9</v>
      </c>
      <c r="H5692" s="504">
        <v>434</v>
      </c>
      <c r="I5692" s="510">
        <v>1038.9000000000001</v>
      </c>
    </row>
    <row r="5693" spans="3:9">
      <c r="C5693" s="869" t="s">
        <v>2087</v>
      </c>
      <c r="D5693" s="872">
        <v>0.66666666666666663</v>
      </c>
      <c r="E5693" s="871">
        <v>613.20000000000005</v>
      </c>
      <c r="F5693" s="871">
        <v>445</v>
      </c>
      <c r="G5693" s="504">
        <v>613.20000000000005</v>
      </c>
      <c r="H5693" s="504">
        <v>445</v>
      </c>
      <c r="I5693" s="510">
        <v>1058.2</v>
      </c>
    </row>
    <row r="5694" spans="3:9">
      <c r="C5694" s="869" t="s">
        <v>2087</v>
      </c>
      <c r="D5694" s="872">
        <v>0.70833333333333337</v>
      </c>
      <c r="E5694" s="871">
        <v>617.70000000000005</v>
      </c>
      <c r="F5694" s="871">
        <v>459</v>
      </c>
      <c r="G5694" s="504">
        <v>617.70000000000005</v>
      </c>
      <c r="H5694" s="504">
        <v>459</v>
      </c>
      <c r="I5694" s="510">
        <v>1076.7</v>
      </c>
    </row>
    <row r="5695" spans="3:9">
      <c r="C5695" s="869" t="s">
        <v>2087</v>
      </c>
      <c r="D5695" s="872">
        <v>0.75</v>
      </c>
      <c r="E5695" s="871">
        <v>624</v>
      </c>
      <c r="F5695" s="871">
        <v>446</v>
      </c>
      <c r="G5695" s="504">
        <v>624</v>
      </c>
      <c r="H5695" s="504">
        <v>446</v>
      </c>
      <c r="I5695" s="510">
        <v>1070</v>
      </c>
    </row>
    <row r="5696" spans="3:9">
      <c r="C5696" s="869" t="s">
        <v>2087</v>
      </c>
      <c r="D5696" s="872">
        <v>0.79166666666666663</v>
      </c>
      <c r="E5696" s="871">
        <v>620</v>
      </c>
      <c r="F5696" s="871">
        <v>414</v>
      </c>
      <c r="G5696" s="504">
        <v>620</v>
      </c>
      <c r="H5696" s="504">
        <v>414</v>
      </c>
      <c r="I5696" s="510">
        <v>1034</v>
      </c>
    </row>
    <row r="5697" spans="3:9">
      <c r="C5697" s="869" t="s">
        <v>2087</v>
      </c>
      <c r="D5697" s="872">
        <v>0.83333333333333337</v>
      </c>
      <c r="E5697" s="871">
        <v>639.70000000000005</v>
      </c>
      <c r="F5697" s="871">
        <v>449</v>
      </c>
      <c r="G5697" s="504">
        <v>639.70000000000005</v>
      </c>
      <c r="H5697" s="504">
        <v>449</v>
      </c>
      <c r="I5697" s="510">
        <v>1088.7</v>
      </c>
    </row>
    <row r="5698" spans="3:9">
      <c r="C5698" s="869" t="s">
        <v>2087</v>
      </c>
      <c r="D5698" s="872">
        <v>0.875</v>
      </c>
      <c r="E5698" s="871">
        <v>615</v>
      </c>
      <c r="F5698" s="871">
        <v>460</v>
      </c>
      <c r="G5698" s="504">
        <v>615</v>
      </c>
      <c r="H5698" s="504">
        <v>460</v>
      </c>
      <c r="I5698" s="510">
        <v>1075</v>
      </c>
    </row>
    <row r="5699" spans="3:9">
      <c r="C5699" s="869" t="s">
        <v>2087</v>
      </c>
      <c r="D5699" s="872">
        <v>0.91666666666666663</v>
      </c>
      <c r="E5699" s="871">
        <v>599.79999999999995</v>
      </c>
      <c r="F5699" s="871">
        <v>444</v>
      </c>
      <c r="G5699" s="504">
        <v>599.79999999999995</v>
      </c>
      <c r="H5699" s="504">
        <v>444</v>
      </c>
      <c r="I5699" s="510">
        <v>1043.8</v>
      </c>
    </row>
    <row r="5700" spans="3:9">
      <c r="C5700" s="869" t="s">
        <v>2087</v>
      </c>
      <c r="D5700" s="872">
        <v>0.95833333333333337</v>
      </c>
      <c r="E5700" s="871">
        <v>620</v>
      </c>
      <c r="F5700" s="871">
        <v>438</v>
      </c>
      <c r="G5700" s="504">
        <v>620</v>
      </c>
      <c r="H5700" s="504">
        <v>438</v>
      </c>
      <c r="I5700" s="510">
        <v>1058</v>
      </c>
    </row>
    <row r="5701" spans="3:9">
      <c r="C5701" s="869" t="s">
        <v>2087</v>
      </c>
      <c r="D5701" s="872">
        <v>0</v>
      </c>
      <c r="E5701" s="871">
        <v>666.8</v>
      </c>
      <c r="F5701" s="871">
        <v>440</v>
      </c>
      <c r="G5701" s="504">
        <v>666.8</v>
      </c>
      <c r="H5701" s="504">
        <v>440</v>
      </c>
      <c r="I5701" s="510">
        <v>1106.8</v>
      </c>
    </row>
    <row r="5702" spans="3:9">
      <c r="C5702" s="869" t="s">
        <v>2087</v>
      </c>
      <c r="D5702" s="872">
        <v>4.1666666666666664E-2</v>
      </c>
      <c r="E5702" s="871">
        <v>616</v>
      </c>
      <c r="F5702" s="871">
        <v>452</v>
      </c>
      <c r="G5702" s="504">
        <v>616</v>
      </c>
      <c r="H5702" s="504">
        <v>452</v>
      </c>
      <c r="I5702" s="510">
        <v>1068</v>
      </c>
    </row>
    <row r="5703" spans="3:9">
      <c r="C5703" s="869" t="s">
        <v>2087</v>
      </c>
      <c r="D5703" s="872">
        <v>8.3333333333333329E-2</v>
      </c>
      <c r="E5703" s="871">
        <v>605</v>
      </c>
      <c r="F5703" s="871">
        <v>447</v>
      </c>
      <c r="G5703" s="504">
        <v>605</v>
      </c>
      <c r="H5703" s="504">
        <v>447</v>
      </c>
      <c r="I5703" s="510">
        <v>1052</v>
      </c>
    </row>
    <row r="5704" spans="3:9">
      <c r="C5704" s="869" t="s">
        <v>2087</v>
      </c>
      <c r="D5704" s="872">
        <v>0.125</v>
      </c>
      <c r="E5704" s="871">
        <v>649.79999999999995</v>
      </c>
      <c r="F5704" s="871">
        <v>401</v>
      </c>
      <c r="G5704" s="504">
        <v>649.79999999999995</v>
      </c>
      <c r="H5704" s="504">
        <v>401</v>
      </c>
      <c r="I5704" s="510">
        <v>1050.8</v>
      </c>
    </row>
    <row r="5705" spans="3:9">
      <c r="C5705" s="869" t="s">
        <v>2087</v>
      </c>
      <c r="D5705" s="872">
        <v>0.16666666666666666</v>
      </c>
      <c r="E5705" s="871">
        <v>630</v>
      </c>
      <c r="F5705" s="871">
        <v>431</v>
      </c>
      <c r="G5705" s="504">
        <v>630</v>
      </c>
      <c r="H5705" s="504">
        <v>431</v>
      </c>
      <c r="I5705" s="510">
        <v>1061</v>
      </c>
    </row>
    <row r="5706" spans="3:9">
      <c r="C5706" s="869" t="s">
        <v>2087</v>
      </c>
      <c r="D5706" s="872">
        <v>0.20833333333333334</v>
      </c>
      <c r="E5706" s="871">
        <v>614.79999999999995</v>
      </c>
      <c r="F5706" s="871">
        <v>444</v>
      </c>
      <c r="G5706" s="504">
        <v>614.79999999999995</v>
      </c>
      <c r="H5706" s="504">
        <v>444</v>
      </c>
      <c r="I5706" s="510">
        <v>1058.8</v>
      </c>
    </row>
    <row r="5707" spans="3:9">
      <c r="C5707" s="869" t="s">
        <v>2087</v>
      </c>
      <c r="D5707" s="872">
        <v>0.25</v>
      </c>
      <c r="E5707" s="871">
        <v>614.9</v>
      </c>
      <c r="F5707" s="871">
        <v>424</v>
      </c>
      <c r="G5707" s="504">
        <v>614.9</v>
      </c>
      <c r="H5707" s="504">
        <v>424</v>
      </c>
      <c r="I5707" s="510">
        <v>1038.9000000000001</v>
      </c>
    </row>
    <row r="5708" spans="3:9">
      <c r="C5708" s="869" t="s">
        <v>2087</v>
      </c>
      <c r="D5708" s="872">
        <v>0.29166666666666669</v>
      </c>
      <c r="E5708" s="871">
        <v>615.1</v>
      </c>
      <c r="F5708" s="871">
        <v>384</v>
      </c>
      <c r="G5708" s="504">
        <v>615.1</v>
      </c>
      <c r="H5708" s="504">
        <v>384</v>
      </c>
      <c r="I5708" s="510">
        <v>999.1</v>
      </c>
    </row>
    <row r="5709" spans="3:9">
      <c r="C5709" s="869" t="s">
        <v>2087</v>
      </c>
      <c r="D5709" s="872">
        <v>0.33333333333333331</v>
      </c>
      <c r="E5709" s="871">
        <v>615</v>
      </c>
      <c r="F5709" s="871">
        <v>406</v>
      </c>
      <c r="G5709" s="504">
        <v>615</v>
      </c>
      <c r="H5709" s="504">
        <v>406</v>
      </c>
      <c r="I5709" s="510">
        <v>1021</v>
      </c>
    </row>
    <row r="5710" spans="3:9">
      <c r="C5710" s="869" t="s">
        <v>2087</v>
      </c>
      <c r="D5710" s="872">
        <v>0.375</v>
      </c>
      <c r="E5710" s="871">
        <v>622.70000000000005</v>
      </c>
      <c r="F5710" s="871">
        <v>460</v>
      </c>
      <c r="G5710" s="504">
        <v>622.70000000000005</v>
      </c>
      <c r="H5710" s="504">
        <v>460</v>
      </c>
      <c r="I5710" s="510">
        <v>1082.7</v>
      </c>
    </row>
    <row r="5711" spans="3:9">
      <c r="C5711" s="869" t="s">
        <v>2087</v>
      </c>
      <c r="D5711" s="872">
        <v>0.41666666666666669</v>
      </c>
      <c r="E5711" s="871">
        <v>684.8</v>
      </c>
      <c r="F5711" s="871">
        <v>491</v>
      </c>
      <c r="G5711" s="504">
        <v>684.8</v>
      </c>
      <c r="H5711" s="504">
        <v>491</v>
      </c>
      <c r="I5711" s="510">
        <v>1175.8</v>
      </c>
    </row>
    <row r="5712" spans="3:9">
      <c r="C5712" s="869" t="s">
        <v>2087</v>
      </c>
      <c r="D5712" s="872">
        <v>0.45833333333333331</v>
      </c>
      <c r="E5712" s="871">
        <v>708.4</v>
      </c>
      <c r="F5712" s="871">
        <v>469</v>
      </c>
      <c r="G5712" s="504">
        <v>708.4</v>
      </c>
      <c r="H5712" s="504">
        <v>469</v>
      </c>
      <c r="I5712" s="510">
        <v>1177.4000000000001</v>
      </c>
    </row>
    <row r="5713" spans="3:9">
      <c r="C5713" s="869" t="s">
        <v>2087</v>
      </c>
      <c r="D5713" s="872">
        <v>0.5</v>
      </c>
      <c r="E5713" s="871">
        <v>672.7</v>
      </c>
      <c r="F5713" s="871">
        <v>457</v>
      </c>
      <c r="G5713" s="504">
        <v>672.7</v>
      </c>
      <c r="H5713" s="504">
        <v>457</v>
      </c>
      <c r="I5713" s="510">
        <v>1129.7</v>
      </c>
    </row>
    <row r="5714" spans="3:9">
      <c r="C5714" s="869" t="s">
        <v>2087</v>
      </c>
      <c r="D5714" s="872">
        <v>0.54166666666666663</v>
      </c>
      <c r="E5714" s="871">
        <v>647.29999999999995</v>
      </c>
      <c r="F5714" s="871">
        <v>453</v>
      </c>
      <c r="G5714" s="504">
        <v>647.29999999999995</v>
      </c>
      <c r="H5714" s="504">
        <v>453</v>
      </c>
      <c r="I5714" s="510">
        <v>1100.3</v>
      </c>
    </row>
    <row r="5715" spans="3:9">
      <c r="C5715" s="869" t="s">
        <v>2087</v>
      </c>
      <c r="D5715" s="872">
        <v>0.58333333333333337</v>
      </c>
      <c r="E5715" s="871">
        <v>625.29999999999995</v>
      </c>
      <c r="F5715" s="871">
        <v>429</v>
      </c>
      <c r="G5715" s="504">
        <v>625.29999999999995</v>
      </c>
      <c r="H5715" s="504">
        <v>429</v>
      </c>
      <c r="I5715" s="510">
        <v>1054.3</v>
      </c>
    </row>
    <row r="5716" spans="3:9">
      <c r="C5716" s="869" t="s">
        <v>2087</v>
      </c>
      <c r="D5716" s="872">
        <v>0.625</v>
      </c>
      <c r="E5716" s="871">
        <v>624.79999999999995</v>
      </c>
      <c r="F5716" s="871">
        <v>404</v>
      </c>
      <c r="G5716" s="504">
        <v>624.79999999999995</v>
      </c>
      <c r="H5716" s="504">
        <v>404</v>
      </c>
      <c r="I5716" s="510">
        <v>1028.8</v>
      </c>
    </row>
    <row r="5717" spans="3:9">
      <c r="C5717" s="869" t="s">
        <v>2087</v>
      </c>
      <c r="D5717" s="872">
        <v>0.66666666666666663</v>
      </c>
      <c r="E5717" s="871">
        <v>639.1</v>
      </c>
      <c r="F5717" s="871">
        <v>423</v>
      </c>
      <c r="G5717" s="504">
        <v>639.1</v>
      </c>
      <c r="H5717" s="504">
        <v>423</v>
      </c>
      <c r="I5717" s="510">
        <v>1062.0999999999999</v>
      </c>
    </row>
    <row r="5718" spans="3:9">
      <c r="C5718" s="869" t="s">
        <v>2087</v>
      </c>
      <c r="D5718" s="872">
        <v>0.70833333333333337</v>
      </c>
      <c r="E5718" s="871">
        <v>639.79999999999995</v>
      </c>
      <c r="F5718" s="871">
        <v>419</v>
      </c>
      <c r="G5718" s="504">
        <v>639.79999999999995</v>
      </c>
      <c r="H5718" s="504">
        <v>419</v>
      </c>
      <c r="I5718" s="510">
        <v>1058.8</v>
      </c>
    </row>
    <row r="5719" spans="3:9">
      <c r="C5719" s="869" t="s">
        <v>2087</v>
      </c>
      <c r="D5719" s="872">
        <v>0.75</v>
      </c>
      <c r="E5719" s="871">
        <v>652.29999999999995</v>
      </c>
      <c r="F5719" s="871">
        <v>435</v>
      </c>
      <c r="G5719" s="504">
        <v>652.29999999999995</v>
      </c>
      <c r="H5719" s="504">
        <v>435</v>
      </c>
      <c r="I5719" s="510">
        <v>1087.3</v>
      </c>
    </row>
    <row r="5720" spans="3:9">
      <c r="C5720" s="869" t="s">
        <v>2087</v>
      </c>
      <c r="D5720" s="872">
        <v>0.79166666666666663</v>
      </c>
      <c r="E5720" s="871">
        <v>660</v>
      </c>
      <c r="F5720" s="871">
        <v>485</v>
      </c>
      <c r="G5720" s="504">
        <v>660</v>
      </c>
      <c r="H5720" s="504">
        <v>485</v>
      </c>
      <c r="I5720" s="510">
        <v>1145</v>
      </c>
    </row>
    <row r="5721" spans="3:9">
      <c r="C5721" s="869" t="s">
        <v>2087</v>
      </c>
      <c r="D5721" s="872">
        <v>0.83333333333333337</v>
      </c>
      <c r="E5721" s="871">
        <v>669.7</v>
      </c>
      <c r="F5721" s="871">
        <v>474</v>
      </c>
      <c r="G5721" s="504">
        <v>669.7</v>
      </c>
      <c r="H5721" s="504">
        <v>474</v>
      </c>
      <c r="I5721" s="510">
        <v>1143.7</v>
      </c>
    </row>
    <row r="5722" spans="3:9">
      <c r="C5722" s="869" t="s">
        <v>2087</v>
      </c>
      <c r="D5722" s="872">
        <v>0.875</v>
      </c>
      <c r="E5722" s="871">
        <v>680.1</v>
      </c>
      <c r="F5722" s="871">
        <v>485</v>
      </c>
      <c r="G5722" s="504">
        <v>680.1</v>
      </c>
      <c r="H5722" s="504">
        <v>485</v>
      </c>
      <c r="I5722" s="510">
        <v>1165.0999999999999</v>
      </c>
    </row>
    <row r="5723" spans="3:9">
      <c r="C5723" s="869" t="s">
        <v>2087</v>
      </c>
      <c r="D5723" s="872">
        <v>0.91666666666666663</v>
      </c>
      <c r="E5723" s="871">
        <v>672.4</v>
      </c>
      <c r="F5723" s="871">
        <v>449</v>
      </c>
      <c r="G5723" s="504">
        <v>672.4</v>
      </c>
      <c r="H5723" s="504">
        <v>449</v>
      </c>
      <c r="I5723" s="510">
        <v>1121.4000000000001</v>
      </c>
    </row>
    <row r="5724" spans="3:9">
      <c r="C5724" s="869" t="s">
        <v>2087</v>
      </c>
      <c r="D5724" s="872">
        <v>0.95833333333333337</v>
      </c>
      <c r="E5724" s="871">
        <v>649.6</v>
      </c>
      <c r="F5724" s="871">
        <v>426</v>
      </c>
      <c r="G5724" s="504">
        <v>649.6</v>
      </c>
      <c r="H5724" s="504">
        <v>426</v>
      </c>
      <c r="I5724" s="510">
        <v>1075.5999999999999</v>
      </c>
    </row>
    <row r="5725" spans="3:9">
      <c r="C5725" s="869" t="s">
        <v>2087</v>
      </c>
      <c r="D5725" s="872">
        <v>0</v>
      </c>
      <c r="E5725" s="871">
        <v>669.1</v>
      </c>
      <c r="F5725" s="871">
        <v>479</v>
      </c>
      <c r="G5725" s="504">
        <v>669.1</v>
      </c>
      <c r="H5725" s="504">
        <v>479</v>
      </c>
      <c r="I5725" s="510">
        <v>1148.0999999999999</v>
      </c>
    </row>
    <row r="5726" spans="3:9">
      <c r="C5726" s="869" t="s">
        <v>2087</v>
      </c>
      <c r="D5726" s="872">
        <v>4.1666666666666664E-2</v>
      </c>
      <c r="E5726" s="871">
        <v>680.3</v>
      </c>
      <c r="F5726" s="871">
        <v>487</v>
      </c>
      <c r="G5726" s="504">
        <v>680.3</v>
      </c>
      <c r="H5726" s="504">
        <v>487</v>
      </c>
      <c r="I5726" s="510">
        <v>1167.3</v>
      </c>
    </row>
    <row r="5727" spans="3:9">
      <c r="C5727" s="869" t="s">
        <v>2087</v>
      </c>
      <c r="D5727" s="872">
        <v>8.3333333333333329E-2</v>
      </c>
      <c r="E5727" s="871">
        <v>650</v>
      </c>
      <c r="F5727" s="871">
        <v>443</v>
      </c>
      <c r="G5727" s="504">
        <v>650</v>
      </c>
      <c r="H5727" s="504">
        <v>443</v>
      </c>
      <c r="I5727" s="510">
        <v>1093</v>
      </c>
    </row>
    <row r="5728" spans="3:9">
      <c r="C5728" s="869" t="s">
        <v>2087</v>
      </c>
      <c r="D5728" s="872">
        <v>0.125</v>
      </c>
      <c r="E5728" s="871">
        <v>667.7</v>
      </c>
      <c r="F5728" s="871">
        <v>422</v>
      </c>
      <c r="G5728" s="504">
        <v>667.7</v>
      </c>
      <c r="H5728" s="504">
        <v>422</v>
      </c>
      <c r="I5728" s="510">
        <v>1089.7</v>
      </c>
    </row>
    <row r="5729" spans="3:9">
      <c r="C5729" s="869" t="s">
        <v>2087</v>
      </c>
      <c r="D5729" s="872">
        <v>0.16666666666666666</v>
      </c>
      <c r="E5729" s="871">
        <v>649.9</v>
      </c>
      <c r="F5729" s="871">
        <v>497</v>
      </c>
      <c r="G5729" s="504">
        <v>649.9</v>
      </c>
      <c r="H5729" s="504">
        <v>497</v>
      </c>
      <c r="I5729" s="510">
        <v>1146.9000000000001</v>
      </c>
    </row>
    <row r="5730" spans="3:9">
      <c r="C5730" s="869" t="s">
        <v>2087</v>
      </c>
      <c r="D5730" s="872">
        <v>0.20833333333333334</v>
      </c>
      <c r="E5730" s="871">
        <v>646.6</v>
      </c>
      <c r="F5730" s="871">
        <v>482</v>
      </c>
      <c r="G5730" s="504">
        <v>646.6</v>
      </c>
      <c r="H5730" s="504">
        <v>482</v>
      </c>
      <c r="I5730" s="510">
        <v>1128.5999999999999</v>
      </c>
    </row>
    <row r="5731" spans="3:9">
      <c r="C5731" s="869" t="s">
        <v>2087</v>
      </c>
      <c r="D5731" s="872">
        <v>0.25</v>
      </c>
      <c r="E5731" s="871">
        <v>602.4</v>
      </c>
      <c r="F5731" s="871">
        <v>452</v>
      </c>
      <c r="G5731" s="504">
        <v>602.4</v>
      </c>
      <c r="H5731" s="504">
        <v>452</v>
      </c>
      <c r="I5731" s="510">
        <v>1054.4000000000001</v>
      </c>
    </row>
    <row r="5732" spans="3:9">
      <c r="C5732" s="869" t="s">
        <v>2087</v>
      </c>
      <c r="D5732" s="872">
        <v>0.29166666666666669</v>
      </c>
      <c r="E5732" s="871">
        <v>583.6</v>
      </c>
      <c r="F5732" s="871">
        <v>446</v>
      </c>
      <c r="G5732" s="504">
        <v>583.6</v>
      </c>
      <c r="H5732" s="504">
        <v>446</v>
      </c>
      <c r="I5732" s="510">
        <v>1029.5999999999999</v>
      </c>
    </row>
    <row r="5733" spans="3:9">
      <c r="C5733" s="869" t="s">
        <v>2087</v>
      </c>
      <c r="D5733" s="872">
        <v>0.33333333333333331</v>
      </c>
      <c r="E5733" s="871">
        <v>636.9</v>
      </c>
      <c r="F5733" s="871">
        <v>453</v>
      </c>
      <c r="G5733" s="504">
        <v>636.9</v>
      </c>
      <c r="H5733" s="504">
        <v>453</v>
      </c>
      <c r="I5733" s="510">
        <v>1089.9000000000001</v>
      </c>
    </row>
    <row r="5734" spans="3:9">
      <c r="C5734" s="869" t="s">
        <v>2087</v>
      </c>
      <c r="D5734" s="872">
        <v>0.375</v>
      </c>
      <c r="E5734" s="871">
        <v>641.20000000000005</v>
      </c>
      <c r="F5734" s="871">
        <v>457</v>
      </c>
      <c r="G5734" s="504">
        <v>641.20000000000005</v>
      </c>
      <c r="H5734" s="504">
        <v>457</v>
      </c>
      <c r="I5734" s="510">
        <v>1098.2</v>
      </c>
    </row>
    <row r="5735" spans="3:9">
      <c r="C5735" s="869" t="s">
        <v>2087</v>
      </c>
      <c r="D5735" s="872">
        <v>0.41666666666666669</v>
      </c>
      <c r="E5735" s="871">
        <v>644.9</v>
      </c>
      <c r="F5735" s="871">
        <v>451</v>
      </c>
      <c r="G5735" s="504">
        <v>644.9</v>
      </c>
      <c r="H5735" s="504">
        <v>451</v>
      </c>
      <c r="I5735" s="510">
        <v>1095.9000000000001</v>
      </c>
    </row>
    <row r="5736" spans="3:9">
      <c r="C5736" s="869" t="s">
        <v>2087</v>
      </c>
      <c r="D5736" s="872">
        <v>0.45833333333333331</v>
      </c>
      <c r="E5736" s="871">
        <v>637.79999999999995</v>
      </c>
      <c r="F5736" s="871">
        <v>416</v>
      </c>
      <c r="G5736" s="504">
        <v>637.79999999999995</v>
      </c>
      <c r="H5736" s="504">
        <v>416</v>
      </c>
      <c r="I5736" s="510">
        <v>1053.8</v>
      </c>
    </row>
    <row r="5737" spans="3:9">
      <c r="C5737" s="869" t="s">
        <v>2087</v>
      </c>
      <c r="D5737" s="872">
        <v>0.5</v>
      </c>
      <c r="E5737" s="871">
        <v>667.4</v>
      </c>
      <c r="F5737" s="871">
        <v>478</v>
      </c>
      <c r="G5737" s="504">
        <v>667.4</v>
      </c>
      <c r="H5737" s="504">
        <v>478</v>
      </c>
      <c r="I5737" s="510">
        <v>1145.4000000000001</v>
      </c>
    </row>
    <row r="5738" spans="3:9">
      <c r="C5738" s="869" t="s">
        <v>2087</v>
      </c>
      <c r="D5738" s="872">
        <v>0.54166666666666663</v>
      </c>
      <c r="E5738" s="871">
        <v>669.6</v>
      </c>
      <c r="F5738" s="871">
        <v>474</v>
      </c>
      <c r="G5738" s="504">
        <v>669.6</v>
      </c>
      <c r="H5738" s="504">
        <v>474</v>
      </c>
      <c r="I5738" s="510">
        <v>1143.5999999999999</v>
      </c>
    </row>
    <row r="5739" spans="3:9">
      <c r="C5739" s="869" t="s">
        <v>2087</v>
      </c>
      <c r="D5739" s="872">
        <v>0.58333333333333337</v>
      </c>
      <c r="E5739" s="871">
        <v>649.9</v>
      </c>
      <c r="F5739" s="871">
        <v>404</v>
      </c>
      <c r="G5739" s="504">
        <v>649.9</v>
      </c>
      <c r="H5739" s="504">
        <v>404</v>
      </c>
      <c r="I5739" s="510">
        <v>1053.9000000000001</v>
      </c>
    </row>
    <row r="5740" spans="3:9">
      <c r="C5740" s="869" t="s">
        <v>2087</v>
      </c>
      <c r="D5740" s="872">
        <v>0.625</v>
      </c>
      <c r="E5740" s="871">
        <v>646.5</v>
      </c>
      <c r="F5740" s="871">
        <v>436</v>
      </c>
      <c r="G5740" s="504">
        <v>646.5</v>
      </c>
      <c r="H5740" s="504">
        <v>436</v>
      </c>
      <c r="I5740" s="510">
        <v>1082.5</v>
      </c>
    </row>
    <row r="5741" spans="3:9">
      <c r="C5741" s="869" t="s">
        <v>2087</v>
      </c>
      <c r="D5741" s="872">
        <v>0.66666666666666663</v>
      </c>
      <c r="E5741" s="871">
        <v>645</v>
      </c>
      <c r="F5741" s="871">
        <v>449</v>
      </c>
      <c r="G5741" s="504">
        <v>645</v>
      </c>
      <c r="H5741" s="504">
        <v>449</v>
      </c>
      <c r="I5741" s="510">
        <v>1094</v>
      </c>
    </row>
    <row r="5742" spans="3:9">
      <c r="C5742" s="869" t="s">
        <v>2087</v>
      </c>
      <c r="D5742" s="872">
        <v>0.70833333333333337</v>
      </c>
      <c r="E5742" s="871">
        <v>644.1</v>
      </c>
      <c r="F5742" s="871">
        <v>463</v>
      </c>
      <c r="G5742" s="504">
        <v>644.1</v>
      </c>
      <c r="H5742" s="504">
        <v>463</v>
      </c>
      <c r="I5742" s="510">
        <v>1107.0999999999999</v>
      </c>
    </row>
    <row r="5743" spans="3:9">
      <c r="C5743" s="869" t="s">
        <v>2087</v>
      </c>
      <c r="D5743" s="872">
        <v>0.75</v>
      </c>
      <c r="E5743" s="871">
        <v>640.1</v>
      </c>
      <c r="F5743" s="871">
        <v>457</v>
      </c>
      <c r="G5743" s="504">
        <v>640.1</v>
      </c>
      <c r="H5743" s="504">
        <v>457</v>
      </c>
      <c r="I5743" s="510">
        <v>1097.0999999999999</v>
      </c>
    </row>
    <row r="5744" spans="3:9">
      <c r="C5744" s="869" t="s">
        <v>2087</v>
      </c>
      <c r="D5744" s="872">
        <v>0.79166666666666663</v>
      </c>
      <c r="E5744" s="871">
        <v>639.4</v>
      </c>
      <c r="F5744" s="871">
        <v>463</v>
      </c>
      <c r="G5744" s="504">
        <v>639.4</v>
      </c>
      <c r="H5744" s="504">
        <v>463</v>
      </c>
      <c r="I5744" s="510">
        <v>1102.4000000000001</v>
      </c>
    </row>
    <row r="5745" spans="3:9">
      <c r="C5745" s="869" t="s">
        <v>2087</v>
      </c>
      <c r="D5745" s="872">
        <v>0.83333333333333337</v>
      </c>
      <c r="E5745" s="871">
        <v>695.1</v>
      </c>
      <c r="F5745" s="871">
        <v>444</v>
      </c>
      <c r="G5745" s="504">
        <v>695.1</v>
      </c>
      <c r="H5745" s="504">
        <v>444</v>
      </c>
      <c r="I5745" s="510">
        <v>1139.0999999999999</v>
      </c>
    </row>
    <row r="5746" spans="3:9">
      <c r="C5746" s="869" t="s">
        <v>2087</v>
      </c>
      <c r="D5746" s="872">
        <v>0.875</v>
      </c>
      <c r="E5746" s="871">
        <v>668.7</v>
      </c>
      <c r="F5746" s="871">
        <v>444</v>
      </c>
      <c r="G5746" s="504">
        <v>668.7</v>
      </c>
      <c r="H5746" s="504">
        <v>444</v>
      </c>
      <c r="I5746" s="510">
        <v>1112.7</v>
      </c>
    </row>
    <row r="5747" spans="3:9">
      <c r="C5747" s="869" t="s">
        <v>2087</v>
      </c>
      <c r="D5747" s="872">
        <v>0.91666666666666663</v>
      </c>
      <c r="E5747" s="871">
        <v>649.9</v>
      </c>
      <c r="F5747" s="871">
        <v>456</v>
      </c>
      <c r="G5747" s="504">
        <v>649.9</v>
      </c>
      <c r="H5747" s="504">
        <v>456</v>
      </c>
      <c r="I5747" s="510">
        <v>1105.9000000000001</v>
      </c>
    </row>
    <row r="5748" spans="3:9">
      <c r="C5748" s="869" t="s">
        <v>2087</v>
      </c>
      <c r="D5748" s="872">
        <v>0.95833333333333337</v>
      </c>
      <c r="E5748" s="871">
        <v>649.9</v>
      </c>
      <c r="F5748" s="871">
        <v>465</v>
      </c>
      <c r="G5748" s="504">
        <v>649.9</v>
      </c>
      <c r="H5748" s="504">
        <v>465</v>
      </c>
      <c r="I5748" s="510">
        <v>1114.9000000000001</v>
      </c>
    </row>
    <row r="5749" spans="3:9">
      <c r="C5749" s="869" t="s">
        <v>2087</v>
      </c>
      <c r="D5749" s="872">
        <v>0</v>
      </c>
      <c r="E5749" s="871">
        <v>650</v>
      </c>
      <c r="F5749" s="871">
        <v>460</v>
      </c>
      <c r="G5749" s="504">
        <v>650</v>
      </c>
      <c r="H5749" s="504">
        <v>460</v>
      </c>
      <c r="I5749" s="510">
        <v>1110</v>
      </c>
    </row>
    <row r="5750" spans="3:9">
      <c r="C5750" s="869" t="s">
        <v>2087</v>
      </c>
      <c r="D5750" s="872">
        <v>4.1666666666666664E-2</v>
      </c>
      <c r="E5750" s="871">
        <v>650.1</v>
      </c>
      <c r="F5750" s="871">
        <v>460</v>
      </c>
      <c r="G5750" s="504">
        <v>650.1</v>
      </c>
      <c r="H5750" s="504">
        <v>460</v>
      </c>
      <c r="I5750" s="510">
        <v>1110.0999999999999</v>
      </c>
    </row>
    <row r="5751" spans="3:9">
      <c r="C5751" s="869" t="s">
        <v>2087</v>
      </c>
      <c r="D5751" s="872">
        <v>8.3333333333333329E-2</v>
      </c>
      <c r="E5751" s="871">
        <v>650</v>
      </c>
      <c r="F5751" s="871">
        <v>456</v>
      </c>
      <c r="G5751" s="504">
        <v>650</v>
      </c>
      <c r="H5751" s="504">
        <v>456</v>
      </c>
      <c r="I5751" s="510">
        <v>1106</v>
      </c>
    </row>
    <row r="5752" spans="3:9">
      <c r="C5752" s="869" t="s">
        <v>2087</v>
      </c>
      <c r="D5752" s="872">
        <v>0.125</v>
      </c>
      <c r="E5752" s="871">
        <v>650</v>
      </c>
      <c r="F5752" s="871">
        <v>454</v>
      </c>
      <c r="G5752" s="504">
        <v>650</v>
      </c>
      <c r="H5752" s="504">
        <v>454</v>
      </c>
      <c r="I5752" s="510">
        <v>1104</v>
      </c>
    </row>
    <row r="5753" spans="3:9">
      <c r="C5753" s="869" t="s">
        <v>2087</v>
      </c>
      <c r="D5753" s="872">
        <v>0.16666666666666666</v>
      </c>
      <c r="E5753" s="871">
        <v>650.20000000000005</v>
      </c>
      <c r="F5753" s="871">
        <v>443</v>
      </c>
      <c r="G5753" s="504">
        <v>650.20000000000005</v>
      </c>
      <c r="H5753" s="504">
        <v>443</v>
      </c>
      <c r="I5753" s="510">
        <v>1093.2</v>
      </c>
    </row>
    <row r="5754" spans="3:9">
      <c r="C5754" s="869" t="s">
        <v>2087</v>
      </c>
      <c r="D5754" s="872">
        <v>0.20833333333333334</v>
      </c>
      <c r="E5754" s="871">
        <v>649.79999999999995</v>
      </c>
      <c r="F5754" s="871">
        <v>409</v>
      </c>
      <c r="G5754" s="504">
        <v>649.79999999999995</v>
      </c>
      <c r="H5754" s="504">
        <v>409</v>
      </c>
      <c r="I5754" s="510">
        <v>1058.8</v>
      </c>
    </row>
    <row r="5755" spans="3:9">
      <c r="C5755" s="869" t="s">
        <v>2087</v>
      </c>
      <c r="D5755" s="872">
        <v>0.25</v>
      </c>
      <c r="E5755" s="871">
        <v>677.2</v>
      </c>
      <c r="F5755" s="871">
        <v>433</v>
      </c>
      <c r="G5755" s="504">
        <v>677.2</v>
      </c>
      <c r="H5755" s="504">
        <v>433</v>
      </c>
      <c r="I5755" s="510">
        <v>1110.2</v>
      </c>
    </row>
    <row r="5756" spans="3:9">
      <c r="C5756" s="869" t="s">
        <v>2087</v>
      </c>
      <c r="D5756" s="872">
        <v>0.29166666666666669</v>
      </c>
      <c r="E5756" s="871">
        <v>644.9</v>
      </c>
      <c r="F5756" s="871">
        <v>450</v>
      </c>
      <c r="G5756" s="504">
        <v>644.9</v>
      </c>
      <c r="H5756" s="504">
        <v>450</v>
      </c>
      <c r="I5756" s="510">
        <v>1094.9000000000001</v>
      </c>
    </row>
    <row r="5757" spans="3:9">
      <c r="C5757" s="869" t="s">
        <v>2087</v>
      </c>
      <c r="D5757" s="872">
        <v>0.33333333333333331</v>
      </c>
      <c r="E5757" s="871">
        <v>639.9</v>
      </c>
      <c r="F5757" s="871">
        <v>443</v>
      </c>
      <c r="G5757" s="504">
        <v>639.9</v>
      </c>
      <c r="H5757" s="504">
        <v>443</v>
      </c>
      <c r="I5757" s="510">
        <v>1082.9000000000001</v>
      </c>
    </row>
    <row r="5758" spans="3:9">
      <c r="C5758" s="869" t="s">
        <v>2087</v>
      </c>
      <c r="D5758" s="872">
        <v>0.375</v>
      </c>
      <c r="E5758" s="871">
        <v>640</v>
      </c>
      <c r="F5758" s="871">
        <v>443</v>
      </c>
      <c r="G5758" s="504">
        <v>640</v>
      </c>
      <c r="H5758" s="504">
        <v>443</v>
      </c>
      <c r="I5758" s="510">
        <v>1083</v>
      </c>
    </row>
    <row r="5759" spans="3:9">
      <c r="C5759" s="869" t="s">
        <v>2087</v>
      </c>
      <c r="D5759" s="872">
        <v>0.41666666666666669</v>
      </c>
      <c r="E5759" s="871">
        <v>636.29999999999995</v>
      </c>
      <c r="F5759" s="871">
        <v>438</v>
      </c>
      <c r="G5759" s="504">
        <v>636.29999999999995</v>
      </c>
      <c r="H5759" s="504">
        <v>438</v>
      </c>
      <c r="I5759" s="510">
        <v>1074.3</v>
      </c>
    </row>
    <row r="5760" spans="3:9">
      <c r="C5760" s="869" t="s">
        <v>2087</v>
      </c>
      <c r="D5760" s="872">
        <v>0.45833333333333331</v>
      </c>
      <c r="E5760" s="871">
        <v>634.1</v>
      </c>
      <c r="F5760" s="871">
        <v>445</v>
      </c>
      <c r="G5760" s="504">
        <v>634.1</v>
      </c>
      <c r="H5760" s="504">
        <v>445</v>
      </c>
      <c r="I5760" s="510">
        <v>1079.0999999999999</v>
      </c>
    </row>
    <row r="5761" spans="3:9">
      <c r="C5761" s="869" t="s">
        <v>2087</v>
      </c>
      <c r="D5761" s="872">
        <v>0.5</v>
      </c>
      <c r="E5761" s="871">
        <v>642.6</v>
      </c>
      <c r="F5761" s="871">
        <v>433</v>
      </c>
      <c r="G5761" s="504">
        <v>642.6</v>
      </c>
      <c r="H5761" s="504">
        <v>433</v>
      </c>
      <c r="I5761" s="510">
        <v>1075.5999999999999</v>
      </c>
    </row>
    <row r="5762" spans="3:9">
      <c r="C5762" s="869" t="s">
        <v>2087</v>
      </c>
      <c r="D5762" s="872">
        <v>0.54166666666666663</v>
      </c>
      <c r="E5762" s="871">
        <v>638</v>
      </c>
      <c r="F5762" s="871">
        <v>420</v>
      </c>
      <c r="G5762" s="504">
        <v>638</v>
      </c>
      <c r="H5762" s="504">
        <v>420</v>
      </c>
      <c r="I5762" s="510">
        <v>1058</v>
      </c>
    </row>
    <row r="5763" spans="3:9">
      <c r="C5763" s="869" t="s">
        <v>2087</v>
      </c>
      <c r="D5763" s="872">
        <v>0.58333333333333337</v>
      </c>
      <c r="E5763" s="871">
        <v>637.9</v>
      </c>
      <c r="F5763" s="871">
        <v>435</v>
      </c>
      <c r="G5763" s="504">
        <v>637.9</v>
      </c>
      <c r="H5763" s="504">
        <v>435</v>
      </c>
      <c r="I5763" s="510">
        <v>1072.9000000000001</v>
      </c>
    </row>
    <row r="5764" spans="3:9">
      <c r="C5764" s="869" t="s">
        <v>2087</v>
      </c>
      <c r="D5764" s="872">
        <v>0.625</v>
      </c>
      <c r="E5764" s="871">
        <v>638</v>
      </c>
      <c r="F5764" s="871">
        <v>438</v>
      </c>
      <c r="G5764" s="504">
        <v>638</v>
      </c>
      <c r="H5764" s="504">
        <v>438</v>
      </c>
      <c r="I5764" s="510">
        <v>1076</v>
      </c>
    </row>
    <row r="5765" spans="3:9">
      <c r="C5765" s="869" t="s">
        <v>2087</v>
      </c>
      <c r="D5765" s="872">
        <v>0.66666666666666663</v>
      </c>
      <c r="E5765" s="871">
        <v>641.9</v>
      </c>
      <c r="F5765" s="871">
        <v>424</v>
      </c>
      <c r="G5765" s="504">
        <v>641.9</v>
      </c>
      <c r="H5765" s="504">
        <v>424</v>
      </c>
      <c r="I5765" s="510">
        <v>1065.9000000000001</v>
      </c>
    </row>
    <row r="5766" spans="3:9">
      <c r="C5766" s="869" t="s">
        <v>2087</v>
      </c>
      <c r="D5766" s="872">
        <v>0.70833333333333337</v>
      </c>
      <c r="E5766" s="871">
        <v>646.70000000000005</v>
      </c>
      <c r="F5766" s="871">
        <v>428</v>
      </c>
      <c r="G5766" s="504">
        <v>646.70000000000005</v>
      </c>
      <c r="H5766" s="504">
        <v>428</v>
      </c>
      <c r="I5766" s="510">
        <v>1074.7</v>
      </c>
    </row>
    <row r="5767" spans="3:9">
      <c r="C5767" s="869" t="s">
        <v>2087</v>
      </c>
      <c r="D5767" s="872">
        <v>0.75</v>
      </c>
      <c r="E5767" s="871">
        <v>650</v>
      </c>
      <c r="F5767" s="871">
        <v>432</v>
      </c>
      <c r="G5767" s="504">
        <v>650</v>
      </c>
      <c r="H5767" s="504">
        <v>432</v>
      </c>
      <c r="I5767" s="510">
        <v>1082</v>
      </c>
    </row>
    <row r="5768" spans="3:9">
      <c r="C5768" s="869" t="s">
        <v>2087</v>
      </c>
      <c r="D5768" s="872">
        <v>0.79166666666666663</v>
      </c>
      <c r="E5768" s="871">
        <v>650.20000000000005</v>
      </c>
      <c r="F5768" s="871">
        <v>432</v>
      </c>
      <c r="G5768" s="504">
        <v>650.20000000000005</v>
      </c>
      <c r="H5768" s="504">
        <v>432</v>
      </c>
      <c r="I5768" s="510">
        <v>1082.2</v>
      </c>
    </row>
    <row r="5769" spans="3:9">
      <c r="C5769" s="869" t="s">
        <v>2087</v>
      </c>
      <c r="D5769" s="872">
        <v>0.83333333333333337</v>
      </c>
      <c r="E5769" s="871">
        <v>646</v>
      </c>
      <c r="F5769" s="871">
        <v>434</v>
      </c>
      <c r="G5769" s="504">
        <v>646</v>
      </c>
      <c r="H5769" s="504">
        <v>434</v>
      </c>
      <c r="I5769" s="510">
        <v>1080</v>
      </c>
    </row>
    <row r="5770" spans="3:9">
      <c r="C5770" s="869" t="s">
        <v>2087</v>
      </c>
      <c r="D5770" s="872">
        <v>0.875</v>
      </c>
      <c r="E5770" s="871">
        <v>691.3</v>
      </c>
      <c r="F5770" s="871">
        <v>435</v>
      </c>
      <c r="G5770" s="504">
        <v>691.3</v>
      </c>
      <c r="H5770" s="504">
        <v>435</v>
      </c>
      <c r="I5770" s="510">
        <v>1126.3</v>
      </c>
    </row>
    <row r="5771" spans="3:9">
      <c r="C5771" s="869" t="s">
        <v>2087</v>
      </c>
      <c r="D5771" s="872">
        <v>0.91666666666666663</v>
      </c>
      <c r="E5771" s="871">
        <v>720.2</v>
      </c>
      <c r="F5771" s="871">
        <v>449</v>
      </c>
      <c r="G5771" s="504">
        <v>720.2</v>
      </c>
      <c r="H5771" s="504">
        <v>449</v>
      </c>
      <c r="I5771" s="510">
        <v>1169.2</v>
      </c>
    </row>
    <row r="5772" spans="3:9">
      <c r="C5772" s="869" t="s">
        <v>2087</v>
      </c>
      <c r="D5772" s="872">
        <v>0.95833333333333337</v>
      </c>
      <c r="E5772" s="871">
        <v>712.9</v>
      </c>
      <c r="F5772" s="871">
        <v>461</v>
      </c>
      <c r="G5772" s="504">
        <v>712.9</v>
      </c>
      <c r="H5772" s="504">
        <v>461</v>
      </c>
      <c r="I5772" s="510">
        <v>1173.9000000000001</v>
      </c>
    </row>
    <row r="5773" spans="3:9">
      <c r="C5773" s="869" t="s">
        <v>2087</v>
      </c>
      <c r="D5773" s="872">
        <v>0</v>
      </c>
      <c r="E5773" s="871">
        <v>700</v>
      </c>
      <c r="F5773" s="871">
        <v>456</v>
      </c>
      <c r="G5773" s="504">
        <v>700</v>
      </c>
      <c r="H5773" s="504">
        <v>456</v>
      </c>
      <c r="I5773" s="510">
        <v>1156</v>
      </c>
    </row>
    <row r="5774" spans="3:9">
      <c r="C5774" s="869" t="s">
        <v>2087</v>
      </c>
      <c r="D5774" s="872">
        <v>4.1666666666666664E-2</v>
      </c>
      <c r="E5774" s="871">
        <v>646.9</v>
      </c>
      <c r="F5774" s="871">
        <v>454</v>
      </c>
      <c r="G5774" s="504">
        <v>646.9</v>
      </c>
      <c r="H5774" s="504">
        <v>454</v>
      </c>
      <c r="I5774" s="510">
        <v>1100.9000000000001</v>
      </c>
    </row>
    <row r="5775" spans="3:9">
      <c r="C5775" s="869" t="s">
        <v>2087</v>
      </c>
      <c r="D5775" s="872">
        <v>8.3333333333333329E-2</v>
      </c>
      <c r="E5775" s="871">
        <v>639.9</v>
      </c>
      <c r="F5775" s="871">
        <v>427</v>
      </c>
      <c r="G5775" s="504">
        <v>639.9</v>
      </c>
      <c r="H5775" s="504">
        <v>427</v>
      </c>
      <c r="I5775" s="510">
        <v>1066.9000000000001</v>
      </c>
    </row>
    <row r="5776" spans="3:9">
      <c r="C5776" s="869" t="s">
        <v>2087</v>
      </c>
      <c r="D5776" s="872">
        <v>0.125</v>
      </c>
      <c r="E5776" s="871">
        <v>645.5</v>
      </c>
      <c r="F5776" s="871">
        <v>419</v>
      </c>
      <c r="G5776" s="504">
        <v>645.5</v>
      </c>
      <c r="H5776" s="504">
        <v>419</v>
      </c>
      <c r="I5776" s="510">
        <v>1064.5</v>
      </c>
    </row>
    <row r="5777" spans="3:9">
      <c r="C5777" s="869" t="s">
        <v>2087</v>
      </c>
      <c r="D5777" s="872">
        <v>0.16666666666666666</v>
      </c>
      <c r="E5777" s="871">
        <v>637.20000000000005</v>
      </c>
      <c r="F5777" s="871">
        <v>409</v>
      </c>
      <c r="G5777" s="504">
        <v>637.20000000000005</v>
      </c>
      <c r="H5777" s="504">
        <v>409</v>
      </c>
      <c r="I5777" s="510">
        <v>1046.2</v>
      </c>
    </row>
    <row r="5778" spans="3:9">
      <c r="C5778" s="869" t="s">
        <v>2087</v>
      </c>
      <c r="D5778" s="872">
        <v>0.20833333333333334</v>
      </c>
      <c r="E5778" s="871">
        <v>677</v>
      </c>
      <c r="F5778" s="871">
        <v>425</v>
      </c>
      <c r="G5778" s="504">
        <v>677</v>
      </c>
      <c r="H5778" s="504">
        <v>425</v>
      </c>
      <c r="I5778" s="510">
        <v>1102</v>
      </c>
    </row>
    <row r="5779" spans="3:9">
      <c r="C5779" s="869" t="s">
        <v>2087</v>
      </c>
      <c r="D5779" s="872">
        <v>0.25</v>
      </c>
      <c r="E5779" s="871">
        <v>700.1</v>
      </c>
      <c r="F5779" s="871">
        <v>461</v>
      </c>
      <c r="G5779" s="504">
        <v>700.1</v>
      </c>
      <c r="H5779" s="504">
        <v>461</v>
      </c>
      <c r="I5779" s="510">
        <v>1161.0999999999999</v>
      </c>
    </row>
    <row r="5780" spans="3:9">
      <c r="C5780" s="869" t="s">
        <v>2087</v>
      </c>
      <c r="D5780" s="872">
        <v>0.29166666666666669</v>
      </c>
      <c r="E5780" s="871">
        <v>700.1</v>
      </c>
      <c r="F5780" s="871">
        <v>467</v>
      </c>
      <c r="G5780" s="504">
        <v>700.1</v>
      </c>
      <c r="H5780" s="504">
        <v>467</v>
      </c>
      <c r="I5780" s="510">
        <v>1167.0999999999999</v>
      </c>
    </row>
    <row r="5781" spans="3:9">
      <c r="C5781" s="869" t="s">
        <v>2087</v>
      </c>
      <c r="D5781" s="872">
        <v>0.33333333333333331</v>
      </c>
      <c r="E5781" s="871">
        <v>668.6</v>
      </c>
      <c r="F5781" s="871">
        <v>449</v>
      </c>
      <c r="G5781" s="504">
        <v>668.6</v>
      </c>
      <c r="H5781" s="504">
        <v>449</v>
      </c>
      <c r="I5781" s="510">
        <v>1117.5999999999999</v>
      </c>
    </row>
    <row r="5782" spans="3:9">
      <c r="C5782" s="869" t="s">
        <v>2087</v>
      </c>
      <c r="D5782" s="872">
        <v>0.375</v>
      </c>
      <c r="E5782" s="871">
        <v>649.9</v>
      </c>
      <c r="F5782" s="871">
        <v>441</v>
      </c>
      <c r="G5782" s="504">
        <v>649.9</v>
      </c>
      <c r="H5782" s="504">
        <v>441</v>
      </c>
      <c r="I5782" s="510">
        <v>1090.9000000000001</v>
      </c>
    </row>
    <row r="5783" spans="3:9">
      <c r="C5783" s="869" t="s">
        <v>2087</v>
      </c>
      <c r="D5783" s="872">
        <v>0.41666666666666669</v>
      </c>
      <c r="E5783" s="871">
        <v>650</v>
      </c>
      <c r="F5783" s="871">
        <v>428</v>
      </c>
      <c r="G5783" s="504">
        <v>650</v>
      </c>
      <c r="H5783" s="504">
        <v>428</v>
      </c>
      <c r="I5783" s="510">
        <v>1078</v>
      </c>
    </row>
    <row r="5784" spans="3:9">
      <c r="C5784" s="869" t="s">
        <v>2087</v>
      </c>
      <c r="D5784" s="872">
        <v>0.45833333333333331</v>
      </c>
      <c r="E5784" s="871">
        <v>650.1</v>
      </c>
      <c r="F5784" s="871">
        <v>428</v>
      </c>
      <c r="G5784" s="504">
        <v>650.1</v>
      </c>
      <c r="H5784" s="504">
        <v>428</v>
      </c>
      <c r="I5784" s="510">
        <v>1078.0999999999999</v>
      </c>
    </row>
    <row r="5785" spans="3:9">
      <c r="C5785" s="869" t="s">
        <v>2087</v>
      </c>
      <c r="D5785" s="872">
        <v>0.5</v>
      </c>
      <c r="E5785" s="871">
        <v>648.1</v>
      </c>
      <c r="F5785" s="871">
        <v>431</v>
      </c>
      <c r="G5785" s="504">
        <v>648.1</v>
      </c>
      <c r="H5785" s="504">
        <v>431</v>
      </c>
      <c r="I5785" s="510">
        <v>1079.0999999999999</v>
      </c>
    </row>
    <row r="5786" spans="3:9">
      <c r="C5786" s="869" t="s">
        <v>2087</v>
      </c>
      <c r="D5786" s="872">
        <v>0.54166666666666663</v>
      </c>
      <c r="E5786" s="871">
        <v>646.1</v>
      </c>
      <c r="F5786" s="871">
        <v>436</v>
      </c>
      <c r="G5786" s="504">
        <v>646.1</v>
      </c>
      <c r="H5786" s="504">
        <v>436</v>
      </c>
      <c r="I5786" s="510">
        <v>1082.0999999999999</v>
      </c>
    </row>
    <row r="5787" spans="3:9">
      <c r="C5787" s="869" t="s">
        <v>2087</v>
      </c>
      <c r="D5787" s="872">
        <v>0.58333333333333337</v>
      </c>
      <c r="E5787" s="871">
        <v>647</v>
      </c>
      <c r="F5787" s="871">
        <v>448</v>
      </c>
      <c r="G5787" s="504">
        <v>647</v>
      </c>
      <c r="H5787" s="504">
        <v>448</v>
      </c>
      <c r="I5787" s="510">
        <v>1095</v>
      </c>
    </row>
    <row r="5788" spans="3:9">
      <c r="C5788" s="869" t="s">
        <v>2087</v>
      </c>
      <c r="D5788" s="872">
        <v>0.625</v>
      </c>
      <c r="E5788" s="871">
        <v>650.4</v>
      </c>
      <c r="F5788" s="871">
        <v>425</v>
      </c>
      <c r="G5788" s="504">
        <v>650.4</v>
      </c>
      <c r="H5788" s="504">
        <v>425</v>
      </c>
      <c r="I5788" s="510">
        <v>1075.4000000000001</v>
      </c>
    </row>
    <row r="5789" spans="3:9">
      <c r="C5789" s="869" t="s">
        <v>2087</v>
      </c>
      <c r="D5789" s="872">
        <v>0.66666666666666663</v>
      </c>
      <c r="E5789" s="871">
        <v>630.29999999999995</v>
      </c>
      <c r="F5789" s="871">
        <v>437</v>
      </c>
      <c r="G5789" s="504">
        <v>630.29999999999995</v>
      </c>
      <c r="H5789" s="504">
        <v>437</v>
      </c>
      <c r="I5789" s="510">
        <v>1067.3</v>
      </c>
    </row>
    <row r="5790" spans="3:9">
      <c r="C5790" s="869" t="s">
        <v>2087</v>
      </c>
      <c r="D5790" s="872">
        <v>0.70833333333333337</v>
      </c>
      <c r="E5790" s="871">
        <v>668.4</v>
      </c>
      <c r="F5790" s="871">
        <v>451</v>
      </c>
      <c r="G5790" s="504">
        <v>668.4</v>
      </c>
      <c r="H5790" s="504">
        <v>451</v>
      </c>
      <c r="I5790" s="510">
        <v>1119.4000000000001</v>
      </c>
    </row>
    <row r="5791" spans="3:9">
      <c r="C5791" s="869" t="s">
        <v>2087</v>
      </c>
      <c r="D5791" s="872">
        <v>0.75</v>
      </c>
      <c r="E5791" s="871">
        <v>684.2</v>
      </c>
      <c r="F5791" s="871">
        <v>446</v>
      </c>
      <c r="G5791" s="504">
        <v>684.2</v>
      </c>
      <c r="H5791" s="504">
        <v>446</v>
      </c>
      <c r="I5791" s="510">
        <v>1130.2</v>
      </c>
    </row>
    <row r="5792" spans="3:9">
      <c r="C5792" s="869" t="s">
        <v>2087</v>
      </c>
      <c r="D5792" s="872">
        <v>0.79166666666666663</v>
      </c>
      <c r="E5792" s="871">
        <v>643.1</v>
      </c>
      <c r="F5792" s="871">
        <v>410</v>
      </c>
      <c r="G5792" s="504">
        <v>643.1</v>
      </c>
      <c r="H5792" s="504">
        <v>410</v>
      </c>
      <c r="I5792" s="510">
        <v>1053.0999999999999</v>
      </c>
    </row>
    <row r="5793" spans="3:9">
      <c r="C5793" s="869" t="s">
        <v>2087</v>
      </c>
      <c r="D5793" s="872">
        <v>0.83333333333333337</v>
      </c>
      <c r="E5793" s="871">
        <v>600.79999999999995</v>
      </c>
      <c r="F5793" s="871">
        <v>426</v>
      </c>
      <c r="G5793" s="504">
        <v>600.79999999999995</v>
      </c>
      <c r="H5793" s="504">
        <v>426</v>
      </c>
      <c r="I5793" s="510">
        <v>1026.8</v>
      </c>
    </row>
    <row r="5794" spans="3:9">
      <c r="C5794" s="869" t="s">
        <v>2087</v>
      </c>
      <c r="D5794" s="872">
        <v>0.875</v>
      </c>
      <c r="E5794" s="871">
        <v>700.1</v>
      </c>
      <c r="F5794" s="871">
        <v>434</v>
      </c>
      <c r="G5794" s="504">
        <v>700.1</v>
      </c>
      <c r="H5794" s="504">
        <v>434</v>
      </c>
      <c r="I5794" s="510">
        <v>1134.0999999999999</v>
      </c>
    </row>
    <row r="5795" spans="3:9">
      <c r="C5795" s="869" t="s">
        <v>2087</v>
      </c>
      <c r="D5795" s="872">
        <v>0.91666666666666663</v>
      </c>
      <c r="E5795" s="871">
        <v>646.79999999999995</v>
      </c>
      <c r="F5795" s="871">
        <v>429</v>
      </c>
      <c r="G5795" s="504">
        <v>646.79999999999995</v>
      </c>
      <c r="H5795" s="504">
        <v>429</v>
      </c>
      <c r="I5795" s="510">
        <v>1075.8</v>
      </c>
    </row>
    <row r="5796" spans="3:9">
      <c r="C5796" s="869" t="s">
        <v>2087</v>
      </c>
      <c r="D5796" s="872">
        <v>0.95833333333333337</v>
      </c>
      <c r="E5796" s="871">
        <v>610.29999999999995</v>
      </c>
      <c r="F5796" s="871">
        <v>415</v>
      </c>
      <c r="G5796" s="504">
        <v>610.29999999999995</v>
      </c>
      <c r="H5796" s="504">
        <v>415</v>
      </c>
      <c r="I5796" s="510">
        <v>1025.3</v>
      </c>
    </row>
    <row r="5797" spans="3:9">
      <c r="C5797" s="869" t="s">
        <v>2087</v>
      </c>
      <c r="D5797" s="872">
        <v>0</v>
      </c>
      <c r="E5797" s="871">
        <v>650.20000000000005</v>
      </c>
      <c r="F5797" s="871">
        <v>425</v>
      </c>
      <c r="G5797" s="504">
        <v>650.20000000000005</v>
      </c>
      <c r="H5797" s="504">
        <v>425</v>
      </c>
      <c r="I5797" s="510">
        <v>1075.2</v>
      </c>
    </row>
    <row r="5798" spans="3:9">
      <c r="C5798" s="869" t="s">
        <v>2087</v>
      </c>
      <c r="D5798" s="872">
        <v>4.1666666666666664E-2</v>
      </c>
      <c r="E5798" s="871">
        <v>649.9</v>
      </c>
      <c r="F5798" s="871">
        <v>426</v>
      </c>
      <c r="G5798" s="504">
        <v>649.9</v>
      </c>
      <c r="H5798" s="504">
        <v>426</v>
      </c>
      <c r="I5798" s="510">
        <v>1075.9000000000001</v>
      </c>
    </row>
    <row r="5799" spans="3:9">
      <c r="C5799" s="869" t="s">
        <v>2087</v>
      </c>
      <c r="D5799" s="872">
        <v>8.3333333333333329E-2</v>
      </c>
      <c r="E5799" s="871">
        <v>661</v>
      </c>
      <c r="F5799" s="871">
        <v>430</v>
      </c>
      <c r="G5799" s="504">
        <v>661</v>
      </c>
      <c r="H5799" s="504">
        <v>430</v>
      </c>
      <c r="I5799" s="510">
        <v>1091</v>
      </c>
    </row>
    <row r="5800" spans="3:9">
      <c r="C5800" s="869" t="s">
        <v>2087</v>
      </c>
      <c r="D5800" s="872">
        <v>0.125</v>
      </c>
      <c r="E5800" s="871">
        <v>664.1</v>
      </c>
      <c r="F5800" s="871">
        <v>455</v>
      </c>
      <c r="G5800" s="504">
        <v>664.1</v>
      </c>
      <c r="H5800" s="504">
        <v>455</v>
      </c>
      <c r="I5800" s="510">
        <v>1119.0999999999999</v>
      </c>
    </row>
    <row r="5801" spans="3:9">
      <c r="C5801" s="869" t="s">
        <v>2087</v>
      </c>
      <c r="D5801" s="872">
        <v>0.16666666666666666</v>
      </c>
      <c r="E5801" s="871">
        <v>637.70000000000005</v>
      </c>
      <c r="F5801" s="871">
        <v>436</v>
      </c>
      <c r="G5801" s="504">
        <v>637.70000000000005</v>
      </c>
      <c r="H5801" s="504">
        <v>436</v>
      </c>
      <c r="I5801" s="510">
        <v>1073.7</v>
      </c>
    </row>
    <row r="5802" spans="3:9">
      <c r="C5802" s="869" t="s">
        <v>2087</v>
      </c>
      <c r="D5802" s="872">
        <v>0.20833333333333334</v>
      </c>
      <c r="E5802" s="871">
        <v>630</v>
      </c>
      <c r="F5802" s="871">
        <v>419</v>
      </c>
      <c r="G5802" s="504">
        <v>630</v>
      </c>
      <c r="H5802" s="504">
        <v>419</v>
      </c>
      <c r="I5802" s="510">
        <v>1049</v>
      </c>
    </row>
    <row r="5803" spans="3:9">
      <c r="C5803" s="869" t="s">
        <v>2087</v>
      </c>
      <c r="D5803" s="872">
        <v>0.25</v>
      </c>
      <c r="E5803" s="871">
        <v>635.1</v>
      </c>
      <c r="F5803" s="871">
        <v>419</v>
      </c>
      <c r="G5803" s="504">
        <v>635.1</v>
      </c>
      <c r="H5803" s="504">
        <v>419</v>
      </c>
      <c r="I5803" s="510">
        <v>1054.0999999999999</v>
      </c>
    </row>
    <row r="5804" spans="3:9">
      <c r="C5804" s="869" t="s">
        <v>2087</v>
      </c>
      <c r="D5804" s="872">
        <v>0.29166666666666669</v>
      </c>
      <c r="E5804" s="871">
        <v>677</v>
      </c>
      <c r="F5804" s="871">
        <v>445</v>
      </c>
      <c r="G5804" s="504">
        <v>677</v>
      </c>
      <c r="H5804" s="504">
        <v>445</v>
      </c>
      <c r="I5804" s="510">
        <v>1122</v>
      </c>
    </row>
    <row r="5805" spans="3:9">
      <c r="C5805" s="869" t="s">
        <v>2087</v>
      </c>
      <c r="D5805" s="872">
        <v>0.33333333333333331</v>
      </c>
      <c r="E5805" s="871">
        <v>644.6</v>
      </c>
      <c r="F5805" s="871">
        <v>435</v>
      </c>
      <c r="G5805" s="504">
        <v>644.6</v>
      </c>
      <c r="H5805" s="504">
        <v>435</v>
      </c>
      <c r="I5805" s="510">
        <v>1079.5999999999999</v>
      </c>
    </row>
    <row r="5806" spans="3:9">
      <c r="C5806" s="869" t="s">
        <v>2087</v>
      </c>
      <c r="D5806" s="872">
        <v>0.375</v>
      </c>
      <c r="E5806" s="871">
        <v>640.1</v>
      </c>
      <c r="F5806" s="871">
        <v>417</v>
      </c>
      <c r="G5806" s="504">
        <v>640.1</v>
      </c>
      <c r="H5806" s="504">
        <v>417</v>
      </c>
      <c r="I5806" s="510">
        <v>1057.0999999999999</v>
      </c>
    </row>
    <row r="5807" spans="3:9">
      <c r="C5807" s="869" t="s">
        <v>2087</v>
      </c>
      <c r="D5807" s="872">
        <v>0.41666666666666669</v>
      </c>
      <c r="E5807" s="871">
        <v>639.9</v>
      </c>
      <c r="F5807" s="871">
        <v>435</v>
      </c>
      <c r="G5807" s="504">
        <v>639.9</v>
      </c>
      <c r="H5807" s="504">
        <v>435</v>
      </c>
      <c r="I5807" s="510">
        <v>1074.9000000000001</v>
      </c>
    </row>
    <row r="5808" spans="3:9">
      <c r="C5808" s="869" t="s">
        <v>2087</v>
      </c>
      <c r="D5808" s="872">
        <v>0.45833333333333331</v>
      </c>
      <c r="E5808" s="871">
        <v>640.20000000000005</v>
      </c>
      <c r="F5808" s="871">
        <v>428</v>
      </c>
      <c r="G5808" s="504">
        <v>640.20000000000005</v>
      </c>
      <c r="H5808" s="504">
        <v>428</v>
      </c>
      <c r="I5808" s="510">
        <v>1068.2</v>
      </c>
    </row>
    <row r="5809" spans="3:9">
      <c r="C5809" s="869" t="s">
        <v>2087</v>
      </c>
      <c r="D5809" s="872">
        <v>0.5</v>
      </c>
      <c r="E5809" s="871">
        <v>629.20000000000005</v>
      </c>
      <c r="F5809" s="871">
        <v>402</v>
      </c>
      <c r="G5809" s="504">
        <v>629.20000000000005</v>
      </c>
      <c r="H5809" s="504">
        <v>402</v>
      </c>
      <c r="I5809" s="510">
        <v>1031.2</v>
      </c>
    </row>
    <row r="5810" spans="3:9">
      <c r="C5810" s="869" t="s">
        <v>2087</v>
      </c>
      <c r="D5810" s="872">
        <v>0.54166666666666663</v>
      </c>
      <c r="E5810" s="871">
        <v>630.29999999999995</v>
      </c>
      <c r="F5810" s="871">
        <v>415</v>
      </c>
      <c r="G5810" s="504">
        <v>630.29999999999995</v>
      </c>
      <c r="H5810" s="504">
        <v>415</v>
      </c>
      <c r="I5810" s="510">
        <v>1045.3</v>
      </c>
    </row>
    <row r="5811" spans="3:9">
      <c r="C5811" s="869" t="s">
        <v>2087</v>
      </c>
      <c r="D5811" s="872">
        <v>0.58333333333333337</v>
      </c>
      <c r="E5811" s="871">
        <v>635</v>
      </c>
      <c r="F5811" s="871">
        <v>419</v>
      </c>
      <c r="G5811" s="504">
        <v>635</v>
      </c>
      <c r="H5811" s="504">
        <v>419</v>
      </c>
      <c r="I5811" s="510">
        <v>1054</v>
      </c>
    </row>
    <row r="5812" spans="3:9">
      <c r="C5812" s="869" t="s">
        <v>2087</v>
      </c>
      <c r="D5812" s="872">
        <v>0.625</v>
      </c>
      <c r="E5812" s="871">
        <v>634.70000000000005</v>
      </c>
      <c r="F5812" s="871">
        <v>440</v>
      </c>
      <c r="G5812" s="504">
        <v>634.70000000000005</v>
      </c>
      <c r="H5812" s="504">
        <v>440</v>
      </c>
      <c r="I5812" s="510">
        <v>1074.7</v>
      </c>
    </row>
    <row r="5813" spans="3:9">
      <c r="C5813" s="869" t="s">
        <v>2087</v>
      </c>
      <c r="D5813" s="872">
        <v>0.66666666666666663</v>
      </c>
      <c r="E5813" s="871">
        <v>637</v>
      </c>
      <c r="F5813" s="871">
        <v>438</v>
      </c>
      <c r="G5813" s="504">
        <v>637</v>
      </c>
      <c r="H5813" s="504">
        <v>438</v>
      </c>
      <c r="I5813" s="510">
        <v>1075</v>
      </c>
    </row>
    <row r="5814" spans="3:9">
      <c r="C5814" s="869" t="s">
        <v>2087</v>
      </c>
      <c r="D5814" s="872">
        <v>0.70833333333333337</v>
      </c>
      <c r="E5814" s="871">
        <v>641.79999999999995</v>
      </c>
      <c r="F5814" s="871">
        <v>435</v>
      </c>
      <c r="G5814" s="504">
        <v>641.79999999999995</v>
      </c>
      <c r="H5814" s="504">
        <v>435</v>
      </c>
      <c r="I5814" s="510">
        <v>1076.8</v>
      </c>
    </row>
    <row r="5815" spans="3:9">
      <c r="C5815" s="869" t="s">
        <v>2087</v>
      </c>
      <c r="D5815" s="872">
        <v>0.75</v>
      </c>
      <c r="E5815" s="871">
        <v>684.4</v>
      </c>
      <c r="F5815" s="871">
        <v>443</v>
      </c>
      <c r="G5815" s="504">
        <v>684.4</v>
      </c>
      <c r="H5815" s="504">
        <v>443</v>
      </c>
      <c r="I5815" s="510">
        <v>1127.4000000000001</v>
      </c>
    </row>
    <row r="5816" spans="3:9">
      <c r="C5816" s="869" t="s">
        <v>2087</v>
      </c>
      <c r="D5816" s="872">
        <v>0.79166666666666663</v>
      </c>
      <c r="E5816" s="871">
        <v>638.5</v>
      </c>
      <c r="F5816" s="871">
        <v>450</v>
      </c>
      <c r="G5816" s="504">
        <v>638.5</v>
      </c>
      <c r="H5816" s="504">
        <v>450</v>
      </c>
      <c r="I5816" s="510">
        <v>1088.5</v>
      </c>
    </row>
    <row r="5817" spans="3:9">
      <c r="C5817" s="869" t="s">
        <v>2087</v>
      </c>
      <c r="D5817" s="872">
        <v>0.83333333333333337</v>
      </c>
      <c r="E5817" s="871">
        <v>619.79999999999995</v>
      </c>
      <c r="F5817" s="871">
        <v>441</v>
      </c>
      <c r="G5817" s="504">
        <v>619.79999999999995</v>
      </c>
      <c r="H5817" s="504">
        <v>441</v>
      </c>
      <c r="I5817" s="510">
        <v>1060.8</v>
      </c>
    </row>
    <row r="5818" spans="3:9">
      <c r="C5818" s="869" t="s">
        <v>2087</v>
      </c>
      <c r="D5818" s="872">
        <v>0.875</v>
      </c>
      <c r="E5818" s="871">
        <v>620.20000000000005</v>
      </c>
      <c r="F5818" s="871">
        <v>412</v>
      </c>
      <c r="G5818" s="504">
        <v>620.20000000000005</v>
      </c>
      <c r="H5818" s="504">
        <v>412</v>
      </c>
      <c r="I5818" s="510">
        <v>1032.2</v>
      </c>
    </row>
    <row r="5819" spans="3:9">
      <c r="C5819" s="869" t="s">
        <v>2087</v>
      </c>
      <c r="D5819" s="872">
        <v>0.91666666666666663</v>
      </c>
      <c r="E5819" s="871">
        <v>599.70000000000005</v>
      </c>
      <c r="F5819" s="871">
        <v>436</v>
      </c>
      <c r="G5819" s="504">
        <v>599.70000000000005</v>
      </c>
      <c r="H5819" s="504">
        <v>436</v>
      </c>
      <c r="I5819" s="510">
        <v>1035.7</v>
      </c>
    </row>
    <row r="5820" spans="3:9">
      <c r="C5820" s="869" t="s">
        <v>2087</v>
      </c>
      <c r="D5820" s="872">
        <v>0.95833333333333337</v>
      </c>
      <c r="E5820" s="871">
        <v>628.9</v>
      </c>
      <c r="F5820" s="871">
        <v>438</v>
      </c>
      <c r="G5820" s="504">
        <v>628.9</v>
      </c>
      <c r="H5820" s="504">
        <v>438</v>
      </c>
      <c r="I5820" s="510">
        <v>1066.9000000000001</v>
      </c>
    </row>
    <row r="5821" spans="3:9">
      <c r="C5821" s="869" t="s">
        <v>2087</v>
      </c>
      <c r="D5821" s="872">
        <v>0</v>
      </c>
      <c r="E5821" s="871">
        <v>675</v>
      </c>
      <c r="F5821" s="871">
        <v>432</v>
      </c>
      <c r="G5821" s="504">
        <v>675</v>
      </c>
      <c r="H5821" s="504">
        <v>432</v>
      </c>
      <c r="I5821" s="510">
        <v>1107</v>
      </c>
    </row>
    <row r="5822" spans="3:9">
      <c r="C5822" s="869" t="s">
        <v>2087</v>
      </c>
      <c r="D5822" s="872">
        <v>4.1666666666666664E-2</v>
      </c>
      <c r="E5822" s="871">
        <v>649.79999999999995</v>
      </c>
      <c r="F5822" s="871">
        <v>427</v>
      </c>
      <c r="G5822" s="504">
        <v>649.79999999999995</v>
      </c>
      <c r="H5822" s="504">
        <v>427</v>
      </c>
      <c r="I5822" s="510">
        <v>1076.8</v>
      </c>
    </row>
    <row r="5823" spans="3:9">
      <c r="C5823" s="869" t="s">
        <v>2087</v>
      </c>
      <c r="D5823" s="872">
        <v>8.3333333333333329E-2</v>
      </c>
      <c r="E5823" s="871">
        <v>649.9</v>
      </c>
      <c r="F5823" s="871">
        <v>430</v>
      </c>
      <c r="G5823" s="504">
        <v>649.9</v>
      </c>
      <c r="H5823" s="504">
        <v>430</v>
      </c>
      <c r="I5823" s="510">
        <v>1079.9000000000001</v>
      </c>
    </row>
    <row r="5824" spans="3:9">
      <c r="C5824" s="869" t="s">
        <v>2087</v>
      </c>
      <c r="D5824" s="872">
        <v>0.125</v>
      </c>
      <c r="E5824" s="871">
        <v>693.5</v>
      </c>
      <c r="F5824" s="871">
        <v>424</v>
      </c>
      <c r="G5824" s="504">
        <v>693.5</v>
      </c>
      <c r="H5824" s="504">
        <v>424</v>
      </c>
      <c r="I5824" s="510">
        <v>1117.5</v>
      </c>
    </row>
    <row r="5825" spans="3:9">
      <c r="C5825" s="869" t="s">
        <v>2087</v>
      </c>
      <c r="D5825" s="872">
        <v>0.16666666666666666</v>
      </c>
      <c r="E5825" s="871">
        <v>663</v>
      </c>
      <c r="F5825" s="871">
        <v>432</v>
      </c>
      <c r="G5825" s="504">
        <v>663</v>
      </c>
      <c r="H5825" s="504">
        <v>432</v>
      </c>
      <c r="I5825" s="510">
        <v>1095</v>
      </c>
    </row>
    <row r="5826" spans="3:9">
      <c r="C5826" s="869" t="s">
        <v>2087</v>
      </c>
      <c r="D5826" s="872">
        <v>0.20833333333333334</v>
      </c>
      <c r="E5826" s="871">
        <v>661.3</v>
      </c>
      <c r="F5826" s="871">
        <v>430</v>
      </c>
      <c r="G5826" s="504">
        <v>661.3</v>
      </c>
      <c r="H5826" s="504">
        <v>430</v>
      </c>
      <c r="I5826" s="510">
        <v>1091.3</v>
      </c>
    </row>
    <row r="5827" spans="3:9">
      <c r="C5827" s="869" t="s">
        <v>2087</v>
      </c>
      <c r="D5827" s="872">
        <v>0.25</v>
      </c>
      <c r="E5827" s="871">
        <v>664.4</v>
      </c>
      <c r="F5827" s="871">
        <v>417</v>
      </c>
      <c r="G5827" s="504">
        <v>664.4</v>
      </c>
      <c r="H5827" s="504">
        <v>417</v>
      </c>
      <c r="I5827" s="510">
        <v>1081.4000000000001</v>
      </c>
    </row>
    <row r="5828" spans="3:9">
      <c r="C5828" s="869" t="s">
        <v>2087</v>
      </c>
      <c r="D5828" s="872">
        <v>0.29166666666666669</v>
      </c>
      <c r="E5828" s="871">
        <v>659.9</v>
      </c>
      <c r="F5828" s="871">
        <v>449</v>
      </c>
      <c r="G5828" s="504">
        <v>659.9</v>
      </c>
      <c r="H5828" s="504">
        <v>449</v>
      </c>
      <c r="I5828" s="510">
        <v>1108.9000000000001</v>
      </c>
    </row>
    <row r="5829" spans="3:9">
      <c r="C5829" s="869" t="s">
        <v>2087</v>
      </c>
      <c r="D5829" s="872">
        <v>0.33333333333333331</v>
      </c>
      <c r="E5829" s="871">
        <v>655.8</v>
      </c>
      <c r="F5829" s="871">
        <v>448</v>
      </c>
      <c r="G5829" s="504">
        <v>655.8</v>
      </c>
      <c r="H5829" s="504">
        <v>448</v>
      </c>
      <c r="I5829" s="510">
        <v>1103.8</v>
      </c>
    </row>
    <row r="5830" spans="3:9">
      <c r="C5830" s="869" t="s">
        <v>2087</v>
      </c>
      <c r="D5830" s="872">
        <v>0.375</v>
      </c>
      <c r="E5830" s="871">
        <v>655</v>
      </c>
      <c r="F5830" s="871">
        <v>448</v>
      </c>
      <c r="G5830" s="504">
        <v>655</v>
      </c>
      <c r="H5830" s="504">
        <v>448</v>
      </c>
      <c r="I5830" s="510">
        <v>1103</v>
      </c>
    </row>
    <row r="5831" spans="3:9">
      <c r="C5831" s="869" t="s">
        <v>2087</v>
      </c>
      <c r="D5831" s="872">
        <v>0.41666666666666669</v>
      </c>
      <c r="E5831" s="871">
        <v>652.70000000000005</v>
      </c>
      <c r="F5831" s="871">
        <v>450</v>
      </c>
      <c r="G5831" s="504">
        <v>652.70000000000005</v>
      </c>
      <c r="H5831" s="504">
        <v>450</v>
      </c>
      <c r="I5831" s="510">
        <v>1102.7</v>
      </c>
    </row>
    <row r="5832" spans="3:9">
      <c r="C5832" s="869" t="s">
        <v>2087</v>
      </c>
      <c r="D5832" s="872">
        <v>0.45833333333333331</v>
      </c>
      <c r="E5832" s="871">
        <v>630.6</v>
      </c>
      <c r="F5832" s="871">
        <v>443</v>
      </c>
      <c r="G5832" s="504">
        <v>630.6</v>
      </c>
      <c r="H5832" s="504">
        <v>443</v>
      </c>
      <c r="I5832" s="510">
        <v>1073.5999999999999</v>
      </c>
    </row>
    <row r="5833" spans="3:9">
      <c r="C5833" s="869" t="s">
        <v>2087</v>
      </c>
      <c r="D5833" s="872">
        <v>0.5</v>
      </c>
      <c r="E5833" s="871">
        <v>619.79999999999995</v>
      </c>
      <c r="F5833" s="871">
        <v>449</v>
      </c>
      <c r="G5833" s="504">
        <v>619.79999999999995</v>
      </c>
      <c r="H5833" s="504">
        <v>449</v>
      </c>
      <c r="I5833" s="510">
        <v>1068.8</v>
      </c>
    </row>
    <row r="5834" spans="3:9">
      <c r="C5834" s="869" t="s">
        <v>2087</v>
      </c>
      <c r="D5834" s="872">
        <v>0.54166666666666663</v>
      </c>
      <c r="E5834" s="871">
        <v>615.20000000000005</v>
      </c>
      <c r="F5834" s="871">
        <v>455</v>
      </c>
      <c r="G5834" s="504">
        <v>615.20000000000005</v>
      </c>
      <c r="H5834" s="504">
        <v>455</v>
      </c>
      <c r="I5834" s="510">
        <v>1070.2</v>
      </c>
    </row>
    <row r="5835" spans="3:9">
      <c r="C5835" s="869" t="s">
        <v>2087</v>
      </c>
      <c r="D5835" s="872">
        <v>0.58333333333333337</v>
      </c>
      <c r="E5835" s="871">
        <v>614.5</v>
      </c>
      <c r="F5835" s="871">
        <v>458</v>
      </c>
      <c r="G5835" s="504">
        <v>614.5</v>
      </c>
      <c r="H5835" s="504">
        <v>458</v>
      </c>
      <c r="I5835" s="510">
        <v>1072.5</v>
      </c>
    </row>
    <row r="5836" spans="3:9">
      <c r="C5836" s="869" t="s">
        <v>2087</v>
      </c>
      <c r="D5836" s="872">
        <v>0.625</v>
      </c>
      <c r="E5836" s="871">
        <v>612.6</v>
      </c>
      <c r="F5836" s="871">
        <v>463</v>
      </c>
      <c r="G5836" s="504">
        <v>612.6</v>
      </c>
      <c r="H5836" s="504">
        <v>463</v>
      </c>
      <c r="I5836" s="510">
        <v>1075.5999999999999</v>
      </c>
    </row>
    <row r="5837" spans="3:9">
      <c r="C5837" s="869" t="s">
        <v>2087</v>
      </c>
      <c r="D5837" s="872">
        <v>0.66666666666666663</v>
      </c>
      <c r="E5837" s="871">
        <v>640.20000000000005</v>
      </c>
      <c r="F5837" s="871">
        <v>463</v>
      </c>
      <c r="G5837" s="504">
        <v>640.20000000000005</v>
      </c>
      <c r="H5837" s="504">
        <v>463</v>
      </c>
      <c r="I5837" s="510">
        <v>1103.2</v>
      </c>
    </row>
    <row r="5838" spans="3:9">
      <c r="C5838" s="869" t="s">
        <v>2087</v>
      </c>
      <c r="D5838" s="872">
        <v>0.70833333333333337</v>
      </c>
      <c r="E5838" s="871">
        <v>644.29999999999995</v>
      </c>
      <c r="F5838" s="871">
        <v>460</v>
      </c>
      <c r="G5838" s="504">
        <v>644.29999999999995</v>
      </c>
      <c r="H5838" s="504">
        <v>460</v>
      </c>
      <c r="I5838" s="510">
        <v>1104.3</v>
      </c>
    </row>
    <row r="5839" spans="3:9">
      <c r="C5839" s="869" t="s">
        <v>2087</v>
      </c>
      <c r="D5839" s="872">
        <v>0.75</v>
      </c>
      <c r="E5839" s="871">
        <v>678.9</v>
      </c>
      <c r="F5839" s="871">
        <v>452</v>
      </c>
      <c r="G5839" s="504">
        <v>678.9</v>
      </c>
      <c r="H5839" s="504">
        <v>452</v>
      </c>
      <c r="I5839" s="510">
        <v>1130.9000000000001</v>
      </c>
    </row>
    <row r="5840" spans="3:9">
      <c r="C5840" s="869" t="s">
        <v>2087</v>
      </c>
      <c r="D5840" s="872">
        <v>0.79166666666666663</v>
      </c>
      <c r="E5840" s="871">
        <v>661.8</v>
      </c>
      <c r="F5840" s="871">
        <v>452</v>
      </c>
      <c r="G5840" s="504">
        <v>661.8</v>
      </c>
      <c r="H5840" s="504">
        <v>452</v>
      </c>
      <c r="I5840" s="510">
        <v>1113.8</v>
      </c>
    </row>
    <row r="5841" spans="3:9">
      <c r="C5841" s="869" t="s">
        <v>2087</v>
      </c>
      <c r="D5841" s="872">
        <v>0.83333333333333337</v>
      </c>
      <c r="E5841" s="871">
        <v>665.3</v>
      </c>
      <c r="F5841" s="871">
        <v>457</v>
      </c>
      <c r="G5841" s="504">
        <v>665.3</v>
      </c>
      <c r="H5841" s="504">
        <v>457</v>
      </c>
      <c r="I5841" s="510">
        <v>1122.3</v>
      </c>
    </row>
    <row r="5842" spans="3:9">
      <c r="C5842" s="869" t="s">
        <v>2087</v>
      </c>
      <c r="D5842" s="872">
        <v>0.875</v>
      </c>
      <c r="E5842" s="871">
        <v>629.70000000000005</v>
      </c>
      <c r="F5842" s="871">
        <v>437</v>
      </c>
      <c r="G5842" s="504">
        <v>629.70000000000005</v>
      </c>
      <c r="H5842" s="504">
        <v>437</v>
      </c>
      <c r="I5842" s="510">
        <v>1066.7</v>
      </c>
    </row>
    <row r="5843" spans="3:9">
      <c r="C5843" s="869" t="s">
        <v>2087</v>
      </c>
      <c r="D5843" s="872">
        <v>0.91666666666666663</v>
      </c>
      <c r="E5843" s="871">
        <v>600</v>
      </c>
      <c r="F5843" s="871">
        <v>441</v>
      </c>
      <c r="G5843" s="504">
        <v>600</v>
      </c>
      <c r="H5843" s="504">
        <v>441</v>
      </c>
      <c r="I5843" s="510">
        <v>1041</v>
      </c>
    </row>
    <row r="5844" spans="3:9">
      <c r="C5844" s="869" t="s">
        <v>2087</v>
      </c>
      <c r="D5844" s="872">
        <v>0.95833333333333337</v>
      </c>
      <c r="E5844" s="871">
        <v>677.2</v>
      </c>
      <c r="F5844" s="871">
        <v>429</v>
      </c>
      <c r="G5844" s="504">
        <v>677.2</v>
      </c>
      <c r="H5844" s="504">
        <v>429</v>
      </c>
      <c r="I5844" s="510">
        <v>1106.2</v>
      </c>
    </row>
    <row r="5845" spans="3:9">
      <c r="C5845" s="869" t="s">
        <v>2087</v>
      </c>
      <c r="D5845" s="872">
        <v>0</v>
      </c>
      <c r="E5845" s="871">
        <v>705.6</v>
      </c>
      <c r="F5845" s="871">
        <v>432</v>
      </c>
      <c r="G5845" s="504">
        <v>705.6</v>
      </c>
      <c r="H5845" s="504">
        <v>432</v>
      </c>
      <c r="I5845" s="510">
        <v>1137.5999999999999</v>
      </c>
    </row>
    <row r="5846" spans="3:9">
      <c r="C5846" s="869" t="s">
        <v>2087</v>
      </c>
      <c r="D5846" s="872">
        <v>4.1666666666666664E-2</v>
      </c>
      <c r="E5846" s="871">
        <v>445.9</v>
      </c>
      <c r="F5846" s="871">
        <v>150</v>
      </c>
      <c r="G5846" s="504">
        <v>445.9</v>
      </c>
      <c r="H5846" s="504">
        <v>150</v>
      </c>
      <c r="I5846" s="510">
        <v>595.9</v>
      </c>
    </row>
    <row r="5847" spans="3:9">
      <c r="C5847" s="869" t="s">
        <v>2087</v>
      </c>
      <c r="D5847" s="872">
        <v>8.3333333333333329E-2</v>
      </c>
      <c r="E5847" s="871">
        <v>667.7</v>
      </c>
      <c r="F5847" s="871">
        <v>318</v>
      </c>
      <c r="G5847" s="504">
        <v>667.7</v>
      </c>
      <c r="H5847" s="504">
        <v>318</v>
      </c>
      <c r="I5847" s="510">
        <v>985.7</v>
      </c>
    </row>
    <row r="5848" spans="3:9">
      <c r="C5848" s="869" t="s">
        <v>2087</v>
      </c>
      <c r="D5848" s="872">
        <v>0.125</v>
      </c>
      <c r="E5848" s="871">
        <v>647.5</v>
      </c>
      <c r="F5848" s="871">
        <v>424</v>
      </c>
      <c r="G5848" s="504">
        <v>647.5</v>
      </c>
      <c r="H5848" s="504">
        <v>424</v>
      </c>
      <c r="I5848" s="510">
        <v>1071.5</v>
      </c>
    </row>
    <row r="5849" spans="3:9">
      <c r="C5849" s="869" t="s">
        <v>2087</v>
      </c>
      <c r="D5849" s="872">
        <v>0.16666666666666666</v>
      </c>
      <c r="E5849" s="871">
        <v>648.20000000000005</v>
      </c>
      <c r="F5849" s="871">
        <v>474</v>
      </c>
      <c r="G5849" s="504">
        <v>648.20000000000005</v>
      </c>
      <c r="H5849" s="504">
        <v>474</v>
      </c>
      <c r="I5849" s="510">
        <v>1122.2</v>
      </c>
    </row>
    <row r="5850" spans="3:9">
      <c r="C5850" s="869" t="s">
        <v>2087</v>
      </c>
      <c r="D5850" s="872">
        <v>0.20833333333333334</v>
      </c>
      <c r="E5850" s="871">
        <v>650.20000000000005</v>
      </c>
      <c r="F5850" s="871">
        <v>506</v>
      </c>
      <c r="G5850" s="504">
        <v>650.20000000000005</v>
      </c>
      <c r="H5850" s="504">
        <v>506</v>
      </c>
      <c r="I5850" s="510">
        <v>1156.2</v>
      </c>
    </row>
    <row r="5851" spans="3:9">
      <c r="C5851" s="869" t="s">
        <v>2087</v>
      </c>
      <c r="D5851" s="872">
        <v>0.25</v>
      </c>
      <c r="E5851" s="871">
        <v>583.5</v>
      </c>
      <c r="F5851" s="871">
        <v>502</v>
      </c>
      <c r="G5851" s="504">
        <v>583.5</v>
      </c>
      <c r="H5851" s="504">
        <v>502</v>
      </c>
      <c r="I5851" s="510">
        <v>1085.5</v>
      </c>
    </row>
    <row r="5852" spans="3:9">
      <c r="C5852" s="869" t="s">
        <v>2087</v>
      </c>
      <c r="D5852" s="872">
        <v>0.29166666666666669</v>
      </c>
      <c r="E5852" s="871">
        <v>690.2</v>
      </c>
      <c r="F5852" s="871">
        <v>504</v>
      </c>
      <c r="G5852" s="504">
        <v>690.2</v>
      </c>
      <c r="H5852" s="504">
        <v>504</v>
      </c>
      <c r="I5852" s="510">
        <v>1194.2</v>
      </c>
    </row>
    <row r="5853" spans="3:9">
      <c r="C5853" s="869" t="s">
        <v>2087</v>
      </c>
      <c r="D5853" s="872">
        <v>0.33333333333333331</v>
      </c>
      <c r="E5853" s="871">
        <v>678</v>
      </c>
      <c r="F5853" s="871">
        <v>488</v>
      </c>
      <c r="G5853" s="504">
        <v>678</v>
      </c>
      <c r="H5853" s="504">
        <v>488</v>
      </c>
      <c r="I5853" s="510">
        <v>1166</v>
      </c>
    </row>
    <row r="5854" spans="3:9">
      <c r="C5854" s="869" t="s">
        <v>2087</v>
      </c>
      <c r="D5854" s="872">
        <v>0.375</v>
      </c>
      <c r="E5854" s="871">
        <v>653.9</v>
      </c>
      <c r="F5854" s="871">
        <v>480</v>
      </c>
      <c r="G5854" s="504">
        <v>653.9</v>
      </c>
      <c r="H5854" s="504">
        <v>480</v>
      </c>
      <c r="I5854" s="510">
        <v>1133.9000000000001</v>
      </c>
    </row>
    <row r="5855" spans="3:9">
      <c r="C5855" s="869" t="s">
        <v>2087</v>
      </c>
      <c r="D5855" s="872">
        <v>0.41666666666666669</v>
      </c>
      <c r="E5855" s="871">
        <v>635.79999999999995</v>
      </c>
      <c r="F5855" s="871">
        <v>471</v>
      </c>
      <c r="G5855" s="504">
        <v>635.79999999999995</v>
      </c>
      <c r="H5855" s="504">
        <v>471</v>
      </c>
      <c r="I5855" s="510">
        <v>1106.8</v>
      </c>
    </row>
    <row r="5856" spans="3:9">
      <c r="C5856" s="869" t="s">
        <v>2087</v>
      </c>
      <c r="D5856" s="872">
        <v>0.45833333333333331</v>
      </c>
      <c r="E5856" s="871">
        <v>652.9</v>
      </c>
      <c r="F5856" s="871">
        <v>466</v>
      </c>
      <c r="G5856" s="504">
        <v>652.9</v>
      </c>
      <c r="H5856" s="504">
        <v>466</v>
      </c>
      <c r="I5856" s="510">
        <v>1118.9000000000001</v>
      </c>
    </row>
    <row r="5857" spans="3:9">
      <c r="C5857" s="869" t="s">
        <v>2087</v>
      </c>
      <c r="D5857" s="872">
        <v>0.5</v>
      </c>
      <c r="E5857" s="871">
        <v>655</v>
      </c>
      <c r="F5857" s="871">
        <v>462</v>
      </c>
      <c r="G5857" s="504">
        <v>655</v>
      </c>
      <c r="H5857" s="504">
        <v>462</v>
      </c>
      <c r="I5857" s="510">
        <v>1117</v>
      </c>
    </row>
    <row r="5858" spans="3:9">
      <c r="C5858" s="869" t="s">
        <v>2087</v>
      </c>
      <c r="D5858" s="872">
        <v>0.54166666666666663</v>
      </c>
      <c r="E5858" s="871">
        <v>657.2</v>
      </c>
      <c r="F5858" s="871">
        <v>462</v>
      </c>
      <c r="G5858" s="504">
        <v>657.2</v>
      </c>
      <c r="H5858" s="504">
        <v>462</v>
      </c>
      <c r="I5858" s="510">
        <v>1119.2</v>
      </c>
    </row>
    <row r="5859" spans="3:9">
      <c r="C5859" s="869" t="s">
        <v>2087</v>
      </c>
      <c r="D5859" s="872">
        <v>0.58333333333333337</v>
      </c>
      <c r="E5859" s="871">
        <v>680.1</v>
      </c>
      <c r="F5859" s="871">
        <v>456</v>
      </c>
      <c r="G5859" s="504">
        <v>680.1</v>
      </c>
      <c r="H5859" s="504">
        <v>456</v>
      </c>
      <c r="I5859" s="510">
        <v>1136.0999999999999</v>
      </c>
    </row>
    <row r="5860" spans="3:9">
      <c r="C5860" s="869" t="s">
        <v>2087</v>
      </c>
      <c r="D5860" s="872">
        <v>0.625</v>
      </c>
      <c r="E5860" s="871">
        <v>680.2</v>
      </c>
      <c r="F5860" s="871">
        <v>522</v>
      </c>
      <c r="G5860" s="504">
        <v>680.2</v>
      </c>
      <c r="H5860" s="504">
        <v>522</v>
      </c>
      <c r="I5860" s="510">
        <v>1202.2</v>
      </c>
    </row>
    <row r="5861" spans="3:9">
      <c r="C5861" s="869" t="s">
        <v>2087</v>
      </c>
      <c r="D5861" s="872">
        <v>0.66666666666666663</v>
      </c>
      <c r="E5861" s="871">
        <v>664.6</v>
      </c>
      <c r="F5861" s="871">
        <v>499</v>
      </c>
      <c r="G5861" s="504">
        <v>664.6</v>
      </c>
      <c r="H5861" s="504">
        <v>499</v>
      </c>
      <c r="I5861" s="510">
        <v>1163.5999999999999</v>
      </c>
    </row>
    <row r="5862" spans="3:9">
      <c r="C5862" s="869" t="s">
        <v>2087</v>
      </c>
      <c r="D5862" s="872">
        <v>0.70833333333333337</v>
      </c>
      <c r="E5862" s="871">
        <v>666.3</v>
      </c>
      <c r="F5862" s="871">
        <v>464</v>
      </c>
      <c r="G5862" s="504">
        <v>666.3</v>
      </c>
      <c r="H5862" s="504">
        <v>464</v>
      </c>
      <c r="I5862" s="510">
        <v>1130.3</v>
      </c>
    </row>
    <row r="5863" spans="3:9">
      <c r="C5863" s="869" t="s">
        <v>2087</v>
      </c>
      <c r="D5863" s="872">
        <v>0.75</v>
      </c>
      <c r="E5863" s="871">
        <v>672.4</v>
      </c>
      <c r="F5863" s="871">
        <v>456</v>
      </c>
      <c r="G5863" s="504">
        <v>672.4</v>
      </c>
      <c r="H5863" s="504">
        <v>456</v>
      </c>
      <c r="I5863" s="510">
        <v>1128.4000000000001</v>
      </c>
    </row>
    <row r="5864" spans="3:9">
      <c r="C5864" s="869" t="s">
        <v>2087</v>
      </c>
      <c r="D5864" s="872">
        <v>0.79166666666666663</v>
      </c>
      <c r="E5864" s="871">
        <v>654</v>
      </c>
      <c r="F5864" s="871">
        <v>449</v>
      </c>
      <c r="G5864" s="504">
        <v>654</v>
      </c>
      <c r="H5864" s="504">
        <v>449</v>
      </c>
      <c r="I5864" s="510">
        <v>1103</v>
      </c>
    </row>
    <row r="5865" spans="3:9">
      <c r="C5865" s="869" t="s">
        <v>2087</v>
      </c>
      <c r="D5865" s="872">
        <v>0.83333333333333337</v>
      </c>
      <c r="E5865" s="871">
        <v>649.70000000000005</v>
      </c>
      <c r="F5865" s="871">
        <v>442</v>
      </c>
      <c r="G5865" s="504">
        <v>649.70000000000005</v>
      </c>
      <c r="H5865" s="504">
        <v>442</v>
      </c>
      <c r="I5865" s="510">
        <v>1091.7</v>
      </c>
    </row>
    <row r="5866" spans="3:9">
      <c r="C5866" s="869" t="s">
        <v>2087</v>
      </c>
      <c r="D5866" s="872">
        <v>0.875</v>
      </c>
      <c r="E5866" s="871">
        <v>650</v>
      </c>
      <c r="F5866" s="871">
        <v>440</v>
      </c>
      <c r="G5866" s="504">
        <v>650</v>
      </c>
      <c r="H5866" s="504">
        <v>440</v>
      </c>
      <c r="I5866" s="510">
        <v>1090</v>
      </c>
    </row>
    <row r="5867" spans="3:9">
      <c r="C5867" s="869" t="s">
        <v>2087</v>
      </c>
      <c r="D5867" s="872">
        <v>0.91666666666666663</v>
      </c>
      <c r="E5867" s="871">
        <v>629</v>
      </c>
      <c r="F5867" s="871">
        <v>435</v>
      </c>
      <c r="G5867" s="504">
        <v>629</v>
      </c>
      <c r="H5867" s="504">
        <v>435</v>
      </c>
      <c r="I5867" s="510">
        <v>1064</v>
      </c>
    </row>
    <row r="5868" spans="3:9">
      <c r="C5868" s="869" t="s">
        <v>2087</v>
      </c>
      <c r="D5868" s="872">
        <v>0.95833333333333337</v>
      </c>
      <c r="E5868" s="871">
        <v>642.29999999999995</v>
      </c>
      <c r="F5868" s="871">
        <v>440</v>
      </c>
      <c r="G5868" s="504">
        <v>642.29999999999995</v>
      </c>
      <c r="H5868" s="504">
        <v>440</v>
      </c>
      <c r="I5868" s="510">
        <v>1082.3</v>
      </c>
    </row>
    <row r="5869" spans="3:9">
      <c r="C5869" s="869" t="s">
        <v>2087</v>
      </c>
      <c r="D5869" s="872">
        <v>0</v>
      </c>
      <c r="E5869" s="871">
        <v>655.7</v>
      </c>
      <c r="F5869" s="871">
        <v>451</v>
      </c>
      <c r="G5869" s="504">
        <v>655.7</v>
      </c>
      <c r="H5869" s="504">
        <v>451</v>
      </c>
      <c r="I5869" s="510">
        <v>1106.7</v>
      </c>
    </row>
    <row r="5870" spans="3:9">
      <c r="C5870" s="869" t="s">
        <v>2087</v>
      </c>
      <c r="D5870" s="872">
        <v>4.1666666666666664E-2</v>
      </c>
      <c r="E5870" s="871">
        <v>606.5</v>
      </c>
      <c r="F5870" s="871">
        <v>416</v>
      </c>
      <c r="G5870" s="504">
        <v>606.5</v>
      </c>
      <c r="H5870" s="504">
        <v>416</v>
      </c>
      <c r="I5870" s="510">
        <v>1022.5</v>
      </c>
    </row>
    <row r="5871" spans="3:9">
      <c r="C5871" s="869" t="s">
        <v>2087</v>
      </c>
      <c r="D5871" s="872">
        <v>8.3333333333333329E-2</v>
      </c>
      <c r="E5871" s="871">
        <v>608.9</v>
      </c>
      <c r="F5871" s="871">
        <v>462</v>
      </c>
      <c r="G5871" s="504">
        <v>608.9</v>
      </c>
      <c r="H5871" s="504">
        <v>462</v>
      </c>
      <c r="I5871" s="510">
        <v>1070.9000000000001</v>
      </c>
    </row>
    <row r="5872" spans="3:9">
      <c r="C5872" s="869" t="s">
        <v>2087</v>
      </c>
      <c r="D5872" s="872">
        <v>0.125</v>
      </c>
      <c r="E5872" s="871">
        <v>644.29999999999995</v>
      </c>
      <c r="F5872" s="871">
        <v>496</v>
      </c>
      <c r="G5872" s="504">
        <v>644.29999999999995</v>
      </c>
      <c r="H5872" s="504">
        <v>496</v>
      </c>
      <c r="I5872" s="510">
        <v>1140.3</v>
      </c>
    </row>
    <row r="5873" spans="3:9">
      <c r="C5873" s="869" t="s">
        <v>2087</v>
      </c>
      <c r="D5873" s="872">
        <v>0.16666666666666666</v>
      </c>
      <c r="E5873" s="871">
        <v>650</v>
      </c>
      <c r="F5873" s="871">
        <v>505</v>
      </c>
      <c r="G5873" s="504">
        <v>650</v>
      </c>
      <c r="H5873" s="504">
        <v>505</v>
      </c>
      <c r="I5873" s="510">
        <v>1155</v>
      </c>
    </row>
    <row r="5874" spans="3:9">
      <c r="C5874" s="869" t="s">
        <v>2087</v>
      </c>
      <c r="D5874" s="872">
        <v>0.20833333333333334</v>
      </c>
      <c r="E5874" s="871">
        <v>650</v>
      </c>
      <c r="F5874" s="871">
        <v>489</v>
      </c>
      <c r="G5874" s="504">
        <v>650</v>
      </c>
      <c r="H5874" s="504">
        <v>489</v>
      </c>
      <c r="I5874" s="510">
        <v>1139</v>
      </c>
    </row>
    <row r="5875" spans="3:9">
      <c r="C5875" s="869" t="s">
        <v>2087</v>
      </c>
      <c r="D5875" s="872">
        <v>0.25</v>
      </c>
      <c r="E5875" s="871">
        <v>650.20000000000005</v>
      </c>
      <c r="F5875" s="871">
        <v>455</v>
      </c>
      <c r="G5875" s="504">
        <v>650.20000000000005</v>
      </c>
      <c r="H5875" s="504">
        <v>455</v>
      </c>
      <c r="I5875" s="510">
        <v>1105.2</v>
      </c>
    </row>
    <row r="5876" spans="3:9">
      <c r="C5876" s="869" t="s">
        <v>2087</v>
      </c>
      <c r="D5876" s="872">
        <v>0.29166666666666669</v>
      </c>
      <c r="E5876" s="871">
        <v>626.6</v>
      </c>
      <c r="F5876" s="871">
        <v>444</v>
      </c>
      <c r="G5876" s="504">
        <v>626.6</v>
      </c>
      <c r="H5876" s="504">
        <v>444</v>
      </c>
      <c r="I5876" s="510">
        <v>1070.5999999999999</v>
      </c>
    </row>
    <row r="5877" spans="3:9">
      <c r="C5877" s="869" t="s">
        <v>2087</v>
      </c>
      <c r="D5877" s="872">
        <v>0.33333333333333331</v>
      </c>
      <c r="E5877" s="871">
        <v>619.9</v>
      </c>
      <c r="F5877" s="871">
        <v>521</v>
      </c>
      <c r="G5877" s="504">
        <v>619.9</v>
      </c>
      <c r="H5877" s="504">
        <v>521</v>
      </c>
      <c r="I5877" s="510">
        <v>1140.9000000000001</v>
      </c>
    </row>
    <row r="5878" spans="3:9">
      <c r="C5878" s="869" t="s">
        <v>2087</v>
      </c>
      <c r="D5878" s="872">
        <v>0.375</v>
      </c>
      <c r="E5878" s="871">
        <v>620</v>
      </c>
      <c r="F5878" s="871">
        <v>506</v>
      </c>
      <c r="G5878" s="504">
        <v>620</v>
      </c>
      <c r="H5878" s="504">
        <v>506</v>
      </c>
      <c r="I5878" s="510">
        <v>1126</v>
      </c>
    </row>
    <row r="5879" spans="3:9">
      <c r="C5879" s="869" t="s">
        <v>2087</v>
      </c>
      <c r="D5879" s="872">
        <v>0.41666666666666669</v>
      </c>
      <c r="E5879" s="871">
        <v>620</v>
      </c>
      <c r="F5879" s="871">
        <v>493</v>
      </c>
      <c r="G5879" s="504">
        <v>620</v>
      </c>
      <c r="H5879" s="504">
        <v>493</v>
      </c>
      <c r="I5879" s="510">
        <v>1113</v>
      </c>
    </row>
    <row r="5880" spans="3:9">
      <c r="C5880" s="869" t="s">
        <v>2087</v>
      </c>
      <c r="D5880" s="872">
        <v>0.45833333333333331</v>
      </c>
      <c r="E5880" s="871">
        <v>614.4</v>
      </c>
      <c r="F5880" s="871">
        <v>490</v>
      </c>
      <c r="G5880" s="504">
        <v>614.4</v>
      </c>
      <c r="H5880" s="504">
        <v>490</v>
      </c>
      <c r="I5880" s="510">
        <v>1104.4000000000001</v>
      </c>
    </row>
    <row r="5881" spans="3:9">
      <c r="C5881" s="869" t="s">
        <v>2087</v>
      </c>
      <c r="D5881" s="872">
        <v>0.5</v>
      </c>
      <c r="E5881" s="871">
        <v>615.4</v>
      </c>
      <c r="F5881" s="871">
        <v>489</v>
      </c>
      <c r="G5881" s="504">
        <v>615.4</v>
      </c>
      <c r="H5881" s="504">
        <v>489</v>
      </c>
      <c r="I5881" s="510">
        <v>1104.4000000000001</v>
      </c>
    </row>
    <row r="5882" spans="3:9">
      <c r="C5882" s="869" t="s">
        <v>2087</v>
      </c>
      <c r="D5882" s="872">
        <v>0.54166666666666663</v>
      </c>
      <c r="E5882" s="871">
        <v>614.1</v>
      </c>
      <c r="F5882" s="871">
        <v>488</v>
      </c>
      <c r="G5882" s="504">
        <v>614.1</v>
      </c>
      <c r="H5882" s="504">
        <v>488</v>
      </c>
      <c r="I5882" s="510">
        <v>1102.0999999999999</v>
      </c>
    </row>
    <row r="5883" spans="3:9">
      <c r="C5883" s="869" t="s">
        <v>2087</v>
      </c>
      <c r="D5883" s="872">
        <v>0.58333333333333337</v>
      </c>
      <c r="E5883" s="871">
        <v>591.79999999999995</v>
      </c>
      <c r="F5883" s="871">
        <v>490</v>
      </c>
      <c r="G5883" s="504">
        <v>591.79999999999995</v>
      </c>
      <c r="H5883" s="504">
        <v>490</v>
      </c>
      <c r="I5883" s="510">
        <v>1081.8</v>
      </c>
    </row>
    <row r="5884" spans="3:9">
      <c r="C5884" s="869" t="s">
        <v>2087</v>
      </c>
      <c r="D5884" s="872">
        <v>0.625</v>
      </c>
      <c r="E5884" s="871">
        <v>581.4</v>
      </c>
      <c r="F5884" s="871">
        <v>472</v>
      </c>
      <c r="G5884" s="504">
        <v>581.4</v>
      </c>
      <c r="H5884" s="504">
        <v>472</v>
      </c>
      <c r="I5884" s="510">
        <v>1053.4000000000001</v>
      </c>
    </row>
    <row r="5885" spans="3:9">
      <c r="C5885" s="869" t="s">
        <v>2087</v>
      </c>
      <c r="D5885" s="872">
        <v>0.66666666666666663</v>
      </c>
      <c r="E5885" s="871">
        <v>560.70000000000005</v>
      </c>
      <c r="F5885" s="871">
        <v>462</v>
      </c>
      <c r="G5885" s="504">
        <v>560.70000000000005</v>
      </c>
      <c r="H5885" s="504">
        <v>462</v>
      </c>
      <c r="I5885" s="510">
        <v>1022.7</v>
      </c>
    </row>
    <row r="5886" spans="3:9">
      <c r="C5886" s="869" t="s">
        <v>2087</v>
      </c>
      <c r="D5886" s="872">
        <v>0.70833333333333337</v>
      </c>
      <c r="E5886" s="871">
        <v>605.5</v>
      </c>
      <c r="F5886" s="871">
        <v>478</v>
      </c>
      <c r="G5886" s="504">
        <v>605.5</v>
      </c>
      <c r="H5886" s="504">
        <v>478</v>
      </c>
      <c r="I5886" s="510">
        <v>1083.5</v>
      </c>
    </row>
    <row r="5887" spans="3:9">
      <c r="C5887" s="869" t="s">
        <v>2087</v>
      </c>
      <c r="D5887" s="872">
        <v>0.75</v>
      </c>
      <c r="E5887" s="871">
        <v>635</v>
      </c>
      <c r="F5887" s="871">
        <v>514</v>
      </c>
      <c r="G5887" s="504">
        <v>635</v>
      </c>
      <c r="H5887" s="504">
        <v>514</v>
      </c>
      <c r="I5887" s="510">
        <v>1149</v>
      </c>
    </row>
    <row r="5888" spans="3:9">
      <c r="C5888" s="869" t="s">
        <v>2087</v>
      </c>
      <c r="D5888" s="872">
        <v>0.79166666666666663</v>
      </c>
      <c r="E5888" s="871">
        <v>580.70000000000005</v>
      </c>
      <c r="F5888" s="871">
        <v>518</v>
      </c>
      <c r="G5888" s="504">
        <v>580.70000000000005</v>
      </c>
      <c r="H5888" s="504">
        <v>518</v>
      </c>
      <c r="I5888" s="510">
        <v>1098.7</v>
      </c>
    </row>
    <row r="5889" spans="3:9">
      <c r="C5889" s="869" t="s">
        <v>2087</v>
      </c>
      <c r="D5889" s="872">
        <v>0.83333333333333337</v>
      </c>
      <c r="E5889" s="871">
        <v>579.5</v>
      </c>
      <c r="F5889" s="871">
        <v>576</v>
      </c>
      <c r="G5889" s="504">
        <v>579.5</v>
      </c>
      <c r="H5889" s="504">
        <v>576</v>
      </c>
      <c r="I5889" s="510">
        <v>1155.5</v>
      </c>
    </row>
    <row r="5890" spans="3:9">
      <c r="C5890" s="869" t="s">
        <v>2087</v>
      </c>
      <c r="D5890" s="872">
        <v>0.875</v>
      </c>
      <c r="E5890" s="871">
        <v>594.9</v>
      </c>
      <c r="F5890" s="871">
        <v>636</v>
      </c>
      <c r="G5890" s="504">
        <v>594.9</v>
      </c>
      <c r="H5890" s="504">
        <v>636</v>
      </c>
      <c r="I5890" s="510">
        <v>1230.9000000000001</v>
      </c>
    </row>
    <row r="5891" spans="3:9">
      <c r="C5891" s="869" t="s">
        <v>2087</v>
      </c>
      <c r="D5891" s="872">
        <v>0.91666666666666663</v>
      </c>
      <c r="E5891" s="871">
        <v>620.1</v>
      </c>
      <c r="F5891" s="871">
        <v>562</v>
      </c>
      <c r="G5891" s="504">
        <v>620.1</v>
      </c>
      <c r="H5891" s="504">
        <v>562</v>
      </c>
      <c r="I5891" s="510">
        <v>1182.0999999999999</v>
      </c>
    </row>
    <row r="5892" spans="3:9">
      <c r="C5892" s="869" t="s">
        <v>2087</v>
      </c>
      <c r="D5892" s="872">
        <v>0.95833333333333337</v>
      </c>
      <c r="E5892" s="871">
        <v>633.79999999999995</v>
      </c>
      <c r="F5892" s="871">
        <v>559</v>
      </c>
      <c r="G5892" s="504">
        <v>633.79999999999995</v>
      </c>
      <c r="H5892" s="504">
        <v>559</v>
      </c>
      <c r="I5892" s="510">
        <v>1192.8</v>
      </c>
    </row>
    <row r="5893" spans="3:9">
      <c r="C5893" s="870">
        <v>45717</v>
      </c>
      <c r="D5893" s="872">
        <v>0</v>
      </c>
      <c r="E5893" s="871">
        <v>646.79999999999995</v>
      </c>
      <c r="F5893" s="871">
        <v>560</v>
      </c>
      <c r="G5893" s="504">
        <v>646.79999999999995</v>
      </c>
      <c r="H5893" s="504">
        <v>560</v>
      </c>
      <c r="I5893" s="510">
        <v>1206.8</v>
      </c>
    </row>
    <row r="5894" spans="3:9">
      <c r="C5894" s="870">
        <v>45717</v>
      </c>
      <c r="D5894" s="872">
        <v>4.1666666666666664E-2</v>
      </c>
      <c r="E5894" s="871">
        <v>682</v>
      </c>
      <c r="F5894" s="871">
        <v>571</v>
      </c>
      <c r="G5894" s="504">
        <v>682</v>
      </c>
      <c r="H5894" s="504">
        <v>571</v>
      </c>
      <c r="I5894" s="510">
        <v>1253</v>
      </c>
    </row>
    <row r="5895" spans="3:9">
      <c r="C5895" s="870">
        <v>45717</v>
      </c>
      <c r="D5895" s="872">
        <v>8.3333333333333329E-2</v>
      </c>
      <c r="E5895" s="871">
        <v>690.1</v>
      </c>
      <c r="F5895" s="871">
        <v>628</v>
      </c>
      <c r="G5895" s="504">
        <v>690.1</v>
      </c>
      <c r="H5895" s="504">
        <v>628</v>
      </c>
      <c r="I5895" s="510">
        <v>1318.1</v>
      </c>
    </row>
    <row r="5896" spans="3:9">
      <c r="C5896" s="870">
        <v>45717</v>
      </c>
      <c r="D5896" s="872">
        <v>0.125</v>
      </c>
      <c r="E5896" s="871">
        <v>708.4</v>
      </c>
      <c r="F5896" s="871">
        <v>633</v>
      </c>
      <c r="G5896" s="504">
        <v>708.4</v>
      </c>
      <c r="H5896" s="504">
        <v>633</v>
      </c>
      <c r="I5896" s="510">
        <v>1341.4</v>
      </c>
    </row>
    <row r="5897" spans="3:9">
      <c r="C5897" s="870">
        <v>45717</v>
      </c>
      <c r="D5897" s="872">
        <v>0.16666666666666666</v>
      </c>
      <c r="E5897" s="871">
        <v>736.5</v>
      </c>
      <c r="F5897" s="871">
        <v>627</v>
      </c>
      <c r="G5897" s="504">
        <v>736.5</v>
      </c>
      <c r="H5897" s="504">
        <v>627</v>
      </c>
      <c r="I5897" s="510">
        <v>1363.5</v>
      </c>
    </row>
    <row r="5898" spans="3:9">
      <c r="C5898" s="870">
        <v>45717</v>
      </c>
      <c r="D5898" s="872">
        <v>0.20833333333333334</v>
      </c>
      <c r="E5898" s="871">
        <v>619.6</v>
      </c>
      <c r="F5898" s="871">
        <v>634</v>
      </c>
      <c r="G5898" s="504">
        <v>619.6</v>
      </c>
      <c r="H5898" s="504">
        <v>634</v>
      </c>
      <c r="I5898" s="510">
        <v>1253.5999999999999</v>
      </c>
    </row>
    <row r="5899" spans="3:9">
      <c r="C5899" s="870">
        <v>45717</v>
      </c>
      <c r="D5899" s="872">
        <v>0.25</v>
      </c>
      <c r="E5899" s="871">
        <v>706.4</v>
      </c>
      <c r="F5899" s="871">
        <v>574</v>
      </c>
      <c r="G5899" s="504">
        <v>706.4</v>
      </c>
      <c r="H5899" s="504">
        <v>574</v>
      </c>
      <c r="I5899" s="510">
        <v>1280.4000000000001</v>
      </c>
    </row>
    <row r="5900" spans="3:9">
      <c r="C5900" s="870">
        <v>45717</v>
      </c>
      <c r="D5900" s="872">
        <v>0.29166666666666669</v>
      </c>
      <c r="E5900" s="871">
        <v>628</v>
      </c>
      <c r="F5900" s="871">
        <v>559</v>
      </c>
      <c r="G5900" s="504">
        <v>628</v>
      </c>
      <c r="H5900" s="504">
        <v>559</v>
      </c>
      <c r="I5900" s="510">
        <v>1187</v>
      </c>
    </row>
    <row r="5901" spans="3:9">
      <c r="C5901" s="870">
        <v>45717</v>
      </c>
      <c r="D5901" s="872">
        <v>0.33333333333333331</v>
      </c>
      <c r="E5901" s="871">
        <v>650</v>
      </c>
      <c r="F5901" s="871">
        <v>562</v>
      </c>
      <c r="G5901" s="504">
        <v>650</v>
      </c>
      <c r="H5901" s="504">
        <v>562</v>
      </c>
      <c r="I5901" s="510">
        <v>1212</v>
      </c>
    </row>
    <row r="5902" spans="3:9">
      <c r="C5902" s="870">
        <v>45717</v>
      </c>
      <c r="D5902" s="872">
        <v>0.375</v>
      </c>
      <c r="E5902" s="871">
        <v>623.9</v>
      </c>
      <c r="F5902" s="871">
        <v>558</v>
      </c>
      <c r="G5902" s="504">
        <v>623.9</v>
      </c>
      <c r="H5902" s="504">
        <v>558</v>
      </c>
      <c r="I5902" s="510">
        <v>1181.9000000000001</v>
      </c>
    </row>
    <row r="5903" spans="3:9">
      <c r="C5903" s="870">
        <v>45717</v>
      </c>
      <c r="D5903" s="872">
        <v>0.41666666666666669</v>
      </c>
      <c r="E5903" s="871">
        <v>599.79999999999995</v>
      </c>
      <c r="F5903" s="871">
        <v>560</v>
      </c>
      <c r="G5903" s="504">
        <v>599.79999999999995</v>
      </c>
      <c r="H5903" s="504">
        <v>560</v>
      </c>
      <c r="I5903" s="510">
        <v>1159.8</v>
      </c>
    </row>
    <row r="5904" spans="3:9">
      <c r="C5904" s="870">
        <v>45717</v>
      </c>
      <c r="D5904" s="872">
        <v>0.45833333333333331</v>
      </c>
      <c r="E5904" s="871">
        <v>633.29999999999995</v>
      </c>
      <c r="F5904" s="871">
        <v>560</v>
      </c>
      <c r="G5904" s="504">
        <v>633.29999999999995</v>
      </c>
      <c r="H5904" s="504">
        <v>560</v>
      </c>
      <c r="I5904" s="510">
        <v>1193.3</v>
      </c>
    </row>
    <row r="5905" spans="3:9">
      <c r="C5905" s="870">
        <v>45717</v>
      </c>
      <c r="D5905" s="872">
        <v>0.5</v>
      </c>
      <c r="E5905" s="871">
        <v>666.1</v>
      </c>
      <c r="F5905" s="871">
        <v>560</v>
      </c>
      <c r="G5905" s="504">
        <v>666.1</v>
      </c>
      <c r="H5905" s="504">
        <v>560</v>
      </c>
      <c r="I5905" s="510">
        <v>1226.0999999999999</v>
      </c>
    </row>
    <row r="5906" spans="3:9">
      <c r="C5906" s="870">
        <v>45717</v>
      </c>
      <c r="D5906" s="872">
        <v>0.54166666666666663</v>
      </c>
      <c r="E5906" s="871">
        <v>630</v>
      </c>
      <c r="F5906" s="871">
        <v>572</v>
      </c>
      <c r="G5906" s="504">
        <v>630</v>
      </c>
      <c r="H5906" s="504">
        <v>572</v>
      </c>
      <c r="I5906" s="510">
        <v>1202</v>
      </c>
    </row>
    <row r="5907" spans="3:9">
      <c r="C5907" s="870">
        <v>45717</v>
      </c>
      <c r="D5907" s="872">
        <v>0.58333333333333337</v>
      </c>
      <c r="E5907" s="871">
        <v>650.79999999999995</v>
      </c>
      <c r="F5907" s="871">
        <v>603</v>
      </c>
      <c r="G5907" s="504">
        <v>650.79999999999995</v>
      </c>
      <c r="H5907" s="504">
        <v>603</v>
      </c>
      <c r="I5907" s="510">
        <v>1253.8</v>
      </c>
    </row>
    <row r="5908" spans="3:9">
      <c r="C5908" s="870">
        <v>45717</v>
      </c>
      <c r="D5908" s="872">
        <v>0.625</v>
      </c>
      <c r="E5908" s="871">
        <v>680.1</v>
      </c>
      <c r="F5908" s="871">
        <v>603</v>
      </c>
      <c r="G5908" s="504">
        <v>680.1</v>
      </c>
      <c r="H5908" s="504">
        <v>603</v>
      </c>
      <c r="I5908" s="510">
        <v>1283.0999999999999</v>
      </c>
    </row>
    <row r="5909" spans="3:9">
      <c r="C5909" s="870">
        <v>45717</v>
      </c>
      <c r="D5909" s="872">
        <v>0.66666666666666663</v>
      </c>
      <c r="E5909" s="871">
        <v>681.4</v>
      </c>
      <c r="F5909" s="871">
        <v>603</v>
      </c>
      <c r="G5909" s="504">
        <v>681.4</v>
      </c>
      <c r="H5909" s="504">
        <v>603</v>
      </c>
      <c r="I5909" s="510">
        <v>1284.4000000000001</v>
      </c>
    </row>
    <row r="5910" spans="3:9">
      <c r="C5910" s="870">
        <v>45717</v>
      </c>
      <c r="D5910" s="872">
        <v>0.70833333333333337</v>
      </c>
      <c r="E5910" s="871">
        <v>681.4</v>
      </c>
      <c r="F5910" s="871">
        <v>609</v>
      </c>
      <c r="G5910" s="504">
        <v>681.4</v>
      </c>
      <c r="H5910" s="504">
        <v>609</v>
      </c>
      <c r="I5910" s="510">
        <v>1290.4000000000001</v>
      </c>
    </row>
    <row r="5911" spans="3:9">
      <c r="C5911" s="870">
        <v>45717</v>
      </c>
      <c r="D5911" s="872">
        <v>0.75</v>
      </c>
      <c r="E5911" s="871">
        <v>676.1</v>
      </c>
      <c r="F5911" s="871">
        <v>612</v>
      </c>
      <c r="G5911" s="504">
        <v>676.1</v>
      </c>
      <c r="H5911" s="504">
        <v>612</v>
      </c>
      <c r="I5911" s="510">
        <v>1288.0999999999999</v>
      </c>
    </row>
    <row r="5912" spans="3:9">
      <c r="C5912" s="870">
        <v>45717</v>
      </c>
      <c r="D5912" s="872">
        <v>0.79166666666666663</v>
      </c>
      <c r="E5912" s="871">
        <v>667.5</v>
      </c>
      <c r="F5912" s="871">
        <v>613</v>
      </c>
      <c r="G5912" s="504">
        <v>667.5</v>
      </c>
      <c r="H5912" s="504">
        <v>613</v>
      </c>
      <c r="I5912" s="510">
        <v>1280.5</v>
      </c>
    </row>
    <row r="5913" spans="3:9">
      <c r="C5913" s="870">
        <v>45717</v>
      </c>
      <c r="D5913" s="872">
        <v>0.83333333333333337</v>
      </c>
      <c r="E5913" s="871">
        <v>667.6</v>
      </c>
      <c r="F5913" s="871">
        <v>567</v>
      </c>
      <c r="G5913" s="504">
        <v>667.6</v>
      </c>
      <c r="H5913" s="504">
        <v>567</v>
      </c>
      <c r="I5913" s="510">
        <v>1234.5999999999999</v>
      </c>
    </row>
    <row r="5914" spans="3:9">
      <c r="C5914" s="870">
        <v>45717</v>
      </c>
      <c r="D5914" s="872">
        <v>0.875</v>
      </c>
      <c r="E5914" s="871">
        <v>776.5</v>
      </c>
      <c r="F5914" s="871">
        <v>614</v>
      </c>
      <c r="G5914" s="504">
        <v>776.5</v>
      </c>
      <c r="H5914" s="504">
        <v>614</v>
      </c>
      <c r="I5914" s="510">
        <v>1390.5</v>
      </c>
    </row>
    <row r="5915" spans="3:9">
      <c r="C5915" s="870">
        <v>45717</v>
      </c>
      <c r="D5915" s="872">
        <v>0.91666666666666663</v>
      </c>
      <c r="E5915" s="871">
        <v>699.9</v>
      </c>
      <c r="F5915" s="871">
        <v>631</v>
      </c>
      <c r="G5915" s="504">
        <v>699.9</v>
      </c>
      <c r="H5915" s="504">
        <v>631</v>
      </c>
      <c r="I5915" s="510">
        <v>1330.9</v>
      </c>
    </row>
    <row r="5916" spans="3:9">
      <c r="C5916" s="870">
        <v>45717</v>
      </c>
      <c r="D5916" s="872">
        <v>0.95833333333333337</v>
      </c>
      <c r="E5916" s="871">
        <v>674.2</v>
      </c>
      <c r="F5916" s="871">
        <v>634</v>
      </c>
      <c r="G5916" s="504">
        <v>674.2</v>
      </c>
      <c r="H5916" s="504">
        <v>634</v>
      </c>
      <c r="I5916" s="510">
        <v>1308.2</v>
      </c>
    </row>
    <row r="5917" spans="3:9">
      <c r="C5917" s="870">
        <v>45718</v>
      </c>
      <c r="D5917" s="872">
        <v>0</v>
      </c>
      <c r="E5917" s="871">
        <v>669.7</v>
      </c>
      <c r="F5917" s="871">
        <v>630</v>
      </c>
      <c r="G5917" s="504">
        <v>669.7</v>
      </c>
      <c r="H5917" s="504">
        <v>630</v>
      </c>
      <c r="I5917" s="510">
        <v>1299.7</v>
      </c>
    </row>
    <row r="5918" spans="3:9">
      <c r="C5918" s="870">
        <v>45718</v>
      </c>
      <c r="D5918" s="872">
        <v>4.1666666666666664E-2</v>
      </c>
      <c r="E5918" s="871">
        <v>650.1</v>
      </c>
      <c r="F5918" s="871">
        <v>578</v>
      </c>
      <c r="G5918" s="504">
        <v>650.1</v>
      </c>
      <c r="H5918" s="504">
        <v>578</v>
      </c>
      <c r="I5918" s="510">
        <v>1228.0999999999999</v>
      </c>
    </row>
    <row r="5919" spans="3:9">
      <c r="C5919" s="870">
        <v>45718</v>
      </c>
      <c r="D5919" s="872">
        <v>8.3333333333333329E-2</v>
      </c>
      <c r="E5919" s="871">
        <v>650</v>
      </c>
      <c r="F5919" s="871">
        <v>561</v>
      </c>
      <c r="G5919" s="504">
        <v>650</v>
      </c>
      <c r="H5919" s="504">
        <v>561</v>
      </c>
      <c r="I5919" s="510">
        <v>1211</v>
      </c>
    </row>
    <row r="5920" spans="3:9">
      <c r="C5920" s="870">
        <v>45718</v>
      </c>
      <c r="D5920" s="872">
        <v>0.125</v>
      </c>
      <c r="E5920" s="871">
        <v>619.6</v>
      </c>
      <c r="F5920" s="871">
        <v>563</v>
      </c>
      <c r="G5920" s="504">
        <v>619.6</v>
      </c>
      <c r="H5920" s="504">
        <v>563</v>
      </c>
      <c r="I5920" s="510">
        <v>1182.5999999999999</v>
      </c>
    </row>
    <row r="5921" spans="3:9">
      <c r="C5921" s="870">
        <v>45718</v>
      </c>
      <c r="D5921" s="872">
        <v>0.16666666666666666</v>
      </c>
      <c r="E5921" s="871">
        <v>664.8</v>
      </c>
      <c r="F5921" s="871">
        <v>564</v>
      </c>
      <c r="G5921" s="504">
        <v>664.8</v>
      </c>
      <c r="H5921" s="504">
        <v>564</v>
      </c>
      <c r="I5921" s="510">
        <v>1228.8</v>
      </c>
    </row>
    <row r="5922" spans="3:9">
      <c r="C5922" s="870">
        <v>45718</v>
      </c>
      <c r="D5922" s="872">
        <v>0.20833333333333334</v>
      </c>
      <c r="E5922" s="871">
        <v>645.20000000000005</v>
      </c>
      <c r="F5922" s="871">
        <v>563</v>
      </c>
      <c r="G5922" s="504">
        <v>645.20000000000005</v>
      </c>
      <c r="H5922" s="504">
        <v>563</v>
      </c>
      <c r="I5922" s="510">
        <v>1208.2</v>
      </c>
    </row>
    <row r="5923" spans="3:9">
      <c r="C5923" s="870">
        <v>45718</v>
      </c>
      <c r="D5923" s="872">
        <v>0.25</v>
      </c>
      <c r="E5923" s="871">
        <v>629.70000000000005</v>
      </c>
      <c r="F5923" s="871">
        <v>564</v>
      </c>
      <c r="G5923" s="504">
        <v>629.70000000000005</v>
      </c>
      <c r="H5923" s="504">
        <v>564</v>
      </c>
      <c r="I5923" s="510">
        <v>1193.7</v>
      </c>
    </row>
    <row r="5924" spans="3:9">
      <c r="C5924" s="870">
        <v>45718</v>
      </c>
      <c r="D5924" s="872">
        <v>0.29166666666666669</v>
      </c>
      <c r="E5924" s="871">
        <v>646.5</v>
      </c>
      <c r="F5924" s="871">
        <v>563</v>
      </c>
      <c r="G5924" s="504">
        <v>646.5</v>
      </c>
      <c r="H5924" s="504">
        <v>563</v>
      </c>
      <c r="I5924" s="510">
        <v>1209.5</v>
      </c>
    </row>
    <row r="5925" spans="3:9">
      <c r="C5925" s="870">
        <v>45718</v>
      </c>
      <c r="D5925" s="872">
        <v>0.33333333333333331</v>
      </c>
      <c r="E5925" s="871">
        <v>650</v>
      </c>
      <c r="F5925" s="871">
        <v>562</v>
      </c>
      <c r="G5925" s="504">
        <v>650</v>
      </c>
      <c r="H5925" s="504">
        <v>562</v>
      </c>
      <c r="I5925" s="510">
        <v>1212</v>
      </c>
    </row>
    <row r="5926" spans="3:9">
      <c r="C5926" s="870">
        <v>45718</v>
      </c>
      <c r="D5926" s="872">
        <v>0.375</v>
      </c>
      <c r="E5926" s="871">
        <v>649.9</v>
      </c>
      <c r="F5926" s="871">
        <v>563</v>
      </c>
      <c r="G5926" s="504">
        <v>649.9</v>
      </c>
      <c r="H5926" s="504">
        <v>563</v>
      </c>
      <c r="I5926" s="510">
        <v>1212.9000000000001</v>
      </c>
    </row>
    <row r="5927" spans="3:9">
      <c r="C5927" s="870">
        <v>45718</v>
      </c>
      <c r="D5927" s="872">
        <v>0.41666666666666669</v>
      </c>
      <c r="E5927" s="871">
        <v>650.1</v>
      </c>
      <c r="F5927" s="871">
        <v>566</v>
      </c>
      <c r="G5927" s="504">
        <v>650.1</v>
      </c>
      <c r="H5927" s="504">
        <v>566</v>
      </c>
      <c r="I5927" s="510">
        <v>1216.0999999999999</v>
      </c>
    </row>
    <row r="5928" spans="3:9">
      <c r="C5928" s="870">
        <v>45718</v>
      </c>
      <c r="D5928" s="872">
        <v>0.45833333333333331</v>
      </c>
      <c r="E5928" s="871">
        <v>668.5</v>
      </c>
      <c r="F5928" s="871">
        <v>566</v>
      </c>
      <c r="G5928" s="504">
        <v>668.5</v>
      </c>
      <c r="H5928" s="504">
        <v>566</v>
      </c>
      <c r="I5928" s="510">
        <v>1234.5</v>
      </c>
    </row>
    <row r="5929" spans="3:9">
      <c r="C5929" s="870">
        <v>45718</v>
      </c>
      <c r="D5929" s="872">
        <v>0.5</v>
      </c>
      <c r="E5929" s="871">
        <v>664.5</v>
      </c>
      <c r="F5929" s="871">
        <v>536</v>
      </c>
      <c r="G5929" s="504">
        <v>664.5</v>
      </c>
      <c r="H5929" s="504">
        <v>536</v>
      </c>
      <c r="I5929" s="510">
        <v>1200.5</v>
      </c>
    </row>
    <row r="5930" spans="3:9">
      <c r="C5930" s="870">
        <v>45718</v>
      </c>
      <c r="D5930" s="872">
        <v>0.54166666666666663</v>
      </c>
      <c r="E5930" s="871">
        <v>593.29999999999995</v>
      </c>
      <c r="F5930" s="871">
        <v>513</v>
      </c>
      <c r="G5930" s="504">
        <v>593.29999999999995</v>
      </c>
      <c r="H5930" s="504">
        <v>513</v>
      </c>
      <c r="I5930" s="510">
        <v>1106.3</v>
      </c>
    </row>
    <row r="5931" spans="3:9">
      <c r="C5931" s="870">
        <v>45718</v>
      </c>
      <c r="D5931" s="872">
        <v>0.58333333333333337</v>
      </c>
      <c r="E5931" s="871">
        <v>596.29999999999995</v>
      </c>
      <c r="F5931" s="871">
        <v>475</v>
      </c>
      <c r="G5931" s="504">
        <v>596.29999999999995</v>
      </c>
      <c r="H5931" s="504">
        <v>475</v>
      </c>
      <c r="I5931" s="510">
        <v>1071.3</v>
      </c>
    </row>
    <row r="5932" spans="3:9">
      <c r="C5932" s="870">
        <v>45718</v>
      </c>
      <c r="D5932" s="872">
        <v>0.625</v>
      </c>
      <c r="E5932" s="871">
        <v>620</v>
      </c>
      <c r="F5932" s="871">
        <v>508</v>
      </c>
      <c r="G5932" s="504">
        <v>620</v>
      </c>
      <c r="H5932" s="504">
        <v>508</v>
      </c>
      <c r="I5932" s="510">
        <v>1128</v>
      </c>
    </row>
    <row r="5933" spans="3:9">
      <c r="C5933" s="870">
        <v>45718</v>
      </c>
      <c r="D5933" s="872">
        <v>0.66666666666666663</v>
      </c>
      <c r="E5933" s="871">
        <v>606.5</v>
      </c>
      <c r="F5933" s="871">
        <v>534</v>
      </c>
      <c r="G5933" s="504">
        <v>606.5</v>
      </c>
      <c r="H5933" s="504">
        <v>534</v>
      </c>
      <c r="I5933" s="510">
        <v>1140.5</v>
      </c>
    </row>
    <row r="5934" spans="3:9">
      <c r="C5934" s="870">
        <v>45718</v>
      </c>
      <c r="D5934" s="872">
        <v>0.70833333333333337</v>
      </c>
      <c r="E5934" s="871">
        <v>580.4</v>
      </c>
      <c r="F5934" s="871">
        <v>528</v>
      </c>
      <c r="G5934" s="504">
        <v>580.4</v>
      </c>
      <c r="H5934" s="504">
        <v>528</v>
      </c>
      <c r="I5934" s="510">
        <v>1108.4000000000001</v>
      </c>
    </row>
    <row r="5935" spans="3:9">
      <c r="C5935" s="870">
        <v>45718</v>
      </c>
      <c r="D5935" s="872">
        <v>0.75</v>
      </c>
      <c r="E5935" s="871">
        <v>644.79999999999995</v>
      </c>
      <c r="F5935" s="871">
        <v>513</v>
      </c>
      <c r="G5935" s="504">
        <v>644.79999999999995</v>
      </c>
      <c r="H5935" s="504">
        <v>513</v>
      </c>
      <c r="I5935" s="510">
        <v>1157.8</v>
      </c>
    </row>
    <row r="5936" spans="3:9">
      <c r="C5936" s="870">
        <v>45718</v>
      </c>
      <c r="D5936" s="872">
        <v>0.79166666666666663</v>
      </c>
      <c r="E5936" s="871">
        <v>591.1</v>
      </c>
      <c r="F5936" s="871">
        <v>488</v>
      </c>
      <c r="G5936" s="504">
        <v>591.1</v>
      </c>
      <c r="H5936" s="504">
        <v>488</v>
      </c>
      <c r="I5936" s="510">
        <v>1079.0999999999999</v>
      </c>
    </row>
    <row r="5937" spans="3:9">
      <c r="C5937" s="870">
        <v>45718</v>
      </c>
      <c r="D5937" s="872">
        <v>0.83333333333333337</v>
      </c>
      <c r="E5937" s="871">
        <v>635.79999999999995</v>
      </c>
      <c r="F5937" s="871">
        <v>445</v>
      </c>
      <c r="G5937" s="504">
        <v>635.79999999999995</v>
      </c>
      <c r="H5937" s="504">
        <v>445</v>
      </c>
      <c r="I5937" s="510">
        <v>1080.8</v>
      </c>
    </row>
    <row r="5938" spans="3:9">
      <c r="C5938" s="870">
        <v>45718</v>
      </c>
      <c r="D5938" s="872">
        <v>0.875</v>
      </c>
      <c r="E5938" s="871">
        <v>647.20000000000005</v>
      </c>
      <c r="F5938" s="871">
        <v>464</v>
      </c>
      <c r="G5938" s="504">
        <v>647.20000000000005</v>
      </c>
      <c r="H5938" s="504">
        <v>464</v>
      </c>
      <c r="I5938" s="510">
        <v>1111.2</v>
      </c>
    </row>
    <row r="5939" spans="3:9">
      <c r="C5939" s="870">
        <v>45718</v>
      </c>
      <c r="D5939" s="872">
        <v>0.91666666666666663</v>
      </c>
      <c r="E5939" s="871">
        <v>640</v>
      </c>
      <c r="F5939" s="871">
        <v>477</v>
      </c>
      <c r="G5939" s="504">
        <v>640</v>
      </c>
      <c r="H5939" s="504">
        <v>477</v>
      </c>
      <c r="I5939" s="510">
        <v>1117</v>
      </c>
    </row>
    <row r="5940" spans="3:9">
      <c r="C5940" s="870">
        <v>45718</v>
      </c>
      <c r="D5940" s="872">
        <v>0.95833333333333337</v>
      </c>
      <c r="E5940" s="871">
        <v>678.2</v>
      </c>
      <c r="F5940" s="871">
        <v>465</v>
      </c>
      <c r="G5940" s="504">
        <v>678.2</v>
      </c>
      <c r="H5940" s="504">
        <v>465</v>
      </c>
      <c r="I5940" s="510">
        <v>1143.2</v>
      </c>
    </row>
    <row r="5941" spans="3:9">
      <c r="C5941" s="870">
        <v>45719</v>
      </c>
      <c r="D5941" s="872">
        <v>0</v>
      </c>
      <c r="E5941" s="871">
        <v>725.1</v>
      </c>
      <c r="F5941" s="871">
        <v>562</v>
      </c>
      <c r="G5941" s="504">
        <v>725.1</v>
      </c>
      <c r="H5941" s="504">
        <v>562</v>
      </c>
      <c r="I5941" s="510">
        <v>1287.0999999999999</v>
      </c>
    </row>
    <row r="5942" spans="3:9">
      <c r="C5942" s="870">
        <v>45719</v>
      </c>
      <c r="D5942" s="872">
        <v>4.1666666666666664E-2</v>
      </c>
      <c r="E5942" s="871">
        <v>611.4</v>
      </c>
      <c r="F5942" s="871">
        <v>548</v>
      </c>
      <c r="G5942" s="504">
        <v>611.4</v>
      </c>
      <c r="H5942" s="504">
        <v>548</v>
      </c>
      <c r="I5942" s="510">
        <v>1159.4000000000001</v>
      </c>
    </row>
    <row r="5943" spans="3:9">
      <c r="C5943" s="870">
        <v>45719</v>
      </c>
      <c r="D5943" s="872">
        <v>8.3333333333333329E-2</v>
      </c>
      <c r="E5943" s="871">
        <v>712.7</v>
      </c>
      <c r="F5943" s="871">
        <v>520</v>
      </c>
      <c r="G5943" s="504">
        <v>712.7</v>
      </c>
      <c r="H5943" s="504">
        <v>520</v>
      </c>
      <c r="I5943" s="510">
        <v>1232.7</v>
      </c>
    </row>
    <row r="5944" spans="3:9">
      <c r="C5944" s="870">
        <v>45719</v>
      </c>
      <c r="D5944" s="872">
        <v>0.125</v>
      </c>
      <c r="E5944" s="871">
        <v>641.20000000000005</v>
      </c>
      <c r="F5944" s="871">
        <v>521</v>
      </c>
      <c r="G5944" s="504">
        <v>641.20000000000005</v>
      </c>
      <c r="H5944" s="504">
        <v>521</v>
      </c>
      <c r="I5944" s="510">
        <v>1162.2</v>
      </c>
    </row>
    <row r="5945" spans="3:9">
      <c r="C5945" s="870">
        <v>45719</v>
      </c>
      <c r="D5945" s="872">
        <v>0.16666666666666666</v>
      </c>
      <c r="E5945" s="871">
        <v>723.3</v>
      </c>
      <c r="F5945" s="871">
        <v>527</v>
      </c>
      <c r="G5945" s="504">
        <v>723.3</v>
      </c>
      <c r="H5945" s="504">
        <v>527</v>
      </c>
      <c r="I5945" s="510">
        <v>1250.3</v>
      </c>
    </row>
    <row r="5946" spans="3:9">
      <c r="C5946" s="870">
        <v>45719</v>
      </c>
      <c r="D5946" s="872">
        <v>0.20833333333333334</v>
      </c>
      <c r="E5946" s="871">
        <v>597.6</v>
      </c>
      <c r="F5946" s="871">
        <v>556</v>
      </c>
      <c r="G5946" s="504">
        <v>597.6</v>
      </c>
      <c r="H5946" s="504">
        <v>556</v>
      </c>
      <c r="I5946" s="510">
        <v>1153.5999999999999</v>
      </c>
    </row>
    <row r="5947" spans="3:9">
      <c r="C5947" s="870">
        <v>45719</v>
      </c>
      <c r="D5947" s="872">
        <v>0.25</v>
      </c>
      <c r="E5947" s="871">
        <v>646.9</v>
      </c>
      <c r="F5947" s="871">
        <v>519</v>
      </c>
      <c r="G5947" s="504">
        <v>646.9</v>
      </c>
      <c r="H5947" s="504">
        <v>519</v>
      </c>
      <c r="I5947" s="510">
        <v>1165.9000000000001</v>
      </c>
    </row>
    <row r="5948" spans="3:9">
      <c r="C5948" s="870">
        <v>45719</v>
      </c>
      <c r="D5948" s="872">
        <v>0.29166666666666669</v>
      </c>
      <c r="E5948" s="871">
        <v>645.5</v>
      </c>
      <c r="F5948" s="871">
        <v>521</v>
      </c>
      <c r="G5948" s="504">
        <v>645.5</v>
      </c>
      <c r="H5948" s="504">
        <v>521</v>
      </c>
      <c r="I5948" s="510">
        <v>1166.5</v>
      </c>
    </row>
    <row r="5949" spans="3:9">
      <c r="C5949" s="870">
        <v>45719</v>
      </c>
      <c r="D5949" s="872">
        <v>0.33333333333333331</v>
      </c>
      <c r="E5949" s="871">
        <v>639.79999999999995</v>
      </c>
      <c r="F5949" s="871">
        <v>516</v>
      </c>
      <c r="G5949" s="504">
        <v>639.79999999999995</v>
      </c>
      <c r="H5949" s="504">
        <v>516</v>
      </c>
      <c r="I5949" s="510">
        <v>1155.8</v>
      </c>
    </row>
    <row r="5950" spans="3:9">
      <c r="C5950" s="870">
        <v>45719</v>
      </c>
      <c r="D5950" s="872">
        <v>0.375</v>
      </c>
      <c r="E5950" s="871">
        <v>639.9</v>
      </c>
      <c r="F5950" s="871">
        <v>515</v>
      </c>
      <c r="G5950" s="504">
        <v>639.9</v>
      </c>
      <c r="H5950" s="504">
        <v>515</v>
      </c>
      <c r="I5950" s="510">
        <v>1154.9000000000001</v>
      </c>
    </row>
    <row r="5951" spans="3:9">
      <c r="C5951" s="870">
        <v>45719</v>
      </c>
      <c r="D5951" s="872">
        <v>0.41666666666666669</v>
      </c>
      <c r="E5951" s="871">
        <v>640.1</v>
      </c>
      <c r="F5951" s="871">
        <v>518</v>
      </c>
      <c r="G5951" s="504">
        <v>640.1</v>
      </c>
      <c r="H5951" s="504">
        <v>518</v>
      </c>
      <c r="I5951" s="510">
        <v>1158.0999999999999</v>
      </c>
    </row>
    <row r="5952" spans="3:9">
      <c r="C5952" s="870">
        <v>45719</v>
      </c>
      <c r="D5952" s="872">
        <v>0.45833333333333331</v>
      </c>
      <c r="E5952" s="871">
        <v>640.70000000000005</v>
      </c>
      <c r="F5952" s="871">
        <v>551</v>
      </c>
      <c r="G5952" s="504">
        <v>640.70000000000005</v>
      </c>
      <c r="H5952" s="504">
        <v>551</v>
      </c>
      <c r="I5952" s="510">
        <v>1191.7</v>
      </c>
    </row>
    <row r="5953" spans="3:9">
      <c r="C5953" s="870">
        <v>45719</v>
      </c>
      <c r="D5953" s="872">
        <v>0.5</v>
      </c>
      <c r="E5953" s="871">
        <v>679.9</v>
      </c>
      <c r="F5953" s="871">
        <v>612</v>
      </c>
      <c r="G5953" s="504">
        <v>679.9</v>
      </c>
      <c r="H5953" s="504">
        <v>612</v>
      </c>
      <c r="I5953" s="510">
        <v>1291.9000000000001</v>
      </c>
    </row>
    <row r="5954" spans="3:9">
      <c r="C5954" s="870">
        <v>45719</v>
      </c>
      <c r="D5954" s="872">
        <v>0.54166666666666663</v>
      </c>
      <c r="E5954" s="871">
        <v>680.1</v>
      </c>
      <c r="F5954" s="871">
        <v>615</v>
      </c>
      <c r="G5954" s="504">
        <v>680.1</v>
      </c>
      <c r="H5954" s="504">
        <v>615</v>
      </c>
      <c r="I5954" s="510">
        <v>1295.0999999999999</v>
      </c>
    </row>
    <row r="5955" spans="3:9">
      <c r="C5955" s="870">
        <v>45719</v>
      </c>
      <c r="D5955" s="872">
        <v>0.58333333333333337</v>
      </c>
      <c r="E5955" s="871">
        <v>680.2</v>
      </c>
      <c r="F5955" s="871">
        <v>600</v>
      </c>
      <c r="G5955" s="504">
        <v>680.2</v>
      </c>
      <c r="H5955" s="504">
        <v>600</v>
      </c>
      <c r="I5955" s="510">
        <v>1280.2</v>
      </c>
    </row>
    <row r="5956" spans="3:9">
      <c r="C5956" s="870">
        <v>45719</v>
      </c>
      <c r="D5956" s="872">
        <v>0.625</v>
      </c>
      <c r="E5956" s="871">
        <v>676.7</v>
      </c>
      <c r="F5956" s="871">
        <v>558</v>
      </c>
      <c r="G5956" s="504">
        <v>676.7</v>
      </c>
      <c r="H5956" s="504">
        <v>558</v>
      </c>
      <c r="I5956" s="510">
        <v>1234.7</v>
      </c>
    </row>
    <row r="5957" spans="3:9">
      <c r="C5957" s="870">
        <v>45719</v>
      </c>
      <c r="D5957" s="872">
        <v>0.66666666666666663</v>
      </c>
      <c r="E5957" s="871">
        <v>649.9</v>
      </c>
      <c r="F5957" s="871">
        <v>549</v>
      </c>
      <c r="G5957" s="504">
        <v>649.9</v>
      </c>
      <c r="H5957" s="504">
        <v>549</v>
      </c>
      <c r="I5957" s="510">
        <v>1198.9000000000001</v>
      </c>
    </row>
    <row r="5958" spans="3:9">
      <c r="C5958" s="870">
        <v>45719</v>
      </c>
      <c r="D5958" s="872">
        <v>0.70833333333333337</v>
      </c>
      <c r="E5958" s="871">
        <v>676.4</v>
      </c>
      <c r="F5958" s="871">
        <v>553</v>
      </c>
      <c r="G5958" s="504">
        <v>676.4</v>
      </c>
      <c r="H5958" s="504">
        <v>553</v>
      </c>
      <c r="I5958" s="510">
        <v>1229.4000000000001</v>
      </c>
    </row>
    <row r="5959" spans="3:9">
      <c r="C5959" s="870">
        <v>45719</v>
      </c>
      <c r="D5959" s="872">
        <v>0.75</v>
      </c>
      <c r="E5959" s="871">
        <v>673.9</v>
      </c>
      <c r="F5959" s="871">
        <v>555</v>
      </c>
      <c r="G5959" s="504">
        <v>673.9</v>
      </c>
      <c r="H5959" s="504">
        <v>555</v>
      </c>
      <c r="I5959" s="510">
        <v>1228.9000000000001</v>
      </c>
    </row>
    <row r="5960" spans="3:9">
      <c r="C5960" s="870">
        <v>45719</v>
      </c>
      <c r="D5960" s="872">
        <v>0.79166666666666663</v>
      </c>
      <c r="E5960" s="871">
        <v>672.1</v>
      </c>
      <c r="F5960" s="871">
        <v>553</v>
      </c>
      <c r="G5960" s="504">
        <v>672.1</v>
      </c>
      <c r="H5960" s="504">
        <v>553</v>
      </c>
      <c r="I5960" s="510">
        <v>1225.0999999999999</v>
      </c>
    </row>
    <row r="5961" spans="3:9">
      <c r="C5961" s="870">
        <v>45719</v>
      </c>
      <c r="D5961" s="872">
        <v>0.83333333333333337</v>
      </c>
      <c r="E5961" s="871">
        <v>670.1</v>
      </c>
      <c r="F5961" s="871">
        <v>549</v>
      </c>
      <c r="G5961" s="504">
        <v>670.1</v>
      </c>
      <c r="H5961" s="504">
        <v>549</v>
      </c>
      <c r="I5961" s="510">
        <v>1219.0999999999999</v>
      </c>
    </row>
    <row r="5962" spans="3:9">
      <c r="C5962" s="870">
        <v>45719</v>
      </c>
      <c r="D5962" s="872">
        <v>0.875</v>
      </c>
      <c r="E5962" s="871">
        <v>674.5</v>
      </c>
      <c r="F5962" s="871">
        <v>546</v>
      </c>
      <c r="G5962" s="504">
        <v>674.5</v>
      </c>
      <c r="H5962" s="504">
        <v>546</v>
      </c>
      <c r="I5962" s="510">
        <v>1220.5</v>
      </c>
    </row>
    <row r="5963" spans="3:9">
      <c r="C5963" s="870">
        <v>45719</v>
      </c>
      <c r="D5963" s="872">
        <v>0.91666666666666663</v>
      </c>
      <c r="E5963" s="871">
        <v>674.9</v>
      </c>
      <c r="F5963" s="871">
        <v>544</v>
      </c>
      <c r="G5963" s="504">
        <v>674.9</v>
      </c>
      <c r="H5963" s="504">
        <v>544</v>
      </c>
      <c r="I5963" s="510">
        <v>1218.9000000000001</v>
      </c>
    </row>
    <row r="5964" spans="3:9">
      <c r="C5964" s="870">
        <v>45719</v>
      </c>
      <c r="D5964" s="872">
        <v>0.95833333333333337</v>
      </c>
      <c r="E5964" s="871">
        <v>675</v>
      </c>
      <c r="F5964" s="871">
        <v>544</v>
      </c>
      <c r="G5964" s="504">
        <v>675</v>
      </c>
      <c r="H5964" s="504">
        <v>544</v>
      </c>
      <c r="I5964" s="510">
        <v>1219</v>
      </c>
    </row>
    <row r="5965" spans="3:9">
      <c r="C5965" s="870">
        <v>45720</v>
      </c>
      <c r="D5965" s="872">
        <v>0</v>
      </c>
      <c r="E5965" s="871">
        <v>673.8</v>
      </c>
      <c r="F5965" s="871">
        <v>494</v>
      </c>
      <c r="G5965" s="504">
        <v>673.8</v>
      </c>
      <c r="H5965" s="504">
        <v>494</v>
      </c>
      <c r="I5965" s="510">
        <v>1167.8</v>
      </c>
    </row>
    <row r="5966" spans="3:9">
      <c r="C5966" s="870">
        <v>45720</v>
      </c>
      <c r="D5966" s="872">
        <v>4.1666666666666664E-2</v>
      </c>
      <c r="E5966" s="871">
        <v>662.8</v>
      </c>
      <c r="F5966" s="871">
        <v>491</v>
      </c>
      <c r="G5966" s="504">
        <v>662.8</v>
      </c>
      <c r="H5966" s="504">
        <v>491</v>
      </c>
      <c r="I5966" s="510">
        <v>1153.8</v>
      </c>
    </row>
    <row r="5967" spans="3:9">
      <c r="C5967" s="870">
        <v>45720</v>
      </c>
      <c r="D5967" s="872">
        <v>8.3333333333333329E-2</v>
      </c>
      <c r="E5967" s="871">
        <v>640</v>
      </c>
      <c r="F5967" s="871">
        <v>495</v>
      </c>
      <c r="G5967" s="504">
        <v>640</v>
      </c>
      <c r="H5967" s="504">
        <v>495</v>
      </c>
      <c r="I5967" s="510">
        <v>1135</v>
      </c>
    </row>
    <row r="5968" spans="3:9">
      <c r="C5968" s="870">
        <v>45720</v>
      </c>
      <c r="D5968" s="872">
        <v>0.125</v>
      </c>
      <c r="E5968" s="871">
        <v>666</v>
      </c>
      <c r="F5968" s="871">
        <v>501</v>
      </c>
      <c r="G5968" s="504">
        <v>666</v>
      </c>
      <c r="H5968" s="504">
        <v>501</v>
      </c>
      <c r="I5968" s="510">
        <v>1167</v>
      </c>
    </row>
    <row r="5969" spans="3:9">
      <c r="C5969" s="870">
        <v>45720</v>
      </c>
      <c r="D5969" s="872">
        <v>0.16666666666666666</v>
      </c>
      <c r="E5969" s="871">
        <v>675.2</v>
      </c>
      <c r="F5969" s="871">
        <v>531</v>
      </c>
      <c r="G5969" s="504">
        <v>675.2</v>
      </c>
      <c r="H5969" s="504">
        <v>531</v>
      </c>
      <c r="I5969" s="510">
        <v>1206.2</v>
      </c>
    </row>
    <row r="5970" spans="3:9">
      <c r="C5970" s="870">
        <v>45720</v>
      </c>
      <c r="D5970" s="872">
        <v>0.20833333333333334</v>
      </c>
      <c r="E5970" s="871">
        <v>675.2</v>
      </c>
      <c r="F5970" s="871">
        <v>531</v>
      </c>
      <c r="G5970" s="504">
        <v>675.2</v>
      </c>
      <c r="H5970" s="504">
        <v>531</v>
      </c>
      <c r="I5970" s="510">
        <v>1206.2</v>
      </c>
    </row>
    <row r="5971" spans="3:9">
      <c r="C5971" s="870">
        <v>45720</v>
      </c>
      <c r="D5971" s="872">
        <v>0.25</v>
      </c>
      <c r="E5971" s="871">
        <v>673.1</v>
      </c>
      <c r="F5971" s="871">
        <v>532</v>
      </c>
      <c r="G5971" s="504">
        <v>673.1</v>
      </c>
      <c r="H5971" s="504">
        <v>532</v>
      </c>
      <c r="I5971" s="510">
        <v>1205.0999999999999</v>
      </c>
    </row>
    <row r="5972" spans="3:9">
      <c r="C5972" s="870">
        <v>45720</v>
      </c>
      <c r="D5972" s="872">
        <v>0.29166666666666669</v>
      </c>
      <c r="E5972" s="871">
        <v>617.5</v>
      </c>
      <c r="F5972" s="871">
        <v>534</v>
      </c>
      <c r="G5972" s="504">
        <v>617.5</v>
      </c>
      <c r="H5972" s="504">
        <v>534</v>
      </c>
      <c r="I5972" s="510">
        <v>1151.5</v>
      </c>
    </row>
    <row r="5973" spans="3:9">
      <c r="C5973" s="870">
        <v>45720</v>
      </c>
      <c r="D5973" s="872">
        <v>0.33333333333333331</v>
      </c>
      <c r="E5973" s="871">
        <v>603.9</v>
      </c>
      <c r="F5973" s="871">
        <v>534</v>
      </c>
      <c r="G5973" s="504">
        <v>603.9</v>
      </c>
      <c r="H5973" s="504">
        <v>534</v>
      </c>
      <c r="I5973" s="510">
        <v>1137.9000000000001</v>
      </c>
    </row>
    <row r="5974" spans="3:9">
      <c r="C5974" s="870">
        <v>45720</v>
      </c>
      <c r="D5974" s="872">
        <v>0.375</v>
      </c>
      <c r="E5974" s="871">
        <v>620.5</v>
      </c>
      <c r="F5974" s="871">
        <v>535</v>
      </c>
      <c r="G5974" s="504">
        <v>620.5</v>
      </c>
      <c r="H5974" s="504">
        <v>535</v>
      </c>
      <c r="I5974" s="510">
        <v>1155.5</v>
      </c>
    </row>
    <row r="5975" spans="3:9">
      <c r="C5975" s="870">
        <v>45720</v>
      </c>
      <c r="D5975" s="872">
        <v>0.41666666666666669</v>
      </c>
      <c r="E5975" s="871">
        <v>570.20000000000005</v>
      </c>
      <c r="F5975" s="871">
        <v>537</v>
      </c>
      <c r="G5975" s="504">
        <v>570.20000000000005</v>
      </c>
      <c r="H5975" s="504">
        <v>537</v>
      </c>
      <c r="I5975" s="510">
        <v>1107.2</v>
      </c>
    </row>
    <row r="5976" spans="3:9">
      <c r="C5976" s="870">
        <v>45720</v>
      </c>
      <c r="D5976" s="872">
        <v>0.45833333333333331</v>
      </c>
      <c r="E5976" s="871">
        <v>530.6</v>
      </c>
      <c r="F5976" s="871">
        <v>536</v>
      </c>
      <c r="G5976" s="504">
        <v>530.6</v>
      </c>
      <c r="H5976" s="504">
        <v>536</v>
      </c>
      <c r="I5976" s="510">
        <v>1066.5999999999999</v>
      </c>
    </row>
    <row r="5977" spans="3:9">
      <c r="C5977" s="870">
        <v>45720</v>
      </c>
      <c r="D5977" s="872">
        <v>0.5</v>
      </c>
      <c r="E5977" s="871">
        <v>645.1</v>
      </c>
      <c r="F5977" s="871">
        <v>540</v>
      </c>
      <c r="G5977" s="504">
        <v>645.1</v>
      </c>
      <c r="H5977" s="504">
        <v>540</v>
      </c>
      <c r="I5977" s="510">
        <v>1185.0999999999999</v>
      </c>
    </row>
    <row r="5978" spans="3:9">
      <c r="C5978" s="870">
        <v>45720</v>
      </c>
      <c r="D5978" s="872">
        <v>0.54166666666666663</v>
      </c>
      <c r="E5978" s="871">
        <v>708.1</v>
      </c>
      <c r="F5978" s="871">
        <v>538</v>
      </c>
      <c r="G5978" s="504">
        <v>708.1</v>
      </c>
      <c r="H5978" s="504">
        <v>538</v>
      </c>
      <c r="I5978" s="510">
        <v>1246.0999999999999</v>
      </c>
    </row>
    <row r="5979" spans="3:9">
      <c r="C5979" s="870">
        <v>45720</v>
      </c>
      <c r="D5979" s="872">
        <v>0.58333333333333337</v>
      </c>
      <c r="E5979" s="871">
        <v>688.3</v>
      </c>
      <c r="F5979" s="871">
        <v>539</v>
      </c>
      <c r="G5979" s="504">
        <v>688.3</v>
      </c>
      <c r="H5979" s="504">
        <v>539</v>
      </c>
      <c r="I5979" s="510">
        <v>1227.3</v>
      </c>
    </row>
    <row r="5980" spans="3:9">
      <c r="C5980" s="870">
        <v>45720</v>
      </c>
      <c r="D5980" s="872">
        <v>0.625</v>
      </c>
      <c r="E5980" s="871">
        <v>599.20000000000005</v>
      </c>
      <c r="F5980" s="871">
        <v>548</v>
      </c>
      <c r="G5980" s="504">
        <v>599.20000000000005</v>
      </c>
      <c r="H5980" s="504">
        <v>548</v>
      </c>
      <c r="I5980" s="510">
        <v>1147.2</v>
      </c>
    </row>
    <row r="5981" spans="3:9">
      <c r="C5981" s="870">
        <v>45720</v>
      </c>
      <c r="D5981" s="872">
        <v>0.66666666666666663</v>
      </c>
      <c r="E5981" s="871">
        <v>597.5</v>
      </c>
      <c r="F5981" s="871">
        <v>609</v>
      </c>
      <c r="G5981" s="504">
        <v>597.5</v>
      </c>
      <c r="H5981" s="504">
        <v>609</v>
      </c>
      <c r="I5981" s="510">
        <v>1206.5</v>
      </c>
    </row>
    <row r="5982" spans="3:9">
      <c r="C5982" s="870">
        <v>45720</v>
      </c>
      <c r="D5982" s="872">
        <v>0.70833333333333337</v>
      </c>
      <c r="E5982" s="871">
        <v>668.8</v>
      </c>
      <c r="F5982" s="871">
        <v>609</v>
      </c>
      <c r="G5982" s="504">
        <v>668.8</v>
      </c>
      <c r="H5982" s="504">
        <v>609</v>
      </c>
      <c r="I5982" s="510">
        <v>1277.8</v>
      </c>
    </row>
    <row r="5983" spans="3:9">
      <c r="C5983" s="870">
        <v>45720</v>
      </c>
      <c r="D5983" s="872">
        <v>0.75</v>
      </c>
      <c r="E5983" s="871">
        <v>708.9</v>
      </c>
      <c r="F5983" s="871">
        <v>594</v>
      </c>
      <c r="G5983" s="504">
        <v>708.9</v>
      </c>
      <c r="H5983" s="504">
        <v>594</v>
      </c>
      <c r="I5983" s="510">
        <v>1302.9000000000001</v>
      </c>
    </row>
    <row r="5984" spans="3:9">
      <c r="C5984" s="870">
        <v>45720</v>
      </c>
      <c r="D5984" s="872">
        <v>0.79166666666666663</v>
      </c>
      <c r="E5984" s="871">
        <v>572.9</v>
      </c>
      <c r="F5984" s="871">
        <v>328</v>
      </c>
      <c r="G5984" s="504">
        <v>572.9</v>
      </c>
      <c r="H5984" s="504">
        <v>328</v>
      </c>
      <c r="I5984" s="510">
        <v>900.9</v>
      </c>
    </row>
    <row r="5985" spans="3:9">
      <c r="C5985" s="870">
        <v>45720</v>
      </c>
      <c r="D5985" s="872">
        <v>0.83333333333333337</v>
      </c>
      <c r="E5985" s="871">
        <v>279.89999999999998</v>
      </c>
      <c r="F5985" s="871">
        <v>117</v>
      </c>
      <c r="G5985" s="504">
        <v>279.89999999999998</v>
      </c>
      <c r="H5985" s="504">
        <v>117</v>
      </c>
      <c r="I5985" s="510">
        <v>396.9</v>
      </c>
    </row>
    <row r="5986" spans="3:9">
      <c r="C5986" s="870">
        <v>45720</v>
      </c>
      <c r="D5986" s="872">
        <v>0.875</v>
      </c>
      <c r="E5986" s="871">
        <v>-10.1</v>
      </c>
      <c r="F5986" s="871">
        <v>7</v>
      </c>
      <c r="G5986" s="504">
        <v>0</v>
      </c>
      <c r="H5986" s="504">
        <v>0</v>
      </c>
      <c r="I5986" s="510">
        <v>0</v>
      </c>
    </row>
    <row r="5987" spans="3:9">
      <c r="C5987" s="870">
        <v>45720</v>
      </c>
      <c r="D5987" s="872">
        <v>0.91666666666666663</v>
      </c>
      <c r="E5987" s="871">
        <v>-3.6</v>
      </c>
      <c r="F5987" s="871">
        <v>227</v>
      </c>
      <c r="G5987" s="504">
        <v>0</v>
      </c>
      <c r="H5987" s="504">
        <v>227</v>
      </c>
      <c r="I5987" s="510">
        <v>227</v>
      </c>
    </row>
    <row r="5988" spans="3:9">
      <c r="C5988" s="870">
        <v>45720</v>
      </c>
      <c r="D5988" s="872">
        <v>0.95833333333333337</v>
      </c>
      <c r="E5988" s="871">
        <v>-1.1000000000000001</v>
      </c>
      <c r="F5988" s="871">
        <v>404</v>
      </c>
      <c r="G5988" s="504">
        <v>0</v>
      </c>
      <c r="H5988" s="504">
        <v>404</v>
      </c>
      <c r="I5988" s="510">
        <v>404</v>
      </c>
    </row>
    <row r="5989" spans="3:9">
      <c r="C5989" s="870">
        <v>45721</v>
      </c>
      <c r="D5989" s="872">
        <v>0</v>
      </c>
      <c r="E5989" s="871">
        <v>188.4</v>
      </c>
      <c r="F5989" s="871">
        <v>319</v>
      </c>
      <c r="G5989" s="504">
        <v>188.4</v>
      </c>
      <c r="H5989" s="504">
        <v>319</v>
      </c>
      <c r="I5989" s="510">
        <v>507.4</v>
      </c>
    </row>
    <row r="5990" spans="3:9">
      <c r="C5990" s="870">
        <v>45721</v>
      </c>
      <c r="D5990" s="872">
        <v>4.1666666666666664E-2</v>
      </c>
      <c r="E5990" s="871">
        <v>90.4</v>
      </c>
      <c r="F5990" s="871">
        <v>45</v>
      </c>
      <c r="G5990" s="504">
        <v>90.4</v>
      </c>
      <c r="H5990" s="504">
        <v>0</v>
      </c>
      <c r="I5990" s="510">
        <v>90.4</v>
      </c>
    </row>
    <row r="5991" spans="3:9">
      <c r="C5991" s="870">
        <v>45721</v>
      </c>
      <c r="D5991" s="872">
        <v>8.3333333333333329E-2</v>
      </c>
      <c r="E5991" s="871">
        <v>-1.1000000000000001</v>
      </c>
      <c r="F5991" s="871">
        <v>3</v>
      </c>
      <c r="G5991" s="504">
        <v>0</v>
      </c>
      <c r="H5991" s="504">
        <v>0</v>
      </c>
      <c r="I5991" s="510">
        <v>0</v>
      </c>
    </row>
    <row r="5992" spans="3:9">
      <c r="C5992" s="870">
        <v>45721</v>
      </c>
      <c r="D5992" s="872">
        <v>0.125</v>
      </c>
      <c r="E5992" s="871">
        <v>351.3</v>
      </c>
      <c r="F5992" s="871">
        <v>464</v>
      </c>
      <c r="G5992" s="504">
        <v>351.3</v>
      </c>
      <c r="H5992" s="504">
        <v>464</v>
      </c>
      <c r="I5992" s="510">
        <v>815.3</v>
      </c>
    </row>
    <row r="5993" spans="3:9">
      <c r="C5993" s="870">
        <v>45721</v>
      </c>
      <c r="D5993" s="872">
        <v>0.16666666666666666</v>
      </c>
      <c r="E5993" s="871">
        <v>43.5</v>
      </c>
      <c r="F5993" s="871">
        <v>534</v>
      </c>
      <c r="G5993" s="504">
        <v>0</v>
      </c>
      <c r="H5993" s="504">
        <v>534</v>
      </c>
      <c r="I5993" s="510">
        <v>534</v>
      </c>
    </row>
    <row r="5994" spans="3:9">
      <c r="C5994" s="870">
        <v>45721</v>
      </c>
      <c r="D5994" s="872">
        <v>0.20833333333333334</v>
      </c>
      <c r="E5994" s="871">
        <v>35.5</v>
      </c>
      <c r="F5994" s="871">
        <v>664</v>
      </c>
      <c r="G5994" s="504">
        <v>0</v>
      </c>
      <c r="H5994" s="504">
        <v>664</v>
      </c>
      <c r="I5994" s="510">
        <v>664</v>
      </c>
    </row>
    <row r="5995" spans="3:9">
      <c r="C5995" s="870">
        <v>45721</v>
      </c>
      <c r="D5995" s="872">
        <v>0.25</v>
      </c>
      <c r="E5995" s="871">
        <v>330.6</v>
      </c>
      <c r="F5995" s="871">
        <v>650</v>
      </c>
      <c r="G5995" s="504">
        <v>330.6</v>
      </c>
      <c r="H5995" s="504">
        <v>650</v>
      </c>
      <c r="I5995" s="510">
        <v>980.6</v>
      </c>
    </row>
    <row r="5996" spans="3:9">
      <c r="C5996" s="870">
        <v>45721</v>
      </c>
      <c r="D5996" s="872">
        <v>0.29166666666666669</v>
      </c>
      <c r="E5996" s="871">
        <v>426.4</v>
      </c>
      <c r="F5996" s="871">
        <v>560</v>
      </c>
      <c r="G5996" s="504">
        <v>426.4</v>
      </c>
      <c r="H5996" s="504">
        <v>560</v>
      </c>
      <c r="I5996" s="510">
        <v>986.4</v>
      </c>
    </row>
    <row r="5997" spans="3:9">
      <c r="C5997" s="870">
        <v>45721</v>
      </c>
      <c r="D5997" s="872">
        <v>0.33333333333333331</v>
      </c>
      <c r="E5997" s="871">
        <v>458.7</v>
      </c>
      <c r="F5997" s="871">
        <v>559</v>
      </c>
      <c r="G5997" s="504">
        <v>458.7</v>
      </c>
      <c r="H5997" s="504">
        <v>559</v>
      </c>
      <c r="I5997" s="510">
        <v>1017.7</v>
      </c>
    </row>
    <row r="5998" spans="3:9">
      <c r="C5998" s="870">
        <v>45721</v>
      </c>
      <c r="D5998" s="872">
        <v>0.375</v>
      </c>
      <c r="E5998" s="871">
        <v>387.5</v>
      </c>
      <c r="F5998" s="871">
        <v>433</v>
      </c>
      <c r="G5998" s="504">
        <v>387.5</v>
      </c>
      <c r="H5998" s="504">
        <v>433</v>
      </c>
      <c r="I5998" s="510">
        <v>820.5</v>
      </c>
    </row>
    <row r="5999" spans="3:9">
      <c r="C5999" s="870">
        <v>45721</v>
      </c>
      <c r="D5999" s="872">
        <v>0.41666666666666669</v>
      </c>
      <c r="E5999" s="871">
        <v>537.1</v>
      </c>
      <c r="F5999" s="871">
        <v>478</v>
      </c>
      <c r="G5999" s="504">
        <v>537.1</v>
      </c>
      <c r="H5999" s="504">
        <v>478</v>
      </c>
      <c r="I5999" s="510">
        <v>1015.1</v>
      </c>
    </row>
    <row r="6000" spans="3:9">
      <c r="C6000" s="870">
        <v>45721</v>
      </c>
      <c r="D6000" s="872">
        <v>0.45833333333333331</v>
      </c>
      <c r="E6000" s="871">
        <v>439.7</v>
      </c>
      <c r="F6000" s="871">
        <v>534</v>
      </c>
      <c r="G6000" s="504">
        <v>439.7</v>
      </c>
      <c r="H6000" s="504">
        <v>534</v>
      </c>
      <c r="I6000" s="510">
        <v>973.7</v>
      </c>
    </row>
    <row r="6001" spans="3:9">
      <c r="C6001" s="870">
        <v>45721</v>
      </c>
      <c r="D6001" s="872">
        <v>0.5</v>
      </c>
      <c r="E6001" s="871">
        <v>233.2</v>
      </c>
      <c r="F6001" s="871">
        <v>532</v>
      </c>
      <c r="G6001" s="504">
        <v>233.2</v>
      </c>
      <c r="H6001" s="504">
        <v>532</v>
      </c>
      <c r="I6001" s="510">
        <v>765.2</v>
      </c>
    </row>
    <row r="6002" spans="3:9">
      <c r="C6002" s="870">
        <v>45721</v>
      </c>
      <c r="D6002" s="872">
        <v>0.54166666666666663</v>
      </c>
      <c r="E6002" s="871">
        <v>669.9</v>
      </c>
      <c r="F6002" s="871">
        <v>626</v>
      </c>
      <c r="G6002" s="504">
        <v>669.9</v>
      </c>
      <c r="H6002" s="504">
        <v>626</v>
      </c>
      <c r="I6002" s="510">
        <v>1295.9000000000001</v>
      </c>
    </row>
    <row r="6003" spans="3:9">
      <c r="C6003" s="870">
        <v>45721</v>
      </c>
      <c r="D6003" s="872">
        <v>0.58333333333333337</v>
      </c>
      <c r="E6003" s="871">
        <v>742.8</v>
      </c>
      <c r="F6003" s="871">
        <v>532</v>
      </c>
      <c r="G6003" s="504">
        <v>742.8</v>
      </c>
      <c r="H6003" s="504">
        <v>532</v>
      </c>
      <c r="I6003" s="510">
        <v>1274.8</v>
      </c>
    </row>
    <row r="6004" spans="3:9">
      <c r="C6004" s="870">
        <v>45721</v>
      </c>
      <c r="D6004" s="872">
        <v>0.625</v>
      </c>
      <c r="E6004" s="871">
        <v>485.8</v>
      </c>
      <c r="F6004" s="871">
        <v>494</v>
      </c>
      <c r="G6004" s="504">
        <v>485.8</v>
      </c>
      <c r="H6004" s="504">
        <v>494</v>
      </c>
      <c r="I6004" s="510">
        <v>979.8</v>
      </c>
    </row>
    <row r="6005" spans="3:9">
      <c r="C6005" s="870">
        <v>45721</v>
      </c>
      <c r="D6005" s="872">
        <v>0.66666666666666663</v>
      </c>
      <c r="E6005" s="871">
        <v>475.8</v>
      </c>
      <c r="F6005" s="871">
        <v>479</v>
      </c>
      <c r="G6005" s="504">
        <v>475.8</v>
      </c>
      <c r="H6005" s="504">
        <v>479</v>
      </c>
      <c r="I6005" s="510">
        <v>954.8</v>
      </c>
    </row>
    <row r="6006" spans="3:9">
      <c r="C6006" s="870">
        <v>45721</v>
      </c>
      <c r="D6006" s="872">
        <v>0.70833333333333337</v>
      </c>
      <c r="E6006" s="871">
        <v>672.2</v>
      </c>
      <c r="F6006" s="871">
        <v>491</v>
      </c>
      <c r="G6006" s="504">
        <v>672.2</v>
      </c>
      <c r="H6006" s="504">
        <v>491</v>
      </c>
      <c r="I6006" s="510">
        <v>1163.2</v>
      </c>
    </row>
    <row r="6007" spans="3:9">
      <c r="C6007" s="870">
        <v>45721</v>
      </c>
      <c r="D6007" s="872">
        <v>0.75</v>
      </c>
      <c r="E6007" s="871">
        <v>658.2</v>
      </c>
      <c r="F6007" s="871">
        <v>476</v>
      </c>
      <c r="G6007" s="504">
        <v>658.2</v>
      </c>
      <c r="H6007" s="504">
        <v>476</v>
      </c>
      <c r="I6007" s="510">
        <v>1134.2</v>
      </c>
    </row>
    <row r="6008" spans="3:9">
      <c r="C6008" s="870">
        <v>45721</v>
      </c>
      <c r="D6008" s="872">
        <v>0.79166666666666663</v>
      </c>
      <c r="E6008" s="871">
        <v>599.70000000000005</v>
      </c>
      <c r="F6008" s="871">
        <v>467</v>
      </c>
      <c r="G6008" s="504">
        <v>599.70000000000005</v>
      </c>
      <c r="H6008" s="504">
        <v>467</v>
      </c>
      <c r="I6008" s="510">
        <v>1066.7</v>
      </c>
    </row>
    <row r="6009" spans="3:9">
      <c r="C6009" s="870">
        <v>45721</v>
      </c>
      <c r="D6009" s="872">
        <v>0.83333333333333337</v>
      </c>
      <c r="E6009" s="871">
        <v>601.1</v>
      </c>
      <c r="F6009" s="871">
        <v>472</v>
      </c>
      <c r="G6009" s="504">
        <v>601.1</v>
      </c>
      <c r="H6009" s="504">
        <v>472</v>
      </c>
      <c r="I6009" s="510">
        <v>1073.0999999999999</v>
      </c>
    </row>
    <row r="6010" spans="3:9">
      <c r="C6010" s="870">
        <v>45721</v>
      </c>
      <c r="D6010" s="872">
        <v>0.875</v>
      </c>
      <c r="E6010" s="871">
        <v>638.20000000000005</v>
      </c>
      <c r="F6010" s="871">
        <v>488</v>
      </c>
      <c r="G6010" s="504">
        <v>638.20000000000005</v>
      </c>
      <c r="H6010" s="504">
        <v>488</v>
      </c>
      <c r="I6010" s="510">
        <v>1126.2</v>
      </c>
    </row>
    <row r="6011" spans="3:9">
      <c r="C6011" s="870">
        <v>45721</v>
      </c>
      <c r="D6011" s="872">
        <v>0.91666666666666663</v>
      </c>
      <c r="E6011" s="871">
        <v>650.29999999999995</v>
      </c>
      <c r="F6011" s="871">
        <v>522</v>
      </c>
      <c r="G6011" s="504">
        <v>650.29999999999995</v>
      </c>
      <c r="H6011" s="504">
        <v>522</v>
      </c>
      <c r="I6011" s="510">
        <v>1172.3</v>
      </c>
    </row>
    <row r="6012" spans="3:9">
      <c r="C6012" s="870">
        <v>45721</v>
      </c>
      <c r="D6012" s="872">
        <v>0.95833333333333337</v>
      </c>
      <c r="E6012" s="871">
        <v>650.29999999999995</v>
      </c>
      <c r="F6012" s="871">
        <v>530</v>
      </c>
      <c r="G6012" s="504">
        <v>650.29999999999995</v>
      </c>
      <c r="H6012" s="504">
        <v>530</v>
      </c>
      <c r="I6012" s="510">
        <v>1180.3</v>
      </c>
    </row>
    <row r="6013" spans="3:9">
      <c r="C6013" s="870">
        <v>45722</v>
      </c>
      <c r="D6013" s="872">
        <v>0</v>
      </c>
      <c r="E6013" s="871">
        <v>650.1</v>
      </c>
      <c r="F6013" s="871">
        <v>493</v>
      </c>
      <c r="G6013" s="504">
        <v>650.1</v>
      </c>
      <c r="H6013" s="504">
        <v>493</v>
      </c>
      <c r="I6013" s="510">
        <v>1143.0999999999999</v>
      </c>
    </row>
    <row r="6014" spans="3:9">
      <c r="C6014" s="870">
        <v>45722</v>
      </c>
      <c r="D6014" s="872">
        <v>4.1666666666666664E-2</v>
      </c>
      <c r="E6014" s="871">
        <v>650.1</v>
      </c>
      <c r="F6014" s="871">
        <v>493</v>
      </c>
      <c r="G6014" s="504">
        <v>650.1</v>
      </c>
      <c r="H6014" s="504">
        <v>493</v>
      </c>
      <c r="I6014" s="510">
        <v>1143.0999999999999</v>
      </c>
    </row>
    <row r="6015" spans="3:9">
      <c r="C6015" s="870">
        <v>45722</v>
      </c>
      <c r="D6015" s="872">
        <v>8.3333333333333329E-2</v>
      </c>
      <c r="E6015" s="871">
        <v>650</v>
      </c>
      <c r="F6015" s="871">
        <v>494</v>
      </c>
      <c r="G6015" s="504">
        <v>650</v>
      </c>
      <c r="H6015" s="504">
        <v>494</v>
      </c>
      <c r="I6015" s="510">
        <v>1144</v>
      </c>
    </row>
    <row r="6016" spans="3:9">
      <c r="C6016" s="870">
        <v>45722</v>
      </c>
      <c r="D6016" s="872">
        <v>0.125</v>
      </c>
      <c r="E6016" s="871">
        <v>650</v>
      </c>
      <c r="F6016" s="871">
        <v>493</v>
      </c>
      <c r="G6016" s="504">
        <v>650</v>
      </c>
      <c r="H6016" s="504">
        <v>493</v>
      </c>
      <c r="I6016" s="510">
        <v>1143</v>
      </c>
    </row>
    <row r="6017" spans="3:9">
      <c r="C6017" s="870">
        <v>45722</v>
      </c>
      <c r="D6017" s="872">
        <v>0.16666666666666666</v>
      </c>
      <c r="E6017" s="871">
        <v>650</v>
      </c>
      <c r="F6017" s="871">
        <v>493</v>
      </c>
      <c r="G6017" s="504">
        <v>650</v>
      </c>
      <c r="H6017" s="504">
        <v>493</v>
      </c>
      <c r="I6017" s="510">
        <v>1143</v>
      </c>
    </row>
    <row r="6018" spans="3:9">
      <c r="C6018" s="870">
        <v>45722</v>
      </c>
      <c r="D6018" s="872">
        <v>0.20833333333333334</v>
      </c>
      <c r="E6018" s="871">
        <v>650</v>
      </c>
      <c r="F6018" s="871">
        <v>483</v>
      </c>
      <c r="G6018" s="504">
        <v>650</v>
      </c>
      <c r="H6018" s="504">
        <v>483</v>
      </c>
      <c r="I6018" s="510">
        <v>1133</v>
      </c>
    </row>
    <row r="6019" spans="3:9">
      <c r="C6019" s="870">
        <v>45722</v>
      </c>
      <c r="D6019" s="872">
        <v>0.25</v>
      </c>
      <c r="E6019" s="871">
        <v>618.70000000000005</v>
      </c>
      <c r="F6019" s="871">
        <v>480</v>
      </c>
      <c r="G6019" s="504">
        <v>618.70000000000005</v>
      </c>
      <c r="H6019" s="504">
        <v>480</v>
      </c>
      <c r="I6019" s="510">
        <v>1098.7</v>
      </c>
    </row>
    <row r="6020" spans="3:9">
      <c r="C6020" s="870">
        <v>45722</v>
      </c>
      <c r="D6020" s="872">
        <v>0.29166666666666669</v>
      </c>
      <c r="E6020" s="871">
        <v>549.5</v>
      </c>
      <c r="F6020" s="871">
        <v>472</v>
      </c>
      <c r="G6020" s="504">
        <v>549.5</v>
      </c>
      <c r="H6020" s="504">
        <v>472</v>
      </c>
      <c r="I6020" s="510">
        <v>1021.5</v>
      </c>
    </row>
    <row r="6021" spans="3:9">
      <c r="C6021" s="870">
        <v>45722</v>
      </c>
      <c r="D6021" s="872">
        <v>0.33333333333333331</v>
      </c>
      <c r="E6021" s="871">
        <v>549.79999999999995</v>
      </c>
      <c r="F6021" s="871">
        <v>463</v>
      </c>
      <c r="G6021" s="504">
        <v>549.79999999999995</v>
      </c>
      <c r="H6021" s="504">
        <v>463</v>
      </c>
      <c r="I6021" s="510">
        <v>1012.8</v>
      </c>
    </row>
    <row r="6022" spans="3:9">
      <c r="C6022" s="870">
        <v>45722</v>
      </c>
      <c r="D6022" s="872">
        <v>0.375</v>
      </c>
      <c r="E6022" s="871">
        <v>549.70000000000005</v>
      </c>
      <c r="F6022" s="871">
        <v>442</v>
      </c>
      <c r="G6022" s="504">
        <v>549.70000000000005</v>
      </c>
      <c r="H6022" s="504">
        <v>442</v>
      </c>
      <c r="I6022" s="510">
        <v>991.7</v>
      </c>
    </row>
    <row r="6023" spans="3:9">
      <c r="C6023" s="870">
        <v>45722</v>
      </c>
      <c r="D6023" s="872">
        <v>0.41666666666666669</v>
      </c>
      <c r="E6023" s="871">
        <v>529.70000000000005</v>
      </c>
      <c r="F6023" s="871">
        <v>385</v>
      </c>
      <c r="G6023" s="504">
        <v>529.70000000000005</v>
      </c>
      <c r="H6023" s="504">
        <v>385</v>
      </c>
      <c r="I6023" s="510">
        <v>914.7</v>
      </c>
    </row>
    <row r="6024" spans="3:9">
      <c r="C6024" s="870">
        <v>45722</v>
      </c>
      <c r="D6024" s="872">
        <v>0.45833333333333331</v>
      </c>
      <c r="E6024" s="871">
        <v>565.70000000000005</v>
      </c>
      <c r="F6024" s="871">
        <v>462</v>
      </c>
      <c r="G6024" s="504">
        <v>565.70000000000005</v>
      </c>
      <c r="H6024" s="504">
        <v>462</v>
      </c>
      <c r="I6024" s="510">
        <v>1027.7</v>
      </c>
    </row>
    <row r="6025" spans="3:9">
      <c r="C6025" s="870">
        <v>45722</v>
      </c>
      <c r="D6025" s="872">
        <v>0.5</v>
      </c>
      <c r="E6025" s="871">
        <v>388.3</v>
      </c>
      <c r="F6025" s="871">
        <v>441</v>
      </c>
      <c r="G6025" s="504">
        <v>388.3</v>
      </c>
      <c r="H6025" s="504">
        <v>441</v>
      </c>
      <c r="I6025" s="510">
        <v>829.3</v>
      </c>
    </row>
    <row r="6026" spans="3:9">
      <c r="C6026" s="870">
        <v>45722</v>
      </c>
      <c r="D6026" s="872">
        <v>0.54166666666666663</v>
      </c>
      <c r="E6026" s="871">
        <v>479.5</v>
      </c>
      <c r="F6026" s="871">
        <v>428</v>
      </c>
      <c r="G6026" s="504">
        <v>479.5</v>
      </c>
      <c r="H6026" s="504">
        <v>428</v>
      </c>
      <c r="I6026" s="510">
        <v>907.5</v>
      </c>
    </row>
    <row r="6027" spans="3:9">
      <c r="C6027" s="870">
        <v>45722</v>
      </c>
      <c r="D6027" s="872">
        <v>0.58333333333333337</v>
      </c>
      <c r="E6027" s="871">
        <v>486.6</v>
      </c>
      <c r="F6027" s="871">
        <v>519</v>
      </c>
      <c r="G6027" s="504">
        <v>486.6</v>
      </c>
      <c r="H6027" s="504">
        <v>519</v>
      </c>
      <c r="I6027" s="510">
        <v>1005.6</v>
      </c>
    </row>
    <row r="6028" spans="3:9">
      <c r="C6028" s="870">
        <v>45722</v>
      </c>
      <c r="D6028" s="872">
        <v>0.625</v>
      </c>
      <c r="E6028" s="871">
        <v>466.7</v>
      </c>
      <c r="F6028" s="871">
        <v>522</v>
      </c>
      <c r="G6028" s="504">
        <v>466.7</v>
      </c>
      <c r="H6028" s="504">
        <v>522</v>
      </c>
      <c r="I6028" s="510">
        <v>988.7</v>
      </c>
    </row>
    <row r="6029" spans="3:9">
      <c r="C6029" s="870">
        <v>45722</v>
      </c>
      <c r="D6029" s="872">
        <v>0.66666666666666663</v>
      </c>
      <c r="E6029" s="871">
        <v>525.1</v>
      </c>
      <c r="F6029" s="871">
        <v>364</v>
      </c>
      <c r="G6029" s="504">
        <v>525.1</v>
      </c>
      <c r="H6029" s="504">
        <v>364</v>
      </c>
      <c r="I6029" s="510">
        <v>889.1</v>
      </c>
    </row>
    <row r="6030" spans="3:9">
      <c r="C6030" s="870">
        <v>45722</v>
      </c>
      <c r="D6030" s="872">
        <v>0.70833333333333337</v>
      </c>
      <c r="E6030" s="871">
        <v>458.1</v>
      </c>
      <c r="F6030" s="871">
        <v>464</v>
      </c>
      <c r="G6030" s="504">
        <v>458.1</v>
      </c>
      <c r="H6030" s="504">
        <v>464</v>
      </c>
      <c r="I6030" s="510">
        <v>922.1</v>
      </c>
    </row>
    <row r="6031" spans="3:9">
      <c r="C6031" s="870">
        <v>45722</v>
      </c>
      <c r="D6031" s="872">
        <v>0.75</v>
      </c>
      <c r="E6031" s="871">
        <v>430.1</v>
      </c>
      <c r="F6031" s="871">
        <v>452</v>
      </c>
      <c r="G6031" s="504">
        <v>430.1</v>
      </c>
      <c r="H6031" s="504">
        <v>452</v>
      </c>
      <c r="I6031" s="510">
        <v>882.1</v>
      </c>
    </row>
    <row r="6032" spans="3:9">
      <c r="C6032" s="870">
        <v>45722</v>
      </c>
      <c r="D6032" s="872">
        <v>0.79166666666666663</v>
      </c>
      <c r="E6032" s="871">
        <v>431</v>
      </c>
      <c r="F6032" s="871">
        <v>453</v>
      </c>
      <c r="G6032" s="504">
        <v>431</v>
      </c>
      <c r="H6032" s="504">
        <v>453</v>
      </c>
      <c r="I6032" s="510">
        <v>884</v>
      </c>
    </row>
    <row r="6033" spans="3:9">
      <c r="C6033" s="870">
        <v>45722</v>
      </c>
      <c r="D6033" s="872">
        <v>0.83333333333333337</v>
      </c>
      <c r="E6033" s="871">
        <v>431.8</v>
      </c>
      <c r="F6033" s="871">
        <v>454</v>
      </c>
      <c r="G6033" s="504">
        <v>431.8</v>
      </c>
      <c r="H6033" s="504">
        <v>454</v>
      </c>
      <c r="I6033" s="510">
        <v>885.8</v>
      </c>
    </row>
    <row r="6034" spans="3:9">
      <c r="C6034" s="870">
        <v>45722</v>
      </c>
      <c r="D6034" s="872">
        <v>0.875</v>
      </c>
      <c r="E6034" s="871">
        <v>436.3</v>
      </c>
      <c r="F6034" s="871">
        <v>418</v>
      </c>
      <c r="G6034" s="504">
        <v>436.3</v>
      </c>
      <c r="H6034" s="504">
        <v>418</v>
      </c>
      <c r="I6034" s="510">
        <v>854.3</v>
      </c>
    </row>
    <row r="6035" spans="3:9">
      <c r="C6035" s="870">
        <v>45722</v>
      </c>
      <c r="D6035" s="872">
        <v>0.91666666666666663</v>
      </c>
      <c r="E6035" s="871">
        <v>445</v>
      </c>
      <c r="F6035" s="871">
        <v>396</v>
      </c>
      <c r="G6035" s="504">
        <v>445</v>
      </c>
      <c r="H6035" s="504">
        <v>396</v>
      </c>
      <c r="I6035" s="510">
        <v>841</v>
      </c>
    </row>
    <row r="6036" spans="3:9">
      <c r="C6036" s="870">
        <v>45722</v>
      </c>
      <c r="D6036" s="872">
        <v>0.95833333333333337</v>
      </c>
      <c r="E6036" s="871">
        <v>433.4</v>
      </c>
      <c r="F6036" s="871">
        <v>397</v>
      </c>
      <c r="G6036" s="504">
        <v>433.4</v>
      </c>
      <c r="H6036" s="504">
        <v>397</v>
      </c>
      <c r="I6036" s="510">
        <v>830.4</v>
      </c>
    </row>
    <row r="6037" spans="3:9">
      <c r="C6037" s="870">
        <v>45723</v>
      </c>
      <c r="D6037" s="872">
        <v>0</v>
      </c>
      <c r="E6037" s="871">
        <v>435.8</v>
      </c>
      <c r="F6037" s="871">
        <v>398</v>
      </c>
      <c r="G6037" s="504">
        <v>435.8</v>
      </c>
      <c r="H6037" s="504">
        <v>398</v>
      </c>
      <c r="I6037" s="510">
        <v>833.8</v>
      </c>
    </row>
    <row r="6038" spans="3:9">
      <c r="C6038" s="870">
        <v>45723</v>
      </c>
      <c r="D6038" s="872">
        <v>4.1666666666666664E-2</v>
      </c>
      <c r="E6038" s="871">
        <v>315.89999999999998</v>
      </c>
      <c r="F6038" s="871">
        <v>395</v>
      </c>
      <c r="G6038" s="504">
        <v>315.89999999999998</v>
      </c>
      <c r="H6038" s="504">
        <v>395</v>
      </c>
      <c r="I6038" s="510">
        <v>710.9</v>
      </c>
    </row>
    <row r="6039" spans="3:9">
      <c r="C6039" s="870">
        <v>45723</v>
      </c>
      <c r="D6039" s="872">
        <v>8.3333333333333329E-2</v>
      </c>
      <c r="E6039" s="871">
        <v>-1.1000000000000001</v>
      </c>
      <c r="F6039" s="871">
        <v>395</v>
      </c>
      <c r="G6039" s="504">
        <v>0</v>
      </c>
      <c r="H6039" s="504">
        <v>395</v>
      </c>
      <c r="I6039" s="510">
        <v>395</v>
      </c>
    </row>
    <row r="6040" spans="3:9">
      <c r="C6040" s="870">
        <v>45723</v>
      </c>
      <c r="D6040" s="872">
        <v>0.125</v>
      </c>
      <c r="E6040" s="871">
        <v>-1.1000000000000001</v>
      </c>
      <c r="F6040" s="871">
        <v>378</v>
      </c>
      <c r="G6040" s="504">
        <v>0</v>
      </c>
      <c r="H6040" s="504">
        <v>378</v>
      </c>
      <c r="I6040" s="510">
        <v>378</v>
      </c>
    </row>
    <row r="6041" spans="3:9">
      <c r="C6041" s="870">
        <v>45723</v>
      </c>
      <c r="D6041" s="872">
        <v>0.16666666666666666</v>
      </c>
      <c r="E6041" s="871">
        <v>144.9</v>
      </c>
      <c r="F6041" s="871">
        <v>541</v>
      </c>
      <c r="G6041" s="504">
        <v>144.9</v>
      </c>
      <c r="H6041" s="504">
        <v>541</v>
      </c>
      <c r="I6041" s="510">
        <v>685.9</v>
      </c>
    </row>
    <row r="6042" spans="3:9">
      <c r="C6042" s="870">
        <v>45723</v>
      </c>
      <c r="D6042" s="872">
        <v>0.20833333333333334</v>
      </c>
      <c r="E6042" s="871">
        <v>503.4</v>
      </c>
      <c r="F6042" s="871">
        <v>490</v>
      </c>
      <c r="G6042" s="504">
        <v>503.4</v>
      </c>
      <c r="H6042" s="504">
        <v>490</v>
      </c>
      <c r="I6042" s="510">
        <v>993.4</v>
      </c>
    </row>
    <row r="6043" spans="3:9">
      <c r="C6043" s="870">
        <v>45723</v>
      </c>
      <c r="D6043" s="872">
        <v>0.25</v>
      </c>
      <c r="E6043" s="871">
        <v>497.5</v>
      </c>
      <c r="F6043" s="871">
        <v>458</v>
      </c>
      <c r="G6043" s="504">
        <v>497.5</v>
      </c>
      <c r="H6043" s="504">
        <v>458</v>
      </c>
      <c r="I6043" s="510">
        <v>955.5</v>
      </c>
    </row>
    <row r="6044" spans="3:9">
      <c r="C6044" s="870">
        <v>45723</v>
      </c>
      <c r="D6044" s="872">
        <v>0.29166666666666669</v>
      </c>
      <c r="E6044" s="871">
        <v>417</v>
      </c>
      <c r="F6044" s="871">
        <v>423</v>
      </c>
      <c r="G6044" s="504">
        <v>417</v>
      </c>
      <c r="H6044" s="504">
        <v>423</v>
      </c>
      <c r="I6044" s="510">
        <v>840</v>
      </c>
    </row>
    <row r="6045" spans="3:9">
      <c r="C6045" s="870">
        <v>45723</v>
      </c>
      <c r="D6045" s="872">
        <v>0.33333333333333331</v>
      </c>
      <c r="E6045" s="871">
        <v>548.9</v>
      </c>
      <c r="F6045" s="871">
        <v>404</v>
      </c>
      <c r="G6045" s="504">
        <v>548.9</v>
      </c>
      <c r="H6045" s="504">
        <v>404</v>
      </c>
      <c r="I6045" s="510">
        <v>952.9</v>
      </c>
    </row>
    <row r="6046" spans="3:9">
      <c r="C6046" s="870">
        <v>45723</v>
      </c>
      <c r="D6046" s="872">
        <v>0.375</v>
      </c>
      <c r="E6046" s="871">
        <v>499.8</v>
      </c>
      <c r="F6046" s="871">
        <v>514</v>
      </c>
      <c r="G6046" s="504">
        <v>499.8</v>
      </c>
      <c r="H6046" s="504">
        <v>514</v>
      </c>
      <c r="I6046" s="510">
        <v>1013.8</v>
      </c>
    </row>
    <row r="6047" spans="3:9">
      <c r="C6047" s="870">
        <v>45723</v>
      </c>
      <c r="D6047" s="872">
        <v>0.41666666666666669</v>
      </c>
      <c r="E6047" s="871">
        <v>499.9</v>
      </c>
      <c r="F6047" s="871">
        <v>477</v>
      </c>
      <c r="G6047" s="504">
        <v>499.9</v>
      </c>
      <c r="H6047" s="504">
        <v>477</v>
      </c>
      <c r="I6047" s="510">
        <v>976.9</v>
      </c>
    </row>
    <row r="6048" spans="3:9">
      <c r="C6048" s="870">
        <v>45723</v>
      </c>
      <c r="D6048" s="872">
        <v>0.45833333333333331</v>
      </c>
      <c r="E6048" s="871">
        <v>501.4</v>
      </c>
      <c r="F6048" s="871">
        <v>468</v>
      </c>
      <c r="G6048" s="504">
        <v>501.4</v>
      </c>
      <c r="H6048" s="504">
        <v>468</v>
      </c>
      <c r="I6048" s="510">
        <v>969.4</v>
      </c>
    </row>
    <row r="6049" spans="3:9">
      <c r="C6049" s="870">
        <v>45723</v>
      </c>
      <c r="D6049" s="872">
        <v>0.5</v>
      </c>
      <c r="E6049" s="871">
        <v>529.5</v>
      </c>
      <c r="F6049" s="871">
        <v>449</v>
      </c>
      <c r="G6049" s="504">
        <v>529.5</v>
      </c>
      <c r="H6049" s="504">
        <v>449</v>
      </c>
      <c r="I6049" s="510">
        <v>978.5</v>
      </c>
    </row>
    <row r="6050" spans="3:9">
      <c r="C6050" s="870">
        <v>45723</v>
      </c>
      <c r="D6050" s="872">
        <v>0.54166666666666663</v>
      </c>
      <c r="E6050" s="871">
        <v>616.70000000000005</v>
      </c>
      <c r="F6050" s="871">
        <v>427</v>
      </c>
      <c r="G6050" s="504">
        <v>616.70000000000005</v>
      </c>
      <c r="H6050" s="504">
        <v>427</v>
      </c>
      <c r="I6050" s="510">
        <v>1043.7</v>
      </c>
    </row>
    <row r="6051" spans="3:9">
      <c r="C6051" s="870">
        <v>45723</v>
      </c>
      <c r="D6051" s="872">
        <v>0.58333333333333337</v>
      </c>
      <c r="E6051" s="871">
        <v>600.29999999999995</v>
      </c>
      <c r="F6051" s="871">
        <v>502</v>
      </c>
      <c r="G6051" s="504">
        <v>600.29999999999995</v>
      </c>
      <c r="H6051" s="504">
        <v>502</v>
      </c>
      <c r="I6051" s="510">
        <v>1102.3</v>
      </c>
    </row>
    <row r="6052" spans="3:9">
      <c r="C6052" s="870">
        <v>45723</v>
      </c>
      <c r="D6052" s="872">
        <v>0.625</v>
      </c>
      <c r="E6052" s="871">
        <v>619.4</v>
      </c>
      <c r="F6052" s="871">
        <v>520</v>
      </c>
      <c r="G6052" s="504">
        <v>619.4</v>
      </c>
      <c r="H6052" s="504">
        <v>520</v>
      </c>
      <c r="I6052" s="510">
        <v>1139.4000000000001</v>
      </c>
    </row>
    <row r="6053" spans="3:9">
      <c r="C6053" s="870">
        <v>45723</v>
      </c>
      <c r="D6053" s="872">
        <v>0.66666666666666663</v>
      </c>
      <c r="E6053" s="871">
        <v>661.3</v>
      </c>
      <c r="F6053" s="871">
        <v>518</v>
      </c>
      <c r="G6053" s="504">
        <v>661.3</v>
      </c>
      <c r="H6053" s="504">
        <v>518</v>
      </c>
      <c r="I6053" s="510">
        <v>1179.3</v>
      </c>
    </row>
    <row r="6054" spans="3:9">
      <c r="C6054" s="870">
        <v>45723</v>
      </c>
      <c r="D6054" s="872">
        <v>0.70833333333333337</v>
      </c>
      <c r="E6054" s="871">
        <v>640.29999999999995</v>
      </c>
      <c r="F6054" s="871">
        <v>511</v>
      </c>
      <c r="G6054" s="504">
        <v>640.29999999999995</v>
      </c>
      <c r="H6054" s="504">
        <v>511</v>
      </c>
      <c r="I6054" s="510">
        <v>1151.3</v>
      </c>
    </row>
    <row r="6055" spans="3:9">
      <c r="C6055" s="870">
        <v>45723</v>
      </c>
      <c r="D6055" s="872">
        <v>0.75</v>
      </c>
      <c r="E6055" s="871">
        <v>639.70000000000005</v>
      </c>
      <c r="F6055" s="871">
        <v>490</v>
      </c>
      <c r="G6055" s="504">
        <v>639.70000000000005</v>
      </c>
      <c r="H6055" s="504">
        <v>490</v>
      </c>
      <c r="I6055" s="510">
        <v>1129.7</v>
      </c>
    </row>
    <row r="6056" spans="3:9">
      <c r="C6056" s="870">
        <v>45723</v>
      </c>
      <c r="D6056" s="872">
        <v>0.79166666666666663</v>
      </c>
      <c r="E6056" s="871">
        <v>639.70000000000005</v>
      </c>
      <c r="F6056" s="871">
        <v>471</v>
      </c>
      <c r="G6056" s="504">
        <v>639.70000000000005</v>
      </c>
      <c r="H6056" s="504">
        <v>471</v>
      </c>
      <c r="I6056" s="510">
        <v>1110.7</v>
      </c>
    </row>
    <row r="6057" spans="3:9">
      <c r="C6057" s="870">
        <v>45723</v>
      </c>
      <c r="D6057" s="872">
        <v>0.83333333333333337</v>
      </c>
      <c r="E6057" s="871">
        <v>645.9</v>
      </c>
      <c r="F6057" s="871">
        <v>449</v>
      </c>
      <c r="G6057" s="504">
        <v>645.9</v>
      </c>
      <c r="H6057" s="504">
        <v>449</v>
      </c>
      <c r="I6057" s="510">
        <v>1094.9000000000001</v>
      </c>
    </row>
    <row r="6058" spans="3:9">
      <c r="C6058" s="870">
        <v>45723</v>
      </c>
      <c r="D6058" s="872">
        <v>0.875</v>
      </c>
      <c r="E6058" s="871">
        <v>649.9</v>
      </c>
      <c r="F6058" s="871">
        <v>498</v>
      </c>
      <c r="G6058" s="504">
        <v>649.9</v>
      </c>
      <c r="H6058" s="504">
        <v>498</v>
      </c>
      <c r="I6058" s="510">
        <v>1147.9000000000001</v>
      </c>
    </row>
    <row r="6059" spans="3:9">
      <c r="C6059" s="870">
        <v>45723</v>
      </c>
      <c r="D6059" s="872">
        <v>0.91666666666666663</v>
      </c>
      <c r="E6059" s="871">
        <v>654.5</v>
      </c>
      <c r="F6059" s="871">
        <v>528</v>
      </c>
      <c r="G6059" s="504">
        <v>654.5</v>
      </c>
      <c r="H6059" s="504">
        <v>528</v>
      </c>
      <c r="I6059" s="510">
        <v>1182.5</v>
      </c>
    </row>
    <row r="6060" spans="3:9">
      <c r="C6060" s="870">
        <v>45723</v>
      </c>
      <c r="D6060" s="872">
        <v>0.95833333333333337</v>
      </c>
      <c r="E6060" s="871">
        <v>670.3</v>
      </c>
      <c r="F6060" s="871">
        <v>542</v>
      </c>
      <c r="G6060" s="504">
        <v>670.3</v>
      </c>
      <c r="H6060" s="504">
        <v>542</v>
      </c>
      <c r="I6060" s="510">
        <v>1212.3</v>
      </c>
    </row>
    <row r="6061" spans="3:9">
      <c r="C6061" s="870">
        <v>45724</v>
      </c>
      <c r="D6061" s="872">
        <v>0</v>
      </c>
      <c r="E6061" s="871">
        <v>670.3</v>
      </c>
      <c r="F6061" s="871">
        <v>545</v>
      </c>
      <c r="G6061" s="504">
        <v>670.3</v>
      </c>
      <c r="H6061" s="504">
        <v>545</v>
      </c>
      <c r="I6061" s="510">
        <v>1215.3</v>
      </c>
    </row>
    <row r="6062" spans="3:9">
      <c r="C6062" s="870">
        <v>45724</v>
      </c>
      <c r="D6062" s="872">
        <v>4.1666666666666664E-2</v>
      </c>
      <c r="E6062" s="871">
        <v>670.2</v>
      </c>
      <c r="F6062" s="871">
        <v>514</v>
      </c>
      <c r="G6062" s="504">
        <v>670.2</v>
      </c>
      <c r="H6062" s="504">
        <v>514</v>
      </c>
      <c r="I6062" s="510">
        <v>1184.2</v>
      </c>
    </row>
    <row r="6063" spans="3:9">
      <c r="C6063" s="870">
        <v>45724</v>
      </c>
      <c r="D6063" s="872">
        <v>8.3333333333333329E-2</v>
      </c>
      <c r="E6063" s="871">
        <v>670</v>
      </c>
      <c r="F6063" s="871">
        <v>512</v>
      </c>
      <c r="G6063" s="504">
        <v>670</v>
      </c>
      <c r="H6063" s="504">
        <v>512</v>
      </c>
      <c r="I6063" s="510">
        <v>1182</v>
      </c>
    </row>
    <row r="6064" spans="3:9">
      <c r="C6064" s="870">
        <v>45724</v>
      </c>
      <c r="D6064" s="872">
        <v>0.125</v>
      </c>
      <c r="E6064" s="871">
        <v>669.8</v>
      </c>
      <c r="F6064" s="871">
        <v>510</v>
      </c>
      <c r="G6064" s="504">
        <v>669.8</v>
      </c>
      <c r="H6064" s="504">
        <v>510</v>
      </c>
      <c r="I6064" s="510">
        <v>1179.8</v>
      </c>
    </row>
    <row r="6065" spans="3:9">
      <c r="C6065" s="870">
        <v>45724</v>
      </c>
      <c r="D6065" s="872">
        <v>0.16666666666666666</v>
      </c>
      <c r="E6065" s="871">
        <v>670.1</v>
      </c>
      <c r="F6065" s="871">
        <v>510</v>
      </c>
      <c r="G6065" s="504">
        <v>670.1</v>
      </c>
      <c r="H6065" s="504">
        <v>510</v>
      </c>
      <c r="I6065" s="510">
        <v>1180.0999999999999</v>
      </c>
    </row>
    <row r="6066" spans="3:9">
      <c r="C6066" s="870">
        <v>45724</v>
      </c>
      <c r="D6066" s="872">
        <v>0.20833333333333334</v>
      </c>
      <c r="E6066" s="871">
        <v>670.1</v>
      </c>
      <c r="F6066" s="871">
        <v>508</v>
      </c>
      <c r="G6066" s="504">
        <v>670.1</v>
      </c>
      <c r="H6066" s="504">
        <v>508</v>
      </c>
      <c r="I6066" s="510">
        <v>1178.0999999999999</v>
      </c>
    </row>
    <row r="6067" spans="3:9">
      <c r="C6067" s="870">
        <v>45724</v>
      </c>
      <c r="D6067" s="872">
        <v>0.25</v>
      </c>
      <c r="E6067" s="871">
        <v>670.1</v>
      </c>
      <c r="F6067" s="871">
        <v>508</v>
      </c>
      <c r="G6067" s="504">
        <v>670.1</v>
      </c>
      <c r="H6067" s="504">
        <v>508</v>
      </c>
      <c r="I6067" s="510">
        <v>1178.0999999999999</v>
      </c>
    </row>
    <row r="6068" spans="3:9">
      <c r="C6068" s="870">
        <v>45724</v>
      </c>
      <c r="D6068" s="872">
        <v>0.29166666666666669</v>
      </c>
      <c r="E6068" s="871">
        <v>654.20000000000005</v>
      </c>
      <c r="F6068" s="871">
        <v>509</v>
      </c>
      <c r="G6068" s="504">
        <v>654.20000000000005</v>
      </c>
      <c r="H6068" s="504">
        <v>509</v>
      </c>
      <c r="I6068" s="510">
        <v>1163.2</v>
      </c>
    </row>
    <row r="6069" spans="3:9">
      <c r="C6069" s="870">
        <v>45724</v>
      </c>
      <c r="D6069" s="872">
        <v>0.33333333333333331</v>
      </c>
      <c r="E6069" s="871">
        <v>561.29999999999995</v>
      </c>
      <c r="F6069" s="871">
        <v>509</v>
      </c>
      <c r="G6069" s="504">
        <v>561.29999999999995</v>
      </c>
      <c r="H6069" s="504">
        <v>509</v>
      </c>
      <c r="I6069" s="510">
        <v>1070.3</v>
      </c>
    </row>
    <row r="6070" spans="3:9">
      <c r="C6070" s="870">
        <v>45724</v>
      </c>
      <c r="D6070" s="872">
        <v>0.375</v>
      </c>
      <c r="E6070" s="871">
        <v>640.79999999999995</v>
      </c>
      <c r="F6070" s="871">
        <v>472</v>
      </c>
      <c r="G6070" s="504">
        <v>640.79999999999995</v>
      </c>
      <c r="H6070" s="504">
        <v>472</v>
      </c>
      <c r="I6070" s="510">
        <v>1112.8</v>
      </c>
    </row>
    <row r="6071" spans="3:9">
      <c r="C6071" s="870">
        <v>45724</v>
      </c>
      <c r="D6071" s="872">
        <v>0.41666666666666669</v>
      </c>
      <c r="E6071" s="871">
        <v>599.9</v>
      </c>
      <c r="F6071" s="871">
        <v>457</v>
      </c>
      <c r="G6071" s="504">
        <v>599.9</v>
      </c>
      <c r="H6071" s="504">
        <v>457</v>
      </c>
      <c r="I6071" s="510">
        <v>1056.9000000000001</v>
      </c>
    </row>
    <row r="6072" spans="3:9">
      <c r="C6072" s="870">
        <v>45724</v>
      </c>
      <c r="D6072" s="872">
        <v>0.45833333333333331</v>
      </c>
      <c r="E6072" s="871">
        <v>593.70000000000005</v>
      </c>
      <c r="F6072" s="871">
        <v>429</v>
      </c>
      <c r="G6072" s="504">
        <v>593.70000000000005</v>
      </c>
      <c r="H6072" s="504">
        <v>429</v>
      </c>
      <c r="I6072" s="510">
        <v>1022.7</v>
      </c>
    </row>
    <row r="6073" spans="3:9">
      <c r="C6073" s="870">
        <v>45724</v>
      </c>
      <c r="D6073" s="872">
        <v>0.5</v>
      </c>
      <c r="E6073" s="871">
        <v>555.20000000000005</v>
      </c>
      <c r="F6073" s="871">
        <v>442</v>
      </c>
      <c r="G6073" s="504">
        <v>555.20000000000005</v>
      </c>
      <c r="H6073" s="504">
        <v>442</v>
      </c>
      <c r="I6073" s="510">
        <v>997.2</v>
      </c>
    </row>
    <row r="6074" spans="3:9">
      <c r="C6074" s="870">
        <v>45724</v>
      </c>
      <c r="D6074" s="872">
        <v>0.54166666666666663</v>
      </c>
      <c r="E6074" s="871">
        <v>549.5</v>
      </c>
      <c r="F6074" s="871">
        <v>449</v>
      </c>
      <c r="G6074" s="504">
        <v>549.5</v>
      </c>
      <c r="H6074" s="504">
        <v>449</v>
      </c>
      <c r="I6074" s="510">
        <v>998.5</v>
      </c>
    </row>
    <row r="6075" spans="3:9">
      <c r="C6075" s="870">
        <v>45724</v>
      </c>
      <c r="D6075" s="872">
        <v>0.58333333333333337</v>
      </c>
      <c r="E6075" s="871">
        <v>595.5</v>
      </c>
      <c r="F6075" s="871">
        <v>433</v>
      </c>
      <c r="G6075" s="504">
        <v>595.5</v>
      </c>
      <c r="H6075" s="504">
        <v>433</v>
      </c>
      <c r="I6075" s="510">
        <v>1028.5</v>
      </c>
    </row>
    <row r="6076" spans="3:9">
      <c r="C6076" s="870">
        <v>45724</v>
      </c>
      <c r="D6076" s="872">
        <v>0.625</v>
      </c>
      <c r="E6076" s="871">
        <v>598.6</v>
      </c>
      <c r="F6076" s="871">
        <v>441</v>
      </c>
      <c r="G6076" s="504">
        <v>598.6</v>
      </c>
      <c r="H6076" s="504">
        <v>441</v>
      </c>
      <c r="I6076" s="510">
        <v>1039.5999999999999</v>
      </c>
    </row>
    <row r="6077" spans="3:9">
      <c r="C6077" s="870">
        <v>45724</v>
      </c>
      <c r="D6077" s="872">
        <v>0.66666666666666663</v>
      </c>
      <c r="E6077" s="871">
        <v>614.79999999999995</v>
      </c>
      <c r="F6077" s="871">
        <v>454</v>
      </c>
      <c r="G6077" s="504">
        <v>614.79999999999995</v>
      </c>
      <c r="H6077" s="504">
        <v>454</v>
      </c>
      <c r="I6077" s="510">
        <v>1068.8</v>
      </c>
    </row>
    <row r="6078" spans="3:9">
      <c r="C6078" s="870">
        <v>45724</v>
      </c>
      <c r="D6078" s="872">
        <v>0.70833333333333337</v>
      </c>
      <c r="E6078" s="871">
        <v>609.5</v>
      </c>
      <c r="F6078" s="871">
        <v>472</v>
      </c>
      <c r="G6078" s="504">
        <v>609.5</v>
      </c>
      <c r="H6078" s="504">
        <v>472</v>
      </c>
      <c r="I6078" s="510">
        <v>1081.5</v>
      </c>
    </row>
    <row r="6079" spans="3:9">
      <c r="C6079" s="870">
        <v>45724</v>
      </c>
      <c r="D6079" s="872">
        <v>0.75</v>
      </c>
      <c r="E6079" s="871">
        <v>583.29999999999995</v>
      </c>
      <c r="F6079" s="871">
        <v>497</v>
      </c>
      <c r="G6079" s="504">
        <v>583.29999999999995</v>
      </c>
      <c r="H6079" s="504">
        <v>497</v>
      </c>
      <c r="I6079" s="510">
        <v>1080.3</v>
      </c>
    </row>
    <row r="6080" spans="3:9">
      <c r="C6080" s="870">
        <v>45724</v>
      </c>
      <c r="D6080" s="872">
        <v>0.79166666666666663</v>
      </c>
      <c r="E6080" s="871">
        <v>579.70000000000005</v>
      </c>
      <c r="F6080" s="871">
        <v>499</v>
      </c>
      <c r="G6080" s="504">
        <v>579.70000000000005</v>
      </c>
      <c r="H6080" s="504">
        <v>499</v>
      </c>
      <c r="I6080" s="510">
        <v>1078.7</v>
      </c>
    </row>
    <row r="6081" spans="3:9">
      <c r="C6081" s="870">
        <v>45724</v>
      </c>
      <c r="D6081" s="872">
        <v>0.83333333333333337</v>
      </c>
      <c r="E6081" s="871">
        <v>579.70000000000005</v>
      </c>
      <c r="F6081" s="871">
        <v>497</v>
      </c>
      <c r="G6081" s="504">
        <v>579.70000000000005</v>
      </c>
      <c r="H6081" s="504">
        <v>497</v>
      </c>
      <c r="I6081" s="510">
        <v>1076.7</v>
      </c>
    </row>
    <row r="6082" spans="3:9">
      <c r="C6082" s="870">
        <v>45724</v>
      </c>
      <c r="D6082" s="872">
        <v>0.875</v>
      </c>
      <c r="E6082" s="871">
        <v>579.9</v>
      </c>
      <c r="F6082" s="871">
        <v>494</v>
      </c>
      <c r="G6082" s="504">
        <v>579.9</v>
      </c>
      <c r="H6082" s="504">
        <v>494</v>
      </c>
      <c r="I6082" s="510">
        <v>1073.9000000000001</v>
      </c>
    </row>
    <row r="6083" spans="3:9">
      <c r="C6083" s="870">
        <v>45724</v>
      </c>
      <c r="D6083" s="872">
        <v>0.91666666666666663</v>
      </c>
      <c r="E6083" s="871">
        <v>580.1</v>
      </c>
      <c r="F6083" s="871">
        <v>485</v>
      </c>
      <c r="G6083" s="504">
        <v>580.1</v>
      </c>
      <c r="H6083" s="504">
        <v>485</v>
      </c>
      <c r="I6083" s="510">
        <v>1065.0999999999999</v>
      </c>
    </row>
    <row r="6084" spans="3:9">
      <c r="C6084" s="870">
        <v>45724</v>
      </c>
      <c r="D6084" s="872">
        <v>0.95833333333333337</v>
      </c>
      <c r="E6084" s="871">
        <v>580</v>
      </c>
      <c r="F6084" s="871">
        <v>459</v>
      </c>
      <c r="G6084" s="504">
        <v>580</v>
      </c>
      <c r="H6084" s="504">
        <v>459</v>
      </c>
      <c r="I6084" s="510">
        <v>1039</v>
      </c>
    </row>
    <row r="6085" spans="3:9">
      <c r="C6085" s="870">
        <v>45725</v>
      </c>
      <c r="D6085" s="872">
        <v>0</v>
      </c>
      <c r="E6085" s="871">
        <v>579.9</v>
      </c>
      <c r="F6085" s="871">
        <v>445</v>
      </c>
      <c r="G6085" s="504">
        <v>579.9</v>
      </c>
      <c r="H6085" s="504">
        <v>445</v>
      </c>
      <c r="I6085" s="510">
        <v>1024.9000000000001</v>
      </c>
    </row>
    <row r="6086" spans="3:9">
      <c r="C6086" s="870">
        <v>45725</v>
      </c>
      <c r="D6086" s="872">
        <v>4.1666666666666664E-2</v>
      </c>
      <c r="E6086" s="871">
        <v>579.9</v>
      </c>
      <c r="F6086" s="871">
        <v>429</v>
      </c>
      <c r="G6086" s="504">
        <v>579.9</v>
      </c>
      <c r="H6086" s="504">
        <v>429</v>
      </c>
      <c r="I6086" s="510">
        <v>1008.9</v>
      </c>
    </row>
    <row r="6087" spans="3:9">
      <c r="C6087" s="870">
        <v>45725</v>
      </c>
      <c r="D6087" s="872">
        <v>8.3333333333333329E-2</v>
      </c>
      <c r="E6087" s="871">
        <v>579.9</v>
      </c>
      <c r="F6087" s="871">
        <v>437</v>
      </c>
      <c r="G6087" s="504">
        <v>579.9</v>
      </c>
      <c r="H6087" s="504">
        <v>437</v>
      </c>
      <c r="I6087" s="510">
        <v>1016.9</v>
      </c>
    </row>
    <row r="6088" spans="3:9">
      <c r="C6088" s="870">
        <v>45725</v>
      </c>
      <c r="D6088" s="872">
        <v>0.125</v>
      </c>
      <c r="E6088" s="871">
        <v>580</v>
      </c>
      <c r="F6088" s="871">
        <v>472</v>
      </c>
      <c r="G6088" s="504">
        <v>580</v>
      </c>
      <c r="H6088" s="504">
        <v>472</v>
      </c>
      <c r="I6088" s="510">
        <v>1052</v>
      </c>
    </row>
    <row r="6089" spans="3:9">
      <c r="C6089" s="870">
        <v>45725</v>
      </c>
      <c r="D6089" s="872">
        <v>0.16666666666666666</v>
      </c>
      <c r="E6089" s="871">
        <v>579.79999999999995</v>
      </c>
      <c r="F6089" s="871">
        <v>487</v>
      </c>
      <c r="G6089" s="504">
        <v>579.79999999999995</v>
      </c>
      <c r="H6089" s="504">
        <v>487</v>
      </c>
      <c r="I6089" s="510">
        <v>1066.8</v>
      </c>
    </row>
    <row r="6090" spans="3:9">
      <c r="C6090" s="870">
        <v>45725</v>
      </c>
      <c r="D6090" s="872">
        <v>0.20833333333333334</v>
      </c>
      <c r="E6090" s="871">
        <v>579.70000000000005</v>
      </c>
      <c r="F6090" s="871">
        <v>494</v>
      </c>
      <c r="G6090" s="504">
        <v>579.70000000000005</v>
      </c>
      <c r="H6090" s="504">
        <v>494</v>
      </c>
      <c r="I6090" s="510">
        <v>1073.7</v>
      </c>
    </row>
    <row r="6091" spans="3:9">
      <c r="C6091" s="870">
        <v>45725</v>
      </c>
      <c r="D6091" s="872">
        <v>0.25</v>
      </c>
      <c r="E6091" s="871">
        <v>642.6</v>
      </c>
      <c r="F6091" s="871">
        <v>495</v>
      </c>
      <c r="G6091" s="504">
        <v>642.6</v>
      </c>
      <c r="H6091" s="504">
        <v>495</v>
      </c>
      <c r="I6091" s="510">
        <v>1137.5999999999999</v>
      </c>
    </row>
    <row r="6092" spans="3:9">
      <c r="C6092" s="870">
        <v>45725</v>
      </c>
      <c r="D6092" s="872">
        <v>0.29166666666666669</v>
      </c>
      <c r="E6092" s="871">
        <v>692.8</v>
      </c>
      <c r="F6092" s="871">
        <v>504</v>
      </c>
      <c r="G6092" s="504">
        <v>692.8</v>
      </c>
      <c r="H6092" s="504">
        <v>504</v>
      </c>
      <c r="I6092" s="510">
        <v>1196.8</v>
      </c>
    </row>
    <row r="6093" spans="3:9">
      <c r="C6093" s="870">
        <v>45725</v>
      </c>
      <c r="D6093" s="872">
        <v>0.33333333333333331</v>
      </c>
      <c r="E6093" s="871">
        <v>632</v>
      </c>
      <c r="F6093" s="871">
        <v>514</v>
      </c>
      <c r="G6093" s="504">
        <v>632</v>
      </c>
      <c r="H6093" s="504">
        <v>514</v>
      </c>
      <c r="I6093" s="510">
        <v>1146</v>
      </c>
    </row>
    <row r="6094" spans="3:9">
      <c r="C6094" s="870">
        <v>45725</v>
      </c>
      <c r="D6094" s="872">
        <v>0.375</v>
      </c>
      <c r="E6094" s="871">
        <v>708.7</v>
      </c>
      <c r="F6094" s="871">
        <v>513</v>
      </c>
      <c r="G6094" s="504">
        <v>708.7</v>
      </c>
      <c r="H6094" s="504">
        <v>513</v>
      </c>
      <c r="I6094" s="510">
        <v>1221.7</v>
      </c>
    </row>
    <row r="6095" spans="3:9">
      <c r="C6095" s="870">
        <v>45725</v>
      </c>
      <c r="D6095" s="872">
        <v>0.41666666666666669</v>
      </c>
      <c r="E6095" s="871">
        <v>588.4</v>
      </c>
      <c r="F6095" s="871">
        <v>483</v>
      </c>
      <c r="G6095" s="504">
        <v>588.4</v>
      </c>
      <c r="H6095" s="504">
        <v>483</v>
      </c>
      <c r="I6095" s="510">
        <v>1071.4000000000001</v>
      </c>
    </row>
    <row r="6096" spans="3:9">
      <c r="C6096" s="870">
        <v>45725</v>
      </c>
      <c r="D6096" s="872">
        <v>0.45833333333333331</v>
      </c>
      <c r="E6096" s="871">
        <v>615.6</v>
      </c>
      <c r="F6096" s="871">
        <v>456</v>
      </c>
      <c r="G6096" s="504">
        <v>615.6</v>
      </c>
      <c r="H6096" s="504">
        <v>456</v>
      </c>
      <c r="I6096" s="510">
        <v>1071.5999999999999</v>
      </c>
    </row>
    <row r="6097" spans="3:9">
      <c r="C6097" s="870">
        <v>45725</v>
      </c>
      <c r="D6097" s="872">
        <v>0.5</v>
      </c>
      <c r="E6097" s="871">
        <v>579.70000000000005</v>
      </c>
      <c r="F6097" s="871">
        <v>436</v>
      </c>
      <c r="G6097" s="504">
        <v>579.70000000000005</v>
      </c>
      <c r="H6097" s="504">
        <v>436</v>
      </c>
      <c r="I6097" s="510">
        <v>1015.7</v>
      </c>
    </row>
    <row r="6098" spans="3:9">
      <c r="C6098" s="870">
        <v>45725</v>
      </c>
      <c r="D6098" s="872">
        <v>0.54166666666666663</v>
      </c>
      <c r="E6098" s="871">
        <v>580.20000000000005</v>
      </c>
      <c r="F6098" s="871">
        <v>403</v>
      </c>
      <c r="G6098" s="504">
        <v>580.20000000000005</v>
      </c>
      <c r="H6098" s="504">
        <v>403</v>
      </c>
      <c r="I6098" s="510">
        <v>983.2</v>
      </c>
    </row>
    <row r="6099" spans="3:9">
      <c r="C6099" s="870">
        <v>45725</v>
      </c>
      <c r="D6099" s="872">
        <v>0.58333333333333337</v>
      </c>
      <c r="E6099" s="871">
        <v>609.70000000000005</v>
      </c>
      <c r="F6099" s="871">
        <v>524</v>
      </c>
      <c r="G6099" s="504">
        <v>609.70000000000005</v>
      </c>
      <c r="H6099" s="504">
        <v>524</v>
      </c>
      <c r="I6099" s="510">
        <v>1133.7</v>
      </c>
    </row>
    <row r="6100" spans="3:9">
      <c r="C6100" s="870">
        <v>45725</v>
      </c>
      <c r="D6100" s="872">
        <v>0.625</v>
      </c>
      <c r="E6100" s="871">
        <v>705</v>
      </c>
      <c r="F6100" s="871">
        <v>541</v>
      </c>
      <c r="G6100" s="504">
        <v>705</v>
      </c>
      <c r="H6100" s="504">
        <v>541</v>
      </c>
      <c r="I6100" s="510">
        <v>1246</v>
      </c>
    </row>
    <row r="6101" spans="3:9">
      <c r="C6101" s="870">
        <v>45725</v>
      </c>
      <c r="D6101" s="872">
        <v>0.66666666666666663</v>
      </c>
      <c r="E6101" s="871">
        <v>622.4</v>
      </c>
      <c r="F6101" s="871">
        <v>522</v>
      </c>
      <c r="G6101" s="504">
        <v>622.4</v>
      </c>
      <c r="H6101" s="504">
        <v>522</v>
      </c>
      <c r="I6101" s="510">
        <v>1144.4000000000001</v>
      </c>
    </row>
    <row r="6102" spans="3:9">
      <c r="C6102" s="870">
        <v>45725</v>
      </c>
      <c r="D6102" s="872">
        <v>0.70833333333333337</v>
      </c>
      <c r="E6102" s="871">
        <v>585.9</v>
      </c>
      <c r="F6102" s="871">
        <v>543</v>
      </c>
      <c r="G6102" s="504">
        <v>585.9</v>
      </c>
      <c r="H6102" s="504">
        <v>543</v>
      </c>
      <c r="I6102" s="510">
        <v>1128.9000000000001</v>
      </c>
    </row>
    <row r="6103" spans="3:9">
      <c r="C6103" s="870">
        <v>45725</v>
      </c>
      <c r="D6103" s="872">
        <v>0.75</v>
      </c>
      <c r="E6103" s="871">
        <v>665.1</v>
      </c>
      <c r="F6103" s="871">
        <v>498</v>
      </c>
      <c r="G6103" s="504">
        <v>665.1</v>
      </c>
      <c r="H6103" s="504">
        <v>498</v>
      </c>
      <c r="I6103" s="510">
        <v>1163.0999999999999</v>
      </c>
    </row>
    <row r="6104" spans="3:9">
      <c r="C6104" s="870">
        <v>45725</v>
      </c>
      <c r="D6104" s="872">
        <v>0.79166666666666663</v>
      </c>
      <c r="E6104" s="871">
        <v>700.4</v>
      </c>
      <c r="F6104" s="871">
        <v>443</v>
      </c>
      <c r="G6104" s="504">
        <v>700.4</v>
      </c>
      <c r="H6104" s="504">
        <v>443</v>
      </c>
      <c r="I6104" s="510">
        <v>1143.4000000000001</v>
      </c>
    </row>
    <row r="6105" spans="3:9">
      <c r="C6105" s="870">
        <v>45725</v>
      </c>
      <c r="D6105" s="872">
        <v>0.83333333333333337</v>
      </c>
      <c r="E6105" s="871">
        <v>700.2</v>
      </c>
      <c r="F6105" s="871">
        <v>473</v>
      </c>
      <c r="G6105" s="504">
        <v>700.2</v>
      </c>
      <c r="H6105" s="504">
        <v>473</v>
      </c>
      <c r="I6105" s="510">
        <v>1173.2</v>
      </c>
    </row>
    <row r="6106" spans="3:9">
      <c r="C6106" s="870">
        <v>45725</v>
      </c>
      <c r="D6106" s="872">
        <v>0.875</v>
      </c>
      <c r="E6106" s="871">
        <v>669.1</v>
      </c>
      <c r="F6106" s="871">
        <v>499</v>
      </c>
      <c r="G6106" s="504">
        <v>669.1</v>
      </c>
      <c r="H6106" s="504">
        <v>499</v>
      </c>
      <c r="I6106" s="510">
        <v>1168.0999999999999</v>
      </c>
    </row>
    <row r="6107" spans="3:9">
      <c r="C6107" s="870">
        <v>45725</v>
      </c>
      <c r="D6107" s="872">
        <v>0.91666666666666663</v>
      </c>
      <c r="E6107" s="871">
        <v>649.9</v>
      </c>
      <c r="F6107" s="871">
        <v>479</v>
      </c>
      <c r="G6107" s="504">
        <v>649.9</v>
      </c>
      <c r="H6107" s="504">
        <v>479</v>
      </c>
      <c r="I6107" s="510">
        <v>1128.9000000000001</v>
      </c>
    </row>
    <row r="6108" spans="3:9">
      <c r="C6108" s="870">
        <v>45725</v>
      </c>
      <c r="D6108" s="872">
        <v>0.95833333333333337</v>
      </c>
      <c r="E6108" s="871">
        <v>650.1</v>
      </c>
      <c r="F6108" s="871">
        <v>476</v>
      </c>
      <c r="G6108" s="504">
        <v>650.1</v>
      </c>
      <c r="H6108" s="504">
        <v>476</v>
      </c>
      <c r="I6108" s="510">
        <v>1126.0999999999999</v>
      </c>
    </row>
    <row r="6109" spans="3:9">
      <c r="C6109" s="869" t="s">
        <v>2087</v>
      </c>
      <c r="D6109" s="872">
        <v>0</v>
      </c>
      <c r="E6109" s="871">
        <v>649.79999999999995</v>
      </c>
      <c r="F6109" s="871">
        <v>465</v>
      </c>
      <c r="G6109" s="504">
        <v>649.79999999999995</v>
      </c>
      <c r="H6109" s="504">
        <v>465</v>
      </c>
      <c r="I6109" s="510">
        <v>1114.8</v>
      </c>
    </row>
    <row r="6110" spans="3:9">
      <c r="C6110" s="869" t="s">
        <v>2087</v>
      </c>
      <c r="D6110" s="872">
        <v>4.1666666666666664E-2</v>
      </c>
      <c r="E6110" s="871">
        <v>649.79999999999995</v>
      </c>
      <c r="F6110" s="871">
        <v>469</v>
      </c>
      <c r="G6110" s="504">
        <v>649.79999999999995</v>
      </c>
      <c r="H6110" s="504">
        <v>469</v>
      </c>
      <c r="I6110" s="510">
        <v>1118.8</v>
      </c>
    </row>
    <row r="6111" spans="3:9">
      <c r="C6111" s="869" t="s">
        <v>2087</v>
      </c>
      <c r="D6111" s="872">
        <v>8.3333333333333329E-2</v>
      </c>
      <c r="E6111" s="871">
        <v>650</v>
      </c>
      <c r="F6111" s="871">
        <v>504</v>
      </c>
      <c r="G6111" s="504">
        <v>650</v>
      </c>
      <c r="H6111" s="504">
        <v>504</v>
      </c>
      <c r="I6111" s="510">
        <v>1154</v>
      </c>
    </row>
    <row r="6112" spans="3:9">
      <c r="C6112" s="869" t="s">
        <v>2087</v>
      </c>
      <c r="D6112" s="872">
        <v>0.125</v>
      </c>
      <c r="E6112" s="871">
        <v>649.70000000000005</v>
      </c>
      <c r="F6112" s="871">
        <v>513</v>
      </c>
      <c r="G6112" s="504">
        <v>649.70000000000005</v>
      </c>
      <c r="H6112" s="504">
        <v>513</v>
      </c>
      <c r="I6112" s="510">
        <v>1162.7</v>
      </c>
    </row>
    <row r="6113" spans="3:9">
      <c r="C6113" s="869" t="s">
        <v>2087</v>
      </c>
      <c r="D6113" s="872">
        <v>0.16666666666666666</v>
      </c>
      <c r="E6113" s="871">
        <v>650</v>
      </c>
      <c r="F6113" s="871">
        <v>511</v>
      </c>
      <c r="G6113" s="504">
        <v>650</v>
      </c>
      <c r="H6113" s="504">
        <v>511</v>
      </c>
      <c r="I6113" s="510">
        <v>1161</v>
      </c>
    </row>
    <row r="6114" spans="3:9">
      <c r="C6114" s="869" t="s">
        <v>2087</v>
      </c>
      <c r="D6114" s="872">
        <v>0.20833333333333334</v>
      </c>
      <c r="E6114" s="871">
        <v>650.29999999999995</v>
      </c>
      <c r="F6114" s="871">
        <v>502</v>
      </c>
      <c r="G6114" s="504">
        <v>650.29999999999995</v>
      </c>
      <c r="H6114" s="504">
        <v>502</v>
      </c>
      <c r="I6114" s="510">
        <v>1152.3</v>
      </c>
    </row>
    <row r="6115" spans="3:9">
      <c r="C6115" s="869" t="s">
        <v>2087</v>
      </c>
      <c r="D6115" s="872">
        <v>0.25</v>
      </c>
      <c r="E6115" s="871">
        <v>645.79999999999995</v>
      </c>
      <c r="F6115" s="871">
        <v>482</v>
      </c>
      <c r="G6115" s="504">
        <v>645.79999999999995</v>
      </c>
      <c r="H6115" s="504">
        <v>482</v>
      </c>
      <c r="I6115" s="510">
        <v>1127.8</v>
      </c>
    </row>
    <row r="6116" spans="3:9">
      <c r="C6116" s="869" t="s">
        <v>2087</v>
      </c>
      <c r="D6116" s="872">
        <v>0.29166666666666669</v>
      </c>
      <c r="E6116" s="871">
        <v>643.4</v>
      </c>
      <c r="F6116" s="871">
        <v>457</v>
      </c>
      <c r="G6116" s="504">
        <v>643.4</v>
      </c>
      <c r="H6116" s="504">
        <v>457</v>
      </c>
      <c r="I6116" s="510">
        <v>1100.4000000000001</v>
      </c>
    </row>
    <row r="6117" spans="3:9">
      <c r="C6117" s="869" t="s">
        <v>2087</v>
      </c>
      <c r="D6117" s="872">
        <v>0.33333333333333331</v>
      </c>
      <c r="E6117" s="871">
        <v>648</v>
      </c>
      <c r="F6117" s="871">
        <v>431</v>
      </c>
      <c r="G6117" s="504">
        <v>648</v>
      </c>
      <c r="H6117" s="504">
        <v>431</v>
      </c>
      <c r="I6117" s="510">
        <v>1079</v>
      </c>
    </row>
    <row r="6118" spans="3:9">
      <c r="C6118" s="869" t="s">
        <v>2087</v>
      </c>
      <c r="D6118" s="872">
        <v>0.375</v>
      </c>
      <c r="E6118" s="871">
        <v>629.79999999999995</v>
      </c>
      <c r="F6118" s="871">
        <v>415</v>
      </c>
      <c r="G6118" s="504">
        <v>629.79999999999995</v>
      </c>
      <c r="H6118" s="504">
        <v>415</v>
      </c>
      <c r="I6118" s="510">
        <v>1044.8</v>
      </c>
    </row>
    <row r="6119" spans="3:9">
      <c r="C6119" s="869" t="s">
        <v>2087</v>
      </c>
      <c r="D6119" s="872">
        <v>0.41666666666666669</v>
      </c>
      <c r="E6119" s="871">
        <v>629.6</v>
      </c>
      <c r="F6119" s="871">
        <v>524</v>
      </c>
      <c r="G6119" s="504">
        <v>629.6</v>
      </c>
      <c r="H6119" s="504">
        <v>524</v>
      </c>
      <c r="I6119" s="510">
        <v>1153.5999999999999</v>
      </c>
    </row>
    <row r="6120" spans="3:9">
      <c r="C6120" s="869" t="s">
        <v>2087</v>
      </c>
      <c r="D6120" s="872">
        <v>0.45833333333333331</v>
      </c>
      <c r="E6120" s="871">
        <v>630.20000000000005</v>
      </c>
      <c r="F6120" s="871">
        <v>471</v>
      </c>
      <c r="G6120" s="504">
        <v>630.20000000000005</v>
      </c>
      <c r="H6120" s="504">
        <v>471</v>
      </c>
      <c r="I6120" s="510">
        <v>1101.2</v>
      </c>
    </row>
    <row r="6121" spans="3:9">
      <c r="C6121" s="869" t="s">
        <v>2087</v>
      </c>
      <c r="D6121" s="872">
        <v>0.5</v>
      </c>
      <c r="E6121" s="871">
        <v>629.9</v>
      </c>
      <c r="F6121" s="871">
        <v>489</v>
      </c>
      <c r="G6121" s="504">
        <v>629.9</v>
      </c>
      <c r="H6121" s="504">
        <v>489</v>
      </c>
      <c r="I6121" s="510">
        <v>1118.9000000000001</v>
      </c>
    </row>
    <row r="6122" spans="3:9">
      <c r="C6122" s="869" t="s">
        <v>2087</v>
      </c>
      <c r="D6122" s="872">
        <v>0.54166666666666663</v>
      </c>
      <c r="E6122" s="871">
        <v>643</v>
      </c>
      <c r="F6122" s="871">
        <v>507</v>
      </c>
      <c r="G6122" s="504">
        <v>643</v>
      </c>
      <c r="H6122" s="504">
        <v>507</v>
      </c>
      <c r="I6122" s="510">
        <v>1150</v>
      </c>
    </row>
    <row r="6123" spans="3:9">
      <c r="C6123" s="869" t="s">
        <v>2087</v>
      </c>
      <c r="D6123" s="872">
        <v>0.58333333333333337</v>
      </c>
      <c r="E6123" s="871">
        <v>639.9</v>
      </c>
      <c r="F6123" s="871">
        <v>501</v>
      </c>
      <c r="G6123" s="504">
        <v>639.9</v>
      </c>
      <c r="H6123" s="504">
        <v>501</v>
      </c>
      <c r="I6123" s="510">
        <v>1140.9000000000001</v>
      </c>
    </row>
    <row r="6124" spans="3:9">
      <c r="C6124" s="869" t="s">
        <v>2087</v>
      </c>
      <c r="D6124" s="872">
        <v>0.625</v>
      </c>
      <c r="E6124" s="871">
        <v>640</v>
      </c>
      <c r="F6124" s="871">
        <v>529</v>
      </c>
      <c r="G6124" s="504">
        <v>640</v>
      </c>
      <c r="H6124" s="504">
        <v>529</v>
      </c>
      <c r="I6124" s="510">
        <v>1169</v>
      </c>
    </row>
    <row r="6125" spans="3:9">
      <c r="C6125" s="869" t="s">
        <v>2087</v>
      </c>
      <c r="D6125" s="872">
        <v>0.66666666666666663</v>
      </c>
      <c r="E6125" s="871">
        <v>594.1</v>
      </c>
      <c r="F6125" s="871">
        <v>134</v>
      </c>
      <c r="G6125" s="504">
        <v>594.1</v>
      </c>
      <c r="H6125" s="504">
        <v>134</v>
      </c>
      <c r="I6125" s="510">
        <v>728.1</v>
      </c>
    </row>
    <row r="6126" spans="3:9">
      <c r="C6126" s="869" t="s">
        <v>2087</v>
      </c>
      <c r="D6126" s="872">
        <v>0.70833333333333337</v>
      </c>
      <c r="E6126" s="871">
        <v>258.10000000000002</v>
      </c>
      <c r="F6126" s="871">
        <v>527</v>
      </c>
      <c r="G6126" s="504">
        <v>258.10000000000002</v>
      </c>
      <c r="H6126" s="504">
        <v>527</v>
      </c>
      <c r="I6126" s="510">
        <v>785.1</v>
      </c>
    </row>
    <row r="6127" spans="3:9">
      <c r="C6127" s="869" t="s">
        <v>2087</v>
      </c>
      <c r="D6127" s="872">
        <v>0.75</v>
      </c>
      <c r="E6127" s="871">
        <v>450.5</v>
      </c>
      <c r="F6127" s="871">
        <v>627</v>
      </c>
      <c r="G6127" s="504">
        <v>450.5</v>
      </c>
      <c r="H6127" s="504">
        <v>627</v>
      </c>
      <c r="I6127" s="510">
        <v>1077.5</v>
      </c>
    </row>
    <row r="6128" spans="3:9">
      <c r="C6128" s="869" t="s">
        <v>2087</v>
      </c>
      <c r="D6128" s="872">
        <v>0.79166666666666663</v>
      </c>
      <c r="E6128" s="871">
        <v>552.29999999999995</v>
      </c>
      <c r="F6128" s="871">
        <v>435</v>
      </c>
      <c r="G6128" s="504">
        <v>552.29999999999995</v>
      </c>
      <c r="H6128" s="504">
        <v>435</v>
      </c>
      <c r="I6128" s="510">
        <v>987.3</v>
      </c>
    </row>
    <row r="6129" spans="3:9">
      <c r="C6129" s="869" t="s">
        <v>2087</v>
      </c>
      <c r="D6129" s="872">
        <v>0.83333333333333337</v>
      </c>
      <c r="E6129" s="871">
        <v>646.1</v>
      </c>
      <c r="F6129" s="871">
        <v>536</v>
      </c>
      <c r="G6129" s="504">
        <v>646.1</v>
      </c>
      <c r="H6129" s="504">
        <v>536</v>
      </c>
      <c r="I6129" s="510">
        <v>1182.0999999999999</v>
      </c>
    </row>
    <row r="6130" spans="3:9">
      <c r="C6130" s="869" t="s">
        <v>2087</v>
      </c>
      <c r="D6130" s="872">
        <v>0.875</v>
      </c>
      <c r="E6130" s="871">
        <v>680.2</v>
      </c>
      <c r="F6130" s="871">
        <v>537</v>
      </c>
      <c r="G6130" s="504">
        <v>680.2</v>
      </c>
      <c r="H6130" s="504">
        <v>537</v>
      </c>
      <c r="I6130" s="510">
        <v>1217.2</v>
      </c>
    </row>
    <row r="6131" spans="3:9">
      <c r="C6131" s="869" t="s">
        <v>2087</v>
      </c>
      <c r="D6131" s="872">
        <v>0.91666666666666663</v>
      </c>
      <c r="E6131" s="871">
        <v>680.8</v>
      </c>
      <c r="F6131" s="871">
        <v>534</v>
      </c>
      <c r="G6131" s="504">
        <v>680.8</v>
      </c>
      <c r="H6131" s="504">
        <v>534</v>
      </c>
      <c r="I6131" s="510">
        <v>1214.8</v>
      </c>
    </row>
    <row r="6132" spans="3:9">
      <c r="C6132" s="869" t="s">
        <v>2087</v>
      </c>
      <c r="D6132" s="872">
        <v>0.95833333333333337</v>
      </c>
      <c r="E6132" s="871">
        <v>680.2</v>
      </c>
      <c r="F6132" s="871">
        <v>503</v>
      </c>
      <c r="G6132" s="504">
        <v>680.2</v>
      </c>
      <c r="H6132" s="504">
        <v>503</v>
      </c>
      <c r="I6132" s="510">
        <v>1183.2</v>
      </c>
    </row>
    <row r="6133" spans="3:9">
      <c r="C6133" s="869" t="s">
        <v>2087</v>
      </c>
      <c r="D6133" s="872">
        <v>0</v>
      </c>
      <c r="E6133" s="871">
        <v>680.2</v>
      </c>
      <c r="F6133" s="871">
        <v>486</v>
      </c>
      <c r="G6133" s="504">
        <v>680.2</v>
      </c>
      <c r="H6133" s="504">
        <v>486</v>
      </c>
      <c r="I6133" s="510">
        <v>1166.2</v>
      </c>
    </row>
    <row r="6134" spans="3:9">
      <c r="C6134" s="869" t="s">
        <v>2087</v>
      </c>
      <c r="D6134" s="872">
        <v>4.1666666666666664E-2</v>
      </c>
      <c r="E6134" s="871">
        <v>627.79999999999995</v>
      </c>
      <c r="F6134" s="871">
        <v>429</v>
      </c>
      <c r="G6134" s="504">
        <v>627.79999999999995</v>
      </c>
      <c r="H6134" s="504">
        <v>429</v>
      </c>
      <c r="I6134" s="510">
        <v>1056.8</v>
      </c>
    </row>
    <row r="6135" spans="3:9">
      <c r="C6135" s="869" t="s">
        <v>2087</v>
      </c>
      <c r="D6135" s="872">
        <v>8.3333333333333329E-2</v>
      </c>
      <c r="E6135" s="871">
        <v>690.5</v>
      </c>
      <c r="F6135" s="871">
        <v>456</v>
      </c>
      <c r="G6135" s="504">
        <v>690.5</v>
      </c>
      <c r="H6135" s="504">
        <v>456</v>
      </c>
      <c r="I6135" s="510">
        <v>1146.5</v>
      </c>
    </row>
    <row r="6136" spans="3:9">
      <c r="C6136" s="869" t="s">
        <v>2087</v>
      </c>
      <c r="D6136" s="872">
        <v>0.125</v>
      </c>
      <c r="E6136" s="871">
        <v>671.4</v>
      </c>
      <c r="F6136" s="871">
        <v>505</v>
      </c>
      <c r="G6136" s="504">
        <v>671.4</v>
      </c>
      <c r="H6136" s="504">
        <v>505</v>
      </c>
      <c r="I6136" s="510">
        <v>1176.4000000000001</v>
      </c>
    </row>
    <row r="6137" spans="3:9">
      <c r="C6137" s="869" t="s">
        <v>2087</v>
      </c>
      <c r="D6137" s="872">
        <v>0.16666666666666666</v>
      </c>
      <c r="E6137" s="871">
        <v>679.9</v>
      </c>
      <c r="F6137" s="871">
        <v>494</v>
      </c>
      <c r="G6137" s="504">
        <v>679.9</v>
      </c>
      <c r="H6137" s="504">
        <v>494</v>
      </c>
      <c r="I6137" s="510">
        <v>1173.9000000000001</v>
      </c>
    </row>
    <row r="6138" spans="3:9">
      <c r="C6138" s="869" t="s">
        <v>2087</v>
      </c>
      <c r="D6138" s="872">
        <v>0.20833333333333334</v>
      </c>
      <c r="E6138" s="871">
        <v>679.8</v>
      </c>
      <c r="F6138" s="871">
        <v>451</v>
      </c>
      <c r="G6138" s="504">
        <v>679.8</v>
      </c>
      <c r="H6138" s="504">
        <v>451</v>
      </c>
      <c r="I6138" s="510">
        <v>1130.8</v>
      </c>
    </row>
    <row r="6139" spans="3:9">
      <c r="C6139" s="869" t="s">
        <v>2087</v>
      </c>
      <c r="D6139" s="872">
        <v>0.25</v>
      </c>
      <c r="E6139" s="871">
        <v>680.1</v>
      </c>
      <c r="F6139" s="871">
        <v>529</v>
      </c>
      <c r="G6139" s="504">
        <v>680.1</v>
      </c>
      <c r="H6139" s="504">
        <v>529</v>
      </c>
      <c r="I6139" s="510">
        <v>1209.0999999999999</v>
      </c>
    </row>
    <row r="6140" spans="3:9">
      <c r="C6140" s="869" t="s">
        <v>2087</v>
      </c>
      <c r="D6140" s="872">
        <v>0.29166666666666669</v>
      </c>
      <c r="E6140" s="871">
        <v>667.7</v>
      </c>
      <c r="F6140" s="871">
        <v>553</v>
      </c>
      <c r="G6140" s="504">
        <v>667.7</v>
      </c>
      <c r="H6140" s="504">
        <v>553</v>
      </c>
      <c r="I6140" s="510">
        <v>1220.7</v>
      </c>
    </row>
    <row r="6141" spans="3:9">
      <c r="C6141" s="869" t="s">
        <v>2087</v>
      </c>
      <c r="D6141" s="872">
        <v>0.33333333333333331</v>
      </c>
      <c r="E6141" s="871">
        <v>600.1</v>
      </c>
      <c r="F6141" s="871">
        <v>543</v>
      </c>
      <c r="G6141" s="504">
        <v>600.1</v>
      </c>
      <c r="H6141" s="504">
        <v>543</v>
      </c>
      <c r="I6141" s="510">
        <v>1143.0999999999999</v>
      </c>
    </row>
    <row r="6142" spans="3:9">
      <c r="C6142" s="869" t="s">
        <v>2087</v>
      </c>
      <c r="D6142" s="872">
        <v>0.375</v>
      </c>
      <c r="E6142" s="871">
        <v>468.7</v>
      </c>
      <c r="F6142" s="871">
        <v>575</v>
      </c>
      <c r="G6142" s="504">
        <v>468.7</v>
      </c>
      <c r="H6142" s="504">
        <v>575</v>
      </c>
      <c r="I6142" s="510">
        <v>1043.7</v>
      </c>
    </row>
    <row r="6143" spans="3:9">
      <c r="C6143" s="869" t="s">
        <v>2087</v>
      </c>
      <c r="D6143" s="872">
        <v>0.41666666666666669</v>
      </c>
      <c r="E6143" s="871">
        <v>495.3</v>
      </c>
      <c r="F6143" s="871">
        <v>553</v>
      </c>
      <c r="G6143" s="504">
        <v>495.3</v>
      </c>
      <c r="H6143" s="504">
        <v>553</v>
      </c>
      <c r="I6143" s="510">
        <v>1048.3</v>
      </c>
    </row>
    <row r="6144" spans="3:9">
      <c r="C6144" s="869" t="s">
        <v>2087</v>
      </c>
      <c r="D6144" s="872">
        <v>0.45833333333333331</v>
      </c>
      <c r="E6144" s="871">
        <v>480.1</v>
      </c>
      <c r="F6144" s="871">
        <v>423</v>
      </c>
      <c r="G6144" s="504">
        <v>480.1</v>
      </c>
      <c r="H6144" s="504">
        <v>423</v>
      </c>
      <c r="I6144" s="510">
        <v>903.1</v>
      </c>
    </row>
    <row r="6145" spans="3:9">
      <c r="C6145" s="869" t="s">
        <v>2087</v>
      </c>
      <c r="D6145" s="872">
        <v>0.5</v>
      </c>
      <c r="E6145" s="871">
        <v>485</v>
      </c>
      <c r="F6145" s="871">
        <v>437</v>
      </c>
      <c r="G6145" s="504">
        <v>485</v>
      </c>
      <c r="H6145" s="504">
        <v>437</v>
      </c>
      <c r="I6145" s="510">
        <v>922</v>
      </c>
    </row>
    <row r="6146" spans="3:9">
      <c r="C6146" s="869" t="s">
        <v>2087</v>
      </c>
      <c r="D6146" s="872">
        <v>0.54166666666666663</v>
      </c>
      <c r="E6146" s="871">
        <v>491.6</v>
      </c>
      <c r="F6146" s="871">
        <v>478</v>
      </c>
      <c r="G6146" s="504">
        <v>491.6</v>
      </c>
      <c r="H6146" s="504">
        <v>478</v>
      </c>
      <c r="I6146" s="510">
        <v>969.6</v>
      </c>
    </row>
    <row r="6147" spans="3:9">
      <c r="C6147" s="869" t="s">
        <v>2087</v>
      </c>
      <c r="D6147" s="872">
        <v>0.58333333333333337</v>
      </c>
      <c r="E6147" s="871">
        <v>544</v>
      </c>
      <c r="F6147" s="871">
        <v>535</v>
      </c>
      <c r="G6147" s="504">
        <v>544</v>
      </c>
      <c r="H6147" s="504">
        <v>535</v>
      </c>
      <c r="I6147" s="510">
        <v>1079</v>
      </c>
    </row>
    <row r="6148" spans="3:9">
      <c r="C6148" s="869" t="s">
        <v>2087</v>
      </c>
      <c r="D6148" s="872">
        <v>0.625</v>
      </c>
      <c r="E6148" s="871">
        <v>459.6</v>
      </c>
      <c r="F6148" s="871">
        <v>526</v>
      </c>
      <c r="G6148" s="504">
        <v>459.6</v>
      </c>
      <c r="H6148" s="504">
        <v>526</v>
      </c>
      <c r="I6148" s="510">
        <v>985.6</v>
      </c>
    </row>
    <row r="6149" spans="3:9">
      <c r="C6149" s="869" t="s">
        <v>2087</v>
      </c>
      <c r="D6149" s="872">
        <v>0.66666666666666663</v>
      </c>
      <c r="E6149" s="871">
        <v>590.1</v>
      </c>
      <c r="F6149" s="871">
        <v>470</v>
      </c>
      <c r="G6149" s="504">
        <v>590.1</v>
      </c>
      <c r="H6149" s="504">
        <v>470</v>
      </c>
      <c r="I6149" s="510">
        <v>1060.0999999999999</v>
      </c>
    </row>
    <row r="6150" spans="3:9">
      <c r="C6150" s="869" t="s">
        <v>2087</v>
      </c>
      <c r="D6150" s="872">
        <v>0.70833333333333337</v>
      </c>
      <c r="E6150" s="871">
        <v>560.5</v>
      </c>
      <c r="F6150" s="871">
        <v>408</v>
      </c>
      <c r="G6150" s="504">
        <v>560.5</v>
      </c>
      <c r="H6150" s="504">
        <v>408</v>
      </c>
      <c r="I6150" s="510">
        <v>968.5</v>
      </c>
    </row>
    <row r="6151" spans="3:9">
      <c r="C6151" s="869" t="s">
        <v>2087</v>
      </c>
      <c r="D6151" s="872">
        <v>0.75</v>
      </c>
      <c r="E6151" s="871">
        <v>614.20000000000005</v>
      </c>
      <c r="F6151" s="871">
        <v>467</v>
      </c>
      <c r="G6151" s="504">
        <v>614.20000000000005</v>
      </c>
      <c r="H6151" s="504">
        <v>467</v>
      </c>
      <c r="I6151" s="510">
        <v>1081.2</v>
      </c>
    </row>
    <row r="6152" spans="3:9">
      <c r="C6152" s="869" t="s">
        <v>2087</v>
      </c>
      <c r="D6152" s="872">
        <v>0.79166666666666663</v>
      </c>
      <c r="E6152" s="871">
        <v>619</v>
      </c>
      <c r="F6152" s="871">
        <v>456</v>
      </c>
      <c r="G6152" s="504">
        <v>619</v>
      </c>
      <c r="H6152" s="504">
        <v>456</v>
      </c>
      <c r="I6152" s="510">
        <v>1075</v>
      </c>
    </row>
    <row r="6153" spans="3:9">
      <c r="C6153" s="869" t="s">
        <v>2087</v>
      </c>
      <c r="D6153" s="872">
        <v>0.83333333333333337</v>
      </c>
      <c r="E6153" s="871">
        <v>620</v>
      </c>
      <c r="F6153" s="871">
        <v>537</v>
      </c>
      <c r="G6153" s="504">
        <v>620</v>
      </c>
      <c r="H6153" s="504">
        <v>537</v>
      </c>
      <c r="I6153" s="510">
        <v>1157</v>
      </c>
    </row>
    <row r="6154" spans="3:9">
      <c r="C6154" s="869" t="s">
        <v>2087</v>
      </c>
      <c r="D6154" s="872">
        <v>0.875</v>
      </c>
      <c r="E6154" s="871">
        <v>619.9</v>
      </c>
      <c r="F6154" s="871">
        <v>531</v>
      </c>
      <c r="G6154" s="504">
        <v>619.9</v>
      </c>
      <c r="H6154" s="504">
        <v>531</v>
      </c>
      <c r="I6154" s="510">
        <v>1150.9000000000001</v>
      </c>
    </row>
    <row r="6155" spans="3:9">
      <c r="C6155" s="869" t="s">
        <v>2087</v>
      </c>
      <c r="D6155" s="872">
        <v>0.91666666666666663</v>
      </c>
      <c r="E6155" s="871">
        <v>619.9</v>
      </c>
      <c r="F6155" s="871">
        <v>522</v>
      </c>
      <c r="G6155" s="504">
        <v>619.9</v>
      </c>
      <c r="H6155" s="504">
        <v>522</v>
      </c>
      <c r="I6155" s="510">
        <v>1141.9000000000001</v>
      </c>
    </row>
    <row r="6156" spans="3:9">
      <c r="C6156" s="869" t="s">
        <v>2087</v>
      </c>
      <c r="D6156" s="872">
        <v>0.95833333333333337</v>
      </c>
      <c r="E6156" s="871">
        <v>620</v>
      </c>
      <c r="F6156" s="871">
        <v>512</v>
      </c>
      <c r="G6156" s="504">
        <v>620</v>
      </c>
      <c r="H6156" s="504">
        <v>512</v>
      </c>
      <c r="I6156" s="510">
        <v>1132</v>
      </c>
    </row>
    <row r="6157" spans="3:9">
      <c r="C6157" s="869" t="s">
        <v>2087</v>
      </c>
      <c r="D6157" s="872">
        <v>0</v>
      </c>
      <c r="E6157" s="871">
        <v>620.1</v>
      </c>
      <c r="F6157" s="871">
        <v>502</v>
      </c>
      <c r="G6157" s="504">
        <v>620.1</v>
      </c>
      <c r="H6157" s="504">
        <v>502</v>
      </c>
      <c r="I6157" s="510">
        <v>1122.0999999999999</v>
      </c>
    </row>
    <row r="6158" spans="3:9">
      <c r="C6158" s="869" t="s">
        <v>2087</v>
      </c>
      <c r="D6158" s="872">
        <v>4.1666666666666664E-2</v>
      </c>
      <c r="E6158" s="871">
        <v>620</v>
      </c>
      <c r="F6158" s="871">
        <v>477</v>
      </c>
      <c r="G6158" s="504">
        <v>620</v>
      </c>
      <c r="H6158" s="504">
        <v>477</v>
      </c>
      <c r="I6158" s="510">
        <v>1097</v>
      </c>
    </row>
    <row r="6159" spans="3:9">
      <c r="C6159" s="869" t="s">
        <v>2087</v>
      </c>
      <c r="D6159" s="872">
        <v>8.3333333333333329E-2</v>
      </c>
      <c r="E6159" s="871">
        <v>620.1</v>
      </c>
      <c r="F6159" s="871">
        <v>459</v>
      </c>
      <c r="G6159" s="504">
        <v>620.1</v>
      </c>
      <c r="H6159" s="504">
        <v>459</v>
      </c>
      <c r="I6159" s="510">
        <v>1079.0999999999999</v>
      </c>
    </row>
    <row r="6160" spans="3:9">
      <c r="C6160" s="869" t="s">
        <v>2087</v>
      </c>
      <c r="D6160" s="872">
        <v>0.125</v>
      </c>
      <c r="E6160" s="871">
        <v>619.9</v>
      </c>
      <c r="F6160" s="871">
        <v>454</v>
      </c>
      <c r="G6160" s="504">
        <v>619.9</v>
      </c>
      <c r="H6160" s="504">
        <v>454</v>
      </c>
      <c r="I6160" s="510">
        <v>1073.9000000000001</v>
      </c>
    </row>
    <row r="6161" spans="3:9">
      <c r="C6161" s="869" t="s">
        <v>2087</v>
      </c>
      <c r="D6161" s="872">
        <v>0.16666666666666666</v>
      </c>
      <c r="E6161" s="871">
        <v>619.9</v>
      </c>
      <c r="F6161" s="871">
        <v>521</v>
      </c>
      <c r="G6161" s="504">
        <v>619.9</v>
      </c>
      <c r="H6161" s="504">
        <v>521</v>
      </c>
      <c r="I6161" s="510">
        <v>1140.9000000000001</v>
      </c>
    </row>
    <row r="6162" spans="3:9">
      <c r="C6162" s="869" t="s">
        <v>2087</v>
      </c>
      <c r="D6162" s="872">
        <v>0.20833333333333334</v>
      </c>
      <c r="E6162" s="871">
        <v>620</v>
      </c>
      <c r="F6162" s="871">
        <v>525</v>
      </c>
      <c r="G6162" s="504">
        <v>620</v>
      </c>
      <c r="H6162" s="504">
        <v>525</v>
      </c>
      <c r="I6162" s="510">
        <v>1145</v>
      </c>
    </row>
    <row r="6163" spans="3:9">
      <c r="C6163" s="869" t="s">
        <v>2087</v>
      </c>
      <c r="D6163" s="872">
        <v>0.25</v>
      </c>
      <c r="E6163" s="871">
        <v>620</v>
      </c>
      <c r="F6163" s="871">
        <v>518</v>
      </c>
      <c r="G6163" s="504">
        <v>620</v>
      </c>
      <c r="H6163" s="504">
        <v>518</v>
      </c>
      <c r="I6163" s="510">
        <v>1138</v>
      </c>
    </row>
    <row r="6164" spans="3:9">
      <c r="C6164" s="869" t="s">
        <v>2087</v>
      </c>
      <c r="D6164" s="872">
        <v>0.29166666666666669</v>
      </c>
      <c r="E6164" s="871">
        <v>620.1</v>
      </c>
      <c r="F6164" s="871">
        <v>501</v>
      </c>
      <c r="G6164" s="504">
        <v>620.1</v>
      </c>
      <c r="H6164" s="504">
        <v>501</v>
      </c>
      <c r="I6164" s="510">
        <v>1121.0999999999999</v>
      </c>
    </row>
    <row r="6165" spans="3:9">
      <c r="C6165" s="869" t="s">
        <v>2087</v>
      </c>
      <c r="D6165" s="872">
        <v>0.33333333333333331</v>
      </c>
      <c r="E6165" s="871">
        <v>620</v>
      </c>
      <c r="F6165" s="871">
        <v>498</v>
      </c>
      <c r="G6165" s="504">
        <v>620</v>
      </c>
      <c r="H6165" s="504">
        <v>498</v>
      </c>
      <c r="I6165" s="510">
        <v>1118</v>
      </c>
    </row>
    <row r="6166" spans="3:9">
      <c r="C6166" s="869" t="s">
        <v>2087</v>
      </c>
      <c r="D6166" s="872">
        <v>0.375</v>
      </c>
      <c r="E6166" s="871">
        <v>611.6</v>
      </c>
      <c r="F6166" s="871">
        <v>494</v>
      </c>
      <c r="G6166" s="504">
        <v>611.6</v>
      </c>
      <c r="H6166" s="504">
        <v>494</v>
      </c>
      <c r="I6166" s="510">
        <v>1105.5999999999999</v>
      </c>
    </row>
    <row r="6167" spans="3:9">
      <c r="C6167" s="869" t="s">
        <v>2087</v>
      </c>
      <c r="D6167" s="872">
        <v>0.41666666666666669</v>
      </c>
      <c r="E6167" s="871">
        <v>617.70000000000005</v>
      </c>
      <c r="F6167" s="871">
        <v>493</v>
      </c>
      <c r="G6167" s="504">
        <v>617.70000000000005</v>
      </c>
      <c r="H6167" s="504">
        <v>493</v>
      </c>
      <c r="I6167" s="510">
        <v>1110.7</v>
      </c>
    </row>
    <row r="6168" spans="3:9">
      <c r="C6168" s="869" t="s">
        <v>2087</v>
      </c>
      <c r="D6168" s="872">
        <v>0.45833333333333331</v>
      </c>
      <c r="E6168" s="871">
        <v>620.1</v>
      </c>
      <c r="F6168" s="871">
        <v>510</v>
      </c>
      <c r="G6168" s="504">
        <v>620.1</v>
      </c>
      <c r="H6168" s="504">
        <v>510</v>
      </c>
      <c r="I6168" s="510">
        <v>1130.0999999999999</v>
      </c>
    </row>
    <row r="6169" spans="3:9">
      <c r="C6169" s="869" t="s">
        <v>2087</v>
      </c>
      <c r="D6169" s="872">
        <v>0.5</v>
      </c>
      <c r="E6169" s="871">
        <v>618.79999999999995</v>
      </c>
      <c r="F6169" s="871">
        <v>513</v>
      </c>
      <c r="G6169" s="504">
        <v>618.79999999999995</v>
      </c>
      <c r="H6169" s="504">
        <v>513</v>
      </c>
      <c r="I6169" s="510">
        <v>1131.8</v>
      </c>
    </row>
    <row r="6170" spans="3:9">
      <c r="C6170" s="869" t="s">
        <v>2087</v>
      </c>
      <c r="D6170" s="872">
        <v>0.54166666666666663</v>
      </c>
      <c r="E6170" s="871">
        <v>590.6</v>
      </c>
      <c r="F6170" s="871">
        <v>484</v>
      </c>
      <c r="G6170" s="504">
        <v>590.6</v>
      </c>
      <c r="H6170" s="504">
        <v>484</v>
      </c>
      <c r="I6170" s="510">
        <v>1074.5999999999999</v>
      </c>
    </row>
    <row r="6171" spans="3:9">
      <c r="C6171" s="869" t="s">
        <v>2087</v>
      </c>
      <c r="D6171" s="872">
        <v>0.58333333333333337</v>
      </c>
      <c r="E6171" s="871">
        <v>562.4</v>
      </c>
      <c r="F6171" s="871">
        <v>447</v>
      </c>
      <c r="G6171" s="504">
        <v>562.4</v>
      </c>
      <c r="H6171" s="504">
        <v>447</v>
      </c>
      <c r="I6171" s="510">
        <v>1009.4</v>
      </c>
    </row>
    <row r="6172" spans="3:9">
      <c r="C6172" s="869" t="s">
        <v>2087</v>
      </c>
      <c r="D6172" s="872">
        <v>0.625</v>
      </c>
      <c r="E6172" s="871">
        <v>613.5</v>
      </c>
      <c r="F6172" s="871">
        <v>519</v>
      </c>
      <c r="G6172" s="504">
        <v>613.5</v>
      </c>
      <c r="H6172" s="504">
        <v>519</v>
      </c>
      <c r="I6172" s="510">
        <v>1132.5</v>
      </c>
    </row>
    <row r="6173" spans="3:9">
      <c r="C6173" s="869" t="s">
        <v>2087</v>
      </c>
      <c r="D6173" s="872">
        <v>0.66666666666666663</v>
      </c>
      <c r="E6173" s="871">
        <v>620.1</v>
      </c>
      <c r="F6173" s="871">
        <v>567</v>
      </c>
      <c r="G6173" s="504">
        <v>620.1</v>
      </c>
      <c r="H6173" s="504">
        <v>567</v>
      </c>
      <c r="I6173" s="510">
        <v>1187.0999999999999</v>
      </c>
    </row>
    <row r="6174" spans="3:9">
      <c r="C6174" s="869" t="s">
        <v>2087</v>
      </c>
      <c r="D6174" s="872">
        <v>0.70833333333333337</v>
      </c>
      <c r="E6174" s="871">
        <v>603.29999999999995</v>
      </c>
      <c r="F6174" s="871">
        <v>511</v>
      </c>
      <c r="G6174" s="504">
        <v>603.29999999999995</v>
      </c>
      <c r="H6174" s="504">
        <v>511</v>
      </c>
      <c r="I6174" s="510">
        <v>1114.3</v>
      </c>
    </row>
    <row r="6175" spans="3:9">
      <c r="C6175" s="869" t="s">
        <v>2087</v>
      </c>
      <c r="D6175" s="872">
        <v>0.75</v>
      </c>
      <c r="E6175" s="871">
        <v>580.1</v>
      </c>
      <c r="F6175" s="871">
        <v>478</v>
      </c>
      <c r="G6175" s="504">
        <v>580.1</v>
      </c>
      <c r="H6175" s="504">
        <v>478</v>
      </c>
      <c r="I6175" s="510">
        <v>1058.0999999999999</v>
      </c>
    </row>
    <row r="6176" spans="3:9">
      <c r="C6176" s="869" t="s">
        <v>2087</v>
      </c>
      <c r="D6176" s="872">
        <v>0.79166666666666663</v>
      </c>
      <c r="E6176" s="871">
        <v>614.9</v>
      </c>
      <c r="F6176" s="871">
        <v>497</v>
      </c>
      <c r="G6176" s="504">
        <v>614.9</v>
      </c>
      <c r="H6176" s="504">
        <v>497</v>
      </c>
      <c r="I6176" s="510">
        <v>1111.9000000000001</v>
      </c>
    </row>
    <row r="6177" spans="3:9">
      <c r="C6177" s="869" t="s">
        <v>2087</v>
      </c>
      <c r="D6177" s="872">
        <v>0.83333333333333337</v>
      </c>
      <c r="E6177" s="871">
        <v>640.1</v>
      </c>
      <c r="F6177" s="871">
        <v>531</v>
      </c>
      <c r="G6177" s="504">
        <v>640.1</v>
      </c>
      <c r="H6177" s="504">
        <v>531</v>
      </c>
      <c r="I6177" s="510">
        <v>1171.0999999999999</v>
      </c>
    </row>
    <row r="6178" spans="3:9">
      <c r="C6178" s="869" t="s">
        <v>2087</v>
      </c>
      <c r="D6178" s="872">
        <v>0.875</v>
      </c>
      <c r="E6178" s="871">
        <v>615.4</v>
      </c>
      <c r="F6178" s="871">
        <v>520</v>
      </c>
      <c r="G6178" s="504">
        <v>615.4</v>
      </c>
      <c r="H6178" s="504">
        <v>520</v>
      </c>
      <c r="I6178" s="510">
        <v>1135.4000000000001</v>
      </c>
    </row>
    <row r="6179" spans="3:9">
      <c r="C6179" s="869" t="s">
        <v>2087</v>
      </c>
      <c r="D6179" s="872">
        <v>0.91666666666666663</v>
      </c>
      <c r="E6179" s="871">
        <v>572.6</v>
      </c>
      <c r="F6179" s="871">
        <v>509</v>
      </c>
      <c r="G6179" s="504">
        <v>572.6</v>
      </c>
      <c r="H6179" s="504">
        <v>509</v>
      </c>
      <c r="I6179" s="510">
        <v>1081.5999999999999</v>
      </c>
    </row>
    <row r="6180" spans="3:9">
      <c r="C6180" s="869" t="s">
        <v>2087</v>
      </c>
      <c r="D6180" s="872">
        <v>0.95833333333333337</v>
      </c>
      <c r="E6180" s="871">
        <v>559.6</v>
      </c>
      <c r="F6180" s="871">
        <v>490</v>
      </c>
      <c r="G6180" s="504">
        <v>559.6</v>
      </c>
      <c r="H6180" s="504">
        <v>490</v>
      </c>
      <c r="I6180" s="510">
        <v>1049.5999999999999</v>
      </c>
    </row>
    <row r="6181" spans="3:9">
      <c r="C6181" s="869" t="s">
        <v>2087</v>
      </c>
      <c r="D6181" s="872">
        <v>0</v>
      </c>
      <c r="E6181" s="871">
        <v>427.4</v>
      </c>
      <c r="F6181" s="871">
        <v>477</v>
      </c>
      <c r="G6181" s="504">
        <v>427.4</v>
      </c>
      <c r="H6181" s="504">
        <v>477</v>
      </c>
      <c r="I6181" s="510">
        <v>904.4</v>
      </c>
    </row>
    <row r="6182" spans="3:9">
      <c r="C6182" s="869" t="s">
        <v>2087</v>
      </c>
      <c r="D6182" s="872">
        <v>4.1666666666666664E-2</v>
      </c>
      <c r="E6182" s="871">
        <v>546.20000000000005</v>
      </c>
      <c r="F6182" s="871">
        <v>610</v>
      </c>
      <c r="G6182" s="504">
        <v>546.20000000000005</v>
      </c>
      <c r="H6182" s="504">
        <v>610</v>
      </c>
      <c r="I6182" s="510">
        <v>1156.2</v>
      </c>
    </row>
    <row r="6183" spans="3:9">
      <c r="C6183" s="869" t="s">
        <v>2087</v>
      </c>
      <c r="D6183" s="872">
        <v>8.3333333333333329E-2</v>
      </c>
      <c r="E6183" s="871">
        <v>388.9</v>
      </c>
      <c r="F6183" s="871">
        <v>509</v>
      </c>
      <c r="G6183" s="504">
        <v>388.9</v>
      </c>
      <c r="H6183" s="504">
        <v>509</v>
      </c>
      <c r="I6183" s="510">
        <v>897.9</v>
      </c>
    </row>
    <row r="6184" spans="3:9">
      <c r="C6184" s="869" t="s">
        <v>2087</v>
      </c>
      <c r="D6184" s="872">
        <v>0.125</v>
      </c>
      <c r="E6184" s="871">
        <v>372.7</v>
      </c>
      <c r="F6184" s="871">
        <v>427</v>
      </c>
      <c r="G6184" s="504">
        <v>372.7</v>
      </c>
      <c r="H6184" s="504">
        <v>427</v>
      </c>
      <c r="I6184" s="510">
        <v>799.7</v>
      </c>
    </row>
    <row r="6185" spans="3:9">
      <c r="C6185" s="869" t="s">
        <v>2087</v>
      </c>
      <c r="D6185" s="872">
        <v>0.16666666666666666</v>
      </c>
      <c r="E6185" s="871">
        <v>612.29999999999995</v>
      </c>
      <c r="F6185" s="871">
        <v>544</v>
      </c>
      <c r="G6185" s="504">
        <v>612.29999999999995</v>
      </c>
      <c r="H6185" s="504">
        <v>544</v>
      </c>
      <c r="I6185" s="510">
        <v>1156.3</v>
      </c>
    </row>
    <row r="6186" spans="3:9">
      <c r="C6186" s="869" t="s">
        <v>2087</v>
      </c>
      <c r="D6186" s="872">
        <v>0.20833333333333334</v>
      </c>
      <c r="E6186" s="871">
        <v>609.70000000000005</v>
      </c>
      <c r="F6186" s="871">
        <v>548</v>
      </c>
      <c r="G6186" s="504">
        <v>609.70000000000005</v>
      </c>
      <c r="H6186" s="504">
        <v>548</v>
      </c>
      <c r="I6186" s="510">
        <v>1157.7</v>
      </c>
    </row>
    <row r="6187" spans="3:9">
      <c r="C6187" s="869" t="s">
        <v>2087</v>
      </c>
      <c r="D6187" s="872">
        <v>0.25</v>
      </c>
      <c r="E6187" s="871">
        <v>522.9</v>
      </c>
      <c r="F6187" s="871">
        <v>496</v>
      </c>
      <c r="G6187" s="504">
        <v>522.9</v>
      </c>
      <c r="H6187" s="504">
        <v>496</v>
      </c>
      <c r="I6187" s="510">
        <v>1018.9</v>
      </c>
    </row>
    <row r="6188" spans="3:9">
      <c r="C6188" s="869" t="s">
        <v>2087</v>
      </c>
      <c r="D6188" s="872">
        <v>0.29166666666666669</v>
      </c>
      <c r="E6188" s="871">
        <v>244.4</v>
      </c>
      <c r="F6188" s="871">
        <v>422</v>
      </c>
      <c r="G6188" s="504">
        <v>244.4</v>
      </c>
      <c r="H6188" s="504">
        <v>422</v>
      </c>
      <c r="I6188" s="510">
        <v>666.4</v>
      </c>
    </row>
    <row r="6189" spans="3:9">
      <c r="C6189" s="869" t="s">
        <v>2087</v>
      </c>
      <c r="D6189" s="872">
        <v>0.33333333333333331</v>
      </c>
      <c r="E6189" s="871">
        <v>-1</v>
      </c>
      <c r="F6189" s="871">
        <v>484</v>
      </c>
      <c r="G6189" s="504">
        <v>0</v>
      </c>
      <c r="H6189" s="504">
        <v>484</v>
      </c>
      <c r="I6189" s="510">
        <v>484</v>
      </c>
    </row>
    <row r="6190" spans="3:9">
      <c r="C6190" s="869" t="s">
        <v>2087</v>
      </c>
      <c r="D6190" s="872">
        <v>0.375</v>
      </c>
      <c r="E6190" s="871">
        <v>84.6</v>
      </c>
      <c r="F6190" s="871">
        <v>659</v>
      </c>
      <c r="G6190" s="504">
        <v>84.6</v>
      </c>
      <c r="H6190" s="504">
        <v>659</v>
      </c>
      <c r="I6190" s="510">
        <v>743.6</v>
      </c>
    </row>
    <row r="6191" spans="3:9">
      <c r="C6191" s="869" t="s">
        <v>2087</v>
      </c>
      <c r="D6191" s="872">
        <v>0.41666666666666669</v>
      </c>
      <c r="E6191" s="871">
        <v>28.8</v>
      </c>
      <c r="F6191" s="871">
        <v>559</v>
      </c>
      <c r="G6191" s="504">
        <v>0</v>
      </c>
      <c r="H6191" s="504">
        <v>559</v>
      </c>
      <c r="I6191" s="510">
        <v>559</v>
      </c>
    </row>
    <row r="6192" spans="3:9">
      <c r="C6192" s="869" t="s">
        <v>2087</v>
      </c>
      <c r="D6192" s="872">
        <v>0.45833333333333331</v>
      </c>
      <c r="E6192" s="871">
        <v>84.8</v>
      </c>
      <c r="F6192" s="871">
        <v>512</v>
      </c>
      <c r="G6192" s="504">
        <v>84.8</v>
      </c>
      <c r="H6192" s="504">
        <v>512</v>
      </c>
      <c r="I6192" s="510">
        <v>596.79999999999995</v>
      </c>
    </row>
    <row r="6193" spans="3:9">
      <c r="C6193" s="869" t="s">
        <v>2087</v>
      </c>
      <c r="D6193" s="872">
        <v>0.5</v>
      </c>
      <c r="E6193" s="871">
        <v>6.6</v>
      </c>
      <c r="F6193" s="871">
        <v>519</v>
      </c>
      <c r="G6193" s="504">
        <v>0</v>
      </c>
      <c r="H6193" s="504">
        <v>519</v>
      </c>
      <c r="I6193" s="510">
        <v>519</v>
      </c>
    </row>
    <row r="6194" spans="3:9">
      <c r="C6194" s="869" t="s">
        <v>2087</v>
      </c>
      <c r="D6194" s="872">
        <v>0.54166666666666663</v>
      </c>
      <c r="E6194" s="871">
        <v>107.6</v>
      </c>
      <c r="F6194" s="871">
        <v>594</v>
      </c>
      <c r="G6194" s="504">
        <v>107.6</v>
      </c>
      <c r="H6194" s="504">
        <v>594</v>
      </c>
      <c r="I6194" s="510">
        <v>701.6</v>
      </c>
    </row>
    <row r="6195" spans="3:9">
      <c r="C6195" s="869" t="s">
        <v>2087</v>
      </c>
      <c r="D6195" s="872">
        <v>0.58333333333333337</v>
      </c>
      <c r="E6195" s="871">
        <v>64.400000000000006</v>
      </c>
      <c r="F6195" s="871">
        <v>600</v>
      </c>
      <c r="G6195" s="504">
        <v>64.400000000000006</v>
      </c>
      <c r="H6195" s="504">
        <v>600</v>
      </c>
      <c r="I6195" s="510">
        <v>664.4</v>
      </c>
    </row>
    <row r="6196" spans="3:9">
      <c r="C6196" s="869" t="s">
        <v>2087</v>
      </c>
      <c r="D6196" s="872">
        <v>0.625</v>
      </c>
      <c r="E6196" s="871">
        <v>-1.1000000000000001</v>
      </c>
      <c r="F6196" s="871">
        <v>460</v>
      </c>
      <c r="G6196" s="504">
        <v>0</v>
      </c>
      <c r="H6196" s="504">
        <v>460</v>
      </c>
      <c r="I6196" s="510">
        <v>460</v>
      </c>
    </row>
    <row r="6197" spans="3:9">
      <c r="C6197" s="869" t="s">
        <v>2087</v>
      </c>
      <c r="D6197" s="872">
        <v>0.66666666666666663</v>
      </c>
      <c r="E6197" s="871">
        <v>-1.1000000000000001</v>
      </c>
      <c r="F6197" s="871">
        <v>492</v>
      </c>
      <c r="G6197" s="504">
        <v>0</v>
      </c>
      <c r="H6197" s="504">
        <v>492</v>
      </c>
      <c r="I6197" s="510">
        <v>492</v>
      </c>
    </row>
    <row r="6198" spans="3:9">
      <c r="C6198" s="869" t="s">
        <v>2087</v>
      </c>
      <c r="D6198" s="872">
        <v>0.70833333333333337</v>
      </c>
      <c r="E6198" s="871">
        <v>-1.1000000000000001</v>
      </c>
      <c r="F6198" s="871">
        <v>537</v>
      </c>
      <c r="G6198" s="504">
        <v>0</v>
      </c>
      <c r="H6198" s="504">
        <v>537</v>
      </c>
      <c r="I6198" s="510">
        <v>537</v>
      </c>
    </row>
    <row r="6199" spans="3:9">
      <c r="C6199" s="869" t="s">
        <v>2087</v>
      </c>
      <c r="D6199" s="872">
        <v>0.75</v>
      </c>
      <c r="E6199" s="871">
        <v>-1.1000000000000001</v>
      </c>
      <c r="F6199" s="871">
        <v>536</v>
      </c>
      <c r="G6199" s="504">
        <v>0</v>
      </c>
      <c r="H6199" s="504">
        <v>536</v>
      </c>
      <c r="I6199" s="510">
        <v>536</v>
      </c>
    </row>
    <row r="6200" spans="3:9">
      <c r="C6200" s="869" t="s">
        <v>2087</v>
      </c>
      <c r="D6200" s="872">
        <v>0.79166666666666663</v>
      </c>
      <c r="E6200" s="871">
        <v>14.8</v>
      </c>
      <c r="F6200" s="871">
        <v>553</v>
      </c>
      <c r="G6200" s="504">
        <v>0</v>
      </c>
      <c r="H6200" s="504">
        <v>553</v>
      </c>
      <c r="I6200" s="510">
        <v>553</v>
      </c>
    </row>
    <row r="6201" spans="3:9">
      <c r="C6201" s="869" t="s">
        <v>2087</v>
      </c>
      <c r="D6201" s="872">
        <v>0.83333333333333337</v>
      </c>
      <c r="E6201" s="871">
        <v>591.20000000000005</v>
      </c>
      <c r="F6201" s="871">
        <v>588</v>
      </c>
      <c r="G6201" s="504">
        <v>591.20000000000005</v>
      </c>
      <c r="H6201" s="504">
        <v>588</v>
      </c>
      <c r="I6201" s="510">
        <v>1179.2</v>
      </c>
    </row>
    <row r="6202" spans="3:9">
      <c r="C6202" s="869" t="s">
        <v>2087</v>
      </c>
      <c r="D6202" s="872">
        <v>0.875</v>
      </c>
      <c r="E6202" s="871">
        <v>579.70000000000005</v>
      </c>
      <c r="F6202" s="871">
        <v>581</v>
      </c>
      <c r="G6202" s="504">
        <v>579.70000000000005</v>
      </c>
      <c r="H6202" s="504">
        <v>581</v>
      </c>
      <c r="I6202" s="510">
        <v>1160.7</v>
      </c>
    </row>
    <row r="6203" spans="3:9">
      <c r="C6203" s="869" t="s">
        <v>2087</v>
      </c>
      <c r="D6203" s="872">
        <v>0.91666666666666663</v>
      </c>
      <c r="E6203" s="871">
        <v>553.4</v>
      </c>
      <c r="F6203" s="871">
        <v>582</v>
      </c>
      <c r="G6203" s="504">
        <v>553.4</v>
      </c>
      <c r="H6203" s="504">
        <v>582</v>
      </c>
      <c r="I6203" s="510">
        <v>1135.4000000000001</v>
      </c>
    </row>
    <row r="6204" spans="3:9">
      <c r="C6204" s="869" t="s">
        <v>2087</v>
      </c>
      <c r="D6204" s="872">
        <v>0.95833333333333337</v>
      </c>
      <c r="E6204" s="871">
        <v>469.4</v>
      </c>
      <c r="F6204" s="871">
        <v>530</v>
      </c>
      <c r="G6204" s="504">
        <v>469.4</v>
      </c>
      <c r="H6204" s="504">
        <v>530</v>
      </c>
      <c r="I6204" s="510">
        <v>999.4</v>
      </c>
    </row>
    <row r="6205" spans="3:9">
      <c r="C6205" s="869" t="s">
        <v>2087</v>
      </c>
      <c r="D6205" s="872">
        <v>0</v>
      </c>
      <c r="E6205" s="871">
        <v>459.4</v>
      </c>
      <c r="F6205" s="871">
        <v>453</v>
      </c>
      <c r="G6205" s="504">
        <v>459.4</v>
      </c>
      <c r="H6205" s="504">
        <v>453</v>
      </c>
      <c r="I6205" s="510">
        <v>912.4</v>
      </c>
    </row>
    <row r="6206" spans="3:9">
      <c r="C6206" s="869" t="s">
        <v>2087</v>
      </c>
      <c r="D6206" s="872">
        <v>4.1666666666666664E-2</v>
      </c>
      <c r="E6206" s="871">
        <v>524.29999999999995</v>
      </c>
      <c r="F6206" s="871">
        <v>441</v>
      </c>
      <c r="G6206" s="504">
        <v>524.29999999999995</v>
      </c>
      <c r="H6206" s="504">
        <v>441</v>
      </c>
      <c r="I6206" s="510">
        <v>965.3</v>
      </c>
    </row>
    <row r="6207" spans="3:9">
      <c r="C6207" s="869" t="s">
        <v>2087</v>
      </c>
      <c r="D6207" s="872">
        <v>8.3333333333333329E-2</v>
      </c>
      <c r="E6207" s="871">
        <v>554.1</v>
      </c>
      <c r="F6207" s="871">
        <v>528</v>
      </c>
      <c r="G6207" s="504">
        <v>554.1</v>
      </c>
      <c r="H6207" s="504">
        <v>528</v>
      </c>
      <c r="I6207" s="510">
        <v>1082.0999999999999</v>
      </c>
    </row>
    <row r="6208" spans="3:9">
      <c r="C6208" s="869" t="s">
        <v>2087</v>
      </c>
      <c r="D6208" s="872">
        <v>0.125</v>
      </c>
      <c r="E6208" s="871">
        <v>571</v>
      </c>
      <c r="F6208" s="871">
        <v>570</v>
      </c>
      <c r="G6208" s="504">
        <v>571</v>
      </c>
      <c r="H6208" s="504">
        <v>570</v>
      </c>
      <c r="I6208" s="510">
        <v>1141</v>
      </c>
    </row>
    <row r="6209" spans="3:9">
      <c r="C6209" s="869" t="s">
        <v>2087</v>
      </c>
      <c r="D6209" s="872">
        <v>0.16666666666666666</v>
      </c>
      <c r="E6209" s="871">
        <v>626.1</v>
      </c>
      <c r="F6209" s="871">
        <v>585</v>
      </c>
      <c r="G6209" s="504">
        <v>626.1</v>
      </c>
      <c r="H6209" s="504">
        <v>585</v>
      </c>
      <c r="I6209" s="510">
        <v>1211.0999999999999</v>
      </c>
    </row>
    <row r="6210" spans="3:9">
      <c r="C6210" s="869" t="s">
        <v>2087</v>
      </c>
      <c r="D6210" s="872">
        <v>0.20833333333333334</v>
      </c>
      <c r="E6210" s="871">
        <v>580.1</v>
      </c>
      <c r="F6210" s="871">
        <v>557</v>
      </c>
      <c r="G6210" s="504">
        <v>580.1</v>
      </c>
      <c r="H6210" s="504">
        <v>557</v>
      </c>
      <c r="I6210" s="510">
        <v>1137.0999999999999</v>
      </c>
    </row>
    <row r="6211" spans="3:9">
      <c r="C6211" s="869" t="s">
        <v>2087</v>
      </c>
      <c r="D6211" s="872">
        <v>0.25</v>
      </c>
      <c r="E6211" s="871">
        <v>587.79999999999995</v>
      </c>
      <c r="F6211" s="871">
        <v>529</v>
      </c>
      <c r="G6211" s="504">
        <v>587.79999999999995</v>
      </c>
      <c r="H6211" s="504">
        <v>529</v>
      </c>
      <c r="I6211" s="510">
        <v>1116.8</v>
      </c>
    </row>
    <row r="6212" spans="3:9">
      <c r="C6212" s="869" t="s">
        <v>2087</v>
      </c>
      <c r="D6212" s="872">
        <v>0.29166666666666669</v>
      </c>
      <c r="E6212" s="871">
        <v>594.20000000000005</v>
      </c>
      <c r="F6212" s="871">
        <v>511</v>
      </c>
      <c r="G6212" s="504">
        <v>594.20000000000005</v>
      </c>
      <c r="H6212" s="504">
        <v>511</v>
      </c>
      <c r="I6212" s="510">
        <v>1105.2</v>
      </c>
    </row>
    <row r="6213" spans="3:9">
      <c r="C6213" s="869" t="s">
        <v>2087</v>
      </c>
      <c r="D6213" s="872">
        <v>0.33333333333333331</v>
      </c>
      <c r="E6213" s="871">
        <v>571</v>
      </c>
      <c r="F6213" s="871">
        <v>529</v>
      </c>
      <c r="G6213" s="504">
        <v>571</v>
      </c>
      <c r="H6213" s="504">
        <v>529</v>
      </c>
      <c r="I6213" s="510">
        <v>1100</v>
      </c>
    </row>
    <row r="6214" spans="3:9">
      <c r="C6214" s="869" t="s">
        <v>2087</v>
      </c>
      <c r="D6214" s="872">
        <v>0.375</v>
      </c>
      <c r="E6214" s="871">
        <v>577.4</v>
      </c>
      <c r="F6214" s="871">
        <v>597</v>
      </c>
      <c r="G6214" s="504">
        <v>577.4</v>
      </c>
      <c r="H6214" s="504">
        <v>597</v>
      </c>
      <c r="I6214" s="510">
        <v>1174.4000000000001</v>
      </c>
    </row>
    <row r="6215" spans="3:9">
      <c r="C6215" s="869" t="s">
        <v>2087</v>
      </c>
      <c r="D6215" s="872">
        <v>0.41666666666666669</v>
      </c>
      <c r="E6215" s="871">
        <v>614.29999999999995</v>
      </c>
      <c r="F6215" s="871">
        <v>604</v>
      </c>
      <c r="G6215" s="504">
        <v>614.29999999999995</v>
      </c>
      <c r="H6215" s="504">
        <v>604</v>
      </c>
      <c r="I6215" s="510">
        <v>1218.3</v>
      </c>
    </row>
    <row r="6216" spans="3:9">
      <c r="C6216" s="869" t="s">
        <v>2087</v>
      </c>
      <c r="D6216" s="872">
        <v>0.45833333333333331</v>
      </c>
      <c r="E6216" s="871">
        <v>594.1</v>
      </c>
      <c r="F6216" s="871">
        <v>513</v>
      </c>
      <c r="G6216" s="504">
        <v>594.1</v>
      </c>
      <c r="H6216" s="504">
        <v>513</v>
      </c>
      <c r="I6216" s="510">
        <v>1107.0999999999999</v>
      </c>
    </row>
    <row r="6217" spans="3:9">
      <c r="C6217" s="869" t="s">
        <v>2087</v>
      </c>
      <c r="D6217" s="872">
        <v>0.5</v>
      </c>
      <c r="E6217" s="871">
        <v>605.29999999999995</v>
      </c>
      <c r="F6217" s="871">
        <v>513</v>
      </c>
      <c r="G6217" s="504">
        <v>605.29999999999995</v>
      </c>
      <c r="H6217" s="504">
        <v>513</v>
      </c>
      <c r="I6217" s="510">
        <v>1118.3</v>
      </c>
    </row>
    <row r="6218" spans="3:9">
      <c r="C6218" s="869" t="s">
        <v>2087</v>
      </c>
      <c r="D6218" s="872">
        <v>0.54166666666666663</v>
      </c>
      <c r="E6218" s="871">
        <v>600.4</v>
      </c>
      <c r="F6218" s="871">
        <v>532</v>
      </c>
      <c r="G6218" s="504">
        <v>600.4</v>
      </c>
      <c r="H6218" s="504">
        <v>532</v>
      </c>
      <c r="I6218" s="510">
        <v>1132.4000000000001</v>
      </c>
    </row>
    <row r="6219" spans="3:9">
      <c r="C6219" s="869" t="s">
        <v>2087</v>
      </c>
      <c r="D6219" s="872">
        <v>0.58333333333333337</v>
      </c>
      <c r="E6219" s="871">
        <v>600</v>
      </c>
      <c r="F6219" s="871">
        <v>528</v>
      </c>
      <c r="G6219" s="504">
        <v>600</v>
      </c>
      <c r="H6219" s="504">
        <v>528</v>
      </c>
      <c r="I6219" s="510">
        <v>1128</v>
      </c>
    </row>
    <row r="6220" spans="3:9">
      <c r="C6220" s="869" t="s">
        <v>2087</v>
      </c>
      <c r="D6220" s="872">
        <v>0.625</v>
      </c>
      <c r="E6220" s="871">
        <v>599.79999999999995</v>
      </c>
      <c r="F6220" s="871">
        <v>599</v>
      </c>
      <c r="G6220" s="504">
        <v>599.79999999999995</v>
      </c>
      <c r="H6220" s="504">
        <v>599</v>
      </c>
      <c r="I6220" s="510">
        <v>1198.8</v>
      </c>
    </row>
    <row r="6221" spans="3:9">
      <c r="C6221" s="869" t="s">
        <v>2087</v>
      </c>
      <c r="D6221" s="872">
        <v>0.66666666666666663</v>
      </c>
      <c r="E6221" s="871">
        <v>605.29999999999995</v>
      </c>
      <c r="F6221" s="871">
        <v>622</v>
      </c>
      <c r="G6221" s="504">
        <v>605.29999999999995</v>
      </c>
      <c r="H6221" s="504">
        <v>622</v>
      </c>
      <c r="I6221" s="510">
        <v>1227.3</v>
      </c>
    </row>
    <row r="6222" spans="3:9">
      <c r="C6222" s="869" t="s">
        <v>2087</v>
      </c>
      <c r="D6222" s="872">
        <v>0.70833333333333337</v>
      </c>
      <c r="E6222" s="871">
        <v>615.4</v>
      </c>
      <c r="F6222" s="871">
        <v>619</v>
      </c>
      <c r="G6222" s="504">
        <v>615.4</v>
      </c>
      <c r="H6222" s="504">
        <v>619</v>
      </c>
      <c r="I6222" s="510">
        <v>1234.4000000000001</v>
      </c>
    </row>
    <row r="6223" spans="3:9">
      <c r="C6223" s="869" t="s">
        <v>2087</v>
      </c>
      <c r="D6223" s="872">
        <v>0.75</v>
      </c>
      <c r="E6223" s="871">
        <v>622.29999999999995</v>
      </c>
      <c r="F6223" s="871">
        <v>618</v>
      </c>
      <c r="G6223" s="504">
        <v>622.29999999999995</v>
      </c>
      <c r="H6223" s="504">
        <v>618</v>
      </c>
      <c r="I6223" s="510">
        <v>1240.3</v>
      </c>
    </row>
    <row r="6224" spans="3:9">
      <c r="C6224" s="869" t="s">
        <v>2087</v>
      </c>
      <c r="D6224" s="872">
        <v>0.79166666666666663</v>
      </c>
      <c r="E6224" s="871">
        <v>592</v>
      </c>
      <c r="F6224" s="871">
        <v>613</v>
      </c>
      <c r="G6224" s="504">
        <v>592</v>
      </c>
      <c r="H6224" s="504">
        <v>613</v>
      </c>
      <c r="I6224" s="510">
        <v>1205</v>
      </c>
    </row>
    <row r="6225" spans="3:9">
      <c r="C6225" s="869" t="s">
        <v>2087</v>
      </c>
      <c r="D6225" s="872">
        <v>0.83333333333333337</v>
      </c>
      <c r="E6225" s="871">
        <v>550</v>
      </c>
      <c r="F6225" s="871">
        <v>580</v>
      </c>
      <c r="G6225" s="504">
        <v>550</v>
      </c>
      <c r="H6225" s="504">
        <v>580</v>
      </c>
      <c r="I6225" s="510">
        <v>1130</v>
      </c>
    </row>
    <row r="6226" spans="3:9">
      <c r="C6226" s="869" t="s">
        <v>2087</v>
      </c>
      <c r="D6226" s="872">
        <v>0.875</v>
      </c>
      <c r="E6226" s="871">
        <v>550.4</v>
      </c>
      <c r="F6226" s="871">
        <v>580</v>
      </c>
      <c r="G6226" s="504">
        <v>550.4</v>
      </c>
      <c r="H6226" s="504">
        <v>580</v>
      </c>
      <c r="I6226" s="510">
        <v>1130.4000000000001</v>
      </c>
    </row>
    <row r="6227" spans="3:9">
      <c r="C6227" s="869" t="s">
        <v>2087</v>
      </c>
      <c r="D6227" s="872">
        <v>0.91666666666666663</v>
      </c>
      <c r="E6227" s="871">
        <v>519.1</v>
      </c>
      <c r="F6227" s="871">
        <v>474</v>
      </c>
      <c r="G6227" s="504">
        <v>519.1</v>
      </c>
      <c r="H6227" s="504">
        <v>474</v>
      </c>
      <c r="I6227" s="510">
        <v>993.1</v>
      </c>
    </row>
    <row r="6228" spans="3:9">
      <c r="C6228" s="869" t="s">
        <v>2087</v>
      </c>
      <c r="D6228" s="872">
        <v>0.95833333333333337</v>
      </c>
      <c r="E6228" s="871">
        <v>546.20000000000005</v>
      </c>
      <c r="F6228" s="871">
        <v>484</v>
      </c>
      <c r="G6228" s="504">
        <v>546.20000000000005</v>
      </c>
      <c r="H6228" s="504">
        <v>484</v>
      </c>
      <c r="I6228" s="510">
        <v>1030.2</v>
      </c>
    </row>
    <row r="6229" spans="3:9">
      <c r="C6229" s="869" t="s">
        <v>2087</v>
      </c>
      <c r="D6229" s="872">
        <v>0</v>
      </c>
      <c r="E6229" s="871">
        <v>546.4</v>
      </c>
      <c r="F6229" s="871">
        <v>528</v>
      </c>
      <c r="G6229" s="504">
        <v>546.4</v>
      </c>
      <c r="H6229" s="504">
        <v>528</v>
      </c>
      <c r="I6229" s="510">
        <v>1074.4000000000001</v>
      </c>
    </row>
    <row r="6230" spans="3:9">
      <c r="C6230" s="869" t="s">
        <v>2087</v>
      </c>
      <c r="D6230" s="872">
        <v>4.1666666666666664E-2</v>
      </c>
      <c r="E6230" s="871">
        <v>539.4</v>
      </c>
      <c r="F6230" s="871">
        <v>525</v>
      </c>
      <c r="G6230" s="504">
        <v>539.4</v>
      </c>
      <c r="H6230" s="504">
        <v>525</v>
      </c>
      <c r="I6230" s="510">
        <v>1064.4000000000001</v>
      </c>
    </row>
    <row r="6231" spans="3:9">
      <c r="C6231" s="869" t="s">
        <v>2087</v>
      </c>
      <c r="D6231" s="872">
        <v>8.3333333333333329E-2</v>
      </c>
      <c r="E6231" s="871">
        <v>552.70000000000005</v>
      </c>
      <c r="F6231" s="871">
        <v>525</v>
      </c>
      <c r="G6231" s="504">
        <v>552.70000000000005</v>
      </c>
      <c r="H6231" s="504">
        <v>525</v>
      </c>
      <c r="I6231" s="510">
        <v>1077.7</v>
      </c>
    </row>
    <row r="6232" spans="3:9">
      <c r="C6232" s="869" t="s">
        <v>2087</v>
      </c>
      <c r="D6232" s="872">
        <v>0.125</v>
      </c>
      <c r="E6232" s="871">
        <v>560.20000000000005</v>
      </c>
      <c r="F6232" s="871">
        <v>523</v>
      </c>
      <c r="G6232" s="504">
        <v>560.20000000000005</v>
      </c>
      <c r="H6232" s="504">
        <v>523</v>
      </c>
      <c r="I6232" s="510">
        <v>1083.2</v>
      </c>
    </row>
    <row r="6233" spans="3:9">
      <c r="C6233" s="869" t="s">
        <v>2087</v>
      </c>
      <c r="D6233" s="872">
        <v>0.16666666666666666</v>
      </c>
      <c r="E6233" s="871">
        <v>560.20000000000005</v>
      </c>
      <c r="F6233" s="871">
        <v>516</v>
      </c>
      <c r="G6233" s="504">
        <v>560.20000000000005</v>
      </c>
      <c r="H6233" s="504">
        <v>516</v>
      </c>
      <c r="I6233" s="510">
        <v>1076.2</v>
      </c>
    </row>
    <row r="6234" spans="3:9">
      <c r="C6234" s="869" t="s">
        <v>2087</v>
      </c>
      <c r="D6234" s="872">
        <v>0.20833333333333334</v>
      </c>
      <c r="E6234" s="871">
        <v>591.29999999999995</v>
      </c>
      <c r="F6234" s="871">
        <v>502</v>
      </c>
      <c r="G6234" s="504">
        <v>591.29999999999995</v>
      </c>
      <c r="H6234" s="504">
        <v>502</v>
      </c>
      <c r="I6234" s="510">
        <v>1093.3</v>
      </c>
    </row>
    <row r="6235" spans="3:9">
      <c r="C6235" s="869" t="s">
        <v>2087</v>
      </c>
      <c r="D6235" s="872">
        <v>0.25</v>
      </c>
      <c r="E6235" s="871">
        <v>595.1</v>
      </c>
      <c r="F6235" s="871">
        <v>563</v>
      </c>
      <c r="G6235" s="504">
        <v>595.1</v>
      </c>
      <c r="H6235" s="504">
        <v>563</v>
      </c>
      <c r="I6235" s="510">
        <v>1158.0999999999999</v>
      </c>
    </row>
    <row r="6236" spans="3:9">
      <c r="C6236" s="869" t="s">
        <v>2087</v>
      </c>
      <c r="D6236" s="872">
        <v>0.29166666666666669</v>
      </c>
      <c r="E6236" s="871">
        <v>567.9</v>
      </c>
      <c r="F6236" s="871">
        <v>531</v>
      </c>
      <c r="G6236" s="504">
        <v>567.9</v>
      </c>
      <c r="H6236" s="504">
        <v>531</v>
      </c>
      <c r="I6236" s="510">
        <v>1098.9000000000001</v>
      </c>
    </row>
    <row r="6237" spans="3:9">
      <c r="C6237" s="869" t="s">
        <v>2087</v>
      </c>
      <c r="D6237" s="872">
        <v>0.33333333333333331</v>
      </c>
      <c r="E6237" s="871">
        <v>620.4</v>
      </c>
      <c r="F6237" s="871">
        <v>535</v>
      </c>
      <c r="G6237" s="504">
        <v>620.4</v>
      </c>
      <c r="H6237" s="504">
        <v>535</v>
      </c>
      <c r="I6237" s="510">
        <v>1155.4000000000001</v>
      </c>
    </row>
    <row r="6238" spans="3:9">
      <c r="C6238" s="869" t="s">
        <v>2087</v>
      </c>
      <c r="D6238" s="872">
        <v>0.375</v>
      </c>
      <c r="E6238" s="871">
        <v>575.4</v>
      </c>
      <c r="F6238" s="871">
        <v>553</v>
      </c>
      <c r="G6238" s="504">
        <v>575.4</v>
      </c>
      <c r="H6238" s="504">
        <v>553</v>
      </c>
      <c r="I6238" s="510">
        <v>1128.4000000000001</v>
      </c>
    </row>
    <row r="6239" spans="3:9">
      <c r="C6239" s="869" t="s">
        <v>2087</v>
      </c>
      <c r="D6239" s="872">
        <v>0.41666666666666669</v>
      </c>
      <c r="E6239" s="871">
        <v>556.29999999999995</v>
      </c>
      <c r="F6239" s="871">
        <v>552</v>
      </c>
      <c r="G6239" s="504">
        <v>556.29999999999995</v>
      </c>
      <c r="H6239" s="504">
        <v>552</v>
      </c>
      <c r="I6239" s="510">
        <v>1108.3</v>
      </c>
    </row>
    <row r="6240" spans="3:9">
      <c r="C6240" s="869" t="s">
        <v>2087</v>
      </c>
      <c r="D6240" s="872">
        <v>0.45833333333333331</v>
      </c>
      <c r="E6240" s="871">
        <v>538.1</v>
      </c>
      <c r="F6240" s="871">
        <v>552</v>
      </c>
      <c r="G6240" s="504">
        <v>538.1</v>
      </c>
      <c r="H6240" s="504">
        <v>552</v>
      </c>
      <c r="I6240" s="510">
        <v>1090.0999999999999</v>
      </c>
    </row>
    <row r="6241" spans="3:9">
      <c r="C6241" s="869" t="s">
        <v>2087</v>
      </c>
      <c r="D6241" s="872">
        <v>0.5</v>
      </c>
      <c r="E6241" s="871">
        <v>531.6</v>
      </c>
      <c r="F6241" s="871">
        <v>535</v>
      </c>
      <c r="G6241" s="504">
        <v>531.6</v>
      </c>
      <c r="H6241" s="504">
        <v>535</v>
      </c>
      <c r="I6241" s="510">
        <v>1066.5999999999999</v>
      </c>
    </row>
    <row r="6242" spans="3:9">
      <c r="C6242" s="869" t="s">
        <v>2087</v>
      </c>
      <c r="D6242" s="872">
        <v>0.54166666666666663</v>
      </c>
      <c r="E6242" s="871">
        <v>547.70000000000005</v>
      </c>
      <c r="F6242" s="871">
        <v>481</v>
      </c>
      <c r="G6242" s="504">
        <v>547.70000000000005</v>
      </c>
      <c r="H6242" s="504">
        <v>481</v>
      </c>
      <c r="I6242" s="510">
        <v>1028.7</v>
      </c>
    </row>
    <row r="6243" spans="3:9">
      <c r="C6243" s="869" t="s">
        <v>2087</v>
      </c>
      <c r="D6243" s="872">
        <v>0.58333333333333337</v>
      </c>
      <c r="E6243" s="871">
        <v>560.6</v>
      </c>
      <c r="F6243" s="871">
        <v>495</v>
      </c>
      <c r="G6243" s="504">
        <v>560.6</v>
      </c>
      <c r="H6243" s="504">
        <v>495</v>
      </c>
      <c r="I6243" s="510">
        <v>1055.5999999999999</v>
      </c>
    </row>
    <row r="6244" spans="3:9">
      <c r="C6244" s="869" t="s">
        <v>2087</v>
      </c>
      <c r="D6244" s="872">
        <v>0.625</v>
      </c>
      <c r="E6244" s="871">
        <v>524.5</v>
      </c>
      <c r="F6244" s="871">
        <v>500</v>
      </c>
      <c r="G6244" s="504">
        <v>524.5</v>
      </c>
      <c r="H6244" s="504">
        <v>500</v>
      </c>
      <c r="I6244" s="510">
        <v>1024.5</v>
      </c>
    </row>
    <row r="6245" spans="3:9">
      <c r="C6245" s="869" t="s">
        <v>2087</v>
      </c>
      <c r="D6245" s="872">
        <v>0.66666666666666663</v>
      </c>
      <c r="E6245" s="871">
        <v>645.70000000000005</v>
      </c>
      <c r="F6245" s="871">
        <v>539</v>
      </c>
      <c r="G6245" s="504">
        <v>645.70000000000005</v>
      </c>
      <c r="H6245" s="504">
        <v>539</v>
      </c>
      <c r="I6245" s="510">
        <v>1184.7</v>
      </c>
    </row>
    <row r="6246" spans="3:9">
      <c r="C6246" s="869" t="s">
        <v>2087</v>
      </c>
      <c r="D6246" s="872">
        <v>0.70833333333333337</v>
      </c>
      <c r="E6246" s="871">
        <v>676</v>
      </c>
      <c r="F6246" s="871">
        <v>646</v>
      </c>
      <c r="G6246" s="504">
        <v>676</v>
      </c>
      <c r="H6246" s="504">
        <v>646</v>
      </c>
      <c r="I6246" s="510">
        <v>1322</v>
      </c>
    </row>
    <row r="6247" spans="3:9">
      <c r="C6247" s="869" t="s">
        <v>2087</v>
      </c>
      <c r="D6247" s="872">
        <v>0.75</v>
      </c>
      <c r="E6247" s="871">
        <v>523.4</v>
      </c>
      <c r="F6247" s="871">
        <v>591</v>
      </c>
      <c r="G6247" s="504">
        <v>523.4</v>
      </c>
      <c r="H6247" s="504">
        <v>591</v>
      </c>
      <c r="I6247" s="510">
        <v>1114.4000000000001</v>
      </c>
    </row>
    <row r="6248" spans="3:9">
      <c r="C6248" s="869" t="s">
        <v>2087</v>
      </c>
      <c r="D6248" s="872">
        <v>0.79166666666666663</v>
      </c>
      <c r="E6248" s="871">
        <v>593.29999999999995</v>
      </c>
      <c r="F6248" s="871">
        <v>628</v>
      </c>
      <c r="G6248" s="504">
        <v>593.29999999999995</v>
      </c>
      <c r="H6248" s="504">
        <v>628</v>
      </c>
      <c r="I6248" s="510">
        <v>1221.3</v>
      </c>
    </row>
    <row r="6249" spans="3:9">
      <c r="C6249" s="869" t="s">
        <v>2087</v>
      </c>
      <c r="D6249" s="872">
        <v>0.83333333333333337</v>
      </c>
      <c r="E6249" s="871">
        <v>614.29999999999995</v>
      </c>
      <c r="F6249" s="871">
        <v>567</v>
      </c>
      <c r="G6249" s="504">
        <v>614.29999999999995</v>
      </c>
      <c r="H6249" s="504">
        <v>567</v>
      </c>
      <c r="I6249" s="510">
        <v>1181.3</v>
      </c>
    </row>
    <row r="6250" spans="3:9">
      <c r="C6250" s="869" t="s">
        <v>2087</v>
      </c>
      <c r="D6250" s="872">
        <v>0.875</v>
      </c>
      <c r="E6250" s="871">
        <v>586.6</v>
      </c>
      <c r="F6250" s="871">
        <v>558</v>
      </c>
      <c r="G6250" s="504">
        <v>586.6</v>
      </c>
      <c r="H6250" s="504">
        <v>558</v>
      </c>
      <c r="I6250" s="510">
        <v>1144.5999999999999</v>
      </c>
    </row>
    <row r="6251" spans="3:9">
      <c r="C6251" s="869" t="s">
        <v>2087</v>
      </c>
      <c r="D6251" s="872">
        <v>0.91666666666666663</v>
      </c>
      <c r="E6251" s="871">
        <v>579.9</v>
      </c>
      <c r="F6251" s="871">
        <v>540</v>
      </c>
      <c r="G6251" s="504">
        <v>579.9</v>
      </c>
      <c r="H6251" s="504">
        <v>540</v>
      </c>
      <c r="I6251" s="510">
        <v>1119.9000000000001</v>
      </c>
    </row>
    <row r="6252" spans="3:9">
      <c r="C6252" s="869" t="s">
        <v>2087</v>
      </c>
      <c r="D6252" s="872">
        <v>0.95833333333333337</v>
      </c>
      <c r="E6252" s="871">
        <v>592.29999999999995</v>
      </c>
      <c r="F6252" s="871">
        <v>549</v>
      </c>
      <c r="G6252" s="504">
        <v>592.29999999999995</v>
      </c>
      <c r="H6252" s="504">
        <v>549</v>
      </c>
      <c r="I6252" s="510">
        <v>1141.3</v>
      </c>
    </row>
    <row r="6253" spans="3:9">
      <c r="C6253" s="869" t="s">
        <v>2087</v>
      </c>
      <c r="D6253" s="872">
        <v>0</v>
      </c>
      <c r="E6253" s="871">
        <v>600.20000000000005</v>
      </c>
      <c r="F6253" s="871">
        <v>565</v>
      </c>
      <c r="G6253" s="504">
        <v>600.20000000000005</v>
      </c>
      <c r="H6253" s="504">
        <v>565</v>
      </c>
      <c r="I6253" s="510">
        <v>1165.2</v>
      </c>
    </row>
    <row r="6254" spans="3:9">
      <c r="C6254" s="869" t="s">
        <v>2087</v>
      </c>
      <c r="D6254" s="872">
        <v>4.1666666666666664E-2</v>
      </c>
      <c r="E6254" s="871">
        <v>582.5</v>
      </c>
      <c r="F6254" s="871">
        <v>566</v>
      </c>
      <c r="G6254" s="504">
        <v>582.5</v>
      </c>
      <c r="H6254" s="504">
        <v>566</v>
      </c>
      <c r="I6254" s="510">
        <v>1148.5</v>
      </c>
    </row>
    <row r="6255" spans="3:9">
      <c r="C6255" s="869" t="s">
        <v>2087</v>
      </c>
      <c r="D6255" s="872">
        <v>8.3333333333333329E-2</v>
      </c>
      <c r="E6255" s="871">
        <v>600</v>
      </c>
      <c r="F6255" s="871">
        <v>564</v>
      </c>
      <c r="G6255" s="504">
        <v>600</v>
      </c>
      <c r="H6255" s="504">
        <v>564</v>
      </c>
      <c r="I6255" s="510">
        <v>1164</v>
      </c>
    </row>
    <row r="6256" spans="3:9">
      <c r="C6256" s="869" t="s">
        <v>2087</v>
      </c>
      <c r="D6256" s="872">
        <v>0.125</v>
      </c>
      <c r="E6256" s="871">
        <v>613</v>
      </c>
      <c r="F6256" s="871">
        <v>564</v>
      </c>
      <c r="G6256" s="504">
        <v>613</v>
      </c>
      <c r="H6256" s="504">
        <v>564</v>
      </c>
      <c r="I6256" s="510">
        <v>1177</v>
      </c>
    </row>
    <row r="6257" spans="3:9">
      <c r="C6257" s="869" t="s">
        <v>2087</v>
      </c>
      <c r="D6257" s="872">
        <v>0.16666666666666666</v>
      </c>
      <c r="E6257" s="871">
        <v>603.20000000000005</v>
      </c>
      <c r="F6257" s="871">
        <v>563</v>
      </c>
      <c r="G6257" s="504">
        <v>603.20000000000005</v>
      </c>
      <c r="H6257" s="504">
        <v>563</v>
      </c>
      <c r="I6257" s="510">
        <v>1166.2</v>
      </c>
    </row>
    <row r="6258" spans="3:9">
      <c r="C6258" s="869" t="s">
        <v>2087</v>
      </c>
      <c r="D6258" s="872">
        <v>0.20833333333333334</v>
      </c>
      <c r="E6258" s="871">
        <v>593.20000000000005</v>
      </c>
      <c r="F6258" s="871">
        <v>563</v>
      </c>
      <c r="G6258" s="504">
        <v>593.20000000000005</v>
      </c>
      <c r="H6258" s="504">
        <v>563</v>
      </c>
      <c r="I6258" s="510">
        <v>1156.2</v>
      </c>
    </row>
    <row r="6259" spans="3:9">
      <c r="C6259" s="869" t="s">
        <v>2087</v>
      </c>
      <c r="D6259" s="872">
        <v>0.25</v>
      </c>
      <c r="E6259" s="871">
        <v>616.20000000000005</v>
      </c>
      <c r="F6259" s="871">
        <v>562</v>
      </c>
      <c r="G6259" s="504">
        <v>616.20000000000005</v>
      </c>
      <c r="H6259" s="504">
        <v>562</v>
      </c>
      <c r="I6259" s="510">
        <v>1178.2</v>
      </c>
    </row>
    <row r="6260" spans="3:9">
      <c r="C6260" s="869" t="s">
        <v>2087</v>
      </c>
      <c r="D6260" s="872">
        <v>0.29166666666666669</v>
      </c>
      <c r="E6260" s="871">
        <v>620.1</v>
      </c>
      <c r="F6260" s="871">
        <v>562</v>
      </c>
      <c r="G6260" s="504">
        <v>620.1</v>
      </c>
      <c r="H6260" s="504">
        <v>562</v>
      </c>
      <c r="I6260" s="510">
        <v>1182.0999999999999</v>
      </c>
    </row>
    <row r="6261" spans="3:9">
      <c r="C6261" s="869" t="s">
        <v>2087</v>
      </c>
      <c r="D6261" s="872">
        <v>0.33333333333333331</v>
      </c>
      <c r="E6261" s="871">
        <v>610.70000000000005</v>
      </c>
      <c r="F6261" s="871">
        <v>561</v>
      </c>
      <c r="G6261" s="504">
        <v>610.70000000000005</v>
      </c>
      <c r="H6261" s="504">
        <v>561</v>
      </c>
      <c r="I6261" s="510">
        <v>1171.7</v>
      </c>
    </row>
    <row r="6262" spans="3:9">
      <c r="C6262" s="869" t="s">
        <v>2087</v>
      </c>
      <c r="D6262" s="872">
        <v>0.375</v>
      </c>
      <c r="E6262" s="871">
        <v>592.5</v>
      </c>
      <c r="F6262" s="871">
        <v>562</v>
      </c>
      <c r="G6262" s="504">
        <v>592.5</v>
      </c>
      <c r="H6262" s="504">
        <v>562</v>
      </c>
      <c r="I6262" s="510">
        <v>1154.5</v>
      </c>
    </row>
    <row r="6263" spans="3:9">
      <c r="C6263" s="869" t="s">
        <v>2087</v>
      </c>
      <c r="D6263" s="872">
        <v>0.41666666666666669</v>
      </c>
      <c r="E6263" s="871">
        <v>630.6</v>
      </c>
      <c r="F6263" s="871">
        <v>561</v>
      </c>
      <c r="G6263" s="504">
        <v>630.6</v>
      </c>
      <c r="H6263" s="504">
        <v>561</v>
      </c>
      <c r="I6263" s="510">
        <v>1191.5999999999999</v>
      </c>
    </row>
    <row r="6264" spans="3:9">
      <c r="C6264" s="869" t="s">
        <v>2087</v>
      </c>
      <c r="D6264" s="872">
        <v>0.45833333333333331</v>
      </c>
      <c r="E6264" s="871">
        <v>650</v>
      </c>
      <c r="F6264" s="871">
        <v>561</v>
      </c>
      <c r="G6264" s="504">
        <v>650</v>
      </c>
      <c r="H6264" s="504">
        <v>561</v>
      </c>
      <c r="I6264" s="510">
        <v>1211</v>
      </c>
    </row>
    <row r="6265" spans="3:9">
      <c r="C6265" s="869" t="s">
        <v>2087</v>
      </c>
      <c r="D6265" s="872">
        <v>0.5</v>
      </c>
      <c r="E6265" s="871">
        <v>651.79999999999995</v>
      </c>
      <c r="F6265" s="871">
        <v>575</v>
      </c>
      <c r="G6265" s="504">
        <v>651.79999999999995</v>
      </c>
      <c r="H6265" s="504">
        <v>575</v>
      </c>
      <c r="I6265" s="510">
        <v>1226.8</v>
      </c>
    </row>
    <row r="6266" spans="3:9">
      <c r="C6266" s="869" t="s">
        <v>2087</v>
      </c>
      <c r="D6266" s="872">
        <v>0.54166666666666663</v>
      </c>
      <c r="E6266" s="871">
        <v>658.3</v>
      </c>
      <c r="F6266" s="871">
        <v>578</v>
      </c>
      <c r="G6266" s="504">
        <v>658.3</v>
      </c>
      <c r="H6266" s="504">
        <v>578</v>
      </c>
      <c r="I6266" s="510">
        <v>1236.3</v>
      </c>
    </row>
    <row r="6267" spans="3:9">
      <c r="C6267" s="869" t="s">
        <v>2087</v>
      </c>
      <c r="D6267" s="872">
        <v>0.58333333333333337</v>
      </c>
      <c r="E6267" s="871">
        <v>601.20000000000005</v>
      </c>
      <c r="F6267" s="871">
        <v>574</v>
      </c>
      <c r="G6267" s="504">
        <v>601.20000000000005</v>
      </c>
      <c r="H6267" s="504">
        <v>574</v>
      </c>
      <c r="I6267" s="510">
        <v>1175.2</v>
      </c>
    </row>
    <row r="6268" spans="3:9">
      <c r="C6268" s="869" t="s">
        <v>2087</v>
      </c>
      <c r="D6268" s="872">
        <v>0.625</v>
      </c>
      <c r="E6268" s="871">
        <v>595.9</v>
      </c>
      <c r="F6268" s="871">
        <v>554</v>
      </c>
      <c r="G6268" s="504">
        <v>595.9</v>
      </c>
      <c r="H6268" s="504">
        <v>554</v>
      </c>
      <c r="I6268" s="510">
        <v>1149.9000000000001</v>
      </c>
    </row>
    <row r="6269" spans="3:9">
      <c r="C6269" s="869" t="s">
        <v>2087</v>
      </c>
      <c r="D6269" s="872">
        <v>0.66666666666666663</v>
      </c>
      <c r="E6269" s="871">
        <v>616.5</v>
      </c>
      <c r="F6269" s="871">
        <v>554</v>
      </c>
      <c r="G6269" s="504">
        <v>616.5</v>
      </c>
      <c r="H6269" s="504">
        <v>554</v>
      </c>
      <c r="I6269" s="510">
        <v>1170.5</v>
      </c>
    </row>
    <row r="6270" spans="3:9">
      <c r="C6270" s="869" t="s">
        <v>2087</v>
      </c>
      <c r="D6270" s="872">
        <v>0.70833333333333337</v>
      </c>
      <c r="E6270" s="871">
        <v>662.5</v>
      </c>
      <c r="F6270" s="871">
        <v>541</v>
      </c>
      <c r="G6270" s="504">
        <v>662.5</v>
      </c>
      <c r="H6270" s="504">
        <v>541</v>
      </c>
      <c r="I6270" s="510">
        <v>1203.5</v>
      </c>
    </row>
    <row r="6271" spans="3:9">
      <c r="C6271" s="869" t="s">
        <v>2087</v>
      </c>
      <c r="D6271" s="872">
        <v>0.75</v>
      </c>
      <c r="E6271" s="871">
        <v>672.5</v>
      </c>
      <c r="F6271" s="871">
        <v>526</v>
      </c>
      <c r="G6271" s="504">
        <v>672.5</v>
      </c>
      <c r="H6271" s="504">
        <v>526</v>
      </c>
      <c r="I6271" s="510">
        <v>1198.5</v>
      </c>
    </row>
    <row r="6272" spans="3:9">
      <c r="C6272" s="869" t="s">
        <v>2087</v>
      </c>
      <c r="D6272" s="872">
        <v>0.79166666666666663</v>
      </c>
      <c r="E6272" s="871">
        <v>623.1</v>
      </c>
      <c r="F6272" s="871">
        <v>525</v>
      </c>
      <c r="G6272" s="504">
        <v>623.1</v>
      </c>
      <c r="H6272" s="504">
        <v>525</v>
      </c>
      <c r="I6272" s="510">
        <v>1148.0999999999999</v>
      </c>
    </row>
    <row r="6273" spans="3:9">
      <c r="C6273" s="869" t="s">
        <v>2087</v>
      </c>
      <c r="D6273" s="872">
        <v>0.83333333333333337</v>
      </c>
      <c r="E6273" s="871">
        <v>607.1</v>
      </c>
      <c r="F6273" s="871">
        <v>525</v>
      </c>
      <c r="G6273" s="504">
        <v>607.1</v>
      </c>
      <c r="H6273" s="504">
        <v>525</v>
      </c>
      <c r="I6273" s="510">
        <v>1132.0999999999999</v>
      </c>
    </row>
    <row r="6274" spans="3:9">
      <c r="C6274" s="869" t="s">
        <v>2087</v>
      </c>
      <c r="D6274" s="872">
        <v>0.875</v>
      </c>
      <c r="E6274" s="871">
        <v>632.9</v>
      </c>
      <c r="F6274" s="871">
        <v>525</v>
      </c>
      <c r="G6274" s="504">
        <v>632.9</v>
      </c>
      <c r="H6274" s="504">
        <v>525</v>
      </c>
      <c r="I6274" s="510">
        <v>1157.9000000000001</v>
      </c>
    </row>
    <row r="6275" spans="3:9">
      <c r="C6275" s="869" t="s">
        <v>2087</v>
      </c>
      <c r="D6275" s="872">
        <v>0.91666666666666663</v>
      </c>
      <c r="E6275" s="871">
        <v>610.29999999999995</v>
      </c>
      <c r="F6275" s="871">
        <v>525</v>
      </c>
      <c r="G6275" s="504">
        <v>610.29999999999995</v>
      </c>
      <c r="H6275" s="504">
        <v>525</v>
      </c>
      <c r="I6275" s="510">
        <v>1135.3</v>
      </c>
    </row>
    <row r="6276" spans="3:9">
      <c r="C6276" s="869" t="s">
        <v>2087</v>
      </c>
      <c r="D6276" s="872">
        <v>0.95833333333333337</v>
      </c>
      <c r="E6276" s="871">
        <v>619.9</v>
      </c>
      <c r="F6276" s="871">
        <v>525</v>
      </c>
      <c r="G6276" s="504">
        <v>619.9</v>
      </c>
      <c r="H6276" s="504">
        <v>525</v>
      </c>
      <c r="I6276" s="510">
        <v>1144.9000000000001</v>
      </c>
    </row>
    <row r="6277" spans="3:9">
      <c r="C6277" s="869" t="s">
        <v>2087</v>
      </c>
      <c r="D6277" s="872">
        <v>0</v>
      </c>
      <c r="E6277" s="871">
        <v>625.79999999999995</v>
      </c>
      <c r="F6277" s="871">
        <v>525</v>
      </c>
      <c r="G6277" s="504">
        <v>625.79999999999995</v>
      </c>
      <c r="H6277" s="504">
        <v>525</v>
      </c>
      <c r="I6277" s="510">
        <v>1150.8</v>
      </c>
    </row>
    <row r="6278" spans="3:9">
      <c r="C6278" s="869" t="s">
        <v>2087</v>
      </c>
      <c r="D6278" s="872">
        <v>4.1666666666666664E-2</v>
      </c>
      <c r="E6278" s="871">
        <v>640.4</v>
      </c>
      <c r="F6278" s="871">
        <v>525</v>
      </c>
      <c r="G6278" s="504">
        <v>640.4</v>
      </c>
      <c r="H6278" s="504">
        <v>525</v>
      </c>
      <c r="I6278" s="510">
        <v>1165.4000000000001</v>
      </c>
    </row>
    <row r="6279" spans="3:9">
      <c r="C6279" s="869" t="s">
        <v>2087</v>
      </c>
      <c r="D6279" s="872">
        <v>8.3333333333333329E-2</v>
      </c>
      <c r="E6279" s="871">
        <v>605.9</v>
      </c>
      <c r="F6279" s="871">
        <v>524</v>
      </c>
      <c r="G6279" s="504">
        <v>605.9</v>
      </c>
      <c r="H6279" s="504">
        <v>524</v>
      </c>
      <c r="I6279" s="510">
        <v>1129.9000000000001</v>
      </c>
    </row>
    <row r="6280" spans="3:9">
      <c r="C6280" s="869" t="s">
        <v>2087</v>
      </c>
      <c r="D6280" s="872">
        <v>0.125</v>
      </c>
      <c r="E6280" s="871">
        <v>626.70000000000005</v>
      </c>
      <c r="F6280" s="871">
        <v>523</v>
      </c>
      <c r="G6280" s="504">
        <v>626.70000000000005</v>
      </c>
      <c r="H6280" s="504">
        <v>523</v>
      </c>
      <c r="I6280" s="510">
        <v>1149.7</v>
      </c>
    </row>
    <row r="6281" spans="3:9">
      <c r="C6281" s="869" t="s">
        <v>2087</v>
      </c>
      <c r="D6281" s="872">
        <v>0.16666666666666666</v>
      </c>
      <c r="E6281" s="871">
        <v>655.1</v>
      </c>
      <c r="F6281" s="871">
        <v>522</v>
      </c>
      <c r="G6281" s="504">
        <v>655.1</v>
      </c>
      <c r="H6281" s="504">
        <v>522</v>
      </c>
      <c r="I6281" s="510">
        <v>1177.0999999999999</v>
      </c>
    </row>
    <row r="6282" spans="3:9">
      <c r="C6282" s="869" t="s">
        <v>2087</v>
      </c>
      <c r="D6282" s="872">
        <v>0.20833333333333334</v>
      </c>
      <c r="E6282" s="871">
        <v>663.6</v>
      </c>
      <c r="F6282" s="871">
        <v>520</v>
      </c>
      <c r="G6282" s="504">
        <v>663.6</v>
      </c>
      <c r="H6282" s="504">
        <v>520</v>
      </c>
      <c r="I6282" s="510">
        <v>1183.5999999999999</v>
      </c>
    </row>
    <row r="6283" spans="3:9">
      <c r="C6283" s="869" t="s">
        <v>2087</v>
      </c>
      <c r="D6283" s="872">
        <v>0.25</v>
      </c>
      <c r="E6283" s="871">
        <v>641.29999999999995</v>
      </c>
      <c r="F6283" s="871">
        <v>520</v>
      </c>
      <c r="G6283" s="504">
        <v>641.29999999999995</v>
      </c>
      <c r="H6283" s="504">
        <v>520</v>
      </c>
      <c r="I6283" s="510">
        <v>1161.3</v>
      </c>
    </row>
    <row r="6284" spans="3:9">
      <c r="C6284" s="869" t="s">
        <v>2087</v>
      </c>
      <c r="D6284" s="872">
        <v>0.29166666666666669</v>
      </c>
      <c r="E6284" s="871">
        <v>659.2</v>
      </c>
      <c r="F6284" s="871">
        <v>520</v>
      </c>
      <c r="G6284" s="504">
        <v>659.2</v>
      </c>
      <c r="H6284" s="504">
        <v>520</v>
      </c>
      <c r="I6284" s="510">
        <v>1179.2</v>
      </c>
    </row>
    <row r="6285" spans="3:9">
      <c r="C6285" s="869" t="s">
        <v>2087</v>
      </c>
      <c r="D6285" s="872">
        <v>0.33333333333333331</v>
      </c>
      <c r="E6285" s="871">
        <v>641.6</v>
      </c>
      <c r="F6285" s="871">
        <v>517</v>
      </c>
      <c r="G6285" s="504">
        <v>641.6</v>
      </c>
      <c r="H6285" s="504">
        <v>517</v>
      </c>
      <c r="I6285" s="510">
        <v>1158.5999999999999</v>
      </c>
    </row>
    <row r="6286" spans="3:9">
      <c r="C6286" s="869" t="s">
        <v>2087</v>
      </c>
      <c r="D6286" s="872">
        <v>0.375</v>
      </c>
      <c r="E6286" s="871">
        <v>683.6</v>
      </c>
      <c r="F6286" s="871">
        <v>515</v>
      </c>
      <c r="G6286" s="504">
        <v>683.6</v>
      </c>
      <c r="H6286" s="504">
        <v>515</v>
      </c>
      <c r="I6286" s="510">
        <v>1198.5999999999999</v>
      </c>
    </row>
    <row r="6287" spans="3:9">
      <c r="C6287" s="869" t="s">
        <v>2087</v>
      </c>
      <c r="D6287" s="872">
        <v>0.41666666666666669</v>
      </c>
      <c r="E6287" s="871">
        <v>678.1</v>
      </c>
      <c r="F6287" s="871">
        <v>525</v>
      </c>
      <c r="G6287" s="504">
        <v>678.1</v>
      </c>
      <c r="H6287" s="504">
        <v>525</v>
      </c>
      <c r="I6287" s="510">
        <v>1203.0999999999999</v>
      </c>
    </row>
    <row r="6288" spans="3:9">
      <c r="C6288" s="869" t="s">
        <v>2087</v>
      </c>
      <c r="D6288" s="872">
        <v>0.45833333333333331</v>
      </c>
      <c r="E6288" s="871">
        <v>649.20000000000005</v>
      </c>
      <c r="F6288" s="871">
        <v>514</v>
      </c>
      <c r="G6288" s="504">
        <v>649.20000000000005</v>
      </c>
      <c r="H6288" s="504">
        <v>514</v>
      </c>
      <c r="I6288" s="510">
        <v>1163.2</v>
      </c>
    </row>
    <row r="6289" spans="3:9">
      <c r="C6289" s="869" t="s">
        <v>2087</v>
      </c>
      <c r="D6289" s="872">
        <v>0.5</v>
      </c>
      <c r="E6289" s="871">
        <v>636.9</v>
      </c>
      <c r="F6289" s="871">
        <v>510</v>
      </c>
      <c r="G6289" s="504">
        <v>636.9</v>
      </c>
      <c r="H6289" s="504">
        <v>510</v>
      </c>
      <c r="I6289" s="510">
        <v>1146.9000000000001</v>
      </c>
    </row>
    <row r="6290" spans="3:9">
      <c r="C6290" s="869" t="s">
        <v>2087</v>
      </c>
      <c r="D6290" s="872">
        <v>0.54166666666666663</v>
      </c>
      <c r="E6290" s="871">
        <v>596.6</v>
      </c>
      <c r="F6290" s="871">
        <v>502</v>
      </c>
      <c r="G6290" s="504">
        <v>596.6</v>
      </c>
      <c r="H6290" s="504">
        <v>502</v>
      </c>
      <c r="I6290" s="510">
        <v>1098.5999999999999</v>
      </c>
    </row>
    <row r="6291" spans="3:9">
      <c r="C6291" s="869" t="s">
        <v>2087</v>
      </c>
      <c r="D6291" s="872">
        <v>0.58333333333333337</v>
      </c>
      <c r="E6291" s="871">
        <v>618.9</v>
      </c>
      <c r="F6291" s="871">
        <v>493</v>
      </c>
      <c r="G6291" s="504">
        <v>618.9</v>
      </c>
      <c r="H6291" s="504">
        <v>493</v>
      </c>
      <c r="I6291" s="510">
        <v>1111.9000000000001</v>
      </c>
    </row>
    <row r="6292" spans="3:9">
      <c r="C6292" s="869" t="s">
        <v>2087</v>
      </c>
      <c r="D6292" s="872">
        <v>0.625</v>
      </c>
      <c r="E6292" s="871">
        <v>695.4</v>
      </c>
      <c r="F6292" s="871">
        <v>545</v>
      </c>
      <c r="G6292" s="504">
        <v>695.4</v>
      </c>
      <c r="H6292" s="504">
        <v>545</v>
      </c>
      <c r="I6292" s="510">
        <v>1240.4000000000001</v>
      </c>
    </row>
    <row r="6293" spans="3:9">
      <c r="C6293" s="869" t="s">
        <v>2087</v>
      </c>
      <c r="D6293" s="872">
        <v>0.66666666666666663</v>
      </c>
      <c r="E6293" s="871">
        <v>630.20000000000005</v>
      </c>
      <c r="F6293" s="871">
        <v>606</v>
      </c>
      <c r="G6293" s="504">
        <v>630.20000000000005</v>
      </c>
      <c r="H6293" s="504">
        <v>606</v>
      </c>
      <c r="I6293" s="510">
        <v>1236.2</v>
      </c>
    </row>
    <row r="6294" spans="3:9">
      <c r="C6294" s="869" t="s">
        <v>2087</v>
      </c>
      <c r="D6294" s="872">
        <v>0.70833333333333337</v>
      </c>
      <c r="E6294" s="871">
        <v>608.9</v>
      </c>
      <c r="F6294" s="871">
        <v>582</v>
      </c>
      <c r="G6294" s="504">
        <v>608.9</v>
      </c>
      <c r="H6294" s="504">
        <v>582</v>
      </c>
      <c r="I6294" s="510">
        <v>1190.9000000000001</v>
      </c>
    </row>
    <row r="6295" spans="3:9">
      <c r="C6295" s="869" t="s">
        <v>2087</v>
      </c>
      <c r="D6295" s="872">
        <v>0.75</v>
      </c>
      <c r="E6295" s="871">
        <v>625.1</v>
      </c>
      <c r="F6295" s="871">
        <v>574</v>
      </c>
      <c r="G6295" s="504">
        <v>625.1</v>
      </c>
      <c r="H6295" s="504">
        <v>574</v>
      </c>
      <c r="I6295" s="510">
        <v>1199.0999999999999</v>
      </c>
    </row>
    <row r="6296" spans="3:9">
      <c r="C6296" s="869" t="s">
        <v>2087</v>
      </c>
      <c r="D6296" s="872">
        <v>0.79166666666666663</v>
      </c>
      <c r="E6296" s="871">
        <v>656.1</v>
      </c>
      <c r="F6296" s="871">
        <v>572</v>
      </c>
      <c r="G6296" s="504">
        <v>656.1</v>
      </c>
      <c r="H6296" s="504">
        <v>572</v>
      </c>
      <c r="I6296" s="510">
        <v>1228.0999999999999</v>
      </c>
    </row>
    <row r="6297" spans="3:9">
      <c r="C6297" s="869" t="s">
        <v>2087</v>
      </c>
      <c r="D6297" s="872">
        <v>0.83333333333333337</v>
      </c>
      <c r="E6297" s="871">
        <v>629.29999999999995</v>
      </c>
      <c r="F6297" s="871">
        <v>568</v>
      </c>
      <c r="G6297" s="504">
        <v>629.29999999999995</v>
      </c>
      <c r="H6297" s="504">
        <v>568</v>
      </c>
      <c r="I6297" s="510">
        <v>1197.3</v>
      </c>
    </row>
    <row r="6298" spans="3:9">
      <c r="C6298" s="869" t="s">
        <v>2087</v>
      </c>
      <c r="D6298" s="872">
        <v>0.875</v>
      </c>
      <c r="E6298" s="871">
        <v>626.79999999999995</v>
      </c>
      <c r="F6298" s="871">
        <v>564</v>
      </c>
      <c r="G6298" s="504">
        <v>626.79999999999995</v>
      </c>
      <c r="H6298" s="504">
        <v>564</v>
      </c>
      <c r="I6298" s="510">
        <v>1190.8</v>
      </c>
    </row>
    <row r="6299" spans="3:9">
      <c r="C6299" s="869" t="s">
        <v>2087</v>
      </c>
      <c r="D6299" s="872">
        <v>0.91666666666666663</v>
      </c>
      <c r="E6299" s="871">
        <v>640.1</v>
      </c>
      <c r="F6299" s="871">
        <v>564</v>
      </c>
      <c r="G6299" s="504">
        <v>640.1</v>
      </c>
      <c r="H6299" s="504">
        <v>564</v>
      </c>
      <c r="I6299" s="510">
        <v>1204.0999999999999</v>
      </c>
    </row>
    <row r="6300" spans="3:9">
      <c r="C6300" s="869" t="s">
        <v>2087</v>
      </c>
      <c r="D6300" s="872">
        <v>0.95833333333333337</v>
      </c>
      <c r="E6300" s="871">
        <v>656.2</v>
      </c>
      <c r="F6300" s="871">
        <v>573</v>
      </c>
      <c r="G6300" s="504">
        <v>656.2</v>
      </c>
      <c r="H6300" s="504">
        <v>573</v>
      </c>
      <c r="I6300" s="510">
        <v>1229.2</v>
      </c>
    </row>
    <row r="6301" spans="3:9">
      <c r="C6301" s="869" t="s">
        <v>2087</v>
      </c>
      <c r="D6301" s="872">
        <v>0</v>
      </c>
      <c r="E6301" s="871">
        <v>660.1</v>
      </c>
      <c r="F6301" s="871">
        <v>581</v>
      </c>
      <c r="G6301" s="504">
        <v>660.1</v>
      </c>
      <c r="H6301" s="504">
        <v>581</v>
      </c>
      <c r="I6301" s="510">
        <v>1241.0999999999999</v>
      </c>
    </row>
    <row r="6302" spans="3:9">
      <c r="C6302" s="869" t="s">
        <v>2087</v>
      </c>
      <c r="D6302" s="872">
        <v>4.1666666666666664E-2</v>
      </c>
      <c r="E6302" s="871">
        <v>655.6</v>
      </c>
      <c r="F6302" s="871">
        <v>595</v>
      </c>
      <c r="G6302" s="504">
        <v>655.6</v>
      </c>
      <c r="H6302" s="504">
        <v>595</v>
      </c>
      <c r="I6302" s="510">
        <v>1250.5999999999999</v>
      </c>
    </row>
    <row r="6303" spans="3:9">
      <c r="C6303" s="869" t="s">
        <v>2087</v>
      </c>
      <c r="D6303" s="872">
        <v>8.3333333333333329E-2</v>
      </c>
      <c r="E6303" s="871">
        <v>634.6</v>
      </c>
      <c r="F6303" s="871">
        <v>592</v>
      </c>
      <c r="G6303" s="504">
        <v>634.6</v>
      </c>
      <c r="H6303" s="504">
        <v>592</v>
      </c>
      <c r="I6303" s="510">
        <v>1226.5999999999999</v>
      </c>
    </row>
    <row r="6304" spans="3:9">
      <c r="C6304" s="869" t="s">
        <v>2087</v>
      </c>
      <c r="D6304" s="872">
        <v>0.125</v>
      </c>
      <c r="E6304" s="871">
        <v>619.9</v>
      </c>
      <c r="F6304" s="871">
        <v>591</v>
      </c>
      <c r="G6304" s="504">
        <v>619.9</v>
      </c>
      <c r="H6304" s="504">
        <v>591</v>
      </c>
      <c r="I6304" s="510">
        <v>1210.9000000000001</v>
      </c>
    </row>
    <row r="6305" spans="3:9">
      <c r="C6305" s="869" t="s">
        <v>2087</v>
      </c>
      <c r="D6305" s="872">
        <v>0.16666666666666666</v>
      </c>
      <c r="E6305" s="871">
        <v>653</v>
      </c>
      <c r="F6305" s="871">
        <v>591</v>
      </c>
      <c r="G6305" s="504">
        <v>653</v>
      </c>
      <c r="H6305" s="504">
        <v>591</v>
      </c>
      <c r="I6305" s="510">
        <v>1244</v>
      </c>
    </row>
    <row r="6306" spans="3:9">
      <c r="C6306" s="869" t="s">
        <v>2087</v>
      </c>
      <c r="D6306" s="872">
        <v>0.20833333333333334</v>
      </c>
      <c r="E6306" s="871">
        <v>642.6</v>
      </c>
      <c r="F6306" s="871">
        <v>591</v>
      </c>
      <c r="G6306" s="504">
        <v>642.6</v>
      </c>
      <c r="H6306" s="504">
        <v>591</v>
      </c>
      <c r="I6306" s="510">
        <v>1233.5999999999999</v>
      </c>
    </row>
    <row r="6307" spans="3:9">
      <c r="C6307" s="869" t="s">
        <v>2087</v>
      </c>
      <c r="D6307" s="872">
        <v>0.25</v>
      </c>
      <c r="E6307" s="871">
        <v>602.70000000000005</v>
      </c>
      <c r="F6307" s="871">
        <v>596</v>
      </c>
      <c r="G6307" s="504">
        <v>602.70000000000005</v>
      </c>
      <c r="H6307" s="504">
        <v>596</v>
      </c>
      <c r="I6307" s="510">
        <v>1198.7</v>
      </c>
    </row>
    <row r="6308" spans="3:9">
      <c r="C6308" s="869" t="s">
        <v>2087</v>
      </c>
      <c r="D6308" s="872">
        <v>0.29166666666666669</v>
      </c>
      <c r="E6308" s="871">
        <v>653.79999999999995</v>
      </c>
      <c r="F6308" s="871">
        <v>587</v>
      </c>
      <c r="G6308" s="504">
        <v>653.79999999999995</v>
      </c>
      <c r="H6308" s="504">
        <v>587</v>
      </c>
      <c r="I6308" s="510">
        <v>1240.8</v>
      </c>
    </row>
    <row r="6309" spans="3:9">
      <c r="C6309" s="869" t="s">
        <v>2087</v>
      </c>
      <c r="D6309" s="872">
        <v>0.33333333333333331</v>
      </c>
      <c r="E6309" s="871">
        <v>650.29999999999995</v>
      </c>
      <c r="F6309" s="871">
        <v>591</v>
      </c>
      <c r="G6309" s="504">
        <v>650.29999999999995</v>
      </c>
      <c r="H6309" s="504">
        <v>591</v>
      </c>
      <c r="I6309" s="510">
        <v>1241.3</v>
      </c>
    </row>
    <row r="6310" spans="3:9">
      <c r="C6310" s="869" t="s">
        <v>2087</v>
      </c>
      <c r="D6310" s="872">
        <v>0.375</v>
      </c>
      <c r="E6310" s="871">
        <v>635.6</v>
      </c>
      <c r="F6310" s="871">
        <v>583</v>
      </c>
      <c r="G6310" s="504">
        <v>635.6</v>
      </c>
      <c r="H6310" s="504">
        <v>583</v>
      </c>
      <c r="I6310" s="510">
        <v>1218.5999999999999</v>
      </c>
    </row>
    <row r="6311" spans="3:9">
      <c r="C6311" s="869" t="s">
        <v>2087</v>
      </c>
      <c r="D6311" s="872">
        <v>0.41666666666666669</v>
      </c>
      <c r="E6311" s="871">
        <v>629.9</v>
      </c>
      <c r="F6311" s="871">
        <v>573</v>
      </c>
      <c r="G6311" s="504">
        <v>629.9</v>
      </c>
      <c r="H6311" s="504">
        <v>573</v>
      </c>
      <c r="I6311" s="510">
        <v>1202.9000000000001</v>
      </c>
    </row>
    <row r="6312" spans="3:9">
      <c r="C6312" s="869" t="s">
        <v>2087</v>
      </c>
      <c r="D6312" s="872">
        <v>0.45833333333333331</v>
      </c>
      <c r="E6312" s="871">
        <v>630</v>
      </c>
      <c r="F6312" s="871">
        <v>618</v>
      </c>
      <c r="G6312" s="504">
        <v>630</v>
      </c>
      <c r="H6312" s="504">
        <v>618</v>
      </c>
      <c r="I6312" s="510">
        <v>1248</v>
      </c>
    </row>
    <row r="6313" spans="3:9">
      <c r="C6313" s="869" t="s">
        <v>2087</v>
      </c>
      <c r="D6313" s="872">
        <v>0.5</v>
      </c>
      <c r="E6313" s="871">
        <v>615.1</v>
      </c>
      <c r="F6313" s="871">
        <v>618</v>
      </c>
      <c r="G6313" s="504">
        <v>615.1</v>
      </c>
      <c r="H6313" s="504">
        <v>618</v>
      </c>
      <c r="I6313" s="510">
        <v>1233.0999999999999</v>
      </c>
    </row>
    <row r="6314" spans="3:9">
      <c r="C6314" s="869" t="s">
        <v>2087</v>
      </c>
      <c r="D6314" s="872">
        <v>0.54166666666666663</v>
      </c>
      <c r="E6314" s="871">
        <v>599.70000000000005</v>
      </c>
      <c r="F6314" s="871">
        <v>592</v>
      </c>
      <c r="G6314" s="504">
        <v>599.70000000000005</v>
      </c>
      <c r="H6314" s="504">
        <v>592</v>
      </c>
      <c r="I6314" s="510">
        <v>1191.7</v>
      </c>
    </row>
    <row r="6315" spans="3:9">
      <c r="C6315" s="869" t="s">
        <v>2087</v>
      </c>
      <c r="D6315" s="872">
        <v>0.58333333333333337</v>
      </c>
      <c r="E6315" s="871">
        <v>601.6</v>
      </c>
      <c r="F6315" s="871">
        <v>588</v>
      </c>
      <c r="G6315" s="504">
        <v>601.6</v>
      </c>
      <c r="H6315" s="504">
        <v>588</v>
      </c>
      <c r="I6315" s="510">
        <v>1189.5999999999999</v>
      </c>
    </row>
    <row r="6316" spans="3:9">
      <c r="C6316" s="869" t="s">
        <v>2087</v>
      </c>
      <c r="D6316" s="872">
        <v>0.625</v>
      </c>
      <c r="E6316" s="871">
        <v>610</v>
      </c>
      <c r="F6316" s="871">
        <v>575</v>
      </c>
      <c r="G6316" s="504">
        <v>610</v>
      </c>
      <c r="H6316" s="504">
        <v>575</v>
      </c>
      <c r="I6316" s="510">
        <v>1185</v>
      </c>
    </row>
    <row r="6317" spans="3:9">
      <c r="C6317" s="869" t="s">
        <v>2087</v>
      </c>
      <c r="D6317" s="872">
        <v>0.66666666666666663</v>
      </c>
      <c r="E6317" s="871">
        <v>610.20000000000005</v>
      </c>
      <c r="F6317" s="871">
        <v>555</v>
      </c>
      <c r="G6317" s="504">
        <v>610.20000000000005</v>
      </c>
      <c r="H6317" s="504">
        <v>555</v>
      </c>
      <c r="I6317" s="510">
        <v>1165.2</v>
      </c>
    </row>
    <row r="6318" spans="3:9">
      <c r="C6318" s="869" t="s">
        <v>2087</v>
      </c>
      <c r="D6318" s="872">
        <v>0.70833333333333337</v>
      </c>
      <c r="E6318" s="871">
        <v>614.6</v>
      </c>
      <c r="F6318" s="871">
        <v>611</v>
      </c>
      <c r="G6318" s="504">
        <v>614.6</v>
      </c>
      <c r="H6318" s="504">
        <v>611</v>
      </c>
      <c r="I6318" s="510">
        <v>1225.5999999999999</v>
      </c>
    </row>
    <row r="6319" spans="3:9">
      <c r="C6319" s="869" t="s">
        <v>2087</v>
      </c>
      <c r="D6319" s="872">
        <v>0.75</v>
      </c>
      <c r="E6319" s="871">
        <v>659.4</v>
      </c>
      <c r="F6319" s="871">
        <v>628</v>
      </c>
      <c r="G6319" s="504">
        <v>659.4</v>
      </c>
      <c r="H6319" s="504">
        <v>628</v>
      </c>
      <c r="I6319" s="510">
        <v>1287.4000000000001</v>
      </c>
    </row>
    <row r="6320" spans="3:9">
      <c r="C6320" s="869" t="s">
        <v>2087</v>
      </c>
      <c r="D6320" s="872">
        <v>0.79166666666666663</v>
      </c>
      <c r="E6320" s="871">
        <v>644.20000000000005</v>
      </c>
      <c r="F6320" s="871">
        <v>631</v>
      </c>
      <c r="G6320" s="504">
        <v>644.20000000000005</v>
      </c>
      <c r="H6320" s="504">
        <v>631</v>
      </c>
      <c r="I6320" s="510">
        <v>1275.2</v>
      </c>
    </row>
    <row r="6321" spans="3:9">
      <c r="C6321" s="869" t="s">
        <v>2087</v>
      </c>
      <c r="D6321" s="872">
        <v>0.83333333333333337</v>
      </c>
      <c r="E6321" s="871">
        <v>574.5</v>
      </c>
      <c r="F6321" s="871">
        <v>634</v>
      </c>
      <c r="G6321" s="504">
        <v>574.5</v>
      </c>
      <c r="H6321" s="504">
        <v>634</v>
      </c>
      <c r="I6321" s="510">
        <v>1208.5</v>
      </c>
    </row>
    <row r="6322" spans="3:9">
      <c r="C6322" s="869" t="s">
        <v>2087</v>
      </c>
      <c r="D6322" s="872">
        <v>0.875</v>
      </c>
      <c r="E6322" s="871">
        <v>579.6</v>
      </c>
      <c r="F6322" s="871">
        <v>632</v>
      </c>
      <c r="G6322" s="504">
        <v>579.6</v>
      </c>
      <c r="H6322" s="504">
        <v>632</v>
      </c>
      <c r="I6322" s="510">
        <v>1211.5999999999999</v>
      </c>
    </row>
    <row r="6323" spans="3:9">
      <c r="C6323" s="869" t="s">
        <v>2087</v>
      </c>
      <c r="D6323" s="872">
        <v>0.91666666666666663</v>
      </c>
      <c r="E6323" s="871">
        <v>625.29999999999995</v>
      </c>
      <c r="F6323" s="871">
        <v>607</v>
      </c>
      <c r="G6323" s="504">
        <v>625.29999999999995</v>
      </c>
      <c r="H6323" s="504">
        <v>607</v>
      </c>
      <c r="I6323" s="510">
        <v>1232.3</v>
      </c>
    </row>
    <row r="6324" spans="3:9">
      <c r="C6324" s="869" t="s">
        <v>2087</v>
      </c>
      <c r="D6324" s="872">
        <v>0.95833333333333337</v>
      </c>
      <c r="E6324" s="871">
        <v>600.9</v>
      </c>
      <c r="F6324" s="871">
        <v>609</v>
      </c>
      <c r="G6324" s="504">
        <v>600.9</v>
      </c>
      <c r="H6324" s="504">
        <v>609</v>
      </c>
      <c r="I6324" s="510">
        <v>1209.9000000000001</v>
      </c>
    </row>
    <row r="6325" spans="3:9">
      <c r="C6325" s="869" t="s">
        <v>2087</v>
      </c>
      <c r="D6325" s="872">
        <v>0</v>
      </c>
      <c r="E6325" s="871">
        <v>599.9</v>
      </c>
      <c r="F6325" s="871">
        <v>610</v>
      </c>
      <c r="G6325" s="504">
        <v>599.9</v>
      </c>
      <c r="H6325" s="504">
        <v>610</v>
      </c>
      <c r="I6325" s="510">
        <v>1209.9000000000001</v>
      </c>
    </row>
    <row r="6326" spans="3:9">
      <c r="C6326" s="869" t="s">
        <v>2087</v>
      </c>
      <c r="D6326" s="872">
        <v>4.1666666666666664E-2</v>
      </c>
      <c r="E6326" s="871">
        <v>635.9</v>
      </c>
      <c r="F6326" s="871">
        <v>608</v>
      </c>
      <c r="G6326" s="504">
        <v>635.9</v>
      </c>
      <c r="H6326" s="504">
        <v>608</v>
      </c>
      <c r="I6326" s="510">
        <v>1243.9000000000001</v>
      </c>
    </row>
    <row r="6327" spans="3:9">
      <c r="C6327" s="869" t="s">
        <v>2087</v>
      </c>
      <c r="D6327" s="872">
        <v>8.3333333333333329E-2</v>
      </c>
      <c r="E6327" s="871">
        <v>616.29999999999995</v>
      </c>
      <c r="F6327" s="871">
        <v>608</v>
      </c>
      <c r="G6327" s="504">
        <v>616.29999999999995</v>
      </c>
      <c r="H6327" s="504">
        <v>608</v>
      </c>
      <c r="I6327" s="510">
        <v>1224.3</v>
      </c>
    </row>
    <row r="6328" spans="3:9">
      <c r="C6328" s="869" t="s">
        <v>2087</v>
      </c>
      <c r="D6328" s="872">
        <v>0.125</v>
      </c>
      <c r="E6328" s="871">
        <v>605.1</v>
      </c>
      <c r="F6328" s="871">
        <v>610</v>
      </c>
      <c r="G6328" s="504">
        <v>605.1</v>
      </c>
      <c r="H6328" s="504">
        <v>610</v>
      </c>
      <c r="I6328" s="510">
        <v>1215.0999999999999</v>
      </c>
    </row>
    <row r="6329" spans="3:9">
      <c r="C6329" s="869" t="s">
        <v>2087</v>
      </c>
      <c r="D6329" s="872">
        <v>0.16666666666666666</v>
      </c>
      <c r="E6329" s="871">
        <v>612.4</v>
      </c>
      <c r="F6329" s="871">
        <v>607</v>
      </c>
      <c r="G6329" s="504">
        <v>612.4</v>
      </c>
      <c r="H6329" s="504">
        <v>607</v>
      </c>
      <c r="I6329" s="510">
        <v>1219.4000000000001</v>
      </c>
    </row>
    <row r="6330" spans="3:9">
      <c r="C6330" s="869" t="s">
        <v>2087</v>
      </c>
      <c r="D6330" s="872">
        <v>0.20833333333333334</v>
      </c>
      <c r="E6330" s="871">
        <v>572.1</v>
      </c>
      <c r="F6330" s="871">
        <v>617</v>
      </c>
      <c r="G6330" s="504">
        <v>572.1</v>
      </c>
      <c r="H6330" s="504">
        <v>617</v>
      </c>
      <c r="I6330" s="510">
        <v>1189.0999999999999</v>
      </c>
    </row>
    <row r="6331" spans="3:9">
      <c r="C6331" s="869" t="s">
        <v>2087</v>
      </c>
      <c r="D6331" s="872">
        <v>0.25</v>
      </c>
      <c r="E6331" s="871">
        <v>545.29999999999995</v>
      </c>
      <c r="F6331" s="871">
        <v>603</v>
      </c>
      <c r="G6331" s="504">
        <v>545.29999999999995</v>
      </c>
      <c r="H6331" s="504">
        <v>603</v>
      </c>
      <c r="I6331" s="510">
        <v>1148.3</v>
      </c>
    </row>
    <row r="6332" spans="3:9">
      <c r="C6332" s="869" t="s">
        <v>2087</v>
      </c>
      <c r="D6332" s="872">
        <v>0.29166666666666669</v>
      </c>
      <c r="E6332" s="871">
        <v>557.5</v>
      </c>
      <c r="F6332" s="871">
        <v>560</v>
      </c>
      <c r="G6332" s="504">
        <v>557.5</v>
      </c>
      <c r="H6332" s="504">
        <v>560</v>
      </c>
      <c r="I6332" s="510">
        <v>1117.5</v>
      </c>
    </row>
    <row r="6333" spans="3:9">
      <c r="C6333" s="869" t="s">
        <v>2087</v>
      </c>
      <c r="D6333" s="872">
        <v>0.33333333333333331</v>
      </c>
      <c r="E6333" s="871">
        <v>650.29999999999995</v>
      </c>
      <c r="F6333" s="871">
        <v>590</v>
      </c>
      <c r="G6333" s="504">
        <v>650.29999999999995</v>
      </c>
      <c r="H6333" s="504">
        <v>590</v>
      </c>
      <c r="I6333" s="510">
        <v>1240.3</v>
      </c>
    </row>
    <row r="6334" spans="3:9">
      <c r="C6334" s="869" t="s">
        <v>2087</v>
      </c>
      <c r="D6334" s="872">
        <v>0.375</v>
      </c>
      <c r="E6334" s="871">
        <v>650.4</v>
      </c>
      <c r="F6334" s="871">
        <v>616</v>
      </c>
      <c r="G6334" s="504">
        <v>650.4</v>
      </c>
      <c r="H6334" s="504">
        <v>616</v>
      </c>
      <c r="I6334" s="510">
        <v>1266.4000000000001</v>
      </c>
    </row>
    <row r="6335" spans="3:9">
      <c r="C6335" s="869" t="s">
        <v>2087</v>
      </c>
      <c r="D6335" s="872">
        <v>0.41666666666666669</v>
      </c>
      <c r="E6335" s="871">
        <v>665.5</v>
      </c>
      <c r="F6335" s="871">
        <v>618</v>
      </c>
      <c r="G6335" s="504">
        <v>665.5</v>
      </c>
      <c r="H6335" s="504">
        <v>618</v>
      </c>
      <c r="I6335" s="510">
        <v>1283.5</v>
      </c>
    </row>
    <row r="6336" spans="3:9">
      <c r="C6336" s="869" t="s">
        <v>2087</v>
      </c>
      <c r="D6336" s="872">
        <v>0.45833333333333331</v>
      </c>
      <c r="E6336" s="871">
        <v>657.9</v>
      </c>
      <c r="F6336" s="871">
        <v>620</v>
      </c>
      <c r="G6336" s="504">
        <v>657.9</v>
      </c>
      <c r="H6336" s="504">
        <v>620</v>
      </c>
      <c r="I6336" s="510">
        <v>1277.9000000000001</v>
      </c>
    </row>
    <row r="6337" spans="3:9">
      <c r="C6337" s="869" t="s">
        <v>2087</v>
      </c>
      <c r="D6337" s="872">
        <v>0.5</v>
      </c>
      <c r="E6337" s="871">
        <v>650</v>
      </c>
      <c r="F6337" s="871">
        <v>620</v>
      </c>
      <c r="G6337" s="504">
        <v>650</v>
      </c>
      <c r="H6337" s="504">
        <v>620</v>
      </c>
      <c r="I6337" s="510">
        <v>1270</v>
      </c>
    </row>
    <row r="6338" spans="3:9">
      <c r="C6338" s="869" t="s">
        <v>2087</v>
      </c>
      <c r="D6338" s="872">
        <v>0.54166666666666663</v>
      </c>
      <c r="E6338" s="871">
        <v>650</v>
      </c>
      <c r="F6338" s="871">
        <v>619</v>
      </c>
      <c r="G6338" s="504">
        <v>650</v>
      </c>
      <c r="H6338" s="504">
        <v>619</v>
      </c>
      <c r="I6338" s="510">
        <v>1269</v>
      </c>
    </row>
    <row r="6339" spans="3:9">
      <c r="C6339" s="869" t="s">
        <v>2087</v>
      </c>
      <c r="D6339" s="872">
        <v>0.58333333333333337</v>
      </c>
      <c r="E6339" s="871">
        <v>638</v>
      </c>
      <c r="F6339" s="871">
        <v>625</v>
      </c>
      <c r="G6339" s="504">
        <v>638</v>
      </c>
      <c r="H6339" s="504">
        <v>625</v>
      </c>
      <c r="I6339" s="510">
        <v>1263</v>
      </c>
    </row>
    <row r="6340" spans="3:9">
      <c r="C6340" s="869" t="s">
        <v>2087</v>
      </c>
      <c r="D6340" s="872">
        <v>0.625</v>
      </c>
      <c r="E6340" s="871">
        <v>622.9</v>
      </c>
      <c r="F6340" s="871">
        <v>614</v>
      </c>
      <c r="G6340" s="504">
        <v>622.9</v>
      </c>
      <c r="H6340" s="504">
        <v>614</v>
      </c>
      <c r="I6340" s="510">
        <v>1236.9000000000001</v>
      </c>
    </row>
    <row r="6341" spans="3:9">
      <c r="C6341" s="869" t="s">
        <v>2087</v>
      </c>
      <c r="D6341" s="872">
        <v>0.66666666666666663</v>
      </c>
      <c r="E6341" s="871">
        <v>609.29999999999995</v>
      </c>
      <c r="F6341" s="871">
        <v>552</v>
      </c>
      <c r="G6341" s="504">
        <v>609.29999999999995</v>
      </c>
      <c r="H6341" s="504">
        <v>552</v>
      </c>
      <c r="I6341" s="510">
        <v>1161.3</v>
      </c>
    </row>
    <row r="6342" spans="3:9">
      <c r="C6342" s="869" t="s">
        <v>2087</v>
      </c>
      <c r="D6342" s="872">
        <v>0.70833333333333337</v>
      </c>
      <c r="E6342" s="871">
        <v>595.6</v>
      </c>
      <c r="F6342" s="871">
        <v>538</v>
      </c>
      <c r="G6342" s="504">
        <v>595.6</v>
      </c>
      <c r="H6342" s="504">
        <v>538</v>
      </c>
      <c r="I6342" s="510">
        <v>1133.5999999999999</v>
      </c>
    </row>
    <row r="6343" spans="3:9">
      <c r="C6343" s="869" t="s">
        <v>2087</v>
      </c>
      <c r="D6343" s="872">
        <v>0.75</v>
      </c>
      <c r="E6343" s="871">
        <v>589.70000000000005</v>
      </c>
      <c r="F6343" s="871">
        <v>536</v>
      </c>
      <c r="G6343" s="504">
        <v>589.70000000000005</v>
      </c>
      <c r="H6343" s="504">
        <v>536</v>
      </c>
      <c r="I6343" s="510">
        <v>1125.7</v>
      </c>
    </row>
    <row r="6344" spans="3:9">
      <c r="C6344" s="869" t="s">
        <v>2087</v>
      </c>
      <c r="D6344" s="872">
        <v>0.79166666666666663</v>
      </c>
      <c r="E6344" s="871">
        <v>596.5</v>
      </c>
      <c r="F6344" s="871">
        <v>535</v>
      </c>
      <c r="G6344" s="504">
        <v>596.5</v>
      </c>
      <c r="H6344" s="504">
        <v>535</v>
      </c>
      <c r="I6344" s="510">
        <v>1131.5</v>
      </c>
    </row>
    <row r="6345" spans="3:9">
      <c r="C6345" s="869" t="s">
        <v>2087</v>
      </c>
      <c r="D6345" s="872">
        <v>0.83333333333333337</v>
      </c>
      <c r="E6345" s="871">
        <v>600</v>
      </c>
      <c r="F6345" s="871">
        <v>581</v>
      </c>
      <c r="G6345" s="504">
        <v>600</v>
      </c>
      <c r="H6345" s="504">
        <v>581</v>
      </c>
      <c r="I6345" s="510">
        <v>1181</v>
      </c>
    </row>
    <row r="6346" spans="3:9">
      <c r="C6346" s="869" t="s">
        <v>2087</v>
      </c>
      <c r="D6346" s="872">
        <v>0.875</v>
      </c>
      <c r="E6346" s="871">
        <v>627.6</v>
      </c>
      <c r="F6346" s="871">
        <v>584</v>
      </c>
      <c r="G6346" s="504">
        <v>627.6</v>
      </c>
      <c r="H6346" s="504">
        <v>584</v>
      </c>
      <c r="I6346" s="510">
        <v>1211.5999999999999</v>
      </c>
    </row>
    <row r="6347" spans="3:9">
      <c r="C6347" s="869" t="s">
        <v>2087</v>
      </c>
      <c r="D6347" s="872">
        <v>0.91666666666666663</v>
      </c>
      <c r="E6347" s="871">
        <v>625.9</v>
      </c>
      <c r="F6347" s="871">
        <v>589</v>
      </c>
      <c r="G6347" s="504">
        <v>625.9</v>
      </c>
      <c r="H6347" s="504">
        <v>589</v>
      </c>
      <c r="I6347" s="510">
        <v>1214.9000000000001</v>
      </c>
    </row>
    <row r="6348" spans="3:9">
      <c r="C6348" s="869" t="s">
        <v>2087</v>
      </c>
      <c r="D6348" s="872">
        <v>0.95833333333333337</v>
      </c>
      <c r="E6348" s="871">
        <v>620</v>
      </c>
      <c r="F6348" s="871">
        <v>589</v>
      </c>
      <c r="G6348" s="504">
        <v>620</v>
      </c>
      <c r="H6348" s="504">
        <v>589</v>
      </c>
      <c r="I6348" s="510">
        <v>1209</v>
      </c>
    </row>
    <row r="6349" spans="3:9">
      <c r="C6349" s="869" t="s">
        <v>2087</v>
      </c>
      <c r="D6349" s="872">
        <v>0</v>
      </c>
      <c r="E6349" s="871">
        <v>634.29999999999995</v>
      </c>
      <c r="F6349" s="871">
        <v>584</v>
      </c>
      <c r="G6349" s="504">
        <v>634.29999999999995</v>
      </c>
      <c r="H6349" s="504">
        <v>584</v>
      </c>
      <c r="I6349" s="510">
        <v>1218.3</v>
      </c>
    </row>
    <row r="6350" spans="3:9">
      <c r="C6350" s="869" t="s">
        <v>2087</v>
      </c>
      <c r="D6350" s="872">
        <v>4.1666666666666664E-2</v>
      </c>
      <c r="E6350" s="871">
        <v>719.4</v>
      </c>
      <c r="F6350" s="871">
        <v>557</v>
      </c>
      <c r="G6350" s="504">
        <v>719.4</v>
      </c>
      <c r="H6350" s="504">
        <v>557</v>
      </c>
      <c r="I6350" s="510">
        <v>1276.4000000000001</v>
      </c>
    </row>
    <row r="6351" spans="3:9">
      <c r="C6351" s="869" t="s">
        <v>2087</v>
      </c>
      <c r="D6351" s="872">
        <v>8.3333333333333329E-2</v>
      </c>
      <c r="E6351" s="871">
        <v>666.2</v>
      </c>
      <c r="F6351" s="871">
        <v>501</v>
      </c>
      <c r="G6351" s="504">
        <v>666.2</v>
      </c>
      <c r="H6351" s="504">
        <v>501</v>
      </c>
      <c r="I6351" s="510">
        <v>1167.2</v>
      </c>
    </row>
    <row r="6352" spans="3:9">
      <c r="C6352" s="869" t="s">
        <v>2087</v>
      </c>
      <c r="D6352" s="872">
        <v>0.125</v>
      </c>
      <c r="E6352" s="871">
        <v>666.7</v>
      </c>
      <c r="F6352" s="871">
        <v>481</v>
      </c>
      <c r="G6352" s="504">
        <v>666.7</v>
      </c>
      <c r="H6352" s="504">
        <v>481</v>
      </c>
      <c r="I6352" s="510">
        <v>1147.7</v>
      </c>
    </row>
    <row r="6353" spans="3:9">
      <c r="C6353" s="869" t="s">
        <v>2087</v>
      </c>
      <c r="D6353" s="872">
        <v>0.16666666666666666</v>
      </c>
      <c r="E6353" s="871">
        <v>675</v>
      </c>
      <c r="F6353" s="871">
        <v>478</v>
      </c>
      <c r="G6353" s="504">
        <v>675</v>
      </c>
      <c r="H6353" s="504">
        <v>478</v>
      </c>
      <c r="I6353" s="510">
        <v>1153</v>
      </c>
    </row>
    <row r="6354" spans="3:9">
      <c r="C6354" s="869" t="s">
        <v>2087</v>
      </c>
      <c r="D6354" s="872">
        <v>0.20833333333333334</v>
      </c>
      <c r="E6354" s="871">
        <v>644.4</v>
      </c>
      <c r="F6354" s="871">
        <v>468</v>
      </c>
      <c r="G6354" s="504">
        <v>644.4</v>
      </c>
      <c r="H6354" s="504">
        <v>468</v>
      </c>
      <c r="I6354" s="510">
        <v>1112.4000000000001</v>
      </c>
    </row>
    <row r="6355" spans="3:9">
      <c r="C6355" s="869" t="s">
        <v>2087</v>
      </c>
      <c r="D6355" s="872">
        <v>0.25</v>
      </c>
      <c r="E6355" s="871">
        <v>629.70000000000005</v>
      </c>
      <c r="F6355" s="871">
        <v>463</v>
      </c>
      <c r="G6355" s="504">
        <v>629.70000000000005</v>
      </c>
      <c r="H6355" s="504">
        <v>463</v>
      </c>
      <c r="I6355" s="510">
        <v>1092.7</v>
      </c>
    </row>
    <row r="6356" spans="3:9">
      <c r="C6356" s="869" t="s">
        <v>2087</v>
      </c>
      <c r="D6356" s="872">
        <v>0.29166666666666669</v>
      </c>
      <c r="E6356" s="871">
        <v>675.3</v>
      </c>
      <c r="F6356" s="871">
        <v>481</v>
      </c>
      <c r="G6356" s="504">
        <v>675.3</v>
      </c>
      <c r="H6356" s="504">
        <v>481</v>
      </c>
      <c r="I6356" s="510">
        <v>1156.3</v>
      </c>
    </row>
    <row r="6357" spans="3:9">
      <c r="C6357" s="869" t="s">
        <v>2087</v>
      </c>
      <c r="D6357" s="872">
        <v>0.33333333333333331</v>
      </c>
      <c r="E6357" s="871">
        <v>660</v>
      </c>
      <c r="F6357" s="871">
        <v>484</v>
      </c>
      <c r="G6357" s="504">
        <v>660</v>
      </c>
      <c r="H6357" s="504">
        <v>484</v>
      </c>
      <c r="I6357" s="510">
        <v>1144</v>
      </c>
    </row>
    <row r="6358" spans="3:9">
      <c r="C6358" s="869" t="s">
        <v>2087</v>
      </c>
      <c r="D6358" s="872">
        <v>0.375</v>
      </c>
      <c r="E6358" s="871">
        <v>660</v>
      </c>
      <c r="F6358" s="871">
        <v>441</v>
      </c>
      <c r="G6358" s="504">
        <v>660</v>
      </c>
      <c r="H6358" s="504">
        <v>441</v>
      </c>
      <c r="I6358" s="510">
        <v>1101</v>
      </c>
    </row>
    <row r="6359" spans="3:9">
      <c r="C6359" s="869" t="s">
        <v>2087</v>
      </c>
      <c r="D6359" s="872">
        <v>0.41666666666666669</v>
      </c>
      <c r="E6359" s="871">
        <v>660.1</v>
      </c>
      <c r="F6359" s="871">
        <v>478</v>
      </c>
      <c r="G6359" s="504">
        <v>660.1</v>
      </c>
      <c r="H6359" s="504">
        <v>478</v>
      </c>
      <c r="I6359" s="510">
        <v>1138.0999999999999</v>
      </c>
    </row>
    <row r="6360" spans="3:9">
      <c r="C6360" s="869" t="s">
        <v>2087</v>
      </c>
      <c r="D6360" s="872">
        <v>0.45833333333333331</v>
      </c>
      <c r="E6360" s="871">
        <v>660.1</v>
      </c>
      <c r="F6360" s="871">
        <v>482</v>
      </c>
      <c r="G6360" s="504">
        <v>660.1</v>
      </c>
      <c r="H6360" s="504">
        <v>482</v>
      </c>
      <c r="I6360" s="510">
        <v>1142.0999999999999</v>
      </c>
    </row>
    <row r="6361" spans="3:9">
      <c r="C6361" s="869" t="s">
        <v>2087</v>
      </c>
      <c r="D6361" s="872">
        <v>0.5</v>
      </c>
      <c r="E6361" s="871">
        <v>660</v>
      </c>
      <c r="F6361" s="871">
        <v>472</v>
      </c>
      <c r="G6361" s="504">
        <v>660</v>
      </c>
      <c r="H6361" s="504">
        <v>472</v>
      </c>
      <c r="I6361" s="510">
        <v>1132</v>
      </c>
    </row>
    <row r="6362" spans="3:9">
      <c r="C6362" s="869" t="s">
        <v>2087</v>
      </c>
      <c r="D6362" s="872">
        <v>0.54166666666666663</v>
      </c>
      <c r="E6362" s="871">
        <v>660</v>
      </c>
      <c r="F6362" s="871">
        <v>444</v>
      </c>
      <c r="G6362" s="504">
        <v>660</v>
      </c>
      <c r="H6362" s="504">
        <v>444</v>
      </c>
      <c r="I6362" s="510">
        <v>1104</v>
      </c>
    </row>
    <row r="6363" spans="3:9">
      <c r="C6363" s="869" t="s">
        <v>2087</v>
      </c>
      <c r="D6363" s="872">
        <v>0.58333333333333337</v>
      </c>
      <c r="E6363" s="871">
        <v>660</v>
      </c>
      <c r="F6363" s="871">
        <v>476</v>
      </c>
      <c r="G6363" s="504">
        <v>660</v>
      </c>
      <c r="H6363" s="504">
        <v>476</v>
      </c>
      <c r="I6363" s="510">
        <v>1136</v>
      </c>
    </row>
    <row r="6364" spans="3:9">
      <c r="C6364" s="869" t="s">
        <v>2087</v>
      </c>
      <c r="D6364" s="872">
        <v>0.625</v>
      </c>
      <c r="E6364" s="871">
        <v>660.1</v>
      </c>
      <c r="F6364" s="871">
        <v>463</v>
      </c>
      <c r="G6364" s="504">
        <v>660.1</v>
      </c>
      <c r="H6364" s="504">
        <v>463</v>
      </c>
      <c r="I6364" s="510">
        <v>1123.0999999999999</v>
      </c>
    </row>
    <row r="6365" spans="3:9">
      <c r="C6365" s="869" t="s">
        <v>2087</v>
      </c>
      <c r="D6365" s="872">
        <v>0.66666666666666663</v>
      </c>
      <c r="E6365" s="871">
        <v>660</v>
      </c>
      <c r="F6365" s="871">
        <v>441</v>
      </c>
      <c r="G6365" s="504">
        <v>660</v>
      </c>
      <c r="H6365" s="504">
        <v>441</v>
      </c>
      <c r="I6365" s="510">
        <v>1101</v>
      </c>
    </row>
    <row r="6366" spans="3:9">
      <c r="C6366" s="869" t="s">
        <v>2087</v>
      </c>
      <c r="D6366" s="872">
        <v>0.70833333333333337</v>
      </c>
      <c r="E6366" s="871">
        <v>659.9</v>
      </c>
      <c r="F6366" s="871">
        <v>472</v>
      </c>
      <c r="G6366" s="504">
        <v>659.9</v>
      </c>
      <c r="H6366" s="504">
        <v>472</v>
      </c>
      <c r="I6366" s="510">
        <v>1131.9000000000001</v>
      </c>
    </row>
    <row r="6367" spans="3:9">
      <c r="C6367" s="869" t="s">
        <v>2087</v>
      </c>
      <c r="D6367" s="872">
        <v>0.75</v>
      </c>
      <c r="E6367" s="871">
        <v>672</v>
      </c>
      <c r="F6367" s="871">
        <v>479</v>
      </c>
      <c r="G6367" s="504">
        <v>672</v>
      </c>
      <c r="H6367" s="504">
        <v>479</v>
      </c>
      <c r="I6367" s="510">
        <v>1151</v>
      </c>
    </row>
    <row r="6368" spans="3:9">
      <c r="C6368" s="869" t="s">
        <v>2087</v>
      </c>
      <c r="D6368" s="872">
        <v>0.79166666666666663</v>
      </c>
      <c r="E6368" s="871">
        <v>693.9</v>
      </c>
      <c r="F6368" s="871">
        <v>479</v>
      </c>
      <c r="G6368" s="504">
        <v>693.9</v>
      </c>
      <c r="H6368" s="504">
        <v>479</v>
      </c>
      <c r="I6368" s="510">
        <v>1172.9000000000001</v>
      </c>
    </row>
    <row r="6369" spans="3:9">
      <c r="C6369" s="869" t="s">
        <v>2087</v>
      </c>
      <c r="D6369" s="872">
        <v>0.83333333333333337</v>
      </c>
      <c r="E6369" s="871">
        <v>625</v>
      </c>
      <c r="F6369" s="871">
        <v>482</v>
      </c>
      <c r="G6369" s="504">
        <v>625</v>
      </c>
      <c r="H6369" s="504">
        <v>482</v>
      </c>
      <c r="I6369" s="510">
        <v>1107</v>
      </c>
    </row>
    <row r="6370" spans="3:9">
      <c r="C6370" s="869" t="s">
        <v>2087</v>
      </c>
      <c r="D6370" s="872">
        <v>0.875</v>
      </c>
      <c r="E6370" s="871">
        <v>621.29999999999995</v>
      </c>
      <c r="F6370" s="871">
        <v>461</v>
      </c>
      <c r="G6370" s="504">
        <v>621.29999999999995</v>
      </c>
      <c r="H6370" s="504">
        <v>461</v>
      </c>
      <c r="I6370" s="510">
        <v>1082.3</v>
      </c>
    </row>
    <row r="6371" spans="3:9">
      <c r="C6371" s="869" t="s">
        <v>2087</v>
      </c>
      <c r="D6371" s="872">
        <v>0.91666666666666663</v>
      </c>
      <c r="E6371" s="871">
        <v>572.5</v>
      </c>
      <c r="F6371" s="871">
        <v>420</v>
      </c>
      <c r="G6371" s="504">
        <v>572.5</v>
      </c>
      <c r="H6371" s="504">
        <v>420</v>
      </c>
      <c r="I6371" s="510">
        <v>992.5</v>
      </c>
    </row>
    <row r="6372" spans="3:9">
      <c r="C6372" s="869" t="s">
        <v>2087</v>
      </c>
      <c r="D6372" s="872">
        <v>0.95833333333333337</v>
      </c>
      <c r="E6372" s="871">
        <v>532.1</v>
      </c>
      <c r="F6372" s="871">
        <v>394</v>
      </c>
      <c r="G6372" s="504">
        <v>532.1</v>
      </c>
      <c r="H6372" s="504">
        <v>394</v>
      </c>
      <c r="I6372" s="510">
        <v>926.1</v>
      </c>
    </row>
    <row r="6373" spans="3:9">
      <c r="C6373" s="869" t="s">
        <v>2087</v>
      </c>
      <c r="D6373" s="872">
        <v>0</v>
      </c>
      <c r="E6373" s="871">
        <v>484</v>
      </c>
      <c r="F6373" s="871">
        <v>379</v>
      </c>
      <c r="G6373" s="504">
        <v>484</v>
      </c>
      <c r="H6373" s="504">
        <v>379</v>
      </c>
      <c r="I6373" s="510">
        <v>863</v>
      </c>
    </row>
    <row r="6374" spans="3:9">
      <c r="C6374" s="869" t="s">
        <v>2087</v>
      </c>
      <c r="D6374" s="872">
        <v>4.1666666666666664E-2</v>
      </c>
      <c r="E6374" s="871">
        <v>500.2</v>
      </c>
      <c r="F6374" s="871">
        <v>405</v>
      </c>
      <c r="G6374" s="504">
        <v>500.2</v>
      </c>
      <c r="H6374" s="504">
        <v>405</v>
      </c>
      <c r="I6374" s="510">
        <v>905.2</v>
      </c>
    </row>
    <row r="6375" spans="3:9">
      <c r="C6375" s="869" t="s">
        <v>2087</v>
      </c>
      <c r="D6375" s="872">
        <v>8.3333333333333329E-2</v>
      </c>
      <c r="E6375" s="871">
        <v>523.5</v>
      </c>
      <c r="F6375" s="871">
        <v>429</v>
      </c>
      <c r="G6375" s="504">
        <v>523.5</v>
      </c>
      <c r="H6375" s="504">
        <v>429</v>
      </c>
      <c r="I6375" s="510">
        <v>952.5</v>
      </c>
    </row>
    <row r="6376" spans="3:9">
      <c r="C6376" s="869" t="s">
        <v>2087</v>
      </c>
      <c r="D6376" s="872">
        <v>0.125</v>
      </c>
      <c r="E6376" s="871">
        <v>649.29999999999995</v>
      </c>
      <c r="F6376" s="871">
        <v>461</v>
      </c>
      <c r="G6376" s="504">
        <v>649.29999999999995</v>
      </c>
      <c r="H6376" s="504">
        <v>461</v>
      </c>
      <c r="I6376" s="510">
        <v>1110.3</v>
      </c>
    </row>
    <row r="6377" spans="3:9">
      <c r="C6377" s="869" t="s">
        <v>2087</v>
      </c>
      <c r="D6377" s="872">
        <v>0.16666666666666666</v>
      </c>
      <c r="E6377" s="871">
        <v>672</v>
      </c>
      <c r="F6377" s="871">
        <v>484</v>
      </c>
      <c r="G6377" s="504">
        <v>672</v>
      </c>
      <c r="H6377" s="504">
        <v>484</v>
      </c>
      <c r="I6377" s="510">
        <v>1156</v>
      </c>
    </row>
    <row r="6378" spans="3:9">
      <c r="C6378" s="869" t="s">
        <v>2087</v>
      </c>
      <c r="D6378" s="872">
        <v>0.20833333333333334</v>
      </c>
      <c r="E6378" s="871">
        <v>612.5</v>
      </c>
      <c r="F6378" s="871">
        <v>448</v>
      </c>
      <c r="G6378" s="504">
        <v>612.5</v>
      </c>
      <c r="H6378" s="504">
        <v>448</v>
      </c>
      <c r="I6378" s="510">
        <v>1060.5</v>
      </c>
    </row>
    <row r="6379" spans="3:9">
      <c r="C6379" s="869" t="s">
        <v>2087</v>
      </c>
      <c r="D6379" s="872">
        <v>0.25</v>
      </c>
      <c r="E6379" s="871">
        <v>587.4</v>
      </c>
      <c r="F6379" s="871">
        <v>432</v>
      </c>
      <c r="G6379" s="504">
        <v>587.4</v>
      </c>
      <c r="H6379" s="504">
        <v>432</v>
      </c>
      <c r="I6379" s="510">
        <v>1019.4</v>
      </c>
    </row>
    <row r="6380" spans="3:9">
      <c r="C6380" s="869" t="s">
        <v>2087</v>
      </c>
      <c r="D6380" s="872">
        <v>0.29166666666666669</v>
      </c>
      <c r="E6380" s="871">
        <v>559.20000000000005</v>
      </c>
      <c r="F6380" s="871">
        <v>395</v>
      </c>
      <c r="G6380" s="504">
        <v>559.20000000000005</v>
      </c>
      <c r="H6380" s="504">
        <v>395</v>
      </c>
      <c r="I6380" s="510">
        <v>954.2</v>
      </c>
    </row>
    <row r="6381" spans="3:9">
      <c r="C6381" s="869" t="s">
        <v>2087</v>
      </c>
      <c r="D6381" s="872">
        <v>0.33333333333333331</v>
      </c>
      <c r="E6381" s="871">
        <v>559.4</v>
      </c>
      <c r="F6381" s="871">
        <v>429</v>
      </c>
      <c r="G6381" s="504">
        <v>559.4</v>
      </c>
      <c r="H6381" s="504">
        <v>429</v>
      </c>
      <c r="I6381" s="510">
        <v>988.4</v>
      </c>
    </row>
    <row r="6382" spans="3:9">
      <c r="C6382" s="869" t="s">
        <v>2087</v>
      </c>
      <c r="D6382" s="872">
        <v>0.375</v>
      </c>
      <c r="E6382" s="871">
        <v>559.6</v>
      </c>
      <c r="F6382" s="871">
        <v>490</v>
      </c>
      <c r="G6382" s="504">
        <v>559.6</v>
      </c>
      <c r="H6382" s="504">
        <v>490</v>
      </c>
      <c r="I6382" s="510">
        <v>1049.5999999999999</v>
      </c>
    </row>
    <row r="6383" spans="3:9">
      <c r="C6383" s="869" t="s">
        <v>2087</v>
      </c>
      <c r="D6383" s="872">
        <v>0.41666666666666669</v>
      </c>
      <c r="E6383" s="871">
        <v>611.9</v>
      </c>
      <c r="F6383" s="871">
        <v>496</v>
      </c>
      <c r="G6383" s="504">
        <v>611.9</v>
      </c>
      <c r="H6383" s="504">
        <v>496</v>
      </c>
      <c r="I6383" s="510">
        <v>1107.9000000000001</v>
      </c>
    </row>
    <row r="6384" spans="3:9">
      <c r="C6384" s="869" t="s">
        <v>2087</v>
      </c>
      <c r="D6384" s="872">
        <v>0.45833333333333331</v>
      </c>
      <c r="E6384" s="871">
        <v>640.4</v>
      </c>
      <c r="F6384" s="871">
        <v>499</v>
      </c>
      <c r="G6384" s="504">
        <v>640.4</v>
      </c>
      <c r="H6384" s="504">
        <v>499</v>
      </c>
      <c r="I6384" s="510">
        <v>1139.4000000000001</v>
      </c>
    </row>
    <row r="6385" spans="3:9">
      <c r="C6385" s="869" t="s">
        <v>2087</v>
      </c>
      <c r="D6385" s="872">
        <v>0.5</v>
      </c>
      <c r="E6385" s="871">
        <v>640.20000000000005</v>
      </c>
      <c r="F6385" s="871">
        <v>500</v>
      </c>
      <c r="G6385" s="504">
        <v>640.20000000000005</v>
      </c>
      <c r="H6385" s="504">
        <v>500</v>
      </c>
      <c r="I6385" s="510">
        <v>1140.2</v>
      </c>
    </row>
    <row r="6386" spans="3:9">
      <c r="C6386" s="869" t="s">
        <v>2087</v>
      </c>
      <c r="D6386" s="872">
        <v>0.54166666666666663</v>
      </c>
      <c r="E6386" s="871">
        <v>640.29999999999995</v>
      </c>
      <c r="F6386" s="871">
        <v>501</v>
      </c>
      <c r="G6386" s="504">
        <v>640.29999999999995</v>
      </c>
      <c r="H6386" s="504">
        <v>501</v>
      </c>
      <c r="I6386" s="510">
        <v>1141.3</v>
      </c>
    </row>
    <row r="6387" spans="3:9">
      <c r="C6387" s="869" t="s">
        <v>2087</v>
      </c>
      <c r="D6387" s="872">
        <v>0.58333333333333337</v>
      </c>
      <c r="E6387" s="871">
        <v>640.1</v>
      </c>
      <c r="F6387" s="871">
        <v>502</v>
      </c>
      <c r="G6387" s="504">
        <v>640.1</v>
      </c>
      <c r="H6387" s="504">
        <v>502</v>
      </c>
      <c r="I6387" s="510">
        <v>1142.0999999999999</v>
      </c>
    </row>
    <row r="6388" spans="3:9">
      <c r="C6388" s="869" t="s">
        <v>2087</v>
      </c>
      <c r="D6388" s="872">
        <v>0.625</v>
      </c>
      <c r="E6388" s="871">
        <v>640</v>
      </c>
      <c r="F6388" s="871">
        <v>494</v>
      </c>
      <c r="G6388" s="504">
        <v>640</v>
      </c>
      <c r="H6388" s="504">
        <v>494</v>
      </c>
      <c r="I6388" s="510">
        <v>1134</v>
      </c>
    </row>
    <row r="6389" spans="3:9">
      <c r="C6389" s="869" t="s">
        <v>2087</v>
      </c>
      <c r="D6389" s="872">
        <v>0.66666666666666663</v>
      </c>
      <c r="E6389" s="871">
        <v>640</v>
      </c>
      <c r="F6389" s="871">
        <v>467</v>
      </c>
      <c r="G6389" s="504">
        <v>640</v>
      </c>
      <c r="H6389" s="504">
        <v>467</v>
      </c>
      <c r="I6389" s="510">
        <v>1107</v>
      </c>
    </row>
    <row r="6390" spans="3:9">
      <c r="C6390" s="869" t="s">
        <v>2087</v>
      </c>
      <c r="D6390" s="872">
        <v>0.70833333333333337</v>
      </c>
      <c r="E6390" s="871">
        <v>624.79999999999995</v>
      </c>
      <c r="F6390" s="871">
        <v>460</v>
      </c>
      <c r="G6390" s="504">
        <v>624.79999999999995</v>
      </c>
      <c r="H6390" s="504">
        <v>460</v>
      </c>
      <c r="I6390" s="510">
        <v>1084.8</v>
      </c>
    </row>
    <row r="6391" spans="3:9">
      <c r="C6391" s="869" t="s">
        <v>2087</v>
      </c>
      <c r="D6391" s="872">
        <v>0.75</v>
      </c>
      <c r="E6391" s="871">
        <v>633.29999999999995</v>
      </c>
      <c r="F6391" s="871">
        <v>451</v>
      </c>
      <c r="G6391" s="504">
        <v>633.29999999999995</v>
      </c>
      <c r="H6391" s="504">
        <v>451</v>
      </c>
      <c r="I6391" s="510">
        <v>1084.3</v>
      </c>
    </row>
    <row r="6392" spans="3:9">
      <c r="C6392" s="869" t="s">
        <v>2087</v>
      </c>
      <c r="D6392" s="872">
        <v>0.79166666666666663</v>
      </c>
      <c r="E6392" s="871">
        <v>683.3</v>
      </c>
      <c r="F6392" s="871">
        <v>523</v>
      </c>
      <c r="G6392" s="504">
        <v>683.3</v>
      </c>
      <c r="H6392" s="504">
        <v>523</v>
      </c>
      <c r="I6392" s="510">
        <v>1206.3</v>
      </c>
    </row>
    <row r="6393" spans="3:9">
      <c r="C6393" s="869" t="s">
        <v>2087</v>
      </c>
      <c r="D6393" s="872">
        <v>0.83333333333333337</v>
      </c>
      <c r="E6393" s="871">
        <v>670.2</v>
      </c>
      <c r="F6393" s="871">
        <v>502</v>
      </c>
      <c r="G6393" s="504">
        <v>670.2</v>
      </c>
      <c r="H6393" s="504">
        <v>502</v>
      </c>
      <c r="I6393" s="510">
        <v>1172.2</v>
      </c>
    </row>
    <row r="6394" spans="3:9">
      <c r="C6394" s="869" t="s">
        <v>2087</v>
      </c>
      <c r="D6394" s="872">
        <v>0.875</v>
      </c>
      <c r="E6394" s="871">
        <v>670.5</v>
      </c>
      <c r="F6394" s="871">
        <v>502</v>
      </c>
      <c r="G6394" s="504">
        <v>670.5</v>
      </c>
      <c r="H6394" s="504">
        <v>502</v>
      </c>
      <c r="I6394" s="510">
        <v>1172.5</v>
      </c>
    </row>
    <row r="6395" spans="3:9">
      <c r="C6395" s="869" t="s">
        <v>2087</v>
      </c>
      <c r="D6395" s="872">
        <v>0.91666666666666663</v>
      </c>
      <c r="E6395" s="871">
        <v>650.29999999999995</v>
      </c>
      <c r="F6395" s="871">
        <v>468</v>
      </c>
      <c r="G6395" s="504">
        <v>650.29999999999995</v>
      </c>
      <c r="H6395" s="504">
        <v>468</v>
      </c>
      <c r="I6395" s="510">
        <v>1118.3</v>
      </c>
    </row>
    <row r="6396" spans="3:9">
      <c r="C6396" s="869" t="s">
        <v>2087</v>
      </c>
      <c r="D6396" s="872">
        <v>0.95833333333333337</v>
      </c>
      <c r="E6396" s="871">
        <v>650.1</v>
      </c>
      <c r="F6396" s="871">
        <v>464</v>
      </c>
      <c r="G6396" s="504">
        <v>650.1</v>
      </c>
      <c r="H6396" s="504">
        <v>464</v>
      </c>
      <c r="I6396" s="510">
        <v>1114.0999999999999</v>
      </c>
    </row>
    <row r="6397" spans="3:9">
      <c r="C6397" s="869" t="s">
        <v>2087</v>
      </c>
      <c r="D6397" s="872">
        <v>0</v>
      </c>
      <c r="E6397" s="871">
        <v>649.9</v>
      </c>
      <c r="F6397" s="871">
        <v>463</v>
      </c>
      <c r="G6397" s="504">
        <v>649.9</v>
      </c>
      <c r="H6397" s="504">
        <v>463</v>
      </c>
      <c r="I6397" s="510">
        <v>1112.9000000000001</v>
      </c>
    </row>
    <row r="6398" spans="3:9">
      <c r="C6398" s="869" t="s">
        <v>2087</v>
      </c>
      <c r="D6398" s="872">
        <v>4.1666666666666664E-2</v>
      </c>
      <c r="E6398" s="871">
        <v>649.9</v>
      </c>
      <c r="F6398" s="871">
        <v>460</v>
      </c>
      <c r="G6398" s="504">
        <v>649.9</v>
      </c>
      <c r="H6398" s="504">
        <v>460</v>
      </c>
      <c r="I6398" s="510">
        <v>1109.9000000000001</v>
      </c>
    </row>
    <row r="6399" spans="3:9">
      <c r="C6399" s="869" t="s">
        <v>2087</v>
      </c>
      <c r="D6399" s="872">
        <v>8.3333333333333329E-2</v>
      </c>
      <c r="E6399" s="871">
        <v>669.3</v>
      </c>
      <c r="F6399" s="871">
        <v>471</v>
      </c>
      <c r="G6399" s="504">
        <v>669.3</v>
      </c>
      <c r="H6399" s="504">
        <v>471</v>
      </c>
      <c r="I6399" s="510">
        <v>1140.3</v>
      </c>
    </row>
    <row r="6400" spans="3:9">
      <c r="C6400" s="869" t="s">
        <v>2087</v>
      </c>
      <c r="D6400" s="872">
        <v>0.125</v>
      </c>
      <c r="E6400" s="871">
        <v>681.4</v>
      </c>
      <c r="F6400" s="871">
        <v>472</v>
      </c>
      <c r="G6400" s="504">
        <v>681.4</v>
      </c>
      <c r="H6400" s="504">
        <v>472</v>
      </c>
      <c r="I6400" s="510">
        <v>1153.4000000000001</v>
      </c>
    </row>
    <row r="6401" spans="3:9">
      <c r="C6401" s="869" t="s">
        <v>2087</v>
      </c>
      <c r="D6401" s="872">
        <v>0.16666666666666666</v>
      </c>
      <c r="E6401" s="871">
        <v>677.7</v>
      </c>
      <c r="F6401" s="871">
        <v>471</v>
      </c>
      <c r="G6401" s="504">
        <v>677.7</v>
      </c>
      <c r="H6401" s="504">
        <v>471</v>
      </c>
      <c r="I6401" s="510">
        <v>1148.7</v>
      </c>
    </row>
    <row r="6402" spans="3:9">
      <c r="C6402" s="869" t="s">
        <v>2087</v>
      </c>
      <c r="D6402" s="872">
        <v>0.20833333333333334</v>
      </c>
      <c r="E6402" s="871">
        <v>670.5</v>
      </c>
      <c r="F6402" s="871">
        <v>474</v>
      </c>
      <c r="G6402" s="504">
        <v>670.5</v>
      </c>
      <c r="H6402" s="504">
        <v>474</v>
      </c>
      <c r="I6402" s="510">
        <v>1144.5</v>
      </c>
    </row>
    <row r="6403" spans="3:9">
      <c r="C6403" s="869" t="s">
        <v>2087</v>
      </c>
      <c r="D6403" s="872">
        <v>0.25</v>
      </c>
      <c r="E6403" s="871">
        <v>624.79999999999995</v>
      </c>
      <c r="F6403" s="871">
        <v>468</v>
      </c>
      <c r="G6403" s="504">
        <v>624.79999999999995</v>
      </c>
      <c r="H6403" s="504">
        <v>468</v>
      </c>
      <c r="I6403" s="510">
        <v>1092.8</v>
      </c>
    </row>
    <row r="6404" spans="3:9">
      <c r="C6404" s="869" t="s">
        <v>2087</v>
      </c>
      <c r="D6404" s="872">
        <v>0.29166666666666669</v>
      </c>
      <c r="E6404" s="871">
        <v>624.70000000000005</v>
      </c>
      <c r="F6404" s="871">
        <v>432</v>
      </c>
      <c r="G6404" s="504">
        <v>624.70000000000005</v>
      </c>
      <c r="H6404" s="504">
        <v>432</v>
      </c>
      <c r="I6404" s="510">
        <v>1056.7</v>
      </c>
    </row>
    <row r="6405" spans="3:9">
      <c r="C6405" s="869" t="s">
        <v>2087</v>
      </c>
      <c r="D6405" s="872">
        <v>0.33333333333333331</v>
      </c>
      <c r="E6405" s="871">
        <v>625</v>
      </c>
      <c r="F6405" s="871">
        <v>456</v>
      </c>
      <c r="G6405" s="504">
        <v>625</v>
      </c>
      <c r="H6405" s="504">
        <v>456</v>
      </c>
      <c r="I6405" s="510">
        <v>1081</v>
      </c>
    </row>
    <row r="6406" spans="3:9">
      <c r="C6406" s="869" t="s">
        <v>2087</v>
      </c>
      <c r="D6406" s="872">
        <v>0.375</v>
      </c>
      <c r="E6406" s="871">
        <v>716.2</v>
      </c>
      <c r="F6406" s="871">
        <v>497</v>
      </c>
      <c r="G6406" s="504">
        <v>716.2</v>
      </c>
      <c r="H6406" s="504">
        <v>497</v>
      </c>
      <c r="I6406" s="510">
        <v>1213.2</v>
      </c>
    </row>
    <row r="6407" spans="3:9">
      <c r="C6407" s="869" t="s">
        <v>2087</v>
      </c>
      <c r="D6407" s="872">
        <v>0.41666666666666669</v>
      </c>
      <c r="E6407" s="871">
        <v>634.29999999999995</v>
      </c>
      <c r="F6407" s="871">
        <v>436</v>
      </c>
      <c r="G6407" s="504">
        <v>634.29999999999995</v>
      </c>
      <c r="H6407" s="504">
        <v>436</v>
      </c>
      <c r="I6407" s="510">
        <v>1070.3</v>
      </c>
    </row>
    <row r="6408" spans="3:9">
      <c r="C6408" s="869" t="s">
        <v>2087</v>
      </c>
      <c r="D6408" s="872">
        <v>0.45833333333333331</v>
      </c>
      <c r="E6408" s="871">
        <v>435.1</v>
      </c>
      <c r="F6408" s="871">
        <v>382</v>
      </c>
      <c r="G6408" s="504">
        <v>435.1</v>
      </c>
      <c r="H6408" s="504">
        <v>382</v>
      </c>
      <c r="I6408" s="510">
        <v>817.1</v>
      </c>
    </row>
    <row r="6409" spans="3:9">
      <c r="C6409" s="869" t="s">
        <v>2087</v>
      </c>
      <c r="D6409" s="872">
        <v>0.5</v>
      </c>
      <c r="E6409" s="871">
        <v>445.5</v>
      </c>
      <c r="F6409" s="871">
        <v>368</v>
      </c>
      <c r="G6409" s="504">
        <v>445.5</v>
      </c>
      <c r="H6409" s="504">
        <v>368</v>
      </c>
      <c r="I6409" s="510">
        <v>813.5</v>
      </c>
    </row>
    <row r="6410" spans="3:9">
      <c r="C6410" s="869" t="s">
        <v>2087</v>
      </c>
      <c r="D6410" s="872">
        <v>0.54166666666666663</v>
      </c>
      <c r="E6410" s="871">
        <v>398.8</v>
      </c>
      <c r="F6410" s="871">
        <v>391</v>
      </c>
      <c r="G6410" s="504">
        <v>398.8</v>
      </c>
      <c r="H6410" s="504">
        <v>391</v>
      </c>
      <c r="I6410" s="510">
        <v>789.8</v>
      </c>
    </row>
    <row r="6411" spans="3:9">
      <c r="C6411" s="869" t="s">
        <v>2087</v>
      </c>
      <c r="D6411" s="872">
        <v>0.58333333333333337</v>
      </c>
      <c r="E6411" s="871">
        <v>72.400000000000006</v>
      </c>
      <c r="F6411" s="871">
        <v>393</v>
      </c>
      <c r="G6411" s="504">
        <v>72.400000000000006</v>
      </c>
      <c r="H6411" s="504">
        <v>393</v>
      </c>
      <c r="I6411" s="510">
        <v>465.4</v>
      </c>
    </row>
    <row r="6412" spans="3:9">
      <c r="C6412" s="869" t="s">
        <v>2087</v>
      </c>
      <c r="D6412" s="872">
        <v>0.625</v>
      </c>
      <c r="E6412" s="871">
        <v>-1.1000000000000001</v>
      </c>
      <c r="F6412" s="871">
        <v>460</v>
      </c>
      <c r="G6412" s="504">
        <v>0</v>
      </c>
      <c r="H6412" s="504">
        <v>460</v>
      </c>
      <c r="I6412" s="510">
        <v>460</v>
      </c>
    </row>
    <row r="6413" spans="3:9">
      <c r="C6413" s="869" t="s">
        <v>2087</v>
      </c>
      <c r="D6413" s="872">
        <v>0.66666666666666663</v>
      </c>
      <c r="E6413" s="871">
        <v>333.8</v>
      </c>
      <c r="F6413" s="871">
        <v>508</v>
      </c>
      <c r="G6413" s="504">
        <v>333.8</v>
      </c>
      <c r="H6413" s="504">
        <v>508</v>
      </c>
      <c r="I6413" s="510">
        <v>841.8</v>
      </c>
    </row>
    <row r="6414" spans="3:9">
      <c r="C6414" s="869" t="s">
        <v>2087</v>
      </c>
      <c r="D6414" s="872">
        <v>0.70833333333333337</v>
      </c>
      <c r="E6414" s="871">
        <v>368.9</v>
      </c>
      <c r="F6414" s="871">
        <v>447</v>
      </c>
      <c r="G6414" s="504">
        <v>368.9</v>
      </c>
      <c r="H6414" s="504">
        <v>447</v>
      </c>
      <c r="I6414" s="510">
        <v>815.9</v>
      </c>
    </row>
    <row r="6415" spans="3:9">
      <c r="C6415" s="869" t="s">
        <v>2087</v>
      </c>
      <c r="D6415" s="872">
        <v>0.75</v>
      </c>
      <c r="E6415" s="871">
        <v>463.9</v>
      </c>
      <c r="F6415" s="871">
        <v>415</v>
      </c>
      <c r="G6415" s="504">
        <v>463.9</v>
      </c>
      <c r="H6415" s="504">
        <v>415</v>
      </c>
      <c r="I6415" s="510">
        <v>878.9</v>
      </c>
    </row>
    <row r="6416" spans="3:9">
      <c r="C6416" s="869" t="s">
        <v>2087</v>
      </c>
      <c r="D6416" s="872">
        <v>0.79166666666666663</v>
      </c>
      <c r="E6416" s="871">
        <v>475</v>
      </c>
      <c r="F6416" s="871">
        <v>404</v>
      </c>
      <c r="G6416" s="504">
        <v>475</v>
      </c>
      <c r="H6416" s="504">
        <v>404</v>
      </c>
      <c r="I6416" s="510">
        <v>879</v>
      </c>
    </row>
    <row r="6417" spans="3:9">
      <c r="C6417" s="869" t="s">
        <v>2087</v>
      </c>
      <c r="D6417" s="872">
        <v>0.83333333333333337</v>
      </c>
      <c r="E6417" s="871">
        <v>471.5</v>
      </c>
      <c r="F6417" s="871">
        <v>387</v>
      </c>
      <c r="G6417" s="504">
        <v>471.5</v>
      </c>
      <c r="H6417" s="504">
        <v>387</v>
      </c>
      <c r="I6417" s="510">
        <v>858.5</v>
      </c>
    </row>
    <row r="6418" spans="3:9">
      <c r="C6418" s="869" t="s">
        <v>2087</v>
      </c>
      <c r="D6418" s="872">
        <v>0.875</v>
      </c>
      <c r="E6418" s="871">
        <v>506</v>
      </c>
      <c r="F6418" s="871">
        <v>383</v>
      </c>
      <c r="G6418" s="504">
        <v>506</v>
      </c>
      <c r="H6418" s="504">
        <v>383</v>
      </c>
      <c r="I6418" s="510">
        <v>889</v>
      </c>
    </row>
    <row r="6419" spans="3:9">
      <c r="C6419" s="869" t="s">
        <v>2087</v>
      </c>
      <c r="D6419" s="872">
        <v>0.91666666666666663</v>
      </c>
      <c r="E6419" s="871">
        <v>444.7</v>
      </c>
      <c r="F6419" s="871">
        <v>391</v>
      </c>
      <c r="G6419" s="504">
        <v>444.7</v>
      </c>
      <c r="H6419" s="504">
        <v>391</v>
      </c>
      <c r="I6419" s="510">
        <v>835.7</v>
      </c>
    </row>
    <row r="6420" spans="3:9">
      <c r="C6420" s="869" t="s">
        <v>2087</v>
      </c>
      <c r="D6420" s="872">
        <v>0.95833333333333337</v>
      </c>
      <c r="E6420" s="871">
        <v>383.9</v>
      </c>
      <c r="F6420" s="871">
        <v>398</v>
      </c>
      <c r="G6420" s="504">
        <v>383.9</v>
      </c>
      <c r="H6420" s="504">
        <v>398</v>
      </c>
      <c r="I6420" s="510">
        <v>781.9</v>
      </c>
    </row>
    <row r="6421" spans="3:9">
      <c r="C6421" s="869" t="s">
        <v>2087</v>
      </c>
      <c r="D6421" s="872">
        <v>0</v>
      </c>
      <c r="E6421" s="871">
        <v>417.8</v>
      </c>
      <c r="F6421" s="871">
        <v>386</v>
      </c>
      <c r="G6421" s="504">
        <v>417.8</v>
      </c>
      <c r="H6421" s="504">
        <v>386</v>
      </c>
      <c r="I6421" s="510">
        <v>803.8</v>
      </c>
    </row>
    <row r="6422" spans="3:9">
      <c r="C6422" s="869" t="s">
        <v>2087</v>
      </c>
      <c r="D6422" s="872">
        <v>4.1666666666666664E-2</v>
      </c>
      <c r="E6422" s="871">
        <v>251.9</v>
      </c>
      <c r="F6422" s="871">
        <v>482</v>
      </c>
      <c r="G6422" s="504">
        <v>251.9</v>
      </c>
      <c r="H6422" s="504">
        <v>482</v>
      </c>
      <c r="I6422" s="510">
        <v>733.9</v>
      </c>
    </row>
    <row r="6423" spans="3:9">
      <c r="C6423" s="869" t="s">
        <v>2087</v>
      </c>
      <c r="D6423" s="872">
        <v>8.3333333333333329E-2</v>
      </c>
      <c r="E6423" s="871">
        <v>-1.1000000000000001</v>
      </c>
      <c r="F6423" s="871">
        <v>494</v>
      </c>
      <c r="G6423" s="504">
        <v>0</v>
      </c>
      <c r="H6423" s="504">
        <v>494</v>
      </c>
      <c r="I6423" s="510">
        <v>494</v>
      </c>
    </row>
    <row r="6424" spans="3:9">
      <c r="C6424" s="869" t="s">
        <v>2087</v>
      </c>
      <c r="D6424" s="872">
        <v>0.125</v>
      </c>
      <c r="E6424" s="871">
        <v>-1.1000000000000001</v>
      </c>
      <c r="F6424" s="871">
        <v>565</v>
      </c>
      <c r="G6424" s="504">
        <v>0</v>
      </c>
      <c r="H6424" s="504">
        <v>565</v>
      </c>
      <c r="I6424" s="510">
        <v>565</v>
      </c>
    </row>
    <row r="6425" spans="3:9">
      <c r="C6425" s="869" t="s">
        <v>2087</v>
      </c>
      <c r="D6425" s="872">
        <v>0.16666666666666666</v>
      </c>
      <c r="E6425" s="871">
        <v>-1.1000000000000001</v>
      </c>
      <c r="F6425" s="871">
        <v>597</v>
      </c>
      <c r="G6425" s="504">
        <v>0</v>
      </c>
      <c r="H6425" s="504">
        <v>597</v>
      </c>
      <c r="I6425" s="510">
        <v>597</v>
      </c>
    </row>
    <row r="6426" spans="3:9">
      <c r="C6426" s="869" t="s">
        <v>2087</v>
      </c>
      <c r="D6426" s="872">
        <v>0.20833333333333334</v>
      </c>
      <c r="E6426" s="871">
        <v>-1.1000000000000001</v>
      </c>
      <c r="F6426" s="871">
        <v>594</v>
      </c>
      <c r="G6426" s="504">
        <v>0</v>
      </c>
      <c r="H6426" s="504">
        <v>594</v>
      </c>
      <c r="I6426" s="510">
        <v>594</v>
      </c>
    </row>
    <row r="6427" spans="3:9">
      <c r="C6427" s="869" t="s">
        <v>2087</v>
      </c>
      <c r="D6427" s="872">
        <v>0.25</v>
      </c>
      <c r="E6427" s="871">
        <v>-1.1000000000000001</v>
      </c>
      <c r="F6427" s="871">
        <v>572</v>
      </c>
      <c r="G6427" s="504">
        <v>0</v>
      </c>
      <c r="H6427" s="504">
        <v>572</v>
      </c>
      <c r="I6427" s="510">
        <v>572</v>
      </c>
    </row>
    <row r="6428" spans="3:9">
      <c r="C6428" s="869" t="s">
        <v>2087</v>
      </c>
      <c r="D6428" s="872">
        <v>0.29166666666666669</v>
      </c>
      <c r="E6428" s="871">
        <v>-1.1000000000000001</v>
      </c>
      <c r="F6428" s="871">
        <v>603</v>
      </c>
      <c r="G6428" s="504">
        <v>0</v>
      </c>
      <c r="H6428" s="504">
        <v>603</v>
      </c>
      <c r="I6428" s="510">
        <v>603</v>
      </c>
    </row>
    <row r="6429" spans="3:9">
      <c r="C6429" s="869" t="s">
        <v>2087</v>
      </c>
      <c r="D6429" s="872">
        <v>0.33333333333333331</v>
      </c>
      <c r="E6429" s="871">
        <v>-1.1000000000000001</v>
      </c>
      <c r="F6429" s="871">
        <v>568</v>
      </c>
      <c r="G6429" s="504">
        <v>0</v>
      </c>
      <c r="H6429" s="504">
        <v>568</v>
      </c>
      <c r="I6429" s="510">
        <v>568</v>
      </c>
    </row>
    <row r="6430" spans="3:9">
      <c r="C6430" s="869" t="s">
        <v>2087</v>
      </c>
      <c r="D6430" s="872">
        <v>0.375</v>
      </c>
      <c r="E6430" s="871">
        <v>-1.1000000000000001</v>
      </c>
      <c r="F6430" s="871">
        <v>591</v>
      </c>
      <c r="G6430" s="504">
        <v>0</v>
      </c>
      <c r="H6430" s="504">
        <v>591</v>
      </c>
      <c r="I6430" s="510">
        <v>591</v>
      </c>
    </row>
    <row r="6431" spans="3:9">
      <c r="C6431" s="869" t="s">
        <v>2087</v>
      </c>
      <c r="D6431" s="872">
        <v>0.41666666666666669</v>
      </c>
      <c r="E6431" s="871">
        <v>-1.1000000000000001</v>
      </c>
      <c r="F6431" s="871">
        <v>603</v>
      </c>
      <c r="G6431" s="504">
        <v>0</v>
      </c>
      <c r="H6431" s="504">
        <v>603</v>
      </c>
      <c r="I6431" s="510">
        <v>603</v>
      </c>
    </row>
    <row r="6432" spans="3:9">
      <c r="C6432" s="869" t="s">
        <v>2087</v>
      </c>
      <c r="D6432" s="872">
        <v>0.45833333333333331</v>
      </c>
      <c r="E6432" s="871">
        <v>-1.1000000000000001</v>
      </c>
      <c r="F6432" s="871">
        <v>604</v>
      </c>
      <c r="G6432" s="504">
        <v>0</v>
      </c>
      <c r="H6432" s="504">
        <v>604</v>
      </c>
      <c r="I6432" s="510">
        <v>604</v>
      </c>
    </row>
    <row r="6433" spans="3:9">
      <c r="C6433" s="869" t="s">
        <v>2087</v>
      </c>
      <c r="D6433" s="872">
        <v>0.5</v>
      </c>
      <c r="E6433" s="871">
        <v>-1.1000000000000001</v>
      </c>
      <c r="F6433" s="871">
        <v>601</v>
      </c>
      <c r="G6433" s="504">
        <v>0</v>
      </c>
      <c r="H6433" s="504">
        <v>601</v>
      </c>
      <c r="I6433" s="510">
        <v>601</v>
      </c>
    </row>
    <row r="6434" spans="3:9">
      <c r="C6434" s="869" t="s">
        <v>2087</v>
      </c>
      <c r="D6434" s="872">
        <v>0.54166666666666663</v>
      </c>
      <c r="E6434" s="871">
        <v>-1.1000000000000001</v>
      </c>
      <c r="F6434" s="871">
        <v>592</v>
      </c>
      <c r="G6434" s="504">
        <v>0</v>
      </c>
      <c r="H6434" s="504">
        <v>592</v>
      </c>
      <c r="I6434" s="510">
        <v>592</v>
      </c>
    </row>
    <row r="6435" spans="3:9">
      <c r="C6435" s="869" t="s">
        <v>2087</v>
      </c>
      <c r="D6435" s="872">
        <v>0.58333333333333337</v>
      </c>
      <c r="E6435" s="871">
        <v>-1.1000000000000001</v>
      </c>
      <c r="F6435" s="871">
        <v>590</v>
      </c>
      <c r="G6435" s="504">
        <v>0</v>
      </c>
      <c r="H6435" s="504">
        <v>590</v>
      </c>
      <c r="I6435" s="510">
        <v>590</v>
      </c>
    </row>
    <row r="6436" spans="3:9">
      <c r="C6436" s="869" t="s">
        <v>2087</v>
      </c>
      <c r="D6436" s="872">
        <v>0.625</v>
      </c>
      <c r="E6436" s="871">
        <v>-1.1000000000000001</v>
      </c>
      <c r="F6436" s="871">
        <v>587</v>
      </c>
      <c r="G6436" s="504">
        <v>0</v>
      </c>
      <c r="H6436" s="504">
        <v>587</v>
      </c>
      <c r="I6436" s="510">
        <v>587</v>
      </c>
    </row>
    <row r="6437" spans="3:9">
      <c r="C6437" s="869" t="s">
        <v>2087</v>
      </c>
      <c r="D6437" s="872">
        <v>0.66666666666666663</v>
      </c>
      <c r="E6437" s="871">
        <v>-1.1000000000000001</v>
      </c>
      <c r="F6437" s="871">
        <v>572</v>
      </c>
      <c r="G6437" s="504">
        <v>0</v>
      </c>
      <c r="H6437" s="504">
        <v>572</v>
      </c>
      <c r="I6437" s="510">
        <v>572</v>
      </c>
    </row>
    <row r="6438" spans="3:9">
      <c r="C6438" s="869" t="s">
        <v>2087</v>
      </c>
      <c r="D6438" s="872">
        <v>0.70833333333333337</v>
      </c>
      <c r="E6438" s="871">
        <v>-1.1000000000000001</v>
      </c>
      <c r="F6438" s="871">
        <v>568</v>
      </c>
      <c r="G6438" s="504">
        <v>0</v>
      </c>
      <c r="H6438" s="504">
        <v>568</v>
      </c>
      <c r="I6438" s="510">
        <v>568</v>
      </c>
    </row>
    <row r="6439" spans="3:9">
      <c r="C6439" s="869" t="s">
        <v>2087</v>
      </c>
      <c r="D6439" s="872">
        <v>0.75</v>
      </c>
      <c r="E6439" s="871">
        <v>-1.1000000000000001</v>
      </c>
      <c r="F6439" s="871">
        <v>564</v>
      </c>
      <c r="G6439" s="504">
        <v>0</v>
      </c>
      <c r="H6439" s="504">
        <v>564</v>
      </c>
      <c r="I6439" s="510">
        <v>564</v>
      </c>
    </row>
    <row r="6440" spans="3:9">
      <c r="C6440" s="869" t="s">
        <v>2087</v>
      </c>
      <c r="D6440" s="872">
        <v>0.79166666666666663</v>
      </c>
      <c r="E6440" s="871">
        <v>-1.1000000000000001</v>
      </c>
      <c r="F6440" s="871">
        <v>563</v>
      </c>
      <c r="G6440" s="504">
        <v>0</v>
      </c>
      <c r="H6440" s="504">
        <v>563</v>
      </c>
      <c r="I6440" s="510">
        <v>563</v>
      </c>
    </row>
    <row r="6441" spans="3:9">
      <c r="C6441" s="869" t="s">
        <v>2087</v>
      </c>
      <c r="D6441" s="872">
        <v>0.83333333333333337</v>
      </c>
      <c r="E6441" s="871">
        <v>-1.1000000000000001</v>
      </c>
      <c r="F6441" s="871">
        <v>573</v>
      </c>
      <c r="G6441" s="504">
        <v>0</v>
      </c>
      <c r="H6441" s="504">
        <v>573</v>
      </c>
      <c r="I6441" s="510">
        <v>573</v>
      </c>
    </row>
    <row r="6442" spans="3:9">
      <c r="C6442" s="869" t="s">
        <v>2087</v>
      </c>
      <c r="D6442" s="872">
        <v>0.875</v>
      </c>
      <c r="E6442" s="871">
        <v>-1.1000000000000001</v>
      </c>
      <c r="F6442" s="871">
        <v>595</v>
      </c>
      <c r="G6442" s="504">
        <v>0</v>
      </c>
      <c r="H6442" s="504">
        <v>595</v>
      </c>
      <c r="I6442" s="510">
        <v>595</v>
      </c>
    </row>
    <row r="6443" spans="3:9">
      <c r="C6443" s="869" t="s">
        <v>2087</v>
      </c>
      <c r="D6443" s="872">
        <v>0.91666666666666663</v>
      </c>
      <c r="E6443" s="871">
        <v>-1.1000000000000001</v>
      </c>
      <c r="F6443" s="871">
        <v>588</v>
      </c>
      <c r="G6443" s="504">
        <v>0</v>
      </c>
      <c r="H6443" s="504">
        <v>588</v>
      </c>
      <c r="I6443" s="510">
        <v>588</v>
      </c>
    </row>
    <row r="6444" spans="3:9">
      <c r="C6444" s="869" t="s">
        <v>2087</v>
      </c>
      <c r="D6444" s="872">
        <v>0.95833333333333337</v>
      </c>
      <c r="E6444" s="871">
        <v>-1.1000000000000001</v>
      </c>
      <c r="F6444" s="871">
        <v>571</v>
      </c>
      <c r="G6444" s="504">
        <v>0</v>
      </c>
      <c r="H6444" s="504">
        <v>571</v>
      </c>
      <c r="I6444" s="510">
        <v>571</v>
      </c>
    </row>
    <row r="6445" spans="3:9">
      <c r="C6445" s="869" t="s">
        <v>2087</v>
      </c>
      <c r="D6445" s="872">
        <v>0</v>
      </c>
      <c r="E6445" s="871">
        <v>-1.1000000000000001</v>
      </c>
      <c r="F6445" s="871">
        <v>554</v>
      </c>
      <c r="G6445" s="504">
        <v>0</v>
      </c>
      <c r="H6445" s="504">
        <v>554</v>
      </c>
      <c r="I6445" s="510">
        <v>554</v>
      </c>
    </row>
    <row r="6446" spans="3:9">
      <c r="C6446" s="869" t="s">
        <v>2087</v>
      </c>
      <c r="D6446" s="872">
        <v>4.1666666666666664E-2</v>
      </c>
      <c r="E6446" s="871">
        <v>-1.1000000000000001</v>
      </c>
      <c r="F6446" s="871">
        <v>545</v>
      </c>
      <c r="G6446" s="504">
        <v>0</v>
      </c>
      <c r="H6446" s="504">
        <v>545</v>
      </c>
      <c r="I6446" s="510">
        <v>545</v>
      </c>
    </row>
    <row r="6447" spans="3:9">
      <c r="C6447" s="869" t="s">
        <v>2087</v>
      </c>
      <c r="D6447" s="872">
        <v>8.3333333333333329E-2</v>
      </c>
      <c r="E6447" s="871">
        <v>-1.1000000000000001</v>
      </c>
      <c r="F6447" s="871">
        <v>549</v>
      </c>
      <c r="G6447" s="504">
        <v>0</v>
      </c>
      <c r="H6447" s="504">
        <v>549</v>
      </c>
      <c r="I6447" s="510">
        <v>549</v>
      </c>
    </row>
    <row r="6448" spans="3:9">
      <c r="C6448" s="869" t="s">
        <v>2087</v>
      </c>
      <c r="D6448" s="872">
        <v>0.125</v>
      </c>
      <c r="E6448" s="871">
        <v>-1.1000000000000001</v>
      </c>
      <c r="F6448" s="871">
        <v>544</v>
      </c>
      <c r="G6448" s="504">
        <v>0</v>
      </c>
      <c r="H6448" s="504">
        <v>544</v>
      </c>
      <c r="I6448" s="510">
        <v>544</v>
      </c>
    </row>
    <row r="6449" spans="3:9">
      <c r="C6449" s="869" t="s">
        <v>2087</v>
      </c>
      <c r="D6449" s="872">
        <v>0.16666666666666666</v>
      </c>
      <c r="E6449" s="871">
        <v>-1.1000000000000001</v>
      </c>
      <c r="F6449" s="871">
        <v>529</v>
      </c>
      <c r="G6449" s="504">
        <v>0</v>
      </c>
      <c r="H6449" s="504">
        <v>529</v>
      </c>
      <c r="I6449" s="510">
        <v>529</v>
      </c>
    </row>
    <row r="6450" spans="3:9">
      <c r="C6450" s="869" t="s">
        <v>2087</v>
      </c>
      <c r="D6450" s="872">
        <v>0.20833333333333334</v>
      </c>
      <c r="E6450" s="871">
        <v>-1.2</v>
      </c>
      <c r="F6450" s="871">
        <v>509</v>
      </c>
      <c r="G6450" s="504">
        <v>0</v>
      </c>
      <c r="H6450" s="504">
        <v>509</v>
      </c>
      <c r="I6450" s="510">
        <v>509</v>
      </c>
    </row>
    <row r="6451" spans="3:9">
      <c r="C6451" s="869" t="s">
        <v>2087</v>
      </c>
      <c r="D6451" s="872">
        <v>0.25</v>
      </c>
      <c r="E6451" s="871">
        <v>-1.2</v>
      </c>
      <c r="F6451" s="871">
        <v>504</v>
      </c>
      <c r="G6451" s="504">
        <v>0</v>
      </c>
      <c r="H6451" s="504">
        <v>504</v>
      </c>
      <c r="I6451" s="510">
        <v>504</v>
      </c>
    </row>
    <row r="6452" spans="3:9">
      <c r="C6452" s="869" t="s">
        <v>2087</v>
      </c>
      <c r="D6452" s="872">
        <v>0.29166666666666669</v>
      </c>
      <c r="E6452" s="871">
        <v>-1.1000000000000001</v>
      </c>
      <c r="F6452" s="871">
        <v>504</v>
      </c>
      <c r="G6452" s="504">
        <v>0</v>
      </c>
      <c r="H6452" s="504">
        <v>504</v>
      </c>
      <c r="I6452" s="510">
        <v>504</v>
      </c>
    </row>
    <row r="6453" spans="3:9">
      <c r="C6453" s="869" t="s">
        <v>2087</v>
      </c>
      <c r="D6453" s="872">
        <v>0.33333333333333331</v>
      </c>
      <c r="E6453" s="871">
        <v>-1.2</v>
      </c>
      <c r="F6453" s="871">
        <v>518</v>
      </c>
      <c r="G6453" s="504">
        <v>0</v>
      </c>
      <c r="H6453" s="504">
        <v>518</v>
      </c>
      <c r="I6453" s="510">
        <v>518</v>
      </c>
    </row>
    <row r="6454" spans="3:9">
      <c r="C6454" s="869" t="s">
        <v>2087</v>
      </c>
      <c r="D6454" s="872">
        <v>0.375</v>
      </c>
      <c r="E6454" s="871">
        <v>-1.1000000000000001</v>
      </c>
      <c r="F6454" s="871">
        <v>538</v>
      </c>
      <c r="G6454" s="504">
        <v>0</v>
      </c>
      <c r="H6454" s="504">
        <v>538</v>
      </c>
      <c r="I6454" s="510">
        <v>538</v>
      </c>
    </row>
    <row r="6455" spans="3:9">
      <c r="C6455" s="869" t="s">
        <v>2087</v>
      </c>
      <c r="D6455" s="872">
        <v>0.41666666666666669</v>
      </c>
      <c r="E6455" s="871">
        <v>-1.1000000000000001</v>
      </c>
      <c r="F6455" s="871">
        <v>591</v>
      </c>
      <c r="G6455" s="504">
        <v>0</v>
      </c>
      <c r="H6455" s="504">
        <v>591</v>
      </c>
      <c r="I6455" s="510">
        <v>591</v>
      </c>
    </row>
    <row r="6456" spans="3:9">
      <c r="C6456" s="869" t="s">
        <v>2087</v>
      </c>
      <c r="D6456" s="872">
        <v>0.45833333333333331</v>
      </c>
      <c r="E6456" s="871">
        <v>-1.1000000000000001</v>
      </c>
      <c r="F6456" s="871">
        <v>608</v>
      </c>
      <c r="G6456" s="504">
        <v>0</v>
      </c>
      <c r="H6456" s="504">
        <v>608</v>
      </c>
      <c r="I6456" s="510">
        <v>608</v>
      </c>
    </row>
    <row r="6457" spans="3:9">
      <c r="C6457" s="869" t="s">
        <v>2087</v>
      </c>
      <c r="D6457" s="872">
        <v>0.5</v>
      </c>
      <c r="E6457" s="871">
        <v>-1.1000000000000001</v>
      </c>
      <c r="F6457" s="871">
        <v>582</v>
      </c>
      <c r="G6457" s="504">
        <v>0</v>
      </c>
      <c r="H6457" s="504">
        <v>582</v>
      </c>
      <c r="I6457" s="510">
        <v>582</v>
      </c>
    </row>
    <row r="6458" spans="3:9">
      <c r="C6458" s="869" t="s">
        <v>2087</v>
      </c>
      <c r="D6458" s="872">
        <v>0.54166666666666663</v>
      </c>
      <c r="E6458" s="871">
        <v>-1.1000000000000001</v>
      </c>
      <c r="F6458" s="871">
        <v>578</v>
      </c>
      <c r="G6458" s="504">
        <v>0</v>
      </c>
      <c r="H6458" s="504">
        <v>578</v>
      </c>
      <c r="I6458" s="510">
        <v>578</v>
      </c>
    </row>
    <row r="6459" spans="3:9">
      <c r="C6459" s="869" t="s">
        <v>2087</v>
      </c>
      <c r="D6459" s="872">
        <v>0.58333333333333337</v>
      </c>
      <c r="E6459" s="871">
        <v>-1.1000000000000001</v>
      </c>
      <c r="F6459" s="871">
        <v>588</v>
      </c>
      <c r="G6459" s="504">
        <v>0</v>
      </c>
      <c r="H6459" s="504">
        <v>588</v>
      </c>
      <c r="I6459" s="510">
        <v>588</v>
      </c>
    </row>
    <row r="6460" spans="3:9">
      <c r="C6460" s="869" t="s">
        <v>2087</v>
      </c>
      <c r="D6460" s="872">
        <v>0.625</v>
      </c>
      <c r="E6460" s="871">
        <v>-1.1000000000000001</v>
      </c>
      <c r="F6460" s="871">
        <v>605</v>
      </c>
      <c r="G6460" s="504">
        <v>0</v>
      </c>
      <c r="H6460" s="504">
        <v>605</v>
      </c>
      <c r="I6460" s="510">
        <v>605</v>
      </c>
    </row>
    <row r="6461" spans="3:9">
      <c r="C6461" s="869" t="s">
        <v>2087</v>
      </c>
      <c r="D6461" s="872">
        <v>0.66666666666666663</v>
      </c>
      <c r="E6461" s="871">
        <v>-1.1000000000000001</v>
      </c>
      <c r="F6461" s="871">
        <v>571</v>
      </c>
      <c r="G6461" s="504">
        <v>0</v>
      </c>
      <c r="H6461" s="504">
        <v>571</v>
      </c>
      <c r="I6461" s="510">
        <v>571</v>
      </c>
    </row>
    <row r="6462" spans="3:9">
      <c r="C6462" s="869" t="s">
        <v>2087</v>
      </c>
      <c r="D6462" s="872">
        <v>0.70833333333333337</v>
      </c>
      <c r="E6462" s="871">
        <v>-1.1000000000000001</v>
      </c>
      <c r="F6462" s="871">
        <v>541</v>
      </c>
      <c r="G6462" s="504">
        <v>0</v>
      </c>
      <c r="H6462" s="504">
        <v>541</v>
      </c>
      <c r="I6462" s="510">
        <v>541</v>
      </c>
    </row>
    <row r="6463" spans="3:9">
      <c r="C6463" s="869" t="s">
        <v>2087</v>
      </c>
      <c r="D6463" s="872">
        <v>0.75</v>
      </c>
      <c r="E6463" s="871">
        <v>518.70000000000005</v>
      </c>
      <c r="F6463" s="871">
        <v>593</v>
      </c>
      <c r="G6463" s="504">
        <v>518.70000000000005</v>
      </c>
      <c r="H6463" s="504">
        <v>593</v>
      </c>
      <c r="I6463" s="510">
        <v>1111.7</v>
      </c>
    </row>
    <row r="6464" spans="3:9">
      <c r="C6464" s="869" t="s">
        <v>2087</v>
      </c>
      <c r="D6464" s="872">
        <v>0.79166666666666663</v>
      </c>
      <c r="E6464" s="871">
        <v>560.20000000000005</v>
      </c>
      <c r="F6464" s="871">
        <v>462</v>
      </c>
      <c r="G6464" s="504">
        <v>560.20000000000005</v>
      </c>
      <c r="H6464" s="504">
        <v>462</v>
      </c>
      <c r="I6464" s="510">
        <v>1022.2</v>
      </c>
    </row>
    <row r="6465" spans="3:9">
      <c r="C6465" s="869" t="s">
        <v>2087</v>
      </c>
      <c r="D6465" s="872">
        <v>0.83333333333333337</v>
      </c>
      <c r="E6465" s="871">
        <v>560.1</v>
      </c>
      <c r="F6465" s="871">
        <v>397</v>
      </c>
      <c r="G6465" s="504">
        <v>560.1</v>
      </c>
      <c r="H6465" s="504">
        <v>397</v>
      </c>
      <c r="I6465" s="510">
        <v>957.1</v>
      </c>
    </row>
    <row r="6466" spans="3:9">
      <c r="C6466" s="869" t="s">
        <v>2087</v>
      </c>
      <c r="D6466" s="872">
        <v>0.875</v>
      </c>
      <c r="E6466" s="871">
        <v>560</v>
      </c>
      <c r="F6466" s="871">
        <v>400</v>
      </c>
      <c r="G6466" s="504">
        <v>560</v>
      </c>
      <c r="H6466" s="504">
        <v>400</v>
      </c>
      <c r="I6466" s="510">
        <v>960</v>
      </c>
    </row>
    <row r="6467" spans="3:9">
      <c r="C6467" s="869" t="s">
        <v>2087</v>
      </c>
      <c r="D6467" s="872">
        <v>0.91666666666666663</v>
      </c>
      <c r="E6467" s="871">
        <v>549.5</v>
      </c>
      <c r="F6467" s="871">
        <v>418</v>
      </c>
      <c r="G6467" s="504">
        <v>549.5</v>
      </c>
      <c r="H6467" s="504">
        <v>418</v>
      </c>
      <c r="I6467" s="510">
        <v>967.5</v>
      </c>
    </row>
    <row r="6468" spans="3:9">
      <c r="C6468" s="869" t="s">
        <v>2087</v>
      </c>
      <c r="D6468" s="872">
        <v>0.95833333333333337</v>
      </c>
      <c r="E6468" s="871">
        <v>529.6</v>
      </c>
      <c r="F6468" s="871">
        <v>416</v>
      </c>
      <c r="G6468" s="504">
        <v>529.6</v>
      </c>
      <c r="H6468" s="504">
        <v>416</v>
      </c>
      <c r="I6468" s="510">
        <v>945.6</v>
      </c>
    </row>
    <row r="6469" spans="3:9">
      <c r="C6469" s="869" t="s">
        <v>2087</v>
      </c>
      <c r="D6469" s="872">
        <v>0</v>
      </c>
      <c r="E6469" s="871">
        <v>530</v>
      </c>
      <c r="F6469" s="871">
        <v>406</v>
      </c>
      <c r="G6469" s="504">
        <v>530</v>
      </c>
      <c r="H6469" s="504">
        <v>406</v>
      </c>
      <c r="I6469" s="510">
        <v>936</v>
      </c>
    </row>
    <row r="6470" spans="3:9">
      <c r="C6470" s="869" t="s">
        <v>2087</v>
      </c>
      <c r="D6470" s="872">
        <v>4.1666666666666664E-2</v>
      </c>
      <c r="E6470" s="871">
        <v>530.29999999999995</v>
      </c>
      <c r="F6470" s="871">
        <v>407</v>
      </c>
      <c r="G6470" s="504">
        <v>530.29999999999995</v>
      </c>
      <c r="H6470" s="504">
        <v>407</v>
      </c>
      <c r="I6470" s="510">
        <v>937.3</v>
      </c>
    </row>
    <row r="6471" spans="3:9">
      <c r="C6471" s="869" t="s">
        <v>2087</v>
      </c>
      <c r="D6471" s="872">
        <v>8.3333333333333329E-2</v>
      </c>
      <c r="E6471" s="871">
        <v>529.70000000000005</v>
      </c>
      <c r="F6471" s="871">
        <v>409</v>
      </c>
      <c r="G6471" s="504">
        <v>529.70000000000005</v>
      </c>
      <c r="H6471" s="504">
        <v>409</v>
      </c>
      <c r="I6471" s="510">
        <v>938.7</v>
      </c>
    </row>
    <row r="6472" spans="3:9">
      <c r="C6472" s="869" t="s">
        <v>2087</v>
      </c>
      <c r="D6472" s="872">
        <v>0.125</v>
      </c>
      <c r="E6472" s="871">
        <v>530</v>
      </c>
      <c r="F6472" s="871">
        <v>408</v>
      </c>
      <c r="G6472" s="504">
        <v>530</v>
      </c>
      <c r="H6472" s="504">
        <v>408</v>
      </c>
      <c r="I6472" s="510">
        <v>938</v>
      </c>
    </row>
    <row r="6473" spans="3:9">
      <c r="C6473" s="869" t="s">
        <v>2087</v>
      </c>
      <c r="D6473" s="872">
        <v>0.16666666666666666</v>
      </c>
      <c r="E6473" s="871">
        <v>530</v>
      </c>
      <c r="F6473" s="871">
        <v>406</v>
      </c>
      <c r="G6473" s="504">
        <v>530</v>
      </c>
      <c r="H6473" s="504">
        <v>406</v>
      </c>
      <c r="I6473" s="510">
        <v>936</v>
      </c>
    </row>
    <row r="6474" spans="3:9">
      <c r="C6474" s="869" t="s">
        <v>2087</v>
      </c>
      <c r="D6474" s="872">
        <v>0.20833333333333334</v>
      </c>
      <c r="E6474" s="871">
        <v>533.9</v>
      </c>
      <c r="F6474" s="871">
        <v>409</v>
      </c>
      <c r="G6474" s="504">
        <v>533.9</v>
      </c>
      <c r="H6474" s="504">
        <v>409</v>
      </c>
      <c r="I6474" s="510">
        <v>942.9</v>
      </c>
    </row>
    <row r="6475" spans="3:9">
      <c r="C6475" s="869" t="s">
        <v>2087</v>
      </c>
      <c r="D6475" s="872">
        <v>0.25</v>
      </c>
      <c r="E6475" s="871">
        <v>550.4</v>
      </c>
      <c r="F6475" s="871">
        <v>413</v>
      </c>
      <c r="G6475" s="504">
        <v>550.4</v>
      </c>
      <c r="H6475" s="504">
        <v>413</v>
      </c>
      <c r="I6475" s="510">
        <v>963.4</v>
      </c>
    </row>
    <row r="6476" spans="3:9">
      <c r="C6476" s="869" t="s">
        <v>2087</v>
      </c>
      <c r="D6476" s="872">
        <v>0.29166666666666669</v>
      </c>
      <c r="E6476" s="871">
        <v>550.1</v>
      </c>
      <c r="F6476" s="871">
        <v>434</v>
      </c>
      <c r="G6476" s="504">
        <v>550.1</v>
      </c>
      <c r="H6476" s="504">
        <v>434</v>
      </c>
      <c r="I6476" s="510">
        <v>984.1</v>
      </c>
    </row>
    <row r="6477" spans="3:9">
      <c r="C6477" s="869" t="s">
        <v>2087</v>
      </c>
      <c r="D6477" s="872">
        <v>0.33333333333333331</v>
      </c>
      <c r="E6477" s="871">
        <v>550</v>
      </c>
      <c r="F6477" s="871">
        <v>426</v>
      </c>
      <c r="G6477" s="504">
        <v>550</v>
      </c>
      <c r="H6477" s="504">
        <v>426</v>
      </c>
      <c r="I6477" s="510">
        <v>976</v>
      </c>
    </row>
    <row r="6478" spans="3:9">
      <c r="C6478" s="869" t="s">
        <v>2087</v>
      </c>
      <c r="D6478" s="872">
        <v>0.375</v>
      </c>
      <c r="E6478" s="871">
        <v>550</v>
      </c>
      <c r="F6478" s="871">
        <v>418</v>
      </c>
      <c r="G6478" s="504">
        <v>550</v>
      </c>
      <c r="H6478" s="504">
        <v>418</v>
      </c>
      <c r="I6478" s="510">
        <v>968</v>
      </c>
    </row>
    <row r="6479" spans="3:9">
      <c r="C6479" s="869" t="s">
        <v>2087</v>
      </c>
      <c r="D6479" s="872">
        <v>0.41666666666666669</v>
      </c>
      <c r="E6479" s="871">
        <v>550.1</v>
      </c>
      <c r="F6479" s="871">
        <v>402</v>
      </c>
      <c r="G6479" s="504">
        <v>550.1</v>
      </c>
      <c r="H6479" s="504">
        <v>402</v>
      </c>
      <c r="I6479" s="510">
        <v>952.1</v>
      </c>
    </row>
    <row r="6480" spans="3:9">
      <c r="C6480" s="869" t="s">
        <v>2087</v>
      </c>
      <c r="D6480" s="872">
        <v>0.45833333333333331</v>
      </c>
      <c r="E6480" s="871">
        <v>550</v>
      </c>
      <c r="F6480" s="871">
        <v>391</v>
      </c>
      <c r="G6480" s="504">
        <v>550</v>
      </c>
      <c r="H6480" s="504">
        <v>391</v>
      </c>
      <c r="I6480" s="510">
        <v>941</v>
      </c>
    </row>
    <row r="6481" spans="3:9">
      <c r="C6481" s="869" t="s">
        <v>2087</v>
      </c>
      <c r="D6481" s="872">
        <v>0.5</v>
      </c>
      <c r="E6481" s="871">
        <v>562.4</v>
      </c>
      <c r="F6481" s="871">
        <v>242</v>
      </c>
      <c r="G6481" s="504">
        <v>562.4</v>
      </c>
      <c r="H6481" s="504">
        <v>242</v>
      </c>
      <c r="I6481" s="510">
        <v>804.4</v>
      </c>
    </row>
    <row r="6482" spans="3:9">
      <c r="C6482" s="869" t="s">
        <v>2087</v>
      </c>
      <c r="D6482" s="872">
        <v>0.54166666666666663</v>
      </c>
      <c r="E6482" s="871">
        <v>754.7</v>
      </c>
      <c r="F6482" s="871">
        <v>150</v>
      </c>
      <c r="G6482" s="504">
        <v>754.7</v>
      </c>
      <c r="H6482" s="504">
        <v>150</v>
      </c>
      <c r="I6482" s="510">
        <v>904.7</v>
      </c>
    </row>
    <row r="6483" spans="3:9">
      <c r="C6483" s="869" t="s">
        <v>2087</v>
      </c>
      <c r="D6483" s="872">
        <v>0.58333333333333337</v>
      </c>
      <c r="E6483" s="871">
        <v>669.3</v>
      </c>
      <c r="F6483" s="871">
        <v>251</v>
      </c>
      <c r="G6483" s="504">
        <v>669.3</v>
      </c>
      <c r="H6483" s="504">
        <v>251</v>
      </c>
      <c r="I6483" s="510">
        <v>920.3</v>
      </c>
    </row>
    <row r="6484" spans="3:9">
      <c r="C6484" s="869" t="s">
        <v>2087</v>
      </c>
      <c r="D6484" s="872">
        <v>0.625</v>
      </c>
      <c r="E6484" s="871">
        <v>704.2</v>
      </c>
      <c r="F6484" s="871">
        <v>410</v>
      </c>
      <c r="G6484" s="504">
        <v>704.2</v>
      </c>
      <c r="H6484" s="504">
        <v>410</v>
      </c>
      <c r="I6484" s="510">
        <v>1114.2</v>
      </c>
    </row>
    <row r="6485" spans="3:9">
      <c r="C6485" s="869" t="s">
        <v>2087</v>
      </c>
      <c r="D6485" s="872">
        <v>0.66666666666666663</v>
      </c>
      <c r="E6485" s="871">
        <v>792.1</v>
      </c>
      <c r="F6485" s="871">
        <v>339</v>
      </c>
      <c r="G6485" s="504">
        <v>792.1</v>
      </c>
      <c r="H6485" s="504">
        <v>339</v>
      </c>
      <c r="I6485" s="510">
        <v>1131.0999999999999</v>
      </c>
    </row>
    <row r="6486" spans="3:9">
      <c r="C6486" s="869" t="s">
        <v>2087</v>
      </c>
      <c r="D6486" s="872">
        <v>0.70833333333333337</v>
      </c>
      <c r="E6486" s="871">
        <v>538.20000000000005</v>
      </c>
      <c r="F6486" s="871">
        <v>542</v>
      </c>
      <c r="G6486" s="504">
        <v>538.20000000000005</v>
      </c>
      <c r="H6486" s="504">
        <v>542</v>
      </c>
      <c r="I6486" s="510">
        <v>1080.2</v>
      </c>
    </row>
    <row r="6487" spans="3:9">
      <c r="C6487" s="869" t="s">
        <v>2087</v>
      </c>
      <c r="D6487" s="872">
        <v>0.75</v>
      </c>
      <c r="E6487" s="871">
        <v>509.4</v>
      </c>
      <c r="F6487" s="871">
        <v>532</v>
      </c>
      <c r="G6487" s="504">
        <v>509.4</v>
      </c>
      <c r="H6487" s="504">
        <v>532</v>
      </c>
      <c r="I6487" s="510">
        <v>1041.4000000000001</v>
      </c>
    </row>
    <row r="6488" spans="3:9">
      <c r="C6488" s="869" t="s">
        <v>2087</v>
      </c>
      <c r="D6488" s="872">
        <v>0.79166666666666663</v>
      </c>
      <c r="E6488" s="871">
        <v>479.3</v>
      </c>
      <c r="F6488" s="871">
        <v>474</v>
      </c>
      <c r="G6488" s="504">
        <v>479.3</v>
      </c>
      <c r="H6488" s="504">
        <v>474</v>
      </c>
      <c r="I6488" s="510">
        <v>953.3</v>
      </c>
    </row>
    <row r="6489" spans="3:9">
      <c r="C6489" s="869" t="s">
        <v>2087</v>
      </c>
      <c r="D6489" s="872">
        <v>0.83333333333333337</v>
      </c>
      <c r="E6489" s="871">
        <v>479.5</v>
      </c>
      <c r="F6489" s="871">
        <v>472</v>
      </c>
      <c r="G6489" s="504">
        <v>479.5</v>
      </c>
      <c r="H6489" s="504">
        <v>472</v>
      </c>
      <c r="I6489" s="510">
        <v>951.5</v>
      </c>
    </row>
    <row r="6490" spans="3:9">
      <c r="C6490" s="869" t="s">
        <v>2087</v>
      </c>
      <c r="D6490" s="872">
        <v>0.875</v>
      </c>
      <c r="E6490" s="871">
        <v>479.9</v>
      </c>
      <c r="F6490" s="871">
        <v>464</v>
      </c>
      <c r="G6490" s="504">
        <v>479.9</v>
      </c>
      <c r="H6490" s="504">
        <v>464</v>
      </c>
      <c r="I6490" s="510">
        <v>943.9</v>
      </c>
    </row>
    <row r="6491" spans="3:9">
      <c r="C6491" s="869" t="s">
        <v>2087</v>
      </c>
      <c r="D6491" s="872">
        <v>0.91666666666666663</v>
      </c>
      <c r="E6491" s="871">
        <v>507.1</v>
      </c>
      <c r="F6491" s="871">
        <v>420</v>
      </c>
      <c r="G6491" s="504">
        <v>507.1</v>
      </c>
      <c r="H6491" s="504">
        <v>420</v>
      </c>
      <c r="I6491" s="510">
        <v>927.1</v>
      </c>
    </row>
    <row r="6492" spans="3:9">
      <c r="C6492" s="869" t="s">
        <v>2087</v>
      </c>
      <c r="D6492" s="872">
        <v>0.95833333333333337</v>
      </c>
      <c r="E6492" s="871">
        <v>521.1</v>
      </c>
      <c r="F6492" s="871">
        <v>436</v>
      </c>
      <c r="G6492" s="504">
        <v>521.1</v>
      </c>
      <c r="H6492" s="504">
        <v>436</v>
      </c>
      <c r="I6492" s="510">
        <v>957.1</v>
      </c>
    </row>
    <row r="6493" spans="3:9">
      <c r="C6493" s="869" t="s">
        <v>2087</v>
      </c>
      <c r="D6493" s="872">
        <v>0</v>
      </c>
      <c r="E6493" s="871">
        <v>519.9</v>
      </c>
      <c r="F6493" s="871">
        <v>441</v>
      </c>
      <c r="G6493" s="504">
        <v>519.9</v>
      </c>
      <c r="H6493" s="504">
        <v>441</v>
      </c>
      <c r="I6493" s="510">
        <v>960.9</v>
      </c>
    </row>
    <row r="6494" spans="3:9">
      <c r="C6494" s="869" t="s">
        <v>2087</v>
      </c>
      <c r="D6494" s="872">
        <v>4.1666666666666664E-2</v>
      </c>
      <c r="E6494" s="871">
        <v>516</v>
      </c>
      <c r="F6494" s="871">
        <v>439</v>
      </c>
      <c r="G6494" s="504">
        <v>516</v>
      </c>
      <c r="H6494" s="504">
        <v>439</v>
      </c>
      <c r="I6494" s="510">
        <v>955</v>
      </c>
    </row>
    <row r="6495" spans="3:9">
      <c r="C6495" s="869" t="s">
        <v>2087</v>
      </c>
      <c r="D6495" s="872">
        <v>8.3333333333333329E-2</v>
      </c>
      <c r="E6495" s="871">
        <v>499.6</v>
      </c>
      <c r="F6495" s="871">
        <v>441</v>
      </c>
      <c r="G6495" s="504">
        <v>499.6</v>
      </c>
      <c r="H6495" s="504">
        <v>441</v>
      </c>
      <c r="I6495" s="510">
        <v>940.6</v>
      </c>
    </row>
    <row r="6496" spans="3:9">
      <c r="C6496" s="869" t="s">
        <v>2087</v>
      </c>
      <c r="D6496" s="872">
        <v>0.125</v>
      </c>
      <c r="E6496" s="871">
        <v>503.1</v>
      </c>
      <c r="F6496" s="871">
        <v>431</v>
      </c>
      <c r="G6496" s="504">
        <v>503.1</v>
      </c>
      <c r="H6496" s="504">
        <v>431</v>
      </c>
      <c r="I6496" s="510">
        <v>934.1</v>
      </c>
    </row>
    <row r="6497" spans="3:9">
      <c r="C6497" s="869" t="s">
        <v>2087</v>
      </c>
      <c r="D6497" s="872">
        <v>0.16666666666666666</v>
      </c>
      <c r="E6497" s="871">
        <v>520.20000000000005</v>
      </c>
      <c r="F6497" s="871">
        <v>423</v>
      </c>
      <c r="G6497" s="504">
        <v>520.20000000000005</v>
      </c>
      <c r="H6497" s="504">
        <v>423</v>
      </c>
      <c r="I6497" s="510">
        <v>943.2</v>
      </c>
    </row>
    <row r="6498" spans="3:9">
      <c r="C6498" s="869" t="s">
        <v>2087</v>
      </c>
      <c r="D6498" s="872">
        <v>0.20833333333333334</v>
      </c>
      <c r="E6498" s="871">
        <v>520</v>
      </c>
      <c r="F6498" s="871">
        <v>424</v>
      </c>
      <c r="G6498" s="504">
        <v>520</v>
      </c>
      <c r="H6498" s="504">
        <v>424</v>
      </c>
      <c r="I6498" s="510">
        <v>944</v>
      </c>
    </row>
    <row r="6499" spans="3:9">
      <c r="C6499" s="869" t="s">
        <v>2087</v>
      </c>
      <c r="D6499" s="872">
        <v>0.25</v>
      </c>
      <c r="E6499" s="871">
        <v>520.4</v>
      </c>
      <c r="F6499" s="871">
        <v>420</v>
      </c>
      <c r="G6499" s="504">
        <v>520.4</v>
      </c>
      <c r="H6499" s="504">
        <v>420</v>
      </c>
      <c r="I6499" s="510">
        <v>940.4</v>
      </c>
    </row>
    <row r="6500" spans="3:9">
      <c r="C6500" s="869" t="s">
        <v>2087</v>
      </c>
      <c r="D6500" s="872">
        <v>0.29166666666666669</v>
      </c>
      <c r="E6500" s="871">
        <v>519.6</v>
      </c>
      <c r="F6500" s="871">
        <v>402</v>
      </c>
      <c r="G6500" s="504">
        <v>519.6</v>
      </c>
      <c r="H6500" s="504">
        <v>402</v>
      </c>
      <c r="I6500" s="510">
        <v>921.6</v>
      </c>
    </row>
    <row r="6501" spans="3:9">
      <c r="C6501" s="869" t="s">
        <v>2087</v>
      </c>
      <c r="D6501" s="872">
        <v>0.33333333333333331</v>
      </c>
      <c r="E6501" s="871">
        <v>519.6</v>
      </c>
      <c r="F6501" s="871">
        <v>412</v>
      </c>
      <c r="G6501" s="504">
        <v>519.6</v>
      </c>
      <c r="H6501" s="504">
        <v>412</v>
      </c>
      <c r="I6501" s="510">
        <v>931.6</v>
      </c>
    </row>
    <row r="6502" spans="3:9">
      <c r="C6502" s="869" t="s">
        <v>2087</v>
      </c>
      <c r="D6502" s="872">
        <v>0.375</v>
      </c>
      <c r="E6502" s="871">
        <v>545.29999999999995</v>
      </c>
      <c r="F6502" s="871">
        <v>426</v>
      </c>
      <c r="G6502" s="504">
        <v>545.29999999999995</v>
      </c>
      <c r="H6502" s="504">
        <v>426</v>
      </c>
      <c r="I6502" s="510">
        <v>971.3</v>
      </c>
    </row>
    <row r="6503" spans="3:9">
      <c r="C6503" s="869" t="s">
        <v>2087</v>
      </c>
      <c r="D6503" s="872">
        <v>0.41666666666666669</v>
      </c>
      <c r="E6503" s="871">
        <v>646.4</v>
      </c>
      <c r="F6503" s="871">
        <v>459</v>
      </c>
      <c r="G6503" s="504">
        <v>646.4</v>
      </c>
      <c r="H6503" s="504">
        <v>459</v>
      </c>
      <c r="I6503" s="510">
        <v>1105.4000000000001</v>
      </c>
    </row>
    <row r="6504" spans="3:9">
      <c r="C6504" s="869" t="s">
        <v>2087</v>
      </c>
      <c r="D6504" s="872">
        <v>0.45833333333333331</v>
      </c>
      <c r="E6504" s="871">
        <v>650.29999999999995</v>
      </c>
      <c r="F6504" s="871">
        <v>463</v>
      </c>
      <c r="G6504" s="504">
        <v>650.29999999999995</v>
      </c>
      <c r="H6504" s="504">
        <v>463</v>
      </c>
      <c r="I6504" s="510">
        <v>1113.3</v>
      </c>
    </row>
    <row r="6505" spans="3:9">
      <c r="C6505" s="869" t="s">
        <v>2087</v>
      </c>
      <c r="D6505" s="872">
        <v>0.5</v>
      </c>
      <c r="E6505" s="871">
        <v>649.9</v>
      </c>
      <c r="F6505" s="871">
        <v>463</v>
      </c>
      <c r="G6505" s="504">
        <v>649.9</v>
      </c>
      <c r="H6505" s="504">
        <v>463</v>
      </c>
      <c r="I6505" s="510">
        <v>1112.9000000000001</v>
      </c>
    </row>
    <row r="6506" spans="3:9">
      <c r="C6506" s="869" t="s">
        <v>2087</v>
      </c>
      <c r="D6506" s="872">
        <v>0.54166666666666663</v>
      </c>
      <c r="E6506" s="871">
        <v>650.1</v>
      </c>
      <c r="F6506" s="871">
        <v>464</v>
      </c>
      <c r="G6506" s="504">
        <v>650.1</v>
      </c>
      <c r="H6506" s="504">
        <v>464</v>
      </c>
      <c r="I6506" s="510">
        <v>1114.0999999999999</v>
      </c>
    </row>
    <row r="6507" spans="3:9">
      <c r="C6507" s="869" t="s">
        <v>2087</v>
      </c>
      <c r="D6507" s="872">
        <v>0.58333333333333337</v>
      </c>
      <c r="E6507" s="871">
        <v>650</v>
      </c>
      <c r="F6507" s="871">
        <v>464</v>
      </c>
      <c r="G6507" s="504">
        <v>650</v>
      </c>
      <c r="H6507" s="504">
        <v>464</v>
      </c>
      <c r="I6507" s="510">
        <v>1114</v>
      </c>
    </row>
    <row r="6508" spans="3:9">
      <c r="C6508" s="869" t="s">
        <v>2087</v>
      </c>
      <c r="D6508" s="872">
        <v>0.625</v>
      </c>
      <c r="E6508" s="871">
        <v>649.9</v>
      </c>
      <c r="F6508" s="871">
        <v>463</v>
      </c>
      <c r="G6508" s="504">
        <v>649.9</v>
      </c>
      <c r="H6508" s="504">
        <v>463</v>
      </c>
      <c r="I6508" s="510">
        <v>1112.9000000000001</v>
      </c>
    </row>
    <row r="6509" spans="3:9">
      <c r="C6509" s="869" t="s">
        <v>2087</v>
      </c>
      <c r="D6509" s="872">
        <v>0.66666666666666663</v>
      </c>
      <c r="E6509" s="871">
        <v>650.1</v>
      </c>
      <c r="F6509" s="871">
        <v>463</v>
      </c>
      <c r="G6509" s="504">
        <v>650.1</v>
      </c>
      <c r="H6509" s="504">
        <v>463</v>
      </c>
      <c r="I6509" s="510">
        <v>1113.0999999999999</v>
      </c>
    </row>
    <row r="6510" spans="3:9">
      <c r="C6510" s="869" t="s">
        <v>2087</v>
      </c>
      <c r="D6510" s="872">
        <v>0.70833333333333337</v>
      </c>
      <c r="E6510" s="871">
        <v>650.1</v>
      </c>
      <c r="F6510" s="871">
        <v>467</v>
      </c>
      <c r="G6510" s="504">
        <v>650.1</v>
      </c>
      <c r="H6510" s="504">
        <v>467</v>
      </c>
      <c r="I6510" s="510">
        <v>1117.0999999999999</v>
      </c>
    </row>
    <row r="6511" spans="3:9">
      <c r="C6511" s="869" t="s">
        <v>2087</v>
      </c>
      <c r="D6511" s="872">
        <v>0.75</v>
      </c>
      <c r="E6511" s="871">
        <v>650</v>
      </c>
      <c r="F6511" s="871">
        <v>466</v>
      </c>
      <c r="G6511" s="504">
        <v>650</v>
      </c>
      <c r="H6511" s="504">
        <v>466</v>
      </c>
      <c r="I6511" s="510">
        <v>1116</v>
      </c>
    </row>
    <row r="6512" spans="3:9">
      <c r="C6512" s="869" t="s">
        <v>2087</v>
      </c>
      <c r="D6512" s="872">
        <v>0.79166666666666663</v>
      </c>
      <c r="E6512" s="871">
        <v>649.9</v>
      </c>
      <c r="F6512" s="871">
        <v>465</v>
      </c>
      <c r="G6512" s="504">
        <v>649.9</v>
      </c>
      <c r="H6512" s="504">
        <v>465</v>
      </c>
      <c r="I6512" s="510">
        <v>1114.9000000000001</v>
      </c>
    </row>
    <row r="6513" spans="3:9">
      <c r="C6513" s="869" t="s">
        <v>2087</v>
      </c>
      <c r="D6513" s="872">
        <v>0.83333333333333337</v>
      </c>
      <c r="E6513" s="871">
        <v>572.5</v>
      </c>
      <c r="F6513" s="871">
        <v>446</v>
      </c>
      <c r="G6513" s="504">
        <v>572.5</v>
      </c>
      <c r="H6513" s="504">
        <v>446</v>
      </c>
      <c r="I6513" s="510">
        <v>1018.5</v>
      </c>
    </row>
    <row r="6514" spans="3:9">
      <c r="C6514" s="869" t="s">
        <v>2087</v>
      </c>
      <c r="D6514" s="872">
        <v>0.875</v>
      </c>
      <c r="E6514" s="871">
        <v>549.5</v>
      </c>
      <c r="F6514" s="871">
        <v>438</v>
      </c>
      <c r="G6514" s="504">
        <v>549.5</v>
      </c>
      <c r="H6514" s="504">
        <v>438</v>
      </c>
      <c r="I6514" s="510">
        <v>987.5</v>
      </c>
    </row>
    <row r="6515" spans="3:9">
      <c r="C6515" s="869" t="s">
        <v>2087</v>
      </c>
      <c r="D6515" s="872">
        <v>0.91666666666666663</v>
      </c>
      <c r="E6515" s="871">
        <v>550.20000000000005</v>
      </c>
      <c r="F6515" s="871">
        <v>434</v>
      </c>
      <c r="G6515" s="504">
        <v>550.20000000000005</v>
      </c>
      <c r="H6515" s="504">
        <v>434</v>
      </c>
      <c r="I6515" s="510">
        <v>984.2</v>
      </c>
    </row>
    <row r="6516" spans="3:9">
      <c r="C6516" s="869" t="s">
        <v>2087</v>
      </c>
      <c r="D6516" s="872">
        <v>0.95833333333333337</v>
      </c>
      <c r="E6516" s="871">
        <v>549.70000000000005</v>
      </c>
      <c r="F6516" s="871">
        <v>419</v>
      </c>
      <c r="G6516" s="504">
        <v>549.70000000000005</v>
      </c>
      <c r="H6516" s="504">
        <v>419</v>
      </c>
      <c r="I6516" s="510">
        <v>968.7</v>
      </c>
    </row>
    <row r="6517" spans="3:9">
      <c r="C6517" s="869" t="s">
        <v>2087</v>
      </c>
      <c r="D6517" s="872">
        <v>0</v>
      </c>
      <c r="E6517" s="871">
        <v>556.20000000000005</v>
      </c>
      <c r="F6517" s="871">
        <v>392</v>
      </c>
      <c r="G6517" s="504">
        <v>556.20000000000005</v>
      </c>
      <c r="H6517" s="504">
        <v>392</v>
      </c>
      <c r="I6517" s="510">
        <v>948.2</v>
      </c>
    </row>
    <row r="6518" spans="3:9">
      <c r="C6518" s="869" t="s">
        <v>2087</v>
      </c>
      <c r="D6518" s="872">
        <v>4.1666666666666664E-2</v>
      </c>
      <c r="E6518" s="871">
        <v>569.4</v>
      </c>
      <c r="F6518" s="871">
        <v>458</v>
      </c>
      <c r="G6518" s="504">
        <v>569.4</v>
      </c>
      <c r="H6518" s="504">
        <v>458</v>
      </c>
      <c r="I6518" s="510">
        <v>1027.4000000000001</v>
      </c>
    </row>
    <row r="6519" spans="3:9">
      <c r="C6519" s="869" t="s">
        <v>2087</v>
      </c>
      <c r="D6519" s="872">
        <v>8.3333333333333329E-2</v>
      </c>
      <c r="E6519" s="871">
        <v>642.29999999999995</v>
      </c>
      <c r="F6519" s="871">
        <v>523</v>
      </c>
      <c r="G6519" s="504">
        <v>642.29999999999995</v>
      </c>
      <c r="H6519" s="504">
        <v>523</v>
      </c>
      <c r="I6519" s="510">
        <v>1165.3</v>
      </c>
    </row>
    <row r="6520" spans="3:9">
      <c r="C6520" s="869" t="s">
        <v>2087</v>
      </c>
      <c r="D6520" s="872">
        <v>0.125</v>
      </c>
      <c r="E6520" s="871">
        <v>645.4</v>
      </c>
      <c r="F6520" s="871">
        <v>545</v>
      </c>
      <c r="G6520" s="504">
        <v>645.4</v>
      </c>
      <c r="H6520" s="504">
        <v>545</v>
      </c>
      <c r="I6520" s="510">
        <v>1190.4000000000001</v>
      </c>
    </row>
    <row r="6521" spans="3:9">
      <c r="C6521" s="869" t="s">
        <v>2087</v>
      </c>
      <c r="D6521" s="872">
        <v>0.16666666666666666</v>
      </c>
      <c r="E6521" s="871">
        <v>680.3</v>
      </c>
      <c r="F6521" s="871">
        <v>399</v>
      </c>
      <c r="G6521" s="504">
        <v>680.3</v>
      </c>
      <c r="H6521" s="504">
        <v>399</v>
      </c>
      <c r="I6521" s="510">
        <v>1079.3</v>
      </c>
    </row>
    <row r="6522" spans="3:9">
      <c r="C6522" s="869" t="s">
        <v>2087</v>
      </c>
      <c r="D6522" s="872">
        <v>0.20833333333333334</v>
      </c>
      <c r="E6522" s="871">
        <v>788.4</v>
      </c>
      <c r="F6522" s="871">
        <v>294</v>
      </c>
      <c r="G6522" s="504">
        <v>788.4</v>
      </c>
      <c r="H6522" s="504">
        <v>294</v>
      </c>
      <c r="I6522" s="510">
        <v>1082.4000000000001</v>
      </c>
    </row>
    <row r="6523" spans="3:9">
      <c r="C6523" s="869" t="s">
        <v>2087</v>
      </c>
      <c r="D6523" s="872">
        <v>0.25</v>
      </c>
      <c r="E6523" s="871">
        <v>668.8</v>
      </c>
      <c r="F6523" s="871">
        <v>459</v>
      </c>
      <c r="G6523" s="504">
        <v>668.8</v>
      </c>
      <c r="H6523" s="504">
        <v>459</v>
      </c>
      <c r="I6523" s="510">
        <v>1127.8</v>
      </c>
    </row>
    <row r="6524" spans="3:9">
      <c r="C6524" s="869" t="s">
        <v>2087</v>
      </c>
      <c r="D6524" s="872">
        <v>0.29166666666666669</v>
      </c>
      <c r="E6524" s="871">
        <v>601.1</v>
      </c>
      <c r="F6524" s="871">
        <v>460</v>
      </c>
      <c r="G6524" s="504">
        <v>601.1</v>
      </c>
      <c r="H6524" s="504">
        <v>460</v>
      </c>
      <c r="I6524" s="510">
        <v>1061.0999999999999</v>
      </c>
    </row>
    <row r="6525" spans="3:9">
      <c r="C6525" s="869" t="s">
        <v>2087</v>
      </c>
      <c r="D6525" s="872">
        <v>0.33333333333333331</v>
      </c>
      <c r="E6525" s="871">
        <v>599.6</v>
      </c>
      <c r="F6525" s="871">
        <v>299</v>
      </c>
      <c r="G6525" s="504">
        <v>599.6</v>
      </c>
      <c r="H6525" s="504">
        <v>299</v>
      </c>
      <c r="I6525" s="510">
        <v>898.6</v>
      </c>
    </row>
    <row r="6526" spans="3:9">
      <c r="C6526" s="869" t="s">
        <v>2087</v>
      </c>
      <c r="D6526" s="872">
        <v>0.375</v>
      </c>
      <c r="E6526" s="871">
        <v>722.8</v>
      </c>
      <c r="F6526" s="871">
        <v>100</v>
      </c>
      <c r="G6526" s="504">
        <v>722.8</v>
      </c>
      <c r="H6526" s="504">
        <v>100</v>
      </c>
      <c r="I6526" s="510">
        <v>822.8</v>
      </c>
    </row>
    <row r="6527" spans="3:9">
      <c r="C6527" s="869" t="s">
        <v>2087</v>
      </c>
      <c r="D6527" s="872">
        <v>0.41666666666666669</v>
      </c>
      <c r="E6527" s="871">
        <v>793.7</v>
      </c>
      <c r="F6527" s="871">
        <v>104</v>
      </c>
      <c r="G6527" s="504">
        <v>793.7</v>
      </c>
      <c r="H6527" s="504">
        <v>104</v>
      </c>
      <c r="I6527" s="510">
        <v>897.7</v>
      </c>
    </row>
    <row r="6528" spans="3:9">
      <c r="C6528" s="869" t="s">
        <v>2087</v>
      </c>
      <c r="D6528" s="872">
        <v>0.45833333333333331</v>
      </c>
      <c r="E6528" s="871">
        <v>800.2</v>
      </c>
      <c r="F6528" s="871">
        <v>106</v>
      </c>
      <c r="G6528" s="504">
        <v>800.2</v>
      </c>
      <c r="H6528" s="504">
        <v>106</v>
      </c>
      <c r="I6528" s="510">
        <v>906.2</v>
      </c>
    </row>
    <row r="6529" spans="3:9">
      <c r="C6529" s="869" t="s">
        <v>2087</v>
      </c>
      <c r="D6529" s="872">
        <v>0.5</v>
      </c>
      <c r="E6529" s="871">
        <v>799.7</v>
      </c>
      <c r="F6529" s="871">
        <v>107</v>
      </c>
      <c r="G6529" s="504">
        <v>799.7</v>
      </c>
      <c r="H6529" s="504">
        <v>107</v>
      </c>
      <c r="I6529" s="510">
        <v>906.7</v>
      </c>
    </row>
    <row r="6530" spans="3:9">
      <c r="C6530" s="869" t="s">
        <v>2087</v>
      </c>
      <c r="D6530" s="872">
        <v>0.54166666666666663</v>
      </c>
      <c r="E6530" s="871">
        <v>771.2</v>
      </c>
      <c r="F6530" s="871">
        <v>315</v>
      </c>
      <c r="G6530" s="504">
        <v>771.2</v>
      </c>
      <c r="H6530" s="504">
        <v>315</v>
      </c>
      <c r="I6530" s="510">
        <v>1086.2</v>
      </c>
    </row>
    <row r="6531" spans="3:9">
      <c r="C6531" s="869" t="s">
        <v>2087</v>
      </c>
      <c r="D6531" s="872">
        <v>0.58333333333333337</v>
      </c>
      <c r="E6531" s="871">
        <v>753.8</v>
      </c>
      <c r="F6531" s="871">
        <v>460</v>
      </c>
      <c r="G6531" s="504">
        <v>753.8</v>
      </c>
      <c r="H6531" s="504">
        <v>460</v>
      </c>
      <c r="I6531" s="510">
        <v>1213.8</v>
      </c>
    </row>
    <row r="6532" spans="3:9">
      <c r="C6532" s="869" t="s">
        <v>2087</v>
      </c>
      <c r="D6532" s="872">
        <v>0.625</v>
      </c>
      <c r="E6532" s="871">
        <v>740.3</v>
      </c>
      <c r="F6532" s="871">
        <v>567</v>
      </c>
      <c r="G6532" s="504">
        <v>740.3</v>
      </c>
      <c r="H6532" s="504">
        <v>567</v>
      </c>
      <c r="I6532" s="510">
        <v>1307.3</v>
      </c>
    </row>
    <row r="6533" spans="3:9">
      <c r="C6533" s="869" t="s">
        <v>2087</v>
      </c>
      <c r="D6533" s="872">
        <v>0.66666666666666663</v>
      </c>
      <c r="E6533" s="871">
        <v>707</v>
      </c>
      <c r="F6533" s="871">
        <v>550</v>
      </c>
      <c r="G6533" s="504">
        <v>707</v>
      </c>
      <c r="H6533" s="504">
        <v>550</v>
      </c>
      <c r="I6533" s="510">
        <v>1257</v>
      </c>
    </row>
    <row r="6534" spans="3:9">
      <c r="C6534" s="869" t="s">
        <v>2087</v>
      </c>
      <c r="D6534" s="872">
        <v>0.70833333333333337</v>
      </c>
      <c r="E6534" s="871">
        <v>613.20000000000005</v>
      </c>
      <c r="F6534" s="871">
        <v>508</v>
      </c>
      <c r="G6534" s="504">
        <v>613.20000000000005</v>
      </c>
      <c r="H6534" s="504">
        <v>508</v>
      </c>
      <c r="I6534" s="510">
        <v>1121.2</v>
      </c>
    </row>
    <row r="6535" spans="3:9">
      <c r="C6535" s="869" t="s">
        <v>2087</v>
      </c>
      <c r="D6535" s="872">
        <v>0.75</v>
      </c>
      <c r="E6535" s="871">
        <v>588.29999999999995</v>
      </c>
      <c r="F6535" s="871">
        <v>470</v>
      </c>
      <c r="G6535" s="504">
        <v>588.29999999999995</v>
      </c>
      <c r="H6535" s="504">
        <v>470</v>
      </c>
      <c r="I6535" s="510">
        <v>1058.3</v>
      </c>
    </row>
    <row r="6536" spans="3:9">
      <c r="C6536" s="869" t="s">
        <v>2087</v>
      </c>
      <c r="D6536" s="872">
        <v>0.79166666666666663</v>
      </c>
      <c r="E6536" s="871">
        <v>758.8</v>
      </c>
      <c r="F6536" s="871">
        <v>379</v>
      </c>
      <c r="G6536" s="504">
        <v>758.8</v>
      </c>
      <c r="H6536" s="504">
        <v>379</v>
      </c>
      <c r="I6536" s="510">
        <v>1137.8</v>
      </c>
    </row>
    <row r="6537" spans="3:9">
      <c r="C6537" s="869" t="s">
        <v>2087</v>
      </c>
      <c r="D6537" s="872">
        <v>0.83333333333333337</v>
      </c>
      <c r="E6537" s="871">
        <v>788.1</v>
      </c>
      <c r="F6537" s="871">
        <v>324</v>
      </c>
      <c r="G6537" s="504">
        <v>788.1</v>
      </c>
      <c r="H6537" s="504">
        <v>324</v>
      </c>
      <c r="I6537" s="510">
        <v>1112.0999999999999</v>
      </c>
    </row>
    <row r="6538" spans="3:9">
      <c r="C6538" s="869" t="s">
        <v>2087</v>
      </c>
      <c r="D6538" s="872">
        <v>0.875</v>
      </c>
      <c r="E6538" s="871">
        <v>522.79999999999995</v>
      </c>
      <c r="F6538" s="871">
        <v>454</v>
      </c>
      <c r="G6538" s="504">
        <v>522.79999999999995</v>
      </c>
      <c r="H6538" s="504">
        <v>454</v>
      </c>
      <c r="I6538" s="510">
        <v>976.8</v>
      </c>
    </row>
    <row r="6539" spans="3:9">
      <c r="C6539" s="869" t="s">
        <v>2087</v>
      </c>
      <c r="D6539" s="872">
        <v>0.91666666666666663</v>
      </c>
      <c r="E6539" s="871">
        <v>526.79999999999995</v>
      </c>
      <c r="F6539" s="871">
        <v>469</v>
      </c>
      <c r="G6539" s="504">
        <v>526.79999999999995</v>
      </c>
      <c r="H6539" s="504">
        <v>469</v>
      </c>
      <c r="I6539" s="510">
        <v>995.8</v>
      </c>
    </row>
    <row r="6540" spans="3:9">
      <c r="C6540" s="869" t="s">
        <v>2087</v>
      </c>
      <c r="D6540" s="872">
        <v>0.95833333333333337</v>
      </c>
      <c r="E6540" s="871">
        <v>442.2</v>
      </c>
      <c r="F6540" s="871">
        <v>460</v>
      </c>
      <c r="G6540" s="504">
        <v>442.2</v>
      </c>
      <c r="H6540" s="504">
        <v>460</v>
      </c>
      <c r="I6540" s="510">
        <v>902.2</v>
      </c>
    </row>
    <row r="6541" spans="3:9">
      <c r="C6541" s="869" t="s">
        <v>2087</v>
      </c>
      <c r="D6541" s="872">
        <v>0</v>
      </c>
      <c r="E6541" s="871">
        <v>411.3</v>
      </c>
      <c r="F6541" s="871">
        <v>440</v>
      </c>
      <c r="G6541" s="504">
        <v>411.3</v>
      </c>
      <c r="H6541" s="504">
        <v>440</v>
      </c>
      <c r="I6541" s="510">
        <v>851.3</v>
      </c>
    </row>
    <row r="6542" spans="3:9">
      <c r="C6542" s="869" t="s">
        <v>2087</v>
      </c>
      <c r="D6542" s="872">
        <v>4.1666666666666664E-2</v>
      </c>
      <c r="E6542" s="871">
        <v>485</v>
      </c>
      <c r="F6542" s="871">
        <v>439</v>
      </c>
      <c r="G6542" s="504">
        <v>485</v>
      </c>
      <c r="H6542" s="504">
        <v>439</v>
      </c>
      <c r="I6542" s="510">
        <v>924</v>
      </c>
    </row>
    <row r="6543" spans="3:9">
      <c r="C6543" s="869" t="s">
        <v>2087</v>
      </c>
      <c r="D6543" s="872">
        <v>8.3333333333333329E-2</v>
      </c>
      <c r="E6543" s="871">
        <v>473.2</v>
      </c>
      <c r="F6543" s="871">
        <v>438</v>
      </c>
      <c r="G6543" s="504">
        <v>473.2</v>
      </c>
      <c r="H6543" s="504">
        <v>438</v>
      </c>
      <c r="I6543" s="510">
        <v>911.2</v>
      </c>
    </row>
    <row r="6544" spans="3:9">
      <c r="C6544" s="869" t="s">
        <v>2087</v>
      </c>
      <c r="D6544" s="872">
        <v>0.125</v>
      </c>
      <c r="E6544" s="871">
        <v>459.8</v>
      </c>
      <c r="F6544" s="871">
        <v>438</v>
      </c>
      <c r="G6544" s="504">
        <v>459.8</v>
      </c>
      <c r="H6544" s="504">
        <v>438</v>
      </c>
      <c r="I6544" s="510">
        <v>897.8</v>
      </c>
    </row>
    <row r="6545" spans="3:9">
      <c r="C6545" s="869" t="s">
        <v>2087</v>
      </c>
      <c r="D6545" s="872">
        <v>0.16666666666666666</v>
      </c>
      <c r="E6545" s="871">
        <v>459.8</v>
      </c>
      <c r="F6545" s="871">
        <v>436</v>
      </c>
      <c r="G6545" s="504">
        <v>459.8</v>
      </c>
      <c r="H6545" s="504">
        <v>436</v>
      </c>
      <c r="I6545" s="510">
        <v>895.8</v>
      </c>
    </row>
    <row r="6546" spans="3:9">
      <c r="C6546" s="869" t="s">
        <v>2087</v>
      </c>
      <c r="D6546" s="872">
        <v>0.20833333333333334</v>
      </c>
      <c r="E6546" s="871">
        <v>460.2</v>
      </c>
      <c r="F6546" s="871">
        <v>437</v>
      </c>
      <c r="G6546" s="504">
        <v>460.2</v>
      </c>
      <c r="H6546" s="504">
        <v>437</v>
      </c>
      <c r="I6546" s="510">
        <v>897.2</v>
      </c>
    </row>
    <row r="6547" spans="3:9">
      <c r="C6547" s="869" t="s">
        <v>2087</v>
      </c>
      <c r="D6547" s="872">
        <v>0.25</v>
      </c>
      <c r="E6547" s="871">
        <v>450.7</v>
      </c>
      <c r="F6547" s="871">
        <v>437</v>
      </c>
      <c r="G6547" s="504">
        <v>450.7</v>
      </c>
      <c r="H6547" s="504">
        <v>437</v>
      </c>
      <c r="I6547" s="510">
        <v>887.7</v>
      </c>
    </row>
    <row r="6548" spans="3:9">
      <c r="C6548" s="869" t="s">
        <v>2087</v>
      </c>
      <c r="D6548" s="872">
        <v>0.29166666666666669</v>
      </c>
      <c r="E6548" s="871">
        <v>449.8</v>
      </c>
      <c r="F6548" s="871">
        <v>434</v>
      </c>
      <c r="G6548" s="504">
        <v>449.8</v>
      </c>
      <c r="H6548" s="504">
        <v>434</v>
      </c>
      <c r="I6548" s="510">
        <v>883.8</v>
      </c>
    </row>
    <row r="6549" spans="3:9">
      <c r="C6549" s="869" t="s">
        <v>2087</v>
      </c>
      <c r="D6549" s="872">
        <v>0.33333333333333331</v>
      </c>
      <c r="E6549" s="871">
        <v>475.3</v>
      </c>
      <c r="F6549" s="871">
        <v>437</v>
      </c>
      <c r="G6549" s="504">
        <v>475.3</v>
      </c>
      <c r="H6549" s="504">
        <v>437</v>
      </c>
      <c r="I6549" s="510">
        <v>912.3</v>
      </c>
    </row>
    <row r="6550" spans="3:9">
      <c r="C6550" s="869" t="s">
        <v>2087</v>
      </c>
      <c r="D6550" s="872">
        <v>0.375</v>
      </c>
      <c r="E6550" s="871">
        <v>483.8</v>
      </c>
      <c r="F6550" s="871">
        <v>431</v>
      </c>
      <c r="G6550" s="504">
        <v>483.8</v>
      </c>
      <c r="H6550" s="504">
        <v>431</v>
      </c>
      <c r="I6550" s="510">
        <v>914.8</v>
      </c>
    </row>
    <row r="6551" spans="3:9">
      <c r="C6551" s="869" t="s">
        <v>2087</v>
      </c>
      <c r="D6551" s="872">
        <v>0.41666666666666669</v>
      </c>
      <c r="E6551" s="871">
        <v>519.79999999999995</v>
      </c>
      <c r="F6551" s="871">
        <v>426</v>
      </c>
      <c r="G6551" s="504">
        <v>519.79999999999995</v>
      </c>
      <c r="H6551" s="504">
        <v>426</v>
      </c>
      <c r="I6551" s="510">
        <v>945.8</v>
      </c>
    </row>
    <row r="6552" spans="3:9">
      <c r="C6552" s="869" t="s">
        <v>2087</v>
      </c>
      <c r="D6552" s="872">
        <v>0.45833333333333331</v>
      </c>
      <c r="E6552" s="871">
        <v>517.79999999999995</v>
      </c>
      <c r="F6552" s="871">
        <v>435</v>
      </c>
      <c r="G6552" s="504">
        <v>517.79999999999995</v>
      </c>
      <c r="H6552" s="504">
        <v>435</v>
      </c>
      <c r="I6552" s="510">
        <v>952.8</v>
      </c>
    </row>
    <row r="6553" spans="3:9">
      <c r="C6553" s="869" t="s">
        <v>2087</v>
      </c>
      <c r="D6553" s="872">
        <v>0.5</v>
      </c>
      <c r="E6553" s="871">
        <v>509.4</v>
      </c>
      <c r="F6553" s="871">
        <v>401</v>
      </c>
      <c r="G6553" s="504">
        <v>509.4</v>
      </c>
      <c r="H6553" s="504">
        <v>401</v>
      </c>
      <c r="I6553" s="510">
        <v>910.4</v>
      </c>
    </row>
    <row r="6554" spans="3:9">
      <c r="C6554" s="869" t="s">
        <v>2087</v>
      </c>
      <c r="D6554" s="872">
        <v>0.54166666666666663</v>
      </c>
      <c r="E6554" s="871">
        <v>485.7</v>
      </c>
      <c r="F6554" s="871">
        <v>443</v>
      </c>
      <c r="G6554" s="504">
        <v>485.7</v>
      </c>
      <c r="H6554" s="504">
        <v>443</v>
      </c>
      <c r="I6554" s="510">
        <v>928.7</v>
      </c>
    </row>
    <row r="6555" spans="3:9">
      <c r="C6555" s="869" t="s">
        <v>2087</v>
      </c>
      <c r="D6555" s="872">
        <v>0.58333333333333337</v>
      </c>
      <c r="E6555" s="871">
        <v>419.4</v>
      </c>
      <c r="F6555" s="871">
        <v>436</v>
      </c>
      <c r="G6555" s="504">
        <v>419.4</v>
      </c>
      <c r="H6555" s="504">
        <v>436</v>
      </c>
      <c r="I6555" s="510">
        <v>855.4</v>
      </c>
    </row>
    <row r="6556" spans="3:9">
      <c r="C6556" s="869" t="s">
        <v>2087</v>
      </c>
      <c r="D6556" s="872">
        <v>0.625</v>
      </c>
      <c r="E6556" s="871">
        <v>456.8</v>
      </c>
      <c r="F6556" s="871">
        <v>435</v>
      </c>
      <c r="G6556" s="504">
        <v>456.8</v>
      </c>
      <c r="H6556" s="504">
        <v>435</v>
      </c>
      <c r="I6556" s="510">
        <v>891.8</v>
      </c>
    </row>
    <row r="6557" spans="3:9">
      <c r="C6557" s="869" t="s">
        <v>2087</v>
      </c>
      <c r="D6557" s="872">
        <v>0.66666666666666663</v>
      </c>
      <c r="E6557" s="871">
        <v>450</v>
      </c>
      <c r="F6557" s="871">
        <v>440</v>
      </c>
      <c r="G6557" s="504">
        <v>450</v>
      </c>
      <c r="H6557" s="504">
        <v>440</v>
      </c>
      <c r="I6557" s="510">
        <v>890</v>
      </c>
    </row>
    <row r="6558" spans="3:9">
      <c r="C6558" s="869" t="s">
        <v>2087</v>
      </c>
      <c r="D6558" s="872">
        <v>0.70833333333333337</v>
      </c>
      <c r="E6558" s="871">
        <v>449.6</v>
      </c>
      <c r="F6558" s="871">
        <v>438</v>
      </c>
      <c r="G6558" s="504">
        <v>449.6</v>
      </c>
      <c r="H6558" s="504">
        <v>438</v>
      </c>
      <c r="I6558" s="510">
        <v>887.6</v>
      </c>
    </row>
    <row r="6559" spans="3:9">
      <c r="C6559" s="869" t="s">
        <v>2087</v>
      </c>
      <c r="D6559" s="872">
        <v>0.75</v>
      </c>
      <c r="E6559" s="871">
        <v>449.6</v>
      </c>
      <c r="F6559" s="871">
        <v>437</v>
      </c>
      <c r="G6559" s="504">
        <v>449.6</v>
      </c>
      <c r="H6559" s="504">
        <v>437</v>
      </c>
      <c r="I6559" s="510">
        <v>886.6</v>
      </c>
    </row>
    <row r="6560" spans="3:9">
      <c r="C6560" s="869" t="s">
        <v>2087</v>
      </c>
      <c r="D6560" s="872">
        <v>0.79166666666666663</v>
      </c>
      <c r="E6560" s="871">
        <v>449.7</v>
      </c>
      <c r="F6560" s="871">
        <v>432</v>
      </c>
      <c r="G6560" s="504">
        <v>449.7</v>
      </c>
      <c r="H6560" s="504">
        <v>432</v>
      </c>
      <c r="I6560" s="510">
        <v>881.7</v>
      </c>
    </row>
    <row r="6561" spans="3:9">
      <c r="C6561" s="869" t="s">
        <v>2087</v>
      </c>
      <c r="D6561" s="872">
        <v>0.83333333333333337</v>
      </c>
      <c r="E6561" s="871">
        <v>425.8</v>
      </c>
      <c r="F6561" s="871">
        <v>437</v>
      </c>
      <c r="G6561" s="504">
        <v>425.8</v>
      </c>
      <c r="H6561" s="504">
        <v>437</v>
      </c>
      <c r="I6561" s="510">
        <v>862.8</v>
      </c>
    </row>
    <row r="6562" spans="3:9">
      <c r="C6562" s="869" t="s">
        <v>2087</v>
      </c>
      <c r="D6562" s="872">
        <v>0.875</v>
      </c>
      <c r="E6562" s="871">
        <v>419.8</v>
      </c>
      <c r="F6562" s="871">
        <v>437</v>
      </c>
      <c r="G6562" s="504">
        <v>419.8</v>
      </c>
      <c r="H6562" s="504">
        <v>437</v>
      </c>
      <c r="I6562" s="510">
        <v>856.8</v>
      </c>
    </row>
    <row r="6563" spans="3:9">
      <c r="C6563" s="869" t="s">
        <v>2087</v>
      </c>
      <c r="D6563" s="872">
        <v>0.91666666666666663</v>
      </c>
      <c r="E6563" s="871">
        <v>451</v>
      </c>
      <c r="F6563" s="871">
        <v>434</v>
      </c>
      <c r="G6563" s="504">
        <v>451</v>
      </c>
      <c r="H6563" s="504">
        <v>434</v>
      </c>
      <c r="I6563" s="510">
        <v>885</v>
      </c>
    </row>
    <row r="6564" spans="3:9">
      <c r="C6564" s="869" t="s">
        <v>2087</v>
      </c>
      <c r="D6564" s="872">
        <v>0.95833333333333337</v>
      </c>
      <c r="E6564" s="871">
        <v>470.1</v>
      </c>
      <c r="F6564" s="871">
        <v>432</v>
      </c>
      <c r="G6564" s="504">
        <v>470.1</v>
      </c>
      <c r="H6564" s="504">
        <v>432</v>
      </c>
      <c r="I6564" s="510">
        <v>902.1</v>
      </c>
    </row>
    <row r="6565" spans="3:9">
      <c r="C6565" s="869" t="s">
        <v>2087</v>
      </c>
      <c r="D6565" s="872">
        <v>0</v>
      </c>
      <c r="E6565" s="871">
        <v>529.9</v>
      </c>
      <c r="F6565" s="871">
        <v>430</v>
      </c>
      <c r="G6565" s="504">
        <v>529.9</v>
      </c>
      <c r="H6565" s="504">
        <v>430</v>
      </c>
      <c r="I6565" s="510">
        <v>959.9</v>
      </c>
    </row>
    <row r="6566" spans="3:9">
      <c r="C6566" s="869" t="s">
        <v>2087</v>
      </c>
      <c r="D6566" s="872">
        <v>4.1666666666666664E-2</v>
      </c>
      <c r="E6566" s="871">
        <v>651.5</v>
      </c>
      <c r="F6566" s="871">
        <v>428</v>
      </c>
      <c r="G6566" s="504">
        <v>651.5</v>
      </c>
      <c r="H6566" s="504">
        <v>428</v>
      </c>
      <c r="I6566" s="510">
        <v>1079.5</v>
      </c>
    </row>
    <row r="6567" spans="3:9">
      <c r="C6567" s="869" t="s">
        <v>2087</v>
      </c>
      <c r="D6567" s="872">
        <v>8.3333333333333329E-2</v>
      </c>
      <c r="E6567" s="871">
        <v>588.70000000000005</v>
      </c>
      <c r="F6567" s="871">
        <v>437</v>
      </c>
      <c r="G6567" s="504">
        <v>588.70000000000005</v>
      </c>
      <c r="H6567" s="504">
        <v>437</v>
      </c>
      <c r="I6567" s="510">
        <v>1025.7</v>
      </c>
    </row>
    <row r="6568" spans="3:9">
      <c r="C6568" s="869" t="s">
        <v>2087</v>
      </c>
      <c r="D6568" s="872">
        <v>0.125</v>
      </c>
      <c r="E6568" s="871">
        <v>476.6</v>
      </c>
      <c r="F6568" s="871">
        <v>344</v>
      </c>
      <c r="G6568" s="504">
        <v>476.6</v>
      </c>
      <c r="H6568" s="504">
        <v>344</v>
      </c>
      <c r="I6568" s="510">
        <v>820.6</v>
      </c>
    </row>
    <row r="6569" spans="3:9">
      <c r="C6569" s="869" t="s">
        <v>2087</v>
      </c>
      <c r="D6569" s="872">
        <v>0.16666666666666666</v>
      </c>
      <c r="E6569" s="871">
        <v>-1.1000000000000001</v>
      </c>
      <c r="F6569" s="871">
        <v>404</v>
      </c>
      <c r="G6569" s="504">
        <v>0</v>
      </c>
      <c r="H6569" s="504">
        <v>404</v>
      </c>
      <c r="I6569" s="510">
        <v>404</v>
      </c>
    </row>
    <row r="6570" spans="3:9">
      <c r="C6570" s="869" t="s">
        <v>2087</v>
      </c>
      <c r="D6570" s="872">
        <v>0.20833333333333334</v>
      </c>
      <c r="E6570" s="871">
        <v>-1.6</v>
      </c>
      <c r="F6570" s="871">
        <v>426</v>
      </c>
      <c r="G6570" s="504">
        <v>0</v>
      </c>
      <c r="H6570" s="504">
        <v>426</v>
      </c>
      <c r="I6570" s="510">
        <v>426</v>
      </c>
    </row>
    <row r="6571" spans="3:9">
      <c r="C6571" s="869" t="s">
        <v>2087</v>
      </c>
      <c r="D6571" s="872">
        <v>0.25</v>
      </c>
      <c r="E6571" s="871">
        <v>-1.1000000000000001</v>
      </c>
      <c r="F6571" s="871">
        <v>429</v>
      </c>
      <c r="G6571" s="504">
        <v>0</v>
      </c>
      <c r="H6571" s="504">
        <v>429</v>
      </c>
      <c r="I6571" s="510">
        <v>429</v>
      </c>
    </row>
    <row r="6572" spans="3:9">
      <c r="C6572" s="869" t="s">
        <v>2087</v>
      </c>
      <c r="D6572" s="872">
        <v>0.29166666666666669</v>
      </c>
      <c r="E6572" s="871">
        <v>-1.1000000000000001</v>
      </c>
      <c r="F6572" s="871">
        <v>414</v>
      </c>
      <c r="G6572" s="504">
        <v>0</v>
      </c>
      <c r="H6572" s="504">
        <v>414</v>
      </c>
      <c r="I6572" s="510">
        <v>414</v>
      </c>
    </row>
    <row r="6573" spans="3:9">
      <c r="C6573" s="869" t="s">
        <v>2087</v>
      </c>
      <c r="D6573" s="872">
        <v>0.33333333333333331</v>
      </c>
      <c r="E6573" s="871">
        <v>-1.1000000000000001</v>
      </c>
      <c r="F6573" s="871">
        <v>118</v>
      </c>
      <c r="G6573" s="504">
        <v>0</v>
      </c>
      <c r="H6573" s="504">
        <v>118</v>
      </c>
      <c r="I6573" s="510">
        <v>118</v>
      </c>
    </row>
    <row r="6574" spans="3:9">
      <c r="C6574" s="869" t="s">
        <v>2087</v>
      </c>
      <c r="D6574" s="872">
        <v>0.375</v>
      </c>
      <c r="E6574" s="871">
        <v>-1.1000000000000001</v>
      </c>
      <c r="F6574" s="871">
        <v>195</v>
      </c>
      <c r="G6574" s="504">
        <v>0</v>
      </c>
      <c r="H6574" s="504">
        <v>195</v>
      </c>
      <c r="I6574" s="510">
        <v>195</v>
      </c>
    </row>
    <row r="6575" spans="3:9">
      <c r="C6575" s="869" t="s">
        <v>2087</v>
      </c>
      <c r="D6575" s="872">
        <v>0.41666666666666669</v>
      </c>
      <c r="E6575" s="871">
        <v>-1.1000000000000001</v>
      </c>
      <c r="F6575" s="871">
        <v>568</v>
      </c>
      <c r="G6575" s="504">
        <v>0</v>
      </c>
      <c r="H6575" s="504">
        <v>568</v>
      </c>
      <c r="I6575" s="510">
        <v>568</v>
      </c>
    </row>
    <row r="6576" spans="3:9">
      <c r="C6576" s="869" t="s">
        <v>2087</v>
      </c>
      <c r="D6576" s="872">
        <v>0.45833333333333331</v>
      </c>
      <c r="E6576" s="871">
        <v>-1.1000000000000001</v>
      </c>
      <c r="F6576" s="871">
        <v>586</v>
      </c>
      <c r="G6576" s="504">
        <v>0</v>
      </c>
      <c r="H6576" s="504">
        <v>586</v>
      </c>
      <c r="I6576" s="510">
        <v>586</v>
      </c>
    </row>
    <row r="6577" spans="3:9">
      <c r="C6577" s="869" t="s">
        <v>2087</v>
      </c>
      <c r="D6577" s="872">
        <v>0.5</v>
      </c>
      <c r="E6577" s="871">
        <v>-1.1000000000000001</v>
      </c>
      <c r="F6577" s="871">
        <v>630</v>
      </c>
      <c r="G6577" s="504">
        <v>0</v>
      </c>
      <c r="H6577" s="504">
        <v>630</v>
      </c>
      <c r="I6577" s="510">
        <v>630</v>
      </c>
    </row>
    <row r="6578" spans="3:9">
      <c r="C6578" s="869" t="s">
        <v>2087</v>
      </c>
      <c r="D6578" s="872">
        <v>0.54166666666666663</v>
      </c>
      <c r="E6578" s="871">
        <v>-1.1000000000000001</v>
      </c>
      <c r="F6578" s="871">
        <v>571</v>
      </c>
      <c r="G6578" s="504">
        <v>0</v>
      </c>
      <c r="H6578" s="504">
        <v>571</v>
      </c>
      <c r="I6578" s="510">
        <v>571</v>
      </c>
    </row>
    <row r="6579" spans="3:9">
      <c r="C6579" s="869" t="s">
        <v>2087</v>
      </c>
      <c r="D6579" s="872">
        <v>0.58333333333333337</v>
      </c>
      <c r="E6579" s="871">
        <v>-1.1000000000000001</v>
      </c>
      <c r="F6579" s="871">
        <v>411</v>
      </c>
      <c r="G6579" s="504">
        <v>0</v>
      </c>
      <c r="H6579" s="504">
        <v>411</v>
      </c>
      <c r="I6579" s="510">
        <v>411</v>
      </c>
    </row>
    <row r="6580" spans="3:9">
      <c r="C6580" s="869" t="s">
        <v>2087</v>
      </c>
      <c r="D6580" s="872">
        <v>0.625</v>
      </c>
      <c r="E6580" s="871">
        <v>411.2</v>
      </c>
      <c r="F6580" s="871">
        <v>359</v>
      </c>
      <c r="G6580" s="504">
        <v>411.2</v>
      </c>
      <c r="H6580" s="504">
        <v>359</v>
      </c>
      <c r="I6580" s="510">
        <v>770.2</v>
      </c>
    </row>
    <row r="6581" spans="3:9">
      <c r="C6581" s="869" t="s">
        <v>2087</v>
      </c>
      <c r="D6581" s="872">
        <v>0.66666666666666663</v>
      </c>
      <c r="E6581" s="871">
        <v>394.7</v>
      </c>
      <c r="F6581" s="871">
        <v>242</v>
      </c>
      <c r="G6581" s="504">
        <v>394.7</v>
      </c>
      <c r="H6581" s="504">
        <v>242</v>
      </c>
      <c r="I6581" s="510">
        <v>636.70000000000005</v>
      </c>
    </row>
    <row r="6582" spans="3:9">
      <c r="C6582" s="869" t="s">
        <v>2087</v>
      </c>
      <c r="D6582" s="872">
        <v>0.70833333333333337</v>
      </c>
      <c r="E6582" s="871">
        <v>569.70000000000005</v>
      </c>
      <c r="F6582" s="871">
        <v>424</v>
      </c>
      <c r="G6582" s="504">
        <v>569.70000000000005</v>
      </c>
      <c r="H6582" s="504">
        <v>424</v>
      </c>
      <c r="I6582" s="510">
        <v>993.7</v>
      </c>
    </row>
    <row r="6583" spans="3:9">
      <c r="C6583" s="869" t="s">
        <v>2087</v>
      </c>
      <c r="D6583" s="872">
        <v>0.75</v>
      </c>
      <c r="E6583" s="871">
        <v>461.3</v>
      </c>
      <c r="F6583" s="871">
        <v>524</v>
      </c>
      <c r="G6583" s="504">
        <v>461.3</v>
      </c>
      <c r="H6583" s="504">
        <v>524</v>
      </c>
      <c r="I6583" s="510">
        <v>985.3</v>
      </c>
    </row>
    <row r="6584" spans="3:9">
      <c r="C6584" s="869" t="s">
        <v>2087</v>
      </c>
      <c r="D6584" s="872">
        <v>0.79166666666666663</v>
      </c>
      <c r="E6584" s="871">
        <v>-1.1000000000000001</v>
      </c>
      <c r="F6584" s="871">
        <v>333</v>
      </c>
      <c r="G6584" s="504">
        <v>0</v>
      </c>
      <c r="H6584" s="504">
        <v>333</v>
      </c>
      <c r="I6584" s="510">
        <v>333</v>
      </c>
    </row>
    <row r="6585" spans="3:9">
      <c r="C6585" s="869" t="s">
        <v>2087</v>
      </c>
      <c r="D6585" s="872">
        <v>0.83333333333333337</v>
      </c>
      <c r="E6585" s="871">
        <v>-1.1000000000000001</v>
      </c>
      <c r="F6585" s="871">
        <v>388</v>
      </c>
      <c r="G6585" s="504">
        <v>0</v>
      </c>
      <c r="H6585" s="504">
        <v>388</v>
      </c>
      <c r="I6585" s="510">
        <v>388</v>
      </c>
    </row>
    <row r="6586" spans="3:9">
      <c r="C6586" s="869" t="s">
        <v>2087</v>
      </c>
      <c r="D6586" s="872">
        <v>0.875</v>
      </c>
      <c r="E6586" s="871">
        <v>-1.1000000000000001</v>
      </c>
      <c r="F6586" s="871">
        <v>484</v>
      </c>
      <c r="G6586" s="504">
        <v>0</v>
      </c>
      <c r="H6586" s="504">
        <v>484</v>
      </c>
      <c r="I6586" s="510">
        <v>484</v>
      </c>
    </row>
    <row r="6587" spans="3:9">
      <c r="C6587" s="869" t="s">
        <v>2087</v>
      </c>
      <c r="D6587" s="872">
        <v>0.91666666666666663</v>
      </c>
      <c r="E6587" s="871">
        <v>-1.1000000000000001</v>
      </c>
      <c r="F6587" s="871">
        <v>460</v>
      </c>
      <c r="G6587" s="504">
        <v>0</v>
      </c>
      <c r="H6587" s="504">
        <v>460</v>
      </c>
      <c r="I6587" s="510">
        <v>460</v>
      </c>
    </row>
    <row r="6588" spans="3:9">
      <c r="C6588" s="869" t="s">
        <v>2087</v>
      </c>
      <c r="D6588" s="872">
        <v>0.95833333333333337</v>
      </c>
      <c r="E6588" s="871">
        <v>-1.1000000000000001</v>
      </c>
      <c r="F6588" s="871">
        <v>437</v>
      </c>
      <c r="G6588" s="504">
        <v>0</v>
      </c>
      <c r="H6588" s="504">
        <v>437</v>
      </c>
      <c r="I6588" s="510">
        <v>437</v>
      </c>
    </row>
    <row r="6589" spans="3:9">
      <c r="C6589" s="869" t="s">
        <v>2087</v>
      </c>
      <c r="D6589" s="872">
        <v>0</v>
      </c>
      <c r="E6589" s="871">
        <v>-1.1000000000000001</v>
      </c>
      <c r="F6589" s="871">
        <v>437</v>
      </c>
      <c r="G6589" s="504">
        <v>0</v>
      </c>
      <c r="H6589" s="504">
        <v>437</v>
      </c>
      <c r="I6589" s="510">
        <v>437</v>
      </c>
    </row>
    <row r="6590" spans="3:9">
      <c r="C6590" s="869" t="s">
        <v>2087</v>
      </c>
      <c r="D6590" s="872">
        <v>4.1666666666666664E-2</v>
      </c>
      <c r="E6590" s="871">
        <v>-1.1000000000000001</v>
      </c>
      <c r="F6590" s="871">
        <v>432</v>
      </c>
      <c r="G6590" s="504">
        <v>0</v>
      </c>
      <c r="H6590" s="504">
        <v>432</v>
      </c>
      <c r="I6590" s="510">
        <v>432</v>
      </c>
    </row>
    <row r="6591" spans="3:9">
      <c r="C6591" s="869" t="s">
        <v>2087</v>
      </c>
      <c r="D6591" s="872">
        <v>8.3333333333333329E-2</v>
      </c>
      <c r="E6591" s="871">
        <v>-1.1000000000000001</v>
      </c>
      <c r="F6591" s="871">
        <v>435</v>
      </c>
      <c r="G6591" s="504">
        <v>0</v>
      </c>
      <c r="H6591" s="504">
        <v>435</v>
      </c>
      <c r="I6591" s="510">
        <v>435</v>
      </c>
    </row>
    <row r="6592" spans="3:9">
      <c r="C6592" s="869" t="s">
        <v>2087</v>
      </c>
      <c r="D6592" s="872">
        <v>0.125</v>
      </c>
      <c r="E6592" s="871">
        <v>7.6</v>
      </c>
      <c r="F6592" s="871">
        <v>437</v>
      </c>
      <c r="G6592" s="504">
        <v>0</v>
      </c>
      <c r="H6592" s="504">
        <v>437</v>
      </c>
      <c r="I6592" s="510">
        <v>437</v>
      </c>
    </row>
    <row r="6593" spans="3:9">
      <c r="C6593" s="869" t="s">
        <v>2087</v>
      </c>
      <c r="D6593" s="872">
        <v>0.16666666666666666</v>
      </c>
      <c r="E6593" s="871">
        <v>250.2</v>
      </c>
      <c r="F6593" s="871">
        <v>526</v>
      </c>
      <c r="G6593" s="504">
        <v>250.2</v>
      </c>
      <c r="H6593" s="504">
        <v>526</v>
      </c>
      <c r="I6593" s="510">
        <v>776.2</v>
      </c>
    </row>
    <row r="6594" spans="3:9">
      <c r="C6594" s="869" t="s">
        <v>2087</v>
      </c>
      <c r="D6594" s="872">
        <v>0.20833333333333334</v>
      </c>
      <c r="E6594" s="871">
        <v>-1.1000000000000001</v>
      </c>
      <c r="F6594" s="871">
        <v>586</v>
      </c>
      <c r="G6594" s="504">
        <v>0</v>
      </c>
      <c r="H6594" s="504">
        <v>586</v>
      </c>
      <c r="I6594" s="510">
        <v>586</v>
      </c>
    </row>
    <row r="6595" spans="3:9">
      <c r="C6595" s="869" t="s">
        <v>2087</v>
      </c>
      <c r="D6595" s="872">
        <v>0.25</v>
      </c>
      <c r="E6595" s="871">
        <v>-1.1000000000000001</v>
      </c>
      <c r="F6595" s="871">
        <v>481</v>
      </c>
      <c r="G6595" s="504">
        <v>0</v>
      </c>
      <c r="H6595" s="504">
        <v>481</v>
      </c>
      <c r="I6595" s="510">
        <v>481</v>
      </c>
    </row>
    <row r="6596" spans="3:9">
      <c r="C6596" s="869" t="s">
        <v>2087</v>
      </c>
      <c r="D6596" s="872">
        <v>0.29166666666666669</v>
      </c>
      <c r="E6596" s="871">
        <v>44.3</v>
      </c>
      <c r="F6596" s="871">
        <v>428</v>
      </c>
      <c r="G6596" s="504">
        <v>0</v>
      </c>
      <c r="H6596" s="504">
        <v>428</v>
      </c>
      <c r="I6596" s="510">
        <v>428</v>
      </c>
    </row>
    <row r="6597" spans="3:9">
      <c r="C6597" s="869" t="s">
        <v>2087</v>
      </c>
      <c r="D6597" s="872">
        <v>0.33333333333333331</v>
      </c>
      <c r="E6597" s="871">
        <v>524.79999999999995</v>
      </c>
      <c r="F6597" s="871">
        <v>310</v>
      </c>
      <c r="G6597" s="504">
        <v>524.79999999999995</v>
      </c>
      <c r="H6597" s="504">
        <v>310</v>
      </c>
      <c r="I6597" s="510">
        <v>834.8</v>
      </c>
    </row>
    <row r="6598" spans="3:9">
      <c r="C6598" s="869" t="s">
        <v>2087</v>
      </c>
      <c r="D6598" s="872">
        <v>0.375</v>
      </c>
      <c r="E6598" s="871">
        <v>403.8</v>
      </c>
      <c r="F6598" s="871">
        <v>338</v>
      </c>
      <c r="G6598" s="504">
        <v>403.8</v>
      </c>
      <c r="H6598" s="504">
        <v>338</v>
      </c>
      <c r="I6598" s="510">
        <v>741.8</v>
      </c>
    </row>
    <row r="6599" spans="3:9">
      <c r="C6599" s="869" t="s">
        <v>2087</v>
      </c>
      <c r="D6599" s="872">
        <v>0.41666666666666669</v>
      </c>
      <c r="E6599" s="871">
        <v>677.5</v>
      </c>
      <c r="F6599" s="871">
        <v>334</v>
      </c>
      <c r="G6599" s="504">
        <v>677.5</v>
      </c>
      <c r="H6599" s="504">
        <v>334</v>
      </c>
      <c r="I6599" s="510">
        <v>1011.5</v>
      </c>
    </row>
    <row r="6600" spans="3:9">
      <c r="C6600" s="869" t="s">
        <v>2087</v>
      </c>
      <c r="D6600" s="872">
        <v>0.45833333333333331</v>
      </c>
      <c r="E6600" s="871">
        <v>819.2</v>
      </c>
      <c r="F6600" s="871">
        <v>338</v>
      </c>
      <c r="G6600" s="504">
        <v>819.2</v>
      </c>
      <c r="H6600" s="504">
        <v>338</v>
      </c>
      <c r="I6600" s="510">
        <v>1157.2</v>
      </c>
    </row>
    <row r="6601" spans="3:9">
      <c r="C6601" s="869" t="s">
        <v>2087</v>
      </c>
      <c r="D6601" s="872">
        <v>0.5</v>
      </c>
      <c r="E6601" s="871">
        <v>795.8</v>
      </c>
      <c r="F6601" s="871">
        <v>302</v>
      </c>
      <c r="G6601" s="504">
        <v>795.8</v>
      </c>
      <c r="H6601" s="504">
        <v>302</v>
      </c>
      <c r="I6601" s="510">
        <v>1097.8</v>
      </c>
    </row>
    <row r="6602" spans="3:9">
      <c r="C6602" s="869" t="s">
        <v>2087</v>
      </c>
      <c r="D6602" s="872">
        <v>0.54166666666666663</v>
      </c>
      <c r="E6602" s="871">
        <v>570</v>
      </c>
      <c r="F6602" s="871">
        <v>0</v>
      </c>
      <c r="G6602" s="504">
        <v>570</v>
      </c>
      <c r="H6602" s="504">
        <v>0</v>
      </c>
      <c r="I6602" s="510">
        <v>570</v>
      </c>
    </row>
    <row r="6603" spans="3:9">
      <c r="C6603" s="869" t="s">
        <v>2087</v>
      </c>
      <c r="D6603" s="872">
        <v>0.58333333333333337</v>
      </c>
      <c r="E6603" s="871">
        <v>505.2</v>
      </c>
      <c r="F6603" s="871">
        <v>186</v>
      </c>
      <c r="G6603" s="504">
        <v>505.2</v>
      </c>
      <c r="H6603" s="504">
        <v>186</v>
      </c>
      <c r="I6603" s="510">
        <v>691.2</v>
      </c>
    </row>
    <row r="6604" spans="3:9">
      <c r="C6604" s="869" t="s">
        <v>2087</v>
      </c>
      <c r="D6604" s="872">
        <v>0.625</v>
      </c>
      <c r="E6604" s="871">
        <v>499.7</v>
      </c>
      <c r="F6604" s="871">
        <v>410</v>
      </c>
      <c r="G6604" s="504">
        <v>499.7</v>
      </c>
      <c r="H6604" s="504">
        <v>410</v>
      </c>
      <c r="I6604" s="510">
        <v>909.7</v>
      </c>
    </row>
    <row r="6605" spans="3:9">
      <c r="C6605" s="869" t="s">
        <v>2087</v>
      </c>
      <c r="D6605" s="872">
        <v>0.66666666666666663</v>
      </c>
      <c r="E6605" s="871">
        <v>74.099999999999994</v>
      </c>
      <c r="F6605" s="871">
        <v>397</v>
      </c>
      <c r="G6605" s="504">
        <v>74.099999999999994</v>
      </c>
      <c r="H6605" s="504">
        <v>397</v>
      </c>
      <c r="I6605" s="510">
        <v>471.1</v>
      </c>
    </row>
    <row r="6606" spans="3:9">
      <c r="C6606" s="869" t="s">
        <v>2087</v>
      </c>
      <c r="D6606" s="872">
        <v>0.70833333333333337</v>
      </c>
      <c r="E6606" s="871">
        <v>-1.1000000000000001</v>
      </c>
      <c r="F6606" s="871">
        <v>481</v>
      </c>
      <c r="G6606" s="504">
        <v>0</v>
      </c>
      <c r="H6606" s="504">
        <v>481</v>
      </c>
      <c r="I6606" s="510">
        <v>481</v>
      </c>
    </row>
    <row r="6607" spans="3:9">
      <c r="C6607" s="869" t="s">
        <v>2087</v>
      </c>
      <c r="D6607" s="872">
        <v>0.75</v>
      </c>
      <c r="E6607" s="871">
        <v>-1.1000000000000001</v>
      </c>
      <c r="F6607" s="871">
        <v>496</v>
      </c>
      <c r="G6607" s="504">
        <v>0</v>
      </c>
      <c r="H6607" s="504">
        <v>496</v>
      </c>
      <c r="I6607" s="510">
        <v>496</v>
      </c>
    </row>
    <row r="6608" spans="3:9">
      <c r="C6608" s="869" t="s">
        <v>2087</v>
      </c>
      <c r="D6608" s="872">
        <v>0.79166666666666663</v>
      </c>
      <c r="E6608" s="871">
        <v>-1.1000000000000001</v>
      </c>
      <c r="F6608" s="871">
        <v>496</v>
      </c>
      <c r="G6608" s="504">
        <v>0</v>
      </c>
      <c r="H6608" s="504">
        <v>496</v>
      </c>
      <c r="I6608" s="510">
        <v>496</v>
      </c>
    </row>
    <row r="6609" spans="3:9">
      <c r="C6609" s="869" t="s">
        <v>2087</v>
      </c>
      <c r="D6609" s="872">
        <v>0.83333333333333337</v>
      </c>
      <c r="E6609" s="871">
        <v>-1.1000000000000001</v>
      </c>
      <c r="F6609" s="871">
        <v>497</v>
      </c>
      <c r="G6609" s="504">
        <v>0</v>
      </c>
      <c r="H6609" s="504">
        <v>497</v>
      </c>
      <c r="I6609" s="510">
        <v>497</v>
      </c>
    </row>
    <row r="6610" spans="3:9">
      <c r="C6610" s="869" t="s">
        <v>2087</v>
      </c>
      <c r="D6610" s="872">
        <v>0.875</v>
      </c>
      <c r="E6610" s="871">
        <v>-1.1000000000000001</v>
      </c>
      <c r="F6610" s="871">
        <v>500</v>
      </c>
      <c r="G6610" s="504">
        <v>0</v>
      </c>
      <c r="H6610" s="504">
        <v>500</v>
      </c>
      <c r="I6610" s="510">
        <v>500</v>
      </c>
    </row>
    <row r="6611" spans="3:9">
      <c r="C6611" s="869" t="s">
        <v>2087</v>
      </c>
      <c r="D6611" s="872">
        <v>0.91666666666666663</v>
      </c>
      <c r="E6611" s="871">
        <v>-1.1000000000000001</v>
      </c>
      <c r="F6611" s="871">
        <v>452</v>
      </c>
      <c r="G6611" s="504">
        <v>0</v>
      </c>
      <c r="H6611" s="504">
        <v>452</v>
      </c>
      <c r="I6611" s="510">
        <v>452</v>
      </c>
    </row>
    <row r="6612" spans="3:9">
      <c r="C6612" s="869" t="s">
        <v>2087</v>
      </c>
      <c r="D6612" s="872">
        <v>0.95833333333333337</v>
      </c>
      <c r="E6612" s="871">
        <v>-1.1000000000000001</v>
      </c>
      <c r="F6612" s="871">
        <v>427</v>
      </c>
      <c r="G6612" s="504">
        <v>0</v>
      </c>
      <c r="H6612" s="504">
        <v>427</v>
      </c>
      <c r="I6612" s="510">
        <v>427</v>
      </c>
    </row>
    <row r="6613" spans="3:9">
      <c r="C6613" s="869" t="s">
        <v>2087</v>
      </c>
      <c r="D6613" s="872">
        <v>0</v>
      </c>
      <c r="E6613" s="871">
        <v>-1.1000000000000001</v>
      </c>
      <c r="F6613" s="871">
        <v>431</v>
      </c>
      <c r="G6613" s="504">
        <v>0</v>
      </c>
      <c r="H6613" s="504">
        <v>431</v>
      </c>
      <c r="I6613" s="510">
        <v>431</v>
      </c>
    </row>
    <row r="6614" spans="3:9">
      <c r="C6614" s="869" t="s">
        <v>2087</v>
      </c>
      <c r="D6614" s="872">
        <v>4.1666666666666664E-2</v>
      </c>
      <c r="E6614" s="871">
        <v>-1.2</v>
      </c>
      <c r="F6614" s="871">
        <v>429</v>
      </c>
      <c r="G6614" s="504">
        <v>0</v>
      </c>
      <c r="H6614" s="504">
        <v>429</v>
      </c>
      <c r="I6614" s="510">
        <v>429</v>
      </c>
    </row>
    <row r="6615" spans="3:9">
      <c r="C6615" s="869" t="s">
        <v>2087</v>
      </c>
      <c r="D6615" s="872">
        <v>8.3333333333333329E-2</v>
      </c>
      <c r="E6615" s="871">
        <v>24.9</v>
      </c>
      <c r="F6615" s="871">
        <v>424</v>
      </c>
      <c r="G6615" s="504">
        <v>0</v>
      </c>
      <c r="H6615" s="504">
        <v>424</v>
      </c>
      <c r="I6615" s="510">
        <v>424</v>
      </c>
    </row>
    <row r="6616" spans="3:9">
      <c r="C6616" s="869" t="s">
        <v>2087</v>
      </c>
      <c r="D6616" s="872">
        <v>0.125</v>
      </c>
      <c r="E6616" s="871">
        <v>404.4</v>
      </c>
      <c r="F6616" s="871">
        <v>483</v>
      </c>
      <c r="G6616" s="504">
        <v>404.4</v>
      </c>
      <c r="H6616" s="504">
        <v>483</v>
      </c>
      <c r="I6616" s="510">
        <v>887.4</v>
      </c>
    </row>
    <row r="6617" spans="3:9">
      <c r="C6617" s="869" t="s">
        <v>2087</v>
      </c>
      <c r="D6617" s="872">
        <v>0.16666666666666666</v>
      </c>
      <c r="E6617" s="871">
        <v>470.4</v>
      </c>
      <c r="F6617" s="871">
        <v>485</v>
      </c>
      <c r="G6617" s="504">
        <v>470.4</v>
      </c>
      <c r="H6617" s="504">
        <v>485</v>
      </c>
      <c r="I6617" s="510">
        <v>955.4</v>
      </c>
    </row>
    <row r="6618" spans="3:9">
      <c r="C6618" s="869" t="s">
        <v>2087</v>
      </c>
      <c r="D6618" s="872">
        <v>0.20833333333333334</v>
      </c>
      <c r="E6618" s="871">
        <v>470.1</v>
      </c>
      <c r="F6618" s="871">
        <v>502</v>
      </c>
      <c r="G6618" s="504">
        <v>470.1</v>
      </c>
      <c r="H6618" s="504">
        <v>502</v>
      </c>
      <c r="I6618" s="510">
        <v>972.1</v>
      </c>
    </row>
    <row r="6619" spans="3:9">
      <c r="C6619" s="869" t="s">
        <v>2087</v>
      </c>
      <c r="D6619" s="872">
        <v>0.25</v>
      </c>
      <c r="E6619" s="871">
        <v>517.1</v>
      </c>
      <c r="F6619" s="871">
        <v>496</v>
      </c>
      <c r="G6619" s="504">
        <v>517.1</v>
      </c>
      <c r="H6619" s="504">
        <v>496</v>
      </c>
      <c r="I6619" s="510">
        <v>1013.1</v>
      </c>
    </row>
    <row r="6620" spans="3:9">
      <c r="C6620" s="869" t="s">
        <v>2087</v>
      </c>
      <c r="D6620" s="872">
        <v>0.29166666666666669</v>
      </c>
      <c r="E6620" s="871">
        <v>562.6</v>
      </c>
      <c r="F6620" s="871">
        <v>498</v>
      </c>
      <c r="G6620" s="504">
        <v>562.6</v>
      </c>
      <c r="H6620" s="504">
        <v>498</v>
      </c>
      <c r="I6620" s="510">
        <v>1060.5999999999999</v>
      </c>
    </row>
    <row r="6621" spans="3:9">
      <c r="C6621" s="869" t="s">
        <v>2087</v>
      </c>
      <c r="D6621" s="872">
        <v>0.33333333333333331</v>
      </c>
      <c r="E6621" s="871">
        <v>585.20000000000005</v>
      </c>
      <c r="F6621" s="871">
        <v>495</v>
      </c>
      <c r="G6621" s="504">
        <v>585.20000000000005</v>
      </c>
      <c r="H6621" s="504">
        <v>495</v>
      </c>
      <c r="I6621" s="510">
        <v>1080.2</v>
      </c>
    </row>
    <row r="6622" spans="3:9">
      <c r="C6622" s="869" t="s">
        <v>2087</v>
      </c>
      <c r="D6622" s="872">
        <v>0.375</v>
      </c>
      <c r="E6622" s="871">
        <v>580.4</v>
      </c>
      <c r="F6622" s="871">
        <v>492</v>
      </c>
      <c r="G6622" s="504">
        <v>580.4</v>
      </c>
      <c r="H6622" s="504">
        <v>492</v>
      </c>
      <c r="I6622" s="510">
        <v>1072.4000000000001</v>
      </c>
    </row>
    <row r="6623" spans="3:9">
      <c r="C6623" s="869" t="s">
        <v>2087</v>
      </c>
      <c r="D6623" s="872">
        <v>0.41666666666666669</v>
      </c>
      <c r="E6623" s="871">
        <v>553.1</v>
      </c>
      <c r="F6623" s="871">
        <v>496</v>
      </c>
      <c r="G6623" s="504">
        <v>553.1</v>
      </c>
      <c r="H6623" s="504">
        <v>496</v>
      </c>
      <c r="I6623" s="510">
        <v>1049.0999999999999</v>
      </c>
    </row>
    <row r="6624" spans="3:9">
      <c r="C6624" s="869" t="s">
        <v>2087</v>
      </c>
      <c r="D6624" s="872">
        <v>0.45833333333333331</v>
      </c>
      <c r="E6624" s="871">
        <v>549.6</v>
      </c>
      <c r="F6624" s="871">
        <v>494</v>
      </c>
      <c r="G6624" s="504">
        <v>549.6</v>
      </c>
      <c r="H6624" s="504">
        <v>494</v>
      </c>
      <c r="I6624" s="510">
        <v>1043.5999999999999</v>
      </c>
    </row>
    <row r="6625" spans="3:9">
      <c r="C6625" s="869" t="s">
        <v>2087</v>
      </c>
      <c r="D6625" s="872">
        <v>0.5</v>
      </c>
      <c r="E6625" s="871">
        <v>549.79999999999995</v>
      </c>
      <c r="F6625" s="871">
        <v>494</v>
      </c>
      <c r="G6625" s="504">
        <v>549.79999999999995</v>
      </c>
      <c r="H6625" s="504">
        <v>494</v>
      </c>
      <c r="I6625" s="510">
        <v>1043.8</v>
      </c>
    </row>
    <row r="6626" spans="3:9">
      <c r="C6626" s="869" t="s">
        <v>2087</v>
      </c>
      <c r="D6626" s="872">
        <v>0.54166666666666663</v>
      </c>
      <c r="E6626" s="871">
        <v>550</v>
      </c>
      <c r="F6626" s="871">
        <v>494</v>
      </c>
      <c r="G6626" s="504">
        <v>550</v>
      </c>
      <c r="H6626" s="504">
        <v>494</v>
      </c>
      <c r="I6626" s="510">
        <v>1044</v>
      </c>
    </row>
    <row r="6627" spans="3:9">
      <c r="C6627" s="869" t="s">
        <v>2087</v>
      </c>
      <c r="D6627" s="872">
        <v>0.58333333333333337</v>
      </c>
      <c r="E6627" s="871">
        <v>550</v>
      </c>
      <c r="F6627" s="871">
        <v>495</v>
      </c>
      <c r="G6627" s="504">
        <v>550</v>
      </c>
      <c r="H6627" s="504">
        <v>495</v>
      </c>
      <c r="I6627" s="510">
        <v>1045</v>
      </c>
    </row>
    <row r="6628" spans="3:9">
      <c r="C6628" s="869" t="s">
        <v>2087</v>
      </c>
      <c r="D6628" s="872">
        <v>0.625</v>
      </c>
      <c r="E6628" s="871">
        <v>550.4</v>
      </c>
      <c r="F6628" s="871">
        <v>495</v>
      </c>
      <c r="G6628" s="504">
        <v>550.4</v>
      </c>
      <c r="H6628" s="504">
        <v>495</v>
      </c>
      <c r="I6628" s="510">
        <v>1045.4000000000001</v>
      </c>
    </row>
    <row r="6629" spans="3:9">
      <c r="C6629" s="869" t="s">
        <v>2087</v>
      </c>
      <c r="D6629" s="872">
        <v>0.66666666666666663</v>
      </c>
      <c r="E6629" s="871">
        <v>579.79999999999995</v>
      </c>
      <c r="F6629" s="871">
        <v>491</v>
      </c>
      <c r="G6629" s="504">
        <v>579.79999999999995</v>
      </c>
      <c r="H6629" s="504">
        <v>491</v>
      </c>
      <c r="I6629" s="510">
        <v>1070.8</v>
      </c>
    </row>
    <row r="6630" spans="3:9">
      <c r="C6630" s="869" t="s">
        <v>2087</v>
      </c>
      <c r="D6630" s="872">
        <v>0.70833333333333337</v>
      </c>
      <c r="E6630" s="871">
        <v>580.4</v>
      </c>
      <c r="F6630" s="871">
        <v>488</v>
      </c>
      <c r="G6630" s="504">
        <v>580.4</v>
      </c>
      <c r="H6630" s="504">
        <v>488</v>
      </c>
      <c r="I6630" s="510">
        <v>1068.4000000000001</v>
      </c>
    </row>
    <row r="6631" spans="3:9">
      <c r="C6631" s="869" t="s">
        <v>2087</v>
      </c>
      <c r="D6631" s="872">
        <v>0.75</v>
      </c>
      <c r="E6631" s="871">
        <v>562.1</v>
      </c>
      <c r="F6631" s="871">
        <v>490</v>
      </c>
      <c r="G6631" s="504">
        <v>562.1</v>
      </c>
      <c r="H6631" s="504">
        <v>490</v>
      </c>
      <c r="I6631" s="510">
        <v>1052.0999999999999</v>
      </c>
    </row>
    <row r="6632" spans="3:9">
      <c r="C6632" s="869" t="s">
        <v>2087</v>
      </c>
      <c r="D6632" s="872">
        <v>0.79166666666666663</v>
      </c>
      <c r="E6632" s="871">
        <v>584.4</v>
      </c>
      <c r="F6632" s="871">
        <v>489</v>
      </c>
      <c r="G6632" s="504">
        <v>584.4</v>
      </c>
      <c r="H6632" s="504">
        <v>489</v>
      </c>
      <c r="I6632" s="510">
        <v>1073.4000000000001</v>
      </c>
    </row>
    <row r="6633" spans="3:9">
      <c r="C6633" s="869" t="s">
        <v>2087</v>
      </c>
      <c r="D6633" s="872">
        <v>0.83333333333333337</v>
      </c>
      <c r="E6633" s="871">
        <v>643.6</v>
      </c>
      <c r="F6633" s="871">
        <v>514</v>
      </c>
      <c r="G6633" s="504">
        <v>643.6</v>
      </c>
      <c r="H6633" s="504">
        <v>514</v>
      </c>
      <c r="I6633" s="510">
        <v>1157.5999999999999</v>
      </c>
    </row>
    <row r="6634" spans="3:9">
      <c r="C6634" s="869" t="s">
        <v>2087</v>
      </c>
      <c r="D6634" s="872">
        <v>0.875</v>
      </c>
      <c r="E6634" s="871">
        <v>434.4</v>
      </c>
      <c r="F6634" s="871">
        <v>475</v>
      </c>
      <c r="G6634" s="504">
        <v>434.4</v>
      </c>
      <c r="H6634" s="504">
        <v>475</v>
      </c>
      <c r="I6634" s="510">
        <v>909.4</v>
      </c>
    </row>
    <row r="6635" spans="3:9">
      <c r="C6635" s="869" t="s">
        <v>2087</v>
      </c>
      <c r="D6635" s="872">
        <v>0.91666666666666663</v>
      </c>
      <c r="E6635" s="871">
        <v>383.3</v>
      </c>
      <c r="F6635" s="871">
        <v>425</v>
      </c>
      <c r="G6635" s="504">
        <v>383.3</v>
      </c>
      <c r="H6635" s="504">
        <v>425</v>
      </c>
      <c r="I6635" s="510">
        <v>808.3</v>
      </c>
    </row>
    <row r="6636" spans="3:9">
      <c r="C6636" s="869" t="s">
        <v>2087</v>
      </c>
      <c r="D6636" s="872">
        <v>0.95833333333333337</v>
      </c>
      <c r="E6636" s="871">
        <v>424</v>
      </c>
      <c r="F6636" s="871">
        <v>426</v>
      </c>
      <c r="G6636" s="504">
        <v>424</v>
      </c>
      <c r="H6636" s="504">
        <v>426</v>
      </c>
      <c r="I6636" s="510">
        <v>850</v>
      </c>
    </row>
    <row r="6637" spans="3:9">
      <c r="C6637" s="870">
        <v>45748</v>
      </c>
      <c r="D6637" s="872">
        <v>0</v>
      </c>
      <c r="E6637" s="871">
        <v>583.4</v>
      </c>
      <c r="F6637" s="871">
        <v>500</v>
      </c>
      <c r="G6637" s="504">
        <v>583.4</v>
      </c>
      <c r="H6637" s="504">
        <v>500</v>
      </c>
      <c r="I6637" s="510">
        <v>1083.4000000000001</v>
      </c>
    </row>
    <row r="6638" spans="3:9">
      <c r="C6638" s="870">
        <v>45748</v>
      </c>
      <c r="D6638" s="872">
        <v>4.1666666666666664E-2</v>
      </c>
      <c r="E6638" s="871">
        <v>549.79999999999995</v>
      </c>
      <c r="F6638" s="871">
        <v>503</v>
      </c>
      <c r="G6638" s="504">
        <v>549.79999999999995</v>
      </c>
      <c r="H6638" s="504">
        <v>503</v>
      </c>
      <c r="I6638" s="510">
        <v>1052.8</v>
      </c>
    </row>
    <row r="6639" spans="3:9">
      <c r="C6639" s="870">
        <v>45748</v>
      </c>
      <c r="D6639" s="872">
        <v>8.3333333333333329E-2</v>
      </c>
      <c r="E6639" s="871">
        <v>568</v>
      </c>
      <c r="F6639" s="871">
        <v>503</v>
      </c>
      <c r="G6639" s="504">
        <v>568</v>
      </c>
      <c r="H6639" s="504">
        <v>503</v>
      </c>
      <c r="I6639" s="510">
        <v>1071</v>
      </c>
    </row>
    <row r="6640" spans="3:9">
      <c r="C6640" s="870">
        <v>45748</v>
      </c>
      <c r="D6640" s="872">
        <v>0.125</v>
      </c>
      <c r="E6640" s="871">
        <v>580</v>
      </c>
      <c r="F6640" s="871">
        <v>489</v>
      </c>
      <c r="G6640" s="504">
        <v>580</v>
      </c>
      <c r="H6640" s="504">
        <v>489</v>
      </c>
      <c r="I6640" s="510">
        <v>1069</v>
      </c>
    </row>
    <row r="6641" spans="3:9">
      <c r="C6641" s="870">
        <v>45748</v>
      </c>
      <c r="D6641" s="872">
        <v>0.16666666666666666</v>
      </c>
      <c r="E6641" s="871">
        <v>585.79999999999995</v>
      </c>
      <c r="F6641" s="871">
        <v>479</v>
      </c>
      <c r="G6641" s="504">
        <v>585.79999999999995</v>
      </c>
      <c r="H6641" s="504">
        <v>479</v>
      </c>
      <c r="I6641" s="510">
        <v>1064.8</v>
      </c>
    </row>
    <row r="6642" spans="3:9">
      <c r="C6642" s="870">
        <v>45748</v>
      </c>
      <c r="D6642" s="872">
        <v>0.20833333333333334</v>
      </c>
      <c r="E6642" s="871">
        <v>616.70000000000005</v>
      </c>
      <c r="F6642" s="871">
        <v>472</v>
      </c>
      <c r="G6642" s="504">
        <v>616.70000000000005</v>
      </c>
      <c r="H6642" s="504">
        <v>472</v>
      </c>
      <c r="I6642" s="510">
        <v>1088.7</v>
      </c>
    </row>
    <row r="6643" spans="3:9">
      <c r="C6643" s="870">
        <v>45748</v>
      </c>
      <c r="D6643" s="872">
        <v>0.25</v>
      </c>
      <c r="E6643" s="871">
        <v>600.20000000000005</v>
      </c>
      <c r="F6643" s="871">
        <v>489</v>
      </c>
      <c r="G6643" s="504">
        <v>600.20000000000005</v>
      </c>
      <c r="H6643" s="504">
        <v>489</v>
      </c>
      <c r="I6643" s="510">
        <v>1089.2</v>
      </c>
    </row>
    <row r="6644" spans="3:9">
      <c r="C6644" s="870">
        <v>45748</v>
      </c>
      <c r="D6644" s="872">
        <v>0.29166666666666669</v>
      </c>
      <c r="E6644" s="871">
        <v>600.1</v>
      </c>
      <c r="F6644" s="871">
        <v>527</v>
      </c>
      <c r="G6644" s="504">
        <v>600.1</v>
      </c>
      <c r="H6644" s="504">
        <v>527</v>
      </c>
      <c r="I6644" s="510">
        <v>1127.0999999999999</v>
      </c>
    </row>
    <row r="6645" spans="3:9">
      <c r="C6645" s="870">
        <v>45748</v>
      </c>
      <c r="D6645" s="872">
        <v>0.33333333333333331</v>
      </c>
      <c r="E6645" s="871">
        <v>564.70000000000005</v>
      </c>
      <c r="F6645" s="871">
        <v>532</v>
      </c>
      <c r="G6645" s="504">
        <v>564.70000000000005</v>
      </c>
      <c r="H6645" s="504">
        <v>532</v>
      </c>
      <c r="I6645" s="510">
        <v>1096.7</v>
      </c>
    </row>
    <row r="6646" spans="3:9">
      <c r="C6646" s="870">
        <v>45748</v>
      </c>
      <c r="D6646" s="872">
        <v>0.375</v>
      </c>
      <c r="E6646" s="871">
        <v>560</v>
      </c>
      <c r="F6646" s="871">
        <v>532</v>
      </c>
      <c r="G6646" s="504">
        <v>560</v>
      </c>
      <c r="H6646" s="504">
        <v>532</v>
      </c>
      <c r="I6646" s="510">
        <v>1092</v>
      </c>
    </row>
    <row r="6647" spans="3:9">
      <c r="C6647" s="870">
        <v>45748</v>
      </c>
      <c r="D6647" s="872">
        <v>0.41666666666666669</v>
      </c>
      <c r="E6647" s="871">
        <v>575.1</v>
      </c>
      <c r="F6647" s="871">
        <v>530</v>
      </c>
      <c r="G6647" s="504">
        <v>575.1</v>
      </c>
      <c r="H6647" s="504">
        <v>530</v>
      </c>
      <c r="I6647" s="510">
        <v>1105.0999999999999</v>
      </c>
    </row>
    <row r="6648" spans="3:9">
      <c r="C6648" s="870">
        <v>45748</v>
      </c>
      <c r="D6648" s="872">
        <v>0.45833333333333331</v>
      </c>
      <c r="E6648" s="871">
        <v>580</v>
      </c>
      <c r="F6648" s="871">
        <v>522</v>
      </c>
      <c r="G6648" s="504">
        <v>580</v>
      </c>
      <c r="H6648" s="504">
        <v>522</v>
      </c>
      <c r="I6648" s="510">
        <v>1102</v>
      </c>
    </row>
    <row r="6649" spans="3:9">
      <c r="C6649" s="870">
        <v>45748</v>
      </c>
      <c r="D6649" s="872">
        <v>0.5</v>
      </c>
      <c r="E6649" s="871">
        <v>580.1</v>
      </c>
      <c r="F6649" s="871">
        <v>489</v>
      </c>
      <c r="G6649" s="504">
        <v>580.1</v>
      </c>
      <c r="H6649" s="504">
        <v>489</v>
      </c>
      <c r="I6649" s="510">
        <v>1069.0999999999999</v>
      </c>
    </row>
    <row r="6650" spans="3:9">
      <c r="C6650" s="870">
        <v>45748</v>
      </c>
      <c r="D6650" s="872">
        <v>0.54166666666666663</v>
      </c>
      <c r="E6650" s="871">
        <v>579.9</v>
      </c>
      <c r="F6650" s="871">
        <v>488</v>
      </c>
      <c r="G6650" s="504">
        <v>579.9</v>
      </c>
      <c r="H6650" s="504">
        <v>488</v>
      </c>
      <c r="I6650" s="510">
        <v>1067.9000000000001</v>
      </c>
    </row>
    <row r="6651" spans="3:9">
      <c r="C6651" s="870">
        <v>45748</v>
      </c>
      <c r="D6651" s="872">
        <v>0.58333333333333337</v>
      </c>
      <c r="E6651" s="871">
        <v>579.9</v>
      </c>
      <c r="F6651" s="871">
        <v>488</v>
      </c>
      <c r="G6651" s="504">
        <v>579.9</v>
      </c>
      <c r="H6651" s="504">
        <v>488</v>
      </c>
      <c r="I6651" s="510">
        <v>1067.9000000000001</v>
      </c>
    </row>
    <row r="6652" spans="3:9">
      <c r="C6652" s="870">
        <v>45748</v>
      </c>
      <c r="D6652" s="872">
        <v>0.625</v>
      </c>
      <c r="E6652" s="871">
        <v>596.6</v>
      </c>
      <c r="F6652" s="871">
        <v>488</v>
      </c>
      <c r="G6652" s="504">
        <v>596.6</v>
      </c>
      <c r="H6652" s="504">
        <v>488</v>
      </c>
      <c r="I6652" s="510">
        <v>1084.5999999999999</v>
      </c>
    </row>
    <row r="6653" spans="3:9">
      <c r="C6653" s="870">
        <v>45748</v>
      </c>
      <c r="D6653" s="872">
        <v>0.66666666666666663</v>
      </c>
      <c r="E6653" s="871">
        <v>612.5</v>
      </c>
      <c r="F6653" s="871">
        <v>485</v>
      </c>
      <c r="G6653" s="504">
        <v>612.5</v>
      </c>
      <c r="H6653" s="504">
        <v>485</v>
      </c>
      <c r="I6653" s="510">
        <v>1097.5</v>
      </c>
    </row>
    <row r="6654" spans="3:9">
      <c r="C6654" s="870">
        <v>45748</v>
      </c>
      <c r="D6654" s="872">
        <v>0.70833333333333337</v>
      </c>
      <c r="E6654" s="871">
        <v>577.4</v>
      </c>
      <c r="F6654" s="871">
        <v>505</v>
      </c>
      <c r="G6654" s="504">
        <v>577.4</v>
      </c>
      <c r="H6654" s="504">
        <v>505</v>
      </c>
      <c r="I6654" s="510">
        <v>1082.4000000000001</v>
      </c>
    </row>
    <row r="6655" spans="3:9">
      <c r="C6655" s="870">
        <v>45748</v>
      </c>
      <c r="D6655" s="872">
        <v>0.75</v>
      </c>
      <c r="E6655" s="871">
        <v>440.5</v>
      </c>
      <c r="F6655" s="871">
        <v>421</v>
      </c>
      <c r="G6655" s="504">
        <v>440.5</v>
      </c>
      <c r="H6655" s="504">
        <v>421</v>
      </c>
      <c r="I6655" s="510">
        <v>861.5</v>
      </c>
    </row>
    <row r="6656" spans="3:9">
      <c r="C6656" s="870">
        <v>45748</v>
      </c>
      <c r="D6656" s="872">
        <v>0.79166666666666663</v>
      </c>
      <c r="E6656" s="871">
        <v>464.8</v>
      </c>
      <c r="F6656" s="871">
        <v>401</v>
      </c>
      <c r="G6656" s="504">
        <v>464.8</v>
      </c>
      <c r="H6656" s="504">
        <v>401</v>
      </c>
      <c r="I6656" s="510">
        <v>865.8</v>
      </c>
    </row>
    <row r="6657" spans="3:9">
      <c r="C6657" s="870">
        <v>45748</v>
      </c>
      <c r="D6657" s="872">
        <v>0.83333333333333337</v>
      </c>
      <c r="E6657" s="871">
        <v>579</v>
      </c>
      <c r="F6657" s="871">
        <v>466</v>
      </c>
      <c r="G6657" s="504">
        <v>579</v>
      </c>
      <c r="H6657" s="504">
        <v>466</v>
      </c>
      <c r="I6657" s="510">
        <v>1045</v>
      </c>
    </row>
    <row r="6658" spans="3:9">
      <c r="C6658" s="870">
        <v>45748</v>
      </c>
      <c r="D6658" s="872">
        <v>0.875</v>
      </c>
      <c r="E6658" s="871">
        <v>600.20000000000005</v>
      </c>
      <c r="F6658" s="871">
        <v>524</v>
      </c>
      <c r="G6658" s="504">
        <v>600.20000000000005</v>
      </c>
      <c r="H6658" s="504">
        <v>524</v>
      </c>
      <c r="I6658" s="510">
        <v>1124.2</v>
      </c>
    </row>
    <row r="6659" spans="3:9">
      <c r="C6659" s="870">
        <v>45748</v>
      </c>
      <c r="D6659" s="872">
        <v>0.91666666666666663</v>
      </c>
      <c r="E6659" s="871">
        <v>600.20000000000005</v>
      </c>
      <c r="F6659" s="871">
        <v>511</v>
      </c>
      <c r="G6659" s="504">
        <v>600.20000000000005</v>
      </c>
      <c r="H6659" s="504">
        <v>511</v>
      </c>
      <c r="I6659" s="510">
        <v>1111.2</v>
      </c>
    </row>
    <row r="6660" spans="3:9">
      <c r="C6660" s="870">
        <v>45748</v>
      </c>
      <c r="D6660" s="872">
        <v>0.95833333333333337</v>
      </c>
      <c r="E6660" s="871">
        <v>599.79999999999995</v>
      </c>
      <c r="F6660" s="871">
        <v>505</v>
      </c>
      <c r="G6660" s="504">
        <v>599.79999999999995</v>
      </c>
      <c r="H6660" s="504">
        <v>505</v>
      </c>
      <c r="I6660" s="510">
        <v>1104.8</v>
      </c>
    </row>
    <row r="6661" spans="3:9">
      <c r="C6661" s="870">
        <v>45749</v>
      </c>
      <c r="D6661" s="872">
        <v>0</v>
      </c>
      <c r="E6661" s="871">
        <v>599.9</v>
      </c>
      <c r="F6661" s="871">
        <v>503</v>
      </c>
      <c r="G6661" s="504">
        <v>599.9</v>
      </c>
      <c r="H6661" s="504">
        <v>503</v>
      </c>
      <c r="I6661" s="510">
        <v>1102.9000000000001</v>
      </c>
    </row>
    <row r="6662" spans="3:9">
      <c r="C6662" s="870">
        <v>45749</v>
      </c>
      <c r="D6662" s="872">
        <v>4.1666666666666664E-2</v>
      </c>
      <c r="E6662" s="871">
        <v>600.20000000000005</v>
      </c>
      <c r="F6662" s="871">
        <v>504</v>
      </c>
      <c r="G6662" s="504">
        <v>600.20000000000005</v>
      </c>
      <c r="H6662" s="504">
        <v>504</v>
      </c>
      <c r="I6662" s="510">
        <v>1104.2</v>
      </c>
    </row>
    <row r="6663" spans="3:9">
      <c r="C6663" s="870">
        <v>45749</v>
      </c>
      <c r="D6663" s="872">
        <v>8.3333333333333329E-2</v>
      </c>
      <c r="E6663" s="871">
        <v>590.4</v>
      </c>
      <c r="F6663" s="871">
        <v>498</v>
      </c>
      <c r="G6663" s="504">
        <v>590.4</v>
      </c>
      <c r="H6663" s="504">
        <v>498</v>
      </c>
      <c r="I6663" s="510">
        <v>1088.4000000000001</v>
      </c>
    </row>
    <row r="6664" spans="3:9">
      <c r="C6664" s="870">
        <v>45749</v>
      </c>
      <c r="D6664" s="872">
        <v>0.125</v>
      </c>
      <c r="E6664" s="871">
        <v>580</v>
      </c>
      <c r="F6664" s="871">
        <v>488</v>
      </c>
      <c r="G6664" s="504">
        <v>580</v>
      </c>
      <c r="H6664" s="504">
        <v>488</v>
      </c>
      <c r="I6664" s="510">
        <v>1068</v>
      </c>
    </row>
    <row r="6665" spans="3:9">
      <c r="C6665" s="870">
        <v>45749</v>
      </c>
      <c r="D6665" s="872">
        <v>0.16666666666666666</v>
      </c>
      <c r="E6665" s="871">
        <v>576.70000000000005</v>
      </c>
      <c r="F6665" s="871">
        <v>488</v>
      </c>
      <c r="G6665" s="504">
        <v>576.70000000000005</v>
      </c>
      <c r="H6665" s="504">
        <v>488</v>
      </c>
      <c r="I6665" s="510">
        <v>1064.7</v>
      </c>
    </row>
    <row r="6666" spans="3:9">
      <c r="C6666" s="870">
        <v>45749</v>
      </c>
      <c r="D6666" s="872">
        <v>0.20833333333333334</v>
      </c>
      <c r="E6666" s="871">
        <v>532.70000000000005</v>
      </c>
      <c r="F6666" s="871">
        <v>488</v>
      </c>
      <c r="G6666" s="504">
        <v>532.70000000000005</v>
      </c>
      <c r="H6666" s="504">
        <v>488</v>
      </c>
      <c r="I6666" s="510">
        <v>1020.7</v>
      </c>
    </row>
    <row r="6667" spans="3:9">
      <c r="C6667" s="870">
        <v>45749</v>
      </c>
      <c r="D6667" s="872">
        <v>0.25</v>
      </c>
      <c r="E6667" s="871">
        <v>499.8</v>
      </c>
      <c r="F6667" s="871">
        <v>492</v>
      </c>
      <c r="G6667" s="504">
        <v>499.8</v>
      </c>
      <c r="H6667" s="504">
        <v>492</v>
      </c>
      <c r="I6667" s="510">
        <v>991.8</v>
      </c>
    </row>
    <row r="6668" spans="3:9">
      <c r="C6668" s="870">
        <v>45749</v>
      </c>
      <c r="D6668" s="872">
        <v>0.29166666666666669</v>
      </c>
      <c r="E6668" s="871">
        <v>524.29999999999995</v>
      </c>
      <c r="F6668" s="871">
        <v>487</v>
      </c>
      <c r="G6668" s="504">
        <v>524.29999999999995</v>
      </c>
      <c r="H6668" s="504">
        <v>487</v>
      </c>
      <c r="I6668" s="510">
        <v>1011.3</v>
      </c>
    </row>
    <row r="6669" spans="3:9">
      <c r="C6669" s="870">
        <v>45749</v>
      </c>
      <c r="D6669" s="872">
        <v>0.33333333333333331</v>
      </c>
      <c r="E6669" s="871">
        <v>590.5</v>
      </c>
      <c r="F6669" s="871">
        <v>487</v>
      </c>
      <c r="G6669" s="504">
        <v>590.5</v>
      </c>
      <c r="H6669" s="504">
        <v>487</v>
      </c>
      <c r="I6669" s="510">
        <v>1077.5</v>
      </c>
    </row>
    <row r="6670" spans="3:9">
      <c r="C6670" s="870">
        <v>45749</v>
      </c>
      <c r="D6670" s="872">
        <v>0.375</v>
      </c>
      <c r="E6670" s="871">
        <v>597.79999999999995</v>
      </c>
      <c r="F6670" s="871">
        <v>480</v>
      </c>
      <c r="G6670" s="504">
        <v>597.79999999999995</v>
      </c>
      <c r="H6670" s="504">
        <v>480</v>
      </c>
      <c r="I6670" s="510">
        <v>1077.8</v>
      </c>
    </row>
    <row r="6671" spans="3:9">
      <c r="C6671" s="870">
        <v>45749</v>
      </c>
      <c r="D6671" s="872">
        <v>0.41666666666666669</v>
      </c>
      <c r="E6671" s="871">
        <v>608.4</v>
      </c>
      <c r="F6671" s="871">
        <v>473</v>
      </c>
      <c r="G6671" s="504">
        <v>608.4</v>
      </c>
      <c r="H6671" s="504">
        <v>473</v>
      </c>
      <c r="I6671" s="510">
        <v>1081.4000000000001</v>
      </c>
    </row>
    <row r="6672" spans="3:9">
      <c r="C6672" s="870">
        <v>45749</v>
      </c>
      <c r="D6672" s="872">
        <v>0.45833333333333331</v>
      </c>
      <c r="E6672" s="871">
        <v>617.29999999999995</v>
      </c>
      <c r="F6672" s="871">
        <v>483</v>
      </c>
      <c r="G6672" s="504">
        <v>617.29999999999995</v>
      </c>
      <c r="H6672" s="504">
        <v>483</v>
      </c>
      <c r="I6672" s="510">
        <v>1100.3</v>
      </c>
    </row>
    <row r="6673" spans="3:9">
      <c r="C6673" s="870">
        <v>45749</v>
      </c>
      <c r="D6673" s="872">
        <v>0.5</v>
      </c>
      <c r="E6673" s="871">
        <v>643</v>
      </c>
      <c r="F6673" s="871">
        <v>497</v>
      </c>
      <c r="G6673" s="504">
        <v>643</v>
      </c>
      <c r="H6673" s="504">
        <v>497</v>
      </c>
      <c r="I6673" s="510">
        <v>1140</v>
      </c>
    </row>
    <row r="6674" spans="3:9">
      <c r="C6674" s="870">
        <v>45749</v>
      </c>
      <c r="D6674" s="872">
        <v>0.54166666666666663</v>
      </c>
      <c r="E6674" s="871">
        <v>613.5</v>
      </c>
      <c r="F6674" s="871">
        <v>486</v>
      </c>
      <c r="G6674" s="504">
        <v>613.5</v>
      </c>
      <c r="H6674" s="504">
        <v>486</v>
      </c>
      <c r="I6674" s="510">
        <v>1099.5</v>
      </c>
    </row>
    <row r="6675" spans="3:9">
      <c r="C6675" s="870">
        <v>45749</v>
      </c>
      <c r="D6675" s="872">
        <v>0.58333333333333337</v>
      </c>
      <c r="E6675" s="871">
        <v>599.79999999999995</v>
      </c>
      <c r="F6675" s="871">
        <v>479</v>
      </c>
      <c r="G6675" s="504">
        <v>599.79999999999995</v>
      </c>
      <c r="H6675" s="504">
        <v>479</v>
      </c>
      <c r="I6675" s="510">
        <v>1078.8</v>
      </c>
    </row>
    <row r="6676" spans="3:9">
      <c r="C6676" s="870">
        <v>45749</v>
      </c>
      <c r="D6676" s="872">
        <v>0.625</v>
      </c>
      <c r="E6676" s="871">
        <v>606.20000000000005</v>
      </c>
      <c r="F6676" s="871">
        <v>476</v>
      </c>
      <c r="G6676" s="504">
        <v>606.20000000000005</v>
      </c>
      <c r="H6676" s="504">
        <v>476</v>
      </c>
      <c r="I6676" s="510">
        <v>1082.2</v>
      </c>
    </row>
    <row r="6677" spans="3:9">
      <c r="C6677" s="870">
        <v>45749</v>
      </c>
      <c r="D6677" s="872">
        <v>0.66666666666666663</v>
      </c>
      <c r="E6677" s="871">
        <v>617.5</v>
      </c>
      <c r="F6677" s="871">
        <v>488</v>
      </c>
      <c r="G6677" s="504">
        <v>617.5</v>
      </c>
      <c r="H6677" s="504">
        <v>488</v>
      </c>
      <c r="I6677" s="510">
        <v>1105.5</v>
      </c>
    </row>
    <row r="6678" spans="3:9">
      <c r="C6678" s="870">
        <v>45749</v>
      </c>
      <c r="D6678" s="872">
        <v>0.70833333333333337</v>
      </c>
      <c r="E6678" s="871">
        <v>630.4</v>
      </c>
      <c r="F6678" s="871">
        <v>480</v>
      </c>
      <c r="G6678" s="504">
        <v>630.4</v>
      </c>
      <c r="H6678" s="504">
        <v>480</v>
      </c>
      <c r="I6678" s="510">
        <v>1110.4000000000001</v>
      </c>
    </row>
    <row r="6679" spans="3:9">
      <c r="C6679" s="870">
        <v>45749</v>
      </c>
      <c r="D6679" s="872">
        <v>0.75</v>
      </c>
      <c r="E6679" s="871">
        <v>640</v>
      </c>
      <c r="F6679" s="871">
        <v>490</v>
      </c>
      <c r="G6679" s="504">
        <v>640</v>
      </c>
      <c r="H6679" s="504">
        <v>490</v>
      </c>
      <c r="I6679" s="510">
        <v>1130</v>
      </c>
    </row>
    <row r="6680" spans="3:9">
      <c r="C6680" s="870">
        <v>45749</v>
      </c>
      <c r="D6680" s="872">
        <v>0.79166666666666663</v>
      </c>
      <c r="E6680" s="871">
        <v>640.20000000000005</v>
      </c>
      <c r="F6680" s="871">
        <v>574</v>
      </c>
      <c r="G6680" s="504">
        <v>640.20000000000005</v>
      </c>
      <c r="H6680" s="504">
        <v>574</v>
      </c>
      <c r="I6680" s="510">
        <v>1214.2</v>
      </c>
    </row>
    <row r="6681" spans="3:9">
      <c r="C6681" s="870">
        <v>45749</v>
      </c>
      <c r="D6681" s="872">
        <v>0.83333333333333337</v>
      </c>
      <c r="E6681" s="871">
        <v>610.4</v>
      </c>
      <c r="F6681" s="871">
        <v>519</v>
      </c>
      <c r="G6681" s="504">
        <v>610.4</v>
      </c>
      <c r="H6681" s="504">
        <v>519</v>
      </c>
      <c r="I6681" s="510">
        <v>1129.4000000000001</v>
      </c>
    </row>
    <row r="6682" spans="3:9">
      <c r="C6682" s="870">
        <v>45749</v>
      </c>
      <c r="D6682" s="872">
        <v>0.875</v>
      </c>
      <c r="E6682" s="871">
        <v>643.79999999999995</v>
      </c>
      <c r="F6682" s="871">
        <v>458</v>
      </c>
      <c r="G6682" s="504">
        <v>643.79999999999995</v>
      </c>
      <c r="H6682" s="504">
        <v>458</v>
      </c>
      <c r="I6682" s="510">
        <v>1101.8</v>
      </c>
    </row>
    <row r="6683" spans="3:9">
      <c r="C6683" s="870">
        <v>45749</v>
      </c>
      <c r="D6683" s="872">
        <v>0.91666666666666663</v>
      </c>
      <c r="E6683" s="871">
        <v>649.9</v>
      </c>
      <c r="F6683" s="871">
        <v>467</v>
      </c>
      <c r="G6683" s="504">
        <v>649.9</v>
      </c>
      <c r="H6683" s="504">
        <v>467</v>
      </c>
      <c r="I6683" s="510">
        <v>1116.9000000000001</v>
      </c>
    </row>
    <row r="6684" spans="3:9">
      <c r="C6684" s="870">
        <v>45749</v>
      </c>
      <c r="D6684" s="872">
        <v>0.95833333333333337</v>
      </c>
      <c r="E6684" s="871">
        <v>602.29999999999995</v>
      </c>
      <c r="F6684" s="871">
        <v>490</v>
      </c>
      <c r="G6684" s="504">
        <v>602.29999999999995</v>
      </c>
      <c r="H6684" s="504">
        <v>490</v>
      </c>
      <c r="I6684" s="510">
        <v>1092.3</v>
      </c>
    </row>
    <row r="6685" spans="3:9">
      <c r="C6685" s="870">
        <v>45750</v>
      </c>
      <c r="D6685" s="872">
        <v>0</v>
      </c>
      <c r="E6685" s="871">
        <v>649.29999999999995</v>
      </c>
      <c r="F6685" s="871">
        <v>538</v>
      </c>
      <c r="G6685" s="504">
        <v>649.29999999999995</v>
      </c>
      <c r="H6685" s="504">
        <v>538</v>
      </c>
      <c r="I6685" s="510">
        <v>1187.3</v>
      </c>
    </row>
    <row r="6686" spans="3:9">
      <c r="C6686" s="870">
        <v>45750</v>
      </c>
      <c r="D6686" s="872">
        <v>4.1666666666666664E-2</v>
      </c>
      <c r="E6686" s="871">
        <v>688.5</v>
      </c>
      <c r="F6686" s="871">
        <v>576</v>
      </c>
      <c r="G6686" s="504">
        <v>688.5</v>
      </c>
      <c r="H6686" s="504">
        <v>576</v>
      </c>
      <c r="I6686" s="510">
        <v>1264.5</v>
      </c>
    </row>
    <row r="6687" spans="3:9">
      <c r="C6687" s="870">
        <v>45750</v>
      </c>
      <c r="D6687" s="872">
        <v>8.3333333333333329E-2</v>
      </c>
      <c r="E6687" s="871">
        <v>671.9</v>
      </c>
      <c r="F6687" s="871">
        <v>581</v>
      </c>
      <c r="G6687" s="504">
        <v>671.9</v>
      </c>
      <c r="H6687" s="504">
        <v>581</v>
      </c>
      <c r="I6687" s="510">
        <v>1252.9000000000001</v>
      </c>
    </row>
    <row r="6688" spans="3:9">
      <c r="C6688" s="870">
        <v>45750</v>
      </c>
      <c r="D6688" s="872">
        <v>0.125</v>
      </c>
      <c r="E6688" s="871">
        <v>654.9</v>
      </c>
      <c r="F6688" s="871">
        <v>571</v>
      </c>
      <c r="G6688" s="504">
        <v>654.9</v>
      </c>
      <c r="H6688" s="504">
        <v>571</v>
      </c>
      <c r="I6688" s="510">
        <v>1225.9000000000001</v>
      </c>
    </row>
    <row r="6689" spans="3:9">
      <c r="C6689" s="870">
        <v>45750</v>
      </c>
      <c r="D6689" s="872">
        <v>0.16666666666666666</v>
      </c>
      <c r="E6689" s="871">
        <v>650.1</v>
      </c>
      <c r="F6689" s="871">
        <v>571</v>
      </c>
      <c r="G6689" s="504">
        <v>650.1</v>
      </c>
      <c r="H6689" s="504">
        <v>571</v>
      </c>
      <c r="I6689" s="510">
        <v>1221.0999999999999</v>
      </c>
    </row>
    <row r="6690" spans="3:9">
      <c r="C6690" s="870">
        <v>45750</v>
      </c>
      <c r="D6690" s="872">
        <v>0.20833333333333334</v>
      </c>
      <c r="E6690" s="871">
        <v>667.7</v>
      </c>
      <c r="F6690" s="871">
        <v>569</v>
      </c>
      <c r="G6690" s="504">
        <v>667.7</v>
      </c>
      <c r="H6690" s="504">
        <v>569</v>
      </c>
      <c r="I6690" s="510">
        <v>1236.7</v>
      </c>
    </row>
    <row r="6691" spans="3:9">
      <c r="C6691" s="870">
        <v>45750</v>
      </c>
      <c r="D6691" s="872">
        <v>0.25</v>
      </c>
      <c r="E6691" s="871">
        <v>680</v>
      </c>
      <c r="F6691" s="871">
        <v>563</v>
      </c>
      <c r="G6691" s="504">
        <v>680</v>
      </c>
      <c r="H6691" s="504">
        <v>563</v>
      </c>
      <c r="I6691" s="510">
        <v>1243</v>
      </c>
    </row>
    <row r="6692" spans="3:9">
      <c r="C6692" s="870">
        <v>45750</v>
      </c>
      <c r="D6692" s="872">
        <v>0.29166666666666669</v>
      </c>
      <c r="E6692" s="871">
        <v>678.4</v>
      </c>
      <c r="F6692" s="871">
        <v>552</v>
      </c>
      <c r="G6692" s="504">
        <v>678.4</v>
      </c>
      <c r="H6692" s="504">
        <v>552</v>
      </c>
      <c r="I6692" s="510">
        <v>1230.4000000000001</v>
      </c>
    </row>
    <row r="6693" spans="3:9">
      <c r="C6693" s="870">
        <v>45750</v>
      </c>
      <c r="D6693" s="872">
        <v>0.33333333333333331</v>
      </c>
      <c r="E6693" s="871">
        <v>649.20000000000005</v>
      </c>
      <c r="F6693" s="871">
        <v>546</v>
      </c>
      <c r="G6693" s="504">
        <v>649.20000000000005</v>
      </c>
      <c r="H6693" s="504">
        <v>546</v>
      </c>
      <c r="I6693" s="510">
        <v>1195.2</v>
      </c>
    </row>
    <row r="6694" spans="3:9">
      <c r="C6694" s="870">
        <v>45750</v>
      </c>
      <c r="D6694" s="872">
        <v>0.375</v>
      </c>
      <c r="E6694" s="871">
        <v>655.20000000000005</v>
      </c>
      <c r="F6694" s="871">
        <v>550</v>
      </c>
      <c r="G6694" s="504">
        <v>655.20000000000005</v>
      </c>
      <c r="H6694" s="504">
        <v>550</v>
      </c>
      <c r="I6694" s="510">
        <v>1205.2</v>
      </c>
    </row>
    <row r="6695" spans="3:9">
      <c r="C6695" s="870">
        <v>45750</v>
      </c>
      <c r="D6695" s="872">
        <v>0.41666666666666669</v>
      </c>
      <c r="E6695" s="871">
        <v>373</v>
      </c>
      <c r="F6695" s="871">
        <v>540</v>
      </c>
      <c r="G6695" s="504">
        <v>373</v>
      </c>
      <c r="H6695" s="504">
        <v>540</v>
      </c>
      <c r="I6695" s="510">
        <v>913</v>
      </c>
    </row>
    <row r="6696" spans="3:9">
      <c r="C6696" s="870">
        <v>45750</v>
      </c>
      <c r="D6696" s="872">
        <v>0.45833333333333331</v>
      </c>
      <c r="E6696" s="871">
        <v>155.69999999999999</v>
      </c>
      <c r="F6696" s="871">
        <v>599</v>
      </c>
      <c r="G6696" s="504">
        <v>155.69999999999999</v>
      </c>
      <c r="H6696" s="504">
        <v>599</v>
      </c>
      <c r="I6696" s="510">
        <v>754.7</v>
      </c>
    </row>
    <row r="6697" spans="3:9">
      <c r="C6697" s="870">
        <v>45750</v>
      </c>
      <c r="D6697" s="872">
        <v>0.5</v>
      </c>
      <c r="E6697" s="871">
        <v>256</v>
      </c>
      <c r="F6697" s="871">
        <v>526</v>
      </c>
      <c r="G6697" s="504">
        <v>256</v>
      </c>
      <c r="H6697" s="504">
        <v>526</v>
      </c>
      <c r="I6697" s="510">
        <v>782</v>
      </c>
    </row>
    <row r="6698" spans="3:9">
      <c r="C6698" s="870">
        <v>45750</v>
      </c>
      <c r="D6698" s="872">
        <v>0.54166666666666663</v>
      </c>
      <c r="E6698" s="871">
        <v>540.9</v>
      </c>
      <c r="F6698" s="871">
        <v>482</v>
      </c>
      <c r="G6698" s="504">
        <v>540.9</v>
      </c>
      <c r="H6698" s="504">
        <v>482</v>
      </c>
      <c r="I6698" s="510">
        <v>1022.9</v>
      </c>
    </row>
    <row r="6699" spans="3:9">
      <c r="C6699" s="870">
        <v>45750</v>
      </c>
      <c r="D6699" s="872">
        <v>0.58333333333333337</v>
      </c>
      <c r="E6699" s="871">
        <v>594.79999999999995</v>
      </c>
      <c r="F6699" s="871">
        <v>479</v>
      </c>
      <c r="G6699" s="504">
        <v>594.79999999999995</v>
      </c>
      <c r="H6699" s="504">
        <v>479</v>
      </c>
      <c r="I6699" s="510">
        <v>1073.8</v>
      </c>
    </row>
    <row r="6700" spans="3:9">
      <c r="C6700" s="870">
        <v>45750</v>
      </c>
      <c r="D6700" s="872">
        <v>0.625</v>
      </c>
      <c r="E6700" s="871">
        <v>642.20000000000005</v>
      </c>
      <c r="F6700" s="871">
        <v>453</v>
      </c>
      <c r="G6700" s="504">
        <v>642.20000000000005</v>
      </c>
      <c r="H6700" s="504">
        <v>453</v>
      </c>
      <c r="I6700" s="510">
        <v>1095.2</v>
      </c>
    </row>
    <row r="6701" spans="3:9">
      <c r="C6701" s="870">
        <v>45750</v>
      </c>
      <c r="D6701" s="872">
        <v>0.66666666666666663</v>
      </c>
      <c r="E6701" s="871">
        <v>633.70000000000005</v>
      </c>
      <c r="F6701" s="871">
        <v>502</v>
      </c>
      <c r="G6701" s="504">
        <v>633.70000000000005</v>
      </c>
      <c r="H6701" s="504">
        <v>502</v>
      </c>
      <c r="I6701" s="510">
        <v>1135.7</v>
      </c>
    </row>
    <row r="6702" spans="3:9">
      <c r="C6702" s="870">
        <v>45750</v>
      </c>
      <c r="D6702" s="872">
        <v>0.70833333333333337</v>
      </c>
      <c r="E6702" s="871">
        <v>639.20000000000005</v>
      </c>
      <c r="F6702" s="871">
        <v>526</v>
      </c>
      <c r="G6702" s="504">
        <v>639.20000000000005</v>
      </c>
      <c r="H6702" s="504">
        <v>526</v>
      </c>
      <c r="I6702" s="510">
        <v>1165.2</v>
      </c>
    </row>
    <row r="6703" spans="3:9">
      <c r="C6703" s="870">
        <v>45750</v>
      </c>
      <c r="D6703" s="872">
        <v>0.75</v>
      </c>
      <c r="E6703" s="871">
        <v>632.9</v>
      </c>
      <c r="F6703" s="871">
        <v>511</v>
      </c>
      <c r="G6703" s="504">
        <v>632.9</v>
      </c>
      <c r="H6703" s="504">
        <v>511</v>
      </c>
      <c r="I6703" s="510">
        <v>1143.9000000000001</v>
      </c>
    </row>
    <row r="6704" spans="3:9">
      <c r="C6704" s="870">
        <v>45750</v>
      </c>
      <c r="D6704" s="872">
        <v>0.79166666666666663</v>
      </c>
      <c r="E6704" s="871">
        <v>530.20000000000005</v>
      </c>
      <c r="F6704" s="871">
        <v>466</v>
      </c>
      <c r="G6704" s="504">
        <v>530.20000000000005</v>
      </c>
      <c r="H6704" s="504">
        <v>466</v>
      </c>
      <c r="I6704" s="510">
        <v>996.2</v>
      </c>
    </row>
    <row r="6705" spans="3:9">
      <c r="C6705" s="870">
        <v>45750</v>
      </c>
      <c r="D6705" s="872">
        <v>0.83333333333333337</v>
      </c>
      <c r="E6705" s="871">
        <v>368.2</v>
      </c>
      <c r="F6705" s="871">
        <v>370</v>
      </c>
      <c r="G6705" s="504">
        <v>368.2</v>
      </c>
      <c r="H6705" s="504">
        <v>370</v>
      </c>
      <c r="I6705" s="510">
        <v>738.2</v>
      </c>
    </row>
    <row r="6706" spans="3:9">
      <c r="C6706" s="870">
        <v>45750</v>
      </c>
      <c r="D6706" s="872">
        <v>0.875</v>
      </c>
      <c r="E6706" s="871">
        <v>461.2</v>
      </c>
      <c r="F6706" s="871">
        <v>463</v>
      </c>
      <c r="G6706" s="504">
        <v>461.2</v>
      </c>
      <c r="H6706" s="504">
        <v>463</v>
      </c>
      <c r="I6706" s="510">
        <v>924.2</v>
      </c>
    </row>
    <row r="6707" spans="3:9">
      <c r="C6707" s="870">
        <v>45750</v>
      </c>
      <c r="D6707" s="872">
        <v>0.91666666666666663</v>
      </c>
      <c r="E6707" s="871">
        <v>535.70000000000005</v>
      </c>
      <c r="F6707" s="871">
        <v>483</v>
      </c>
      <c r="G6707" s="504">
        <v>535.70000000000005</v>
      </c>
      <c r="H6707" s="504">
        <v>483</v>
      </c>
      <c r="I6707" s="510">
        <v>1018.7</v>
      </c>
    </row>
    <row r="6708" spans="3:9">
      <c r="C6708" s="870">
        <v>45750</v>
      </c>
      <c r="D6708" s="872">
        <v>0.95833333333333337</v>
      </c>
      <c r="E6708" s="871">
        <v>560</v>
      </c>
      <c r="F6708" s="871">
        <v>443</v>
      </c>
      <c r="G6708" s="504">
        <v>560</v>
      </c>
      <c r="H6708" s="504">
        <v>443</v>
      </c>
      <c r="I6708" s="510">
        <v>1003</v>
      </c>
    </row>
    <row r="6709" spans="3:9">
      <c r="C6709" s="870">
        <v>45751</v>
      </c>
      <c r="D6709" s="872">
        <v>0</v>
      </c>
      <c r="E6709" s="871">
        <v>593.5</v>
      </c>
      <c r="F6709" s="871">
        <v>455</v>
      </c>
      <c r="G6709" s="504">
        <v>593.5</v>
      </c>
      <c r="H6709" s="504">
        <v>455</v>
      </c>
      <c r="I6709" s="510">
        <v>1048.5</v>
      </c>
    </row>
    <row r="6710" spans="3:9">
      <c r="C6710" s="870">
        <v>45751</v>
      </c>
      <c r="D6710" s="872">
        <v>4.1666666666666664E-2</v>
      </c>
      <c r="E6710" s="871">
        <v>600.29999999999995</v>
      </c>
      <c r="F6710" s="871">
        <v>510</v>
      </c>
      <c r="G6710" s="504">
        <v>600.29999999999995</v>
      </c>
      <c r="H6710" s="504">
        <v>510</v>
      </c>
      <c r="I6710" s="510">
        <v>1110.3</v>
      </c>
    </row>
    <row r="6711" spans="3:9">
      <c r="C6711" s="870">
        <v>45751</v>
      </c>
      <c r="D6711" s="872">
        <v>8.3333333333333329E-2</v>
      </c>
      <c r="E6711" s="871">
        <v>582.79999999999995</v>
      </c>
      <c r="F6711" s="871">
        <v>500</v>
      </c>
      <c r="G6711" s="504">
        <v>582.79999999999995</v>
      </c>
      <c r="H6711" s="504">
        <v>500</v>
      </c>
      <c r="I6711" s="510">
        <v>1082.8</v>
      </c>
    </row>
    <row r="6712" spans="3:9">
      <c r="C6712" s="870">
        <v>45751</v>
      </c>
      <c r="D6712" s="872">
        <v>0.125</v>
      </c>
      <c r="E6712" s="871">
        <v>679.3</v>
      </c>
      <c r="F6712" s="871">
        <v>506</v>
      </c>
      <c r="G6712" s="504">
        <v>679.3</v>
      </c>
      <c r="H6712" s="504">
        <v>506</v>
      </c>
      <c r="I6712" s="510">
        <v>1185.3</v>
      </c>
    </row>
    <row r="6713" spans="3:9">
      <c r="C6713" s="870">
        <v>45751</v>
      </c>
      <c r="D6713" s="872">
        <v>0.16666666666666666</v>
      </c>
      <c r="E6713" s="871">
        <v>540.5</v>
      </c>
      <c r="F6713" s="871">
        <v>512</v>
      </c>
      <c r="G6713" s="504">
        <v>540.5</v>
      </c>
      <c r="H6713" s="504">
        <v>512</v>
      </c>
      <c r="I6713" s="510">
        <v>1052.5</v>
      </c>
    </row>
    <row r="6714" spans="3:9">
      <c r="C6714" s="870">
        <v>45751</v>
      </c>
      <c r="D6714" s="872">
        <v>0.20833333333333334</v>
      </c>
      <c r="E6714" s="871">
        <v>517.9</v>
      </c>
      <c r="F6714" s="871">
        <v>437</v>
      </c>
      <c r="G6714" s="504">
        <v>517.9</v>
      </c>
      <c r="H6714" s="504">
        <v>437</v>
      </c>
      <c r="I6714" s="510">
        <v>954.9</v>
      </c>
    </row>
    <row r="6715" spans="3:9">
      <c r="C6715" s="870">
        <v>45751</v>
      </c>
      <c r="D6715" s="872">
        <v>0.25</v>
      </c>
      <c r="E6715" s="871">
        <v>513.20000000000005</v>
      </c>
      <c r="F6715" s="871">
        <v>444</v>
      </c>
      <c r="G6715" s="504">
        <v>513.20000000000005</v>
      </c>
      <c r="H6715" s="504">
        <v>444</v>
      </c>
      <c r="I6715" s="510">
        <v>957.2</v>
      </c>
    </row>
    <row r="6716" spans="3:9">
      <c r="C6716" s="870">
        <v>45751</v>
      </c>
      <c r="D6716" s="872">
        <v>0.29166666666666669</v>
      </c>
      <c r="E6716" s="871">
        <v>64.900000000000006</v>
      </c>
      <c r="F6716" s="871">
        <v>442</v>
      </c>
      <c r="G6716" s="504">
        <v>64.900000000000006</v>
      </c>
      <c r="H6716" s="504">
        <v>442</v>
      </c>
      <c r="I6716" s="510">
        <v>506.9</v>
      </c>
    </row>
    <row r="6717" spans="3:9">
      <c r="C6717" s="870">
        <v>45751</v>
      </c>
      <c r="D6717" s="872">
        <v>0.33333333333333331</v>
      </c>
      <c r="E6717" s="871">
        <v>59.3</v>
      </c>
      <c r="F6717" s="871">
        <v>515</v>
      </c>
      <c r="G6717" s="504">
        <v>59.3</v>
      </c>
      <c r="H6717" s="504">
        <v>515</v>
      </c>
      <c r="I6717" s="510">
        <v>574.29999999999995</v>
      </c>
    </row>
    <row r="6718" spans="3:9">
      <c r="C6718" s="870">
        <v>45751</v>
      </c>
      <c r="D6718" s="872">
        <v>0.375</v>
      </c>
      <c r="E6718" s="871">
        <v>140.5</v>
      </c>
      <c r="F6718" s="871">
        <v>569</v>
      </c>
      <c r="G6718" s="504">
        <v>140.5</v>
      </c>
      <c r="H6718" s="504">
        <v>569</v>
      </c>
      <c r="I6718" s="510">
        <v>709.5</v>
      </c>
    </row>
    <row r="6719" spans="3:9">
      <c r="C6719" s="870">
        <v>45751</v>
      </c>
      <c r="D6719" s="872">
        <v>0.41666666666666669</v>
      </c>
      <c r="E6719" s="871">
        <v>368.9</v>
      </c>
      <c r="F6719" s="871">
        <v>584</v>
      </c>
      <c r="G6719" s="504">
        <v>368.9</v>
      </c>
      <c r="H6719" s="504">
        <v>584</v>
      </c>
      <c r="I6719" s="510">
        <v>952.9</v>
      </c>
    </row>
    <row r="6720" spans="3:9">
      <c r="C6720" s="870">
        <v>45751</v>
      </c>
      <c r="D6720" s="872">
        <v>0.45833333333333331</v>
      </c>
      <c r="E6720" s="871">
        <v>64.2</v>
      </c>
      <c r="F6720" s="871">
        <v>594</v>
      </c>
      <c r="G6720" s="504">
        <v>64.2</v>
      </c>
      <c r="H6720" s="504">
        <v>594</v>
      </c>
      <c r="I6720" s="510">
        <v>658.2</v>
      </c>
    </row>
    <row r="6721" spans="3:9">
      <c r="C6721" s="870">
        <v>45751</v>
      </c>
      <c r="D6721" s="872">
        <v>0.5</v>
      </c>
      <c r="E6721" s="871">
        <v>312.39999999999998</v>
      </c>
      <c r="F6721" s="871">
        <v>588</v>
      </c>
      <c r="G6721" s="504">
        <v>312.39999999999998</v>
      </c>
      <c r="H6721" s="504">
        <v>588</v>
      </c>
      <c r="I6721" s="510">
        <v>900.4</v>
      </c>
    </row>
    <row r="6722" spans="3:9">
      <c r="C6722" s="870">
        <v>45751</v>
      </c>
      <c r="D6722" s="872">
        <v>0.54166666666666663</v>
      </c>
      <c r="E6722" s="871">
        <v>24.8</v>
      </c>
      <c r="F6722" s="871">
        <v>590</v>
      </c>
      <c r="G6722" s="504">
        <v>0</v>
      </c>
      <c r="H6722" s="504">
        <v>590</v>
      </c>
      <c r="I6722" s="510">
        <v>590</v>
      </c>
    </row>
    <row r="6723" spans="3:9">
      <c r="C6723" s="870">
        <v>45751</v>
      </c>
      <c r="D6723" s="872">
        <v>0.58333333333333337</v>
      </c>
      <c r="E6723" s="871">
        <v>-1.1000000000000001</v>
      </c>
      <c r="F6723" s="871">
        <v>598</v>
      </c>
      <c r="G6723" s="504">
        <v>0</v>
      </c>
      <c r="H6723" s="504">
        <v>598</v>
      </c>
      <c r="I6723" s="510">
        <v>598</v>
      </c>
    </row>
    <row r="6724" spans="3:9">
      <c r="C6724" s="870">
        <v>45751</v>
      </c>
      <c r="D6724" s="872">
        <v>0.625</v>
      </c>
      <c r="E6724" s="871">
        <v>468.8</v>
      </c>
      <c r="F6724" s="871">
        <v>476</v>
      </c>
      <c r="G6724" s="504">
        <v>468.8</v>
      </c>
      <c r="H6724" s="504">
        <v>476</v>
      </c>
      <c r="I6724" s="510">
        <v>944.8</v>
      </c>
    </row>
    <row r="6725" spans="3:9">
      <c r="C6725" s="870">
        <v>45751</v>
      </c>
      <c r="D6725" s="872">
        <v>0.66666666666666663</v>
      </c>
      <c r="E6725" s="871">
        <v>537.5</v>
      </c>
      <c r="F6725" s="871">
        <v>416</v>
      </c>
      <c r="G6725" s="504">
        <v>537.5</v>
      </c>
      <c r="H6725" s="504">
        <v>416</v>
      </c>
      <c r="I6725" s="510">
        <v>953.5</v>
      </c>
    </row>
    <row r="6726" spans="3:9">
      <c r="C6726" s="870">
        <v>45751</v>
      </c>
      <c r="D6726" s="872">
        <v>0.70833333333333337</v>
      </c>
      <c r="E6726" s="871">
        <v>549.79999999999995</v>
      </c>
      <c r="F6726" s="871">
        <v>437</v>
      </c>
      <c r="G6726" s="504">
        <v>549.79999999999995</v>
      </c>
      <c r="H6726" s="504">
        <v>437</v>
      </c>
      <c r="I6726" s="510">
        <v>986.8</v>
      </c>
    </row>
    <row r="6727" spans="3:9">
      <c r="C6727" s="870">
        <v>45751</v>
      </c>
      <c r="D6727" s="872">
        <v>0.75</v>
      </c>
      <c r="E6727" s="871">
        <v>592.5</v>
      </c>
      <c r="F6727" s="871">
        <v>476</v>
      </c>
      <c r="G6727" s="504">
        <v>592.5</v>
      </c>
      <c r="H6727" s="504">
        <v>476</v>
      </c>
      <c r="I6727" s="510">
        <v>1068.5</v>
      </c>
    </row>
    <row r="6728" spans="3:9">
      <c r="C6728" s="870">
        <v>45751</v>
      </c>
      <c r="D6728" s="872">
        <v>0.79166666666666663</v>
      </c>
      <c r="E6728" s="871">
        <v>600.1</v>
      </c>
      <c r="F6728" s="871">
        <v>477</v>
      </c>
      <c r="G6728" s="504">
        <v>600.1</v>
      </c>
      <c r="H6728" s="504">
        <v>477</v>
      </c>
      <c r="I6728" s="510">
        <v>1077.0999999999999</v>
      </c>
    </row>
    <row r="6729" spans="3:9">
      <c r="C6729" s="870">
        <v>45751</v>
      </c>
      <c r="D6729" s="872">
        <v>0.83333333333333337</v>
      </c>
      <c r="E6729" s="871">
        <v>588.4</v>
      </c>
      <c r="F6729" s="871">
        <v>396</v>
      </c>
      <c r="G6729" s="504">
        <v>588.4</v>
      </c>
      <c r="H6729" s="504">
        <v>396</v>
      </c>
      <c r="I6729" s="510">
        <v>984.4</v>
      </c>
    </row>
    <row r="6730" spans="3:9">
      <c r="C6730" s="870">
        <v>45751</v>
      </c>
      <c r="D6730" s="872">
        <v>0.875</v>
      </c>
      <c r="E6730" s="871">
        <v>500.5</v>
      </c>
      <c r="F6730" s="871">
        <v>385</v>
      </c>
      <c r="G6730" s="504">
        <v>500.5</v>
      </c>
      <c r="H6730" s="504">
        <v>385</v>
      </c>
      <c r="I6730" s="510">
        <v>885.5</v>
      </c>
    </row>
    <row r="6731" spans="3:9">
      <c r="C6731" s="870">
        <v>45751</v>
      </c>
      <c r="D6731" s="872">
        <v>0.91666666666666663</v>
      </c>
      <c r="E6731" s="871">
        <v>483.2</v>
      </c>
      <c r="F6731" s="871">
        <v>426</v>
      </c>
      <c r="G6731" s="504">
        <v>483.2</v>
      </c>
      <c r="H6731" s="504">
        <v>426</v>
      </c>
      <c r="I6731" s="510">
        <v>909.2</v>
      </c>
    </row>
    <row r="6732" spans="3:9">
      <c r="C6732" s="870">
        <v>45751</v>
      </c>
      <c r="D6732" s="872">
        <v>0.95833333333333337</v>
      </c>
      <c r="E6732" s="871">
        <v>485.6</v>
      </c>
      <c r="F6732" s="871">
        <v>523</v>
      </c>
      <c r="G6732" s="504">
        <v>485.6</v>
      </c>
      <c r="H6732" s="504">
        <v>523</v>
      </c>
      <c r="I6732" s="510">
        <v>1008.6</v>
      </c>
    </row>
    <row r="6733" spans="3:9">
      <c r="C6733" s="870">
        <v>45752</v>
      </c>
      <c r="D6733" s="872">
        <v>0</v>
      </c>
      <c r="E6733" s="871">
        <v>485.2</v>
      </c>
      <c r="F6733" s="871">
        <v>571</v>
      </c>
      <c r="G6733" s="504">
        <v>485.2</v>
      </c>
      <c r="H6733" s="504">
        <v>571</v>
      </c>
      <c r="I6733" s="510">
        <v>1056.2</v>
      </c>
    </row>
    <row r="6734" spans="3:9">
      <c r="C6734" s="870">
        <v>45752</v>
      </c>
      <c r="D6734" s="872">
        <v>4.1666666666666664E-2</v>
      </c>
      <c r="E6734" s="871">
        <v>115.3</v>
      </c>
      <c r="F6734" s="871">
        <v>572</v>
      </c>
      <c r="G6734" s="504">
        <v>115.3</v>
      </c>
      <c r="H6734" s="504">
        <v>572</v>
      </c>
      <c r="I6734" s="510">
        <v>687.3</v>
      </c>
    </row>
    <row r="6735" spans="3:9">
      <c r="C6735" s="870">
        <v>45752</v>
      </c>
      <c r="D6735" s="872">
        <v>8.3333333333333329E-2</v>
      </c>
      <c r="E6735" s="871">
        <v>-1.1000000000000001</v>
      </c>
      <c r="F6735" s="871">
        <v>569</v>
      </c>
      <c r="G6735" s="504">
        <v>0</v>
      </c>
      <c r="H6735" s="504">
        <v>569</v>
      </c>
      <c r="I6735" s="510">
        <v>569</v>
      </c>
    </row>
    <row r="6736" spans="3:9">
      <c r="C6736" s="870">
        <v>45752</v>
      </c>
      <c r="D6736" s="872">
        <v>0.125</v>
      </c>
      <c r="E6736" s="871">
        <v>-1.1000000000000001</v>
      </c>
      <c r="F6736" s="871">
        <v>613</v>
      </c>
      <c r="G6736" s="504">
        <v>0</v>
      </c>
      <c r="H6736" s="504">
        <v>613</v>
      </c>
      <c r="I6736" s="510">
        <v>613</v>
      </c>
    </row>
    <row r="6737" spans="3:9">
      <c r="C6737" s="870">
        <v>45752</v>
      </c>
      <c r="D6737" s="872">
        <v>0.16666666666666666</v>
      </c>
      <c r="E6737" s="871">
        <v>-1.1000000000000001</v>
      </c>
      <c r="F6737" s="871">
        <v>623</v>
      </c>
      <c r="G6737" s="504">
        <v>0</v>
      </c>
      <c r="H6737" s="504">
        <v>623</v>
      </c>
      <c r="I6737" s="510">
        <v>623</v>
      </c>
    </row>
    <row r="6738" spans="3:9">
      <c r="C6738" s="870">
        <v>45752</v>
      </c>
      <c r="D6738" s="872">
        <v>0.20833333333333334</v>
      </c>
      <c r="E6738" s="871">
        <v>-1.1000000000000001</v>
      </c>
      <c r="F6738" s="871">
        <v>590</v>
      </c>
      <c r="G6738" s="504">
        <v>0</v>
      </c>
      <c r="H6738" s="504">
        <v>590</v>
      </c>
      <c r="I6738" s="510">
        <v>590</v>
      </c>
    </row>
    <row r="6739" spans="3:9">
      <c r="C6739" s="870">
        <v>45752</v>
      </c>
      <c r="D6739" s="872">
        <v>0.25</v>
      </c>
      <c r="E6739" s="871">
        <v>72.900000000000006</v>
      </c>
      <c r="F6739" s="871">
        <v>533</v>
      </c>
      <c r="G6739" s="504">
        <v>72.900000000000006</v>
      </c>
      <c r="H6739" s="504">
        <v>533</v>
      </c>
      <c r="I6739" s="510">
        <v>605.9</v>
      </c>
    </row>
    <row r="6740" spans="3:9">
      <c r="C6740" s="870">
        <v>45752</v>
      </c>
      <c r="D6740" s="872">
        <v>0.29166666666666669</v>
      </c>
      <c r="E6740" s="871">
        <v>471.6</v>
      </c>
      <c r="F6740" s="871">
        <v>503</v>
      </c>
      <c r="G6740" s="504">
        <v>471.6</v>
      </c>
      <c r="H6740" s="504">
        <v>503</v>
      </c>
      <c r="I6740" s="510">
        <v>974.6</v>
      </c>
    </row>
    <row r="6741" spans="3:9">
      <c r="C6741" s="870">
        <v>45752</v>
      </c>
      <c r="D6741" s="872">
        <v>0.33333333333333331</v>
      </c>
      <c r="E6741" s="871">
        <v>504.9</v>
      </c>
      <c r="F6741" s="871">
        <v>552</v>
      </c>
      <c r="G6741" s="504">
        <v>504.9</v>
      </c>
      <c r="H6741" s="504">
        <v>552</v>
      </c>
      <c r="I6741" s="510">
        <v>1056.9000000000001</v>
      </c>
    </row>
    <row r="6742" spans="3:9">
      <c r="C6742" s="870">
        <v>45752</v>
      </c>
      <c r="D6742" s="872">
        <v>0.375</v>
      </c>
      <c r="E6742" s="871">
        <v>513.70000000000005</v>
      </c>
      <c r="F6742" s="871">
        <v>631</v>
      </c>
      <c r="G6742" s="504">
        <v>513.70000000000005</v>
      </c>
      <c r="H6742" s="504">
        <v>631</v>
      </c>
      <c r="I6742" s="510">
        <v>1144.7</v>
      </c>
    </row>
    <row r="6743" spans="3:9">
      <c r="C6743" s="870">
        <v>45752</v>
      </c>
      <c r="D6743" s="872">
        <v>0.41666666666666669</v>
      </c>
      <c r="E6743" s="871">
        <v>564.29999999999995</v>
      </c>
      <c r="F6743" s="871">
        <v>622</v>
      </c>
      <c r="G6743" s="504">
        <v>564.29999999999995</v>
      </c>
      <c r="H6743" s="504">
        <v>622</v>
      </c>
      <c r="I6743" s="510">
        <v>1186.3</v>
      </c>
    </row>
    <row r="6744" spans="3:9">
      <c r="C6744" s="870">
        <v>45752</v>
      </c>
      <c r="D6744" s="872">
        <v>0.45833333333333331</v>
      </c>
      <c r="E6744" s="871">
        <v>587.29999999999995</v>
      </c>
      <c r="F6744" s="871">
        <v>628</v>
      </c>
      <c r="G6744" s="504">
        <v>587.29999999999995</v>
      </c>
      <c r="H6744" s="504">
        <v>628</v>
      </c>
      <c r="I6744" s="510">
        <v>1215.3</v>
      </c>
    </row>
    <row r="6745" spans="3:9">
      <c r="C6745" s="870">
        <v>45752</v>
      </c>
      <c r="D6745" s="872">
        <v>0.5</v>
      </c>
      <c r="E6745" s="871">
        <v>538.6</v>
      </c>
      <c r="F6745" s="871">
        <v>611</v>
      </c>
      <c r="G6745" s="504">
        <v>538.6</v>
      </c>
      <c r="H6745" s="504">
        <v>611</v>
      </c>
      <c r="I6745" s="510">
        <v>1149.5999999999999</v>
      </c>
    </row>
    <row r="6746" spans="3:9">
      <c r="C6746" s="870">
        <v>45752</v>
      </c>
      <c r="D6746" s="872">
        <v>0.54166666666666663</v>
      </c>
      <c r="E6746" s="871">
        <v>530.20000000000005</v>
      </c>
      <c r="F6746" s="871">
        <v>602</v>
      </c>
      <c r="G6746" s="504">
        <v>530.20000000000005</v>
      </c>
      <c r="H6746" s="504">
        <v>602</v>
      </c>
      <c r="I6746" s="510">
        <v>1132.2</v>
      </c>
    </row>
    <row r="6747" spans="3:9">
      <c r="C6747" s="870">
        <v>45752</v>
      </c>
      <c r="D6747" s="872">
        <v>0.58333333333333337</v>
      </c>
      <c r="E6747" s="871">
        <v>611</v>
      </c>
      <c r="F6747" s="871">
        <v>600</v>
      </c>
      <c r="G6747" s="504">
        <v>611</v>
      </c>
      <c r="H6747" s="504">
        <v>600</v>
      </c>
      <c r="I6747" s="510">
        <v>1211</v>
      </c>
    </row>
    <row r="6748" spans="3:9">
      <c r="C6748" s="870">
        <v>45752</v>
      </c>
      <c r="D6748" s="872">
        <v>0.625</v>
      </c>
      <c r="E6748" s="871">
        <v>584.1</v>
      </c>
      <c r="F6748" s="871">
        <v>602</v>
      </c>
      <c r="G6748" s="504">
        <v>584.1</v>
      </c>
      <c r="H6748" s="504">
        <v>602</v>
      </c>
      <c r="I6748" s="510">
        <v>1186.0999999999999</v>
      </c>
    </row>
    <row r="6749" spans="3:9">
      <c r="C6749" s="870">
        <v>45752</v>
      </c>
      <c r="D6749" s="872">
        <v>0.66666666666666663</v>
      </c>
      <c r="E6749" s="871">
        <v>367.1</v>
      </c>
      <c r="F6749" s="871">
        <v>531</v>
      </c>
      <c r="G6749" s="504">
        <v>367.1</v>
      </c>
      <c r="H6749" s="504">
        <v>531</v>
      </c>
      <c r="I6749" s="510">
        <v>898.1</v>
      </c>
    </row>
    <row r="6750" spans="3:9">
      <c r="C6750" s="870">
        <v>45752</v>
      </c>
      <c r="D6750" s="872">
        <v>0.70833333333333337</v>
      </c>
      <c r="E6750" s="871">
        <v>203.1</v>
      </c>
      <c r="F6750" s="871">
        <v>425</v>
      </c>
      <c r="G6750" s="504">
        <v>203.1</v>
      </c>
      <c r="H6750" s="504">
        <v>425</v>
      </c>
      <c r="I6750" s="510">
        <v>628.1</v>
      </c>
    </row>
    <row r="6751" spans="3:9">
      <c r="C6751" s="870">
        <v>45752</v>
      </c>
      <c r="D6751" s="872">
        <v>0.75</v>
      </c>
      <c r="E6751" s="871">
        <v>360</v>
      </c>
      <c r="F6751" s="871">
        <v>528</v>
      </c>
      <c r="G6751" s="504">
        <v>360</v>
      </c>
      <c r="H6751" s="504">
        <v>528</v>
      </c>
      <c r="I6751" s="510">
        <v>888</v>
      </c>
    </row>
    <row r="6752" spans="3:9">
      <c r="C6752" s="870">
        <v>45752</v>
      </c>
      <c r="D6752" s="872">
        <v>0.79166666666666663</v>
      </c>
      <c r="E6752" s="871">
        <v>448.7</v>
      </c>
      <c r="F6752" s="871">
        <v>529</v>
      </c>
      <c r="G6752" s="504">
        <v>448.7</v>
      </c>
      <c r="H6752" s="504">
        <v>529</v>
      </c>
      <c r="I6752" s="510">
        <v>977.7</v>
      </c>
    </row>
    <row r="6753" spans="3:9">
      <c r="C6753" s="870">
        <v>45752</v>
      </c>
      <c r="D6753" s="872">
        <v>0.83333333333333337</v>
      </c>
      <c r="E6753" s="871">
        <v>561</v>
      </c>
      <c r="F6753" s="871">
        <v>535</v>
      </c>
      <c r="G6753" s="504">
        <v>561</v>
      </c>
      <c r="H6753" s="504">
        <v>535</v>
      </c>
      <c r="I6753" s="510">
        <v>1096</v>
      </c>
    </row>
    <row r="6754" spans="3:9">
      <c r="C6754" s="870">
        <v>45752</v>
      </c>
      <c r="D6754" s="872">
        <v>0.875</v>
      </c>
      <c r="E6754" s="871">
        <v>615</v>
      </c>
      <c r="F6754" s="871">
        <v>622</v>
      </c>
      <c r="G6754" s="504">
        <v>615</v>
      </c>
      <c r="H6754" s="504">
        <v>622</v>
      </c>
      <c r="I6754" s="510">
        <v>1237</v>
      </c>
    </row>
    <row r="6755" spans="3:9">
      <c r="C6755" s="870">
        <v>45752</v>
      </c>
      <c r="D6755" s="872">
        <v>0.91666666666666663</v>
      </c>
      <c r="E6755" s="871">
        <v>580</v>
      </c>
      <c r="F6755" s="871">
        <v>625</v>
      </c>
      <c r="G6755" s="504">
        <v>580</v>
      </c>
      <c r="H6755" s="504">
        <v>625</v>
      </c>
      <c r="I6755" s="510">
        <v>1205</v>
      </c>
    </row>
    <row r="6756" spans="3:9">
      <c r="C6756" s="870">
        <v>45752</v>
      </c>
      <c r="D6756" s="872">
        <v>0.95833333333333337</v>
      </c>
      <c r="E6756" s="871">
        <v>582</v>
      </c>
      <c r="F6756" s="871">
        <v>618</v>
      </c>
      <c r="G6756" s="504">
        <v>582</v>
      </c>
      <c r="H6756" s="504">
        <v>618</v>
      </c>
      <c r="I6756" s="510">
        <v>1200</v>
      </c>
    </row>
    <row r="6757" spans="3:9">
      <c r="C6757" s="870">
        <v>45753</v>
      </c>
      <c r="D6757" s="872">
        <v>0</v>
      </c>
      <c r="E6757" s="871">
        <v>590.4</v>
      </c>
      <c r="F6757" s="871">
        <v>552</v>
      </c>
      <c r="G6757" s="504">
        <v>590.4</v>
      </c>
      <c r="H6757" s="504">
        <v>552</v>
      </c>
      <c r="I6757" s="510">
        <v>1142.4000000000001</v>
      </c>
    </row>
    <row r="6758" spans="3:9">
      <c r="C6758" s="870">
        <v>45753</v>
      </c>
      <c r="D6758" s="872">
        <v>4.1666666666666664E-2</v>
      </c>
      <c r="E6758" s="871">
        <v>566.9</v>
      </c>
      <c r="F6758" s="871">
        <v>460</v>
      </c>
      <c r="G6758" s="504">
        <v>566.9</v>
      </c>
      <c r="H6758" s="504">
        <v>460</v>
      </c>
      <c r="I6758" s="510">
        <v>1026.9000000000001</v>
      </c>
    </row>
    <row r="6759" spans="3:9">
      <c r="C6759" s="870">
        <v>45753</v>
      </c>
      <c r="D6759" s="872">
        <v>8.3333333333333329E-2</v>
      </c>
      <c r="E6759" s="871">
        <v>543.9</v>
      </c>
      <c r="F6759" s="871">
        <v>475</v>
      </c>
      <c r="G6759" s="504">
        <v>543.9</v>
      </c>
      <c r="H6759" s="504">
        <v>475</v>
      </c>
      <c r="I6759" s="510">
        <v>1018.9</v>
      </c>
    </row>
    <row r="6760" spans="3:9">
      <c r="C6760" s="870">
        <v>45753</v>
      </c>
      <c r="D6760" s="872">
        <v>0.125</v>
      </c>
      <c r="E6760" s="871">
        <v>539.9</v>
      </c>
      <c r="F6760" s="871">
        <v>486</v>
      </c>
      <c r="G6760" s="504">
        <v>539.9</v>
      </c>
      <c r="H6760" s="504">
        <v>486</v>
      </c>
      <c r="I6760" s="510">
        <v>1025.9000000000001</v>
      </c>
    </row>
    <row r="6761" spans="3:9">
      <c r="C6761" s="870">
        <v>45753</v>
      </c>
      <c r="D6761" s="872">
        <v>0.16666666666666666</v>
      </c>
      <c r="E6761" s="871">
        <v>540.20000000000005</v>
      </c>
      <c r="F6761" s="871">
        <v>508</v>
      </c>
      <c r="G6761" s="504">
        <v>540.20000000000005</v>
      </c>
      <c r="H6761" s="504">
        <v>508</v>
      </c>
      <c r="I6761" s="510">
        <v>1048.2</v>
      </c>
    </row>
    <row r="6762" spans="3:9">
      <c r="C6762" s="870">
        <v>45753</v>
      </c>
      <c r="D6762" s="872">
        <v>0.20833333333333334</v>
      </c>
      <c r="E6762" s="871">
        <v>539.79999999999995</v>
      </c>
      <c r="F6762" s="871">
        <v>506</v>
      </c>
      <c r="G6762" s="504">
        <v>539.79999999999995</v>
      </c>
      <c r="H6762" s="504">
        <v>506</v>
      </c>
      <c r="I6762" s="510">
        <v>1045.8</v>
      </c>
    </row>
    <row r="6763" spans="3:9">
      <c r="C6763" s="870">
        <v>45753</v>
      </c>
      <c r="D6763" s="872">
        <v>0.25</v>
      </c>
      <c r="E6763" s="871">
        <v>537</v>
      </c>
      <c r="F6763" s="871">
        <v>498</v>
      </c>
      <c r="G6763" s="504">
        <v>537</v>
      </c>
      <c r="H6763" s="504">
        <v>498</v>
      </c>
      <c r="I6763" s="510">
        <v>1035</v>
      </c>
    </row>
    <row r="6764" spans="3:9">
      <c r="C6764" s="870">
        <v>45753</v>
      </c>
      <c r="D6764" s="872">
        <v>0.29166666666666669</v>
      </c>
      <c r="E6764" s="871">
        <v>504.4</v>
      </c>
      <c r="F6764" s="871">
        <v>488</v>
      </c>
      <c r="G6764" s="504">
        <v>504.4</v>
      </c>
      <c r="H6764" s="504">
        <v>488</v>
      </c>
      <c r="I6764" s="510">
        <v>992.4</v>
      </c>
    </row>
    <row r="6765" spans="3:9">
      <c r="C6765" s="870">
        <v>45753</v>
      </c>
      <c r="D6765" s="872">
        <v>0.33333333333333331</v>
      </c>
      <c r="E6765" s="871">
        <v>503.8</v>
      </c>
      <c r="F6765" s="871">
        <v>490</v>
      </c>
      <c r="G6765" s="504">
        <v>503.8</v>
      </c>
      <c r="H6765" s="504">
        <v>490</v>
      </c>
      <c r="I6765" s="510">
        <v>993.8</v>
      </c>
    </row>
    <row r="6766" spans="3:9">
      <c r="C6766" s="870">
        <v>45753</v>
      </c>
      <c r="D6766" s="872">
        <v>0.375</v>
      </c>
      <c r="E6766" s="871">
        <v>524.70000000000005</v>
      </c>
      <c r="F6766" s="871">
        <v>485</v>
      </c>
      <c r="G6766" s="504">
        <v>524.70000000000005</v>
      </c>
      <c r="H6766" s="504">
        <v>485</v>
      </c>
      <c r="I6766" s="510">
        <v>1009.7</v>
      </c>
    </row>
    <row r="6767" spans="3:9">
      <c r="C6767" s="870">
        <v>45753</v>
      </c>
      <c r="D6767" s="872">
        <v>0.41666666666666669</v>
      </c>
      <c r="E6767" s="871">
        <v>524.79999999999995</v>
      </c>
      <c r="F6767" s="871">
        <v>485</v>
      </c>
      <c r="G6767" s="504">
        <v>524.79999999999995</v>
      </c>
      <c r="H6767" s="504">
        <v>485</v>
      </c>
      <c r="I6767" s="510">
        <v>1009.8</v>
      </c>
    </row>
    <row r="6768" spans="3:9">
      <c r="C6768" s="870">
        <v>45753</v>
      </c>
      <c r="D6768" s="872">
        <v>0.45833333333333331</v>
      </c>
      <c r="E6768" s="871">
        <v>524.9</v>
      </c>
      <c r="F6768" s="871">
        <v>489</v>
      </c>
      <c r="G6768" s="504">
        <v>524.9</v>
      </c>
      <c r="H6768" s="504">
        <v>489</v>
      </c>
      <c r="I6768" s="510">
        <v>1013.9</v>
      </c>
    </row>
    <row r="6769" spans="3:9">
      <c r="C6769" s="870">
        <v>45753</v>
      </c>
      <c r="D6769" s="872">
        <v>0.5</v>
      </c>
      <c r="E6769" s="871">
        <v>533</v>
      </c>
      <c r="F6769" s="871">
        <v>579</v>
      </c>
      <c r="G6769" s="504">
        <v>533</v>
      </c>
      <c r="H6769" s="504">
        <v>579</v>
      </c>
      <c r="I6769" s="510">
        <v>1112</v>
      </c>
    </row>
    <row r="6770" spans="3:9">
      <c r="C6770" s="870">
        <v>45753</v>
      </c>
      <c r="D6770" s="872">
        <v>0.54166666666666663</v>
      </c>
      <c r="E6770" s="871">
        <v>567.20000000000005</v>
      </c>
      <c r="F6770" s="871">
        <v>596</v>
      </c>
      <c r="G6770" s="504">
        <v>567.20000000000005</v>
      </c>
      <c r="H6770" s="504">
        <v>596</v>
      </c>
      <c r="I6770" s="510">
        <v>1163.2</v>
      </c>
    </row>
    <row r="6771" spans="3:9">
      <c r="C6771" s="870">
        <v>45753</v>
      </c>
      <c r="D6771" s="872">
        <v>0.58333333333333337</v>
      </c>
      <c r="E6771" s="871">
        <v>590.29999999999995</v>
      </c>
      <c r="F6771" s="871">
        <v>595</v>
      </c>
      <c r="G6771" s="504">
        <v>590.29999999999995</v>
      </c>
      <c r="H6771" s="504">
        <v>595</v>
      </c>
      <c r="I6771" s="510">
        <v>1185.3</v>
      </c>
    </row>
    <row r="6772" spans="3:9">
      <c r="C6772" s="870">
        <v>45753</v>
      </c>
      <c r="D6772" s="872">
        <v>0.625</v>
      </c>
      <c r="E6772" s="871">
        <v>580</v>
      </c>
      <c r="F6772" s="871">
        <v>597</v>
      </c>
      <c r="G6772" s="504">
        <v>580</v>
      </c>
      <c r="H6772" s="504">
        <v>597</v>
      </c>
      <c r="I6772" s="510">
        <v>1177</v>
      </c>
    </row>
    <row r="6773" spans="3:9">
      <c r="C6773" s="870">
        <v>45753</v>
      </c>
      <c r="D6773" s="872">
        <v>0.66666666666666663</v>
      </c>
      <c r="E6773" s="871">
        <v>560.6</v>
      </c>
      <c r="F6773" s="871">
        <v>604</v>
      </c>
      <c r="G6773" s="504">
        <v>560.6</v>
      </c>
      <c r="H6773" s="504">
        <v>604</v>
      </c>
      <c r="I6773" s="510">
        <v>1164.5999999999999</v>
      </c>
    </row>
    <row r="6774" spans="3:9">
      <c r="C6774" s="870">
        <v>45753</v>
      </c>
      <c r="D6774" s="872">
        <v>0.70833333333333337</v>
      </c>
      <c r="E6774" s="871">
        <v>520.4</v>
      </c>
      <c r="F6774" s="871">
        <v>552</v>
      </c>
      <c r="G6774" s="504">
        <v>520.4</v>
      </c>
      <c r="H6774" s="504">
        <v>552</v>
      </c>
      <c r="I6774" s="510">
        <v>1072.4000000000001</v>
      </c>
    </row>
    <row r="6775" spans="3:9">
      <c r="C6775" s="870">
        <v>45753</v>
      </c>
      <c r="D6775" s="872">
        <v>0.75</v>
      </c>
      <c r="E6775" s="871">
        <v>568.9</v>
      </c>
      <c r="F6775" s="871">
        <v>459</v>
      </c>
      <c r="G6775" s="504">
        <v>568.9</v>
      </c>
      <c r="H6775" s="504">
        <v>459</v>
      </c>
      <c r="I6775" s="510">
        <v>1027.9000000000001</v>
      </c>
    </row>
    <row r="6776" spans="3:9">
      <c r="C6776" s="870">
        <v>45753</v>
      </c>
      <c r="D6776" s="872">
        <v>0.79166666666666663</v>
      </c>
      <c r="E6776" s="871">
        <v>600.79999999999995</v>
      </c>
      <c r="F6776" s="871">
        <v>546</v>
      </c>
      <c r="G6776" s="504">
        <v>600.79999999999995</v>
      </c>
      <c r="H6776" s="504">
        <v>546</v>
      </c>
      <c r="I6776" s="510">
        <v>1146.8</v>
      </c>
    </row>
    <row r="6777" spans="3:9">
      <c r="C6777" s="870">
        <v>45753</v>
      </c>
      <c r="D6777" s="872">
        <v>0.83333333333333337</v>
      </c>
      <c r="E6777" s="871">
        <v>600.1</v>
      </c>
      <c r="F6777" s="871">
        <v>551</v>
      </c>
      <c r="G6777" s="504">
        <v>600.1</v>
      </c>
      <c r="H6777" s="504">
        <v>551</v>
      </c>
      <c r="I6777" s="510">
        <v>1151.0999999999999</v>
      </c>
    </row>
    <row r="6778" spans="3:9">
      <c r="C6778" s="870">
        <v>45753</v>
      </c>
      <c r="D6778" s="872">
        <v>0.875</v>
      </c>
      <c r="E6778" s="871">
        <v>600</v>
      </c>
      <c r="F6778" s="871">
        <v>550</v>
      </c>
      <c r="G6778" s="504">
        <v>600</v>
      </c>
      <c r="H6778" s="504">
        <v>550</v>
      </c>
      <c r="I6778" s="510">
        <v>1150</v>
      </c>
    </row>
    <row r="6779" spans="3:9">
      <c r="C6779" s="870">
        <v>45753</v>
      </c>
      <c r="D6779" s="872">
        <v>0.91666666666666663</v>
      </c>
      <c r="E6779" s="871">
        <v>600.1</v>
      </c>
      <c r="F6779" s="871">
        <v>551</v>
      </c>
      <c r="G6779" s="504">
        <v>600.1</v>
      </c>
      <c r="H6779" s="504">
        <v>551</v>
      </c>
      <c r="I6779" s="510">
        <v>1151.0999999999999</v>
      </c>
    </row>
    <row r="6780" spans="3:9">
      <c r="C6780" s="870">
        <v>45753</v>
      </c>
      <c r="D6780" s="872">
        <v>0.95833333333333337</v>
      </c>
      <c r="E6780" s="871">
        <v>600.1</v>
      </c>
      <c r="F6780" s="871">
        <v>509</v>
      </c>
      <c r="G6780" s="504">
        <v>600.1</v>
      </c>
      <c r="H6780" s="504">
        <v>509</v>
      </c>
      <c r="I6780" s="510">
        <v>1109.0999999999999</v>
      </c>
    </row>
    <row r="6781" spans="3:9">
      <c r="C6781" s="870">
        <v>45754</v>
      </c>
      <c r="D6781" s="872">
        <v>0</v>
      </c>
      <c r="E6781" s="871">
        <v>599.9</v>
      </c>
      <c r="F6781" s="871">
        <v>480</v>
      </c>
      <c r="G6781" s="504">
        <v>599.9</v>
      </c>
      <c r="H6781" s="504">
        <v>480</v>
      </c>
      <c r="I6781" s="510">
        <v>1079.9000000000001</v>
      </c>
    </row>
    <row r="6782" spans="3:9">
      <c r="C6782" s="870">
        <v>45754</v>
      </c>
      <c r="D6782" s="872">
        <v>4.1666666666666664E-2</v>
      </c>
      <c r="E6782" s="871">
        <v>600.1</v>
      </c>
      <c r="F6782" s="871">
        <v>486</v>
      </c>
      <c r="G6782" s="504">
        <v>600.1</v>
      </c>
      <c r="H6782" s="504">
        <v>486</v>
      </c>
      <c r="I6782" s="510">
        <v>1086.0999999999999</v>
      </c>
    </row>
    <row r="6783" spans="3:9">
      <c r="C6783" s="870">
        <v>45754</v>
      </c>
      <c r="D6783" s="872">
        <v>8.3333333333333329E-2</v>
      </c>
      <c r="E6783" s="871">
        <v>617.70000000000005</v>
      </c>
      <c r="F6783" s="871">
        <v>557</v>
      </c>
      <c r="G6783" s="504">
        <v>617.70000000000005</v>
      </c>
      <c r="H6783" s="504">
        <v>557</v>
      </c>
      <c r="I6783" s="510">
        <v>1174.7</v>
      </c>
    </row>
    <row r="6784" spans="3:9">
      <c r="C6784" s="870">
        <v>45754</v>
      </c>
      <c r="D6784" s="872">
        <v>0.125</v>
      </c>
      <c r="E6784" s="871">
        <v>629.6</v>
      </c>
      <c r="F6784" s="871">
        <v>546</v>
      </c>
      <c r="G6784" s="504">
        <v>629.6</v>
      </c>
      <c r="H6784" s="504">
        <v>546</v>
      </c>
      <c r="I6784" s="510">
        <v>1175.5999999999999</v>
      </c>
    </row>
    <row r="6785" spans="3:9">
      <c r="C6785" s="870">
        <v>45754</v>
      </c>
      <c r="D6785" s="872">
        <v>0.16666666666666666</v>
      </c>
      <c r="E6785" s="871">
        <v>600.1</v>
      </c>
      <c r="F6785" s="871">
        <v>515</v>
      </c>
      <c r="G6785" s="504">
        <v>600.1</v>
      </c>
      <c r="H6785" s="504">
        <v>515</v>
      </c>
      <c r="I6785" s="510">
        <v>1115.0999999999999</v>
      </c>
    </row>
    <row r="6786" spans="3:9">
      <c r="C6786" s="870">
        <v>45754</v>
      </c>
      <c r="D6786" s="872">
        <v>0.20833333333333334</v>
      </c>
      <c r="E6786" s="871">
        <v>599.79999999999995</v>
      </c>
      <c r="F6786" s="871">
        <v>515</v>
      </c>
      <c r="G6786" s="504">
        <v>599.79999999999995</v>
      </c>
      <c r="H6786" s="504">
        <v>515</v>
      </c>
      <c r="I6786" s="510">
        <v>1114.8</v>
      </c>
    </row>
    <row r="6787" spans="3:9">
      <c r="C6787" s="870">
        <v>45754</v>
      </c>
      <c r="D6787" s="872">
        <v>0.25</v>
      </c>
      <c r="E6787" s="871">
        <v>600.29999999999995</v>
      </c>
      <c r="F6787" s="871">
        <v>515</v>
      </c>
      <c r="G6787" s="504">
        <v>600.29999999999995</v>
      </c>
      <c r="H6787" s="504">
        <v>515</v>
      </c>
      <c r="I6787" s="510">
        <v>1115.3</v>
      </c>
    </row>
    <row r="6788" spans="3:9">
      <c r="C6788" s="870">
        <v>45754</v>
      </c>
      <c r="D6788" s="872">
        <v>0.29166666666666669</v>
      </c>
      <c r="E6788" s="871">
        <v>585.1</v>
      </c>
      <c r="F6788" s="871">
        <v>515</v>
      </c>
      <c r="G6788" s="504">
        <v>585.1</v>
      </c>
      <c r="H6788" s="504">
        <v>515</v>
      </c>
      <c r="I6788" s="510">
        <v>1100.0999999999999</v>
      </c>
    </row>
    <row r="6789" spans="3:9">
      <c r="C6789" s="870">
        <v>45754</v>
      </c>
      <c r="D6789" s="872">
        <v>0.33333333333333331</v>
      </c>
      <c r="E6789" s="871">
        <v>580</v>
      </c>
      <c r="F6789" s="871">
        <v>510</v>
      </c>
      <c r="G6789" s="504">
        <v>580</v>
      </c>
      <c r="H6789" s="504">
        <v>510</v>
      </c>
      <c r="I6789" s="510">
        <v>1090</v>
      </c>
    </row>
    <row r="6790" spans="3:9">
      <c r="C6790" s="870">
        <v>45754</v>
      </c>
      <c r="D6790" s="872">
        <v>0.375</v>
      </c>
      <c r="E6790" s="871">
        <v>527.4</v>
      </c>
      <c r="F6790" s="871">
        <v>511</v>
      </c>
      <c r="G6790" s="504">
        <v>527.4</v>
      </c>
      <c r="H6790" s="504">
        <v>511</v>
      </c>
      <c r="I6790" s="510">
        <v>1038.4000000000001</v>
      </c>
    </row>
    <row r="6791" spans="3:9">
      <c r="C6791" s="870">
        <v>45754</v>
      </c>
      <c r="D6791" s="872">
        <v>0.41666666666666669</v>
      </c>
      <c r="E6791" s="871">
        <v>525</v>
      </c>
      <c r="F6791" s="871">
        <v>513</v>
      </c>
      <c r="G6791" s="504">
        <v>525</v>
      </c>
      <c r="H6791" s="504">
        <v>513</v>
      </c>
      <c r="I6791" s="510">
        <v>1038</v>
      </c>
    </row>
    <row r="6792" spans="3:9">
      <c r="C6792" s="870">
        <v>45754</v>
      </c>
      <c r="D6792" s="872">
        <v>0.45833333333333331</v>
      </c>
      <c r="E6792" s="871">
        <v>600.20000000000005</v>
      </c>
      <c r="F6792" s="871">
        <v>536</v>
      </c>
      <c r="G6792" s="504">
        <v>600.20000000000005</v>
      </c>
      <c r="H6792" s="504">
        <v>536</v>
      </c>
      <c r="I6792" s="510">
        <v>1136.2</v>
      </c>
    </row>
    <row r="6793" spans="3:9">
      <c r="C6793" s="870">
        <v>45754</v>
      </c>
      <c r="D6793" s="872">
        <v>0.5</v>
      </c>
      <c r="E6793" s="871">
        <v>600.4</v>
      </c>
      <c r="F6793" s="871">
        <v>568</v>
      </c>
      <c r="G6793" s="504">
        <v>600.4</v>
      </c>
      <c r="H6793" s="504">
        <v>568</v>
      </c>
      <c r="I6793" s="510">
        <v>1168.4000000000001</v>
      </c>
    </row>
    <row r="6794" spans="3:9">
      <c r="C6794" s="870">
        <v>45754</v>
      </c>
      <c r="D6794" s="872">
        <v>0.54166666666666663</v>
      </c>
      <c r="E6794" s="871">
        <v>599.6</v>
      </c>
      <c r="F6794" s="871">
        <v>613</v>
      </c>
      <c r="G6794" s="504">
        <v>599.6</v>
      </c>
      <c r="H6794" s="504">
        <v>613</v>
      </c>
      <c r="I6794" s="510">
        <v>1212.5999999999999</v>
      </c>
    </row>
    <row r="6795" spans="3:9">
      <c r="C6795" s="870">
        <v>45754</v>
      </c>
      <c r="D6795" s="872">
        <v>0.58333333333333337</v>
      </c>
      <c r="E6795" s="871">
        <v>600.5</v>
      </c>
      <c r="F6795" s="871">
        <v>605</v>
      </c>
      <c r="G6795" s="504">
        <v>600.5</v>
      </c>
      <c r="H6795" s="504">
        <v>605</v>
      </c>
      <c r="I6795" s="510">
        <v>1205.5</v>
      </c>
    </row>
    <row r="6796" spans="3:9">
      <c r="C6796" s="870">
        <v>45754</v>
      </c>
      <c r="D6796" s="872">
        <v>0.625</v>
      </c>
      <c r="E6796" s="871">
        <v>600.20000000000005</v>
      </c>
      <c r="F6796" s="871">
        <v>600</v>
      </c>
      <c r="G6796" s="504">
        <v>600.20000000000005</v>
      </c>
      <c r="H6796" s="504">
        <v>600</v>
      </c>
      <c r="I6796" s="510">
        <v>1200.2</v>
      </c>
    </row>
    <row r="6797" spans="3:9">
      <c r="C6797" s="870">
        <v>45754</v>
      </c>
      <c r="D6797" s="872">
        <v>0.66666666666666663</v>
      </c>
      <c r="E6797" s="871">
        <v>600.1</v>
      </c>
      <c r="F6797" s="871">
        <v>600</v>
      </c>
      <c r="G6797" s="504">
        <v>600.1</v>
      </c>
      <c r="H6797" s="504">
        <v>600</v>
      </c>
      <c r="I6797" s="510">
        <v>1200.0999999999999</v>
      </c>
    </row>
    <row r="6798" spans="3:9">
      <c r="C6798" s="870">
        <v>45754</v>
      </c>
      <c r="D6798" s="872">
        <v>0.70833333333333337</v>
      </c>
      <c r="E6798" s="871">
        <v>553.5</v>
      </c>
      <c r="F6798" s="871">
        <v>526</v>
      </c>
      <c r="G6798" s="504">
        <v>553.5</v>
      </c>
      <c r="H6798" s="504">
        <v>526</v>
      </c>
      <c r="I6798" s="510">
        <v>1079.5</v>
      </c>
    </row>
    <row r="6799" spans="3:9">
      <c r="C6799" s="870">
        <v>45754</v>
      </c>
      <c r="D6799" s="872">
        <v>0.75</v>
      </c>
      <c r="E6799" s="871">
        <v>580</v>
      </c>
      <c r="F6799" s="871">
        <v>512</v>
      </c>
      <c r="G6799" s="504">
        <v>580</v>
      </c>
      <c r="H6799" s="504">
        <v>512</v>
      </c>
      <c r="I6799" s="510">
        <v>1092</v>
      </c>
    </row>
    <row r="6800" spans="3:9">
      <c r="C6800" s="870">
        <v>45754</v>
      </c>
      <c r="D6800" s="872">
        <v>0.79166666666666663</v>
      </c>
      <c r="E6800" s="871">
        <v>600.29999999999995</v>
      </c>
      <c r="F6800" s="871">
        <v>513</v>
      </c>
      <c r="G6800" s="504">
        <v>600.29999999999995</v>
      </c>
      <c r="H6800" s="504">
        <v>513</v>
      </c>
      <c r="I6800" s="510">
        <v>1113.3</v>
      </c>
    </row>
    <row r="6801" spans="3:9">
      <c r="C6801" s="870">
        <v>45754</v>
      </c>
      <c r="D6801" s="872">
        <v>0.83333333333333337</v>
      </c>
      <c r="E6801" s="871">
        <v>600.1</v>
      </c>
      <c r="F6801" s="871">
        <v>517</v>
      </c>
      <c r="G6801" s="504">
        <v>600.1</v>
      </c>
      <c r="H6801" s="504">
        <v>517</v>
      </c>
      <c r="I6801" s="510">
        <v>1117.0999999999999</v>
      </c>
    </row>
    <row r="6802" spans="3:9">
      <c r="C6802" s="870">
        <v>45754</v>
      </c>
      <c r="D6802" s="872">
        <v>0.875</v>
      </c>
      <c r="E6802" s="871">
        <v>599.9</v>
      </c>
      <c r="F6802" s="871">
        <v>529</v>
      </c>
      <c r="G6802" s="504">
        <v>599.9</v>
      </c>
      <c r="H6802" s="504">
        <v>529</v>
      </c>
      <c r="I6802" s="510">
        <v>1128.9000000000001</v>
      </c>
    </row>
    <row r="6803" spans="3:9">
      <c r="C6803" s="870">
        <v>45754</v>
      </c>
      <c r="D6803" s="872">
        <v>0.91666666666666663</v>
      </c>
      <c r="E6803" s="871">
        <v>626.6</v>
      </c>
      <c r="F6803" s="871">
        <v>529</v>
      </c>
      <c r="G6803" s="504">
        <v>626.6</v>
      </c>
      <c r="H6803" s="504">
        <v>529</v>
      </c>
      <c r="I6803" s="510">
        <v>1155.5999999999999</v>
      </c>
    </row>
    <row r="6804" spans="3:9">
      <c r="C6804" s="870">
        <v>45754</v>
      </c>
      <c r="D6804" s="872">
        <v>0.95833333333333337</v>
      </c>
      <c r="E6804" s="871">
        <v>650.20000000000005</v>
      </c>
      <c r="F6804" s="871">
        <v>550</v>
      </c>
      <c r="G6804" s="504">
        <v>650.20000000000005</v>
      </c>
      <c r="H6804" s="504">
        <v>550</v>
      </c>
      <c r="I6804" s="510">
        <v>1200.2</v>
      </c>
    </row>
    <row r="6805" spans="3:9">
      <c r="C6805" s="870">
        <v>45755</v>
      </c>
      <c r="D6805" s="872">
        <v>0</v>
      </c>
      <c r="E6805" s="871">
        <v>628.4</v>
      </c>
      <c r="F6805" s="871">
        <v>555</v>
      </c>
      <c r="G6805" s="504">
        <v>628.4</v>
      </c>
      <c r="H6805" s="504">
        <v>555</v>
      </c>
      <c r="I6805" s="510">
        <v>1183.4000000000001</v>
      </c>
    </row>
    <row r="6806" spans="3:9">
      <c r="C6806" s="870">
        <v>45755</v>
      </c>
      <c r="D6806" s="872">
        <v>4.1666666666666664E-2</v>
      </c>
      <c r="E6806" s="871">
        <v>641.1</v>
      </c>
      <c r="F6806" s="871">
        <v>553</v>
      </c>
      <c r="G6806" s="504">
        <v>641.1</v>
      </c>
      <c r="H6806" s="504">
        <v>553</v>
      </c>
      <c r="I6806" s="510">
        <v>1194.0999999999999</v>
      </c>
    </row>
    <row r="6807" spans="3:9">
      <c r="C6807" s="870">
        <v>45755</v>
      </c>
      <c r="D6807" s="872">
        <v>8.3333333333333329E-2</v>
      </c>
      <c r="E6807" s="871">
        <v>650.29999999999995</v>
      </c>
      <c r="F6807" s="871">
        <v>540</v>
      </c>
      <c r="G6807" s="504">
        <v>650.29999999999995</v>
      </c>
      <c r="H6807" s="504">
        <v>540</v>
      </c>
      <c r="I6807" s="510">
        <v>1190.3</v>
      </c>
    </row>
    <row r="6808" spans="3:9">
      <c r="C6808" s="870">
        <v>45755</v>
      </c>
      <c r="D6808" s="872">
        <v>0.125</v>
      </c>
      <c r="E6808" s="871">
        <v>633</v>
      </c>
      <c r="F6808" s="871">
        <v>512</v>
      </c>
      <c r="G6808" s="504">
        <v>633</v>
      </c>
      <c r="H6808" s="504">
        <v>512</v>
      </c>
      <c r="I6808" s="510">
        <v>1145</v>
      </c>
    </row>
    <row r="6809" spans="3:9">
      <c r="C6809" s="870">
        <v>45755</v>
      </c>
      <c r="D6809" s="872">
        <v>0.16666666666666666</v>
      </c>
      <c r="E6809" s="871">
        <v>619.9</v>
      </c>
      <c r="F6809" s="871">
        <v>513</v>
      </c>
      <c r="G6809" s="504">
        <v>619.9</v>
      </c>
      <c r="H6809" s="504">
        <v>513</v>
      </c>
      <c r="I6809" s="510">
        <v>1132.9000000000001</v>
      </c>
    </row>
    <row r="6810" spans="3:9">
      <c r="C6810" s="870">
        <v>45755</v>
      </c>
      <c r="D6810" s="872">
        <v>0.20833333333333334</v>
      </c>
      <c r="E6810" s="871">
        <v>619.9</v>
      </c>
      <c r="F6810" s="871">
        <v>512</v>
      </c>
      <c r="G6810" s="504">
        <v>619.9</v>
      </c>
      <c r="H6810" s="504">
        <v>512</v>
      </c>
      <c r="I6810" s="510">
        <v>1131.9000000000001</v>
      </c>
    </row>
    <row r="6811" spans="3:9">
      <c r="C6811" s="870">
        <v>45755</v>
      </c>
      <c r="D6811" s="872">
        <v>0.25</v>
      </c>
      <c r="E6811" s="871">
        <v>612.9</v>
      </c>
      <c r="F6811" s="871">
        <v>487</v>
      </c>
      <c r="G6811" s="504">
        <v>612.9</v>
      </c>
      <c r="H6811" s="504">
        <v>487</v>
      </c>
      <c r="I6811" s="510">
        <v>1099.9000000000001</v>
      </c>
    </row>
    <row r="6812" spans="3:9">
      <c r="C6812" s="870">
        <v>45755</v>
      </c>
      <c r="D6812" s="872">
        <v>0.29166666666666669</v>
      </c>
      <c r="E6812" s="871">
        <v>579.4</v>
      </c>
      <c r="F6812" s="871">
        <v>487</v>
      </c>
      <c r="G6812" s="504">
        <v>579.4</v>
      </c>
      <c r="H6812" s="504">
        <v>487</v>
      </c>
      <c r="I6812" s="510">
        <v>1066.4000000000001</v>
      </c>
    </row>
    <row r="6813" spans="3:9">
      <c r="C6813" s="870">
        <v>45755</v>
      </c>
      <c r="D6813" s="872">
        <v>0.33333333333333331</v>
      </c>
      <c r="E6813" s="871">
        <v>623.9</v>
      </c>
      <c r="F6813" s="871">
        <v>496</v>
      </c>
      <c r="G6813" s="504">
        <v>623.9</v>
      </c>
      <c r="H6813" s="504">
        <v>496</v>
      </c>
      <c r="I6813" s="510">
        <v>1119.9000000000001</v>
      </c>
    </row>
    <row r="6814" spans="3:9">
      <c r="C6814" s="870">
        <v>45755</v>
      </c>
      <c r="D6814" s="872">
        <v>0.375</v>
      </c>
      <c r="E6814" s="871">
        <v>650.20000000000005</v>
      </c>
      <c r="F6814" s="871">
        <v>534</v>
      </c>
      <c r="G6814" s="504">
        <v>650.20000000000005</v>
      </c>
      <c r="H6814" s="504">
        <v>534</v>
      </c>
      <c r="I6814" s="510">
        <v>1184.2</v>
      </c>
    </row>
    <row r="6815" spans="3:9">
      <c r="C6815" s="870">
        <v>45755</v>
      </c>
      <c r="D6815" s="872">
        <v>0.41666666666666669</v>
      </c>
      <c r="E6815" s="871">
        <v>620.70000000000005</v>
      </c>
      <c r="F6815" s="871">
        <v>536</v>
      </c>
      <c r="G6815" s="504">
        <v>620.70000000000005</v>
      </c>
      <c r="H6815" s="504">
        <v>536</v>
      </c>
      <c r="I6815" s="510">
        <v>1156.7</v>
      </c>
    </row>
    <row r="6816" spans="3:9">
      <c r="C6816" s="870">
        <v>45755</v>
      </c>
      <c r="D6816" s="872">
        <v>0.45833333333333331</v>
      </c>
      <c r="E6816" s="871">
        <v>599.9</v>
      </c>
      <c r="F6816" s="871">
        <v>536</v>
      </c>
      <c r="G6816" s="504">
        <v>599.9</v>
      </c>
      <c r="H6816" s="504">
        <v>536</v>
      </c>
      <c r="I6816" s="510">
        <v>1135.9000000000001</v>
      </c>
    </row>
    <row r="6817" spans="3:9">
      <c r="C6817" s="870">
        <v>45755</v>
      </c>
      <c r="D6817" s="872">
        <v>0.5</v>
      </c>
      <c r="E6817" s="871">
        <v>599.9</v>
      </c>
      <c r="F6817" s="871">
        <v>537</v>
      </c>
      <c r="G6817" s="504">
        <v>599.9</v>
      </c>
      <c r="H6817" s="504">
        <v>537</v>
      </c>
      <c r="I6817" s="510">
        <v>1136.9000000000001</v>
      </c>
    </row>
    <row r="6818" spans="3:9">
      <c r="C6818" s="870">
        <v>45755</v>
      </c>
      <c r="D6818" s="872">
        <v>0.54166666666666663</v>
      </c>
      <c r="E6818" s="871">
        <v>576.6</v>
      </c>
      <c r="F6818" s="871">
        <v>540</v>
      </c>
      <c r="G6818" s="504">
        <v>576.6</v>
      </c>
      <c r="H6818" s="504">
        <v>540</v>
      </c>
      <c r="I6818" s="510">
        <v>1116.5999999999999</v>
      </c>
    </row>
    <row r="6819" spans="3:9">
      <c r="C6819" s="870">
        <v>45755</v>
      </c>
      <c r="D6819" s="872">
        <v>0.58333333333333337</v>
      </c>
      <c r="E6819" s="871">
        <v>581.9</v>
      </c>
      <c r="F6819" s="871">
        <v>535</v>
      </c>
      <c r="G6819" s="504">
        <v>581.9</v>
      </c>
      <c r="H6819" s="504">
        <v>535</v>
      </c>
      <c r="I6819" s="510">
        <v>1116.9000000000001</v>
      </c>
    </row>
    <row r="6820" spans="3:9">
      <c r="C6820" s="870">
        <v>45755</v>
      </c>
      <c r="D6820" s="872">
        <v>0.625</v>
      </c>
      <c r="E6820" s="871">
        <v>556.1</v>
      </c>
      <c r="F6820" s="871">
        <v>539</v>
      </c>
      <c r="G6820" s="504">
        <v>556.1</v>
      </c>
      <c r="H6820" s="504">
        <v>539</v>
      </c>
      <c r="I6820" s="510">
        <v>1095.0999999999999</v>
      </c>
    </row>
    <row r="6821" spans="3:9">
      <c r="C6821" s="870">
        <v>45755</v>
      </c>
      <c r="D6821" s="872">
        <v>0.66666666666666663</v>
      </c>
      <c r="E6821" s="871">
        <v>643.6</v>
      </c>
      <c r="F6821" s="871">
        <v>538</v>
      </c>
      <c r="G6821" s="504">
        <v>643.6</v>
      </c>
      <c r="H6821" s="504">
        <v>538</v>
      </c>
      <c r="I6821" s="510">
        <v>1181.5999999999999</v>
      </c>
    </row>
    <row r="6822" spans="3:9">
      <c r="C6822" s="870">
        <v>45755</v>
      </c>
      <c r="D6822" s="872">
        <v>0.70833333333333337</v>
      </c>
      <c r="E6822" s="871">
        <v>697.8</v>
      </c>
      <c r="F6822" s="871">
        <v>534</v>
      </c>
      <c r="G6822" s="504">
        <v>697.8</v>
      </c>
      <c r="H6822" s="504">
        <v>534</v>
      </c>
      <c r="I6822" s="510">
        <v>1231.8</v>
      </c>
    </row>
    <row r="6823" spans="3:9">
      <c r="C6823" s="870">
        <v>45755</v>
      </c>
      <c r="D6823" s="872">
        <v>0.75</v>
      </c>
      <c r="E6823" s="871">
        <v>613.6</v>
      </c>
      <c r="F6823" s="871">
        <v>536</v>
      </c>
      <c r="G6823" s="504">
        <v>613.6</v>
      </c>
      <c r="H6823" s="504">
        <v>536</v>
      </c>
      <c r="I6823" s="510">
        <v>1149.5999999999999</v>
      </c>
    </row>
    <row r="6824" spans="3:9">
      <c r="C6824" s="870">
        <v>45755</v>
      </c>
      <c r="D6824" s="872">
        <v>0.79166666666666663</v>
      </c>
      <c r="E6824" s="871">
        <v>612</v>
      </c>
      <c r="F6824" s="871">
        <v>555</v>
      </c>
      <c r="G6824" s="504">
        <v>612</v>
      </c>
      <c r="H6824" s="504">
        <v>555</v>
      </c>
      <c r="I6824" s="510">
        <v>1167</v>
      </c>
    </row>
    <row r="6825" spans="3:9">
      <c r="C6825" s="870">
        <v>45755</v>
      </c>
      <c r="D6825" s="872">
        <v>0.83333333333333337</v>
      </c>
      <c r="E6825" s="871">
        <v>593.9</v>
      </c>
      <c r="F6825" s="871">
        <v>530</v>
      </c>
      <c r="G6825" s="504">
        <v>593.9</v>
      </c>
      <c r="H6825" s="504">
        <v>530</v>
      </c>
      <c r="I6825" s="510">
        <v>1123.9000000000001</v>
      </c>
    </row>
    <row r="6826" spans="3:9">
      <c r="C6826" s="870">
        <v>45755</v>
      </c>
      <c r="D6826" s="872">
        <v>0.875</v>
      </c>
      <c r="E6826" s="871">
        <v>505</v>
      </c>
      <c r="F6826" s="871">
        <v>496</v>
      </c>
      <c r="G6826" s="504">
        <v>505</v>
      </c>
      <c r="H6826" s="504">
        <v>496</v>
      </c>
      <c r="I6826" s="510">
        <v>1001</v>
      </c>
    </row>
    <row r="6827" spans="3:9">
      <c r="C6827" s="870">
        <v>45755</v>
      </c>
      <c r="D6827" s="872">
        <v>0.91666666666666663</v>
      </c>
      <c r="E6827" s="871">
        <v>523.4</v>
      </c>
      <c r="F6827" s="871">
        <v>496</v>
      </c>
      <c r="G6827" s="504">
        <v>523.4</v>
      </c>
      <c r="H6827" s="504">
        <v>496</v>
      </c>
      <c r="I6827" s="510">
        <v>1019.4</v>
      </c>
    </row>
    <row r="6828" spans="3:9">
      <c r="C6828" s="870">
        <v>45755</v>
      </c>
      <c r="D6828" s="872">
        <v>0.95833333333333337</v>
      </c>
      <c r="E6828" s="871">
        <v>576.6</v>
      </c>
      <c r="F6828" s="871">
        <v>494</v>
      </c>
      <c r="G6828" s="504">
        <v>576.6</v>
      </c>
      <c r="H6828" s="504">
        <v>494</v>
      </c>
      <c r="I6828" s="510">
        <v>1070.5999999999999</v>
      </c>
    </row>
    <row r="6829" spans="3:9">
      <c r="C6829" s="870">
        <v>45756</v>
      </c>
      <c r="D6829" s="872">
        <v>0</v>
      </c>
      <c r="E6829" s="871">
        <v>550.29999999999995</v>
      </c>
      <c r="F6829" s="871">
        <v>493</v>
      </c>
      <c r="G6829" s="504">
        <v>550.29999999999995</v>
      </c>
      <c r="H6829" s="504">
        <v>493</v>
      </c>
      <c r="I6829" s="510">
        <v>1043.3</v>
      </c>
    </row>
    <row r="6830" spans="3:9">
      <c r="C6830" s="870">
        <v>45756</v>
      </c>
      <c r="D6830" s="872">
        <v>4.1666666666666664E-2</v>
      </c>
      <c r="E6830" s="871">
        <v>534.70000000000005</v>
      </c>
      <c r="F6830" s="871">
        <v>512</v>
      </c>
      <c r="G6830" s="504">
        <v>534.70000000000005</v>
      </c>
      <c r="H6830" s="504">
        <v>512</v>
      </c>
      <c r="I6830" s="510">
        <v>1046.7</v>
      </c>
    </row>
    <row r="6831" spans="3:9">
      <c r="C6831" s="870">
        <v>45756</v>
      </c>
      <c r="D6831" s="872">
        <v>8.3333333333333329E-2</v>
      </c>
      <c r="E6831" s="871">
        <v>572.29999999999995</v>
      </c>
      <c r="F6831" s="871">
        <v>506</v>
      </c>
      <c r="G6831" s="504">
        <v>572.29999999999995</v>
      </c>
      <c r="H6831" s="504">
        <v>506</v>
      </c>
      <c r="I6831" s="510">
        <v>1078.3</v>
      </c>
    </row>
    <row r="6832" spans="3:9">
      <c r="C6832" s="870">
        <v>45756</v>
      </c>
      <c r="D6832" s="872">
        <v>0.125</v>
      </c>
      <c r="E6832" s="871">
        <v>580</v>
      </c>
      <c r="F6832" s="871">
        <v>503</v>
      </c>
      <c r="G6832" s="504">
        <v>580</v>
      </c>
      <c r="H6832" s="504">
        <v>503</v>
      </c>
      <c r="I6832" s="510">
        <v>1083</v>
      </c>
    </row>
    <row r="6833" spans="3:9">
      <c r="C6833" s="870">
        <v>45756</v>
      </c>
      <c r="D6833" s="872">
        <v>0.16666666666666666</v>
      </c>
      <c r="E6833" s="871">
        <v>573.9</v>
      </c>
      <c r="F6833" s="871">
        <v>542</v>
      </c>
      <c r="G6833" s="504">
        <v>573.9</v>
      </c>
      <c r="H6833" s="504">
        <v>542</v>
      </c>
      <c r="I6833" s="510">
        <v>1115.9000000000001</v>
      </c>
    </row>
    <row r="6834" spans="3:9">
      <c r="C6834" s="870">
        <v>45756</v>
      </c>
      <c r="D6834" s="872">
        <v>0.20833333333333334</v>
      </c>
      <c r="E6834" s="871">
        <v>522.6</v>
      </c>
      <c r="F6834" s="871">
        <v>509</v>
      </c>
      <c r="G6834" s="504">
        <v>522.6</v>
      </c>
      <c r="H6834" s="504">
        <v>509</v>
      </c>
      <c r="I6834" s="510">
        <v>1031.5999999999999</v>
      </c>
    </row>
    <row r="6835" spans="3:9">
      <c r="C6835" s="870">
        <v>45756</v>
      </c>
      <c r="D6835" s="872">
        <v>0.25</v>
      </c>
      <c r="E6835" s="871">
        <v>539.5</v>
      </c>
      <c r="F6835" s="871">
        <v>508</v>
      </c>
      <c r="G6835" s="504">
        <v>539.5</v>
      </c>
      <c r="H6835" s="504">
        <v>508</v>
      </c>
      <c r="I6835" s="510">
        <v>1047.5</v>
      </c>
    </row>
    <row r="6836" spans="3:9">
      <c r="C6836" s="870">
        <v>45756</v>
      </c>
      <c r="D6836" s="872">
        <v>0.29166666666666669</v>
      </c>
      <c r="E6836" s="871">
        <v>544.1</v>
      </c>
      <c r="F6836" s="871">
        <v>508</v>
      </c>
      <c r="G6836" s="504">
        <v>544.1</v>
      </c>
      <c r="H6836" s="504">
        <v>508</v>
      </c>
      <c r="I6836" s="510">
        <v>1052.0999999999999</v>
      </c>
    </row>
    <row r="6837" spans="3:9">
      <c r="C6837" s="870">
        <v>45756</v>
      </c>
      <c r="D6837" s="872">
        <v>0.33333333333333331</v>
      </c>
      <c r="E6837" s="871">
        <v>548.70000000000005</v>
      </c>
      <c r="F6837" s="871">
        <v>511</v>
      </c>
      <c r="G6837" s="504">
        <v>548.70000000000005</v>
      </c>
      <c r="H6837" s="504">
        <v>511</v>
      </c>
      <c r="I6837" s="510">
        <v>1059.7</v>
      </c>
    </row>
    <row r="6838" spans="3:9">
      <c r="C6838" s="870">
        <v>45756</v>
      </c>
      <c r="D6838" s="872">
        <v>0.375</v>
      </c>
      <c r="E6838" s="871">
        <v>583.4</v>
      </c>
      <c r="F6838" s="871">
        <v>485</v>
      </c>
      <c r="G6838" s="504">
        <v>583.4</v>
      </c>
      <c r="H6838" s="504">
        <v>485</v>
      </c>
      <c r="I6838" s="510">
        <v>1068.4000000000001</v>
      </c>
    </row>
    <row r="6839" spans="3:9">
      <c r="C6839" s="870">
        <v>45756</v>
      </c>
      <c r="D6839" s="872">
        <v>0.41666666666666669</v>
      </c>
      <c r="E6839" s="871">
        <v>515.1</v>
      </c>
      <c r="F6839" s="871">
        <v>529</v>
      </c>
      <c r="G6839" s="504">
        <v>515.1</v>
      </c>
      <c r="H6839" s="504">
        <v>529</v>
      </c>
      <c r="I6839" s="510">
        <v>1044.0999999999999</v>
      </c>
    </row>
    <row r="6840" spans="3:9">
      <c r="C6840" s="870">
        <v>45756</v>
      </c>
      <c r="D6840" s="872">
        <v>0.45833333333333331</v>
      </c>
      <c r="E6840" s="871">
        <v>499.5</v>
      </c>
      <c r="F6840" s="871">
        <v>455</v>
      </c>
      <c r="G6840" s="504">
        <v>499.5</v>
      </c>
      <c r="H6840" s="504">
        <v>455</v>
      </c>
      <c r="I6840" s="510">
        <v>954.5</v>
      </c>
    </row>
    <row r="6841" spans="3:9">
      <c r="C6841" s="870">
        <v>45756</v>
      </c>
      <c r="D6841" s="872">
        <v>0.5</v>
      </c>
      <c r="E6841" s="871">
        <v>592.20000000000005</v>
      </c>
      <c r="F6841" s="871">
        <v>405</v>
      </c>
      <c r="G6841" s="504">
        <v>592.20000000000005</v>
      </c>
      <c r="H6841" s="504">
        <v>405</v>
      </c>
      <c r="I6841" s="510">
        <v>997.2</v>
      </c>
    </row>
    <row r="6842" spans="3:9">
      <c r="C6842" s="870">
        <v>45756</v>
      </c>
      <c r="D6842" s="872">
        <v>0.54166666666666663</v>
      </c>
      <c r="E6842" s="871">
        <v>410.5</v>
      </c>
      <c r="F6842" s="871">
        <v>473</v>
      </c>
      <c r="G6842" s="504">
        <v>410.5</v>
      </c>
      <c r="H6842" s="504">
        <v>473</v>
      </c>
      <c r="I6842" s="510">
        <v>883.5</v>
      </c>
    </row>
    <row r="6843" spans="3:9">
      <c r="C6843" s="870">
        <v>45756</v>
      </c>
      <c r="D6843" s="872">
        <v>0.58333333333333337</v>
      </c>
      <c r="E6843" s="871">
        <v>309.3</v>
      </c>
      <c r="F6843" s="871">
        <v>342</v>
      </c>
      <c r="G6843" s="504">
        <v>309.3</v>
      </c>
      <c r="H6843" s="504">
        <v>342</v>
      </c>
      <c r="I6843" s="510">
        <v>651.29999999999995</v>
      </c>
    </row>
    <row r="6844" spans="3:9">
      <c r="C6844" s="870">
        <v>45756</v>
      </c>
      <c r="D6844" s="872">
        <v>0.625</v>
      </c>
      <c r="E6844" s="871">
        <v>380.3</v>
      </c>
      <c r="F6844" s="871">
        <v>415</v>
      </c>
      <c r="G6844" s="504">
        <v>380.3</v>
      </c>
      <c r="H6844" s="504">
        <v>415</v>
      </c>
      <c r="I6844" s="510">
        <v>795.3</v>
      </c>
    </row>
    <row r="6845" spans="3:9">
      <c r="C6845" s="870">
        <v>45756</v>
      </c>
      <c r="D6845" s="872">
        <v>0.66666666666666663</v>
      </c>
      <c r="E6845" s="871">
        <v>375.7</v>
      </c>
      <c r="F6845" s="871">
        <v>468</v>
      </c>
      <c r="G6845" s="504">
        <v>375.7</v>
      </c>
      <c r="H6845" s="504">
        <v>468</v>
      </c>
      <c r="I6845" s="510">
        <v>843.7</v>
      </c>
    </row>
    <row r="6846" spans="3:9">
      <c r="C6846" s="870">
        <v>45756</v>
      </c>
      <c r="D6846" s="872">
        <v>0.70833333333333337</v>
      </c>
      <c r="E6846" s="871">
        <v>381.5</v>
      </c>
      <c r="F6846" s="871">
        <v>409</v>
      </c>
      <c r="G6846" s="504">
        <v>381.5</v>
      </c>
      <c r="H6846" s="504">
        <v>409</v>
      </c>
      <c r="I6846" s="510">
        <v>790.5</v>
      </c>
    </row>
    <row r="6847" spans="3:9">
      <c r="C6847" s="870">
        <v>45756</v>
      </c>
      <c r="D6847" s="872">
        <v>0.75</v>
      </c>
      <c r="E6847" s="871">
        <v>519.6</v>
      </c>
      <c r="F6847" s="871">
        <v>398</v>
      </c>
      <c r="G6847" s="504">
        <v>519.6</v>
      </c>
      <c r="H6847" s="504">
        <v>398</v>
      </c>
      <c r="I6847" s="510">
        <v>917.6</v>
      </c>
    </row>
    <row r="6848" spans="3:9">
      <c r="C6848" s="870">
        <v>45756</v>
      </c>
      <c r="D6848" s="872">
        <v>0.79166666666666663</v>
      </c>
      <c r="E6848" s="871">
        <v>630.20000000000005</v>
      </c>
      <c r="F6848" s="871">
        <v>391</v>
      </c>
      <c r="G6848" s="504">
        <v>630.20000000000005</v>
      </c>
      <c r="H6848" s="504">
        <v>391</v>
      </c>
      <c r="I6848" s="510">
        <v>1021.2</v>
      </c>
    </row>
    <row r="6849" spans="3:9">
      <c r="C6849" s="870">
        <v>45756</v>
      </c>
      <c r="D6849" s="872">
        <v>0.83333333333333337</v>
      </c>
      <c r="E6849" s="871">
        <v>689.9</v>
      </c>
      <c r="F6849" s="871">
        <v>507</v>
      </c>
      <c r="G6849" s="504">
        <v>689.9</v>
      </c>
      <c r="H6849" s="504">
        <v>507</v>
      </c>
      <c r="I6849" s="510">
        <v>1196.9000000000001</v>
      </c>
    </row>
    <row r="6850" spans="3:9">
      <c r="C6850" s="870">
        <v>45756</v>
      </c>
      <c r="D6850" s="872">
        <v>0.875</v>
      </c>
      <c r="E6850" s="871">
        <v>716.2</v>
      </c>
      <c r="F6850" s="871">
        <v>535</v>
      </c>
      <c r="G6850" s="504">
        <v>716.2</v>
      </c>
      <c r="H6850" s="504">
        <v>535</v>
      </c>
      <c r="I6850" s="510">
        <v>1251.2</v>
      </c>
    </row>
    <row r="6851" spans="3:9">
      <c r="C6851" s="870">
        <v>45756</v>
      </c>
      <c r="D6851" s="872">
        <v>0.91666666666666663</v>
      </c>
      <c r="E6851" s="871">
        <v>693.7</v>
      </c>
      <c r="F6851" s="871">
        <v>581</v>
      </c>
      <c r="G6851" s="504">
        <v>693.7</v>
      </c>
      <c r="H6851" s="504">
        <v>581</v>
      </c>
      <c r="I6851" s="510">
        <v>1274.7</v>
      </c>
    </row>
    <row r="6852" spans="3:9">
      <c r="C6852" s="870">
        <v>45756</v>
      </c>
      <c r="D6852" s="872">
        <v>0.95833333333333337</v>
      </c>
      <c r="E6852" s="871">
        <v>608.5</v>
      </c>
      <c r="F6852" s="871">
        <v>492</v>
      </c>
      <c r="G6852" s="504">
        <v>608.5</v>
      </c>
      <c r="H6852" s="504">
        <v>492</v>
      </c>
      <c r="I6852" s="510">
        <v>1100.5</v>
      </c>
    </row>
    <row r="6853" spans="3:9">
      <c r="C6853" s="870">
        <v>45757</v>
      </c>
      <c r="D6853" s="872">
        <v>0</v>
      </c>
      <c r="E6853" s="871">
        <v>580</v>
      </c>
      <c r="F6853" s="871">
        <v>478</v>
      </c>
      <c r="G6853" s="504">
        <v>580</v>
      </c>
      <c r="H6853" s="504">
        <v>478</v>
      </c>
      <c r="I6853" s="510">
        <v>1058</v>
      </c>
    </row>
    <row r="6854" spans="3:9">
      <c r="C6854" s="870">
        <v>45757</v>
      </c>
      <c r="D6854" s="872">
        <v>4.1666666666666664E-2</v>
      </c>
      <c r="E6854" s="871">
        <v>574.5</v>
      </c>
      <c r="F6854" s="871">
        <v>476</v>
      </c>
      <c r="G6854" s="504">
        <v>574.5</v>
      </c>
      <c r="H6854" s="504">
        <v>476</v>
      </c>
      <c r="I6854" s="510">
        <v>1050.5</v>
      </c>
    </row>
    <row r="6855" spans="3:9">
      <c r="C6855" s="870">
        <v>45757</v>
      </c>
      <c r="D6855" s="872">
        <v>8.3333333333333329E-2</v>
      </c>
      <c r="E6855" s="871">
        <v>559.6</v>
      </c>
      <c r="F6855" s="871">
        <v>476</v>
      </c>
      <c r="G6855" s="504">
        <v>559.6</v>
      </c>
      <c r="H6855" s="504">
        <v>476</v>
      </c>
      <c r="I6855" s="510">
        <v>1035.5999999999999</v>
      </c>
    </row>
    <row r="6856" spans="3:9">
      <c r="C6856" s="870">
        <v>45757</v>
      </c>
      <c r="D6856" s="872">
        <v>0.125</v>
      </c>
      <c r="E6856" s="871">
        <v>559.5</v>
      </c>
      <c r="F6856" s="871">
        <v>516</v>
      </c>
      <c r="G6856" s="504">
        <v>559.5</v>
      </c>
      <c r="H6856" s="504">
        <v>516</v>
      </c>
      <c r="I6856" s="510">
        <v>1075.5</v>
      </c>
    </row>
    <row r="6857" spans="3:9">
      <c r="C6857" s="870">
        <v>45757</v>
      </c>
      <c r="D6857" s="872">
        <v>0.16666666666666666</v>
      </c>
      <c r="E6857" s="871">
        <v>570</v>
      </c>
      <c r="F6857" s="871">
        <v>526</v>
      </c>
      <c r="G6857" s="504">
        <v>570</v>
      </c>
      <c r="H6857" s="504">
        <v>526</v>
      </c>
      <c r="I6857" s="510">
        <v>1096</v>
      </c>
    </row>
    <row r="6858" spans="3:9">
      <c r="C6858" s="870">
        <v>45757</v>
      </c>
      <c r="D6858" s="872">
        <v>0.20833333333333334</v>
      </c>
      <c r="E6858" s="871">
        <v>626.9</v>
      </c>
      <c r="F6858" s="871">
        <v>554</v>
      </c>
      <c r="G6858" s="504">
        <v>626.9</v>
      </c>
      <c r="H6858" s="504">
        <v>554</v>
      </c>
      <c r="I6858" s="510">
        <v>1180.9000000000001</v>
      </c>
    </row>
    <row r="6859" spans="3:9">
      <c r="C6859" s="870">
        <v>45757</v>
      </c>
      <c r="D6859" s="872">
        <v>0.25</v>
      </c>
      <c r="E6859" s="871">
        <v>608.5</v>
      </c>
      <c r="F6859" s="871">
        <v>519</v>
      </c>
      <c r="G6859" s="504">
        <v>608.5</v>
      </c>
      <c r="H6859" s="504">
        <v>519</v>
      </c>
      <c r="I6859" s="510">
        <v>1127.5</v>
      </c>
    </row>
    <row r="6860" spans="3:9">
      <c r="C6860" s="870">
        <v>45757</v>
      </c>
      <c r="D6860" s="872">
        <v>0.29166666666666669</v>
      </c>
      <c r="E6860" s="871">
        <v>638.9</v>
      </c>
      <c r="F6860" s="871">
        <v>599</v>
      </c>
      <c r="G6860" s="504">
        <v>638.9</v>
      </c>
      <c r="H6860" s="504">
        <v>599</v>
      </c>
      <c r="I6860" s="510">
        <v>1237.9000000000001</v>
      </c>
    </row>
    <row r="6861" spans="3:9">
      <c r="C6861" s="870">
        <v>45757</v>
      </c>
      <c r="D6861" s="872">
        <v>0.33333333333333331</v>
      </c>
      <c r="E6861" s="871">
        <v>578.79999999999995</v>
      </c>
      <c r="F6861" s="871">
        <v>624</v>
      </c>
      <c r="G6861" s="504">
        <v>578.79999999999995</v>
      </c>
      <c r="H6861" s="504">
        <v>624</v>
      </c>
      <c r="I6861" s="510">
        <v>1202.8</v>
      </c>
    </row>
    <row r="6862" spans="3:9">
      <c r="C6862" s="870">
        <v>45757</v>
      </c>
      <c r="D6862" s="872">
        <v>0.375</v>
      </c>
      <c r="E6862" s="871">
        <v>540.70000000000005</v>
      </c>
      <c r="F6862" s="871">
        <v>562</v>
      </c>
      <c r="G6862" s="504">
        <v>540.70000000000005</v>
      </c>
      <c r="H6862" s="504">
        <v>562</v>
      </c>
      <c r="I6862" s="510">
        <v>1102.7</v>
      </c>
    </row>
    <row r="6863" spans="3:9">
      <c r="C6863" s="870">
        <v>45757</v>
      </c>
      <c r="D6863" s="872">
        <v>0.41666666666666669</v>
      </c>
      <c r="E6863" s="871">
        <v>582.20000000000005</v>
      </c>
      <c r="F6863" s="871">
        <v>520</v>
      </c>
      <c r="G6863" s="504">
        <v>582.20000000000005</v>
      </c>
      <c r="H6863" s="504">
        <v>520</v>
      </c>
      <c r="I6863" s="510">
        <v>1102.2</v>
      </c>
    </row>
    <row r="6864" spans="3:9">
      <c r="C6864" s="870">
        <v>45757</v>
      </c>
      <c r="D6864" s="872">
        <v>0.45833333333333331</v>
      </c>
      <c r="E6864" s="871">
        <v>754.1</v>
      </c>
      <c r="F6864" s="871">
        <v>574</v>
      </c>
      <c r="G6864" s="504">
        <v>754.1</v>
      </c>
      <c r="H6864" s="504">
        <v>574</v>
      </c>
      <c r="I6864" s="510">
        <v>1328.1</v>
      </c>
    </row>
    <row r="6865" spans="3:9">
      <c r="C6865" s="870">
        <v>45757</v>
      </c>
      <c r="D6865" s="872">
        <v>0.5</v>
      </c>
      <c r="E6865" s="871">
        <v>796.6</v>
      </c>
      <c r="F6865" s="871">
        <v>483</v>
      </c>
      <c r="G6865" s="504">
        <v>796.6</v>
      </c>
      <c r="H6865" s="504">
        <v>483</v>
      </c>
      <c r="I6865" s="510">
        <v>1279.5999999999999</v>
      </c>
    </row>
    <row r="6866" spans="3:9">
      <c r="C6866" s="870">
        <v>45757</v>
      </c>
      <c r="D6866" s="872">
        <v>0.54166666666666663</v>
      </c>
      <c r="E6866" s="871">
        <v>435.8</v>
      </c>
      <c r="F6866" s="871">
        <v>525</v>
      </c>
      <c r="G6866" s="504">
        <v>435.8</v>
      </c>
      <c r="H6866" s="504">
        <v>525</v>
      </c>
      <c r="I6866" s="510">
        <v>960.8</v>
      </c>
    </row>
    <row r="6867" spans="3:9">
      <c r="C6867" s="870">
        <v>45757</v>
      </c>
      <c r="D6867" s="872">
        <v>0.58333333333333337</v>
      </c>
      <c r="E6867" s="871">
        <v>320</v>
      </c>
      <c r="F6867" s="871">
        <v>542</v>
      </c>
      <c r="G6867" s="504">
        <v>320</v>
      </c>
      <c r="H6867" s="504">
        <v>542</v>
      </c>
      <c r="I6867" s="510">
        <v>862</v>
      </c>
    </row>
    <row r="6868" spans="3:9">
      <c r="C6868" s="870">
        <v>45757</v>
      </c>
      <c r="D6868" s="872">
        <v>0.625</v>
      </c>
      <c r="E6868" s="871">
        <v>48.8</v>
      </c>
      <c r="F6868" s="871">
        <v>497</v>
      </c>
      <c r="G6868" s="504">
        <v>0</v>
      </c>
      <c r="H6868" s="504">
        <v>497</v>
      </c>
      <c r="I6868" s="510">
        <v>497</v>
      </c>
    </row>
    <row r="6869" spans="3:9">
      <c r="C6869" s="870">
        <v>45757</v>
      </c>
      <c r="D6869" s="872">
        <v>0.66666666666666663</v>
      </c>
      <c r="E6869" s="871">
        <v>550.29999999999995</v>
      </c>
      <c r="F6869" s="871">
        <v>626</v>
      </c>
      <c r="G6869" s="504">
        <v>550.29999999999995</v>
      </c>
      <c r="H6869" s="504">
        <v>626</v>
      </c>
      <c r="I6869" s="510">
        <v>1176.3</v>
      </c>
    </row>
    <row r="6870" spans="3:9">
      <c r="C6870" s="870">
        <v>45757</v>
      </c>
      <c r="D6870" s="872">
        <v>0.70833333333333337</v>
      </c>
      <c r="E6870" s="871">
        <v>609.29999999999995</v>
      </c>
      <c r="F6870" s="871">
        <v>542</v>
      </c>
      <c r="G6870" s="504">
        <v>609.29999999999995</v>
      </c>
      <c r="H6870" s="504">
        <v>542</v>
      </c>
      <c r="I6870" s="510">
        <v>1151.3</v>
      </c>
    </row>
    <row r="6871" spans="3:9">
      <c r="C6871" s="870">
        <v>45757</v>
      </c>
      <c r="D6871" s="872">
        <v>0.75</v>
      </c>
      <c r="E6871" s="871">
        <v>697.3</v>
      </c>
      <c r="F6871" s="871">
        <v>511</v>
      </c>
      <c r="G6871" s="504">
        <v>697.3</v>
      </c>
      <c r="H6871" s="504">
        <v>511</v>
      </c>
      <c r="I6871" s="510">
        <v>1208.3</v>
      </c>
    </row>
    <row r="6872" spans="3:9">
      <c r="C6872" s="870">
        <v>45757</v>
      </c>
      <c r="D6872" s="872">
        <v>0.79166666666666663</v>
      </c>
      <c r="E6872" s="871">
        <v>659.9</v>
      </c>
      <c r="F6872" s="871">
        <v>562</v>
      </c>
      <c r="G6872" s="504">
        <v>659.9</v>
      </c>
      <c r="H6872" s="504">
        <v>562</v>
      </c>
      <c r="I6872" s="510">
        <v>1221.9000000000001</v>
      </c>
    </row>
    <row r="6873" spans="3:9">
      <c r="C6873" s="870">
        <v>45757</v>
      </c>
      <c r="D6873" s="872">
        <v>0.83333333333333337</v>
      </c>
      <c r="E6873" s="871">
        <v>677.6</v>
      </c>
      <c r="F6873" s="871">
        <v>578</v>
      </c>
      <c r="G6873" s="504">
        <v>677.6</v>
      </c>
      <c r="H6873" s="504">
        <v>578</v>
      </c>
      <c r="I6873" s="510">
        <v>1255.5999999999999</v>
      </c>
    </row>
    <row r="6874" spans="3:9">
      <c r="C6874" s="870">
        <v>45757</v>
      </c>
      <c r="D6874" s="872">
        <v>0.875</v>
      </c>
      <c r="E6874" s="871">
        <v>672.6</v>
      </c>
      <c r="F6874" s="871">
        <v>532</v>
      </c>
      <c r="G6874" s="504">
        <v>672.6</v>
      </c>
      <c r="H6874" s="504">
        <v>532</v>
      </c>
      <c r="I6874" s="510">
        <v>1204.5999999999999</v>
      </c>
    </row>
    <row r="6875" spans="3:9">
      <c r="C6875" s="870">
        <v>45757</v>
      </c>
      <c r="D6875" s="872">
        <v>0.91666666666666663</v>
      </c>
      <c r="E6875" s="871">
        <v>694.7</v>
      </c>
      <c r="F6875" s="871">
        <v>475</v>
      </c>
      <c r="G6875" s="504">
        <v>694.7</v>
      </c>
      <c r="H6875" s="504">
        <v>475</v>
      </c>
      <c r="I6875" s="510">
        <v>1169.7</v>
      </c>
    </row>
    <row r="6876" spans="3:9">
      <c r="C6876" s="870">
        <v>45757</v>
      </c>
      <c r="D6876" s="872">
        <v>0.95833333333333337</v>
      </c>
      <c r="E6876" s="871">
        <v>700.1</v>
      </c>
      <c r="F6876" s="871">
        <v>509</v>
      </c>
      <c r="G6876" s="504">
        <v>700.1</v>
      </c>
      <c r="H6876" s="504">
        <v>509</v>
      </c>
      <c r="I6876" s="510">
        <v>1209.0999999999999</v>
      </c>
    </row>
    <row r="6877" spans="3:9">
      <c r="C6877" s="870">
        <v>45758</v>
      </c>
      <c r="D6877" s="872">
        <v>0</v>
      </c>
      <c r="E6877" s="871">
        <v>700</v>
      </c>
      <c r="F6877" s="871">
        <v>580</v>
      </c>
      <c r="G6877" s="504">
        <v>700</v>
      </c>
      <c r="H6877" s="504">
        <v>580</v>
      </c>
      <c r="I6877" s="510">
        <v>1280</v>
      </c>
    </row>
    <row r="6878" spans="3:9">
      <c r="C6878" s="870">
        <v>45758</v>
      </c>
      <c r="D6878" s="872">
        <v>4.1666666666666664E-2</v>
      </c>
      <c r="E6878" s="871">
        <v>686.3</v>
      </c>
      <c r="F6878" s="871">
        <v>575</v>
      </c>
      <c r="G6878" s="504">
        <v>686.3</v>
      </c>
      <c r="H6878" s="504">
        <v>575</v>
      </c>
      <c r="I6878" s="510">
        <v>1261.3</v>
      </c>
    </row>
    <row r="6879" spans="3:9">
      <c r="C6879" s="870">
        <v>45758</v>
      </c>
      <c r="D6879" s="872">
        <v>8.3333333333333329E-2</v>
      </c>
      <c r="E6879" s="871">
        <v>631.6</v>
      </c>
      <c r="F6879" s="871">
        <v>568</v>
      </c>
      <c r="G6879" s="504">
        <v>631.6</v>
      </c>
      <c r="H6879" s="504">
        <v>568</v>
      </c>
      <c r="I6879" s="510">
        <v>1199.5999999999999</v>
      </c>
    </row>
    <row r="6880" spans="3:9">
      <c r="C6880" s="870">
        <v>45758</v>
      </c>
      <c r="D6880" s="872">
        <v>0.125</v>
      </c>
      <c r="E6880" s="871">
        <v>637.9</v>
      </c>
      <c r="F6880" s="871">
        <v>561</v>
      </c>
      <c r="G6880" s="504">
        <v>637.9</v>
      </c>
      <c r="H6880" s="504">
        <v>561</v>
      </c>
      <c r="I6880" s="510">
        <v>1198.9000000000001</v>
      </c>
    </row>
    <row r="6881" spans="3:9">
      <c r="C6881" s="870">
        <v>45758</v>
      </c>
      <c r="D6881" s="872">
        <v>0.16666666666666666</v>
      </c>
      <c r="E6881" s="871">
        <v>657.1</v>
      </c>
      <c r="F6881" s="871">
        <v>562</v>
      </c>
      <c r="G6881" s="504">
        <v>657.1</v>
      </c>
      <c r="H6881" s="504">
        <v>562</v>
      </c>
      <c r="I6881" s="510">
        <v>1219.0999999999999</v>
      </c>
    </row>
    <row r="6882" spans="3:9">
      <c r="C6882" s="870">
        <v>45758</v>
      </c>
      <c r="D6882" s="872">
        <v>0.20833333333333334</v>
      </c>
      <c r="E6882" s="871">
        <v>660.1</v>
      </c>
      <c r="F6882" s="871">
        <v>561</v>
      </c>
      <c r="G6882" s="504">
        <v>660.1</v>
      </c>
      <c r="H6882" s="504">
        <v>561</v>
      </c>
      <c r="I6882" s="510">
        <v>1221.0999999999999</v>
      </c>
    </row>
    <row r="6883" spans="3:9">
      <c r="C6883" s="870">
        <v>45758</v>
      </c>
      <c r="D6883" s="872">
        <v>0.25</v>
      </c>
      <c r="E6883" s="871">
        <v>649.70000000000005</v>
      </c>
      <c r="F6883" s="871">
        <v>552</v>
      </c>
      <c r="G6883" s="504">
        <v>649.70000000000005</v>
      </c>
      <c r="H6883" s="504">
        <v>552</v>
      </c>
      <c r="I6883" s="510">
        <v>1201.7</v>
      </c>
    </row>
    <row r="6884" spans="3:9">
      <c r="C6884" s="870">
        <v>45758</v>
      </c>
      <c r="D6884" s="872">
        <v>0.29166666666666669</v>
      </c>
      <c r="E6884" s="871">
        <v>722.4</v>
      </c>
      <c r="F6884" s="871">
        <v>517</v>
      </c>
      <c r="G6884" s="504">
        <v>722.4</v>
      </c>
      <c r="H6884" s="504">
        <v>517</v>
      </c>
      <c r="I6884" s="510">
        <v>1239.4000000000001</v>
      </c>
    </row>
    <row r="6885" spans="3:9">
      <c r="C6885" s="870">
        <v>45758</v>
      </c>
      <c r="D6885" s="872">
        <v>0.33333333333333331</v>
      </c>
      <c r="E6885" s="871">
        <v>734.4</v>
      </c>
      <c r="F6885" s="871">
        <v>505</v>
      </c>
      <c r="G6885" s="504">
        <v>734.4</v>
      </c>
      <c r="H6885" s="504">
        <v>505</v>
      </c>
      <c r="I6885" s="510">
        <v>1239.4000000000001</v>
      </c>
    </row>
    <row r="6886" spans="3:9">
      <c r="C6886" s="870">
        <v>45758</v>
      </c>
      <c r="D6886" s="872">
        <v>0.375</v>
      </c>
      <c r="E6886" s="871">
        <v>700.1</v>
      </c>
      <c r="F6886" s="871">
        <v>472</v>
      </c>
      <c r="G6886" s="504">
        <v>700.1</v>
      </c>
      <c r="H6886" s="504">
        <v>472</v>
      </c>
      <c r="I6886" s="510">
        <v>1172.0999999999999</v>
      </c>
    </row>
    <row r="6887" spans="3:9">
      <c r="C6887" s="870">
        <v>45758</v>
      </c>
      <c r="D6887" s="872">
        <v>0.41666666666666669</v>
      </c>
      <c r="E6887" s="871">
        <v>699.9</v>
      </c>
      <c r="F6887" s="871">
        <v>501</v>
      </c>
      <c r="G6887" s="504">
        <v>699.9</v>
      </c>
      <c r="H6887" s="504">
        <v>501</v>
      </c>
      <c r="I6887" s="510">
        <v>1200.9000000000001</v>
      </c>
    </row>
    <row r="6888" spans="3:9">
      <c r="C6888" s="870">
        <v>45758</v>
      </c>
      <c r="D6888" s="872">
        <v>0.45833333333333331</v>
      </c>
      <c r="E6888" s="871">
        <v>693.2</v>
      </c>
      <c r="F6888" s="871">
        <v>519</v>
      </c>
      <c r="G6888" s="504">
        <v>693.2</v>
      </c>
      <c r="H6888" s="504">
        <v>519</v>
      </c>
      <c r="I6888" s="510">
        <v>1212.2</v>
      </c>
    </row>
    <row r="6889" spans="3:9">
      <c r="C6889" s="870">
        <v>45758</v>
      </c>
      <c r="D6889" s="872">
        <v>0.5</v>
      </c>
      <c r="E6889" s="871">
        <v>738.5</v>
      </c>
      <c r="F6889" s="871">
        <v>558</v>
      </c>
      <c r="G6889" s="504">
        <v>738.5</v>
      </c>
      <c r="H6889" s="504">
        <v>558</v>
      </c>
      <c r="I6889" s="510">
        <v>1296.5</v>
      </c>
    </row>
    <row r="6890" spans="3:9">
      <c r="C6890" s="870">
        <v>45758</v>
      </c>
      <c r="D6890" s="872">
        <v>0.54166666666666663</v>
      </c>
      <c r="E6890" s="871">
        <v>683.2</v>
      </c>
      <c r="F6890" s="871">
        <v>523</v>
      </c>
      <c r="G6890" s="504">
        <v>683.2</v>
      </c>
      <c r="H6890" s="504">
        <v>523</v>
      </c>
      <c r="I6890" s="510">
        <v>1206.2</v>
      </c>
    </row>
    <row r="6891" spans="3:9">
      <c r="C6891" s="870">
        <v>45758</v>
      </c>
      <c r="D6891" s="872">
        <v>0.58333333333333337</v>
      </c>
      <c r="E6891" s="871">
        <v>578</v>
      </c>
      <c r="F6891" s="871">
        <v>486</v>
      </c>
      <c r="G6891" s="504">
        <v>578</v>
      </c>
      <c r="H6891" s="504">
        <v>486</v>
      </c>
      <c r="I6891" s="510">
        <v>1064</v>
      </c>
    </row>
    <row r="6892" spans="3:9">
      <c r="C6892" s="870">
        <v>45758</v>
      </c>
      <c r="D6892" s="872">
        <v>0.625</v>
      </c>
      <c r="E6892" s="871">
        <v>580.20000000000005</v>
      </c>
      <c r="F6892" s="871">
        <v>448</v>
      </c>
      <c r="G6892" s="504">
        <v>580.20000000000005</v>
      </c>
      <c r="H6892" s="504">
        <v>448</v>
      </c>
      <c r="I6892" s="510">
        <v>1028.2</v>
      </c>
    </row>
    <row r="6893" spans="3:9">
      <c r="C6893" s="870">
        <v>45758</v>
      </c>
      <c r="D6893" s="872">
        <v>0.66666666666666663</v>
      </c>
      <c r="E6893" s="871">
        <v>540.5</v>
      </c>
      <c r="F6893" s="871">
        <v>473</v>
      </c>
      <c r="G6893" s="504">
        <v>540.5</v>
      </c>
      <c r="H6893" s="504">
        <v>473</v>
      </c>
      <c r="I6893" s="510">
        <v>1013.5</v>
      </c>
    </row>
    <row r="6894" spans="3:9">
      <c r="C6894" s="870">
        <v>45758</v>
      </c>
      <c r="D6894" s="872">
        <v>0.70833333333333337</v>
      </c>
      <c r="E6894" s="871">
        <v>581.20000000000005</v>
      </c>
      <c r="F6894" s="871">
        <v>451</v>
      </c>
      <c r="G6894" s="504">
        <v>581.20000000000005</v>
      </c>
      <c r="H6894" s="504">
        <v>451</v>
      </c>
      <c r="I6894" s="510">
        <v>1032.2</v>
      </c>
    </row>
    <row r="6895" spans="3:9">
      <c r="C6895" s="870">
        <v>45758</v>
      </c>
      <c r="D6895" s="872">
        <v>0.75</v>
      </c>
      <c r="E6895" s="871">
        <v>631.5</v>
      </c>
      <c r="F6895" s="871">
        <v>458</v>
      </c>
      <c r="G6895" s="504">
        <v>631.5</v>
      </c>
      <c r="H6895" s="504">
        <v>458</v>
      </c>
      <c r="I6895" s="510">
        <v>1089.5</v>
      </c>
    </row>
    <row r="6896" spans="3:9">
      <c r="C6896" s="870">
        <v>45758</v>
      </c>
      <c r="D6896" s="872">
        <v>0.79166666666666663</v>
      </c>
      <c r="E6896" s="871">
        <v>599.5</v>
      </c>
      <c r="F6896" s="871">
        <v>506</v>
      </c>
      <c r="G6896" s="504">
        <v>599.5</v>
      </c>
      <c r="H6896" s="504">
        <v>506</v>
      </c>
      <c r="I6896" s="510">
        <v>1105.5</v>
      </c>
    </row>
    <row r="6897" spans="3:9">
      <c r="C6897" s="870">
        <v>45758</v>
      </c>
      <c r="D6897" s="872">
        <v>0.83333333333333337</v>
      </c>
      <c r="E6897" s="871">
        <v>600</v>
      </c>
      <c r="F6897" s="871">
        <v>594</v>
      </c>
      <c r="G6897" s="504">
        <v>600</v>
      </c>
      <c r="H6897" s="504">
        <v>594</v>
      </c>
      <c r="I6897" s="510">
        <v>1194</v>
      </c>
    </row>
    <row r="6898" spans="3:9">
      <c r="C6898" s="870">
        <v>45758</v>
      </c>
      <c r="D6898" s="872">
        <v>0.875</v>
      </c>
      <c r="E6898" s="871">
        <v>604.4</v>
      </c>
      <c r="F6898" s="871">
        <v>609</v>
      </c>
      <c r="G6898" s="504">
        <v>604.4</v>
      </c>
      <c r="H6898" s="504">
        <v>609</v>
      </c>
      <c r="I6898" s="510">
        <v>1213.4000000000001</v>
      </c>
    </row>
    <row r="6899" spans="3:9">
      <c r="C6899" s="870">
        <v>45758</v>
      </c>
      <c r="D6899" s="872">
        <v>0.91666666666666663</v>
      </c>
      <c r="E6899" s="871">
        <v>667.3</v>
      </c>
      <c r="F6899" s="871">
        <v>599</v>
      </c>
      <c r="G6899" s="504">
        <v>667.3</v>
      </c>
      <c r="H6899" s="504">
        <v>599</v>
      </c>
      <c r="I6899" s="510">
        <v>1266.3</v>
      </c>
    </row>
    <row r="6900" spans="3:9">
      <c r="C6900" s="870">
        <v>45758</v>
      </c>
      <c r="D6900" s="872">
        <v>0.95833333333333337</v>
      </c>
      <c r="E6900" s="871">
        <v>700.1</v>
      </c>
      <c r="F6900" s="871">
        <v>605</v>
      </c>
      <c r="G6900" s="504">
        <v>700.1</v>
      </c>
      <c r="H6900" s="504">
        <v>605</v>
      </c>
      <c r="I6900" s="510">
        <v>1305.0999999999999</v>
      </c>
    </row>
    <row r="6901" spans="3:9">
      <c r="C6901" s="870">
        <v>45759</v>
      </c>
      <c r="D6901" s="872">
        <v>0</v>
      </c>
      <c r="E6901" s="871">
        <v>641.4</v>
      </c>
      <c r="F6901" s="871">
        <v>553</v>
      </c>
      <c r="G6901" s="504">
        <v>641.4</v>
      </c>
      <c r="H6901" s="504">
        <v>553</v>
      </c>
      <c r="I6901" s="510">
        <v>1194.4000000000001</v>
      </c>
    </row>
    <row r="6902" spans="3:9">
      <c r="C6902" s="870">
        <v>45759</v>
      </c>
      <c r="D6902" s="872">
        <v>4.1666666666666664E-2</v>
      </c>
      <c r="E6902" s="871">
        <v>614.9</v>
      </c>
      <c r="F6902" s="871">
        <v>487</v>
      </c>
      <c r="G6902" s="504">
        <v>614.9</v>
      </c>
      <c r="H6902" s="504">
        <v>487</v>
      </c>
      <c r="I6902" s="510">
        <v>1101.9000000000001</v>
      </c>
    </row>
    <row r="6903" spans="3:9">
      <c r="C6903" s="870">
        <v>45759</v>
      </c>
      <c r="D6903" s="872">
        <v>8.3333333333333329E-2</v>
      </c>
      <c r="E6903" s="871">
        <v>585.70000000000005</v>
      </c>
      <c r="F6903" s="871">
        <v>482</v>
      </c>
      <c r="G6903" s="504">
        <v>585.70000000000005</v>
      </c>
      <c r="H6903" s="504">
        <v>482</v>
      </c>
      <c r="I6903" s="510">
        <v>1067.7</v>
      </c>
    </row>
    <row r="6904" spans="3:9">
      <c r="C6904" s="870">
        <v>45759</v>
      </c>
      <c r="D6904" s="872">
        <v>0.125</v>
      </c>
      <c r="E6904" s="871">
        <v>625.29999999999995</v>
      </c>
      <c r="F6904" s="871">
        <v>528</v>
      </c>
      <c r="G6904" s="504">
        <v>625.29999999999995</v>
      </c>
      <c r="H6904" s="504">
        <v>528</v>
      </c>
      <c r="I6904" s="510">
        <v>1153.3</v>
      </c>
    </row>
    <row r="6905" spans="3:9">
      <c r="C6905" s="870">
        <v>45759</v>
      </c>
      <c r="D6905" s="872">
        <v>0.16666666666666666</v>
      </c>
      <c r="E6905" s="871">
        <v>650.20000000000005</v>
      </c>
      <c r="F6905" s="871">
        <v>516</v>
      </c>
      <c r="G6905" s="504">
        <v>650.20000000000005</v>
      </c>
      <c r="H6905" s="504">
        <v>516</v>
      </c>
      <c r="I6905" s="510">
        <v>1166.2</v>
      </c>
    </row>
    <row r="6906" spans="3:9">
      <c r="C6906" s="870">
        <v>45759</v>
      </c>
      <c r="D6906" s="872">
        <v>0.20833333333333334</v>
      </c>
      <c r="E6906" s="871">
        <v>650.29999999999995</v>
      </c>
      <c r="F6906" s="871">
        <v>492</v>
      </c>
      <c r="G6906" s="504">
        <v>650.29999999999995</v>
      </c>
      <c r="H6906" s="504">
        <v>492</v>
      </c>
      <c r="I6906" s="510">
        <v>1142.3</v>
      </c>
    </row>
    <row r="6907" spans="3:9">
      <c r="C6907" s="870">
        <v>45759</v>
      </c>
      <c r="D6907" s="872">
        <v>0.25</v>
      </c>
      <c r="E6907" s="871">
        <v>650</v>
      </c>
      <c r="F6907" s="871">
        <v>487</v>
      </c>
      <c r="G6907" s="504">
        <v>650</v>
      </c>
      <c r="H6907" s="504">
        <v>487</v>
      </c>
      <c r="I6907" s="510">
        <v>1137</v>
      </c>
    </row>
    <row r="6908" spans="3:9">
      <c r="C6908" s="870">
        <v>45759</v>
      </c>
      <c r="D6908" s="872">
        <v>0.29166666666666669</v>
      </c>
      <c r="E6908" s="871">
        <v>648.79999999999995</v>
      </c>
      <c r="F6908" s="871">
        <v>486</v>
      </c>
      <c r="G6908" s="504">
        <v>648.79999999999995</v>
      </c>
      <c r="H6908" s="504">
        <v>486</v>
      </c>
      <c r="I6908" s="510">
        <v>1134.8</v>
      </c>
    </row>
    <row r="6909" spans="3:9">
      <c r="C6909" s="870">
        <v>45759</v>
      </c>
      <c r="D6909" s="872">
        <v>0.33333333333333331</v>
      </c>
      <c r="E6909" s="871">
        <v>550.5</v>
      </c>
      <c r="F6909" s="871">
        <v>413</v>
      </c>
      <c r="G6909" s="504">
        <v>550.5</v>
      </c>
      <c r="H6909" s="504">
        <v>413</v>
      </c>
      <c r="I6909" s="510">
        <v>963.5</v>
      </c>
    </row>
    <row r="6910" spans="3:9">
      <c r="C6910" s="870">
        <v>45759</v>
      </c>
      <c r="D6910" s="872">
        <v>0.375</v>
      </c>
      <c r="E6910" s="871">
        <v>549.79999999999995</v>
      </c>
      <c r="F6910" s="871">
        <v>407</v>
      </c>
      <c r="G6910" s="504">
        <v>549.79999999999995</v>
      </c>
      <c r="H6910" s="504">
        <v>407</v>
      </c>
      <c r="I6910" s="510">
        <v>956.8</v>
      </c>
    </row>
    <row r="6911" spans="3:9">
      <c r="C6911" s="870">
        <v>45759</v>
      </c>
      <c r="D6911" s="872">
        <v>0.41666666666666669</v>
      </c>
      <c r="E6911" s="871">
        <v>550.1</v>
      </c>
      <c r="F6911" s="871">
        <v>393</v>
      </c>
      <c r="G6911" s="504">
        <v>550.1</v>
      </c>
      <c r="H6911" s="504">
        <v>393</v>
      </c>
      <c r="I6911" s="510">
        <v>943.1</v>
      </c>
    </row>
    <row r="6912" spans="3:9">
      <c r="C6912" s="870">
        <v>45759</v>
      </c>
      <c r="D6912" s="872">
        <v>0.45833333333333331</v>
      </c>
      <c r="E6912" s="871">
        <v>521.79999999999995</v>
      </c>
      <c r="F6912" s="871">
        <v>434</v>
      </c>
      <c r="G6912" s="504">
        <v>521.79999999999995</v>
      </c>
      <c r="H6912" s="504">
        <v>434</v>
      </c>
      <c r="I6912" s="510">
        <v>955.8</v>
      </c>
    </row>
    <row r="6913" spans="3:9">
      <c r="C6913" s="870">
        <v>45759</v>
      </c>
      <c r="D6913" s="872">
        <v>0.5</v>
      </c>
      <c r="E6913" s="871">
        <v>513.20000000000005</v>
      </c>
      <c r="F6913" s="871">
        <v>442</v>
      </c>
      <c r="G6913" s="504">
        <v>513.20000000000005</v>
      </c>
      <c r="H6913" s="504">
        <v>442</v>
      </c>
      <c r="I6913" s="510">
        <v>955.2</v>
      </c>
    </row>
    <row r="6914" spans="3:9">
      <c r="C6914" s="870">
        <v>45759</v>
      </c>
      <c r="D6914" s="872">
        <v>0.54166666666666663</v>
      </c>
      <c r="E6914" s="871">
        <v>516.1</v>
      </c>
      <c r="F6914" s="871">
        <v>442</v>
      </c>
      <c r="G6914" s="504">
        <v>516.1</v>
      </c>
      <c r="H6914" s="504">
        <v>442</v>
      </c>
      <c r="I6914" s="510">
        <v>958.1</v>
      </c>
    </row>
    <row r="6915" spans="3:9">
      <c r="C6915" s="870">
        <v>45759</v>
      </c>
      <c r="D6915" s="872">
        <v>0.58333333333333337</v>
      </c>
      <c r="E6915" s="871">
        <v>482.8</v>
      </c>
      <c r="F6915" s="871">
        <v>444</v>
      </c>
      <c r="G6915" s="504">
        <v>482.8</v>
      </c>
      <c r="H6915" s="504">
        <v>444</v>
      </c>
      <c r="I6915" s="510">
        <v>926.8</v>
      </c>
    </row>
    <row r="6916" spans="3:9">
      <c r="C6916" s="870">
        <v>45759</v>
      </c>
      <c r="D6916" s="872">
        <v>0.625</v>
      </c>
      <c r="E6916" s="871">
        <v>502.6</v>
      </c>
      <c r="F6916" s="871">
        <v>445</v>
      </c>
      <c r="G6916" s="504">
        <v>502.6</v>
      </c>
      <c r="H6916" s="504">
        <v>445</v>
      </c>
      <c r="I6916" s="510">
        <v>947.6</v>
      </c>
    </row>
    <row r="6917" spans="3:9">
      <c r="C6917" s="870">
        <v>45759</v>
      </c>
      <c r="D6917" s="872">
        <v>0.66666666666666663</v>
      </c>
      <c r="E6917" s="871">
        <v>493.1</v>
      </c>
      <c r="F6917" s="871">
        <v>441</v>
      </c>
      <c r="G6917" s="504">
        <v>493.1</v>
      </c>
      <c r="H6917" s="504">
        <v>441</v>
      </c>
      <c r="I6917" s="510">
        <v>934.1</v>
      </c>
    </row>
    <row r="6918" spans="3:9">
      <c r="C6918" s="870">
        <v>45759</v>
      </c>
      <c r="D6918" s="872">
        <v>0.70833333333333337</v>
      </c>
      <c r="E6918" s="871">
        <v>544.20000000000005</v>
      </c>
      <c r="F6918" s="871">
        <v>489</v>
      </c>
      <c r="G6918" s="504">
        <v>544.20000000000005</v>
      </c>
      <c r="H6918" s="504">
        <v>489</v>
      </c>
      <c r="I6918" s="510">
        <v>1033.2</v>
      </c>
    </row>
    <row r="6919" spans="3:9">
      <c r="C6919" s="870">
        <v>45759</v>
      </c>
      <c r="D6919" s="872">
        <v>0.75</v>
      </c>
      <c r="E6919" s="871">
        <v>600.20000000000005</v>
      </c>
      <c r="F6919" s="871">
        <v>502</v>
      </c>
      <c r="G6919" s="504">
        <v>600.20000000000005</v>
      </c>
      <c r="H6919" s="504">
        <v>502</v>
      </c>
      <c r="I6919" s="510">
        <v>1102.2</v>
      </c>
    </row>
    <row r="6920" spans="3:9">
      <c r="C6920" s="870">
        <v>45759</v>
      </c>
      <c r="D6920" s="872">
        <v>0.79166666666666663</v>
      </c>
      <c r="E6920" s="871">
        <v>615.20000000000005</v>
      </c>
      <c r="F6920" s="871">
        <v>492</v>
      </c>
      <c r="G6920" s="504">
        <v>615.20000000000005</v>
      </c>
      <c r="H6920" s="504">
        <v>492</v>
      </c>
      <c r="I6920" s="510">
        <v>1107.2</v>
      </c>
    </row>
    <row r="6921" spans="3:9">
      <c r="C6921" s="870">
        <v>45759</v>
      </c>
      <c r="D6921" s="872">
        <v>0.83333333333333337</v>
      </c>
      <c r="E6921" s="871">
        <v>620</v>
      </c>
      <c r="F6921" s="871">
        <v>481</v>
      </c>
      <c r="G6921" s="504">
        <v>620</v>
      </c>
      <c r="H6921" s="504">
        <v>481</v>
      </c>
      <c r="I6921" s="510">
        <v>1101</v>
      </c>
    </row>
    <row r="6922" spans="3:9">
      <c r="C6922" s="870">
        <v>45759</v>
      </c>
      <c r="D6922" s="872">
        <v>0.875</v>
      </c>
      <c r="E6922" s="871">
        <v>608.9</v>
      </c>
      <c r="F6922" s="871">
        <v>476</v>
      </c>
      <c r="G6922" s="504">
        <v>608.9</v>
      </c>
      <c r="H6922" s="504">
        <v>476</v>
      </c>
      <c r="I6922" s="510">
        <v>1084.9000000000001</v>
      </c>
    </row>
    <row r="6923" spans="3:9">
      <c r="C6923" s="870">
        <v>45759</v>
      </c>
      <c r="D6923" s="872">
        <v>0.91666666666666663</v>
      </c>
      <c r="E6923" s="871">
        <v>606.4</v>
      </c>
      <c r="F6923" s="871">
        <v>496</v>
      </c>
      <c r="G6923" s="504">
        <v>606.4</v>
      </c>
      <c r="H6923" s="504">
        <v>496</v>
      </c>
      <c r="I6923" s="510">
        <v>1102.4000000000001</v>
      </c>
    </row>
    <row r="6924" spans="3:9">
      <c r="C6924" s="870">
        <v>45759</v>
      </c>
      <c r="D6924" s="872">
        <v>0.95833333333333337</v>
      </c>
      <c r="E6924" s="871">
        <v>654.4</v>
      </c>
      <c r="F6924" s="871">
        <v>524</v>
      </c>
      <c r="G6924" s="504">
        <v>654.4</v>
      </c>
      <c r="H6924" s="504">
        <v>524</v>
      </c>
      <c r="I6924" s="510">
        <v>1178.4000000000001</v>
      </c>
    </row>
    <row r="6925" spans="3:9">
      <c r="C6925" s="870">
        <v>45760</v>
      </c>
      <c r="D6925" s="872">
        <v>0</v>
      </c>
      <c r="E6925" s="871">
        <v>706.9</v>
      </c>
      <c r="F6925" s="871">
        <v>578</v>
      </c>
      <c r="G6925" s="504">
        <v>706.9</v>
      </c>
      <c r="H6925" s="504">
        <v>578</v>
      </c>
      <c r="I6925" s="510">
        <v>1284.9000000000001</v>
      </c>
    </row>
    <row r="6926" spans="3:9">
      <c r="C6926" s="870">
        <v>45760</v>
      </c>
      <c r="D6926" s="872">
        <v>4.1666666666666664E-2</v>
      </c>
      <c r="E6926" s="871">
        <v>720.2</v>
      </c>
      <c r="F6926" s="871">
        <v>578</v>
      </c>
      <c r="G6926" s="504">
        <v>720.2</v>
      </c>
      <c r="H6926" s="504">
        <v>578</v>
      </c>
      <c r="I6926" s="510">
        <v>1298.2</v>
      </c>
    </row>
    <row r="6927" spans="3:9">
      <c r="C6927" s="870">
        <v>45760</v>
      </c>
      <c r="D6927" s="872">
        <v>8.3333333333333329E-2</v>
      </c>
      <c r="E6927" s="871">
        <v>682.4</v>
      </c>
      <c r="F6927" s="871">
        <v>535</v>
      </c>
      <c r="G6927" s="504">
        <v>682.4</v>
      </c>
      <c r="H6927" s="504">
        <v>535</v>
      </c>
      <c r="I6927" s="510">
        <v>1217.4000000000001</v>
      </c>
    </row>
    <row r="6928" spans="3:9">
      <c r="C6928" s="870">
        <v>45760</v>
      </c>
      <c r="D6928" s="872">
        <v>0.125</v>
      </c>
      <c r="E6928" s="871">
        <v>616.79999999999995</v>
      </c>
      <c r="F6928" s="871">
        <v>497</v>
      </c>
      <c r="G6928" s="504">
        <v>616.79999999999995</v>
      </c>
      <c r="H6928" s="504">
        <v>497</v>
      </c>
      <c r="I6928" s="510">
        <v>1113.8</v>
      </c>
    </row>
    <row r="6929" spans="3:9">
      <c r="C6929" s="870">
        <v>45760</v>
      </c>
      <c r="D6929" s="872">
        <v>0.16666666666666666</v>
      </c>
      <c r="E6929" s="871">
        <v>662.2</v>
      </c>
      <c r="F6929" s="871">
        <v>485</v>
      </c>
      <c r="G6929" s="504">
        <v>662.2</v>
      </c>
      <c r="H6929" s="504">
        <v>485</v>
      </c>
      <c r="I6929" s="510">
        <v>1147.2</v>
      </c>
    </row>
    <row r="6930" spans="3:9">
      <c r="C6930" s="870">
        <v>45760</v>
      </c>
      <c r="D6930" s="872">
        <v>0.20833333333333334</v>
      </c>
      <c r="E6930" s="871">
        <v>691.7</v>
      </c>
      <c r="F6930" s="871">
        <v>544</v>
      </c>
      <c r="G6930" s="504">
        <v>691.7</v>
      </c>
      <c r="H6930" s="504">
        <v>544</v>
      </c>
      <c r="I6930" s="510">
        <v>1235.7</v>
      </c>
    </row>
    <row r="6931" spans="3:9">
      <c r="C6931" s="870">
        <v>45760</v>
      </c>
      <c r="D6931" s="872">
        <v>0.25</v>
      </c>
      <c r="E6931" s="871">
        <v>710.7</v>
      </c>
      <c r="F6931" s="871">
        <v>539</v>
      </c>
      <c r="G6931" s="504">
        <v>710.7</v>
      </c>
      <c r="H6931" s="504">
        <v>539</v>
      </c>
      <c r="I6931" s="510">
        <v>1249.7</v>
      </c>
    </row>
    <row r="6932" spans="3:9">
      <c r="C6932" s="870">
        <v>45760</v>
      </c>
      <c r="D6932" s="872">
        <v>0.29166666666666669</v>
      </c>
      <c r="E6932" s="871">
        <v>736.1</v>
      </c>
      <c r="F6932" s="871">
        <v>501</v>
      </c>
      <c r="G6932" s="504">
        <v>736.1</v>
      </c>
      <c r="H6932" s="504">
        <v>501</v>
      </c>
      <c r="I6932" s="510">
        <v>1237.0999999999999</v>
      </c>
    </row>
    <row r="6933" spans="3:9">
      <c r="C6933" s="870">
        <v>45760</v>
      </c>
      <c r="D6933" s="872">
        <v>0.33333333333333331</v>
      </c>
      <c r="E6933" s="871">
        <v>707</v>
      </c>
      <c r="F6933" s="871">
        <v>475</v>
      </c>
      <c r="G6933" s="504">
        <v>707</v>
      </c>
      <c r="H6933" s="504">
        <v>475</v>
      </c>
      <c r="I6933" s="510">
        <v>1182</v>
      </c>
    </row>
    <row r="6934" spans="3:9">
      <c r="C6934" s="870">
        <v>45760</v>
      </c>
      <c r="D6934" s="872">
        <v>0.375</v>
      </c>
      <c r="E6934" s="871">
        <v>649.29999999999995</v>
      </c>
      <c r="F6934" s="871">
        <v>499</v>
      </c>
      <c r="G6934" s="504">
        <v>649.29999999999995</v>
      </c>
      <c r="H6934" s="504">
        <v>499</v>
      </c>
      <c r="I6934" s="510">
        <v>1148.3</v>
      </c>
    </row>
    <row r="6935" spans="3:9">
      <c r="C6935" s="870">
        <v>45760</v>
      </c>
      <c r="D6935" s="872">
        <v>0.41666666666666669</v>
      </c>
      <c r="E6935" s="871">
        <v>651.20000000000005</v>
      </c>
      <c r="F6935" s="871">
        <v>445</v>
      </c>
      <c r="G6935" s="504">
        <v>651.20000000000005</v>
      </c>
      <c r="H6935" s="504">
        <v>445</v>
      </c>
      <c r="I6935" s="510">
        <v>1096.2</v>
      </c>
    </row>
    <row r="6936" spans="3:9">
      <c r="C6936" s="870">
        <v>45760</v>
      </c>
      <c r="D6936" s="872">
        <v>0.45833333333333331</v>
      </c>
      <c r="E6936" s="871">
        <v>677.4</v>
      </c>
      <c r="F6936" s="871">
        <v>555</v>
      </c>
      <c r="G6936" s="504">
        <v>677.4</v>
      </c>
      <c r="H6936" s="504">
        <v>555</v>
      </c>
      <c r="I6936" s="510">
        <v>1232.4000000000001</v>
      </c>
    </row>
    <row r="6937" spans="3:9">
      <c r="C6937" s="870">
        <v>45760</v>
      </c>
      <c r="D6937" s="872">
        <v>0.5</v>
      </c>
      <c r="E6937" s="871">
        <v>741.4</v>
      </c>
      <c r="F6937" s="871">
        <v>588</v>
      </c>
      <c r="G6937" s="504">
        <v>741.4</v>
      </c>
      <c r="H6937" s="504">
        <v>588</v>
      </c>
      <c r="I6937" s="510">
        <v>1329.4</v>
      </c>
    </row>
    <row r="6938" spans="3:9">
      <c r="C6938" s="870">
        <v>45760</v>
      </c>
      <c r="D6938" s="872">
        <v>0.54166666666666663</v>
      </c>
      <c r="E6938" s="871">
        <v>735.9</v>
      </c>
      <c r="F6938" s="871">
        <v>546</v>
      </c>
      <c r="G6938" s="504">
        <v>735.9</v>
      </c>
      <c r="H6938" s="504">
        <v>546</v>
      </c>
      <c r="I6938" s="510">
        <v>1281.9000000000001</v>
      </c>
    </row>
    <row r="6939" spans="3:9">
      <c r="C6939" s="870">
        <v>45760</v>
      </c>
      <c r="D6939" s="872">
        <v>0.58333333333333337</v>
      </c>
      <c r="E6939" s="871">
        <v>684.8</v>
      </c>
      <c r="F6939" s="871">
        <v>550</v>
      </c>
      <c r="G6939" s="504">
        <v>684.8</v>
      </c>
      <c r="H6939" s="504">
        <v>550</v>
      </c>
      <c r="I6939" s="510">
        <v>1234.8</v>
      </c>
    </row>
    <row r="6940" spans="3:9">
      <c r="C6940" s="870">
        <v>45760</v>
      </c>
      <c r="D6940" s="872">
        <v>0.625</v>
      </c>
      <c r="E6940" s="871">
        <v>668.7</v>
      </c>
      <c r="F6940" s="871">
        <v>561</v>
      </c>
      <c r="G6940" s="504">
        <v>668.7</v>
      </c>
      <c r="H6940" s="504">
        <v>561</v>
      </c>
      <c r="I6940" s="510">
        <v>1229.7</v>
      </c>
    </row>
    <row r="6941" spans="3:9">
      <c r="C6941" s="870">
        <v>45760</v>
      </c>
      <c r="D6941" s="872">
        <v>0.66666666666666663</v>
      </c>
      <c r="E6941" s="871">
        <v>601.5</v>
      </c>
      <c r="F6941" s="871">
        <v>560</v>
      </c>
      <c r="G6941" s="504">
        <v>601.5</v>
      </c>
      <c r="H6941" s="504">
        <v>560</v>
      </c>
      <c r="I6941" s="510">
        <v>1161.5</v>
      </c>
    </row>
    <row r="6942" spans="3:9">
      <c r="C6942" s="870">
        <v>45760</v>
      </c>
      <c r="D6942" s="872">
        <v>0.70833333333333337</v>
      </c>
      <c r="E6942" s="871">
        <v>608.79999999999995</v>
      </c>
      <c r="F6942" s="871">
        <v>462</v>
      </c>
      <c r="G6942" s="504">
        <v>608.79999999999995</v>
      </c>
      <c r="H6942" s="504">
        <v>462</v>
      </c>
      <c r="I6942" s="510">
        <v>1070.8</v>
      </c>
    </row>
    <row r="6943" spans="3:9">
      <c r="C6943" s="870">
        <v>45760</v>
      </c>
      <c r="D6943" s="872">
        <v>0.75</v>
      </c>
      <c r="E6943" s="871">
        <v>542.20000000000005</v>
      </c>
      <c r="F6943" s="871">
        <v>462</v>
      </c>
      <c r="G6943" s="504">
        <v>542.20000000000005</v>
      </c>
      <c r="H6943" s="504">
        <v>462</v>
      </c>
      <c r="I6943" s="510">
        <v>1004.2</v>
      </c>
    </row>
    <row r="6944" spans="3:9">
      <c r="C6944" s="870">
        <v>45760</v>
      </c>
      <c r="D6944" s="872">
        <v>0.79166666666666663</v>
      </c>
      <c r="E6944" s="871">
        <v>634.1</v>
      </c>
      <c r="F6944" s="871">
        <v>448</v>
      </c>
      <c r="G6944" s="504">
        <v>634.1</v>
      </c>
      <c r="H6944" s="504">
        <v>448</v>
      </c>
      <c r="I6944" s="510">
        <v>1082.0999999999999</v>
      </c>
    </row>
    <row r="6945" spans="3:9">
      <c r="C6945" s="870">
        <v>45760</v>
      </c>
      <c r="D6945" s="872">
        <v>0.83333333333333337</v>
      </c>
      <c r="E6945" s="871">
        <v>671</v>
      </c>
      <c r="F6945" s="871">
        <v>541</v>
      </c>
      <c r="G6945" s="504">
        <v>671</v>
      </c>
      <c r="H6945" s="504">
        <v>541</v>
      </c>
      <c r="I6945" s="510">
        <v>1212</v>
      </c>
    </row>
    <row r="6946" spans="3:9">
      <c r="C6946" s="870">
        <v>45760</v>
      </c>
      <c r="D6946" s="872">
        <v>0.875</v>
      </c>
      <c r="E6946" s="871">
        <v>700</v>
      </c>
      <c r="F6946" s="871">
        <v>574</v>
      </c>
      <c r="G6946" s="504">
        <v>700</v>
      </c>
      <c r="H6946" s="504">
        <v>574</v>
      </c>
      <c r="I6946" s="510">
        <v>1274</v>
      </c>
    </row>
    <row r="6947" spans="3:9">
      <c r="C6947" s="870">
        <v>45760</v>
      </c>
      <c r="D6947" s="872">
        <v>0.91666666666666663</v>
      </c>
      <c r="E6947" s="871">
        <v>700.1</v>
      </c>
      <c r="F6947" s="871">
        <v>544</v>
      </c>
      <c r="G6947" s="504">
        <v>700.1</v>
      </c>
      <c r="H6947" s="504">
        <v>544</v>
      </c>
      <c r="I6947" s="510">
        <v>1244.0999999999999</v>
      </c>
    </row>
    <row r="6948" spans="3:9">
      <c r="C6948" s="870">
        <v>45760</v>
      </c>
      <c r="D6948" s="872">
        <v>0.95833333333333337</v>
      </c>
      <c r="E6948" s="871">
        <v>668.9</v>
      </c>
      <c r="F6948" s="871">
        <v>533</v>
      </c>
      <c r="G6948" s="504">
        <v>668.9</v>
      </c>
      <c r="H6948" s="504">
        <v>533</v>
      </c>
      <c r="I6948" s="510">
        <v>1201.9000000000001</v>
      </c>
    </row>
    <row r="6949" spans="3:9">
      <c r="C6949" s="870">
        <v>45761</v>
      </c>
      <c r="D6949" s="872">
        <v>0</v>
      </c>
      <c r="E6949" s="871">
        <v>653</v>
      </c>
      <c r="F6949" s="871">
        <v>508</v>
      </c>
      <c r="G6949" s="504">
        <v>653</v>
      </c>
      <c r="H6949" s="504">
        <v>508</v>
      </c>
      <c r="I6949" s="510">
        <v>1161</v>
      </c>
    </row>
    <row r="6950" spans="3:9">
      <c r="C6950" s="870">
        <v>45761</v>
      </c>
      <c r="D6950" s="872">
        <v>4.1666666666666664E-2</v>
      </c>
      <c r="E6950" s="871">
        <v>648.4</v>
      </c>
      <c r="F6950" s="871">
        <v>496</v>
      </c>
      <c r="G6950" s="504">
        <v>648.4</v>
      </c>
      <c r="H6950" s="504">
        <v>496</v>
      </c>
      <c r="I6950" s="510">
        <v>1144.4000000000001</v>
      </c>
    </row>
    <row r="6951" spans="3:9">
      <c r="C6951" s="870">
        <v>45761</v>
      </c>
      <c r="D6951" s="872">
        <v>8.3333333333333329E-2</v>
      </c>
      <c r="E6951" s="871">
        <v>670</v>
      </c>
      <c r="F6951" s="871">
        <v>517</v>
      </c>
      <c r="G6951" s="504">
        <v>670</v>
      </c>
      <c r="H6951" s="504">
        <v>517</v>
      </c>
      <c r="I6951" s="510">
        <v>1187</v>
      </c>
    </row>
    <row r="6952" spans="3:9">
      <c r="C6952" s="870">
        <v>45761</v>
      </c>
      <c r="D6952" s="872">
        <v>0.125</v>
      </c>
      <c r="E6952" s="871">
        <v>670</v>
      </c>
      <c r="F6952" s="871">
        <v>510</v>
      </c>
      <c r="G6952" s="504">
        <v>670</v>
      </c>
      <c r="H6952" s="504">
        <v>510</v>
      </c>
      <c r="I6952" s="510">
        <v>1180</v>
      </c>
    </row>
    <row r="6953" spans="3:9">
      <c r="C6953" s="870">
        <v>45761</v>
      </c>
      <c r="D6953" s="872">
        <v>0.16666666666666666</v>
      </c>
      <c r="E6953" s="871">
        <v>689.5</v>
      </c>
      <c r="F6953" s="871">
        <v>510</v>
      </c>
      <c r="G6953" s="504">
        <v>689.5</v>
      </c>
      <c r="H6953" s="504">
        <v>510</v>
      </c>
      <c r="I6953" s="510">
        <v>1199.5</v>
      </c>
    </row>
    <row r="6954" spans="3:9">
      <c r="C6954" s="870">
        <v>45761</v>
      </c>
      <c r="D6954" s="872">
        <v>0.20833333333333334</v>
      </c>
      <c r="E6954" s="871">
        <v>705.7</v>
      </c>
      <c r="F6954" s="871">
        <v>524</v>
      </c>
      <c r="G6954" s="504">
        <v>705.7</v>
      </c>
      <c r="H6954" s="504">
        <v>524</v>
      </c>
      <c r="I6954" s="510">
        <v>1229.7</v>
      </c>
    </row>
    <row r="6955" spans="3:9">
      <c r="C6955" s="870">
        <v>45761</v>
      </c>
      <c r="D6955" s="872">
        <v>0.25</v>
      </c>
      <c r="E6955" s="871">
        <v>699.8</v>
      </c>
      <c r="F6955" s="871">
        <v>528</v>
      </c>
      <c r="G6955" s="504">
        <v>699.8</v>
      </c>
      <c r="H6955" s="504">
        <v>528</v>
      </c>
      <c r="I6955" s="510">
        <v>1227.8</v>
      </c>
    </row>
    <row r="6956" spans="3:9">
      <c r="C6956" s="870">
        <v>45761</v>
      </c>
      <c r="D6956" s="872">
        <v>0.29166666666666669</v>
      </c>
      <c r="E6956" s="871">
        <v>685.5</v>
      </c>
      <c r="F6956" s="871">
        <v>529</v>
      </c>
      <c r="G6956" s="504">
        <v>685.5</v>
      </c>
      <c r="H6956" s="504">
        <v>529</v>
      </c>
      <c r="I6956" s="510">
        <v>1214.5</v>
      </c>
    </row>
    <row r="6957" spans="3:9">
      <c r="C6957" s="870">
        <v>45761</v>
      </c>
      <c r="D6957" s="872">
        <v>0.33333333333333331</v>
      </c>
      <c r="E6957" s="871">
        <v>761.6</v>
      </c>
      <c r="F6957" s="871">
        <v>497</v>
      </c>
      <c r="G6957" s="504">
        <v>761.6</v>
      </c>
      <c r="H6957" s="504">
        <v>497</v>
      </c>
      <c r="I6957" s="510">
        <v>1258.5999999999999</v>
      </c>
    </row>
    <row r="6958" spans="3:9">
      <c r="C6958" s="870">
        <v>45761</v>
      </c>
      <c r="D6958" s="872">
        <v>0.375</v>
      </c>
      <c r="E6958" s="871">
        <v>709.4</v>
      </c>
      <c r="F6958" s="871">
        <v>485</v>
      </c>
      <c r="G6958" s="504">
        <v>709.4</v>
      </c>
      <c r="H6958" s="504">
        <v>485</v>
      </c>
      <c r="I6958" s="510">
        <v>1194.4000000000001</v>
      </c>
    </row>
    <row r="6959" spans="3:9">
      <c r="C6959" s="870">
        <v>45761</v>
      </c>
      <c r="D6959" s="872">
        <v>0.41666666666666669</v>
      </c>
      <c r="E6959" s="871">
        <v>624.20000000000005</v>
      </c>
      <c r="F6959" s="871">
        <v>444</v>
      </c>
      <c r="G6959" s="504">
        <v>624.20000000000005</v>
      </c>
      <c r="H6959" s="504">
        <v>444</v>
      </c>
      <c r="I6959" s="510">
        <v>1068.2</v>
      </c>
    </row>
    <row r="6960" spans="3:9">
      <c r="C6960" s="870">
        <v>45761</v>
      </c>
      <c r="D6960" s="872">
        <v>0.45833333333333331</v>
      </c>
      <c r="E6960" s="871">
        <v>674.2</v>
      </c>
      <c r="F6960" s="871">
        <v>495</v>
      </c>
      <c r="G6960" s="504">
        <v>674.2</v>
      </c>
      <c r="H6960" s="504">
        <v>495</v>
      </c>
      <c r="I6960" s="510">
        <v>1169.2</v>
      </c>
    </row>
    <row r="6961" spans="3:9">
      <c r="C6961" s="870">
        <v>45761</v>
      </c>
      <c r="D6961" s="872">
        <v>0.5</v>
      </c>
      <c r="E6961" s="871">
        <v>756.1</v>
      </c>
      <c r="F6961" s="871">
        <v>565</v>
      </c>
      <c r="G6961" s="504">
        <v>756.1</v>
      </c>
      <c r="H6961" s="504">
        <v>565</v>
      </c>
      <c r="I6961" s="510">
        <v>1321.1</v>
      </c>
    </row>
    <row r="6962" spans="3:9">
      <c r="C6962" s="870">
        <v>45761</v>
      </c>
      <c r="D6962" s="872">
        <v>0.54166666666666663</v>
      </c>
      <c r="E6962" s="871">
        <v>749.1</v>
      </c>
      <c r="F6962" s="871">
        <v>576</v>
      </c>
      <c r="G6962" s="504">
        <v>749.1</v>
      </c>
      <c r="H6962" s="504">
        <v>576</v>
      </c>
      <c r="I6962" s="510">
        <v>1325.1</v>
      </c>
    </row>
    <row r="6963" spans="3:9">
      <c r="C6963" s="870">
        <v>45761</v>
      </c>
      <c r="D6963" s="872">
        <v>0.58333333333333337</v>
      </c>
      <c r="E6963" s="871">
        <v>646.29999999999995</v>
      </c>
      <c r="F6963" s="871">
        <v>506</v>
      </c>
      <c r="G6963" s="504">
        <v>646.29999999999995</v>
      </c>
      <c r="H6963" s="504">
        <v>506</v>
      </c>
      <c r="I6963" s="510">
        <v>1152.3</v>
      </c>
    </row>
    <row r="6964" spans="3:9">
      <c r="C6964" s="870">
        <v>45761</v>
      </c>
      <c r="D6964" s="872">
        <v>0.625</v>
      </c>
      <c r="E6964" s="871">
        <v>700.1</v>
      </c>
      <c r="F6964" s="871">
        <v>501</v>
      </c>
      <c r="G6964" s="504">
        <v>700.1</v>
      </c>
      <c r="H6964" s="504">
        <v>501</v>
      </c>
      <c r="I6964" s="510">
        <v>1201.0999999999999</v>
      </c>
    </row>
    <row r="6965" spans="3:9">
      <c r="C6965" s="870">
        <v>45761</v>
      </c>
      <c r="D6965" s="872">
        <v>0.66666666666666663</v>
      </c>
      <c r="E6965" s="871">
        <v>730.2</v>
      </c>
      <c r="F6965" s="871">
        <v>570</v>
      </c>
      <c r="G6965" s="504">
        <v>730.2</v>
      </c>
      <c r="H6965" s="504">
        <v>570</v>
      </c>
      <c r="I6965" s="510">
        <v>1300.2</v>
      </c>
    </row>
    <row r="6966" spans="3:9">
      <c r="C6966" s="870">
        <v>45761</v>
      </c>
      <c r="D6966" s="872">
        <v>0.70833333333333337</v>
      </c>
      <c r="E6966" s="871">
        <v>750</v>
      </c>
      <c r="F6966" s="871">
        <v>527</v>
      </c>
      <c r="G6966" s="504">
        <v>750</v>
      </c>
      <c r="H6966" s="504">
        <v>527</v>
      </c>
      <c r="I6966" s="510">
        <v>1277</v>
      </c>
    </row>
    <row r="6967" spans="3:9">
      <c r="C6967" s="870">
        <v>45761</v>
      </c>
      <c r="D6967" s="872">
        <v>0.75</v>
      </c>
      <c r="E6967" s="871">
        <v>676</v>
      </c>
      <c r="F6967" s="871">
        <v>474</v>
      </c>
      <c r="G6967" s="504">
        <v>676</v>
      </c>
      <c r="H6967" s="504">
        <v>474</v>
      </c>
      <c r="I6967" s="510">
        <v>1150</v>
      </c>
    </row>
    <row r="6968" spans="3:9">
      <c r="C6968" s="870">
        <v>45761</v>
      </c>
      <c r="D6968" s="872">
        <v>0.79166666666666663</v>
      </c>
      <c r="E6968" s="871">
        <v>623</v>
      </c>
      <c r="F6968" s="871">
        <v>516</v>
      </c>
      <c r="G6968" s="504">
        <v>623</v>
      </c>
      <c r="H6968" s="504">
        <v>516</v>
      </c>
      <c r="I6968" s="510">
        <v>1139</v>
      </c>
    </row>
    <row r="6969" spans="3:9">
      <c r="C6969" s="870">
        <v>45761</v>
      </c>
      <c r="D6969" s="872">
        <v>0.83333333333333337</v>
      </c>
      <c r="E6969" s="871">
        <v>652.1</v>
      </c>
      <c r="F6969" s="871">
        <v>517</v>
      </c>
      <c r="G6969" s="504">
        <v>652.1</v>
      </c>
      <c r="H6969" s="504">
        <v>517</v>
      </c>
      <c r="I6969" s="510">
        <v>1169.0999999999999</v>
      </c>
    </row>
    <row r="6970" spans="3:9">
      <c r="C6970" s="870">
        <v>45761</v>
      </c>
      <c r="D6970" s="872">
        <v>0.875</v>
      </c>
      <c r="E6970" s="871">
        <v>650.20000000000005</v>
      </c>
      <c r="F6970" s="871">
        <v>511</v>
      </c>
      <c r="G6970" s="504">
        <v>650.20000000000005</v>
      </c>
      <c r="H6970" s="504">
        <v>511</v>
      </c>
      <c r="I6970" s="510">
        <v>1161.2</v>
      </c>
    </row>
    <row r="6971" spans="3:9">
      <c r="C6971" s="870">
        <v>45761</v>
      </c>
      <c r="D6971" s="872">
        <v>0.91666666666666663</v>
      </c>
      <c r="E6971" s="871">
        <v>651.4</v>
      </c>
      <c r="F6971" s="871">
        <v>505</v>
      </c>
      <c r="G6971" s="504">
        <v>651.4</v>
      </c>
      <c r="H6971" s="504">
        <v>505</v>
      </c>
      <c r="I6971" s="510">
        <v>1156.4000000000001</v>
      </c>
    </row>
    <row r="6972" spans="3:9">
      <c r="C6972" s="870">
        <v>45761</v>
      </c>
      <c r="D6972" s="872">
        <v>0.95833333333333337</v>
      </c>
      <c r="E6972" s="871">
        <v>647.20000000000005</v>
      </c>
      <c r="F6972" s="871">
        <v>497</v>
      </c>
      <c r="G6972" s="504">
        <v>647.20000000000005</v>
      </c>
      <c r="H6972" s="504">
        <v>497</v>
      </c>
      <c r="I6972" s="510">
        <v>1144.2</v>
      </c>
    </row>
    <row r="6973" spans="3:9">
      <c r="C6973" s="870">
        <v>45762</v>
      </c>
      <c r="D6973" s="872">
        <v>0</v>
      </c>
      <c r="E6973" s="871">
        <v>649.29999999999995</v>
      </c>
      <c r="F6973" s="871">
        <v>479</v>
      </c>
      <c r="G6973" s="504">
        <v>649.29999999999995</v>
      </c>
      <c r="H6973" s="504">
        <v>479</v>
      </c>
      <c r="I6973" s="510">
        <v>1128.3</v>
      </c>
    </row>
    <row r="6974" spans="3:9">
      <c r="C6974" s="870">
        <v>45762</v>
      </c>
      <c r="D6974" s="872">
        <v>4.1666666666666664E-2</v>
      </c>
      <c r="E6974" s="871">
        <v>639.6</v>
      </c>
      <c r="F6974" s="871">
        <v>472</v>
      </c>
      <c r="G6974" s="504">
        <v>639.6</v>
      </c>
      <c r="H6974" s="504">
        <v>472</v>
      </c>
      <c r="I6974" s="510">
        <v>1111.5999999999999</v>
      </c>
    </row>
    <row r="6975" spans="3:9">
      <c r="C6975" s="870">
        <v>45762</v>
      </c>
      <c r="D6975" s="872">
        <v>8.3333333333333329E-2</v>
      </c>
      <c r="E6975" s="871">
        <v>624</v>
      </c>
      <c r="F6975" s="871">
        <v>469</v>
      </c>
      <c r="G6975" s="504">
        <v>624</v>
      </c>
      <c r="H6975" s="504">
        <v>469</v>
      </c>
      <c r="I6975" s="510">
        <v>1093</v>
      </c>
    </row>
    <row r="6976" spans="3:9">
      <c r="C6976" s="870">
        <v>45762</v>
      </c>
      <c r="D6976" s="872">
        <v>0.125</v>
      </c>
      <c r="E6976" s="871">
        <v>620.5</v>
      </c>
      <c r="F6976" s="871">
        <v>474</v>
      </c>
      <c r="G6976" s="504">
        <v>620.5</v>
      </c>
      <c r="H6976" s="504">
        <v>474</v>
      </c>
      <c r="I6976" s="510">
        <v>1094.5</v>
      </c>
    </row>
    <row r="6977" spans="3:9">
      <c r="C6977" s="870">
        <v>45762</v>
      </c>
      <c r="D6977" s="872">
        <v>0.16666666666666666</v>
      </c>
      <c r="E6977" s="871">
        <v>659.3</v>
      </c>
      <c r="F6977" s="871">
        <v>507</v>
      </c>
      <c r="G6977" s="504">
        <v>659.3</v>
      </c>
      <c r="H6977" s="504">
        <v>507</v>
      </c>
      <c r="I6977" s="510">
        <v>1166.3</v>
      </c>
    </row>
    <row r="6978" spans="3:9">
      <c r="C6978" s="870">
        <v>45762</v>
      </c>
      <c r="D6978" s="872">
        <v>0.20833333333333334</v>
      </c>
      <c r="E6978" s="871">
        <v>705.7</v>
      </c>
      <c r="F6978" s="871">
        <v>554</v>
      </c>
      <c r="G6978" s="504">
        <v>705.7</v>
      </c>
      <c r="H6978" s="504">
        <v>554</v>
      </c>
      <c r="I6978" s="510">
        <v>1259.7</v>
      </c>
    </row>
    <row r="6979" spans="3:9">
      <c r="C6979" s="870">
        <v>45762</v>
      </c>
      <c r="D6979" s="872">
        <v>0.25</v>
      </c>
      <c r="E6979" s="871">
        <v>624.5</v>
      </c>
      <c r="F6979" s="871">
        <v>512</v>
      </c>
      <c r="G6979" s="504">
        <v>624.5</v>
      </c>
      <c r="H6979" s="504">
        <v>512</v>
      </c>
      <c r="I6979" s="510">
        <v>1136.5</v>
      </c>
    </row>
    <row r="6980" spans="3:9">
      <c r="C6980" s="870">
        <v>45762</v>
      </c>
      <c r="D6980" s="872">
        <v>0.29166666666666669</v>
      </c>
      <c r="E6980" s="871">
        <v>394.9</v>
      </c>
      <c r="F6980" s="871">
        <v>449</v>
      </c>
      <c r="G6980" s="504">
        <v>394.9</v>
      </c>
      <c r="H6980" s="504">
        <v>449</v>
      </c>
      <c r="I6980" s="510">
        <v>843.9</v>
      </c>
    </row>
    <row r="6981" spans="3:9">
      <c r="C6981" s="870">
        <v>45762</v>
      </c>
      <c r="D6981" s="872">
        <v>0.33333333333333331</v>
      </c>
      <c r="E6981" s="871">
        <v>589.79999999999995</v>
      </c>
      <c r="F6981" s="871">
        <v>382</v>
      </c>
      <c r="G6981" s="504">
        <v>589.79999999999995</v>
      </c>
      <c r="H6981" s="504">
        <v>382</v>
      </c>
      <c r="I6981" s="510">
        <v>971.8</v>
      </c>
    </row>
    <row r="6982" spans="3:9">
      <c r="C6982" s="870">
        <v>45762</v>
      </c>
      <c r="D6982" s="872">
        <v>0.375</v>
      </c>
      <c r="E6982" s="871">
        <v>657.8</v>
      </c>
      <c r="F6982" s="871">
        <v>486</v>
      </c>
      <c r="G6982" s="504">
        <v>657.8</v>
      </c>
      <c r="H6982" s="504">
        <v>486</v>
      </c>
      <c r="I6982" s="510">
        <v>1143.8</v>
      </c>
    </row>
    <row r="6983" spans="3:9">
      <c r="C6983" s="870">
        <v>45762</v>
      </c>
      <c r="D6983" s="872">
        <v>0.41666666666666669</v>
      </c>
      <c r="E6983" s="871">
        <v>741.9</v>
      </c>
      <c r="F6983" s="871">
        <v>538</v>
      </c>
      <c r="G6983" s="504">
        <v>741.9</v>
      </c>
      <c r="H6983" s="504">
        <v>538</v>
      </c>
      <c r="I6983" s="510">
        <v>1279.9000000000001</v>
      </c>
    </row>
    <row r="6984" spans="3:9">
      <c r="C6984" s="870">
        <v>45762</v>
      </c>
      <c r="D6984" s="872">
        <v>0.45833333333333331</v>
      </c>
      <c r="E6984" s="871">
        <v>716</v>
      </c>
      <c r="F6984" s="871">
        <v>542</v>
      </c>
      <c r="G6984" s="504">
        <v>716</v>
      </c>
      <c r="H6984" s="504">
        <v>542</v>
      </c>
      <c r="I6984" s="510">
        <v>1258</v>
      </c>
    </row>
    <row r="6985" spans="3:9">
      <c r="C6985" s="870">
        <v>45762</v>
      </c>
      <c r="D6985" s="872">
        <v>0.5</v>
      </c>
      <c r="E6985" s="871">
        <v>697.9</v>
      </c>
      <c r="F6985" s="871">
        <v>540</v>
      </c>
      <c r="G6985" s="504">
        <v>697.9</v>
      </c>
      <c r="H6985" s="504">
        <v>540</v>
      </c>
      <c r="I6985" s="510">
        <v>1237.9000000000001</v>
      </c>
    </row>
    <row r="6986" spans="3:9">
      <c r="C6986" s="870">
        <v>45762</v>
      </c>
      <c r="D6986" s="872">
        <v>0.54166666666666663</v>
      </c>
      <c r="E6986" s="871">
        <v>594.70000000000005</v>
      </c>
      <c r="F6986" s="871">
        <v>472</v>
      </c>
      <c r="G6986" s="504">
        <v>594.70000000000005</v>
      </c>
      <c r="H6986" s="504">
        <v>472</v>
      </c>
      <c r="I6986" s="510">
        <v>1066.7</v>
      </c>
    </row>
    <row r="6987" spans="3:9">
      <c r="C6987" s="870">
        <v>45762</v>
      </c>
      <c r="D6987" s="872">
        <v>0.58333333333333337</v>
      </c>
      <c r="E6987" s="871">
        <v>657.3</v>
      </c>
      <c r="F6987" s="871">
        <v>450</v>
      </c>
      <c r="G6987" s="504">
        <v>657.3</v>
      </c>
      <c r="H6987" s="504">
        <v>450</v>
      </c>
      <c r="I6987" s="510">
        <v>1107.3</v>
      </c>
    </row>
    <row r="6988" spans="3:9">
      <c r="C6988" s="870">
        <v>45762</v>
      </c>
      <c r="D6988" s="872">
        <v>0.625</v>
      </c>
      <c r="E6988" s="871">
        <v>757.3</v>
      </c>
      <c r="F6988" s="871">
        <v>458</v>
      </c>
      <c r="G6988" s="504">
        <v>757.3</v>
      </c>
      <c r="H6988" s="504">
        <v>458</v>
      </c>
      <c r="I6988" s="510">
        <v>1215.3</v>
      </c>
    </row>
    <row r="6989" spans="3:9">
      <c r="C6989" s="870">
        <v>45762</v>
      </c>
      <c r="D6989" s="872">
        <v>0.66666666666666663</v>
      </c>
      <c r="E6989" s="871">
        <v>638.1</v>
      </c>
      <c r="F6989" s="871">
        <v>556</v>
      </c>
      <c r="G6989" s="504">
        <v>638.1</v>
      </c>
      <c r="H6989" s="504">
        <v>556</v>
      </c>
      <c r="I6989" s="510">
        <v>1194.0999999999999</v>
      </c>
    </row>
    <row r="6990" spans="3:9">
      <c r="C6990" s="870">
        <v>45762</v>
      </c>
      <c r="D6990" s="872">
        <v>0.70833333333333337</v>
      </c>
      <c r="E6990" s="871">
        <v>614.6</v>
      </c>
      <c r="F6990" s="871">
        <v>490</v>
      </c>
      <c r="G6990" s="504">
        <v>614.6</v>
      </c>
      <c r="H6990" s="504">
        <v>490</v>
      </c>
      <c r="I6990" s="510">
        <v>1104.5999999999999</v>
      </c>
    </row>
    <row r="6991" spans="3:9">
      <c r="C6991" s="870">
        <v>45762</v>
      </c>
      <c r="D6991" s="872">
        <v>0.75</v>
      </c>
      <c r="E6991" s="871">
        <v>662.9</v>
      </c>
      <c r="F6991" s="871">
        <v>518</v>
      </c>
      <c r="G6991" s="504">
        <v>662.9</v>
      </c>
      <c r="H6991" s="504">
        <v>518</v>
      </c>
      <c r="I6991" s="510">
        <v>1180.9000000000001</v>
      </c>
    </row>
    <row r="6992" spans="3:9">
      <c r="C6992" s="870">
        <v>45762</v>
      </c>
      <c r="D6992" s="872">
        <v>0.79166666666666663</v>
      </c>
      <c r="E6992" s="871">
        <v>680.5</v>
      </c>
      <c r="F6992" s="871">
        <v>554</v>
      </c>
      <c r="G6992" s="504">
        <v>680.5</v>
      </c>
      <c r="H6992" s="504">
        <v>554</v>
      </c>
      <c r="I6992" s="510">
        <v>1234.5</v>
      </c>
    </row>
    <row r="6993" spans="3:9">
      <c r="C6993" s="870">
        <v>45762</v>
      </c>
      <c r="D6993" s="872">
        <v>0.83333333333333337</v>
      </c>
      <c r="E6993" s="871">
        <v>678.7</v>
      </c>
      <c r="F6993" s="871">
        <v>495</v>
      </c>
      <c r="G6993" s="504">
        <v>678.7</v>
      </c>
      <c r="H6993" s="504">
        <v>495</v>
      </c>
      <c r="I6993" s="510">
        <v>1173.7</v>
      </c>
    </row>
    <row r="6994" spans="3:9">
      <c r="C6994" s="870">
        <v>45762</v>
      </c>
      <c r="D6994" s="872">
        <v>0.875</v>
      </c>
      <c r="E6994" s="871">
        <v>607.6</v>
      </c>
      <c r="F6994" s="871">
        <v>516</v>
      </c>
      <c r="G6994" s="504">
        <v>607.6</v>
      </c>
      <c r="H6994" s="504">
        <v>516</v>
      </c>
      <c r="I6994" s="510">
        <v>1123.5999999999999</v>
      </c>
    </row>
    <row r="6995" spans="3:9">
      <c r="C6995" s="870">
        <v>45762</v>
      </c>
      <c r="D6995" s="872">
        <v>0.91666666666666663</v>
      </c>
      <c r="E6995" s="871">
        <v>605.1</v>
      </c>
      <c r="F6995" s="871">
        <v>519</v>
      </c>
      <c r="G6995" s="504">
        <v>605.1</v>
      </c>
      <c r="H6995" s="504">
        <v>519</v>
      </c>
      <c r="I6995" s="510">
        <v>1124.0999999999999</v>
      </c>
    </row>
    <row r="6996" spans="3:9">
      <c r="C6996" s="870">
        <v>45762</v>
      </c>
      <c r="D6996" s="872">
        <v>0.95833333333333337</v>
      </c>
      <c r="E6996" s="871">
        <v>661.6</v>
      </c>
      <c r="F6996" s="871">
        <v>519</v>
      </c>
      <c r="G6996" s="504">
        <v>661.6</v>
      </c>
      <c r="H6996" s="504">
        <v>519</v>
      </c>
      <c r="I6996" s="510">
        <v>1180.5999999999999</v>
      </c>
    </row>
    <row r="6997" spans="3:9">
      <c r="C6997" s="870">
        <v>45763</v>
      </c>
      <c r="D6997" s="872">
        <v>0</v>
      </c>
      <c r="E6997" s="871">
        <v>717.9</v>
      </c>
      <c r="F6997" s="871">
        <v>521</v>
      </c>
      <c r="G6997" s="504">
        <v>717.9</v>
      </c>
      <c r="H6997" s="504">
        <v>521</v>
      </c>
      <c r="I6997" s="510">
        <v>1238.9000000000001</v>
      </c>
    </row>
    <row r="6998" spans="3:9">
      <c r="C6998" s="870">
        <v>45763</v>
      </c>
      <c r="D6998" s="872">
        <v>4.1666666666666664E-2</v>
      </c>
      <c r="E6998" s="871">
        <v>700.1</v>
      </c>
      <c r="F6998" s="871">
        <v>521</v>
      </c>
      <c r="G6998" s="504">
        <v>700.1</v>
      </c>
      <c r="H6998" s="504">
        <v>521</v>
      </c>
      <c r="I6998" s="510">
        <v>1221.0999999999999</v>
      </c>
    </row>
    <row r="6999" spans="3:9">
      <c r="C6999" s="870">
        <v>45763</v>
      </c>
      <c r="D6999" s="872">
        <v>8.3333333333333329E-2</v>
      </c>
      <c r="E6999" s="871">
        <v>684.6</v>
      </c>
      <c r="F6999" s="871">
        <v>522</v>
      </c>
      <c r="G6999" s="504">
        <v>684.6</v>
      </c>
      <c r="H6999" s="504">
        <v>522</v>
      </c>
      <c r="I6999" s="510">
        <v>1206.5999999999999</v>
      </c>
    </row>
    <row r="7000" spans="3:9">
      <c r="C7000" s="870">
        <v>45763</v>
      </c>
      <c r="D7000" s="872">
        <v>0.125</v>
      </c>
      <c r="E7000" s="871">
        <v>598.29999999999995</v>
      </c>
      <c r="F7000" s="871">
        <v>524</v>
      </c>
      <c r="G7000" s="504">
        <v>598.29999999999995</v>
      </c>
      <c r="H7000" s="504">
        <v>524</v>
      </c>
      <c r="I7000" s="510">
        <v>1122.3</v>
      </c>
    </row>
    <row r="7001" spans="3:9">
      <c r="C7001" s="870">
        <v>45763</v>
      </c>
      <c r="D7001" s="872">
        <v>0.16666666666666666</v>
      </c>
      <c r="E7001" s="871">
        <v>592.29999999999995</v>
      </c>
      <c r="F7001" s="871">
        <v>507</v>
      </c>
      <c r="G7001" s="504">
        <v>592.29999999999995</v>
      </c>
      <c r="H7001" s="504">
        <v>507</v>
      </c>
      <c r="I7001" s="510">
        <v>1099.3</v>
      </c>
    </row>
    <row r="7002" spans="3:9">
      <c r="C7002" s="870">
        <v>45763</v>
      </c>
      <c r="D7002" s="872">
        <v>0.20833333333333334</v>
      </c>
      <c r="E7002" s="871">
        <v>549.79999999999995</v>
      </c>
      <c r="F7002" s="871">
        <v>503</v>
      </c>
      <c r="G7002" s="504">
        <v>549.79999999999995</v>
      </c>
      <c r="H7002" s="504">
        <v>503</v>
      </c>
      <c r="I7002" s="510">
        <v>1052.8</v>
      </c>
    </row>
    <row r="7003" spans="3:9">
      <c r="C7003" s="870">
        <v>45763</v>
      </c>
      <c r="D7003" s="872">
        <v>0.25</v>
      </c>
      <c r="E7003" s="871">
        <v>662.9</v>
      </c>
      <c r="F7003" s="871">
        <v>501</v>
      </c>
      <c r="G7003" s="504">
        <v>662.9</v>
      </c>
      <c r="H7003" s="504">
        <v>501</v>
      </c>
      <c r="I7003" s="510">
        <v>1163.9000000000001</v>
      </c>
    </row>
    <row r="7004" spans="3:9">
      <c r="C7004" s="870">
        <v>45763</v>
      </c>
      <c r="D7004" s="872">
        <v>0.29166666666666669</v>
      </c>
      <c r="E7004" s="871">
        <v>739.6</v>
      </c>
      <c r="F7004" s="871">
        <v>488</v>
      </c>
      <c r="G7004" s="504">
        <v>739.6</v>
      </c>
      <c r="H7004" s="504">
        <v>488</v>
      </c>
      <c r="I7004" s="510">
        <v>1227.5999999999999</v>
      </c>
    </row>
    <row r="7005" spans="3:9">
      <c r="C7005" s="870">
        <v>45763</v>
      </c>
      <c r="D7005" s="872">
        <v>0.33333333333333331</v>
      </c>
      <c r="E7005" s="871">
        <v>668.5</v>
      </c>
      <c r="F7005" s="871">
        <v>478</v>
      </c>
      <c r="G7005" s="504">
        <v>668.5</v>
      </c>
      <c r="H7005" s="504">
        <v>478</v>
      </c>
      <c r="I7005" s="510">
        <v>1146.5</v>
      </c>
    </row>
    <row r="7006" spans="3:9">
      <c r="C7006" s="870">
        <v>45763</v>
      </c>
      <c r="D7006" s="872">
        <v>0.375</v>
      </c>
      <c r="E7006" s="871">
        <v>663.3</v>
      </c>
      <c r="F7006" s="871">
        <v>531</v>
      </c>
      <c r="G7006" s="504">
        <v>663.3</v>
      </c>
      <c r="H7006" s="504">
        <v>531</v>
      </c>
      <c r="I7006" s="510">
        <v>1194.3</v>
      </c>
    </row>
    <row r="7007" spans="3:9">
      <c r="C7007" s="870">
        <v>45763</v>
      </c>
      <c r="D7007" s="872">
        <v>0.41666666666666669</v>
      </c>
      <c r="E7007" s="871">
        <v>621.5</v>
      </c>
      <c r="F7007" s="871">
        <v>491</v>
      </c>
      <c r="G7007" s="504">
        <v>621.5</v>
      </c>
      <c r="H7007" s="504">
        <v>491</v>
      </c>
      <c r="I7007" s="510">
        <v>1112.5</v>
      </c>
    </row>
    <row r="7008" spans="3:9">
      <c r="C7008" s="870">
        <v>45763</v>
      </c>
      <c r="D7008" s="872">
        <v>0.45833333333333331</v>
      </c>
      <c r="E7008" s="871">
        <v>680.7</v>
      </c>
      <c r="F7008" s="871">
        <v>490</v>
      </c>
      <c r="G7008" s="504">
        <v>680.7</v>
      </c>
      <c r="H7008" s="504">
        <v>490</v>
      </c>
      <c r="I7008" s="510">
        <v>1170.7</v>
      </c>
    </row>
    <row r="7009" spans="3:9">
      <c r="C7009" s="870">
        <v>45763</v>
      </c>
      <c r="D7009" s="872">
        <v>0.5</v>
      </c>
      <c r="E7009" s="871">
        <v>690.2</v>
      </c>
      <c r="F7009" s="871">
        <v>533</v>
      </c>
      <c r="G7009" s="504">
        <v>690.2</v>
      </c>
      <c r="H7009" s="504">
        <v>533</v>
      </c>
      <c r="I7009" s="510">
        <v>1223.2</v>
      </c>
    </row>
    <row r="7010" spans="3:9">
      <c r="C7010" s="870">
        <v>45763</v>
      </c>
      <c r="D7010" s="872">
        <v>0.54166666666666663</v>
      </c>
      <c r="E7010" s="871">
        <v>689.9</v>
      </c>
      <c r="F7010" s="871">
        <v>598</v>
      </c>
      <c r="G7010" s="504">
        <v>689.9</v>
      </c>
      <c r="H7010" s="504">
        <v>598</v>
      </c>
      <c r="I7010" s="510">
        <v>1287.9000000000001</v>
      </c>
    </row>
    <row r="7011" spans="3:9">
      <c r="C7011" s="870">
        <v>45763</v>
      </c>
      <c r="D7011" s="872">
        <v>0.58333333333333337</v>
      </c>
      <c r="E7011" s="871">
        <v>690</v>
      </c>
      <c r="F7011" s="871">
        <v>550</v>
      </c>
      <c r="G7011" s="504">
        <v>690</v>
      </c>
      <c r="H7011" s="504">
        <v>550</v>
      </c>
      <c r="I7011" s="510">
        <v>1240</v>
      </c>
    </row>
    <row r="7012" spans="3:9">
      <c r="C7012" s="870">
        <v>45763</v>
      </c>
      <c r="D7012" s="872">
        <v>0.625</v>
      </c>
      <c r="E7012" s="871">
        <v>690.1</v>
      </c>
      <c r="F7012" s="871">
        <v>543</v>
      </c>
      <c r="G7012" s="504">
        <v>690.1</v>
      </c>
      <c r="H7012" s="504">
        <v>543</v>
      </c>
      <c r="I7012" s="510">
        <v>1233.0999999999999</v>
      </c>
    </row>
    <row r="7013" spans="3:9">
      <c r="C7013" s="870">
        <v>45763</v>
      </c>
      <c r="D7013" s="872">
        <v>0.66666666666666663</v>
      </c>
      <c r="E7013" s="871">
        <v>690.1</v>
      </c>
      <c r="F7013" s="871">
        <v>511</v>
      </c>
      <c r="G7013" s="504">
        <v>690.1</v>
      </c>
      <c r="H7013" s="504">
        <v>511</v>
      </c>
      <c r="I7013" s="510">
        <v>1201.0999999999999</v>
      </c>
    </row>
    <row r="7014" spans="3:9">
      <c r="C7014" s="870">
        <v>45763</v>
      </c>
      <c r="D7014" s="872">
        <v>0.70833333333333337</v>
      </c>
      <c r="E7014" s="871">
        <v>689.9</v>
      </c>
      <c r="F7014" s="871">
        <v>500</v>
      </c>
      <c r="G7014" s="504">
        <v>689.9</v>
      </c>
      <c r="H7014" s="504">
        <v>500</v>
      </c>
      <c r="I7014" s="510">
        <v>1189.9000000000001</v>
      </c>
    </row>
    <row r="7015" spans="3:9">
      <c r="C7015" s="870">
        <v>45763</v>
      </c>
      <c r="D7015" s="872">
        <v>0.75</v>
      </c>
      <c r="E7015" s="871">
        <v>692.8</v>
      </c>
      <c r="F7015" s="871">
        <v>500</v>
      </c>
      <c r="G7015" s="504">
        <v>692.8</v>
      </c>
      <c r="H7015" s="504">
        <v>500</v>
      </c>
      <c r="I7015" s="510">
        <v>1192.8</v>
      </c>
    </row>
    <row r="7016" spans="3:9">
      <c r="C7016" s="870">
        <v>45763</v>
      </c>
      <c r="D7016" s="872">
        <v>0.79166666666666663</v>
      </c>
      <c r="E7016" s="871">
        <v>699.9</v>
      </c>
      <c r="F7016" s="871">
        <v>514</v>
      </c>
      <c r="G7016" s="504">
        <v>699.9</v>
      </c>
      <c r="H7016" s="504">
        <v>514</v>
      </c>
      <c r="I7016" s="510">
        <v>1213.9000000000001</v>
      </c>
    </row>
    <row r="7017" spans="3:9">
      <c r="C7017" s="870">
        <v>45763</v>
      </c>
      <c r="D7017" s="872">
        <v>0.83333333333333337</v>
      </c>
      <c r="E7017" s="871">
        <v>708.4</v>
      </c>
      <c r="F7017" s="871">
        <v>520</v>
      </c>
      <c r="G7017" s="504">
        <v>708.4</v>
      </c>
      <c r="H7017" s="504">
        <v>520</v>
      </c>
      <c r="I7017" s="510">
        <v>1228.4000000000001</v>
      </c>
    </row>
    <row r="7018" spans="3:9">
      <c r="C7018" s="870">
        <v>45763</v>
      </c>
      <c r="D7018" s="872">
        <v>0.875</v>
      </c>
      <c r="E7018" s="871">
        <v>640.29999999999995</v>
      </c>
      <c r="F7018" s="871">
        <v>520</v>
      </c>
      <c r="G7018" s="504">
        <v>640.29999999999995</v>
      </c>
      <c r="H7018" s="504">
        <v>520</v>
      </c>
      <c r="I7018" s="510">
        <v>1160.3</v>
      </c>
    </row>
    <row r="7019" spans="3:9">
      <c r="C7019" s="870">
        <v>45763</v>
      </c>
      <c r="D7019" s="872">
        <v>0.91666666666666663</v>
      </c>
      <c r="E7019" s="871">
        <v>623.20000000000005</v>
      </c>
      <c r="F7019" s="871">
        <v>520</v>
      </c>
      <c r="G7019" s="504">
        <v>623.20000000000005</v>
      </c>
      <c r="H7019" s="504">
        <v>520</v>
      </c>
      <c r="I7019" s="510">
        <v>1143.2</v>
      </c>
    </row>
    <row r="7020" spans="3:9">
      <c r="C7020" s="870">
        <v>45763</v>
      </c>
      <c r="D7020" s="872">
        <v>0.95833333333333337</v>
      </c>
      <c r="E7020" s="871">
        <v>652.29999999999995</v>
      </c>
      <c r="F7020" s="871">
        <v>510</v>
      </c>
      <c r="G7020" s="504">
        <v>652.29999999999995</v>
      </c>
      <c r="H7020" s="504">
        <v>510</v>
      </c>
      <c r="I7020" s="510">
        <v>1162.3</v>
      </c>
    </row>
    <row r="7021" spans="3:9">
      <c r="C7021" s="870">
        <v>45764</v>
      </c>
      <c r="D7021" s="872">
        <v>0</v>
      </c>
      <c r="E7021" s="871">
        <v>631.1</v>
      </c>
      <c r="F7021" s="871">
        <v>509</v>
      </c>
      <c r="G7021" s="504">
        <v>631.1</v>
      </c>
      <c r="H7021" s="504">
        <v>509</v>
      </c>
      <c r="I7021" s="510">
        <v>1140.0999999999999</v>
      </c>
    </row>
    <row r="7022" spans="3:9">
      <c r="C7022" s="870">
        <v>45764</v>
      </c>
      <c r="D7022" s="872">
        <v>4.1666666666666664E-2</v>
      </c>
      <c r="E7022" s="871">
        <v>659.5</v>
      </c>
      <c r="F7022" s="871">
        <v>515</v>
      </c>
      <c r="G7022" s="504">
        <v>659.5</v>
      </c>
      <c r="H7022" s="504">
        <v>515</v>
      </c>
      <c r="I7022" s="510">
        <v>1174.5</v>
      </c>
    </row>
    <row r="7023" spans="3:9">
      <c r="C7023" s="870">
        <v>45764</v>
      </c>
      <c r="D7023" s="872">
        <v>8.3333333333333329E-2</v>
      </c>
      <c r="E7023" s="871">
        <v>659.8</v>
      </c>
      <c r="F7023" s="871">
        <v>515</v>
      </c>
      <c r="G7023" s="504">
        <v>659.8</v>
      </c>
      <c r="H7023" s="504">
        <v>515</v>
      </c>
      <c r="I7023" s="510">
        <v>1174.8</v>
      </c>
    </row>
    <row r="7024" spans="3:9">
      <c r="C7024" s="870">
        <v>45764</v>
      </c>
      <c r="D7024" s="872">
        <v>0.125</v>
      </c>
      <c r="E7024" s="871">
        <v>692</v>
      </c>
      <c r="F7024" s="871">
        <v>515</v>
      </c>
      <c r="G7024" s="504">
        <v>692</v>
      </c>
      <c r="H7024" s="504">
        <v>515</v>
      </c>
      <c r="I7024" s="510">
        <v>1207</v>
      </c>
    </row>
    <row r="7025" spans="3:9">
      <c r="C7025" s="870">
        <v>45764</v>
      </c>
      <c r="D7025" s="872">
        <v>0.16666666666666666</v>
      </c>
      <c r="E7025" s="871">
        <v>700</v>
      </c>
      <c r="F7025" s="871">
        <v>515</v>
      </c>
      <c r="G7025" s="504">
        <v>700</v>
      </c>
      <c r="H7025" s="504">
        <v>515</v>
      </c>
      <c r="I7025" s="510">
        <v>1215</v>
      </c>
    </row>
    <row r="7026" spans="3:9">
      <c r="C7026" s="870">
        <v>45764</v>
      </c>
      <c r="D7026" s="872">
        <v>0.20833333333333334</v>
      </c>
      <c r="E7026" s="871">
        <v>698.2</v>
      </c>
      <c r="F7026" s="871">
        <v>515</v>
      </c>
      <c r="G7026" s="504">
        <v>698.2</v>
      </c>
      <c r="H7026" s="504">
        <v>515</v>
      </c>
      <c r="I7026" s="510">
        <v>1213.2</v>
      </c>
    </row>
    <row r="7027" spans="3:9">
      <c r="C7027" s="870">
        <v>45764</v>
      </c>
      <c r="D7027" s="872">
        <v>0.25</v>
      </c>
      <c r="E7027" s="871">
        <v>679.8</v>
      </c>
      <c r="F7027" s="871">
        <v>515</v>
      </c>
      <c r="G7027" s="504">
        <v>679.8</v>
      </c>
      <c r="H7027" s="504">
        <v>515</v>
      </c>
      <c r="I7027" s="510">
        <v>1194.8</v>
      </c>
    </row>
    <row r="7028" spans="3:9">
      <c r="C7028" s="870">
        <v>45764</v>
      </c>
      <c r="D7028" s="872">
        <v>0.29166666666666669</v>
      </c>
      <c r="E7028" s="871">
        <v>680.2</v>
      </c>
      <c r="F7028" s="871">
        <v>515</v>
      </c>
      <c r="G7028" s="504">
        <v>680.2</v>
      </c>
      <c r="H7028" s="504">
        <v>515</v>
      </c>
      <c r="I7028" s="510">
        <v>1195.2</v>
      </c>
    </row>
    <row r="7029" spans="3:9">
      <c r="C7029" s="870">
        <v>45764</v>
      </c>
      <c r="D7029" s="872">
        <v>0.33333333333333331</v>
      </c>
      <c r="E7029" s="871">
        <v>680.1</v>
      </c>
      <c r="F7029" s="871">
        <v>515</v>
      </c>
      <c r="G7029" s="504">
        <v>680.1</v>
      </c>
      <c r="H7029" s="504">
        <v>515</v>
      </c>
      <c r="I7029" s="510">
        <v>1195.0999999999999</v>
      </c>
    </row>
    <row r="7030" spans="3:9">
      <c r="C7030" s="870">
        <v>45764</v>
      </c>
      <c r="D7030" s="872">
        <v>0.375</v>
      </c>
      <c r="E7030" s="871">
        <v>680.1</v>
      </c>
      <c r="F7030" s="871">
        <v>515</v>
      </c>
      <c r="G7030" s="504">
        <v>680.1</v>
      </c>
      <c r="H7030" s="504">
        <v>515</v>
      </c>
      <c r="I7030" s="510">
        <v>1195.0999999999999</v>
      </c>
    </row>
    <row r="7031" spans="3:9">
      <c r="C7031" s="870">
        <v>45764</v>
      </c>
      <c r="D7031" s="872">
        <v>0.41666666666666669</v>
      </c>
      <c r="E7031" s="871">
        <v>633.70000000000005</v>
      </c>
      <c r="F7031" s="871">
        <v>477</v>
      </c>
      <c r="G7031" s="504">
        <v>633.70000000000005</v>
      </c>
      <c r="H7031" s="504">
        <v>477</v>
      </c>
      <c r="I7031" s="510">
        <v>1110.7</v>
      </c>
    </row>
    <row r="7032" spans="3:9">
      <c r="C7032" s="870">
        <v>45764</v>
      </c>
      <c r="D7032" s="872">
        <v>0.45833333333333331</v>
      </c>
      <c r="E7032" s="871">
        <v>599.5</v>
      </c>
      <c r="F7032" s="871">
        <v>469</v>
      </c>
      <c r="G7032" s="504">
        <v>599.5</v>
      </c>
      <c r="H7032" s="504">
        <v>469</v>
      </c>
      <c r="I7032" s="510">
        <v>1068.5</v>
      </c>
    </row>
    <row r="7033" spans="3:9">
      <c r="C7033" s="870">
        <v>45764</v>
      </c>
      <c r="D7033" s="872">
        <v>0.5</v>
      </c>
      <c r="E7033" s="871">
        <v>599.4</v>
      </c>
      <c r="F7033" s="871">
        <v>562</v>
      </c>
      <c r="G7033" s="504">
        <v>599.4</v>
      </c>
      <c r="H7033" s="504">
        <v>562</v>
      </c>
      <c r="I7033" s="510">
        <v>1161.4000000000001</v>
      </c>
    </row>
    <row r="7034" spans="3:9">
      <c r="C7034" s="870">
        <v>45764</v>
      </c>
      <c r="D7034" s="872">
        <v>0.54166666666666663</v>
      </c>
      <c r="E7034" s="871">
        <v>636.5</v>
      </c>
      <c r="F7034" s="871">
        <v>510</v>
      </c>
      <c r="G7034" s="504">
        <v>636.5</v>
      </c>
      <c r="H7034" s="504">
        <v>510</v>
      </c>
      <c r="I7034" s="510">
        <v>1146.5</v>
      </c>
    </row>
    <row r="7035" spans="3:9">
      <c r="C7035" s="870">
        <v>45764</v>
      </c>
      <c r="D7035" s="872">
        <v>0.58333333333333337</v>
      </c>
      <c r="E7035" s="871">
        <v>650.20000000000005</v>
      </c>
      <c r="F7035" s="871">
        <v>511</v>
      </c>
      <c r="G7035" s="504">
        <v>650.20000000000005</v>
      </c>
      <c r="H7035" s="504">
        <v>511</v>
      </c>
      <c r="I7035" s="510">
        <v>1161.2</v>
      </c>
    </row>
    <row r="7036" spans="3:9">
      <c r="C7036" s="870">
        <v>45764</v>
      </c>
      <c r="D7036" s="872">
        <v>0.625</v>
      </c>
      <c r="E7036" s="871">
        <v>649.9</v>
      </c>
      <c r="F7036" s="871">
        <v>510</v>
      </c>
      <c r="G7036" s="504">
        <v>649.9</v>
      </c>
      <c r="H7036" s="504">
        <v>510</v>
      </c>
      <c r="I7036" s="510">
        <v>1159.9000000000001</v>
      </c>
    </row>
    <row r="7037" spans="3:9">
      <c r="C7037" s="870">
        <v>45764</v>
      </c>
      <c r="D7037" s="872">
        <v>0.66666666666666663</v>
      </c>
      <c r="E7037" s="871">
        <v>650.5</v>
      </c>
      <c r="F7037" s="871">
        <v>510</v>
      </c>
      <c r="G7037" s="504">
        <v>650.5</v>
      </c>
      <c r="H7037" s="504">
        <v>510</v>
      </c>
      <c r="I7037" s="510">
        <v>1160.5</v>
      </c>
    </row>
    <row r="7038" spans="3:9">
      <c r="C7038" s="870">
        <v>45764</v>
      </c>
      <c r="D7038" s="872">
        <v>0.70833333333333337</v>
      </c>
      <c r="E7038" s="871">
        <v>650</v>
      </c>
      <c r="F7038" s="871">
        <v>509</v>
      </c>
      <c r="G7038" s="504">
        <v>650</v>
      </c>
      <c r="H7038" s="504">
        <v>509</v>
      </c>
      <c r="I7038" s="510">
        <v>1159</v>
      </c>
    </row>
    <row r="7039" spans="3:9">
      <c r="C7039" s="870">
        <v>45764</v>
      </c>
      <c r="D7039" s="872">
        <v>0.75</v>
      </c>
      <c r="E7039" s="871">
        <v>608.6</v>
      </c>
      <c r="F7039" s="871">
        <v>500</v>
      </c>
      <c r="G7039" s="504">
        <v>608.6</v>
      </c>
      <c r="H7039" s="504">
        <v>500</v>
      </c>
      <c r="I7039" s="510">
        <v>1108.5999999999999</v>
      </c>
    </row>
    <row r="7040" spans="3:9">
      <c r="C7040" s="870">
        <v>45764</v>
      </c>
      <c r="D7040" s="872">
        <v>0.79166666666666663</v>
      </c>
      <c r="E7040" s="871">
        <v>599.29999999999995</v>
      </c>
      <c r="F7040" s="871">
        <v>483</v>
      </c>
      <c r="G7040" s="504">
        <v>599.29999999999995</v>
      </c>
      <c r="H7040" s="504">
        <v>483</v>
      </c>
      <c r="I7040" s="510">
        <v>1082.3</v>
      </c>
    </row>
    <row r="7041" spans="3:9">
      <c r="C7041" s="870">
        <v>45764</v>
      </c>
      <c r="D7041" s="872">
        <v>0.83333333333333337</v>
      </c>
      <c r="E7041" s="871">
        <v>628</v>
      </c>
      <c r="F7041" s="871">
        <v>480</v>
      </c>
      <c r="G7041" s="504">
        <v>628</v>
      </c>
      <c r="H7041" s="504">
        <v>480</v>
      </c>
      <c r="I7041" s="510">
        <v>1108</v>
      </c>
    </row>
    <row r="7042" spans="3:9">
      <c r="C7042" s="870">
        <v>45764</v>
      </c>
      <c r="D7042" s="872">
        <v>0.875</v>
      </c>
      <c r="E7042" s="871">
        <v>654.20000000000005</v>
      </c>
      <c r="F7042" s="871">
        <v>492</v>
      </c>
      <c r="G7042" s="504">
        <v>654.20000000000005</v>
      </c>
      <c r="H7042" s="504">
        <v>492</v>
      </c>
      <c r="I7042" s="510">
        <v>1146.2</v>
      </c>
    </row>
    <row r="7043" spans="3:9">
      <c r="C7043" s="870">
        <v>45764</v>
      </c>
      <c r="D7043" s="872">
        <v>0.91666666666666663</v>
      </c>
      <c r="E7043" s="871">
        <v>645</v>
      </c>
      <c r="F7043" s="871">
        <v>514</v>
      </c>
      <c r="G7043" s="504">
        <v>645</v>
      </c>
      <c r="H7043" s="504">
        <v>514</v>
      </c>
      <c r="I7043" s="510">
        <v>1159</v>
      </c>
    </row>
    <row r="7044" spans="3:9">
      <c r="C7044" s="870">
        <v>45764</v>
      </c>
      <c r="D7044" s="872">
        <v>0.95833333333333337</v>
      </c>
      <c r="E7044" s="871">
        <v>692.5</v>
      </c>
      <c r="F7044" s="871">
        <v>517</v>
      </c>
      <c r="G7044" s="504">
        <v>692.5</v>
      </c>
      <c r="H7044" s="504">
        <v>517</v>
      </c>
      <c r="I7044" s="510">
        <v>1209.5</v>
      </c>
    </row>
    <row r="7045" spans="3:9">
      <c r="C7045" s="870">
        <v>45765</v>
      </c>
      <c r="D7045" s="872">
        <v>0</v>
      </c>
      <c r="E7045" s="871">
        <v>649</v>
      </c>
      <c r="F7045" s="871">
        <v>527</v>
      </c>
      <c r="G7045" s="504">
        <v>649</v>
      </c>
      <c r="H7045" s="504">
        <v>527</v>
      </c>
      <c r="I7045" s="510">
        <v>1176</v>
      </c>
    </row>
    <row r="7046" spans="3:9">
      <c r="C7046" s="870">
        <v>45765</v>
      </c>
      <c r="D7046" s="872">
        <v>4.1666666666666664E-2</v>
      </c>
      <c r="E7046" s="871">
        <v>628.1</v>
      </c>
      <c r="F7046" s="871">
        <v>525</v>
      </c>
      <c r="G7046" s="504">
        <v>628.1</v>
      </c>
      <c r="H7046" s="504">
        <v>525</v>
      </c>
      <c r="I7046" s="510">
        <v>1153.0999999999999</v>
      </c>
    </row>
    <row r="7047" spans="3:9">
      <c r="C7047" s="870">
        <v>45765</v>
      </c>
      <c r="D7047" s="872">
        <v>8.3333333333333329E-2</v>
      </c>
      <c r="E7047" s="871">
        <v>657.2</v>
      </c>
      <c r="F7047" s="871">
        <v>525</v>
      </c>
      <c r="G7047" s="504">
        <v>657.2</v>
      </c>
      <c r="H7047" s="504">
        <v>525</v>
      </c>
      <c r="I7047" s="510">
        <v>1182.2</v>
      </c>
    </row>
    <row r="7048" spans="3:9">
      <c r="C7048" s="870">
        <v>45765</v>
      </c>
      <c r="D7048" s="872">
        <v>0.125</v>
      </c>
      <c r="E7048" s="871">
        <v>639.79999999999995</v>
      </c>
      <c r="F7048" s="871">
        <v>520</v>
      </c>
      <c r="G7048" s="504">
        <v>639.79999999999995</v>
      </c>
      <c r="H7048" s="504">
        <v>520</v>
      </c>
      <c r="I7048" s="510">
        <v>1159.8</v>
      </c>
    </row>
    <row r="7049" spans="3:9">
      <c r="C7049" s="870">
        <v>45765</v>
      </c>
      <c r="D7049" s="872">
        <v>0.16666666666666666</v>
      </c>
      <c r="E7049" s="871">
        <v>596.79999999999995</v>
      </c>
      <c r="F7049" s="871">
        <v>496</v>
      </c>
      <c r="G7049" s="504">
        <v>596.79999999999995</v>
      </c>
      <c r="H7049" s="504">
        <v>496</v>
      </c>
      <c r="I7049" s="510">
        <v>1092.8</v>
      </c>
    </row>
    <row r="7050" spans="3:9">
      <c r="C7050" s="870">
        <v>45765</v>
      </c>
      <c r="D7050" s="872">
        <v>0.20833333333333334</v>
      </c>
      <c r="E7050" s="871">
        <v>670.5</v>
      </c>
      <c r="F7050" s="871">
        <v>503</v>
      </c>
      <c r="G7050" s="504">
        <v>670.5</v>
      </c>
      <c r="H7050" s="504">
        <v>503</v>
      </c>
      <c r="I7050" s="510">
        <v>1173.5</v>
      </c>
    </row>
    <row r="7051" spans="3:9">
      <c r="C7051" s="870">
        <v>45765</v>
      </c>
      <c r="D7051" s="872">
        <v>0.25</v>
      </c>
      <c r="E7051" s="871">
        <v>661.7</v>
      </c>
      <c r="F7051" s="871">
        <v>515</v>
      </c>
      <c r="G7051" s="504">
        <v>661.7</v>
      </c>
      <c r="H7051" s="504">
        <v>515</v>
      </c>
      <c r="I7051" s="510">
        <v>1176.7</v>
      </c>
    </row>
    <row r="7052" spans="3:9">
      <c r="C7052" s="870">
        <v>45765</v>
      </c>
      <c r="D7052" s="872">
        <v>0.29166666666666669</v>
      </c>
      <c r="E7052" s="871">
        <v>660</v>
      </c>
      <c r="F7052" s="871">
        <v>515</v>
      </c>
      <c r="G7052" s="504">
        <v>660</v>
      </c>
      <c r="H7052" s="504">
        <v>515</v>
      </c>
      <c r="I7052" s="510">
        <v>1175</v>
      </c>
    </row>
    <row r="7053" spans="3:9">
      <c r="C7053" s="870">
        <v>45765</v>
      </c>
      <c r="D7053" s="872">
        <v>0.33333333333333331</v>
      </c>
      <c r="E7053" s="871">
        <v>660</v>
      </c>
      <c r="F7053" s="871">
        <v>514</v>
      </c>
      <c r="G7053" s="504">
        <v>660</v>
      </c>
      <c r="H7053" s="504">
        <v>514</v>
      </c>
      <c r="I7053" s="510">
        <v>1174</v>
      </c>
    </row>
    <row r="7054" spans="3:9">
      <c r="C7054" s="870">
        <v>45765</v>
      </c>
      <c r="D7054" s="872">
        <v>0.375</v>
      </c>
      <c r="E7054" s="871">
        <v>660.1</v>
      </c>
      <c r="F7054" s="871">
        <v>515</v>
      </c>
      <c r="G7054" s="504">
        <v>660.1</v>
      </c>
      <c r="H7054" s="504">
        <v>515</v>
      </c>
      <c r="I7054" s="510">
        <v>1175.0999999999999</v>
      </c>
    </row>
    <row r="7055" spans="3:9">
      <c r="C7055" s="870">
        <v>45765</v>
      </c>
      <c r="D7055" s="872">
        <v>0.41666666666666669</v>
      </c>
      <c r="E7055" s="871">
        <v>660</v>
      </c>
      <c r="F7055" s="871">
        <v>515</v>
      </c>
      <c r="G7055" s="504">
        <v>660</v>
      </c>
      <c r="H7055" s="504">
        <v>515</v>
      </c>
      <c r="I7055" s="510">
        <v>1175</v>
      </c>
    </row>
    <row r="7056" spans="3:9">
      <c r="C7056" s="870">
        <v>45765</v>
      </c>
      <c r="D7056" s="872">
        <v>0.45833333333333331</v>
      </c>
      <c r="E7056" s="871">
        <v>650</v>
      </c>
      <c r="F7056" s="871">
        <v>515</v>
      </c>
      <c r="G7056" s="504">
        <v>650</v>
      </c>
      <c r="H7056" s="504">
        <v>515</v>
      </c>
      <c r="I7056" s="510">
        <v>1165</v>
      </c>
    </row>
    <row r="7057" spans="3:9">
      <c r="C7057" s="870">
        <v>45765</v>
      </c>
      <c r="D7057" s="872">
        <v>0.5</v>
      </c>
      <c r="E7057" s="871">
        <v>649.6</v>
      </c>
      <c r="F7057" s="871">
        <v>528</v>
      </c>
      <c r="G7057" s="504">
        <v>649.6</v>
      </c>
      <c r="H7057" s="504">
        <v>528</v>
      </c>
      <c r="I7057" s="510">
        <v>1177.5999999999999</v>
      </c>
    </row>
    <row r="7058" spans="3:9">
      <c r="C7058" s="870">
        <v>45765</v>
      </c>
      <c r="D7058" s="872">
        <v>0.54166666666666663</v>
      </c>
      <c r="E7058" s="871">
        <v>650.20000000000005</v>
      </c>
      <c r="F7058" s="871">
        <v>565</v>
      </c>
      <c r="G7058" s="504">
        <v>650.20000000000005</v>
      </c>
      <c r="H7058" s="504">
        <v>565</v>
      </c>
      <c r="I7058" s="510">
        <v>1215.2</v>
      </c>
    </row>
    <row r="7059" spans="3:9">
      <c r="C7059" s="870">
        <v>45765</v>
      </c>
      <c r="D7059" s="872">
        <v>0.58333333333333337</v>
      </c>
      <c r="E7059" s="871">
        <v>650.4</v>
      </c>
      <c r="F7059" s="871">
        <v>513</v>
      </c>
      <c r="G7059" s="504">
        <v>650.4</v>
      </c>
      <c r="H7059" s="504">
        <v>513</v>
      </c>
      <c r="I7059" s="510">
        <v>1163.4000000000001</v>
      </c>
    </row>
    <row r="7060" spans="3:9">
      <c r="C7060" s="870">
        <v>45765</v>
      </c>
      <c r="D7060" s="872">
        <v>0.625</v>
      </c>
      <c r="E7060" s="871">
        <v>650.1</v>
      </c>
      <c r="F7060" s="871">
        <v>500</v>
      </c>
      <c r="G7060" s="504">
        <v>650.1</v>
      </c>
      <c r="H7060" s="504">
        <v>500</v>
      </c>
      <c r="I7060" s="510">
        <v>1150.0999999999999</v>
      </c>
    </row>
    <row r="7061" spans="3:9">
      <c r="C7061" s="870">
        <v>45765</v>
      </c>
      <c r="D7061" s="872">
        <v>0.66666666666666663</v>
      </c>
      <c r="E7061" s="871">
        <v>625.1</v>
      </c>
      <c r="F7061" s="871">
        <v>500</v>
      </c>
      <c r="G7061" s="504">
        <v>625.1</v>
      </c>
      <c r="H7061" s="504">
        <v>500</v>
      </c>
      <c r="I7061" s="510">
        <v>1125.0999999999999</v>
      </c>
    </row>
    <row r="7062" spans="3:9">
      <c r="C7062" s="870">
        <v>45765</v>
      </c>
      <c r="D7062" s="872">
        <v>0.70833333333333337</v>
      </c>
      <c r="E7062" s="871">
        <v>619.6</v>
      </c>
      <c r="F7062" s="871">
        <v>500</v>
      </c>
      <c r="G7062" s="504">
        <v>619.6</v>
      </c>
      <c r="H7062" s="504">
        <v>500</v>
      </c>
      <c r="I7062" s="510">
        <v>1119.5999999999999</v>
      </c>
    </row>
    <row r="7063" spans="3:9">
      <c r="C7063" s="870">
        <v>45765</v>
      </c>
      <c r="D7063" s="872">
        <v>0.75</v>
      </c>
      <c r="E7063" s="871">
        <v>661.5</v>
      </c>
      <c r="F7063" s="871">
        <v>507</v>
      </c>
      <c r="G7063" s="504">
        <v>661.5</v>
      </c>
      <c r="H7063" s="504">
        <v>507</v>
      </c>
      <c r="I7063" s="510">
        <v>1168.5</v>
      </c>
    </row>
    <row r="7064" spans="3:9">
      <c r="C7064" s="870">
        <v>45765</v>
      </c>
      <c r="D7064" s="872">
        <v>0.79166666666666663</v>
      </c>
      <c r="E7064" s="871">
        <v>710.1</v>
      </c>
      <c r="F7064" s="871">
        <v>532</v>
      </c>
      <c r="G7064" s="504">
        <v>710.1</v>
      </c>
      <c r="H7064" s="504">
        <v>532</v>
      </c>
      <c r="I7064" s="510">
        <v>1242.0999999999999</v>
      </c>
    </row>
    <row r="7065" spans="3:9">
      <c r="C7065" s="870">
        <v>45765</v>
      </c>
      <c r="D7065" s="872">
        <v>0.83333333333333337</v>
      </c>
      <c r="E7065" s="871">
        <v>674.6</v>
      </c>
      <c r="F7065" s="871">
        <v>540</v>
      </c>
      <c r="G7065" s="504">
        <v>674.6</v>
      </c>
      <c r="H7065" s="504">
        <v>540</v>
      </c>
      <c r="I7065" s="510">
        <v>1214.5999999999999</v>
      </c>
    </row>
    <row r="7066" spans="3:9">
      <c r="C7066" s="870">
        <v>45765</v>
      </c>
      <c r="D7066" s="872">
        <v>0.875</v>
      </c>
      <c r="E7066" s="871">
        <v>630.4</v>
      </c>
      <c r="F7066" s="871">
        <v>527</v>
      </c>
      <c r="G7066" s="504">
        <v>630.4</v>
      </c>
      <c r="H7066" s="504">
        <v>527</v>
      </c>
      <c r="I7066" s="510">
        <v>1157.4000000000001</v>
      </c>
    </row>
    <row r="7067" spans="3:9">
      <c r="C7067" s="870">
        <v>45765</v>
      </c>
      <c r="D7067" s="872">
        <v>0.91666666666666663</v>
      </c>
      <c r="E7067" s="871">
        <v>634.70000000000005</v>
      </c>
      <c r="F7067" s="871">
        <v>503</v>
      </c>
      <c r="G7067" s="504">
        <v>634.70000000000005</v>
      </c>
      <c r="H7067" s="504">
        <v>503</v>
      </c>
      <c r="I7067" s="510">
        <v>1137.7</v>
      </c>
    </row>
    <row r="7068" spans="3:9">
      <c r="C7068" s="870">
        <v>45765</v>
      </c>
      <c r="D7068" s="872">
        <v>0.95833333333333337</v>
      </c>
      <c r="E7068" s="871">
        <v>625.70000000000005</v>
      </c>
      <c r="F7068" s="871">
        <v>500</v>
      </c>
      <c r="G7068" s="504">
        <v>625.70000000000005</v>
      </c>
      <c r="H7068" s="504">
        <v>500</v>
      </c>
      <c r="I7068" s="510">
        <v>1125.7</v>
      </c>
    </row>
    <row r="7069" spans="3:9">
      <c r="C7069" s="870">
        <v>45766</v>
      </c>
      <c r="D7069" s="872">
        <v>0</v>
      </c>
      <c r="E7069" s="871">
        <v>617.20000000000005</v>
      </c>
      <c r="F7069" s="871">
        <v>495</v>
      </c>
      <c r="G7069" s="504">
        <v>617.20000000000005</v>
      </c>
      <c r="H7069" s="504">
        <v>495</v>
      </c>
      <c r="I7069" s="510">
        <v>1112.2</v>
      </c>
    </row>
    <row r="7070" spans="3:9">
      <c r="C7070" s="870">
        <v>45766</v>
      </c>
      <c r="D7070" s="872">
        <v>4.1666666666666664E-2</v>
      </c>
      <c r="E7070" s="871">
        <v>617.79999999999995</v>
      </c>
      <c r="F7070" s="871">
        <v>490</v>
      </c>
      <c r="G7070" s="504">
        <v>617.79999999999995</v>
      </c>
      <c r="H7070" s="504">
        <v>490</v>
      </c>
      <c r="I7070" s="510">
        <v>1107.8</v>
      </c>
    </row>
    <row r="7071" spans="3:9">
      <c r="C7071" s="870">
        <v>45766</v>
      </c>
      <c r="D7071" s="872">
        <v>8.3333333333333329E-2</v>
      </c>
      <c r="E7071" s="871">
        <v>645.6</v>
      </c>
      <c r="F7071" s="871">
        <v>503</v>
      </c>
      <c r="G7071" s="504">
        <v>645.6</v>
      </c>
      <c r="H7071" s="504">
        <v>503</v>
      </c>
      <c r="I7071" s="510">
        <v>1148.5999999999999</v>
      </c>
    </row>
    <row r="7072" spans="3:9">
      <c r="C7072" s="870">
        <v>45766</v>
      </c>
      <c r="D7072" s="872">
        <v>0.125</v>
      </c>
      <c r="E7072" s="871">
        <v>655</v>
      </c>
      <c r="F7072" s="871">
        <v>515</v>
      </c>
      <c r="G7072" s="504">
        <v>655</v>
      </c>
      <c r="H7072" s="504">
        <v>515</v>
      </c>
      <c r="I7072" s="510">
        <v>1170</v>
      </c>
    </row>
    <row r="7073" spans="3:9">
      <c r="C7073" s="870">
        <v>45766</v>
      </c>
      <c r="D7073" s="872">
        <v>0.16666666666666666</v>
      </c>
      <c r="E7073" s="871">
        <v>661.2</v>
      </c>
      <c r="F7073" s="871">
        <v>528</v>
      </c>
      <c r="G7073" s="504">
        <v>661.2</v>
      </c>
      <c r="H7073" s="504">
        <v>528</v>
      </c>
      <c r="I7073" s="510">
        <v>1189.2</v>
      </c>
    </row>
    <row r="7074" spans="3:9">
      <c r="C7074" s="870">
        <v>45766</v>
      </c>
      <c r="D7074" s="872">
        <v>0.20833333333333334</v>
      </c>
      <c r="E7074" s="871">
        <v>690.1</v>
      </c>
      <c r="F7074" s="871">
        <v>546</v>
      </c>
      <c r="G7074" s="504">
        <v>690.1</v>
      </c>
      <c r="H7074" s="504">
        <v>546</v>
      </c>
      <c r="I7074" s="510">
        <v>1236.0999999999999</v>
      </c>
    </row>
    <row r="7075" spans="3:9">
      <c r="C7075" s="870">
        <v>45766</v>
      </c>
      <c r="D7075" s="872">
        <v>0.25</v>
      </c>
      <c r="E7075" s="871">
        <v>588</v>
      </c>
      <c r="F7075" s="871">
        <v>489</v>
      </c>
      <c r="G7075" s="504">
        <v>588</v>
      </c>
      <c r="H7075" s="504">
        <v>489</v>
      </c>
      <c r="I7075" s="510">
        <v>1077</v>
      </c>
    </row>
    <row r="7076" spans="3:9">
      <c r="C7076" s="870">
        <v>45766</v>
      </c>
      <c r="D7076" s="872">
        <v>0.29166666666666669</v>
      </c>
      <c r="E7076" s="871">
        <v>597.9</v>
      </c>
      <c r="F7076" s="871">
        <v>487</v>
      </c>
      <c r="G7076" s="504">
        <v>597.9</v>
      </c>
      <c r="H7076" s="504">
        <v>487</v>
      </c>
      <c r="I7076" s="510">
        <v>1084.9000000000001</v>
      </c>
    </row>
    <row r="7077" spans="3:9">
      <c r="C7077" s="870">
        <v>45766</v>
      </c>
      <c r="D7077" s="872">
        <v>0.33333333333333331</v>
      </c>
      <c r="E7077" s="871">
        <v>623.79999999999995</v>
      </c>
      <c r="F7077" s="871">
        <v>495</v>
      </c>
      <c r="G7077" s="504">
        <v>623.79999999999995</v>
      </c>
      <c r="H7077" s="504">
        <v>495</v>
      </c>
      <c r="I7077" s="510">
        <v>1118.8</v>
      </c>
    </row>
    <row r="7078" spans="3:9">
      <c r="C7078" s="870">
        <v>45766</v>
      </c>
      <c r="D7078" s="872">
        <v>0.375</v>
      </c>
      <c r="E7078" s="871">
        <v>627</v>
      </c>
      <c r="F7078" s="871">
        <v>497</v>
      </c>
      <c r="G7078" s="504">
        <v>627</v>
      </c>
      <c r="H7078" s="504">
        <v>497</v>
      </c>
      <c r="I7078" s="510">
        <v>1124</v>
      </c>
    </row>
    <row r="7079" spans="3:9">
      <c r="C7079" s="870">
        <v>45766</v>
      </c>
      <c r="D7079" s="872">
        <v>0.41666666666666669</v>
      </c>
      <c r="E7079" s="871">
        <v>640.6</v>
      </c>
      <c r="F7079" s="871">
        <v>510</v>
      </c>
      <c r="G7079" s="504">
        <v>640.6</v>
      </c>
      <c r="H7079" s="504">
        <v>510</v>
      </c>
      <c r="I7079" s="510">
        <v>1150.5999999999999</v>
      </c>
    </row>
    <row r="7080" spans="3:9">
      <c r="C7080" s="870">
        <v>45766</v>
      </c>
      <c r="D7080" s="872">
        <v>0.45833333333333331</v>
      </c>
      <c r="E7080" s="871">
        <v>638.70000000000005</v>
      </c>
      <c r="F7080" s="871">
        <v>510</v>
      </c>
      <c r="G7080" s="504">
        <v>638.70000000000005</v>
      </c>
      <c r="H7080" s="504">
        <v>510</v>
      </c>
      <c r="I7080" s="510">
        <v>1148.7</v>
      </c>
    </row>
    <row r="7081" spans="3:9">
      <c r="C7081" s="870">
        <v>45766</v>
      </c>
      <c r="D7081" s="872">
        <v>0.5</v>
      </c>
      <c r="E7081" s="871">
        <v>619.5</v>
      </c>
      <c r="F7081" s="871">
        <v>510</v>
      </c>
      <c r="G7081" s="504">
        <v>619.5</v>
      </c>
      <c r="H7081" s="504">
        <v>510</v>
      </c>
      <c r="I7081" s="510">
        <v>1129.5</v>
      </c>
    </row>
    <row r="7082" spans="3:9">
      <c r="C7082" s="870">
        <v>45766</v>
      </c>
      <c r="D7082" s="872">
        <v>0.54166666666666663</v>
      </c>
      <c r="E7082" s="871">
        <v>633</v>
      </c>
      <c r="F7082" s="871">
        <v>510</v>
      </c>
      <c r="G7082" s="504">
        <v>633</v>
      </c>
      <c r="H7082" s="504">
        <v>510</v>
      </c>
      <c r="I7082" s="510">
        <v>1143</v>
      </c>
    </row>
    <row r="7083" spans="3:9">
      <c r="C7083" s="870">
        <v>45766</v>
      </c>
      <c r="D7083" s="872">
        <v>0.58333333333333337</v>
      </c>
      <c r="E7083" s="871">
        <v>639.9</v>
      </c>
      <c r="F7083" s="871">
        <v>510</v>
      </c>
      <c r="G7083" s="504">
        <v>639.9</v>
      </c>
      <c r="H7083" s="504">
        <v>510</v>
      </c>
      <c r="I7083" s="510">
        <v>1149.9000000000001</v>
      </c>
    </row>
    <row r="7084" spans="3:9">
      <c r="C7084" s="870">
        <v>45766</v>
      </c>
      <c r="D7084" s="872">
        <v>0.625</v>
      </c>
      <c r="E7084" s="871">
        <v>626.4</v>
      </c>
      <c r="F7084" s="871">
        <v>510</v>
      </c>
      <c r="G7084" s="504">
        <v>626.4</v>
      </c>
      <c r="H7084" s="504">
        <v>510</v>
      </c>
      <c r="I7084" s="510">
        <v>1136.4000000000001</v>
      </c>
    </row>
    <row r="7085" spans="3:9">
      <c r="C7085" s="870">
        <v>45766</v>
      </c>
      <c r="D7085" s="872">
        <v>0.66666666666666663</v>
      </c>
      <c r="E7085" s="871">
        <v>609.1</v>
      </c>
      <c r="F7085" s="871">
        <v>510</v>
      </c>
      <c r="G7085" s="504">
        <v>609.1</v>
      </c>
      <c r="H7085" s="504">
        <v>510</v>
      </c>
      <c r="I7085" s="510">
        <v>1119.0999999999999</v>
      </c>
    </row>
    <row r="7086" spans="3:9">
      <c r="C7086" s="870">
        <v>45766</v>
      </c>
      <c r="D7086" s="872">
        <v>0.70833333333333337</v>
      </c>
      <c r="E7086" s="871">
        <v>597.29999999999995</v>
      </c>
      <c r="F7086" s="871">
        <v>509</v>
      </c>
      <c r="G7086" s="504">
        <v>597.29999999999995</v>
      </c>
      <c r="H7086" s="504">
        <v>509</v>
      </c>
      <c r="I7086" s="510">
        <v>1106.3</v>
      </c>
    </row>
    <row r="7087" spans="3:9">
      <c r="C7087" s="870">
        <v>45766</v>
      </c>
      <c r="D7087" s="872">
        <v>0.75</v>
      </c>
      <c r="E7087" s="871">
        <v>595.70000000000005</v>
      </c>
      <c r="F7087" s="871">
        <v>500</v>
      </c>
      <c r="G7087" s="504">
        <v>595.70000000000005</v>
      </c>
      <c r="H7087" s="504">
        <v>500</v>
      </c>
      <c r="I7087" s="510">
        <v>1095.7</v>
      </c>
    </row>
    <row r="7088" spans="3:9">
      <c r="C7088" s="870">
        <v>45766</v>
      </c>
      <c r="D7088" s="872">
        <v>0.79166666666666663</v>
      </c>
      <c r="E7088" s="871">
        <v>636.1</v>
      </c>
      <c r="F7088" s="871">
        <v>500</v>
      </c>
      <c r="G7088" s="504">
        <v>636.1</v>
      </c>
      <c r="H7088" s="504">
        <v>500</v>
      </c>
      <c r="I7088" s="510">
        <v>1136.0999999999999</v>
      </c>
    </row>
    <row r="7089" spans="3:9">
      <c r="C7089" s="870">
        <v>45766</v>
      </c>
      <c r="D7089" s="872">
        <v>0.83333333333333337</v>
      </c>
      <c r="E7089" s="871">
        <v>633.79999999999995</v>
      </c>
      <c r="F7089" s="871">
        <v>510</v>
      </c>
      <c r="G7089" s="504">
        <v>633.79999999999995</v>
      </c>
      <c r="H7089" s="504">
        <v>510</v>
      </c>
      <c r="I7089" s="510">
        <v>1143.8</v>
      </c>
    </row>
    <row r="7090" spans="3:9">
      <c r="C7090" s="870">
        <v>45766</v>
      </c>
      <c r="D7090" s="872">
        <v>0.875</v>
      </c>
      <c r="E7090" s="871">
        <v>581.29999999999995</v>
      </c>
      <c r="F7090" s="871">
        <v>503</v>
      </c>
      <c r="G7090" s="504">
        <v>581.29999999999995</v>
      </c>
      <c r="H7090" s="504">
        <v>503</v>
      </c>
      <c r="I7090" s="510">
        <v>1084.3</v>
      </c>
    </row>
    <row r="7091" spans="3:9">
      <c r="C7091" s="870">
        <v>45766</v>
      </c>
      <c r="D7091" s="872">
        <v>0.91666666666666663</v>
      </c>
      <c r="E7091" s="871">
        <v>712.3</v>
      </c>
      <c r="F7091" s="871">
        <v>540</v>
      </c>
      <c r="G7091" s="504">
        <v>712.3</v>
      </c>
      <c r="H7091" s="504">
        <v>540</v>
      </c>
      <c r="I7091" s="510">
        <v>1252.3</v>
      </c>
    </row>
    <row r="7092" spans="3:9">
      <c r="C7092" s="870">
        <v>45766</v>
      </c>
      <c r="D7092" s="872">
        <v>0.95833333333333337</v>
      </c>
      <c r="E7092" s="871">
        <v>670.4</v>
      </c>
      <c r="F7092" s="871">
        <v>535</v>
      </c>
      <c r="G7092" s="504">
        <v>670.4</v>
      </c>
      <c r="H7092" s="504">
        <v>535</v>
      </c>
      <c r="I7092" s="510">
        <v>1205.4000000000001</v>
      </c>
    </row>
    <row r="7093" spans="3:9">
      <c r="C7093" s="870">
        <v>45767</v>
      </c>
      <c r="D7093" s="872">
        <v>0</v>
      </c>
      <c r="E7093" s="871">
        <v>669.1</v>
      </c>
      <c r="F7093" s="871">
        <v>523</v>
      </c>
      <c r="G7093" s="504">
        <v>669.1</v>
      </c>
      <c r="H7093" s="504">
        <v>523</v>
      </c>
      <c r="I7093" s="510">
        <v>1192.0999999999999</v>
      </c>
    </row>
    <row r="7094" spans="3:9">
      <c r="C7094" s="870">
        <v>45767</v>
      </c>
      <c r="D7094" s="872">
        <v>4.1666666666666664E-2</v>
      </c>
      <c r="E7094" s="871">
        <v>613.29999999999995</v>
      </c>
      <c r="F7094" s="871">
        <v>509</v>
      </c>
      <c r="G7094" s="504">
        <v>613.29999999999995</v>
      </c>
      <c r="H7094" s="504">
        <v>509</v>
      </c>
      <c r="I7094" s="510">
        <v>1122.3</v>
      </c>
    </row>
    <row r="7095" spans="3:9">
      <c r="C7095" s="870">
        <v>45767</v>
      </c>
      <c r="D7095" s="872">
        <v>8.3333333333333329E-2</v>
      </c>
      <c r="E7095" s="871">
        <v>667.1</v>
      </c>
      <c r="F7095" s="871">
        <v>515</v>
      </c>
      <c r="G7095" s="504">
        <v>667.1</v>
      </c>
      <c r="H7095" s="504">
        <v>515</v>
      </c>
      <c r="I7095" s="510">
        <v>1182.0999999999999</v>
      </c>
    </row>
    <row r="7096" spans="3:9">
      <c r="C7096" s="870">
        <v>45767</v>
      </c>
      <c r="D7096" s="872">
        <v>0.125</v>
      </c>
      <c r="E7096" s="871">
        <v>709.5</v>
      </c>
      <c r="F7096" s="871">
        <v>518</v>
      </c>
      <c r="G7096" s="504">
        <v>709.5</v>
      </c>
      <c r="H7096" s="504">
        <v>518</v>
      </c>
      <c r="I7096" s="510">
        <v>1227.5</v>
      </c>
    </row>
    <row r="7097" spans="3:9">
      <c r="C7097" s="870">
        <v>45767</v>
      </c>
      <c r="D7097" s="872">
        <v>0.16666666666666666</v>
      </c>
      <c r="E7097" s="871">
        <v>686.4</v>
      </c>
      <c r="F7097" s="871">
        <v>520</v>
      </c>
      <c r="G7097" s="504">
        <v>686.4</v>
      </c>
      <c r="H7097" s="504">
        <v>520</v>
      </c>
      <c r="I7097" s="510">
        <v>1206.4000000000001</v>
      </c>
    </row>
    <row r="7098" spans="3:9">
      <c r="C7098" s="870">
        <v>45767</v>
      </c>
      <c r="D7098" s="872">
        <v>0.20833333333333334</v>
      </c>
      <c r="E7098" s="871">
        <v>638.5</v>
      </c>
      <c r="F7098" s="871">
        <v>520</v>
      </c>
      <c r="G7098" s="504">
        <v>638.5</v>
      </c>
      <c r="H7098" s="504">
        <v>520</v>
      </c>
      <c r="I7098" s="510">
        <v>1158.5</v>
      </c>
    </row>
    <row r="7099" spans="3:9">
      <c r="C7099" s="870">
        <v>45767</v>
      </c>
      <c r="D7099" s="872">
        <v>0.25</v>
      </c>
      <c r="E7099" s="871">
        <v>640.29999999999995</v>
      </c>
      <c r="F7099" s="871">
        <v>520</v>
      </c>
      <c r="G7099" s="504">
        <v>640.29999999999995</v>
      </c>
      <c r="H7099" s="504">
        <v>520</v>
      </c>
      <c r="I7099" s="510">
        <v>1160.3</v>
      </c>
    </row>
    <row r="7100" spans="3:9">
      <c r="C7100" s="870">
        <v>45767</v>
      </c>
      <c r="D7100" s="872">
        <v>0.29166666666666669</v>
      </c>
      <c r="E7100" s="871">
        <v>650</v>
      </c>
      <c r="F7100" s="871">
        <v>520</v>
      </c>
      <c r="G7100" s="504">
        <v>650</v>
      </c>
      <c r="H7100" s="504">
        <v>520</v>
      </c>
      <c r="I7100" s="510">
        <v>1170</v>
      </c>
    </row>
    <row r="7101" spans="3:9">
      <c r="C7101" s="870">
        <v>45767</v>
      </c>
      <c r="D7101" s="872">
        <v>0.33333333333333331</v>
      </c>
      <c r="E7101" s="871">
        <v>650.20000000000005</v>
      </c>
      <c r="F7101" s="871">
        <v>520</v>
      </c>
      <c r="G7101" s="504">
        <v>650.20000000000005</v>
      </c>
      <c r="H7101" s="504">
        <v>520</v>
      </c>
      <c r="I7101" s="510">
        <v>1170.2</v>
      </c>
    </row>
    <row r="7102" spans="3:9">
      <c r="C7102" s="870">
        <v>45767</v>
      </c>
      <c r="D7102" s="872">
        <v>0.375</v>
      </c>
      <c r="E7102" s="871">
        <v>601.79999999999995</v>
      </c>
      <c r="F7102" s="871">
        <v>506</v>
      </c>
      <c r="G7102" s="504">
        <v>601.79999999999995</v>
      </c>
      <c r="H7102" s="504">
        <v>506</v>
      </c>
      <c r="I7102" s="510">
        <v>1107.8</v>
      </c>
    </row>
    <row r="7103" spans="3:9">
      <c r="C7103" s="870">
        <v>45767</v>
      </c>
      <c r="D7103" s="872">
        <v>0.41666666666666669</v>
      </c>
      <c r="E7103" s="871">
        <v>605.1</v>
      </c>
      <c r="F7103" s="871">
        <v>500</v>
      </c>
      <c r="G7103" s="504">
        <v>605.1</v>
      </c>
      <c r="H7103" s="504">
        <v>500</v>
      </c>
      <c r="I7103" s="510">
        <v>1105.0999999999999</v>
      </c>
    </row>
    <row r="7104" spans="3:9">
      <c r="C7104" s="870">
        <v>45767</v>
      </c>
      <c r="D7104" s="872">
        <v>0.45833333333333331</v>
      </c>
      <c r="E7104" s="871">
        <v>643.20000000000005</v>
      </c>
      <c r="F7104" s="871">
        <v>510</v>
      </c>
      <c r="G7104" s="504">
        <v>643.20000000000005</v>
      </c>
      <c r="H7104" s="504">
        <v>510</v>
      </c>
      <c r="I7104" s="510">
        <v>1153.2</v>
      </c>
    </row>
    <row r="7105" spans="3:9">
      <c r="C7105" s="870">
        <v>45767</v>
      </c>
      <c r="D7105" s="872">
        <v>0.5</v>
      </c>
      <c r="E7105" s="871">
        <v>685.2</v>
      </c>
      <c r="F7105" s="871">
        <v>525</v>
      </c>
      <c r="G7105" s="504">
        <v>685.2</v>
      </c>
      <c r="H7105" s="504">
        <v>525</v>
      </c>
      <c r="I7105" s="510">
        <v>1210.2</v>
      </c>
    </row>
    <row r="7106" spans="3:9">
      <c r="C7106" s="870">
        <v>45767</v>
      </c>
      <c r="D7106" s="872">
        <v>0.54166666666666663</v>
      </c>
      <c r="E7106" s="871">
        <v>674.5</v>
      </c>
      <c r="F7106" s="871">
        <v>530</v>
      </c>
      <c r="G7106" s="504">
        <v>674.5</v>
      </c>
      <c r="H7106" s="504">
        <v>530</v>
      </c>
      <c r="I7106" s="510">
        <v>1204.5</v>
      </c>
    </row>
    <row r="7107" spans="3:9">
      <c r="C7107" s="870">
        <v>45767</v>
      </c>
      <c r="D7107" s="872">
        <v>0.58333333333333337</v>
      </c>
      <c r="E7107" s="871">
        <v>647.9</v>
      </c>
      <c r="F7107" s="871">
        <v>521</v>
      </c>
      <c r="G7107" s="504">
        <v>647.9</v>
      </c>
      <c r="H7107" s="504">
        <v>521</v>
      </c>
      <c r="I7107" s="510">
        <v>1168.9000000000001</v>
      </c>
    </row>
    <row r="7108" spans="3:9">
      <c r="C7108" s="870">
        <v>45767</v>
      </c>
      <c r="D7108" s="872">
        <v>0.625</v>
      </c>
      <c r="E7108" s="871">
        <v>608.79999999999995</v>
      </c>
      <c r="F7108" s="871">
        <v>500</v>
      </c>
      <c r="G7108" s="504">
        <v>608.79999999999995</v>
      </c>
      <c r="H7108" s="504">
        <v>500</v>
      </c>
      <c r="I7108" s="510">
        <v>1108.8</v>
      </c>
    </row>
    <row r="7109" spans="3:9">
      <c r="C7109" s="870">
        <v>45767</v>
      </c>
      <c r="D7109" s="872">
        <v>0.66666666666666663</v>
      </c>
      <c r="E7109" s="871">
        <v>645.79999999999995</v>
      </c>
      <c r="F7109" s="871">
        <v>512</v>
      </c>
      <c r="G7109" s="504">
        <v>645.79999999999995</v>
      </c>
      <c r="H7109" s="504">
        <v>512</v>
      </c>
      <c r="I7109" s="510">
        <v>1157.8</v>
      </c>
    </row>
    <row r="7110" spans="3:9">
      <c r="C7110" s="870">
        <v>45767</v>
      </c>
      <c r="D7110" s="872">
        <v>0.70833333333333337</v>
      </c>
      <c r="E7110" s="871">
        <v>705.5</v>
      </c>
      <c r="F7110" s="871">
        <v>534</v>
      </c>
      <c r="G7110" s="504">
        <v>705.5</v>
      </c>
      <c r="H7110" s="504">
        <v>534</v>
      </c>
      <c r="I7110" s="510">
        <v>1239.5</v>
      </c>
    </row>
    <row r="7111" spans="3:9">
      <c r="C7111" s="870">
        <v>45767</v>
      </c>
      <c r="D7111" s="872">
        <v>0.75</v>
      </c>
      <c r="E7111" s="871">
        <v>709.6</v>
      </c>
      <c r="F7111" s="871">
        <v>540</v>
      </c>
      <c r="G7111" s="504">
        <v>709.6</v>
      </c>
      <c r="H7111" s="504">
        <v>540</v>
      </c>
      <c r="I7111" s="510">
        <v>1249.5999999999999</v>
      </c>
    </row>
    <row r="7112" spans="3:9">
      <c r="C7112" s="870">
        <v>45767</v>
      </c>
      <c r="D7112" s="872">
        <v>0.79166666666666663</v>
      </c>
      <c r="E7112" s="871">
        <v>634.20000000000005</v>
      </c>
      <c r="F7112" s="871">
        <v>530</v>
      </c>
      <c r="G7112" s="504">
        <v>634.20000000000005</v>
      </c>
      <c r="H7112" s="504">
        <v>530</v>
      </c>
      <c r="I7112" s="510">
        <v>1164.2</v>
      </c>
    </row>
    <row r="7113" spans="3:9">
      <c r="C7113" s="870">
        <v>45767</v>
      </c>
      <c r="D7113" s="872">
        <v>0.83333333333333337</v>
      </c>
      <c r="E7113" s="871">
        <v>670.1</v>
      </c>
      <c r="F7113" s="871">
        <v>526</v>
      </c>
      <c r="G7113" s="504">
        <v>670.1</v>
      </c>
      <c r="H7113" s="504">
        <v>526</v>
      </c>
      <c r="I7113" s="510">
        <v>1196.0999999999999</v>
      </c>
    </row>
    <row r="7114" spans="3:9">
      <c r="C7114" s="870">
        <v>45767</v>
      </c>
      <c r="D7114" s="872">
        <v>0.875</v>
      </c>
      <c r="E7114" s="871">
        <v>663.8</v>
      </c>
      <c r="F7114" s="871">
        <v>515</v>
      </c>
      <c r="G7114" s="504">
        <v>663.8</v>
      </c>
      <c r="H7114" s="504">
        <v>515</v>
      </c>
      <c r="I7114" s="510">
        <v>1178.8</v>
      </c>
    </row>
    <row r="7115" spans="3:9">
      <c r="C7115" s="870">
        <v>45767</v>
      </c>
      <c r="D7115" s="872">
        <v>0.91666666666666663</v>
      </c>
      <c r="E7115" s="871">
        <v>665.5</v>
      </c>
      <c r="F7115" s="871">
        <v>515</v>
      </c>
      <c r="G7115" s="504">
        <v>665.5</v>
      </c>
      <c r="H7115" s="504">
        <v>515</v>
      </c>
      <c r="I7115" s="510">
        <v>1180.5</v>
      </c>
    </row>
    <row r="7116" spans="3:9">
      <c r="C7116" s="870">
        <v>45767</v>
      </c>
      <c r="D7116" s="872">
        <v>0.95833333333333337</v>
      </c>
      <c r="E7116" s="871">
        <v>651.70000000000005</v>
      </c>
      <c r="F7116" s="871">
        <v>510</v>
      </c>
      <c r="G7116" s="504">
        <v>651.70000000000005</v>
      </c>
      <c r="H7116" s="504">
        <v>510</v>
      </c>
      <c r="I7116" s="510">
        <v>1161.7</v>
      </c>
    </row>
    <row r="7117" spans="3:9">
      <c r="C7117" s="870">
        <v>45768</v>
      </c>
      <c r="D7117" s="872">
        <v>0</v>
      </c>
      <c r="E7117" s="871">
        <v>686.1</v>
      </c>
      <c r="F7117" s="871">
        <v>525</v>
      </c>
      <c r="G7117" s="504">
        <v>686.1</v>
      </c>
      <c r="H7117" s="504">
        <v>525</v>
      </c>
      <c r="I7117" s="510">
        <v>1211.0999999999999</v>
      </c>
    </row>
    <row r="7118" spans="3:9">
      <c r="C7118" s="870">
        <v>45768</v>
      </c>
      <c r="D7118" s="872">
        <v>4.1666666666666664E-2</v>
      </c>
      <c r="E7118" s="871">
        <v>666.9</v>
      </c>
      <c r="F7118" s="871">
        <v>520</v>
      </c>
      <c r="G7118" s="504">
        <v>666.9</v>
      </c>
      <c r="H7118" s="504">
        <v>520</v>
      </c>
      <c r="I7118" s="510">
        <v>1186.9000000000001</v>
      </c>
    </row>
    <row r="7119" spans="3:9">
      <c r="C7119" s="870">
        <v>45768</v>
      </c>
      <c r="D7119" s="872">
        <v>8.3333333333333329E-2</v>
      </c>
      <c r="E7119" s="871">
        <v>635.6</v>
      </c>
      <c r="F7119" s="871">
        <v>517</v>
      </c>
      <c r="G7119" s="504">
        <v>635.6</v>
      </c>
      <c r="H7119" s="504">
        <v>517</v>
      </c>
      <c r="I7119" s="510">
        <v>1152.5999999999999</v>
      </c>
    </row>
    <row r="7120" spans="3:9">
      <c r="C7120" s="870">
        <v>45768</v>
      </c>
      <c r="D7120" s="872">
        <v>0.125</v>
      </c>
      <c r="E7120" s="871">
        <v>708.9</v>
      </c>
      <c r="F7120" s="871">
        <v>563</v>
      </c>
      <c r="G7120" s="504">
        <v>708.9</v>
      </c>
      <c r="H7120" s="504">
        <v>563</v>
      </c>
      <c r="I7120" s="510">
        <v>1271.9000000000001</v>
      </c>
    </row>
    <row r="7121" spans="3:9">
      <c r="C7121" s="870">
        <v>45768</v>
      </c>
      <c r="D7121" s="872">
        <v>0.16666666666666666</v>
      </c>
      <c r="E7121" s="871">
        <v>687.2</v>
      </c>
      <c r="F7121" s="871">
        <v>524</v>
      </c>
      <c r="G7121" s="504">
        <v>687.2</v>
      </c>
      <c r="H7121" s="504">
        <v>524</v>
      </c>
      <c r="I7121" s="510">
        <v>1211.2</v>
      </c>
    </row>
    <row r="7122" spans="3:9">
      <c r="C7122" s="870">
        <v>45768</v>
      </c>
      <c r="D7122" s="872">
        <v>0.20833333333333334</v>
      </c>
      <c r="E7122" s="871">
        <v>734.9</v>
      </c>
      <c r="F7122" s="871">
        <v>540</v>
      </c>
      <c r="G7122" s="504">
        <v>734.9</v>
      </c>
      <c r="H7122" s="504">
        <v>540</v>
      </c>
      <c r="I7122" s="510">
        <v>1274.9000000000001</v>
      </c>
    </row>
    <row r="7123" spans="3:9">
      <c r="C7123" s="870">
        <v>45768</v>
      </c>
      <c r="D7123" s="872">
        <v>0.25</v>
      </c>
      <c r="E7123" s="871">
        <v>687.9</v>
      </c>
      <c r="F7123" s="871">
        <v>528</v>
      </c>
      <c r="G7123" s="504">
        <v>687.9</v>
      </c>
      <c r="H7123" s="504">
        <v>528</v>
      </c>
      <c r="I7123" s="510">
        <v>1215.9000000000001</v>
      </c>
    </row>
    <row r="7124" spans="3:9">
      <c r="C7124" s="870">
        <v>45768</v>
      </c>
      <c r="D7124" s="872">
        <v>0.29166666666666669</v>
      </c>
      <c r="E7124" s="871">
        <v>706.3</v>
      </c>
      <c r="F7124" s="871">
        <v>530</v>
      </c>
      <c r="G7124" s="504">
        <v>706.3</v>
      </c>
      <c r="H7124" s="504">
        <v>530</v>
      </c>
      <c r="I7124" s="510">
        <v>1236.3</v>
      </c>
    </row>
    <row r="7125" spans="3:9">
      <c r="C7125" s="870">
        <v>45768</v>
      </c>
      <c r="D7125" s="872">
        <v>0.33333333333333331</v>
      </c>
      <c r="E7125" s="871">
        <v>689.7</v>
      </c>
      <c r="F7125" s="871">
        <v>530</v>
      </c>
      <c r="G7125" s="504">
        <v>689.7</v>
      </c>
      <c r="H7125" s="504">
        <v>530</v>
      </c>
      <c r="I7125" s="510">
        <v>1219.7</v>
      </c>
    </row>
    <row r="7126" spans="3:9">
      <c r="C7126" s="870">
        <v>45768</v>
      </c>
      <c r="D7126" s="872">
        <v>0.375</v>
      </c>
      <c r="E7126" s="871">
        <v>657.3</v>
      </c>
      <c r="F7126" s="871">
        <v>517</v>
      </c>
      <c r="G7126" s="504">
        <v>657.3</v>
      </c>
      <c r="H7126" s="504">
        <v>517</v>
      </c>
      <c r="I7126" s="510">
        <v>1174.3</v>
      </c>
    </row>
    <row r="7127" spans="3:9">
      <c r="C7127" s="870">
        <v>45768</v>
      </c>
      <c r="D7127" s="872">
        <v>0.41666666666666669</v>
      </c>
      <c r="E7127" s="871">
        <v>599.6</v>
      </c>
      <c r="F7127" s="871">
        <v>490</v>
      </c>
      <c r="G7127" s="504">
        <v>599.6</v>
      </c>
      <c r="H7127" s="504">
        <v>490</v>
      </c>
      <c r="I7127" s="510">
        <v>1089.5999999999999</v>
      </c>
    </row>
    <row r="7128" spans="3:9">
      <c r="C7128" s="870">
        <v>45768</v>
      </c>
      <c r="D7128" s="872">
        <v>0.45833333333333331</v>
      </c>
      <c r="E7128" s="871">
        <v>612.5</v>
      </c>
      <c r="F7128" s="871">
        <v>509</v>
      </c>
      <c r="G7128" s="504">
        <v>612.5</v>
      </c>
      <c r="H7128" s="504">
        <v>509</v>
      </c>
      <c r="I7128" s="510">
        <v>1121.5</v>
      </c>
    </row>
    <row r="7129" spans="3:9">
      <c r="C7129" s="870">
        <v>45768</v>
      </c>
      <c r="D7129" s="872">
        <v>0.5</v>
      </c>
      <c r="E7129" s="871">
        <v>685.8</v>
      </c>
      <c r="F7129" s="871">
        <v>530</v>
      </c>
      <c r="G7129" s="504">
        <v>685.8</v>
      </c>
      <c r="H7129" s="504">
        <v>530</v>
      </c>
      <c r="I7129" s="510">
        <v>1215.8</v>
      </c>
    </row>
    <row r="7130" spans="3:9">
      <c r="C7130" s="870">
        <v>45768</v>
      </c>
      <c r="D7130" s="872">
        <v>0.54166666666666663</v>
      </c>
      <c r="E7130" s="871">
        <v>700.4</v>
      </c>
      <c r="F7130" s="871">
        <v>530</v>
      </c>
      <c r="G7130" s="504">
        <v>700.4</v>
      </c>
      <c r="H7130" s="504">
        <v>530</v>
      </c>
      <c r="I7130" s="510">
        <v>1230.4000000000001</v>
      </c>
    </row>
    <row r="7131" spans="3:9">
      <c r="C7131" s="870">
        <v>45768</v>
      </c>
      <c r="D7131" s="872">
        <v>0.58333333333333337</v>
      </c>
      <c r="E7131" s="871">
        <v>700.5</v>
      </c>
      <c r="F7131" s="871">
        <v>521</v>
      </c>
      <c r="G7131" s="504">
        <v>700.5</v>
      </c>
      <c r="H7131" s="504">
        <v>521</v>
      </c>
      <c r="I7131" s="510">
        <v>1221.5</v>
      </c>
    </row>
    <row r="7132" spans="3:9">
      <c r="C7132" s="870">
        <v>45768</v>
      </c>
      <c r="D7132" s="872">
        <v>0.625</v>
      </c>
      <c r="E7132" s="871">
        <v>678.4</v>
      </c>
      <c r="F7132" s="871">
        <v>516</v>
      </c>
      <c r="G7132" s="504">
        <v>678.4</v>
      </c>
      <c r="H7132" s="504">
        <v>516</v>
      </c>
      <c r="I7132" s="510">
        <v>1194.4000000000001</v>
      </c>
    </row>
    <row r="7133" spans="3:9">
      <c r="C7133" s="870">
        <v>45768</v>
      </c>
      <c r="D7133" s="872">
        <v>0.66666666666666663</v>
      </c>
      <c r="E7133" s="871">
        <v>649.70000000000005</v>
      </c>
      <c r="F7133" s="871">
        <v>516</v>
      </c>
      <c r="G7133" s="504">
        <v>649.70000000000005</v>
      </c>
      <c r="H7133" s="504">
        <v>516</v>
      </c>
      <c r="I7133" s="510">
        <v>1165.7</v>
      </c>
    </row>
    <row r="7134" spans="3:9">
      <c r="C7134" s="870">
        <v>45768</v>
      </c>
      <c r="D7134" s="872">
        <v>0.70833333333333337</v>
      </c>
      <c r="E7134" s="871">
        <v>650</v>
      </c>
      <c r="F7134" s="871">
        <v>515</v>
      </c>
      <c r="G7134" s="504">
        <v>650</v>
      </c>
      <c r="H7134" s="504">
        <v>515</v>
      </c>
      <c r="I7134" s="510">
        <v>1165</v>
      </c>
    </row>
    <row r="7135" spans="3:9">
      <c r="C7135" s="870">
        <v>45768</v>
      </c>
      <c r="D7135" s="872">
        <v>0.75</v>
      </c>
      <c r="E7135" s="871">
        <v>650.1</v>
      </c>
      <c r="F7135" s="871">
        <v>493</v>
      </c>
      <c r="G7135" s="504">
        <v>650.1</v>
      </c>
      <c r="H7135" s="504">
        <v>493</v>
      </c>
      <c r="I7135" s="510">
        <v>1143.0999999999999</v>
      </c>
    </row>
    <row r="7136" spans="3:9">
      <c r="C7136" s="870">
        <v>45768</v>
      </c>
      <c r="D7136" s="872">
        <v>0.79166666666666663</v>
      </c>
      <c r="E7136" s="871">
        <v>649.9</v>
      </c>
      <c r="F7136" s="871">
        <v>483</v>
      </c>
      <c r="G7136" s="504">
        <v>649.9</v>
      </c>
      <c r="H7136" s="504">
        <v>483</v>
      </c>
      <c r="I7136" s="510">
        <v>1132.9000000000001</v>
      </c>
    </row>
    <row r="7137" spans="3:9">
      <c r="C7137" s="870">
        <v>45768</v>
      </c>
      <c r="D7137" s="872">
        <v>0.83333333333333337</v>
      </c>
      <c r="E7137" s="871">
        <v>702.5</v>
      </c>
      <c r="F7137" s="871">
        <v>501</v>
      </c>
      <c r="G7137" s="504">
        <v>702.5</v>
      </c>
      <c r="H7137" s="504">
        <v>501</v>
      </c>
      <c r="I7137" s="510">
        <v>1203.5</v>
      </c>
    </row>
    <row r="7138" spans="3:9">
      <c r="C7138" s="870">
        <v>45768</v>
      </c>
      <c r="D7138" s="872">
        <v>0.875</v>
      </c>
      <c r="E7138" s="871">
        <v>659</v>
      </c>
      <c r="F7138" s="871">
        <v>572</v>
      </c>
      <c r="G7138" s="504">
        <v>659</v>
      </c>
      <c r="H7138" s="504">
        <v>572</v>
      </c>
      <c r="I7138" s="510">
        <v>1231</v>
      </c>
    </row>
    <row r="7139" spans="3:9">
      <c r="C7139" s="870">
        <v>45768</v>
      </c>
      <c r="D7139" s="872">
        <v>0.91666666666666663</v>
      </c>
      <c r="E7139" s="871">
        <v>692</v>
      </c>
      <c r="F7139" s="871">
        <v>508</v>
      </c>
      <c r="G7139" s="504">
        <v>692</v>
      </c>
      <c r="H7139" s="504">
        <v>508</v>
      </c>
      <c r="I7139" s="510">
        <v>1200</v>
      </c>
    </row>
    <row r="7140" spans="3:9">
      <c r="C7140" s="870">
        <v>45768</v>
      </c>
      <c r="D7140" s="872">
        <v>0.95833333333333337</v>
      </c>
      <c r="E7140" s="871">
        <v>614.6</v>
      </c>
      <c r="F7140" s="871">
        <v>491</v>
      </c>
      <c r="G7140" s="504">
        <v>614.6</v>
      </c>
      <c r="H7140" s="504">
        <v>491</v>
      </c>
      <c r="I7140" s="510">
        <v>1105.5999999999999</v>
      </c>
    </row>
    <row r="7141" spans="3:9">
      <c r="C7141" s="870">
        <v>45769</v>
      </c>
      <c r="D7141" s="872">
        <v>0</v>
      </c>
      <c r="E7141" s="871">
        <v>644.1</v>
      </c>
      <c r="F7141" s="871">
        <v>490</v>
      </c>
      <c r="G7141" s="504">
        <v>644.1</v>
      </c>
      <c r="H7141" s="504">
        <v>490</v>
      </c>
      <c r="I7141" s="510">
        <v>1134.0999999999999</v>
      </c>
    </row>
    <row r="7142" spans="3:9">
      <c r="C7142" s="870">
        <v>45769</v>
      </c>
      <c r="D7142" s="872">
        <v>4.1666666666666664E-2</v>
      </c>
      <c r="E7142" s="871">
        <v>650.20000000000005</v>
      </c>
      <c r="F7142" s="871">
        <v>490</v>
      </c>
      <c r="G7142" s="504">
        <v>650.20000000000005</v>
      </c>
      <c r="H7142" s="504">
        <v>490</v>
      </c>
      <c r="I7142" s="510">
        <v>1140.2</v>
      </c>
    </row>
    <row r="7143" spans="3:9">
      <c r="C7143" s="870">
        <v>45769</v>
      </c>
      <c r="D7143" s="872">
        <v>8.3333333333333329E-2</v>
      </c>
      <c r="E7143" s="871">
        <v>634.79999999999995</v>
      </c>
      <c r="F7143" s="871">
        <v>488</v>
      </c>
      <c r="G7143" s="504">
        <v>634.79999999999995</v>
      </c>
      <c r="H7143" s="504">
        <v>488</v>
      </c>
      <c r="I7143" s="510">
        <v>1122.8</v>
      </c>
    </row>
    <row r="7144" spans="3:9">
      <c r="C7144" s="870">
        <v>45769</v>
      </c>
      <c r="D7144" s="872">
        <v>0.125</v>
      </c>
      <c r="E7144" s="871">
        <v>614.9</v>
      </c>
      <c r="F7144" s="871">
        <v>480</v>
      </c>
      <c r="G7144" s="504">
        <v>614.9</v>
      </c>
      <c r="H7144" s="504">
        <v>480</v>
      </c>
      <c r="I7144" s="510">
        <v>1094.9000000000001</v>
      </c>
    </row>
    <row r="7145" spans="3:9">
      <c r="C7145" s="870">
        <v>45769</v>
      </c>
      <c r="D7145" s="872">
        <v>0.16666666666666666</v>
      </c>
      <c r="E7145" s="871">
        <v>640.70000000000005</v>
      </c>
      <c r="F7145" s="871">
        <v>502</v>
      </c>
      <c r="G7145" s="504">
        <v>640.70000000000005</v>
      </c>
      <c r="H7145" s="504">
        <v>502</v>
      </c>
      <c r="I7145" s="510">
        <v>1142.7</v>
      </c>
    </row>
    <row r="7146" spans="3:9">
      <c r="C7146" s="870">
        <v>45769</v>
      </c>
      <c r="D7146" s="872">
        <v>0.20833333333333334</v>
      </c>
      <c r="E7146" s="871">
        <v>650.1</v>
      </c>
      <c r="F7146" s="871">
        <v>520</v>
      </c>
      <c r="G7146" s="504">
        <v>650.1</v>
      </c>
      <c r="H7146" s="504">
        <v>520</v>
      </c>
      <c r="I7146" s="510">
        <v>1170.0999999999999</v>
      </c>
    </row>
    <row r="7147" spans="3:9">
      <c r="C7147" s="870">
        <v>45769</v>
      </c>
      <c r="D7147" s="872">
        <v>0.25</v>
      </c>
      <c r="E7147" s="871">
        <v>650.20000000000005</v>
      </c>
      <c r="F7147" s="871">
        <v>491</v>
      </c>
      <c r="G7147" s="504">
        <v>650.20000000000005</v>
      </c>
      <c r="H7147" s="504">
        <v>491</v>
      </c>
      <c r="I7147" s="510">
        <v>1141.2</v>
      </c>
    </row>
    <row r="7148" spans="3:9">
      <c r="C7148" s="870">
        <v>45769</v>
      </c>
      <c r="D7148" s="872">
        <v>0.29166666666666669</v>
      </c>
      <c r="E7148" s="871">
        <v>628.1</v>
      </c>
      <c r="F7148" s="871">
        <v>480</v>
      </c>
      <c r="G7148" s="504">
        <v>628.1</v>
      </c>
      <c r="H7148" s="504">
        <v>480</v>
      </c>
      <c r="I7148" s="510">
        <v>1108.0999999999999</v>
      </c>
    </row>
    <row r="7149" spans="3:9">
      <c r="C7149" s="870">
        <v>45769</v>
      </c>
      <c r="D7149" s="872">
        <v>0.33333333333333331</v>
      </c>
      <c r="E7149" s="871">
        <v>644.70000000000005</v>
      </c>
      <c r="F7149" s="871">
        <v>480</v>
      </c>
      <c r="G7149" s="504">
        <v>644.70000000000005</v>
      </c>
      <c r="H7149" s="504">
        <v>480</v>
      </c>
      <c r="I7149" s="510">
        <v>1124.7</v>
      </c>
    </row>
    <row r="7150" spans="3:9">
      <c r="C7150" s="870">
        <v>45769</v>
      </c>
      <c r="D7150" s="872">
        <v>0.375</v>
      </c>
      <c r="E7150" s="871">
        <v>660.3</v>
      </c>
      <c r="F7150" s="871">
        <v>480</v>
      </c>
      <c r="G7150" s="504">
        <v>660.3</v>
      </c>
      <c r="H7150" s="504">
        <v>480</v>
      </c>
      <c r="I7150" s="510">
        <v>1140.3</v>
      </c>
    </row>
    <row r="7151" spans="3:9">
      <c r="C7151" s="870">
        <v>45769</v>
      </c>
      <c r="D7151" s="872">
        <v>0.41666666666666669</v>
      </c>
      <c r="E7151" s="871">
        <v>660</v>
      </c>
      <c r="F7151" s="871">
        <v>480</v>
      </c>
      <c r="G7151" s="504">
        <v>660</v>
      </c>
      <c r="H7151" s="504">
        <v>480</v>
      </c>
      <c r="I7151" s="510">
        <v>1140</v>
      </c>
    </row>
    <row r="7152" spans="3:9">
      <c r="C7152" s="870">
        <v>45769</v>
      </c>
      <c r="D7152" s="872">
        <v>0.45833333333333331</v>
      </c>
      <c r="E7152" s="871">
        <v>636.4</v>
      </c>
      <c r="F7152" s="871">
        <v>480</v>
      </c>
      <c r="G7152" s="504">
        <v>636.4</v>
      </c>
      <c r="H7152" s="504">
        <v>480</v>
      </c>
      <c r="I7152" s="510">
        <v>1116.4000000000001</v>
      </c>
    </row>
    <row r="7153" spans="3:9">
      <c r="C7153" s="870">
        <v>45769</v>
      </c>
      <c r="D7153" s="872">
        <v>0.5</v>
      </c>
      <c r="E7153" s="871">
        <v>594.1</v>
      </c>
      <c r="F7153" s="871">
        <v>465</v>
      </c>
      <c r="G7153" s="504">
        <v>594.1</v>
      </c>
      <c r="H7153" s="504">
        <v>465</v>
      </c>
      <c r="I7153" s="510">
        <v>1059.0999999999999</v>
      </c>
    </row>
    <row r="7154" spans="3:9">
      <c r="C7154" s="870">
        <v>45769</v>
      </c>
      <c r="D7154" s="872">
        <v>0.54166666666666663</v>
      </c>
      <c r="E7154" s="871">
        <v>596.79999999999995</v>
      </c>
      <c r="F7154" s="871">
        <v>482</v>
      </c>
      <c r="G7154" s="504">
        <v>596.79999999999995</v>
      </c>
      <c r="H7154" s="504">
        <v>482</v>
      </c>
      <c r="I7154" s="510">
        <v>1078.8</v>
      </c>
    </row>
    <row r="7155" spans="3:9">
      <c r="C7155" s="870">
        <v>45769</v>
      </c>
      <c r="D7155" s="872">
        <v>0.58333333333333337</v>
      </c>
      <c r="E7155" s="871">
        <v>600.20000000000005</v>
      </c>
      <c r="F7155" s="871">
        <v>503</v>
      </c>
      <c r="G7155" s="504">
        <v>600.20000000000005</v>
      </c>
      <c r="H7155" s="504">
        <v>503</v>
      </c>
      <c r="I7155" s="510">
        <v>1103.2</v>
      </c>
    </row>
    <row r="7156" spans="3:9">
      <c r="C7156" s="870">
        <v>45769</v>
      </c>
      <c r="D7156" s="872">
        <v>0.625</v>
      </c>
      <c r="E7156" s="871">
        <v>609.29999999999995</v>
      </c>
      <c r="F7156" s="871">
        <v>490</v>
      </c>
      <c r="G7156" s="504">
        <v>609.29999999999995</v>
      </c>
      <c r="H7156" s="504">
        <v>490</v>
      </c>
      <c r="I7156" s="510">
        <v>1099.3</v>
      </c>
    </row>
    <row r="7157" spans="3:9">
      <c r="C7157" s="870">
        <v>45769</v>
      </c>
      <c r="D7157" s="872">
        <v>0.66666666666666663</v>
      </c>
      <c r="E7157" s="871">
        <v>610</v>
      </c>
      <c r="F7157" s="871">
        <v>501</v>
      </c>
      <c r="G7157" s="504">
        <v>610</v>
      </c>
      <c r="H7157" s="504">
        <v>501</v>
      </c>
      <c r="I7157" s="510">
        <v>1111</v>
      </c>
    </row>
    <row r="7158" spans="3:9">
      <c r="C7158" s="870">
        <v>45769</v>
      </c>
      <c r="D7158" s="872">
        <v>0.70833333333333337</v>
      </c>
      <c r="E7158" s="871">
        <v>613.20000000000005</v>
      </c>
      <c r="F7158" s="871">
        <v>502</v>
      </c>
      <c r="G7158" s="504">
        <v>613.20000000000005</v>
      </c>
      <c r="H7158" s="504">
        <v>502</v>
      </c>
      <c r="I7158" s="510">
        <v>1115.2</v>
      </c>
    </row>
    <row r="7159" spans="3:9">
      <c r="C7159" s="870">
        <v>45769</v>
      </c>
      <c r="D7159" s="872">
        <v>0.75</v>
      </c>
      <c r="E7159" s="871">
        <v>647</v>
      </c>
      <c r="F7159" s="871">
        <v>503</v>
      </c>
      <c r="G7159" s="504">
        <v>647</v>
      </c>
      <c r="H7159" s="504">
        <v>503</v>
      </c>
      <c r="I7159" s="510">
        <v>1150</v>
      </c>
    </row>
    <row r="7160" spans="3:9">
      <c r="C7160" s="870">
        <v>45769</v>
      </c>
      <c r="D7160" s="872">
        <v>0.79166666666666663</v>
      </c>
      <c r="E7160" s="871">
        <v>693.2</v>
      </c>
      <c r="F7160" s="871">
        <v>518</v>
      </c>
      <c r="G7160" s="504">
        <v>693.2</v>
      </c>
      <c r="H7160" s="504">
        <v>518</v>
      </c>
      <c r="I7160" s="510">
        <v>1211.2</v>
      </c>
    </row>
    <row r="7161" spans="3:9">
      <c r="C7161" s="870">
        <v>45769</v>
      </c>
      <c r="D7161" s="872">
        <v>0.83333333333333337</v>
      </c>
      <c r="E7161" s="871">
        <v>745.1</v>
      </c>
      <c r="F7161" s="871">
        <v>590</v>
      </c>
      <c r="G7161" s="504">
        <v>745.1</v>
      </c>
      <c r="H7161" s="504">
        <v>590</v>
      </c>
      <c r="I7161" s="510">
        <v>1335.1</v>
      </c>
    </row>
    <row r="7162" spans="3:9">
      <c r="C7162" s="870">
        <v>45769</v>
      </c>
      <c r="D7162" s="872">
        <v>0.875</v>
      </c>
      <c r="E7162" s="871">
        <v>609.4</v>
      </c>
      <c r="F7162" s="871">
        <v>521</v>
      </c>
      <c r="G7162" s="504">
        <v>609.4</v>
      </c>
      <c r="H7162" s="504">
        <v>521</v>
      </c>
      <c r="I7162" s="510">
        <v>1130.4000000000001</v>
      </c>
    </row>
    <row r="7163" spans="3:9">
      <c r="C7163" s="870">
        <v>45769</v>
      </c>
      <c r="D7163" s="872">
        <v>0.91666666666666663</v>
      </c>
      <c r="E7163" s="871">
        <v>600</v>
      </c>
      <c r="F7163" s="871">
        <v>480</v>
      </c>
      <c r="G7163" s="504">
        <v>600</v>
      </c>
      <c r="H7163" s="504">
        <v>480</v>
      </c>
      <c r="I7163" s="510">
        <v>1080</v>
      </c>
    </row>
    <row r="7164" spans="3:9">
      <c r="C7164" s="870">
        <v>45769</v>
      </c>
      <c r="D7164" s="872">
        <v>0.95833333333333337</v>
      </c>
      <c r="E7164" s="871">
        <v>647.29999999999995</v>
      </c>
      <c r="F7164" s="871">
        <v>458</v>
      </c>
      <c r="G7164" s="504">
        <v>647.29999999999995</v>
      </c>
      <c r="H7164" s="504">
        <v>458</v>
      </c>
      <c r="I7164" s="510">
        <v>1105.3</v>
      </c>
    </row>
    <row r="7165" spans="3:9">
      <c r="C7165" s="870">
        <v>45770</v>
      </c>
      <c r="D7165" s="872">
        <v>0</v>
      </c>
      <c r="E7165" s="871">
        <v>632.79999999999995</v>
      </c>
      <c r="F7165" s="871">
        <v>507</v>
      </c>
      <c r="G7165" s="504">
        <v>632.79999999999995</v>
      </c>
      <c r="H7165" s="504">
        <v>507</v>
      </c>
      <c r="I7165" s="510">
        <v>1139.8</v>
      </c>
    </row>
    <row r="7166" spans="3:9">
      <c r="C7166" s="870">
        <v>45770</v>
      </c>
      <c r="D7166" s="872">
        <v>4.1666666666666664E-2</v>
      </c>
      <c r="E7166" s="871">
        <v>585</v>
      </c>
      <c r="F7166" s="871">
        <v>451</v>
      </c>
      <c r="G7166" s="504">
        <v>585</v>
      </c>
      <c r="H7166" s="504">
        <v>451</v>
      </c>
      <c r="I7166" s="510">
        <v>1036</v>
      </c>
    </row>
    <row r="7167" spans="3:9">
      <c r="C7167" s="870">
        <v>45770</v>
      </c>
      <c r="D7167" s="872">
        <v>8.3333333333333329E-2</v>
      </c>
      <c r="E7167" s="871">
        <v>662.7</v>
      </c>
      <c r="F7167" s="871">
        <v>513</v>
      </c>
      <c r="G7167" s="504">
        <v>662.7</v>
      </c>
      <c r="H7167" s="504">
        <v>513</v>
      </c>
      <c r="I7167" s="510">
        <v>1175.7</v>
      </c>
    </row>
    <row r="7168" spans="3:9">
      <c r="C7168" s="870">
        <v>45770</v>
      </c>
      <c r="D7168" s="872">
        <v>0.125</v>
      </c>
      <c r="E7168" s="871">
        <v>711.9</v>
      </c>
      <c r="F7168" s="871">
        <v>569</v>
      </c>
      <c r="G7168" s="504">
        <v>711.9</v>
      </c>
      <c r="H7168" s="504">
        <v>569</v>
      </c>
      <c r="I7168" s="510">
        <v>1280.9000000000001</v>
      </c>
    </row>
    <row r="7169" spans="3:9">
      <c r="C7169" s="870">
        <v>45770</v>
      </c>
      <c r="D7169" s="872">
        <v>0.16666666666666666</v>
      </c>
      <c r="E7169" s="871">
        <v>628</v>
      </c>
      <c r="F7169" s="871">
        <v>488</v>
      </c>
      <c r="G7169" s="504">
        <v>628</v>
      </c>
      <c r="H7169" s="504">
        <v>488</v>
      </c>
      <c r="I7169" s="510">
        <v>1116</v>
      </c>
    </row>
    <row r="7170" spans="3:9">
      <c r="C7170" s="870">
        <v>45770</v>
      </c>
      <c r="D7170" s="872">
        <v>0.20833333333333334</v>
      </c>
      <c r="E7170" s="871">
        <v>566.9</v>
      </c>
      <c r="F7170" s="871">
        <v>451</v>
      </c>
      <c r="G7170" s="504">
        <v>566.9</v>
      </c>
      <c r="H7170" s="504">
        <v>451</v>
      </c>
      <c r="I7170" s="510">
        <v>1017.9</v>
      </c>
    </row>
    <row r="7171" spans="3:9">
      <c r="C7171" s="870">
        <v>45770</v>
      </c>
      <c r="D7171" s="872">
        <v>0.25</v>
      </c>
      <c r="E7171" s="871">
        <v>623.9</v>
      </c>
      <c r="F7171" s="871">
        <v>461</v>
      </c>
      <c r="G7171" s="504">
        <v>623.9</v>
      </c>
      <c r="H7171" s="504">
        <v>461</v>
      </c>
      <c r="I7171" s="510">
        <v>1084.9000000000001</v>
      </c>
    </row>
    <row r="7172" spans="3:9">
      <c r="C7172" s="870">
        <v>45770</v>
      </c>
      <c r="D7172" s="872">
        <v>0.29166666666666669</v>
      </c>
      <c r="E7172" s="871">
        <v>650.20000000000005</v>
      </c>
      <c r="F7172" s="871">
        <v>470</v>
      </c>
      <c r="G7172" s="504">
        <v>650.20000000000005</v>
      </c>
      <c r="H7172" s="504">
        <v>470</v>
      </c>
      <c r="I7172" s="510">
        <v>1120.2</v>
      </c>
    </row>
    <row r="7173" spans="3:9">
      <c r="C7173" s="870">
        <v>45770</v>
      </c>
      <c r="D7173" s="872">
        <v>0.33333333333333331</v>
      </c>
      <c r="E7173" s="871">
        <v>650</v>
      </c>
      <c r="F7173" s="871">
        <v>470</v>
      </c>
      <c r="G7173" s="504">
        <v>650</v>
      </c>
      <c r="H7173" s="504">
        <v>470</v>
      </c>
      <c r="I7173" s="510">
        <v>1120</v>
      </c>
    </row>
    <row r="7174" spans="3:9">
      <c r="C7174" s="870">
        <v>45770</v>
      </c>
      <c r="D7174" s="872">
        <v>0.375</v>
      </c>
      <c r="E7174" s="871">
        <v>650</v>
      </c>
      <c r="F7174" s="871">
        <v>470</v>
      </c>
      <c r="G7174" s="504">
        <v>650</v>
      </c>
      <c r="H7174" s="504">
        <v>470</v>
      </c>
      <c r="I7174" s="510">
        <v>1120</v>
      </c>
    </row>
    <row r="7175" spans="3:9">
      <c r="C7175" s="870">
        <v>45770</v>
      </c>
      <c r="D7175" s="872">
        <v>0.41666666666666669</v>
      </c>
      <c r="E7175" s="871">
        <v>628.70000000000005</v>
      </c>
      <c r="F7175" s="871">
        <v>470</v>
      </c>
      <c r="G7175" s="504">
        <v>628.70000000000005</v>
      </c>
      <c r="H7175" s="504">
        <v>470</v>
      </c>
      <c r="I7175" s="510">
        <v>1098.7</v>
      </c>
    </row>
    <row r="7176" spans="3:9">
      <c r="C7176" s="870">
        <v>45770</v>
      </c>
      <c r="D7176" s="872">
        <v>0.45833333333333331</v>
      </c>
      <c r="E7176" s="871">
        <v>614.29999999999995</v>
      </c>
      <c r="F7176" s="871">
        <v>470</v>
      </c>
      <c r="G7176" s="504">
        <v>614.29999999999995</v>
      </c>
      <c r="H7176" s="504">
        <v>470</v>
      </c>
      <c r="I7176" s="510">
        <v>1084.3</v>
      </c>
    </row>
    <row r="7177" spans="3:9">
      <c r="C7177" s="870">
        <v>45770</v>
      </c>
      <c r="D7177" s="872">
        <v>0.5</v>
      </c>
      <c r="E7177" s="871">
        <v>619.9</v>
      </c>
      <c r="F7177" s="871">
        <v>470</v>
      </c>
      <c r="G7177" s="504">
        <v>619.9</v>
      </c>
      <c r="H7177" s="504">
        <v>470</v>
      </c>
      <c r="I7177" s="510">
        <v>1089.9000000000001</v>
      </c>
    </row>
    <row r="7178" spans="3:9">
      <c r="C7178" s="870">
        <v>45770</v>
      </c>
      <c r="D7178" s="872">
        <v>0.54166666666666663</v>
      </c>
      <c r="E7178" s="871">
        <v>621.70000000000005</v>
      </c>
      <c r="F7178" s="871">
        <v>470</v>
      </c>
      <c r="G7178" s="504">
        <v>621.70000000000005</v>
      </c>
      <c r="H7178" s="504">
        <v>470</v>
      </c>
      <c r="I7178" s="510">
        <v>1091.7</v>
      </c>
    </row>
    <row r="7179" spans="3:9">
      <c r="C7179" s="870">
        <v>45770</v>
      </c>
      <c r="D7179" s="872">
        <v>0.58333333333333337</v>
      </c>
      <c r="E7179" s="871">
        <v>640.1</v>
      </c>
      <c r="F7179" s="871">
        <v>470</v>
      </c>
      <c r="G7179" s="504">
        <v>640.1</v>
      </c>
      <c r="H7179" s="504">
        <v>470</v>
      </c>
      <c r="I7179" s="510">
        <v>1110.0999999999999</v>
      </c>
    </row>
    <row r="7180" spans="3:9">
      <c r="C7180" s="870">
        <v>45770</v>
      </c>
      <c r="D7180" s="872">
        <v>0.625</v>
      </c>
      <c r="E7180" s="871">
        <v>631.5</v>
      </c>
      <c r="F7180" s="871">
        <v>470</v>
      </c>
      <c r="G7180" s="504">
        <v>631.5</v>
      </c>
      <c r="H7180" s="504">
        <v>470</v>
      </c>
      <c r="I7180" s="510">
        <v>1101.5</v>
      </c>
    </row>
    <row r="7181" spans="3:9">
      <c r="C7181" s="870">
        <v>45770</v>
      </c>
      <c r="D7181" s="872">
        <v>0.66666666666666663</v>
      </c>
      <c r="E7181" s="871">
        <v>619.9</v>
      </c>
      <c r="F7181" s="871">
        <v>470</v>
      </c>
      <c r="G7181" s="504">
        <v>619.9</v>
      </c>
      <c r="H7181" s="504">
        <v>470</v>
      </c>
      <c r="I7181" s="510">
        <v>1089.9000000000001</v>
      </c>
    </row>
    <row r="7182" spans="3:9">
      <c r="C7182" s="870">
        <v>45770</v>
      </c>
      <c r="D7182" s="872">
        <v>0.70833333333333337</v>
      </c>
      <c r="E7182" s="871">
        <v>619.5</v>
      </c>
      <c r="F7182" s="871">
        <v>470</v>
      </c>
      <c r="G7182" s="504">
        <v>619.5</v>
      </c>
      <c r="H7182" s="504">
        <v>470</v>
      </c>
      <c r="I7182" s="510">
        <v>1089.5</v>
      </c>
    </row>
    <row r="7183" spans="3:9">
      <c r="C7183" s="870">
        <v>45770</v>
      </c>
      <c r="D7183" s="872">
        <v>0.75</v>
      </c>
      <c r="E7183" s="871">
        <v>600</v>
      </c>
      <c r="F7183" s="871">
        <v>470</v>
      </c>
      <c r="G7183" s="504">
        <v>600</v>
      </c>
      <c r="H7183" s="504">
        <v>470</v>
      </c>
      <c r="I7183" s="510">
        <v>1070</v>
      </c>
    </row>
    <row r="7184" spans="3:9">
      <c r="C7184" s="870">
        <v>45770</v>
      </c>
      <c r="D7184" s="872">
        <v>0.79166666666666663</v>
      </c>
      <c r="E7184" s="871">
        <v>600</v>
      </c>
      <c r="F7184" s="871">
        <v>461</v>
      </c>
      <c r="G7184" s="504">
        <v>600</v>
      </c>
      <c r="H7184" s="504">
        <v>461</v>
      </c>
      <c r="I7184" s="510">
        <v>1061</v>
      </c>
    </row>
    <row r="7185" spans="3:9">
      <c r="C7185" s="870">
        <v>45770</v>
      </c>
      <c r="D7185" s="872">
        <v>0.83333333333333337</v>
      </c>
      <c r="E7185" s="871">
        <v>600.4</v>
      </c>
      <c r="F7185" s="871">
        <v>440</v>
      </c>
      <c r="G7185" s="504">
        <v>600.4</v>
      </c>
      <c r="H7185" s="504">
        <v>440</v>
      </c>
      <c r="I7185" s="510">
        <v>1040.4000000000001</v>
      </c>
    </row>
    <row r="7186" spans="3:9">
      <c r="C7186" s="870">
        <v>45770</v>
      </c>
      <c r="D7186" s="872">
        <v>0.875</v>
      </c>
      <c r="E7186" s="871">
        <v>603.4</v>
      </c>
      <c r="F7186" s="871">
        <v>445</v>
      </c>
      <c r="G7186" s="504">
        <v>603.4</v>
      </c>
      <c r="H7186" s="504">
        <v>445</v>
      </c>
      <c r="I7186" s="510">
        <v>1048.4000000000001</v>
      </c>
    </row>
    <row r="7187" spans="3:9">
      <c r="C7187" s="870">
        <v>45770</v>
      </c>
      <c r="D7187" s="872">
        <v>0.91666666666666663</v>
      </c>
      <c r="E7187" s="871">
        <v>610</v>
      </c>
      <c r="F7187" s="871">
        <v>450</v>
      </c>
      <c r="G7187" s="504">
        <v>610</v>
      </c>
      <c r="H7187" s="504">
        <v>450</v>
      </c>
      <c r="I7187" s="510">
        <v>1060</v>
      </c>
    </row>
    <row r="7188" spans="3:9">
      <c r="C7188" s="870">
        <v>45770</v>
      </c>
      <c r="D7188" s="872">
        <v>0.95833333333333337</v>
      </c>
      <c r="E7188" s="871">
        <v>609.9</v>
      </c>
      <c r="F7188" s="871">
        <v>445</v>
      </c>
      <c r="G7188" s="504">
        <v>609.9</v>
      </c>
      <c r="H7188" s="504">
        <v>445</v>
      </c>
      <c r="I7188" s="510">
        <v>1054.9000000000001</v>
      </c>
    </row>
    <row r="7189" spans="3:9">
      <c r="C7189" s="870">
        <v>45771</v>
      </c>
      <c r="D7189" s="872">
        <v>0</v>
      </c>
      <c r="E7189" s="871">
        <v>639.4</v>
      </c>
      <c r="F7189" s="871">
        <v>463</v>
      </c>
      <c r="G7189" s="504">
        <v>639.4</v>
      </c>
      <c r="H7189" s="504">
        <v>463</v>
      </c>
      <c r="I7189" s="510">
        <v>1102.4000000000001</v>
      </c>
    </row>
    <row r="7190" spans="3:9">
      <c r="C7190" s="870">
        <v>45771</v>
      </c>
      <c r="D7190" s="872">
        <v>4.1666666666666664E-2</v>
      </c>
      <c r="E7190" s="871">
        <v>581.29999999999995</v>
      </c>
      <c r="F7190" s="871">
        <v>422</v>
      </c>
      <c r="G7190" s="504">
        <v>581.29999999999995</v>
      </c>
      <c r="H7190" s="504">
        <v>422</v>
      </c>
      <c r="I7190" s="510">
        <v>1003.3</v>
      </c>
    </row>
    <row r="7191" spans="3:9">
      <c r="C7191" s="870">
        <v>45771</v>
      </c>
      <c r="D7191" s="872">
        <v>8.3333333333333329E-2</v>
      </c>
      <c r="E7191" s="871">
        <v>604.6</v>
      </c>
      <c r="F7191" s="871">
        <v>446</v>
      </c>
      <c r="G7191" s="504">
        <v>604.6</v>
      </c>
      <c r="H7191" s="504">
        <v>446</v>
      </c>
      <c r="I7191" s="510">
        <v>1050.5999999999999</v>
      </c>
    </row>
    <row r="7192" spans="3:9">
      <c r="C7192" s="870">
        <v>45771</v>
      </c>
      <c r="D7192" s="872">
        <v>0.125</v>
      </c>
      <c r="E7192" s="871">
        <v>620.1</v>
      </c>
      <c r="F7192" s="871">
        <v>420</v>
      </c>
      <c r="G7192" s="504">
        <v>620.1</v>
      </c>
      <c r="H7192" s="504">
        <v>420</v>
      </c>
      <c r="I7192" s="510">
        <v>1040.0999999999999</v>
      </c>
    </row>
    <row r="7193" spans="3:9">
      <c r="C7193" s="870">
        <v>45771</v>
      </c>
      <c r="D7193" s="872">
        <v>0.16666666666666666</v>
      </c>
      <c r="E7193" s="871">
        <v>620</v>
      </c>
      <c r="F7193" s="871">
        <v>420</v>
      </c>
      <c r="G7193" s="504">
        <v>620</v>
      </c>
      <c r="H7193" s="504">
        <v>420</v>
      </c>
      <c r="I7193" s="510">
        <v>1040</v>
      </c>
    </row>
    <row r="7194" spans="3:9">
      <c r="C7194" s="870">
        <v>45771</v>
      </c>
      <c r="D7194" s="872">
        <v>0.20833333333333334</v>
      </c>
      <c r="E7194" s="871">
        <v>620.20000000000005</v>
      </c>
      <c r="F7194" s="871">
        <v>420</v>
      </c>
      <c r="G7194" s="504">
        <v>620.20000000000005</v>
      </c>
      <c r="H7194" s="504">
        <v>420</v>
      </c>
      <c r="I7194" s="510">
        <v>1040.2</v>
      </c>
    </row>
    <row r="7195" spans="3:9">
      <c r="C7195" s="870">
        <v>45771</v>
      </c>
      <c r="D7195" s="872">
        <v>0.25</v>
      </c>
      <c r="E7195" s="871">
        <v>616.9</v>
      </c>
      <c r="F7195" s="871">
        <v>420</v>
      </c>
      <c r="G7195" s="504">
        <v>616.9</v>
      </c>
      <c r="H7195" s="504">
        <v>420</v>
      </c>
      <c r="I7195" s="510">
        <v>1036.9000000000001</v>
      </c>
    </row>
    <row r="7196" spans="3:9">
      <c r="C7196" s="870">
        <v>45771</v>
      </c>
      <c r="D7196" s="872">
        <v>0.29166666666666669</v>
      </c>
      <c r="E7196" s="871">
        <v>609.9</v>
      </c>
      <c r="F7196" s="871">
        <v>420</v>
      </c>
      <c r="G7196" s="504">
        <v>609.9</v>
      </c>
      <c r="H7196" s="504">
        <v>420</v>
      </c>
      <c r="I7196" s="510">
        <v>1029.9000000000001</v>
      </c>
    </row>
    <row r="7197" spans="3:9">
      <c r="C7197" s="870">
        <v>45771</v>
      </c>
      <c r="D7197" s="872">
        <v>0.33333333333333331</v>
      </c>
      <c r="E7197" s="871">
        <v>610</v>
      </c>
      <c r="F7197" s="871">
        <v>420</v>
      </c>
      <c r="G7197" s="504">
        <v>610</v>
      </c>
      <c r="H7197" s="504">
        <v>420</v>
      </c>
      <c r="I7197" s="510">
        <v>1030</v>
      </c>
    </row>
    <row r="7198" spans="3:9">
      <c r="C7198" s="870">
        <v>45771</v>
      </c>
      <c r="D7198" s="872">
        <v>0.375</v>
      </c>
      <c r="E7198" s="871">
        <v>595.9</v>
      </c>
      <c r="F7198" s="871">
        <v>420</v>
      </c>
      <c r="G7198" s="504">
        <v>595.9</v>
      </c>
      <c r="H7198" s="504">
        <v>420</v>
      </c>
      <c r="I7198" s="510">
        <v>1015.9</v>
      </c>
    </row>
    <row r="7199" spans="3:9">
      <c r="C7199" s="870">
        <v>45771</v>
      </c>
      <c r="D7199" s="872">
        <v>0.41666666666666669</v>
      </c>
      <c r="E7199" s="871">
        <v>592.79999999999995</v>
      </c>
      <c r="F7199" s="871">
        <v>421</v>
      </c>
      <c r="G7199" s="504">
        <v>592.79999999999995</v>
      </c>
      <c r="H7199" s="504">
        <v>421</v>
      </c>
      <c r="I7199" s="510">
        <v>1013.8</v>
      </c>
    </row>
    <row r="7200" spans="3:9">
      <c r="C7200" s="870">
        <v>45771</v>
      </c>
      <c r="D7200" s="872">
        <v>0.45833333333333331</v>
      </c>
      <c r="E7200" s="871">
        <v>619.9</v>
      </c>
      <c r="F7200" s="871">
        <v>420</v>
      </c>
      <c r="G7200" s="504">
        <v>619.9</v>
      </c>
      <c r="H7200" s="504">
        <v>420</v>
      </c>
      <c r="I7200" s="510">
        <v>1039.9000000000001</v>
      </c>
    </row>
    <row r="7201" spans="3:9">
      <c r="C7201" s="870">
        <v>45771</v>
      </c>
      <c r="D7201" s="872">
        <v>0.5</v>
      </c>
      <c r="E7201" s="871">
        <v>620.20000000000005</v>
      </c>
      <c r="F7201" s="871">
        <v>420</v>
      </c>
      <c r="G7201" s="504">
        <v>620.20000000000005</v>
      </c>
      <c r="H7201" s="504">
        <v>420</v>
      </c>
      <c r="I7201" s="510">
        <v>1040.2</v>
      </c>
    </row>
    <row r="7202" spans="3:9">
      <c r="C7202" s="870">
        <v>45771</v>
      </c>
      <c r="D7202" s="872">
        <v>0.54166666666666663</v>
      </c>
      <c r="E7202" s="871">
        <v>620.1</v>
      </c>
      <c r="F7202" s="871">
        <v>420</v>
      </c>
      <c r="G7202" s="504">
        <v>620.1</v>
      </c>
      <c r="H7202" s="504">
        <v>420</v>
      </c>
      <c r="I7202" s="510">
        <v>1040.0999999999999</v>
      </c>
    </row>
    <row r="7203" spans="3:9">
      <c r="C7203" s="870">
        <v>45771</v>
      </c>
      <c r="D7203" s="872">
        <v>0.58333333333333337</v>
      </c>
      <c r="E7203" s="871">
        <v>612.1</v>
      </c>
      <c r="F7203" s="871">
        <v>420</v>
      </c>
      <c r="G7203" s="504">
        <v>612.1</v>
      </c>
      <c r="H7203" s="504">
        <v>420</v>
      </c>
      <c r="I7203" s="510">
        <v>1032.0999999999999</v>
      </c>
    </row>
    <row r="7204" spans="3:9">
      <c r="C7204" s="870">
        <v>45771</v>
      </c>
      <c r="D7204" s="872">
        <v>0.625</v>
      </c>
      <c r="E7204" s="871">
        <v>605.5</v>
      </c>
      <c r="F7204" s="871">
        <v>420</v>
      </c>
      <c r="G7204" s="504">
        <v>605.5</v>
      </c>
      <c r="H7204" s="504">
        <v>420</v>
      </c>
      <c r="I7204" s="510">
        <v>1025.5</v>
      </c>
    </row>
    <row r="7205" spans="3:9">
      <c r="C7205" s="870">
        <v>45771</v>
      </c>
      <c r="D7205" s="872">
        <v>0.66666666666666663</v>
      </c>
      <c r="E7205" s="871">
        <v>583.4</v>
      </c>
      <c r="F7205" s="871">
        <v>349</v>
      </c>
      <c r="G7205" s="504">
        <v>583.4</v>
      </c>
      <c r="H7205" s="504">
        <v>349</v>
      </c>
      <c r="I7205" s="510">
        <v>932.4</v>
      </c>
    </row>
    <row r="7206" spans="3:9">
      <c r="C7206" s="870">
        <v>45771</v>
      </c>
      <c r="D7206" s="872">
        <v>0.70833333333333337</v>
      </c>
      <c r="E7206" s="871">
        <v>93.7</v>
      </c>
      <c r="F7206" s="871">
        <v>69</v>
      </c>
      <c r="G7206" s="504">
        <v>93.7</v>
      </c>
      <c r="H7206" s="504">
        <v>69</v>
      </c>
      <c r="I7206" s="510">
        <v>162.69999999999999</v>
      </c>
    </row>
    <row r="7207" spans="3:9">
      <c r="C7207" s="870">
        <v>45771</v>
      </c>
      <c r="D7207" s="872">
        <v>0.75</v>
      </c>
      <c r="E7207" s="871">
        <v>298.3</v>
      </c>
      <c r="F7207" s="871">
        <v>97</v>
      </c>
      <c r="G7207" s="504">
        <v>298.3</v>
      </c>
      <c r="H7207" s="504">
        <v>97</v>
      </c>
      <c r="I7207" s="510">
        <v>395.3</v>
      </c>
    </row>
    <row r="7208" spans="3:9">
      <c r="C7208" s="870">
        <v>45771</v>
      </c>
      <c r="D7208" s="872">
        <v>0.79166666666666663</v>
      </c>
      <c r="E7208" s="871">
        <v>445.8</v>
      </c>
      <c r="F7208" s="871">
        <v>183</v>
      </c>
      <c r="G7208" s="504">
        <v>445.8</v>
      </c>
      <c r="H7208" s="504">
        <v>183</v>
      </c>
      <c r="I7208" s="510">
        <v>628.79999999999995</v>
      </c>
    </row>
    <row r="7209" spans="3:9">
      <c r="C7209" s="870">
        <v>45771</v>
      </c>
      <c r="D7209" s="872">
        <v>0.83333333333333337</v>
      </c>
      <c r="E7209" s="871">
        <v>485.1</v>
      </c>
      <c r="F7209" s="871">
        <v>138</v>
      </c>
      <c r="G7209" s="504">
        <v>485.1</v>
      </c>
      <c r="H7209" s="504">
        <v>138</v>
      </c>
      <c r="I7209" s="510">
        <v>623.1</v>
      </c>
    </row>
    <row r="7210" spans="3:9">
      <c r="C7210" s="870">
        <v>45771</v>
      </c>
      <c r="D7210" s="872">
        <v>0.875</v>
      </c>
      <c r="E7210" s="871">
        <v>816.4</v>
      </c>
      <c r="F7210" s="871">
        <v>252</v>
      </c>
      <c r="G7210" s="504">
        <v>816.4</v>
      </c>
      <c r="H7210" s="504">
        <v>252</v>
      </c>
      <c r="I7210" s="510">
        <v>1068.4000000000001</v>
      </c>
    </row>
    <row r="7211" spans="3:9">
      <c r="C7211" s="870">
        <v>45771</v>
      </c>
      <c r="D7211" s="872">
        <v>0.91666666666666663</v>
      </c>
      <c r="E7211" s="871">
        <v>650.9</v>
      </c>
      <c r="F7211" s="871">
        <v>173</v>
      </c>
      <c r="G7211" s="504">
        <v>650.9</v>
      </c>
      <c r="H7211" s="504">
        <v>173</v>
      </c>
      <c r="I7211" s="510">
        <v>823.9</v>
      </c>
    </row>
    <row r="7212" spans="3:9">
      <c r="C7212" s="870">
        <v>45771</v>
      </c>
      <c r="D7212" s="872">
        <v>0.95833333333333337</v>
      </c>
      <c r="E7212" s="871">
        <v>771.5</v>
      </c>
      <c r="F7212" s="871">
        <v>231</v>
      </c>
      <c r="G7212" s="504">
        <v>771.5</v>
      </c>
      <c r="H7212" s="504">
        <v>231</v>
      </c>
      <c r="I7212" s="510">
        <v>1002.5</v>
      </c>
    </row>
    <row r="7213" spans="3:9">
      <c r="C7213" s="870">
        <v>45772</v>
      </c>
      <c r="D7213" s="872">
        <v>0</v>
      </c>
      <c r="E7213" s="871">
        <v>819.2</v>
      </c>
      <c r="F7213" s="871">
        <v>268</v>
      </c>
      <c r="G7213" s="504">
        <v>819.2</v>
      </c>
      <c r="H7213" s="504">
        <v>268</v>
      </c>
      <c r="I7213" s="510">
        <v>1087.2</v>
      </c>
    </row>
    <row r="7214" spans="3:9">
      <c r="C7214" s="870">
        <v>45772</v>
      </c>
      <c r="D7214" s="872">
        <v>4.1666666666666664E-2</v>
      </c>
      <c r="E7214" s="871">
        <v>819.2</v>
      </c>
      <c r="F7214" s="871">
        <v>398</v>
      </c>
      <c r="G7214" s="504">
        <v>819.2</v>
      </c>
      <c r="H7214" s="504">
        <v>398</v>
      </c>
      <c r="I7214" s="510">
        <v>1217.2</v>
      </c>
    </row>
    <row r="7215" spans="3:9">
      <c r="C7215" s="870">
        <v>45772</v>
      </c>
      <c r="D7215" s="872">
        <v>8.3333333333333329E-2</v>
      </c>
      <c r="E7215" s="871">
        <v>628.29999999999995</v>
      </c>
      <c r="F7215" s="871">
        <v>88</v>
      </c>
      <c r="G7215" s="504">
        <v>628.29999999999995</v>
      </c>
      <c r="H7215" s="504">
        <v>88</v>
      </c>
      <c r="I7215" s="510">
        <v>716.3</v>
      </c>
    </row>
    <row r="7216" spans="3:9">
      <c r="C7216" s="870">
        <v>45772</v>
      </c>
      <c r="D7216" s="872">
        <v>0.125</v>
      </c>
      <c r="E7216" s="871">
        <v>416.3</v>
      </c>
      <c r="F7216" s="871">
        <v>501</v>
      </c>
      <c r="G7216" s="504">
        <v>416.3</v>
      </c>
      <c r="H7216" s="504">
        <v>501</v>
      </c>
      <c r="I7216" s="510">
        <v>917.3</v>
      </c>
    </row>
    <row r="7217" spans="3:9">
      <c r="C7217" s="870">
        <v>45772</v>
      </c>
      <c r="D7217" s="872">
        <v>0.16666666666666666</v>
      </c>
      <c r="E7217" s="871">
        <v>703.1</v>
      </c>
      <c r="F7217" s="871">
        <v>575</v>
      </c>
      <c r="G7217" s="504">
        <v>703.1</v>
      </c>
      <c r="H7217" s="504">
        <v>575</v>
      </c>
      <c r="I7217" s="510">
        <v>1278.0999999999999</v>
      </c>
    </row>
    <row r="7218" spans="3:9">
      <c r="C7218" s="870">
        <v>45772</v>
      </c>
      <c r="D7218" s="872">
        <v>0.20833333333333334</v>
      </c>
      <c r="E7218" s="871">
        <v>656.9</v>
      </c>
      <c r="F7218" s="871">
        <v>450</v>
      </c>
      <c r="G7218" s="504">
        <v>656.9</v>
      </c>
      <c r="H7218" s="504">
        <v>450</v>
      </c>
      <c r="I7218" s="510">
        <v>1106.9000000000001</v>
      </c>
    </row>
    <row r="7219" spans="3:9">
      <c r="C7219" s="870">
        <v>45772</v>
      </c>
      <c r="D7219" s="872">
        <v>0.25</v>
      </c>
      <c r="E7219" s="871">
        <v>648.9</v>
      </c>
      <c r="F7219" s="871">
        <v>434</v>
      </c>
      <c r="G7219" s="504">
        <v>648.9</v>
      </c>
      <c r="H7219" s="504">
        <v>434</v>
      </c>
      <c r="I7219" s="510">
        <v>1082.9000000000001</v>
      </c>
    </row>
    <row r="7220" spans="3:9">
      <c r="C7220" s="870">
        <v>45772</v>
      </c>
      <c r="D7220" s="872">
        <v>0.29166666666666669</v>
      </c>
      <c r="E7220" s="871">
        <v>622</v>
      </c>
      <c r="F7220" s="871">
        <v>412</v>
      </c>
      <c r="G7220" s="504">
        <v>622</v>
      </c>
      <c r="H7220" s="504">
        <v>412</v>
      </c>
      <c r="I7220" s="510">
        <v>1034</v>
      </c>
    </row>
    <row r="7221" spans="3:9">
      <c r="C7221" s="870">
        <v>45772</v>
      </c>
      <c r="D7221" s="872">
        <v>0.33333333333333331</v>
      </c>
      <c r="E7221" s="871">
        <v>620.1</v>
      </c>
      <c r="F7221" s="871">
        <v>586</v>
      </c>
      <c r="G7221" s="504">
        <v>620.1</v>
      </c>
      <c r="H7221" s="504">
        <v>586</v>
      </c>
      <c r="I7221" s="510">
        <v>1206.0999999999999</v>
      </c>
    </row>
    <row r="7222" spans="3:9">
      <c r="C7222" s="870">
        <v>45772</v>
      </c>
      <c r="D7222" s="872">
        <v>0.375</v>
      </c>
      <c r="E7222" s="871">
        <v>636.5</v>
      </c>
      <c r="F7222" s="871">
        <v>600</v>
      </c>
      <c r="G7222" s="504">
        <v>636.5</v>
      </c>
      <c r="H7222" s="504">
        <v>600</v>
      </c>
      <c r="I7222" s="510">
        <v>1236.5</v>
      </c>
    </row>
    <row r="7223" spans="3:9">
      <c r="C7223" s="870">
        <v>45772</v>
      </c>
      <c r="D7223" s="872">
        <v>0.41666666666666669</v>
      </c>
      <c r="E7223" s="871">
        <v>690.8</v>
      </c>
      <c r="F7223" s="871">
        <v>561</v>
      </c>
      <c r="G7223" s="504">
        <v>690.8</v>
      </c>
      <c r="H7223" s="504">
        <v>561</v>
      </c>
      <c r="I7223" s="510">
        <v>1251.8</v>
      </c>
    </row>
    <row r="7224" spans="3:9">
      <c r="C7224" s="870">
        <v>45772</v>
      </c>
      <c r="D7224" s="872">
        <v>0.45833333333333331</v>
      </c>
      <c r="E7224" s="871">
        <v>666.3</v>
      </c>
      <c r="F7224" s="871">
        <v>530</v>
      </c>
      <c r="G7224" s="504">
        <v>666.3</v>
      </c>
      <c r="H7224" s="504">
        <v>530</v>
      </c>
      <c r="I7224" s="510">
        <v>1196.3</v>
      </c>
    </row>
    <row r="7225" spans="3:9">
      <c r="C7225" s="870">
        <v>45772</v>
      </c>
      <c r="D7225" s="872">
        <v>0.5</v>
      </c>
      <c r="E7225" s="871">
        <v>673.8</v>
      </c>
      <c r="F7225" s="871">
        <v>530</v>
      </c>
      <c r="G7225" s="504">
        <v>673.8</v>
      </c>
      <c r="H7225" s="504">
        <v>530</v>
      </c>
      <c r="I7225" s="510">
        <v>1203.8</v>
      </c>
    </row>
    <row r="7226" spans="3:9">
      <c r="C7226" s="870">
        <v>45772</v>
      </c>
      <c r="D7226" s="872">
        <v>0.54166666666666663</v>
      </c>
      <c r="E7226" s="871">
        <v>669.9</v>
      </c>
      <c r="F7226" s="871">
        <v>554</v>
      </c>
      <c r="G7226" s="504">
        <v>669.9</v>
      </c>
      <c r="H7226" s="504">
        <v>554</v>
      </c>
      <c r="I7226" s="510">
        <v>1223.9000000000001</v>
      </c>
    </row>
    <row r="7227" spans="3:9">
      <c r="C7227" s="870">
        <v>45772</v>
      </c>
      <c r="D7227" s="872">
        <v>0.58333333333333337</v>
      </c>
      <c r="E7227" s="871">
        <v>670.2</v>
      </c>
      <c r="F7227" s="871">
        <v>590</v>
      </c>
      <c r="G7227" s="504">
        <v>670.2</v>
      </c>
      <c r="H7227" s="504">
        <v>590</v>
      </c>
      <c r="I7227" s="510">
        <v>1260.2</v>
      </c>
    </row>
    <row r="7228" spans="3:9">
      <c r="C7228" s="870">
        <v>45772</v>
      </c>
      <c r="D7228" s="872">
        <v>0.625</v>
      </c>
      <c r="E7228" s="871">
        <v>656.2</v>
      </c>
      <c r="F7228" s="871">
        <v>567</v>
      </c>
      <c r="G7228" s="504">
        <v>656.2</v>
      </c>
      <c r="H7228" s="504">
        <v>567</v>
      </c>
      <c r="I7228" s="510">
        <v>1223.2</v>
      </c>
    </row>
    <row r="7229" spans="3:9">
      <c r="C7229" s="870">
        <v>45772</v>
      </c>
      <c r="D7229" s="872">
        <v>0.66666666666666663</v>
      </c>
      <c r="E7229" s="871">
        <v>624.5</v>
      </c>
      <c r="F7229" s="871">
        <v>495</v>
      </c>
      <c r="G7229" s="504">
        <v>624.5</v>
      </c>
      <c r="H7229" s="504">
        <v>495</v>
      </c>
      <c r="I7229" s="510">
        <v>1119.5</v>
      </c>
    </row>
    <row r="7230" spans="3:9">
      <c r="C7230" s="870">
        <v>45772</v>
      </c>
      <c r="D7230" s="872">
        <v>0.70833333333333337</v>
      </c>
      <c r="E7230" s="871">
        <v>633.6</v>
      </c>
      <c r="F7230" s="871">
        <v>490</v>
      </c>
      <c r="G7230" s="504">
        <v>633.6</v>
      </c>
      <c r="H7230" s="504">
        <v>490</v>
      </c>
      <c r="I7230" s="510">
        <v>1123.5999999999999</v>
      </c>
    </row>
    <row r="7231" spans="3:9">
      <c r="C7231" s="870">
        <v>45772</v>
      </c>
      <c r="D7231" s="872">
        <v>0.75</v>
      </c>
      <c r="E7231" s="871">
        <v>676.5</v>
      </c>
      <c r="F7231" s="871">
        <v>558</v>
      </c>
      <c r="G7231" s="504">
        <v>676.5</v>
      </c>
      <c r="H7231" s="504">
        <v>558</v>
      </c>
      <c r="I7231" s="510">
        <v>1234.5</v>
      </c>
    </row>
    <row r="7232" spans="3:9">
      <c r="C7232" s="870">
        <v>45772</v>
      </c>
      <c r="D7232" s="872">
        <v>0.79166666666666663</v>
      </c>
      <c r="E7232" s="871">
        <v>640</v>
      </c>
      <c r="F7232" s="871">
        <v>590</v>
      </c>
      <c r="G7232" s="504">
        <v>640</v>
      </c>
      <c r="H7232" s="504">
        <v>590</v>
      </c>
      <c r="I7232" s="510">
        <v>1230</v>
      </c>
    </row>
    <row r="7233" spans="3:9">
      <c r="C7233" s="870">
        <v>45772</v>
      </c>
      <c r="D7233" s="872">
        <v>0.83333333333333337</v>
      </c>
      <c r="E7233" s="871">
        <v>640.20000000000005</v>
      </c>
      <c r="F7233" s="871">
        <v>611</v>
      </c>
      <c r="G7233" s="504">
        <v>640.20000000000005</v>
      </c>
      <c r="H7233" s="504">
        <v>611</v>
      </c>
      <c r="I7233" s="510">
        <v>1251.2</v>
      </c>
    </row>
    <row r="7234" spans="3:9">
      <c r="C7234" s="870">
        <v>45772</v>
      </c>
      <c r="D7234" s="872">
        <v>0.875</v>
      </c>
      <c r="E7234" s="871">
        <v>629.29999999999995</v>
      </c>
      <c r="F7234" s="871">
        <v>618</v>
      </c>
      <c r="G7234" s="504">
        <v>629.29999999999995</v>
      </c>
      <c r="H7234" s="504">
        <v>618</v>
      </c>
      <c r="I7234" s="510">
        <v>1247.3</v>
      </c>
    </row>
    <row r="7235" spans="3:9">
      <c r="C7235" s="870">
        <v>45772</v>
      </c>
      <c r="D7235" s="872">
        <v>0.91666666666666663</v>
      </c>
      <c r="E7235" s="871">
        <v>650.20000000000005</v>
      </c>
      <c r="F7235" s="871">
        <v>626</v>
      </c>
      <c r="G7235" s="504">
        <v>650.20000000000005</v>
      </c>
      <c r="H7235" s="504">
        <v>626</v>
      </c>
      <c r="I7235" s="510">
        <v>1276.2</v>
      </c>
    </row>
    <row r="7236" spans="3:9">
      <c r="C7236" s="870">
        <v>45772</v>
      </c>
      <c r="D7236" s="872">
        <v>0.95833333333333337</v>
      </c>
      <c r="E7236" s="871">
        <v>545</v>
      </c>
      <c r="F7236" s="871">
        <v>520</v>
      </c>
      <c r="G7236" s="504">
        <v>545</v>
      </c>
      <c r="H7236" s="504">
        <v>520</v>
      </c>
      <c r="I7236" s="510">
        <v>1065</v>
      </c>
    </row>
    <row r="7237" spans="3:9">
      <c r="C7237" s="870">
        <v>45773</v>
      </c>
      <c r="D7237" s="872">
        <v>0</v>
      </c>
      <c r="E7237" s="871">
        <v>621.1</v>
      </c>
      <c r="F7237" s="871">
        <v>557</v>
      </c>
      <c r="G7237" s="504">
        <v>621.1</v>
      </c>
      <c r="H7237" s="504">
        <v>557</v>
      </c>
      <c r="I7237" s="510">
        <v>1178.0999999999999</v>
      </c>
    </row>
    <row r="7238" spans="3:9">
      <c r="C7238" s="870">
        <v>45773</v>
      </c>
      <c r="D7238" s="872">
        <v>4.1666666666666664E-2</v>
      </c>
      <c r="E7238" s="871">
        <v>603.4</v>
      </c>
      <c r="F7238" s="871">
        <v>610</v>
      </c>
      <c r="G7238" s="504">
        <v>603.4</v>
      </c>
      <c r="H7238" s="504">
        <v>610</v>
      </c>
      <c r="I7238" s="510">
        <v>1213.4000000000001</v>
      </c>
    </row>
    <row r="7239" spans="3:9">
      <c r="C7239" s="870">
        <v>45773</v>
      </c>
      <c r="D7239" s="872">
        <v>8.3333333333333329E-2</v>
      </c>
      <c r="E7239" s="871">
        <v>639.79999999999995</v>
      </c>
      <c r="F7239" s="871">
        <v>627</v>
      </c>
      <c r="G7239" s="504">
        <v>639.79999999999995</v>
      </c>
      <c r="H7239" s="504">
        <v>627</v>
      </c>
      <c r="I7239" s="510">
        <v>1266.8</v>
      </c>
    </row>
    <row r="7240" spans="3:9">
      <c r="C7240" s="870">
        <v>45773</v>
      </c>
      <c r="D7240" s="872">
        <v>0.125</v>
      </c>
      <c r="E7240" s="871">
        <v>653</v>
      </c>
      <c r="F7240" s="871">
        <v>627</v>
      </c>
      <c r="G7240" s="504">
        <v>653</v>
      </c>
      <c r="H7240" s="504">
        <v>627</v>
      </c>
      <c r="I7240" s="510">
        <v>1280</v>
      </c>
    </row>
    <row r="7241" spans="3:9">
      <c r="C7241" s="870">
        <v>45773</v>
      </c>
      <c r="D7241" s="872">
        <v>0.16666666666666666</v>
      </c>
      <c r="E7241" s="871">
        <v>593.1</v>
      </c>
      <c r="F7241" s="871">
        <v>620</v>
      </c>
      <c r="G7241" s="504">
        <v>593.1</v>
      </c>
      <c r="H7241" s="504">
        <v>620</v>
      </c>
      <c r="I7241" s="510">
        <v>1213.0999999999999</v>
      </c>
    </row>
    <row r="7242" spans="3:9">
      <c r="C7242" s="870">
        <v>45773</v>
      </c>
      <c r="D7242" s="872">
        <v>0.20833333333333334</v>
      </c>
      <c r="E7242" s="871">
        <v>514.1</v>
      </c>
      <c r="F7242" s="871">
        <v>486</v>
      </c>
      <c r="G7242" s="504">
        <v>514.1</v>
      </c>
      <c r="H7242" s="504">
        <v>486</v>
      </c>
      <c r="I7242" s="510">
        <v>1000.1</v>
      </c>
    </row>
    <row r="7243" spans="3:9">
      <c r="C7243" s="870">
        <v>45773</v>
      </c>
      <c r="D7243" s="872">
        <v>0.25</v>
      </c>
      <c r="E7243" s="871">
        <v>745.6</v>
      </c>
      <c r="F7243" s="871">
        <v>567</v>
      </c>
      <c r="G7243" s="504">
        <v>745.6</v>
      </c>
      <c r="H7243" s="504">
        <v>567</v>
      </c>
      <c r="I7243" s="510">
        <v>1312.6</v>
      </c>
    </row>
    <row r="7244" spans="3:9">
      <c r="C7244" s="870">
        <v>45773</v>
      </c>
      <c r="D7244" s="872">
        <v>0.29166666666666669</v>
      </c>
      <c r="E7244" s="871">
        <v>655.29999999999995</v>
      </c>
      <c r="F7244" s="871">
        <v>584</v>
      </c>
      <c r="G7244" s="504">
        <v>655.29999999999995</v>
      </c>
      <c r="H7244" s="504">
        <v>584</v>
      </c>
      <c r="I7244" s="510">
        <v>1239.3</v>
      </c>
    </row>
    <row r="7245" spans="3:9">
      <c r="C7245" s="870">
        <v>45773</v>
      </c>
      <c r="D7245" s="872">
        <v>0.33333333333333331</v>
      </c>
      <c r="E7245" s="871">
        <v>640</v>
      </c>
      <c r="F7245" s="871">
        <v>585</v>
      </c>
      <c r="G7245" s="504">
        <v>640</v>
      </c>
      <c r="H7245" s="504">
        <v>585</v>
      </c>
      <c r="I7245" s="510">
        <v>1225</v>
      </c>
    </row>
    <row r="7246" spans="3:9">
      <c r="C7246" s="870">
        <v>45773</v>
      </c>
      <c r="D7246" s="872">
        <v>0.375</v>
      </c>
      <c r="E7246" s="871">
        <v>639.79999999999995</v>
      </c>
      <c r="F7246" s="871">
        <v>500</v>
      </c>
      <c r="G7246" s="504">
        <v>639.79999999999995</v>
      </c>
      <c r="H7246" s="504">
        <v>500</v>
      </c>
      <c r="I7246" s="510">
        <v>1139.8</v>
      </c>
    </row>
    <row r="7247" spans="3:9">
      <c r="C7247" s="870">
        <v>45773</v>
      </c>
      <c r="D7247" s="872">
        <v>0.41666666666666669</v>
      </c>
      <c r="E7247" s="871">
        <v>567.70000000000005</v>
      </c>
      <c r="F7247" s="871">
        <v>499</v>
      </c>
      <c r="G7247" s="504">
        <v>567.70000000000005</v>
      </c>
      <c r="H7247" s="504">
        <v>499</v>
      </c>
      <c r="I7247" s="510">
        <v>1066.7</v>
      </c>
    </row>
    <row r="7248" spans="3:9">
      <c r="C7248" s="870">
        <v>45773</v>
      </c>
      <c r="D7248" s="872">
        <v>0.45833333333333331</v>
      </c>
      <c r="E7248" s="871">
        <v>585.6</v>
      </c>
      <c r="F7248" s="871">
        <v>499</v>
      </c>
      <c r="G7248" s="504">
        <v>585.6</v>
      </c>
      <c r="H7248" s="504">
        <v>499</v>
      </c>
      <c r="I7248" s="510">
        <v>1084.5999999999999</v>
      </c>
    </row>
    <row r="7249" spans="3:9">
      <c r="C7249" s="870">
        <v>45773</v>
      </c>
      <c r="D7249" s="872">
        <v>0.5</v>
      </c>
      <c r="E7249" s="871">
        <v>599.9</v>
      </c>
      <c r="F7249" s="871">
        <v>498</v>
      </c>
      <c r="G7249" s="504">
        <v>599.9</v>
      </c>
      <c r="H7249" s="504">
        <v>498</v>
      </c>
      <c r="I7249" s="510">
        <v>1097.9000000000001</v>
      </c>
    </row>
    <row r="7250" spans="3:9">
      <c r="C7250" s="870">
        <v>45773</v>
      </c>
      <c r="D7250" s="872">
        <v>0.54166666666666663</v>
      </c>
      <c r="E7250" s="871">
        <v>633.6</v>
      </c>
      <c r="F7250" s="871">
        <v>496</v>
      </c>
      <c r="G7250" s="504">
        <v>633.6</v>
      </c>
      <c r="H7250" s="504">
        <v>496</v>
      </c>
      <c r="I7250" s="510">
        <v>1129.5999999999999</v>
      </c>
    </row>
    <row r="7251" spans="3:9">
      <c r="C7251" s="870">
        <v>45773</v>
      </c>
      <c r="D7251" s="872">
        <v>0.58333333333333337</v>
      </c>
      <c r="E7251" s="871">
        <v>640</v>
      </c>
      <c r="F7251" s="871">
        <v>532</v>
      </c>
      <c r="G7251" s="504">
        <v>640</v>
      </c>
      <c r="H7251" s="504">
        <v>532</v>
      </c>
      <c r="I7251" s="510">
        <v>1172</v>
      </c>
    </row>
    <row r="7252" spans="3:9">
      <c r="C7252" s="870">
        <v>45773</v>
      </c>
      <c r="D7252" s="872">
        <v>0.625</v>
      </c>
      <c r="E7252" s="871">
        <v>640.20000000000005</v>
      </c>
      <c r="F7252" s="871">
        <v>545</v>
      </c>
      <c r="G7252" s="504">
        <v>640.20000000000005</v>
      </c>
      <c r="H7252" s="504">
        <v>545</v>
      </c>
      <c r="I7252" s="510">
        <v>1185.2</v>
      </c>
    </row>
    <row r="7253" spans="3:9">
      <c r="C7253" s="870">
        <v>45773</v>
      </c>
      <c r="D7253" s="872">
        <v>0.66666666666666663</v>
      </c>
      <c r="E7253" s="871">
        <v>624.5</v>
      </c>
      <c r="F7253" s="871">
        <v>589</v>
      </c>
      <c r="G7253" s="504">
        <v>624.5</v>
      </c>
      <c r="H7253" s="504">
        <v>589</v>
      </c>
      <c r="I7253" s="510">
        <v>1213.5</v>
      </c>
    </row>
    <row r="7254" spans="3:9">
      <c r="C7254" s="870">
        <v>45773</v>
      </c>
      <c r="D7254" s="872">
        <v>0.70833333333333337</v>
      </c>
      <c r="E7254" s="871">
        <v>642.5</v>
      </c>
      <c r="F7254" s="871">
        <v>594</v>
      </c>
      <c r="G7254" s="504">
        <v>642.5</v>
      </c>
      <c r="H7254" s="504">
        <v>594</v>
      </c>
      <c r="I7254" s="510">
        <v>1236.5</v>
      </c>
    </row>
    <row r="7255" spans="3:9">
      <c r="C7255" s="870">
        <v>45773</v>
      </c>
      <c r="D7255" s="872">
        <v>0.75</v>
      </c>
      <c r="E7255" s="871">
        <v>650.20000000000005</v>
      </c>
      <c r="F7255" s="871">
        <v>564</v>
      </c>
      <c r="G7255" s="504">
        <v>650.20000000000005</v>
      </c>
      <c r="H7255" s="504">
        <v>564</v>
      </c>
      <c r="I7255" s="510">
        <v>1214.2</v>
      </c>
    </row>
    <row r="7256" spans="3:9">
      <c r="C7256" s="870">
        <v>45773</v>
      </c>
      <c r="D7256" s="872">
        <v>0.79166666666666663</v>
      </c>
      <c r="E7256" s="871">
        <v>604.1</v>
      </c>
      <c r="F7256" s="871">
        <v>425</v>
      </c>
      <c r="G7256" s="504">
        <v>604.1</v>
      </c>
      <c r="H7256" s="504">
        <v>425</v>
      </c>
      <c r="I7256" s="510">
        <v>1029.0999999999999</v>
      </c>
    </row>
    <row r="7257" spans="3:9">
      <c r="C7257" s="870">
        <v>45773</v>
      </c>
      <c r="D7257" s="872">
        <v>0.83333333333333337</v>
      </c>
      <c r="E7257" s="871">
        <v>637.9</v>
      </c>
      <c r="F7257" s="871">
        <v>489</v>
      </c>
      <c r="G7257" s="504">
        <v>637.9</v>
      </c>
      <c r="H7257" s="504">
        <v>489</v>
      </c>
      <c r="I7257" s="510">
        <v>1126.9000000000001</v>
      </c>
    </row>
    <row r="7258" spans="3:9">
      <c r="C7258" s="870">
        <v>45773</v>
      </c>
      <c r="D7258" s="872">
        <v>0.875</v>
      </c>
      <c r="E7258" s="871">
        <v>599.70000000000005</v>
      </c>
      <c r="F7258" s="871">
        <v>525</v>
      </c>
      <c r="G7258" s="504">
        <v>599.70000000000005</v>
      </c>
      <c r="H7258" s="504">
        <v>525</v>
      </c>
      <c r="I7258" s="510">
        <v>1124.7</v>
      </c>
    </row>
    <row r="7259" spans="3:9">
      <c r="C7259" s="870">
        <v>45773</v>
      </c>
      <c r="D7259" s="872">
        <v>0.91666666666666663</v>
      </c>
      <c r="E7259" s="871">
        <v>618.20000000000005</v>
      </c>
      <c r="F7259" s="871">
        <v>532</v>
      </c>
      <c r="G7259" s="504">
        <v>618.20000000000005</v>
      </c>
      <c r="H7259" s="504">
        <v>532</v>
      </c>
      <c r="I7259" s="510">
        <v>1150.2</v>
      </c>
    </row>
    <row r="7260" spans="3:9">
      <c r="C7260" s="870">
        <v>45773</v>
      </c>
      <c r="D7260" s="872">
        <v>0.95833333333333337</v>
      </c>
      <c r="E7260" s="871">
        <v>650.4</v>
      </c>
      <c r="F7260" s="871">
        <v>593</v>
      </c>
      <c r="G7260" s="504">
        <v>650.4</v>
      </c>
      <c r="H7260" s="504">
        <v>593</v>
      </c>
      <c r="I7260" s="510">
        <v>1243.4000000000001</v>
      </c>
    </row>
    <row r="7261" spans="3:9">
      <c r="C7261" s="870">
        <v>45774</v>
      </c>
      <c r="D7261" s="872">
        <v>0</v>
      </c>
      <c r="E7261" s="871">
        <v>650</v>
      </c>
      <c r="F7261" s="871">
        <v>596</v>
      </c>
      <c r="G7261" s="504">
        <v>650</v>
      </c>
      <c r="H7261" s="504">
        <v>596</v>
      </c>
      <c r="I7261" s="510">
        <v>1246</v>
      </c>
    </row>
    <row r="7262" spans="3:9">
      <c r="C7262" s="870">
        <v>45774</v>
      </c>
      <c r="D7262" s="872">
        <v>4.1666666666666664E-2</v>
      </c>
      <c r="E7262" s="871">
        <v>647.1</v>
      </c>
      <c r="F7262" s="871">
        <v>599</v>
      </c>
      <c r="G7262" s="504">
        <v>647.1</v>
      </c>
      <c r="H7262" s="504">
        <v>599</v>
      </c>
      <c r="I7262" s="510">
        <v>1246.0999999999999</v>
      </c>
    </row>
    <row r="7263" spans="3:9">
      <c r="C7263" s="870">
        <v>45774</v>
      </c>
      <c r="D7263" s="872">
        <v>8.3333333333333329E-2</v>
      </c>
      <c r="E7263" s="871">
        <v>632.4</v>
      </c>
      <c r="F7263" s="871">
        <v>605</v>
      </c>
      <c r="G7263" s="504">
        <v>632.4</v>
      </c>
      <c r="H7263" s="504">
        <v>605</v>
      </c>
      <c r="I7263" s="510">
        <v>1237.4000000000001</v>
      </c>
    </row>
    <row r="7264" spans="3:9">
      <c r="C7264" s="870">
        <v>45774</v>
      </c>
      <c r="D7264" s="872">
        <v>0.125</v>
      </c>
      <c r="E7264" s="871">
        <v>702.5</v>
      </c>
      <c r="F7264" s="871">
        <v>605</v>
      </c>
      <c r="G7264" s="504">
        <v>702.5</v>
      </c>
      <c r="H7264" s="504">
        <v>605</v>
      </c>
      <c r="I7264" s="510">
        <v>1307.5</v>
      </c>
    </row>
    <row r="7265" spans="3:9">
      <c r="C7265" s="870">
        <v>45774</v>
      </c>
      <c r="D7265" s="872">
        <v>0.16666666666666666</v>
      </c>
      <c r="E7265" s="871">
        <v>599.1</v>
      </c>
      <c r="F7265" s="871">
        <v>606</v>
      </c>
      <c r="G7265" s="504">
        <v>599.1</v>
      </c>
      <c r="H7265" s="504">
        <v>606</v>
      </c>
      <c r="I7265" s="510">
        <v>1205.0999999999999</v>
      </c>
    </row>
    <row r="7266" spans="3:9">
      <c r="C7266" s="870">
        <v>45774</v>
      </c>
      <c r="D7266" s="872">
        <v>0.20833333333333334</v>
      </c>
      <c r="E7266" s="871">
        <v>642</v>
      </c>
      <c r="F7266" s="871">
        <v>607</v>
      </c>
      <c r="G7266" s="504">
        <v>642</v>
      </c>
      <c r="H7266" s="504">
        <v>607</v>
      </c>
      <c r="I7266" s="510">
        <v>1249</v>
      </c>
    </row>
    <row r="7267" spans="3:9">
      <c r="C7267" s="870">
        <v>45774</v>
      </c>
      <c r="D7267" s="872">
        <v>0.25</v>
      </c>
      <c r="E7267" s="871">
        <v>662.4</v>
      </c>
      <c r="F7267" s="871">
        <v>448</v>
      </c>
      <c r="G7267" s="504">
        <v>662.4</v>
      </c>
      <c r="H7267" s="504">
        <v>448</v>
      </c>
      <c r="I7267" s="510">
        <v>1110.4000000000001</v>
      </c>
    </row>
    <row r="7268" spans="3:9">
      <c r="C7268" s="870">
        <v>45774</v>
      </c>
      <c r="D7268" s="872">
        <v>0.29166666666666669</v>
      </c>
      <c r="E7268" s="871">
        <v>810.8</v>
      </c>
      <c r="F7268" s="871">
        <v>546</v>
      </c>
      <c r="G7268" s="504">
        <v>810.8</v>
      </c>
      <c r="H7268" s="504">
        <v>546</v>
      </c>
      <c r="I7268" s="510">
        <v>1356.8</v>
      </c>
    </row>
    <row r="7269" spans="3:9">
      <c r="C7269" s="870">
        <v>45774</v>
      </c>
      <c r="D7269" s="872">
        <v>0.33333333333333331</v>
      </c>
      <c r="E7269" s="871">
        <v>723.7</v>
      </c>
      <c r="F7269" s="871">
        <v>594</v>
      </c>
      <c r="G7269" s="504">
        <v>723.7</v>
      </c>
      <c r="H7269" s="504">
        <v>594</v>
      </c>
      <c r="I7269" s="510">
        <v>1317.7</v>
      </c>
    </row>
    <row r="7270" spans="3:9">
      <c r="C7270" s="870">
        <v>45774</v>
      </c>
      <c r="D7270" s="872">
        <v>0.375</v>
      </c>
      <c r="E7270" s="871">
        <v>650.1</v>
      </c>
      <c r="F7270" s="871">
        <v>598</v>
      </c>
      <c r="G7270" s="504">
        <v>650.1</v>
      </c>
      <c r="H7270" s="504">
        <v>598</v>
      </c>
      <c r="I7270" s="510">
        <v>1248.0999999999999</v>
      </c>
    </row>
    <row r="7271" spans="3:9">
      <c r="C7271" s="870">
        <v>45774</v>
      </c>
      <c r="D7271" s="872">
        <v>0.41666666666666669</v>
      </c>
      <c r="E7271" s="871">
        <v>659.1</v>
      </c>
      <c r="F7271" s="871">
        <v>596</v>
      </c>
      <c r="G7271" s="504">
        <v>659.1</v>
      </c>
      <c r="H7271" s="504">
        <v>596</v>
      </c>
      <c r="I7271" s="510">
        <v>1255.0999999999999</v>
      </c>
    </row>
    <row r="7272" spans="3:9">
      <c r="C7272" s="870">
        <v>45774</v>
      </c>
      <c r="D7272" s="872">
        <v>0.45833333333333331</v>
      </c>
      <c r="E7272" s="871">
        <v>666.4</v>
      </c>
      <c r="F7272" s="871">
        <v>596</v>
      </c>
      <c r="G7272" s="504">
        <v>666.4</v>
      </c>
      <c r="H7272" s="504">
        <v>596</v>
      </c>
      <c r="I7272" s="510">
        <v>1262.4000000000001</v>
      </c>
    </row>
    <row r="7273" spans="3:9">
      <c r="C7273" s="870">
        <v>45774</v>
      </c>
      <c r="D7273" s="872">
        <v>0.5</v>
      </c>
      <c r="E7273" s="871">
        <v>661.1</v>
      </c>
      <c r="F7273" s="871">
        <v>582</v>
      </c>
      <c r="G7273" s="504">
        <v>661.1</v>
      </c>
      <c r="H7273" s="504">
        <v>582</v>
      </c>
      <c r="I7273" s="510">
        <v>1243.0999999999999</v>
      </c>
    </row>
    <row r="7274" spans="3:9">
      <c r="C7274" s="870">
        <v>45774</v>
      </c>
      <c r="D7274" s="872">
        <v>0.54166666666666663</v>
      </c>
      <c r="E7274" s="871">
        <v>645.9</v>
      </c>
      <c r="F7274" s="871">
        <v>538</v>
      </c>
      <c r="G7274" s="504">
        <v>645.9</v>
      </c>
      <c r="H7274" s="504">
        <v>538</v>
      </c>
      <c r="I7274" s="510">
        <v>1183.9000000000001</v>
      </c>
    </row>
    <row r="7275" spans="3:9">
      <c r="C7275" s="870">
        <v>45774</v>
      </c>
      <c r="D7275" s="872">
        <v>0.58333333333333337</v>
      </c>
      <c r="E7275" s="871">
        <v>645.4</v>
      </c>
      <c r="F7275" s="871">
        <v>525</v>
      </c>
      <c r="G7275" s="504">
        <v>645.4</v>
      </c>
      <c r="H7275" s="504">
        <v>525</v>
      </c>
      <c r="I7275" s="510">
        <v>1170.4000000000001</v>
      </c>
    </row>
    <row r="7276" spans="3:9">
      <c r="C7276" s="870">
        <v>45774</v>
      </c>
      <c r="D7276" s="872">
        <v>0.625</v>
      </c>
      <c r="E7276" s="871">
        <v>586.1</v>
      </c>
      <c r="F7276" s="871">
        <v>505</v>
      </c>
      <c r="G7276" s="504">
        <v>586.1</v>
      </c>
      <c r="H7276" s="504">
        <v>505</v>
      </c>
      <c r="I7276" s="510">
        <v>1091.0999999999999</v>
      </c>
    </row>
    <row r="7277" spans="3:9">
      <c r="C7277" s="870">
        <v>45774</v>
      </c>
      <c r="D7277" s="872">
        <v>0.66666666666666663</v>
      </c>
      <c r="E7277" s="871">
        <v>617.29999999999995</v>
      </c>
      <c r="F7277" s="871">
        <v>464</v>
      </c>
      <c r="G7277" s="504">
        <v>617.29999999999995</v>
      </c>
      <c r="H7277" s="504">
        <v>464</v>
      </c>
      <c r="I7277" s="510">
        <v>1081.3</v>
      </c>
    </row>
    <row r="7278" spans="3:9">
      <c r="C7278" s="870">
        <v>45774</v>
      </c>
      <c r="D7278" s="872">
        <v>0.70833333333333337</v>
      </c>
      <c r="E7278" s="871">
        <v>650.9</v>
      </c>
      <c r="F7278" s="871">
        <v>464</v>
      </c>
      <c r="G7278" s="504">
        <v>650.9</v>
      </c>
      <c r="H7278" s="504">
        <v>464</v>
      </c>
      <c r="I7278" s="510">
        <v>1114.9000000000001</v>
      </c>
    </row>
    <row r="7279" spans="3:9">
      <c r="C7279" s="870">
        <v>45774</v>
      </c>
      <c r="D7279" s="872">
        <v>0.75</v>
      </c>
      <c r="E7279" s="871">
        <v>708.3</v>
      </c>
      <c r="F7279" s="871">
        <v>548</v>
      </c>
      <c r="G7279" s="504">
        <v>708.3</v>
      </c>
      <c r="H7279" s="504">
        <v>548</v>
      </c>
      <c r="I7279" s="510">
        <v>1256.3</v>
      </c>
    </row>
    <row r="7280" spans="3:9">
      <c r="C7280" s="870">
        <v>45774</v>
      </c>
      <c r="D7280" s="872">
        <v>0.79166666666666663</v>
      </c>
      <c r="E7280" s="871">
        <v>598.1</v>
      </c>
      <c r="F7280" s="871">
        <v>529</v>
      </c>
      <c r="G7280" s="504">
        <v>598.1</v>
      </c>
      <c r="H7280" s="504">
        <v>529</v>
      </c>
      <c r="I7280" s="510">
        <v>1127.0999999999999</v>
      </c>
    </row>
    <row r="7281" spans="3:9">
      <c r="C7281" s="870">
        <v>45774</v>
      </c>
      <c r="D7281" s="872">
        <v>0.83333333333333337</v>
      </c>
      <c r="E7281" s="871">
        <v>648.9</v>
      </c>
      <c r="F7281" s="871">
        <v>604</v>
      </c>
      <c r="G7281" s="504">
        <v>648.9</v>
      </c>
      <c r="H7281" s="504">
        <v>604</v>
      </c>
      <c r="I7281" s="510">
        <v>1252.9000000000001</v>
      </c>
    </row>
    <row r="7282" spans="3:9">
      <c r="C7282" s="870">
        <v>45774</v>
      </c>
      <c r="D7282" s="872">
        <v>0.875</v>
      </c>
      <c r="E7282" s="871">
        <v>693.4</v>
      </c>
      <c r="F7282" s="871">
        <v>612</v>
      </c>
      <c r="G7282" s="504">
        <v>693.4</v>
      </c>
      <c r="H7282" s="504">
        <v>612</v>
      </c>
      <c r="I7282" s="510">
        <v>1305.4000000000001</v>
      </c>
    </row>
    <row r="7283" spans="3:9">
      <c r="C7283" s="870">
        <v>45774</v>
      </c>
      <c r="D7283" s="872">
        <v>0.91666666666666663</v>
      </c>
      <c r="E7283" s="871">
        <v>603.9</v>
      </c>
      <c r="F7283" s="871">
        <v>616</v>
      </c>
      <c r="G7283" s="504">
        <v>603.9</v>
      </c>
      <c r="H7283" s="504">
        <v>616</v>
      </c>
      <c r="I7283" s="510">
        <v>1219.9000000000001</v>
      </c>
    </row>
    <row r="7284" spans="3:9">
      <c r="C7284" s="870">
        <v>45774</v>
      </c>
      <c r="D7284" s="872">
        <v>0.95833333333333337</v>
      </c>
      <c r="E7284" s="871">
        <v>564.4</v>
      </c>
      <c r="F7284" s="871">
        <v>615</v>
      </c>
      <c r="G7284" s="504">
        <v>564.4</v>
      </c>
      <c r="H7284" s="504">
        <v>615</v>
      </c>
      <c r="I7284" s="510">
        <v>1179.4000000000001</v>
      </c>
    </row>
    <row r="7285" spans="3:9">
      <c r="C7285" s="870">
        <v>45775</v>
      </c>
      <c r="D7285" s="872">
        <v>0</v>
      </c>
      <c r="E7285" s="871">
        <v>640.29999999999995</v>
      </c>
      <c r="F7285" s="871">
        <v>623</v>
      </c>
      <c r="G7285" s="504">
        <v>640.29999999999995</v>
      </c>
      <c r="H7285" s="504">
        <v>623</v>
      </c>
      <c r="I7285" s="510">
        <v>1263.3</v>
      </c>
    </row>
    <row r="7286" spans="3:9">
      <c r="C7286" s="870">
        <v>45775</v>
      </c>
      <c r="D7286" s="872">
        <v>4.1666666666666664E-2</v>
      </c>
      <c r="E7286" s="871">
        <v>586.9</v>
      </c>
      <c r="F7286" s="871">
        <v>625</v>
      </c>
      <c r="G7286" s="504">
        <v>586.9</v>
      </c>
      <c r="H7286" s="504">
        <v>625</v>
      </c>
      <c r="I7286" s="510">
        <v>1211.9000000000001</v>
      </c>
    </row>
    <row r="7287" spans="3:9">
      <c r="C7287" s="870">
        <v>45775</v>
      </c>
      <c r="D7287" s="872">
        <v>8.3333333333333329E-2</v>
      </c>
      <c r="E7287" s="871">
        <v>554.1</v>
      </c>
      <c r="F7287" s="871">
        <v>599</v>
      </c>
      <c r="G7287" s="504">
        <v>554.1</v>
      </c>
      <c r="H7287" s="504">
        <v>599</v>
      </c>
      <c r="I7287" s="510">
        <v>1153.0999999999999</v>
      </c>
    </row>
    <row r="7288" spans="3:9">
      <c r="C7288" s="870">
        <v>45775</v>
      </c>
      <c r="D7288" s="872">
        <v>0.125</v>
      </c>
      <c r="E7288" s="871">
        <v>675.1</v>
      </c>
      <c r="F7288" s="871">
        <v>565</v>
      </c>
      <c r="G7288" s="504">
        <v>675.1</v>
      </c>
      <c r="H7288" s="504">
        <v>565</v>
      </c>
      <c r="I7288" s="510">
        <v>1240.0999999999999</v>
      </c>
    </row>
    <row r="7289" spans="3:9">
      <c r="C7289" s="870">
        <v>45775</v>
      </c>
      <c r="D7289" s="872">
        <v>0.16666666666666666</v>
      </c>
      <c r="E7289" s="871">
        <v>599.6</v>
      </c>
      <c r="F7289" s="871">
        <v>552</v>
      </c>
      <c r="G7289" s="504">
        <v>599.6</v>
      </c>
      <c r="H7289" s="504">
        <v>552</v>
      </c>
      <c r="I7289" s="510">
        <v>1151.5999999999999</v>
      </c>
    </row>
    <row r="7290" spans="3:9">
      <c r="C7290" s="870">
        <v>45775</v>
      </c>
      <c r="D7290" s="872">
        <v>0.20833333333333334</v>
      </c>
      <c r="E7290" s="871">
        <v>568</v>
      </c>
      <c r="F7290" s="871">
        <v>463</v>
      </c>
      <c r="G7290" s="504">
        <v>568</v>
      </c>
      <c r="H7290" s="504">
        <v>463</v>
      </c>
      <c r="I7290" s="510">
        <v>1031</v>
      </c>
    </row>
    <row r="7291" spans="3:9">
      <c r="C7291" s="870">
        <v>45775</v>
      </c>
      <c r="D7291" s="872">
        <v>0.25</v>
      </c>
      <c r="E7291" s="871">
        <v>548.70000000000005</v>
      </c>
      <c r="F7291" s="871">
        <v>533</v>
      </c>
      <c r="G7291" s="504">
        <v>548.70000000000005</v>
      </c>
      <c r="H7291" s="504">
        <v>533</v>
      </c>
      <c r="I7291" s="510">
        <v>1081.7</v>
      </c>
    </row>
    <row r="7292" spans="3:9">
      <c r="C7292" s="870">
        <v>45775</v>
      </c>
      <c r="D7292" s="872">
        <v>0.29166666666666669</v>
      </c>
      <c r="E7292" s="871">
        <v>640.20000000000005</v>
      </c>
      <c r="F7292" s="871">
        <v>566</v>
      </c>
      <c r="G7292" s="504">
        <v>640.20000000000005</v>
      </c>
      <c r="H7292" s="504">
        <v>566</v>
      </c>
      <c r="I7292" s="510">
        <v>1206.2</v>
      </c>
    </row>
    <row r="7293" spans="3:9">
      <c r="C7293" s="870">
        <v>45775</v>
      </c>
      <c r="D7293" s="872">
        <v>0.33333333333333331</v>
      </c>
      <c r="E7293" s="871">
        <v>673.9</v>
      </c>
      <c r="F7293" s="871">
        <v>589</v>
      </c>
      <c r="G7293" s="504">
        <v>673.9</v>
      </c>
      <c r="H7293" s="504">
        <v>589</v>
      </c>
      <c r="I7293" s="510">
        <v>1262.9000000000001</v>
      </c>
    </row>
    <row r="7294" spans="3:9">
      <c r="C7294" s="870">
        <v>45775</v>
      </c>
      <c r="D7294" s="872">
        <v>0.375</v>
      </c>
      <c r="E7294" s="871">
        <v>585.9</v>
      </c>
      <c r="F7294" s="871">
        <v>591</v>
      </c>
      <c r="G7294" s="504">
        <v>585.9</v>
      </c>
      <c r="H7294" s="504">
        <v>591</v>
      </c>
      <c r="I7294" s="510">
        <v>1176.9000000000001</v>
      </c>
    </row>
    <row r="7295" spans="3:9">
      <c r="C7295" s="870">
        <v>45775</v>
      </c>
      <c r="D7295" s="872">
        <v>0.41666666666666669</v>
      </c>
      <c r="E7295" s="871">
        <v>620.79999999999995</v>
      </c>
      <c r="F7295" s="871">
        <v>595</v>
      </c>
      <c r="G7295" s="504">
        <v>620.79999999999995</v>
      </c>
      <c r="H7295" s="504">
        <v>595</v>
      </c>
      <c r="I7295" s="510">
        <v>1215.8</v>
      </c>
    </row>
    <row r="7296" spans="3:9">
      <c r="C7296" s="870">
        <v>45775</v>
      </c>
      <c r="D7296" s="872">
        <v>0.45833333333333331</v>
      </c>
      <c r="E7296" s="871">
        <v>623.70000000000005</v>
      </c>
      <c r="F7296" s="871">
        <v>598</v>
      </c>
      <c r="G7296" s="504">
        <v>623.70000000000005</v>
      </c>
      <c r="H7296" s="504">
        <v>598</v>
      </c>
      <c r="I7296" s="510">
        <v>1221.7</v>
      </c>
    </row>
    <row r="7297" spans="3:9">
      <c r="C7297" s="870">
        <v>45775</v>
      </c>
      <c r="D7297" s="872">
        <v>0.5</v>
      </c>
      <c r="E7297" s="871">
        <v>610.79999999999995</v>
      </c>
      <c r="F7297" s="871">
        <v>600</v>
      </c>
      <c r="G7297" s="504">
        <v>610.79999999999995</v>
      </c>
      <c r="H7297" s="504">
        <v>600</v>
      </c>
      <c r="I7297" s="510">
        <v>1210.8</v>
      </c>
    </row>
    <row r="7298" spans="3:9">
      <c r="C7298" s="870">
        <v>45775</v>
      </c>
      <c r="D7298" s="872">
        <v>0.54166666666666663</v>
      </c>
      <c r="E7298" s="871">
        <v>632.6</v>
      </c>
      <c r="F7298" s="871">
        <v>603</v>
      </c>
      <c r="G7298" s="504">
        <v>632.6</v>
      </c>
      <c r="H7298" s="504">
        <v>603</v>
      </c>
      <c r="I7298" s="510">
        <v>1235.5999999999999</v>
      </c>
    </row>
    <row r="7299" spans="3:9">
      <c r="C7299" s="870">
        <v>45775</v>
      </c>
      <c r="D7299" s="872">
        <v>0.58333333333333337</v>
      </c>
      <c r="E7299" s="871">
        <v>627.4</v>
      </c>
      <c r="F7299" s="871">
        <v>524</v>
      </c>
      <c r="G7299" s="504">
        <v>627.4</v>
      </c>
      <c r="H7299" s="504">
        <v>524</v>
      </c>
      <c r="I7299" s="510">
        <v>1151.4000000000001</v>
      </c>
    </row>
    <row r="7300" spans="3:9">
      <c r="C7300" s="870">
        <v>45775</v>
      </c>
      <c r="D7300" s="872">
        <v>0.625</v>
      </c>
      <c r="E7300" s="871">
        <v>656.8</v>
      </c>
      <c r="F7300" s="871">
        <v>594</v>
      </c>
      <c r="G7300" s="504">
        <v>656.8</v>
      </c>
      <c r="H7300" s="504">
        <v>594</v>
      </c>
      <c r="I7300" s="510">
        <v>1250.8</v>
      </c>
    </row>
    <row r="7301" spans="3:9">
      <c r="C7301" s="870">
        <v>45775</v>
      </c>
      <c r="D7301" s="872">
        <v>0.66666666666666663</v>
      </c>
      <c r="E7301" s="871">
        <v>633.29999999999995</v>
      </c>
      <c r="F7301" s="871">
        <v>598</v>
      </c>
      <c r="G7301" s="504">
        <v>633.29999999999995</v>
      </c>
      <c r="H7301" s="504">
        <v>598</v>
      </c>
      <c r="I7301" s="510">
        <v>1231.3</v>
      </c>
    </row>
    <row r="7302" spans="3:9">
      <c r="C7302" s="870">
        <v>45775</v>
      </c>
      <c r="D7302" s="872">
        <v>0.70833333333333337</v>
      </c>
      <c r="E7302" s="871">
        <v>655.1</v>
      </c>
      <c r="F7302" s="871">
        <v>597</v>
      </c>
      <c r="G7302" s="504">
        <v>655.1</v>
      </c>
      <c r="H7302" s="504">
        <v>597</v>
      </c>
      <c r="I7302" s="510">
        <v>1252.0999999999999</v>
      </c>
    </row>
    <row r="7303" spans="3:9">
      <c r="C7303" s="870">
        <v>45775</v>
      </c>
      <c r="D7303" s="872">
        <v>0.75</v>
      </c>
      <c r="E7303" s="871">
        <v>642.79999999999995</v>
      </c>
      <c r="F7303" s="871">
        <v>601</v>
      </c>
      <c r="G7303" s="504">
        <v>642.79999999999995</v>
      </c>
      <c r="H7303" s="504">
        <v>601</v>
      </c>
      <c r="I7303" s="510">
        <v>1243.8</v>
      </c>
    </row>
    <row r="7304" spans="3:9">
      <c r="C7304" s="870">
        <v>45775</v>
      </c>
      <c r="D7304" s="872">
        <v>0.79166666666666663</v>
      </c>
      <c r="E7304" s="871">
        <v>674.8</v>
      </c>
      <c r="F7304" s="871">
        <v>618</v>
      </c>
      <c r="G7304" s="504">
        <v>674.8</v>
      </c>
      <c r="H7304" s="504">
        <v>618</v>
      </c>
      <c r="I7304" s="510">
        <v>1292.8</v>
      </c>
    </row>
    <row r="7305" spans="3:9">
      <c r="C7305" s="870">
        <v>45775</v>
      </c>
      <c r="D7305" s="872">
        <v>0.83333333333333337</v>
      </c>
      <c r="E7305" s="871">
        <v>686.4</v>
      </c>
      <c r="F7305" s="871">
        <v>626</v>
      </c>
      <c r="G7305" s="504">
        <v>686.4</v>
      </c>
      <c r="H7305" s="504">
        <v>626</v>
      </c>
      <c r="I7305" s="510">
        <v>1312.4</v>
      </c>
    </row>
    <row r="7306" spans="3:9">
      <c r="C7306" s="870">
        <v>45775</v>
      </c>
      <c r="D7306" s="872">
        <v>0.875</v>
      </c>
      <c r="E7306" s="871">
        <v>576</v>
      </c>
      <c r="F7306" s="871">
        <v>614</v>
      </c>
      <c r="G7306" s="504">
        <v>576</v>
      </c>
      <c r="H7306" s="504">
        <v>614</v>
      </c>
      <c r="I7306" s="510">
        <v>1190</v>
      </c>
    </row>
    <row r="7307" spans="3:9">
      <c r="C7307" s="870">
        <v>45775</v>
      </c>
      <c r="D7307" s="872">
        <v>0.91666666666666663</v>
      </c>
      <c r="E7307" s="871">
        <v>687.2</v>
      </c>
      <c r="F7307" s="871">
        <v>615</v>
      </c>
      <c r="G7307" s="504">
        <v>687.2</v>
      </c>
      <c r="H7307" s="504">
        <v>615</v>
      </c>
      <c r="I7307" s="510">
        <v>1302.2</v>
      </c>
    </row>
    <row r="7308" spans="3:9">
      <c r="C7308" s="870">
        <v>45775</v>
      </c>
      <c r="D7308" s="872">
        <v>0.95833333333333337</v>
      </c>
      <c r="E7308" s="871">
        <v>585.79999999999995</v>
      </c>
      <c r="F7308" s="871">
        <v>623</v>
      </c>
      <c r="G7308" s="504">
        <v>585.79999999999995</v>
      </c>
      <c r="H7308" s="504">
        <v>623</v>
      </c>
      <c r="I7308" s="510">
        <v>1208.8</v>
      </c>
    </row>
    <row r="7309" spans="3:9">
      <c r="C7309" s="870">
        <v>45776</v>
      </c>
      <c r="D7309" s="872">
        <v>0</v>
      </c>
      <c r="E7309" s="871">
        <v>605.9</v>
      </c>
      <c r="F7309" s="871">
        <v>593</v>
      </c>
      <c r="G7309" s="504">
        <v>605.9</v>
      </c>
      <c r="H7309" s="504">
        <v>593</v>
      </c>
      <c r="I7309" s="510">
        <v>1198.9000000000001</v>
      </c>
    </row>
    <row r="7310" spans="3:9">
      <c r="C7310" s="870">
        <v>45776</v>
      </c>
      <c r="D7310" s="872">
        <v>4.1666666666666664E-2</v>
      </c>
      <c r="E7310" s="871">
        <v>696.3</v>
      </c>
      <c r="F7310" s="871">
        <v>620</v>
      </c>
      <c r="G7310" s="504">
        <v>696.3</v>
      </c>
      <c r="H7310" s="504">
        <v>620</v>
      </c>
      <c r="I7310" s="510">
        <v>1316.3</v>
      </c>
    </row>
    <row r="7311" spans="3:9">
      <c r="C7311" s="870">
        <v>45776</v>
      </c>
      <c r="D7311" s="872">
        <v>8.3333333333333329E-2</v>
      </c>
      <c r="E7311" s="871">
        <v>632.9</v>
      </c>
      <c r="F7311" s="871">
        <v>622</v>
      </c>
      <c r="G7311" s="504">
        <v>632.9</v>
      </c>
      <c r="H7311" s="504">
        <v>622</v>
      </c>
      <c r="I7311" s="510">
        <v>1254.9000000000001</v>
      </c>
    </row>
    <row r="7312" spans="3:9">
      <c r="C7312" s="870">
        <v>45776</v>
      </c>
      <c r="D7312" s="872">
        <v>0.125</v>
      </c>
      <c r="E7312" s="871">
        <v>589.70000000000005</v>
      </c>
      <c r="F7312" s="871">
        <v>622</v>
      </c>
      <c r="G7312" s="504">
        <v>589.70000000000005</v>
      </c>
      <c r="H7312" s="504">
        <v>622</v>
      </c>
      <c r="I7312" s="510">
        <v>1211.7</v>
      </c>
    </row>
    <row r="7313" spans="3:9">
      <c r="C7313" s="870">
        <v>45776</v>
      </c>
      <c r="D7313" s="872">
        <v>0.16666666666666666</v>
      </c>
      <c r="E7313" s="871">
        <v>668</v>
      </c>
      <c r="F7313" s="871">
        <v>620</v>
      </c>
      <c r="G7313" s="504">
        <v>668</v>
      </c>
      <c r="H7313" s="504">
        <v>620</v>
      </c>
      <c r="I7313" s="510">
        <v>1288</v>
      </c>
    </row>
    <row r="7314" spans="3:9">
      <c r="C7314" s="870">
        <v>45776</v>
      </c>
      <c r="D7314" s="872">
        <v>0.20833333333333334</v>
      </c>
      <c r="E7314" s="871">
        <v>616.20000000000005</v>
      </c>
      <c r="F7314" s="871">
        <v>622</v>
      </c>
      <c r="G7314" s="504">
        <v>616.20000000000005</v>
      </c>
      <c r="H7314" s="504">
        <v>622</v>
      </c>
      <c r="I7314" s="510">
        <v>1238.2</v>
      </c>
    </row>
    <row r="7315" spans="3:9">
      <c r="C7315" s="870">
        <v>45776</v>
      </c>
      <c r="D7315" s="872">
        <v>0.25</v>
      </c>
      <c r="E7315" s="871">
        <v>607.79999999999995</v>
      </c>
      <c r="F7315" s="871">
        <v>618</v>
      </c>
      <c r="G7315" s="504">
        <v>607.79999999999995</v>
      </c>
      <c r="H7315" s="504">
        <v>618</v>
      </c>
      <c r="I7315" s="510">
        <v>1225.8</v>
      </c>
    </row>
    <row r="7316" spans="3:9">
      <c r="C7316" s="870">
        <v>45776</v>
      </c>
      <c r="D7316" s="872">
        <v>0.29166666666666669</v>
      </c>
      <c r="E7316" s="871">
        <v>626.4</v>
      </c>
      <c r="F7316" s="871">
        <v>618</v>
      </c>
      <c r="G7316" s="504">
        <v>626.4</v>
      </c>
      <c r="H7316" s="504">
        <v>618</v>
      </c>
      <c r="I7316" s="510">
        <v>1244.4000000000001</v>
      </c>
    </row>
    <row r="7317" spans="3:9">
      <c r="C7317" s="870">
        <v>45776</v>
      </c>
      <c r="D7317" s="872">
        <v>0.33333333333333331</v>
      </c>
      <c r="E7317" s="871">
        <v>638.29999999999995</v>
      </c>
      <c r="F7317" s="871">
        <v>620</v>
      </c>
      <c r="G7317" s="504">
        <v>638.29999999999995</v>
      </c>
      <c r="H7317" s="504">
        <v>620</v>
      </c>
      <c r="I7317" s="510">
        <v>1258.3</v>
      </c>
    </row>
    <row r="7318" spans="3:9">
      <c r="C7318" s="870">
        <v>45776</v>
      </c>
      <c r="D7318" s="872">
        <v>0.375</v>
      </c>
      <c r="E7318" s="871">
        <v>620.70000000000005</v>
      </c>
      <c r="F7318" s="871">
        <v>605</v>
      </c>
      <c r="G7318" s="504">
        <v>620.70000000000005</v>
      </c>
      <c r="H7318" s="504">
        <v>605</v>
      </c>
      <c r="I7318" s="510">
        <v>1225.7</v>
      </c>
    </row>
    <row r="7319" spans="3:9">
      <c r="C7319" s="870">
        <v>45776</v>
      </c>
      <c r="D7319" s="872">
        <v>0.41666666666666669</v>
      </c>
      <c r="E7319" s="871">
        <v>620.1</v>
      </c>
      <c r="F7319" s="871">
        <v>590</v>
      </c>
      <c r="G7319" s="504">
        <v>620.1</v>
      </c>
      <c r="H7319" s="504">
        <v>590</v>
      </c>
      <c r="I7319" s="510">
        <v>1210.0999999999999</v>
      </c>
    </row>
    <row r="7320" spans="3:9">
      <c r="C7320" s="870">
        <v>45776</v>
      </c>
      <c r="D7320" s="872">
        <v>0.45833333333333331</v>
      </c>
      <c r="E7320" s="871">
        <v>625.20000000000005</v>
      </c>
      <c r="F7320" s="871">
        <v>594</v>
      </c>
      <c r="G7320" s="504">
        <v>625.20000000000005</v>
      </c>
      <c r="H7320" s="504">
        <v>594</v>
      </c>
      <c r="I7320" s="510">
        <v>1219.2</v>
      </c>
    </row>
    <row r="7321" spans="3:9">
      <c r="C7321" s="870">
        <v>45776</v>
      </c>
      <c r="D7321" s="872">
        <v>0.5</v>
      </c>
      <c r="E7321" s="871">
        <v>624.9</v>
      </c>
      <c r="F7321" s="871">
        <v>591</v>
      </c>
      <c r="G7321" s="504">
        <v>624.9</v>
      </c>
      <c r="H7321" s="504">
        <v>591</v>
      </c>
      <c r="I7321" s="510">
        <v>1215.9000000000001</v>
      </c>
    </row>
    <row r="7322" spans="3:9">
      <c r="C7322" s="870">
        <v>45776</v>
      </c>
      <c r="D7322" s="872">
        <v>0.54166666666666663</v>
      </c>
      <c r="E7322" s="871">
        <v>625</v>
      </c>
      <c r="F7322" s="871">
        <v>586</v>
      </c>
      <c r="G7322" s="504">
        <v>625</v>
      </c>
      <c r="H7322" s="504">
        <v>586</v>
      </c>
      <c r="I7322" s="510">
        <v>1211</v>
      </c>
    </row>
    <row r="7323" spans="3:9">
      <c r="C7323" s="870">
        <v>45776</v>
      </c>
      <c r="D7323" s="872">
        <v>0.58333333333333337</v>
      </c>
      <c r="E7323" s="871">
        <v>681.9</v>
      </c>
      <c r="F7323" s="871">
        <v>589</v>
      </c>
      <c r="G7323" s="504">
        <v>681.9</v>
      </c>
      <c r="H7323" s="504">
        <v>589</v>
      </c>
      <c r="I7323" s="510">
        <v>1270.9000000000001</v>
      </c>
    </row>
    <row r="7324" spans="3:9">
      <c r="C7324" s="870">
        <v>45776</v>
      </c>
      <c r="D7324" s="872">
        <v>0.625</v>
      </c>
      <c r="E7324" s="871">
        <v>658.5</v>
      </c>
      <c r="F7324" s="871">
        <v>606</v>
      </c>
      <c r="G7324" s="504">
        <v>658.5</v>
      </c>
      <c r="H7324" s="504">
        <v>606</v>
      </c>
      <c r="I7324" s="510">
        <v>1264.5</v>
      </c>
    </row>
    <row r="7325" spans="3:9">
      <c r="C7325" s="870">
        <v>45776</v>
      </c>
      <c r="D7325" s="872">
        <v>0.66666666666666663</v>
      </c>
      <c r="E7325" s="871">
        <v>627.9</v>
      </c>
      <c r="F7325" s="871">
        <v>615</v>
      </c>
      <c r="G7325" s="504">
        <v>627.9</v>
      </c>
      <c r="H7325" s="504">
        <v>615</v>
      </c>
      <c r="I7325" s="510">
        <v>1242.9000000000001</v>
      </c>
    </row>
    <row r="7326" spans="3:9">
      <c r="C7326" s="870">
        <v>45776</v>
      </c>
      <c r="D7326" s="872">
        <v>0.70833333333333337</v>
      </c>
      <c r="E7326" s="871">
        <v>632.4</v>
      </c>
      <c r="F7326" s="871">
        <v>620</v>
      </c>
      <c r="G7326" s="504">
        <v>632.4</v>
      </c>
      <c r="H7326" s="504">
        <v>620</v>
      </c>
      <c r="I7326" s="510">
        <v>1252.4000000000001</v>
      </c>
    </row>
    <row r="7327" spans="3:9">
      <c r="C7327" s="870">
        <v>45776</v>
      </c>
      <c r="D7327" s="872">
        <v>0.75</v>
      </c>
      <c r="E7327" s="871">
        <v>623.5</v>
      </c>
      <c r="F7327" s="871">
        <v>620</v>
      </c>
      <c r="G7327" s="504">
        <v>623.5</v>
      </c>
      <c r="H7327" s="504">
        <v>620</v>
      </c>
      <c r="I7327" s="510">
        <v>1243.5</v>
      </c>
    </row>
    <row r="7328" spans="3:9">
      <c r="C7328" s="870">
        <v>45776</v>
      </c>
      <c r="D7328" s="872">
        <v>0.79166666666666663</v>
      </c>
      <c r="E7328" s="871">
        <v>620.1</v>
      </c>
      <c r="F7328" s="871">
        <v>613</v>
      </c>
      <c r="G7328" s="504">
        <v>620.1</v>
      </c>
      <c r="H7328" s="504">
        <v>613</v>
      </c>
      <c r="I7328" s="510">
        <v>1233.0999999999999</v>
      </c>
    </row>
    <row r="7329" spans="3:9">
      <c r="C7329" s="870">
        <v>45776</v>
      </c>
      <c r="D7329" s="872">
        <v>0.83333333333333337</v>
      </c>
      <c r="E7329" s="871">
        <v>692.2</v>
      </c>
      <c r="F7329" s="871">
        <v>620</v>
      </c>
      <c r="G7329" s="504">
        <v>692.2</v>
      </c>
      <c r="H7329" s="504">
        <v>620</v>
      </c>
      <c r="I7329" s="510">
        <v>1312.2</v>
      </c>
    </row>
    <row r="7330" spans="3:9">
      <c r="C7330" s="870">
        <v>45776</v>
      </c>
      <c r="D7330" s="872">
        <v>0.875</v>
      </c>
      <c r="E7330" s="871">
        <v>799.7</v>
      </c>
      <c r="F7330" s="871">
        <v>621</v>
      </c>
      <c r="G7330" s="504">
        <v>799.7</v>
      </c>
      <c r="H7330" s="504">
        <v>621</v>
      </c>
      <c r="I7330" s="510">
        <v>1420.7</v>
      </c>
    </row>
    <row r="7331" spans="3:9">
      <c r="C7331" s="870">
        <v>45776</v>
      </c>
      <c r="D7331" s="872">
        <v>0.91666666666666663</v>
      </c>
      <c r="E7331" s="871">
        <v>814.1</v>
      </c>
      <c r="F7331" s="871">
        <v>602</v>
      </c>
      <c r="G7331" s="504">
        <v>814.1</v>
      </c>
      <c r="H7331" s="504">
        <v>602</v>
      </c>
      <c r="I7331" s="510">
        <v>1416.1</v>
      </c>
    </row>
    <row r="7332" spans="3:9">
      <c r="C7332" s="870">
        <v>45776</v>
      </c>
      <c r="D7332" s="872">
        <v>0.95833333333333337</v>
      </c>
      <c r="E7332" s="871">
        <v>557.6</v>
      </c>
      <c r="F7332" s="871">
        <v>599</v>
      </c>
      <c r="G7332" s="504">
        <v>557.6</v>
      </c>
      <c r="H7332" s="504">
        <v>599</v>
      </c>
      <c r="I7332" s="510">
        <v>1156.5999999999999</v>
      </c>
    </row>
    <row r="7333" spans="3:9">
      <c r="C7333" s="870">
        <v>45777</v>
      </c>
      <c r="D7333" s="872">
        <v>0</v>
      </c>
      <c r="E7333" s="871">
        <v>713.5</v>
      </c>
      <c r="F7333" s="871">
        <v>591</v>
      </c>
      <c r="G7333" s="504">
        <v>713.5</v>
      </c>
      <c r="H7333" s="504">
        <v>591</v>
      </c>
      <c r="I7333" s="510">
        <v>1304.5</v>
      </c>
    </row>
    <row r="7334" spans="3:9">
      <c r="C7334" s="870">
        <v>45777</v>
      </c>
      <c r="D7334" s="872">
        <v>4.1666666666666664E-2</v>
      </c>
      <c r="E7334" s="871">
        <v>626.29999999999995</v>
      </c>
      <c r="F7334" s="871">
        <v>571</v>
      </c>
      <c r="G7334" s="504">
        <v>626.29999999999995</v>
      </c>
      <c r="H7334" s="504">
        <v>571</v>
      </c>
      <c r="I7334" s="510">
        <v>1197.3</v>
      </c>
    </row>
    <row r="7335" spans="3:9">
      <c r="C7335" s="870">
        <v>45777</v>
      </c>
      <c r="D7335" s="872">
        <v>8.3333333333333329E-2</v>
      </c>
      <c r="E7335" s="871">
        <v>640</v>
      </c>
      <c r="F7335" s="871">
        <v>570</v>
      </c>
      <c r="G7335" s="504">
        <v>640</v>
      </c>
      <c r="H7335" s="504">
        <v>570</v>
      </c>
      <c r="I7335" s="510">
        <v>1210</v>
      </c>
    </row>
    <row r="7336" spans="3:9">
      <c r="C7336" s="870">
        <v>45777</v>
      </c>
      <c r="D7336" s="872">
        <v>0.125</v>
      </c>
      <c r="E7336" s="871">
        <v>639.9</v>
      </c>
      <c r="F7336" s="871">
        <v>574</v>
      </c>
      <c r="G7336" s="504">
        <v>639.9</v>
      </c>
      <c r="H7336" s="504">
        <v>574</v>
      </c>
      <c r="I7336" s="510">
        <v>1213.9000000000001</v>
      </c>
    </row>
    <row r="7337" spans="3:9">
      <c r="C7337" s="870">
        <v>45777</v>
      </c>
      <c r="D7337" s="872">
        <v>0.16666666666666666</v>
      </c>
      <c r="E7337" s="871">
        <v>674.2</v>
      </c>
      <c r="F7337" s="871">
        <v>608</v>
      </c>
      <c r="G7337" s="504">
        <v>674.2</v>
      </c>
      <c r="H7337" s="504">
        <v>608</v>
      </c>
      <c r="I7337" s="510">
        <v>1282.2</v>
      </c>
    </row>
    <row r="7338" spans="3:9">
      <c r="C7338" s="870">
        <v>45777</v>
      </c>
      <c r="D7338" s="872">
        <v>0.20833333333333334</v>
      </c>
      <c r="E7338" s="871">
        <v>680</v>
      </c>
      <c r="F7338" s="871">
        <v>577</v>
      </c>
      <c r="G7338" s="504">
        <v>680</v>
      </c>
      <c r="H7338" s="504">
        <v>577</v>
      </c>
      <c r="I7338" s="510">
        <v>1257</v>
      </c>
    </row>
    <row r="7339" spans="3:9">
      <c r="C7339" s="870">
        <v>45777</v>
      </c>
      <c r="D7339" s="872">
        <v>0.25</v>
      </c>
      <c r="E7339" s="871">
        <v>700.4</v>
      </c>
      <c r="F7339" s="871">
        <v>580</v>
      </c>
      <c r="G7339" s="504">
        <v>700.4</v>
      </c>
      <c r="H7339" s="504">
        <v>580</v>
      </c>
      <c r="I7339" s="510">
        <v>1280.4000000000001</v>
      </c>
    </row>
    <row r="7340" spans="3:9">
      <c r="C7340" s="870">
        <v>45777</v>
      </c>
      <c r="D7340" s="872">
        <v>0.29166666666666669</v>
      </c>
      <c r="E7340" s="871">
        <v>697.2</v>
      </c>
      <c r="F7340" s="871">
        <v>598</v>
      </c>
      <c r="G7340" s="504">
        <v>697.2</v>
      </c>
      <c r="H7340" s="504">
        <v>598</v>
      </c>
      <c r="I7340" s="510">
        <v>1295.2</v>
      </c>
    </row>
    <row r="7341" spans="3:9">
      <c r="C7341" s="870">
        <v>45777</v>
      </c>
      <c r="D7341" s="872">
        <v>0.33333333333333331</v>
      </c>
      <c r="E7341" s="871">
        <v>711.6</v>
      </c>
      <c r="F7341" s="871">
        <v>604</v>
      </c>
      <c r="G7341" s="504">
        <v>711.6</v>
      </c>
      <c r="H7341" s="504">
        <v>604</v>
      </c>
      <c r="I7341" s="510">
        <v>1315.6</v>
      </c>
    </row>
    <row r="7342" spans="3:9">
      <c r="C7342" s="870">
        <v>45777</v>
      </c>
      <c r="D7342" s="872">
        <v>0.375</v>
      </c>
      <c r="E7342" s="871">
        <v>697.5</v>
      </c>
      <c r="F7342" s="871">
        <v>606</v>
      </c>
      <c r="G7342" s="504">
        <v>697.5</v>
      </c>
      <c r="H7342" s="504">
        <v>606</v>
      </c>
      <c r="I7342" s="510">
        <v>1303.5</v>
      </c>
    </row>
    <row r="7343" spans="3:9">
      <c r="C7343" s="870">
        <v>45777</v>
      </c>
      <c r="D7343" s="872">
        <v>0.41666666666666669</v>
      </c>
      <c r="E7343" s="871">
        <v>717.3</v>
      </c>
      <c r="F7343" s="871">
        <v>581</v>
      </c>
      <c r="G7343" s="504">
        <v>717.3</v>
      </c>
      <c r="H7343" s="504">
        <v>581</v>
      </c>
      <c r="I7343" s="510">
        <v>1298.3</v>
      </c>
    </row>
    <row r="7344" spans="3:9">
      <c r="C7344" s="870">
        <v>45777</v>
      </c>
      <c r="D7344" s="872">
        <v>0.45833333333333331</v>
      </c>
      <c r="E7344" s="871">
        <v>701.4</v>
      </c>
      <c r="F7344" s="871">
        <v>571</v>
      </c>
      <c r="G7344" s="504">
        <v>701.4</v>
      </c>
      <c r="H7344" s="504">
        <v>571</v>
      </c>
      <c r="I7344" s="510">
        <v>1272.4000000000001</v>
      </c>
    </row>
    <row r="7345" spans="3:9">
      <c r="C7345" s="870">
        <v>45777</v>
      </c>
      <c r="D7345" s="872">
        <v>0.5</v>
      </c>
      <c r="E7345" s="871">
        <v>681.9</v>
      </c>
      <c r="F7345" s="871">
        <v>573</v>
      </c>
      <c r="G7345" s="504">
        <v>681.9</v>
      </c>
      <c r="H7345" s="504">
        <v>573</v>
      </c>
      <c r="I7345" s="510">
        <v>1254.9000000000001</v>
      </c>
    </row>
    <row r="7346" spans="3:9">
      <c r="C7346" s="870">
        <v>45777</v>
      </c>
      <c r="D7346" s="872">
        <v>0.54166666666666663</v>
      </c>
      <c r="E7346" s="871">
        <v>680</v>
      </c>
      <c r="F7346" s="871">
        <v>573</v>
      </c>
      <c r="G7346" s="504">
        <v>680</v>
      </c>
      <c r="H7346" s="504">
        <v>573</v>
      </c>
      <c r="I7346" s="510">
        <v>1253</v>
      </c>
    </row>
    <row r="7347" spans="3:9">
      <c r="C7347" s="870">
        <v>45777</v>
      </c>
      <c r="D7347" s="872">
        <v>0.58333333333333337</v>
      </c>
      <c r="E7347" s="871">
        <v>664.3</v>
      </c>
      <c r="F7347" s="871">
        <v>536</v>
      </c>
      <c r="G7347" s="504">
        <v>664.3</v>
      </c>
      <c r="H7347" s="504">
        <v>536</v>
      </c>
      <c r="I7347" s="510">
        <v>1200.3</v>
      </c>
    </row>
    <row r="7348" spans="3:9">
      <c r="C7348" s="870">
        <v>45777</v>
      </c>
      <c r="D7348" s="872">
        <v>0.625</v>
      </c>
      <c r="E7348" s="871">
        <v>655.6</v>
      </c>
      <c r="F7348" s="871">
        <v>494</v>
      </c>
      <c r="G7348" s="504">
        <v>655.6</v>
      </c>
      <c r="H7348" s="504">
        <v>494</v>
      </c>
      <c r="I7348" s="510">
        <v>1149.5999999999999</v>
      </c>
    </row>
    <row r="7349" spans="3:9">
      <c r="C7349" s="870">
        <v>45777</v>
      </c>
      <c r="D7349" s="872">
        <v>0.66666666666666663</v>
      </c>
      <c r="E7349" s="871">
        <v>664.8</v>
      </c>
      <c r="F7349" s="871">
        <v>497</v>
      </c>
      <c r="G7349" s="504">
        <v>664.8</v>
      </c>
      <c r="H7349" s="504">
        <v>497</v>
      </c>
      <c r="I7349" s="510">
        <v>1161.8</v>
      </c>
    </row>
    <row r="7350" spans="3:9">
      <c r="C7350" s="870">
        <v>45777</v>
      </c>
      <c r="D7350" s="872">
        <v>0.70833333333333337</v>
      </c>
      <c r="E7350" s="871">
        <v>599.6</v>
      </c>
      <c r="F7350" s="871">
        <v>532</v>
      </c>
      <c r="G7350" s="504">
        <v>599.6</v>
      </c>
      <c r="H7350" s="504">
        <v>532</v>
      </c>
      <c r="I7350" s="510">
        <v>1131.5999999999999</v>
      </c>
    </row>
    <row r="7351" spans="3:9">
      <c r="C7351" s="870">
        <v>45777</v>
      </c>
      <c r="D7351" s="872">
        <v>0.75</v>
      </c>
      <c r="E7351" s="871">
        <v>688.9</v>
      </c>
      <c r="F7351" s="871">
        <v>563</v>
      </c>
      <c r="G7351" s="504">
        <v>688.9</v>
      </c>
      <c r="H7351" s="504">
        <v>563</v>
      </c>
      <c r="I7351" s="510">
        <v>1251.9000000000001</v>
      </c>
    </row>
    <row r="7352" spans="3:9">
      <c r="C7352" s="870">
        <v>45777</v>
      </c>
      <c r="D7352" s="872">
        <v>0.79166666666666663</v>
      </c>
      <c r="E7352" s="871">
        <v>674.8</v>
      </c>
      <c r="F7352" s="871">
        <v>564</v>
      </c>
      <c r="G7352" s="504">
        <v>674.8</v>
      </c>
      <c r="H7352" s="504">
        <v>564</v>
      </c>
      <c r="I7352" s="510">
        <v>1238.8</v>
      </c>
    </row>
    <row r="7353" spans="3:9">
      <c r="C7353" s="870">
        <v>45777</v>
      </c>
      <c r="D7353" s="872">
        <v>0.83333333333333337</v>
      </c>
      <c r="E7353" s="871">
        <v>669.6</v>
      </c>
      <c r="F7353" s="871">
        <v>565</v>
      </c>
      <c r="G7353" s="504">
        <v>669.6</v>
      </c>
      <c r="H7353" s="504">
        <v>565</v>
      </c>
      <c r="I7353" s="510">
        <v>1234.5999999999999</v>
      </c>
    </row>
    <row r="7354" spans="3:9">
      <c r="C7354" s="870">
        <v>45777</v>
      </c>
      <c r="D7354" s="872">
        <v>0.875</v>
      </c>
      <c r="E7354" s="871">
        <v>675.2</v>
      </c>
      <c r="F7354" s="871">
        <v>536</v>
      </c>
      <c r="G7354" s="504">
        <v>675.2</v>
      </c>
      <c r="H7354" s="504">
        <v>536</v>
      </c>
      <c r="I7354" s="510">
        <v>1211.2</v>
      </c>
    </row>
    <row r="7355" spans="3:9">
      <c r="C7355" s="870">
        <v>45777</v>
      </c>
      <c r="D7355" s="872">
        <v>0.91666666666666663</v>
      </c>
      <c r="E7355" s="871">
        <v>670.1</v>
      </c>
      <c r="F7355" s="871">
        <v>488</v>
      </c>
      <c r="G7355" s="504">
        <v>670.1</v>
      </c>
      <c r="H7355" s="504">
        <v>488</v>
      </c>
      <c r="I7355" s="510">
        <v>1158.0999999999999</v>
      </c>
    </row>
    <row r="7356" spans="3:9">
      <c r="C7356" s="870">
        <v>45777</v>
      </c>
      <c r="D7356" s="872">
        <v>0.95833333333333337</v>
      </c>
      <c r="E7356" s="871">
        <v>669.8</v>
      </c>
      <c r="F7356" s="871">
        <v>520</v>
      </c>
      <c r="G7356" s="504">
        <v>669.8</v>
      </c>
      <c r="H7356" s="504">
        <v>520</v>
      </c>
      <c r="I7356" s="510">
        <v>1189.8</v>
      </c>
    </row>
    <row r="7357" spans="3:9">
      <c r="C7357" s="870">
        <v>45778</v>
      </c>
      <c r="D7357" s="872">
        <v>0</v>
      </c>
      <c r="E7357" s="871">
        <v>669.9</v>
      </c>
      <c r="F7357" s="871">
        <v>533</v>
      </c>
      <c r="G7357" s="504">
        <v>669.9</v>
      </c>
      <c r="H7357" s="504">
        <v>533</v>
      </c>
      <c r="I7357" s="510">
        <v>1202.9000000000001</v>
      </c>
    </row>
    <row r="7358" spans="3:9">
      <c r="C7358" s="870">
        <v>45778</v>
      </c>
      <c r="D7358" s="872">
        <v>4.1666666666666664E-2</v>
      </c>
      <c r="E7358" s="871">
        <v>669.9</v>
      </c>
      <c r="F7358" s="871">
        <v>539</v>
      </c>
      <c r="G7358" s="504">
        <v>669.9</v>
      </c>
      <c r="H7358" s="504">
        <v>539</v>
      </c>
      <c r="I7358" s="510">
        <v>1208.9000000000001</v>
      </c>
    </row>
    <row r="7359" spans="3:9">
      <c r="C7359" s="870">
        <v>45778</v>
      </c>
      <c r="D7359" s="872">
        <v>8.3333333333333329E-2</v>
      </c>
      <c r="E7359" s="871">
        <v>670.1</v>
      </c>
      <c r="F7359" s="871">
        <v>550</v>
      </c>
      <c r="G7359" s="504">
        <v>670.1</v>
      </c>
      <c r="H7359" s="504">
        <v>550</v>
      </c>
      <c r="I7359" s="510">
        <v>1220.0999999999999</v>
      </c>
    </row>
    <row r="7360" spans="3:9">
      <c r="C7360" s="870">
        <v>45778</v>
      </c>
      <c r="D7360" s="872">
        <v>0.125</v>
      </c>
      <c r="E7360" s="871">
        <v>672.2</v>
      </c>
      <c r="F7360" s="871">
        <v>557</v>
      </c>
      <c r="G7360" s="504">
        <v>672.2</v>
      </c>
      <c r="H7360" s="504">
        <v>557</v>
      </c>
      <c r="I7360" s="510">
        <v>1229.2</v>
      </c>
    </row>
    <row r="7361" spans="3:9">
      <c r="C7361" s="870">
        <v>45778</v>
      </c>
      <c r="D7361" s="872">
        <v>0.16666666666666666</v>
      </c>
      <c r="E7361" s="871">
        <v>690.2</v>
      </c>
      <c r="F7361" s="871">
        <v>558</v>
      </c>
      <c r="G7361" s="504">
        <v>690.2</v>
      </c>
      <c r="H7361" s="504">
        <v>558</v>
      </c>
      <c r="I7361" s="510">
        <v>1248.2</v>
      </c>
    </row>
    <row r="7362" spans="3:9">
      <c r="C7362" s="870">
        <v>45778</v>
      </c>
      <c r="D7362" s="872">
        <v>0.20833333333333334</v>
      </c>
      <c r="E7362" s="871">
        <v>687.7</v>
      </c>
      <c r="F7362" s="871">
        <v>554</v>
      </c>
      <c r="G7362" s="504">
        <v>687.7</v>
      </c>
      <c r="H7362" s="504">
        <v>554</v>
      </c>
      <c r="I7362" s="510">
        <v>1241.7</v>
      </c>
    </row>
    <row r="7363" spans="3:9">
      <c r="C7363" s="870">
        <v>45778</v>
      </c>
      <c r="D7363" s="872">
        <v>0.25</v>
      </c>
      <c r="E7363" s="871">
        <v>663</v>
      </c>
      <c r="F7363" s="871">
        <v>533</v>
      </c>
      <c r="G7363" s="504">
        <v>663</v>
      </c>
      <c r="H7363" s="504">
        <v>533</v>
      </c>
      <c r="I7363" s="510">
        <v>1196</v>
      </c>
    </row>
    <row r="7364" spans="3:9">
      <c r="C7364" s="870">
        <v>45778</v>
      </c>
      <c r="D7364" s="872">
        <v>0.29166666666666669</v>
      </c>
      <c r="E7364" s="871">
        <v>670</v>
      </c>
      <c r="F7364" s="871">
        <v>535</v>
      </c>
      <c r="G7364" s="504">
        <v>670</v>
      </c>
      <c r="H7364" s="504">
        <v>535</v>
      </c>
      <c r="I7364" s="510">
        <v>1205</v>
      </c>
    </row>
    <row r="7365" spans="3:9">
      <c r="C7365" s="870">
        <v>45778</v>
      </c>
      <c r="D7365" s="872">
        <v>0.33333333333333331</v>
      </c>
      <c r="E7365" s="871">
        <v>670</v>
      </c>
      <c r="F7365" s="871">
        <v>534</v>
      </c>
      <c r="G7365" s="504">
        <v>670</v>
      </c>
      <c r="H7365" s="504">
        <v>534</v>
      </c>
      <c r="I7365" s="510">
        <v>1204</v>
      </c>
    </row>
    <row r="7366" spans="3:9">
      <c r="C7366" s="870">
        <v>45778</v>
      </c>
      <c r="D7366" s="872">
        <v>0.375</v>
      </c>
      <c r="E7366" s="871">
        <v>641.70000000000005</v>
      </c>
      <c r="F7366" s="871">
        <v>529</v>
      </c>
      <c r="G7366" s="504">
        <v>641.70000000000005</v>
      </c>
      <c r="H7366" s="504">
        <v>529</v>
      </c>
      <c r="I7366" s="510">
        <v>1170.7</v>
      </c>
    </row>
    <row r="7367" spans="3:9">
      <c r="C7367" s="870">
        <v>45778</v>
      </c>
      <c r="D7367" s="872">
        <v>0.41666666666666669</v>
      </c>
      <c r="E7367" s="871">
        <v>629.79999999999995</v>
      </c>
      <c r="F7367" s="871">
        <v>520</v>
      </c>
      <c r="G7367" s="504">
        <v>629.79999999999995</v>
      </c>
      <c r="H7367" s="504">
        <v>520</v>
      </c>
      <c r="I7367" s="510">
        <v>1149.8</v>
      </c>
    </row>
    <row r="7368" spans="3:9">
      <c r="C7368" s="870">
        <v>45778</v>
      </c>
      <c r="D7368" s="872">
        <v>0.45833333333333331</v>
      </c>
      <c r="E7368" s="871">
        <v>645.9</v>
      </c>
      <c r="F7368" s="871">
        <v>520</v>
      </c>
      <c r="G7368" s="504">
        <v>645.9</v>
      </c>
      <c r="H7368" s="504">
        <v>520</v>
      </c>
      <c r="I7368" s="510">
        <v>1165.9000000000001</v>
      </c>
    </row>
    <row r="7369" spans="3:9">
      <c r="C7369" s="870">
        <v>45778</v>
      </c>
      <c r="D7369" s="872">
        <v>0.5</v>
      </c>
      <c r="E7369" s="871">
        <v>657.6</v>
      </c>
      <c r="F7369" s="871">
        <v>520</v>
      </c>
      <c r="G7369" s="504">
        <v>657.6</v>
      </c>
      <c r="H7369" s="504">
        <v>520</v>
      </c>
      <c r="I7369" s="510">
        <v>1177.5999999999999</v>
      </c>
    </row>
    <row r="7370" spans="3:9">
      <c r="C7370" s="870">
        <v>45778</v>
      </c>
      <c r="D7370" s="872">
        <v>0.54166666666666663</v>
      </c>
      <c r="E7370" s="871">
        <v>639.9</v>
      </c>
      <c r="F7370" s="871">
        <v>521</v>
      </c>
      <c r="G7370" s="504">
        <v>639.9</v>
      </c>
      <c r="H7370" s="504">
        <v>521</v>
      </c>
      <c r="I7370" s="510">
        <v>1160.9000000000001</v>
      </c>
    </row>
    <row r="7371" spans="3:9">
      <c r="C7371" s="870">
        <v>45778</v>
      </c>
      <c r="D7371" s="872">
        <v>0.58333333333333337</v>
      </c>
      <c r="E7371" s="871">
        <v>639.9</v>
      </c>
      <c r="F7371" s="871">
        <v>519</v>
      </c>
      <c r="G7371" s="504">
        <v>639.9</v>
      </c>
      <c r="H7371" s="504">
        <v>519</v>
      </c>
      <c r="I7371" s="510">
        <v>1158.9000000000001</v>
      </c>
    </row>
    <row r="7372" spans="3:9">
      <c r="C7372" s="870">
        <v>45778</v>
      </c>
      <c r="D7372" s="872">
        <v>0.625</v>
      </c>
      <c r="E7372" s="871">
        <v>640</v>
      </c>
      <c r="F7372" s="871">
        <v>520</v>
      </c>
      <c r="G7372" s="504">
        <v>640</v>
      </c>
      <c r="H7372" s="504">
        <v>520</v>
      </c>
      <c r="I7372" s="510">
        <v>1160</v>
      </c>
    </row>
    <row r="7373" spans="3:9">
      <c r="C7373" s="870">
        <v>45778</v>
      </c>
      <c r="D7373" s="872">
        <v>0.66666666666666663</v>
      </c>
      <c r="E7373" s="871">
        <v>639.70000000000005</v>
      </c>
      <c r="F7373" s="871">
        <v>520</v>
      </c>
      <c r="G7373" s="504">
        <v>639.70000000000005</v>
      </c>
      <c r="H7373" s="504">
        <v>520</v>
      </c>
      <c r="I7373" s="510">
        <v>1159.7</v>
      </c>
    </row>
    <row r="7374" spans="3:9">
      <c r="C7374" s="870">
        <v>45778</v>
      </c>
      <c r="D7374" s="872">
        <v>0.70833333333333337</v>
      </c>
      <c r="E7374" s="871">
        <v>664.8</v>
      </c>
      <c r="F7374" s="871">
        <v>519</v>
      </c>
      <c r="G7374" s="504">
        <v>664.8</v>
      </c>
      <c r="H7374" s="504">
        <v>519</v>
      </c>
      <c r="I7374" s="510">
        <v>1183.8</v>
      </c>
    </row>
    <row r="7375" spans="3:9">
      <c r="C7375" s="870">
        <v>45778</v>
      </c>
      <c r="D7375" s="872">
        <v>0.75</v>
      </c>
      <c r="E7375" s="871">
        <v>675</v>
      </c>
      <c r="F7375" s="871">
        <v>520</v>
      </c>
      <c r="G7375" s="504">
        <v>675</v>
      </c>
      <c r="H7375" s="504">
        <v>520</v>
      </c>
      <c r="I7375" s="510">
        <v>1195</v>
      </c>
    </row>
    <row r="7376" spans="3:9">
      <c r="C7376" s="870">
        <v>45778</v>
      </c>
      <c r="D7376" s="872">
        <v>0.79166666666666663</v>
      </c>
      <c r="E7376" s="871">
        <v>671.1</v>
      </c>
      <c r="F7376" s="871">
        <v>520</v>
      </c>
      <c r="G7376" s="504">
        <v>671.1</v>
      </c>
      <c r="H7376" s="504">
        <v>520</v>
      </c>
      <c r="I7376" s="510">
        <v>1191.0999999999999</v>
      </c>
    </row>
    <row r="7377" spans="3:9">
      <c r="C7377" s="870">
        <v>45778</v>
      </c>
      <c r="D7377" s="872">
        <v>0.83333333333333337</v>
      </c>
      <c r="E7377" s="871">
        <v>652.79999999999995</v>
      </c>
      <c r="F7377" s="871">
        <v>520</v>
      </c>
      <c r="G7377" s="504">
        <v>652.79999999999995</v>
      </c>
      <c r="H7377" s="504">
        <v>520</v>
      </c>
      <c r="I7377" s="510">
        <v>1172.8</v>
      </c>
    </row>
    <row r="7378" spans="3:9">
      <c r="C7378" s="870">
        <v>45778</v>
      </c>
      <c r="D7378" s="872">
        <v>0.875</v>
      </c>
      <c r="E7378" s="871">
        <v>631.5</v>
      </c>
      <c r="F7378" s="871">
        <v>523</v>
      </c>
      <c r="G7378" s="504">
        <v>631.5</v>
      </c>
      <c r="H7378" s="504">
        <v>523</v>
      </c>
      <c r="I7378" s="510">
        <v>1154.5</v>
      </c>
    </row>
    <row r="7379" spans="3:9">
      <c r="C7379" s="870">
        <v>45778</v>
      </c>
      <c r="D7379" s="872">
        <v>0.91666666666666663</v>
      </c>
      <c r="E7379" s="871">
        <v>645.1</v>
      </c>
      <c r="F7379" s="871">
        <v>517</v>
      </c>
      <c r="G7379" s="504">
        <v>645.1</v>
      </c>
      <c r="H7379" s="504">
        <v>517</v>
      </c>
      <c r="I7379" s="510">
        <v>1162.0999999999999</v>
      </c>
    </row>
    <row r="7380" spans="3:9">
      <c r="C7380" s="870">
        <v>45778</v>
      </c>
      <c r="D7380" s="872">
        <v>0.95833333333333337</v>
      </c>
      <c r="E7380" s="871">
        <v>649.9</v>
      </c>
      <c r="F7380" s="871">
        <v>513</v>
      </c>
      <c r="G7380" s="504">
        <v>649.9</v>
      </c>
      <c r="H7380" s="504">
        <v>513</v>
      </c>
      <c r="I7380" s="510">
        <v>1162.9000000000001</v>
      </c>
    </row>
    <row r="7381" spans="3:9">
      <c r="C7381" s="870">
        <v>45779</v>
      </c>
      <c r="D7381" s="872">
        <v>0</v>
      </c>
      <c r="E7381" s="871">
        <v>650.1</v>
      </c>
      <c r="F7381" s="871">
        <v>504</v>
      </c>
      <c r="G7381" s="504">
        <v>650.1</v>
      </c>
      <c r="H7381" s="504">
        <v>504</v>
      </c>
      <c r="I7381" s="510">
        <v>1154.0999999999999</v>
      </c>
    </row>
    <row r="7382" spans="3:9">
      <c r="C7382" s="870">
        <v>45779</v>
      </c>
      <c r="D7382" s="872">
        <v>4.1666666666666664E-2</v>
      </c>
      <c r="E7382" s="871">
        <v>660.8</v>
      </c>
      <c r="F7382" s="871">
        <v>495</v>
      </c>
      <c r="G7382" s="504">
        <v>660.8</v>
      </c>
      <c r="H7382" s="504">
        <v>495</v>
      </c>
      <c r="I7382" s="510">
        <v>1155.8</v>
      </c>
    </row>
    <row r="7383" spans="3:9">
      <c r="C7383" s="870">
        <v>45779</v>
      </c>
      <c r="D7383" s="872">
        <v>8.3333333333333329E-2</v>
      </c>
      <c r="E7383" s="871">
        <v>664</v>
      </c>
      <c r="F7383" s="871">
        <v>494</v>
      </c>
      <c r="G7383" s="504">
        <v>664</v>
      </c>
      <c r="H7383" s="504">
        <v>494</v>
      </c>
      <c r="I7383" s="510">
        <v>1158</v>
      </c>
    </row>
    <row r="7384" spans="3:9">
      <c r="C7384" s="870">
        <v>45779</v>
      </c>
      <c r="D7384" s="872">
        <v>0.125</v>
      </c>
      <c r="E7384" s="871">
        <v>660.3</v>
      </c>
      <c r="F7384" s="871">
        <v>500</v>
      </c>
      <c r="G7384" s="504">
        <v>660.3</v>
      </c>
      <c r="H7384" s="504">
        <v>500</v>
      </c>
      <c r="I7384" s="510">
        <v>1160.3</v>
      </c>
    </row>
    <row r="7385" spans="3:9">
      <c r="C7385" s="870">
        <v>45779</v>
      </c>
      <c r="D7385" s="872">
        <v>0.16666666666666666</v>
      </c>
      <c r="E7385" s="871">
        <v>662.9</v>
      </c>
      <c r="F7385" s="871">
        <v>536</v>
      </c>
      <c r="G7385" s="504">
        <v>662.9</v>
      </c>
      <c r="H7385" s="504">
        <v>536</v>
      </c>
      <c r="I7385" s="510">
        <v>1198.9000000000001</v>
      </c>
    </row>
    <row r="7386" spans="3:9">
      <c r="C7386" s="870">
        <v>45779</v>
      </c>
      <c r="D7386" s="872">
        <v>0.20833333333333334</v>
      </c>
      <c r="E7386" s="871">
        <v>663.1</v>
      </c>
      <c r="F7386" s="871">
        <v>531</v>
      </c>
      <c r="G7386" s="504">
        <v>663.1</v>
      </c>
      <c r="H7386" s="504">
        <v>531</v>
      </c>
      <c r="I7386" s="510">
        <v>1194.0999999999999</v>
      </c>
    </row>
    <row r="7387" spans="3:9">
      <c r="C7387" s="870">
        <v>45779</v>
      </c>
      <c r="D7387" s="872">
        <v>0.25</v>
      </c>
      <c r="E7387" s="871">
        <v>632.20000000000005</v>
      </c>
      <c r="F7387" s="871">
        <v>531</v>
      </c>
      <c r="G7387" s="504">
        <v>632.20000000000005</v>
      </c>
      <c r="H7387" s="504">
        <v>531</v>
      </c>
      <c r="I7387" s="510">
        <v>1163.2</v>
      </c>
    </row>
    <row r="7388" spans="3:9">
      <c r="C7388" s="870">
        <v>45779</v>
      </c>
      <c r="D7388" s="872">
        <v>0.29166666666666669</v>
      </c>
      <c r="E7388" s="871">
        <v>649.9</v>
      </c>
      <c r="F7388" s="871">
        <v>531</v>
      </c>
      <c r="G7388" s="504">
        <v>649.9</v>
      </c>
      <c r="H7388" s="504">
        <v>531</v>
      </c>
      <c r="I7388" s="510">
        <v>1180.9000000000001</v>
      </c>
    </row>
    <row r="7389" spans="3:9">
      <c r="C7389" s="870">
        <v>45779</v>
      </c>
      <c r="D7389" s="872">
        <v>0.33333333333333331</v>
      </c>
      <c r="E7389" s="871">
        <v>689.4</v>
      </c>
      <c r="F7389" s="871">
        <v>529</v>
      </c>
      <c r="G7389" s="504">
        <v>689.4</v>
      </c>
      <c r="H7389" s="504">
        <v>529</v>
      </c>
      <c r="I7389" s="510">
        <v>1218.4000000000001</v>
      </c>
    </row>
    <row r="7390" spans="3:9">
      <c r="C7390" s="870">
        <v>45779</v>
      </c>
      <c r="D7390" s="872">
        <v>0.375</v>
      </c>
      <c r="E7390" s="871">
        <v>668.2</v>
      </c>
      <c r="F7390" s="871">
        <v>530</v>
      </c>
      <c r="G7390" s="504">
        <v>668.2</v>
      </c>
      <c r="H7390" s="504">
        <v>530</v>
      </c>
      <c r="I7390" s="510">
        <v>1198.2</v>
      </c>
    </row>
    <row r="7391" spans="3:9">
      <c r="C7391" s="870">
        <v>45779</v>
      </c>
      <c r="D7391" s="872">
        <v>0.41666666666666669</v>
      </c>
      <c r="E7391" s="871">
        <v>518.79999999999995</v>
      </c>
      <c r="F7391" s="871">
        <v>557</v>
      </c>
      <c r="G7391" s="504">
        <v>518.79999999999995</v>
      </c>
      <c r="H7391" s="504">
        <v>557</v>
      </c>
      <c r="I7391" s="510">
        <v>1075.8</v>
      </c>
    </row>
    <row r="7392" spans="3:9">
      <c r="C7392" s="870">
        <v>45779</v>
      </c>
      <c r="D7392" s="872">
        <v>0.45833333333333331</v>
      </c>
      <c r="E7392" s="871">
        <v>504</v>
      </c>
      <c r="F7392" s="871">
        <v>591</v>
      </c>
      <c r="G7392" s="504">
        <v>504</v>
      </c>
      <c r="H7392" s="504">
        <v>591</v>
      </c>
      <c r="I7392" s="510">
        <v>1095</v>
      </c>
    </row>
    <row r="7393" spans="3:9">
      <c r="C7393" s="870">
        <v>45779</v>
      </c>
      <c r="D7393" s="872">
        <v>0.5</v>
      </c>
      <c r="E7393" s="871">
        <v>237.9</v>
      </c>
      <c r="F7393" s="871">
        <v>451</v>
      </c>
      <c r="G7393" s="504">
        <v>237.9</v>
      </c>
      <c r="H7393" s="504">
        <v>451</v>
      </c>
      <c r="I7393" s="510">
        <v>688.9</v>
      </c>
    </row>
    <row r="7394" spans="3:9">
      <c r="C7394" s="870">
        <v>45779</v>
      </c>
      <c r="D7394" s="872">
        <v>0.54166666666666663</v>
      </c>
      <c r="E7394" s="871">
        <v>-1.1000000000000001</v>
      </c>
      <c r="F7394" s="871">
        <v>403</v>
      </c>
      <c r="G7394" s="504">
        <v>0</v>
      </c>
      <c r="H7394" s="504">
        <v>403</v>
      </c>
      <c r="I7394" s="510">
        <v>403</v>
      </c>
    </row>
    <row r="7395" spans="3:9">
      <c r="C7395" s="870">
        <v>45779</v>
      </c>
      <c r="D7395" s="872">
        <v>0.58333333333333337</v>
      </c>
      <c r="E7395" s="871">
        <v>-1.1000000000000001</v>
      </c>
      <c r="F7395" s="871">
        <v>396</v>
      </c>
      <c r="G7395" s="504">
        <v>0</v>
      </c>
      <c r="H7395" s="504">
        <v>396</v>
      </c>
      <c r="I7395" s="510">
        <v>396</v>
      </c>
    </row>
    <row r="7396" spans="3:9">
      <c r="C7396" s="870">
        <v>45779</v>
      </c>
      <c r="D7396" s="872">
        <v>0.625</v>
      </c>
      <c r="E7396" s="871">
        <v>-1.1000000000000001</v>
      </c>
      <c r="F7396" s="871">
        <v>432</v>
      </c>
      <c r="G7396" s="504">
        <v>0</v>
      </c>
      <c r="H7396" s="504">
        <v>432</v>
      </c>
      <c r="I7396" s="510">
        <v>432</v>
      </c>
    </row>
    <row r="7397" spans="3:9">
      <c r="C7397" s="870">
        <v>45779</v>
      </c>
      <c r="D7397" s="872">
        <v>0.66666666666666663</v>
      </c>
      <c r="E7397" s="871">
        <v>-1.1000000000000001</v>
      </c>
      <c r="F7397" s="871">
        <v>568</v>
      </c>
      <c r="G7397" s="504">
        <v>0</v>
      </c>
      <c r="H7397" s="504">
        <v>568</v>
      </c>
      <c r="I7397" s="510">
        <v>568</v>
      </c>
    </row>
    <row r="7398" spans="3:9">
      <c r="C7398" s="870">
        <v>45779</v>
      </c>
      <c r="D7398" s="872">
        <v>0.70833333333333337</v>
      </c>
      <c r="E7398" s="871">
        <v>-1.1000000000000001</v>
      </c>
      <c r="F7398" s="871">
        <v>600</v>
      </c>
      <c r="G7398" s="504">
        <v>0</v>
      </c>
      <c r="H7398" s="504">
        <v>600</v>
      </c>
      <c r="I7398" s="510">
        <v>600</v>
      </c>
    </row>
    <row r="7399" spans="3:9">
      <c r="C7399" s="870">
        <v>45779</v>
      </c>
      <c r="D7399" s="872">
        <v>0.75</v>
      </c>
      <c r="E7399" s="871">
        <v>-1.1000000000000001</v>
      </c>
      <c r="F7399" s="871">
        <v>540</v>
      </c>
      <c r="G7399" s="504">
        <v>0</v>
      </c>
      <c r="H7399" s="504">
        <v>540</v>
      </c>
      <c r="I7399" s="510">
        <v>540</v>
      </c>
    </row>
    <row r="7400" spans="3:9">
      <c r="C7400" s="870">
        <v>45779</v>
      </c>
      <c r="D7400" s="872">
        <v>0.79166666666666663</v>
      </c>
      <c r="E7400" s="871">
        <v>-1.1000000000000001</v>
      </c>
      <c r="F7400" s="871">
        <v>540</v>
      </c>
      <c r="G7400" s="504">
        <v>0</v>
      </c>
      <c r="H7400" s="504">
        <v>540</v>
      </c>
      <c r="I7400" s="510">
        <v>540</v>
      </c>
    </row>
    <row r="7401" spans="3:9">
      <c r="C7401" s="870">
        <v>45779</v>
      </c>
      <c r="D7401" s="872">
        <v>0.83333333333333337</v>
      </c>
      <c r="E7401" s="871">
        <v>-1.1000000000000001</v>
      </c>
      <c r="F7401" s="871">
        <v>572</v>
      </c>
      <c r="G7401" s="504">
        <v>0</v>
      </c>
      <c r="H7401" s="504">
        <v>572</v>
      </c>
      <c r="I7401" s="510">
        <v>572</v>
      </c>
    </row>
    <row r="7402" spans="3:9">
      <c r="C7402" s="870">
        <v>45779</v>
      </c>
      <c r="D7402" s="872">
        <v>0.875</v>
      </c>
      <c r="E7402" s="871">
        <v>-1.1000000000000001</v>
      </c>
      <c r="F7402" s="871">
        <v>584</v>
      </c>
      <c r="G7402" s="504">
        <v>0</v>
      </c>
      <c r="H7402" s="504">
        <v>584</v>
      </c>
      <c r="I7402" s="510">
        <v>584</v>
      </c>
    </row>
    <row r="7403" spans="3:9">
      <c r="C7403" s="870">
        <v>45779</v>
      </c>
      <c r="D7403" s="872">
        <v>0.91666666666666663</v>
      </c>
      <c r="E7403" s="871">
        <v>-1.1000000000000001</v>
      </c>
      <c r="F7403" s="871">
        <v>555</v>
      </c>
      <c r="G7403" s="504">
        <v>0</v>
      </c>
      <c r="H7403" s="504">
        <v>555</v>
      </c>
      <c r="I7403" s="510">
        <v>555</v>
      </c>
    </row>
    <row r="7404" spans="3:9">
      <c r="C7404" s="870">
        <v>45779</v>
      </c>
      <c r="D7404" s="872">
        <v>0.95833333333333337</v>
      </c>
      <c r="E7404" s="871">
        <v>-1.1000000000000001</v>
      </c>
      <c r="F7404" s="871">
        <v>536</v>
      </c>
      <c r="G7404" s="504">
        <v>0</v>
      </c>
      <c r="H7404" s="504">
        <v>536</v>
      </c>
      <c r="I7404" s="510">
        <v>536</v>
      </c>
    </row>
    <row r="7405" spans="3:9">
      <c r="C7405" s="870">
        <v>45780</v>
      </c>
      <c r="D7405" s="872">
        <v>0</v>
      </c>
      <c r="E7405" s="871">
        <v>-1.1000000000000001</v>
      </c>
      <c r="F7405" s="871">
        <v>524</v>
      </c>
      <c r="G7405" s="504">
        <v>0</v>
      </c>
      <c r="H7405" s="504">
        <v>524</v>
      </c>
      <c r="I7405" s="510">
        <v>524</v>
      </c>
    </row>
    <row r="7406" spans="3:9">
      <c r="C7406" s="870">
        <v>45780</v>
      </c>
      <c r="D7406" s="872">
        <v>4.1666666666666664E-2</v>
      </c>
      <c r="E7406" s="871">
        <v>-1.1000000000000001</v>
      </c>
      <c r="F7406" s="871">
        <v>524</v>
      </c>
      <c r="G7406" s="504">
        <v>0</v>
      </c>
      <c r="H7406" s="504">
        <v>524</v>
      </c>
      <c r="I7406" s="510">
        <v>524</v>
      </c>
    </row>
    <row r="7407" spans="3:9">
      <c r="C7407" s="870">
        <v>45780</v>
      </c>
      <c r="D7407" s="872">
        <v>8.3333333333333329E-2</v>
      </c>
      <c r="E7407" s="871">
        <v>-1.1000000000000001</v>
      </c>
      <c r="F7407" s="871">
        <v>556</v>
      </c>
      <c r="G7407" s="504">
        <v>0</v>
      </c>
      <c r="H7407" s="504">
        <v>556</v>
      </c>
      <c r="I7407" s="510">
        <v>556</v>
      </c>
    </row>
    <row r="7408" spans="3:9">
      <c r="C7408" s="870">
        <v>45780</v>
      </c>
      <c r="D7408" s="872">
        <v>0.125</v>
      </c>
      <c r="E7408" s="871">
        <v>-1.1000000000000001</v>
      </c>
      <c r="F7408" s="871">
        <v>560</v>
      </c>
      <c r="G7408" s="504">
        <v>0</v>
      </c>
      <c r="H7408" s="504">
        <v>560</v>
      </c>
      <c r="I7408" s="510">
        <v>560</v>
      </c>
    </row>
    <row r="7409" spans="3:9">
      <c r="C7409" s="870">
        <v>45780</v>
      </c>
      <c r="D7409" s="872">
        <v>0.16666666666666666</v>
      </c>
      <c r="E7409" s="871">
        <v>-1.1000000000000001</v>
      </c>
      <c r="F7409" s="871">
        <v>558</v>
      </c>
      <c r="G7409" s="504">
        <v>0</v>
      </c>
      <c r="H7409" s="504">
        <v>558</v>
      </c>
      <c r="I7409" s="510">
        <v>558</v>
      </c>
    </row>
    <row r="7410" spans="3:9">
      <c r="C7410" s="870">
        <v>45780</v>
      </c>
      <c r="D7410" s="872">
        <v>0.20833333333333334</v>
      </c>
      <c r="E7410" s="871">
        <v>-1.1000000000000001</v>
      </c>
      <c r="F7410" s="871">
        <v>555</v>
      </c>
      <c r="G7410" s="504">
        <v>0</v>
      </c>
      <c r="H7410" s="504">
        <v>555</v>
      </c>
      <c r="I7410" s="510">
        <v>555</v>
      </c>
    </row>
    <row r="7411" spans="3:9">
      <c r="C7411" s="870">
        <v>45780</v>
      </c>
      <c r="D7411" s="872">
        <v>0.25</v>
      </c>
      <c r="E7411" s="871">
        <v>-1.2</v>
      </c>
      <c r="F7411" s="871">
        <v>551</v>
      </c>
      <c r="G7411" s="504">
        <v>0</v>
      </c>
      <c r="H7411" s="504">
        <v>551</v>
      </c>
      <c r="I7411" s="510">
        <v>551</v>
      </c>
    </row>
    <row r="7412" spans="3:9">
      <c r="C7412" s="870">
        <v>45780</v>
      </c>
      <c r="D7412" s="872">
        <v>0.29166666666666669</v>
      </c>
      <c r="E7412" s="871">
        <v>-1.2</v>
      </c>
      <c r="F7412" s="871">
        <v>545</v>
      </c>
      <c r="G7412" s="504">
        <v>0</v>
      </c>
      <c r="H7412" s="504">
        <v>545</v>
      </c>
      <c r="I7412" s="510">
        <v>545</v>
      </c>
    </row>
    <row r="7413" spans="3:9">
      <c r="C7413" s="870">
        <v>45780</v>
      </c>
      <c r="D7413" s="872">
        <v>0.33333333333333331</v>
      </c>
      <c r="E7413" s="871">
        <v>-1.2</v>
      </c>
      <c r="F7413" s="871">
        <v>550</v>
      </c>
      <c r="G7413" s="504">
        <v>0</v>
      </c>
      <c r="H7413" s="504">
        <v>550</v>
      </c>
      <c r="I7413" s="510">
        <v>550</v>
      </c>
    </row>
    <row r="7414" spans="3:9">
      <c r="C7414" s="870">
        <v>45780</v>
      </c>
      <c r="D7414" s="872">
        <v>0.375</v>
      </c>
      <c r="E7414" s="871">
        <v>-1.2</v>
      </c>
      <c r="F7414" s="871">
        <v>560</v>
      </c>
      <c r="G7414" s="504">
        <v>0</v>
      </c>
      <c r="H7414" s="504">
        <v>560</v>
      </c>
      <c r="I7414" s="510">
        <v>560</v>
      </c>
    </row>
    <row r="7415" spans="3:9">
      <c r="C7415" s="870">
        <v>45780</v>
      </c>
      <c r="D7415" s="872">
        <v>0.41666666666666669</v>
      </c>
      <c r="E7415" s="871">
        <v>-1.2</v>
      </c>
      <c r="F7415" s="871">
        <v>560</v>
      </c>
      <c r="G7415" s="504">
        <v>0</v>
      </c>
      <c r="H7415" s="504">
        <v>560</v>
      </c>
      <c r="I7415" s="510">
        <v>560</v>
      </c>
    </row>
    <row r="7416" spans="3:9">
      <c r="C7416" s="870">
        <v>45780</v>
      </c>
      <c r="D7416" s="872">
        <v>0.45833333333333331</v>
      </c>
      <c r="E7416" s="871">
        <v>-1.2</v>
      </c>
      <c r="F7416" s="871">
        <v>557</v>
      </c>
      <c r="G7416" s="504">
        <v>0</v>
      </c>
      <c r="H7416" s="504">
        <v>557</v>
      </c>
      <c r="I7416" s="510">
        <v>557</v>
      </c>
    </row>
    <row r="7417" spans="3:9">
      <c r="C7417" s="870">
        <v>45780</v>
      </c>
      <c r="D7417" s="872">
        <v>0.5</v>
      </c>
      <c r="E7417" s="871">
        <v>-1.2</v>
      </c>
      <c r="F7417" s="871">
        <v>554</v>
      </c>
      <c r="G7417" s="504">
        <v>0</v>
      </c>
      <c r="H7417" s="504">
        <v>554</v>
      </c>
      <c r="I7417" s="510">
        <v>554</v>
      </c>
    </row>
    <row r="7418" spans="3:9">
      <c r="C7418" s="870">
        <v>45780</v>
      </c>
      <c r="D7418" s="872">
        <v>0.54166666666666663</v>
      </c>
      <c r="E7418" s="871">
        <v>-1.2</v>
      </c>
      <c r="F7418" s="871">
        <v>557</v>
      </c>
      <c r="G7418" s="504">
        <v>0</v>
      </c>
      <c r="H7418" s="504">
        <v>557</v>
      </c>
      <c r="I7418" s="510">
        <v>557</v>
      </c>
    </row>
    <row r="7419" spans="3:9">
      <c r="C7419" s="870">
        <v>45780</v>
      </c>
      <c r="D7419" s="872">
        <v>0.58333333333333337</v>
      </c>
      <c r="E7419" s="871">
        <v>-1.2</v>
      </c>
      <c r="F7419" s="871">
        <v>568</v>
      </c>
      <c r="G7419" s="504">
        <v>0</v>
      </c>
      <c r="H7419" s="504">
        <v>568</v>
      </c>
      <c r="I7419" s="510">
        <v>568</v>
      </c>
    </row>
    <row r="7420" spans="3:9">
      <c r="C7420" s="870">
        <v>45780</v>
      </c>
      <c r="D7420" s="872">
        <v>0.625</v>
      </c>
      <c r="E7420" s="871">
        <v>-1.2</v>
      </c>
      <c r="F7420" s="871">
        <v>567</v>
      </c>
      <c r="G7420" s="504">
        <v>0</v>
      </c>
      <c r="H7420" s="504">
        <v>567</v>
      </c>
      <c r="I7420" s="510">
        <v>567</v>
      </c>
    </row>
    <row r="7421" spans="3:9">
      <c r="C7421" s="870">
        <v>45780</v>
      </c>
      <c r="D7421" s="872">
        <v>0.66666666666666663</v>
      </c>
      <c r="E7421" s="871">
        <v>283.7</v>
      </c>
      <c r="F7421" s="871">
        <v>592</v>
      </c>
      <c r="G7421" s="504">
        <v>283.7</v>
      </c>
      <c r="H7421" s="504">
        <v>592</v>
      </c>
      <c r="I7421" s="510">
        <v>875.7</v>
      </c>
    </row>
    <row r="7422" spans="3:9">
      <c r="C7422" s="870">
        <v>45780</v>
      </c>
      <c r="D7422" s="872">
        <v>0.70833333333333337</v>
      </c>
      <c r="E7422" s="871">
        <v>424</v>
      </c>
      <c r="F7422" s="871">
        <v>600</v>
      </c>
      <c r="G7422" s="504">
        <v>424</v>
      </c>
      <c r="H7422" s="504">
        <v>600</v>
      </c>
      <c r="I7422" s="510">
        <v>1024</v>
      </c>
    </row>
    <row r="7423" spans="3:9">
      <c r="C7423" s="870">
        <v>45780</v>
      </c>
      <c r="D7423" s="872">
        <v>0.75</v>
      </c>
      <c r="E7423" s="871">
        <v>-1.2</v>
      </c>
      <c r="F7423" s="871">
        <v>453</v>
      </c>
      <c r="G7423" s="504">
        <v>0</v>
      </c>
      <c r="H7423" s="504">
        <v>453</v>
      </c>
      <c r="I7423" s="510">
        <v>453</v>
      </c>
    </row>
    <row r="7424" spans="3:9">
      <c r="C7424" s="870">
        <v>45780</v>
      </c>
      <c r="D7424" s="872">
        <v>0.79166666666666663</v>
      </c>
      <c r="E7424" s="871">
        <v>-1.2</v>
      </c>
      <c r="F7424" s="871">
        <v>361</v>
      </c>
      <c r="G7424" s="504">
        <v>0</v>
      </c>
      <c r="H7424" s="504">
        <v>361</v>
      </c>
      <c r="I7424" s="510">
        <v>361</v>
      </c>
    </row>
    <row r="7425" spans="3:9">
      <c r="C7425" s="870">
        <v>45780</v>
      </c>
      <c r="D7425" s="872">
        <v>0.83333333333333337</v>
      </c>
      <c r="E7425" s="871">
        <v>-1.2</v>
      </c>
      <c r="F7425" s="871">
        <v>379</v>
      </c>
      <c r="G7425" s="504">
        <v>0</v>
      </c>
      <c r="H7425" s="504">
        <v>379</v>
      </c>
      <c r="I7425" s="510">
        <v>379</v>
      </c>
    </row>
    <row r="7426" spans="3:9">
      <c r="C7426" s="870">
        <v>45780</v>
      </c>
      <c r="D7426" s="872">
        <v>0.875</v>
      </c>
      <c r="E7426" s="871">
        <v>174.1</v>
      </c>
      <c r="F7426" s="871">
        <v>398</v>
      </c>
      <c r="G7426" s="504">
        <v>174.1</v>
      </c>
      <c r="H7426" s="504">
        <v>398</v>
      </c>
      <c r="I7426" s="510">
        <v>572.1</v>
      </c>
    </row>
    <row r="7427" spans="3:9">
      <c r="C7427" s="870">
        <v>45780</v>
      </c>
      <c r="D7427" s="872">
        <v>0.91666666666666663</v>
      </c>
      <c r="E7427" s="871">
        <v>519.1</v>
      </c>
      <c r="F7427" s="871">
        <v>387</v>
      </c>
      <c r="G7427" s="504">
        <v>519.1</v>
      </c>
      <c r="H7427" s="504">
        <v>387</v>
      </c>
      <c r="I7427" s="510">
        <v>906.1</v>
      </c>
    </row>
    <row r="7428" spans="3:9">
      <c r="C7428" s="870">
        <v>45780</v>
      </c>
      <c r="D7428" s="872">
        <v>0.95833333333333337</v>
      </c>
      <c r="E7428" s="871">
        <v>175.8</v>
      </c>
      <c r="F7428" s="871">
        <v>398</v>
      </c>
      <c r="G7428" s="504">
        <v>175.8</v>
      </c>
      <c r="H7428" s="504">
        <v>398</v>
      </c>
      <c r="I7428" s="510">
        <v>573.79999999999995</v>
      </c>
    </row>
    <row r="7429" spans="3:9">
      <c r="C7429" s="870">
        <v>45781</v>
      </c>
      <c r="D7429" s="872">
        <v>0</v>
      </c>
      <c r="E7429" s="871">
        <v>5.4</v>
      </c>
      <c r="F7429" s="871">
        <v>439</v>
      </c>
      <c r="G7429" s="504">
        <v>0</v>
      </c>
      <c r="H7429" s="504">
        <v>439</v>
      </c>
      <c r="I7429" s="510">
        <v>439</v>
      </c>
    </row>
    <row r="7430" spans="3:9">
      <c r="C7430" s="870">
        <v>45781</v>
      </c>
      <c r="D7430" s="872">
        <v>4.1666666666666664E-2</v>
      </c>
      <c r="E7430" s="871">
        <v>515.1</v>
      </c>
      <c r="F7430" s="871">
        <v>526</v>
      </c>
      <c r="G7430" s="504">
        <v>515.1</v>
      </c>
      <c r="H7430" s="504">
        <v>526</v>
      </c>
      <c r="I7430" s="510">
        <v>1041.0999999999999</v>
      </c>
    </row>
    <row r="7431" spans="3:9">
      <c r="C7431" s="870">
        <v>45781</v>
      </c>
      <c r="D7431" s="872">
        <v>8.3333333333333329E-2</v>
      </c>
      <c r="E7431" s="871">
        <v>320.7</v>
      </c>
      <c r="F7431" s="871">
        <v>501</v>
      </c>
      <c r="G7431" s="504">
        <v>320.7</v>
      </c>
      <c r="H7431" s="504">
        <v>501</v>
      </c>
      <c r="I7431" s="510">
        <v>821.7</v>
      </c>
    </row>
    <row r="7432" spans="3:9">
      <c r="C7432" s="870">
        <v>45781</v>
      </c>
      <c r="D7432" s="872">
        <v>0.125</v>
      </c>
      <c r="E7432" s="871">
        <v>365.9</v>
      </c>
      <c r="F7432" s="871">
        <v>466</v>
      </c>
      <c r="G7432" s="504">
        <v>365.9</v>
      </c>
      <c r="H7432" s="504">
        <v>466</v>
      </c>
      <c r="I7432" s="510">
        <v>831.9</v>
      </c>
    </row>
    <row r="7433" spans="3:9">
      <c r="C7433" s="870">
        <v>45781</v>
      </c>
      <c r="D7433" s="872">
        <v>0.16666666666666666</v>
      </c>
      <c r="E7433" s="871">
        <v>527.9</v>
      </c>
      <c r="F7433" s="871">
        <v>368</v>
      </c>
      <c r="G7433" s="504">
        <v>527.9</v>
      </c>
      <c r="H7433" s="504">
        <v>368</v>
      </c>
      <c r="I7433" s="510">
        <v>895.9</v>
      </c>
    </row>
    <row r="7434" spans="3:9">
      <c r="C7434" s="870">
        <v>45781</v>
      </c>
      <c r="D7434" s="872">
        <v>0.20833333333333334</v>
      </c>
      <c r="E7434" s="871">
        <v>374</v>
      </c>
      <c r="F7434" s="871">
        <v>385</v>
      </c>
      <c r="G7434" s="504">
        <v>374</v>
      </c>
      <c r="H7434" s="504">
        <v>385</v>
      </c>
      <c r="I7434" s="510">
        <v>759</v>
      </c>
    </row>
    <row r="7435" spans="3:9">
      <c r="C7435" s="870">
        <v>45781</v>
      </c>
      <c r="D7435" s="872">
        <v>0.25</v>
      </c>
      <c r="E7435" s="871">
        <v>-1.2</v>
      </c>
      <c r="F7435" s="871">
        <v>380</v>
      </c>
      <c r="G7435" s="504">
        <v>0</v>
      </c>
      <c r="H7435" s="504">
        <v>380</v>
      </c>
      <c r="I7435" s="510">
        <v>380</v>
      </c>
    </row>
    <row r="7436" spans="3:9">
      <c r="C7436" s="870">
        <v>45781</v>
      </c>
      <c r="D7436" s="872">
        <v>0.29166666666666669</v>
      </c>
      <c r="E7436" s="871">
        <v>-1.2</v>
      </c>
      <c r="F7436" s="871">
        <v>380</v>
      </c>
      <c r="G7436" s="504">
        <v>0</v>
      </c>
      <c r="H7436" s="504">
        <v>380</v>
      </c>
      <c r="I7436" s="510">
        <v>380</v>
      </c>
    </row>
    <row r="7437" spans="3:9">
      <c r="C7437" s="870">
        <v>45781</v>
      </c>
      <c r="D7437" s="872">
        <v>0.33333333333333331</v>
      </c>
      <c r="E7437" s="871">
        <v>-1.2</v>
      </c>
      <c r="F7437" s="871">
        <v>380</v>
      </c>
      <c r="G7437" s="504">
        <v>0</v>
      </c>
      <c r="H7437" s="504">
        <v>380</v>
      </c>
      <c r="I7437" s="510">
        <v>380</v>
      </c>
    </row>
    <row r="7438" spans="3:9">
      <c r="C7438" s="870">
        <v>45781</v>
      </c>
      <c r="D7438" s="872">
        <v>0.375</v>
      </c>
      <c r="E7438" s="871">
        <v>540.6</v>
      </c>
      <c r="F7438" s="871">
        <v>380</v>
      </c>
      <c r="G7438" s="504">
        <v>540.6</v>
      </c>
      <c r="H7438" s="504">
        <v>380</v>
      </c>
      <c r="I7438" s="510">
        <v>920.6</v>
      </c>
    </row>
    <row r="7439" spans="3:9">
      <c r="C7439" s="870">
        <v>45781</v>
      </c>
      <c r="D7439" s="872">
        <v>0.41666666666666669</v>
      </c>
      <c r="E7439" s="871">
        <v>549.1</v>
      </c>
      <c r="F7439" s="871">
        <v>380</v>
      </c>
      <c r="G7439" s="504">
        <v>549.1</v>
      </c>
      <c r="H7439" s="504">
        <v>380</v>
      </c>
      <c r="I7439" s="510">
        <v>929.1</v>
      </c>
    </row>
    <row r="7440" spans="3:9">
      <c r="C7440" s="870">
        <v>45781</v>
      </c>
      <c r="D7440" s="872">
        <v>0.45833333333333331</v>
      </c>
      <c r="E7440" s="871">
        <v>549</v>
      </c>
      <c r="F7440" s="871">
        <v>379</v>
      </c>
      <c r="G7440" s="504">
        <v>549</v>
      </c>
      <c r="H7440" s="504">
        <v>379</v>
      </c>
      <c r="I7440" s="510">
        <v>928</v>
      </c>
    </row>
    <row r="7441" spans="3:9">
      <c r="C7441" s="870">
        <v>45781</v>
      </c>
      <c r="D7441" s="872">
        <v>0.5</v>
      </c>
      <c r="E7441" s="871">
        <v>210.2</v>
      </c>
      <c r="F7441" s="871">
        <v>381</v>
      </c>
      <c r="G7441" s="504">
        <v>210.2</v>
      </c>
      <c r="H7441" s="504">
        <v>381</v>
      </c>
      <c r="I7441" s="510">
        <v>591.20000000000005</v>
      </c>
    </row>
    <row r="7442" spans="3:9">
      <c r="C7442" s="870">
        <v>45781</v>
      </c>
      <c r="D7442" s="872">
        <v>0.54166666666666663</v>
      </c>
      <c r="E7442" s="871">
        <v>-1.1000000000000001</v>
      </c>
      <c r="F7442" s="871">
        <v>471</v>
      </c>
      <c r="G7442" s="504">
        <v>0</v>
      </c>
      <c r="H7442" s="504">
        <v>471</v>
      </c>
      <c r="I7442" s="510">
        <v>471</v>
      </c>
    </row>
    <row r="7443" spans="3:9">
      <c r="C7443" s="870">
        <v>45781</v>
      </c>
      <c r="D7443" s="872">
        <v>0.58333333333333337</v>
      </c>
      <c r="E7443" s="871">
        <v>-1.1000000000000001</v>
      </c>
      <c r="F7443" s="871">
        <v>581</v>
      </c>
      <c r="G7443" s="504">
        <v>0</v>
      </c>
      <c r="H7443" s="504">
        <v>581</v>
      </c>
      <c r="I7443" s="510">
        <v>581</v>
      </c>
    </row>
    <row r="7444" spans="3:9">
      <c r="C7444" s="870">
        <v>45781</v>
      </c>
      <c r="D7444" s="872">
        <v>0.625</v>
      </c>
      <c r="E7444" s="871">
        <v>19.7</v>
      </c>
      <c r="F7444" s="871">
        <v>604</v>
      </c>
      <c r="G7444" s="504">
        <v>0</v>
      </c>
      <c r="H7444" s="504">
        <v>604</v>
      </c>
      <c r="I7444" s="510">
        <v>604</v>
      </c>
    </row>
    <row r="7445" spans="3:9">
      <c r="C7445" s="870">
        <v>45781</v>
      </c>
      <c r="D7445" s="872">
        <v>0.66666666666666663</v>
      </c>
      <c r="E7445" s="871">
        <v>315.39999999999998</v>
      </c>
      <c r="F7445" s="871">
        <v>594</v>
      </c>
      <c r="G7445" s="504">
        <v>315.39999999999998</v>
      </c>
      <c r="H7445" s="504">
        <v>594</v>
      </c>
      <c r="I7445" s="510">
        <v>909.4</v>
      </c>
    </row>
    <row r="7446" spans="3:9">
      <c r="C7446" s="870">
        <v>45781</v>
      </c>
      <c r="D7446" s="872">
        <v>0.70833333333333337</v>
      </c>
      <c r="E7446" s="871">
        <v>550.5</v>
      </c>
      <c r="F7446" s="871">
        <v>477</v>
      </c>
      <c r="G7446" s="504">
        <v>550.5</v>
      </c>
      <c r="H7446" s="504">
        <v>477</v>
      </c>
      <c r="I7446" s="510">
        <v>1027.5</v>
      </c>
    </row>
    <row r="7447" spans="3:9">
      <c r="C7447" s="870">
        <v>45781</v>
      </c>
      <c r="D7447" s="872">
        <v>0.75</v>
      </c>
      <c r="E7447" s="871">
        <v>660.3</v>
      </c>
      <c r="F7447" s="871">
        <v>435</v>
      </c>
      <c r="G7447" s="504">
        <v>660.3</v>
      </c>
      <c r="H7447" s="504">
        <v>435</v>
      </c>
      <c r="I7447" s="510">
        <v>1095.3</v>
      </c>
    </row>
    <row r="7448" spans="3:9">
      <c r="C7448" s="870">
        <v>45781</v>
      </c>
      <c r="D7448" s="872">
        <v>0.79166666666666663</v>
      </c>
      <c r="E7448" s="871">
        <v>632.29999999999995</v>
      </c>
      <c r="F7448" s="871">
        <v>350</v>
      </c>
      <c r="G7448" s="504">
        <v>632.29999999999995</v>
      </c>
      <c r="H7448" s="504">
        <v>350</v>
      </c>
      <c r="I7448" s="510">
        <v>982.3</v>
      </c>
    </row>
    <row r="7449" spans="3:9">
      <c r="C7449" s="870">
        <v>45781</v>
      </c>
      <c r="D7449" s="872">
        <v>0.83333333333333337</v>
      </c>
      <c r="E7449" s="871">
        <v>395.6</v>
      </c>
      <c r="F7449" s="871">
        <v>519</v>
      </c>
      <c r="G7449" s="504">
        <v>395.6</v>
      </c>
      <c r="H7449" s="504">
        <v>519</v>
      </c>
      <c r="I7449" s="510">
        <v>914.6</v>
      </c>
    </row>
    <row r="7450" spans="3:9">
      <c r="C7450" s="870">
        <v>45781</v>
      </c>
      <c r="D7450" s="872">
        <v>0.875</v>
      </c>
      <c r="E7450" s="871">
        <v>353.7</v>
      </c>
      <c r="F7450" s="871">
        <v>550</v>
      </c>
      <c r="G7450" s="504">
        <v>353.7</v>
      </c>
      <c r="H7450" s="504">
        <v>550</v>
      </c>
      <c r="I7450" s="510">
        <v>903.7</v>
      </c>
    </row>
    <row r="7451" spans="3:9">
      <c r="C7451" s="870">
        <v>45781</v>
      </c>
      <c r="D7451" s="872">
        <v>0.91666666666666663</v>
      </c>
      <c r="E7451" s="871">
        <v>323.60000000000002</v>
      </c>
      <c r="F7451" s="871">
        <v>566</v>
      </c>
      <c r="G7451" s="504">
        <v>323.60000000000002</v>
      </c>
      <c r="H7451" s="504">
        <v>566</v>
      </c>
      <c r="I7451" s="510">
        <v>889.6</v>
      </c>
    </row>
    <row r="7452" spans="3:9">
      <c r="C7452" s="870">
        <v>45781</v>
      </c>
      <c r="D7452" s="872">
        <v>0.95833333333333337</v>
      </c>
      <c r="E7452" s="871">
        <v>-1.2</v>
      </c>
      <c r="F7452" s="871">
        <v>579</v>
      </c>
      <c r="G7452" s="504">
        <v>0</v>
      </c>
      <c r="H7452" s="504">
        <v>579</v>
      </c>
      <c r="I7452" s="510">
        <v>579</v>
      </c>
    </row>
    <row r="7453" spans="3:9">
      <c r="C7453" s="870">
        <v>45782</v>
      </c>
      <c r="D7453" s="872">
        <v>0</v>
      </c>
      <c r="E7453" s="871">
        <v>-1.2</v>
      </c>
      <c r="F7453" s="871">
        <v>581</v>
      </c>
      <c r="G7453" s="504">
        <v>0</v>
      </c>
      <c r="H7453" s="504">
        <v>581</v>
      </c>
      <c r="I7453" s="510">
        <v>581</v>
      </c>
    </row>
    <row r="7454" spans="3:9">
      <c r="C7454" s="870">
        <v>45782</v>
      </c>
      <c r="D7454" s="872">
        <v>4.1666666666666664E-2</v>
      </c>
      <c r="E7454" s="871">
        <v>-1.2</v>
      </c>
      <c r="F7454" s="871">
        <v>606</v>
      </c>
      <c r="G7454" s="504">
        <v>0</v>
      </c>
      <c r="H7454" s="504">
        <v>606</v>
      </c>
      <c r="I7454" s="510">
        <v>606</v>
      </c>
    </row>
    <row r="7455" spans="3:9">
      <c r="C7455" s="870">
        <v>45782</v>
      </c>
      <c r="D7455" s="872">
        <v>8.3333333333333329E-2</v>
      </c>
      <c r="E7455" s="871">
        <v>-1.2</v>
      </c>
      <c r="F7455" s="871">
        <v>607</v>
      </c>
      <c r="G7455" s="504">
        <v>0</v>
      </c>
      <c r="H7455" s="504">
        <v>607</v>
      </c>
      <c r="I7455" s="510">
        <v>607</v>
      </c>
    </row>
    <row r="7456" spans="3:9">
      <c r="C7456" s="870">
        <v>45782</v>
      </c>
      <c r="D7456" s="872">
        <v>0.125</v>
      </c>
      <c r="E7456" s="871">
        <v>-1.2</v>
      </c>
      <c r="F7456" s="871">
        <v>611</v>
      </c>
      <c r="G7456" s="504">
        <v>0</v>
      </c>
      <c r="H7456" s="504">
        <v>611</v>
      </c>
      <c r="I7456" s="510">
        <v>611</v>
      </c>
    </row>
    <row r="7457" spans="3:9">
      <c r="C7457" s="870">
        <v>45782</v>
      </c>
      <c r="D7457" s="872">
        <v>0.16666666666666666</v>
      </c>
      <c r="E7457" s="871">
        <v>-1.1000000000000001</v>
      </c>
      <c r="F7457" s="871">
        <v>615</v>
      </c>
      <c r="G7457" s="504">
        <v>0</v>
      </c>
      <c r="H7457" s="504">
        <v>615</v>
      </c>
      <c r="I7457" s="510">
        <v>615</v>
      </c>
    </row>
    <row r="7458" spans="3:9">
      <c r="C7458" s="870">
        <v>45782</v>
      </c>
      <c r="D7458" s="872">
        <v>0.20833333333333334</v>
      </c>
      <c r="E7458" s="871">
        <v>-1.2</v>
      </c>
      <c r="F7458" s="871">
        <v>525</v>
      </c>
      <c r="G7458" s="504">
        <v>0</v>
      </c>
      <c r="H7458" s="504">
        <v>525</v>
      </c>
      <c r="I7458" s="510">
        <v>525</v>
      </c>
    </row>
    <row r="7459" spans="3:9">
      <c r="C7459" s="870">
        <v>45782</v>
      </c>
      <c r="D7459" s="872">
        <v>0.25</v>
      </c>
      <c r="E7459" s="871">
        <v>-1.2</v>
      </c>
      <c r="F7459" s="871">
        <v>526</v>
      </c>
      <c r="G7459" s="504">
        <v>0</v>
      </c>
      <c r="H7459" s="504">
        <v>526</v>
      </c>
      <c r="I7459" s="510">
        <v>526</v>
      </c>
    </row>
    <row r="7460" spans="3:9">
      <c r="C7460" s="870">
        <v>45782</v>
      </c>
      <c r="D7460" s="872">
        <v>0.29166666666666669</v>
      </c>
      <c r="E7460" s="871">
        <v>255.2</v>
      </c>
      <c r="F7460" s="871">
        <v>598</v>
      </c>
      <c r="G7460" s="504">
        <v>255.2</v>
      </c>
      <c r="H7460" s="504">
        <v>598</v>
      </c>
      <c r="I7460" s="510">
        <v>853.2</v>
      </c>
    </row>
    <row r="7461" spans="3:9">
      <c r="C7461" s="870">
        <v>45782</v>
      </c>
      <c r="D7461" s="872">
        <v>0.33333333333333331</v>
      </c>
      <c r="E7461" s="871">
        <v>354</v>
      </c>
      <c r="F7461" s="871">
        <v>601</v>
      </c>
      <c r="G7461" s="504">
        <v>354</v>
      </c>
      <c r="H7461" s="504">
        <v>601</v>
      </c>
      <c r="I7461" s="510">
        <v>955</v>
      </c>
    </row>
    <row r="7462" spans="3:9">
      <c r="C7462" s="870">
        <v>45782</v>
      </c>
      <c r="D7462" s="872">
        <v>0.375</v>
      </c>
      <c r="E7462" s="871">
        <v>351.8</v>
      </c>
      <c r="F7462" s="871">
        <v>615</v>
      </c>
      <c r="G7462" s="504">
        <v>351.8</v>
      </c>
      <c r="H7462" s="504">
        <v>615</v>
      </c>
      <c r="I7462" s="510">
        <v>966.8</v>
      </c>
    </row>
    <row r="7463" spans="3:9">
      <c r="C7463" s="870">
        <v>45782</v>
      </c>
      <c r="D7463" s="872">
        <v>0.41666666666666669</v>
      </c>
      <c r="E7463" s="871">
        <v>45.3</v>
      </c>
      <c r="F7463" s="871">
        <v>530</v>
      </c>
      <c r="G7463" s="504">
        <v>0</v>
      </c>
      <c r="H7463" s="504">
        <v>530</v>
      </c>
      <c r="I7463" s="510">
        <v>530</v>
      </c>
    </row>
    <row r="7464" spans="3:9">
      <c r="C7464" s="870">
        <v>45782</v>
      </c>
      <c r="D7464" s="872">
        <v>0.45833333333333331</v>
      </c>
      <c r="E7464" s="871">
        <v>-1.1000000000000001</v>
      </c>
      <c r="F7464" s="871">
        <v>486</v>
      </c>
      <c r="G7464" s="504">
        <v>0</v>
      </c>
      <c r="H7464" s="504">
        <v>486</v>
      </c>
      <c r="I7464" s="510">
        <v>486</v>
      </c>
    </row>
    <row r="7465" spans="3:9">
      <c r="C7465" s="870">
        <v>45782</v>
      </c>
      <c r="D7465" s="872">
        <v>0.5</v>
      </c>
      <c r="E7465" s="871">
        <v>-1.1000000000000001</v>
      </c>
      <c r="F7465" s="871">
        <v>487</v>
      </c>
      <c r="G7465" s="504">
        <v>0</v>
      </c>
      <c r="H7465" s="504">
        <v>487</v>
      </c>
      <c r="I7465" s="510">
        <v>487</v>
      </c>
    </row>
    <row r="7466" spans="3:9">
      <c r="C7466" s="870">
        <v>45782</v>
      </c>
      <c r="D7466" s="872">
        <v>0.54166666666666663</v>
      </c>
      <c r="E7466" s="871">
        <v>-1.1000000000000001</v>
      </c>
      <c r="F7466" s="871">
        <v>579</v>
      </c>
      <c r="G7466" s="504">
        <v>0</v>
      </c>
      <c r="H7466" s="504">
        <v>579</v>
      </c>
      <c r="I7466" s="510">
        <v>579</v>
      </c>
    </row>
    <row r="7467" spans="3:9">
      <c r="C7467" s="870">
        <v>45782</v>
      </c>
      <c r="D7467" s="872">
        <v>0.58333333333333337</v>
      </c>
      <c r="E7467" s="871">
        <v>-1.1000000000000001</v>
      </c>
      <c r="F7467" s="871">
        <v>575</v>
      </c>
      <c r="G7467" s="504">
        <v>0</v>
      </c>
      <c r="H7467" s="504">
        <v>575</v>
      </c>
      <c r="I7467" s="510">
        <v>575</v>
      </c>
    </row>
    <row r="7468" spans="3:9">
      <c r="C7468" s="870">
        <v>45782</v>
      </c>
      <c r="D7468" s="872">
        <v>0.625</v>
      </c>
      <c r="E7468" s="871">
        <v>-1.1000000000000001</v>
      </c>
      <c r="F7468" s="871">
        <v>573</v>
      </c>
      <c r="G7468" s="504">
        <v>0</v>
      </c>
      <c r="H7468" s="504">
        <v>573</v>
      </c>
      <c r="I7468" s="510">
        <v>573</v>
      </c>
    </row>
    <row r="7469" spans="3:9">
      <c r="C7469" s="870">
        <v>45782</v>
      </c>
      <c r="D7469" s="872">
        <v>0.66666666666666663</v>
      </c>
      <c r="E7469" s="871">
        <v>-1.1000000000000001</v>
      </c>
      <c r="F7469" s="871">
        <v>564</v>
      </c>
      <c r="G7469" s="504">
        <v>0</v>
      </c>
      <c r="H7469" s="504">
        <v>564</v>
      </c>
      <c r="I7469" s="510">
        <v>564</v>
      </c>
    </row>
    <row r="7470" spans="3:9">
      <c r="C7470" s="870">
        <v>45782</v>
      </c>
      <c r="D7470" s="872">
        <v>0.70833333333333337</v>
      </c>
      <c r="E7470" s="871">
        <v>-1.1000000000000001</v>
      </c>
      <c r="F7470" s="871">
        <v>554</v>
      </c>
      <c r="G7470" s="504">
        <v>0</v>
      </c>
      <c r="H7470" s="504">
        <v>554</v>
      </c>
      <c r="I7470" s="510">
        <v>554</v>
      </c>
    </row>
    <row r="7471" spans="3:9">
      <c r="C7471" s="870">
        <v>45782</v>
      </c>
      <c r="D7471" s="872">
        <v>0.75</v>
      </c>
      <c r="E7471" s="871">
        <v>-1.1000000000000001</v>
      </c>
      <c r="F7471" s="871">
        <v>554</v>
      </c>
      <c r="G7471" s="504">
        <v>0</v>
      </c>
      <c r="H7471" s="504">
        <v>554</v>
      </c>
      <c r="I7471" s="510">
        <v>554</v>
      </c>
    </row>
    <row r="7472" spans="3:9">
      <c r="C7472" s="870">
        <v>45782</v>
      </c>
      <c r="D7472" s="872">
        <v>0.79166666666666663</v>
      </c>
      <c r="E7472" s="871">
        <v>-1.1000000000000001</v>
      </c>
      <c r="F7472" s="871">
        <v>551</v>
      </c>
      <c r="G7472" s="504">
        <v>0</v>
      </c>
      <c r="H7472" s="504">
        <v>551</v>
      </c>
      <c r="I7472" s="510">
        <v>551</v>
      </c>
    </row>
    <row r="7473" spans="3:9">
      <c r="C7473" s="870">
        <v>45782</v>
      </c>
      <c r="D7473" s="872">
        <v>0.83333333333333337</v>
      </c>
      <c r="E7473" s="871">
        <v>-1.1000000000000001</v>
      </c>
      <c r="F7473" s="871">
        <v>559</v>
      </c>
      <c r="G7473" s="504">
        <v>0</v>
      </c>
      <c r="H7473" s="504">
        <v>559</v>
      </c>
      <c r="I7473" s="510">
        <v>559</v>
      </c>
    </row>
    <row r="7474" spans="3:9">
      <c r="C7474" s="870">
        <v>45782</v>
      </c>
      <c r="D7474" s="872">
        <v>0.875</v>
      </c>
      <c r="E7474" s="871">
        <v>-1.1000000000000001</v>
      </c>
      <c r="F7474" s="871">
        <v>600</v>
      </c>
      <c r="G7474" s="504">
        <v>0</v>
      </c>
      <c r="H7474" s="504">
        <v>600</v>
      </c>
      <c r="I7474" s="510">
        <v>600</v>
      </c>
    </row>
    <row r="7475" spans="3:9">
      <c r="C7475" s="870">
        <v>45782</v>
      </c>
      <c r="D7475" s="872">
        <v>0.91666666666666663</v>
      </c>
      <c r="E7475" s="871">
        <v>-1.2</v>
      </c>
      <c r="F7475" s="871">
        <v>562</v>
      </c>
      <c r="G7475" s="504">
        <v>0</v>
      </c>
      <c r="H7475" s="504">
        <v>562</v>
      </c>
      <c r="I7475" s="510">
        <v>562</v>
      </c>
    </row>
    <row r="7476" spans="3:9">
      <c r="C7476" s="870">
        <v>45782</v>
      </c>
      <c r="D7476" s="872">
        <v>0.95833333333333337</v>
      </c>
      <c r="E7476" s="871">
        <v>-1.2</v>
      </c>
      <c r="F7476" s="871">
        <v>555</v>
      </c>
      <c r="G7476" s="504">
        <v>0</v>
      </c>
      <c r="H7476" s="504">
        <v>555</v>
      </c>
      <c r="I7476" s="510">
        <v>555</v>
      </c>
    </row>
    <row r="7477" spans="3:9">
      <c r="C7477" s="870">
        <v>45783</v>
      </c>
      <c r="D7477" s="872">
        <v>0</v>
      </c>
      <c r="E7477" s="871">
        <v>-1.1000000000000001</v>
      </c>
      <c r="F7477" s="871">
        <v>571</v>
      </c>
      <c r="G7477" s="504">
        <v>0</v>
      </c>
      <c r="H7477" s="504">
        <v>571</v>
      </c>
      <c r="I7477" s="510">
        <v>571</v>
      </c>
    </row>
    <row r="7478" spans="3:9">
      <c r="C7478" s="870">
        <v>45783</v>
      </c>
      <c r="D7478" s="872">
        <v>4.1666666666666664E-2</v>
      </c>
      <c r="E7478" s="871">
        <v>-1.1000000000000001</v>
      </c>
      <c r="F7478" s="871">
        <v>550</v>
      </c>
      <c r="G7478" s="504">
        <v>0</v>
      </c>
      <c r="H7478" s="504">
        <v>550</v>
      </c>
      <c r="I7478" s="510">
        <v>550</v>
      </c>
    </row>
    <row r="7479" spans="3:9">
      <c r="C7479" s="870">
        <v>45783</v>
      </c>
      <c r="D7479" s="872">
        <v>8.3333333333333329E-2</v>
      </c>
      <c r="E7479" s="871">
        <v>-1.2</v>
      </c>
      <c r="F7479" s="871">
        <v>558</v>
      </c>
      <c r="G7479" s="504">
        <v>0</v>
      </c>
      <c r="H7479" s="504">
        <v>558</v>
      </c>
      <c r="I7479" s="510">
        <v>558</v>
      </c>
    </row>
    <row r="7480" spans="3:9">
      <c r="C7480" s="870">
        <v>45783</v>
      </c>
      <c r="D7480" s="872">
        <v>0.125</v>
      </c>
      <c r="E7480" s="871">
        <v>-1.2</v>
      </c>
      <c r="F7480" s="871">
        <v>568</v>
      </c>
      <c r="G7480" s="504">
        <v>0</v>
      </c>
      <c r="H7480" s="504">
        <v>568</v>
      </c>
      <c r="I7480" s="510">
        <v>568</v>
      </c>
    </row>
    <row r="7481" spans="3:9">
      <c r="C7481" s="870">
        <v>45783</v>
      </c>
      <c r="D7481" s="872">
        <v>0.16666666666666666</v>
      </c>
      <c r="E7481" s="871">
        <v>-1.2</v>
      </c>
      <c r="F7481" s="871">
        <v>561</v>
      </c>
      <c r="G7481" s="504">
        <v>0</v>
      </c>
      <c r="H7481" s="504">
        <v>561</v>
      </c>
      <c r="I7481" s="510">
        <v>561</v>
      </c>
    </row>
    <row r="7482" spans="3:9">
      <c r="C7482" s="870">
        <v>45783</v>
      </c>
      <c r="D7482" s="872">
        <v>0.20833333333333334</v>
      </c>
      <c r="E7482" s="871">
        <v>-1.2</v>
      </c>
      <c r="F7482" s="871">
        <v>562</v>
      </c>
      <c r="G7482" s="504">
        <v>0</v>
      </c>
      <c r="H7482" s="504">
        <v>562</v>
      </c>
      <c r="I7482" s="510">
        <v>562</v>
      </c>
    </row>
    <row r="7483" spans="3:9">
      <c r="C7483" s="870">
        <v>45783</v>
      </c>
      <c r="D7483" s="872">
        <v>0.25</v>
      </c>
      <c r="E7483" s="871">
        <v>-1.2</v>
      </c>
      <c r="F7483" s="871">
        <v>562</v>
      </c>
      <c r="G7483" s="504">
        <v>0</v>
      </c>
      <c r="H7483" s="504">
        <v>562</v>
      </c>
      <c r="I7483" s="510">
        <v>562</v>
      </c>
    </row>
    <row r="7484" spans="3:9">
      <c r="C7484" s="870">
        <v>45783</v>
      </c>
      <c r="D7484" s="872">
        <v>0.29166666666666669</v>
      </c>
      <c r="E7484" s="871">
        <v>-1.2</v>
      </c>
      <c r="F7484" s="871">
        <v>562</v>
      </c>
      <c r="G7484" s="504">
        <v>0</v>
      </c>
      <c r="H7484" s="504">
        <v>562</v>
      </c>
      <c r="I7484" s="510">
        <v>562</v>
      </c>
    </row>
    <row r="7485" spans="3:9">
      <c r="C7485" s="870">
        <v>45783</v>
      </c>
      <c r="D7485" s="872">
        <v>0.33333333333333331</v>
      </c>
      <c r="E7485" s="871">
        <v>-1.2</v>
      </c>
      <c r="F7485" s="871">
        <v>562</v>
      </c>
      <c r="G7485" s="504">
        <v>0</v>
      </c>
      <c r="H7485" s="504">
        <v>562</v>
      </c>
      <c r="I7485" s="510">
        <v>562</v>
      </c>
    </row>
    <row r="7486" spans="3:9">
      <c r="C7486" s="870">
        <v>45783</v>
      </c>
      <c r="D7486" s="872">
        <v>0.375</v>
      </c>
      <c r="E7486" s="871">
        <v>-1.2</v>
      </c>
      <c r="F7486" s="871">
        <v>562</v>
      </c>
      <c r="G7486" s="504">
        <v>0</v>
      </c>
      <c r="H7486" s="504">
        <v>562</v>
      </c>
      <c r="I7486" s="510">
        <v>562</v>
      </c>
    </row>
    <row r="7487" spans="3:9">
      <c r="C7487" s="870">
        <v>45783</v>
      </c>
      <c r="D7487" s="872">
        <v>0.41666666666666669</v>
      </c>
      <c r="E7487" s="871">
        <v>-1.2</v>
      </c>
      <c r="F7487" s="871">
        <v>562</v>
      </c>
      <c r="G7487" s="504">
        <v>0</v>
      </c>
      <c r="H7487" s="504">
        <v>562</v>
      </c>
      <c r="I7487" s="510">
        <v>562</v>
      </c>
    </row>
    <row r="7488" spans="3:9">
      <c r="C7488" s="870">
        <v>45783</v>
      </c>
      <c r="D7488" s="872">
        <v>0.45833333333333331</v>
      </c>
      <c r="E7488" s="871">
        <v>-1.1000000000000001</v>
      </c>
      <c r="F7488" s="871">
        <v>577</v>
      </c>
      <c r="G7488" s="504">
        <v>0</v>
      </c>
      <c r="H7488" s="504">
        <v>577</v>
      </c>
      <c r="I7488" s="510">
        <v>577</v>
      </c>
    </row>
    <row r="7489" spans="3:9">
      <c r="C7489" s="870">
        <v>45783</v>
      </c>
      <c r="D7489" s="872">
        <v>0.5</v>
      </c>
      <c r="E7489" s="871">
        <v>-1.1000000000000001</v>
      </c>
      <c r="F7489" s="871">
        <v>600</v>
      </c>
      <c r="G7489" s="504">
        <v>0</v>
      </c>
      <c r="H7489" s="504">
        <v>600</v>
      </c>
      <c r="I7489" s="510">
        <v>600</v>
      </c>
    </row>
    <row r="7490" spans="3:9">
      <c r="C7490" s="870">
        <v>45783</v>
      </c>
      <c r="D7490" s="872">
        <v>0.54166666666666663</v>
      </c>
      <c r="E7490" s="871">
        <v>-1.1000000000000001</v>
      </c>
      <c r="F7490" s="871">
        <v>600</v>
      </c>
      <c r="G7490" s="504">
        <v>0</v>
      </c>
      <c r="H7490" s="504">
        <v>600</v>
      </c>
      <c r="I7490" s="510">
        <v>600</v>
      </c>
    </row>
    <row r="7491" spans="3:9">
      <c r="C7491" s="870">
        <v>45783</v>
      </c>
      <c r="D7491" s="872">
        <v>0.58333333333333337</v>
      </c>
      <c r="E7491" s="871">
        <v>-1.1000000000000001</v>
      </c>
      <c r="F7491" s="871">
        <v>601</v>
      </c>
      <c r="G7491" s="504">
        <v>0</v>
      </c>
      <c r="H7491" s="504">
        <v>601</v>
      </c>
      <c r="I7491" s="510">
        <v>601</v>
      </c>
    </row>
    <row r="7492" spans="3:9">
      <c r="C7492" s="870">
        <v>45783</v>
      </c>
      <c r="D7492" s="872">
        <v>0.625</v>
      </c>
      <c r="E7492" s="871">
        <v>-1.1000000000000001</v>
      </c>
      <c r="F7492" s="871">
        <v>576</v>
      </c>
      <c r="G7492" s="504">
        <v>0</v>
      </c>
      <c r="H7492" s="504">
        <v>576</v>
      </c>
      <c r="I7492" s="510">
        <v>576</v>
      </c>
    </row>
    <row r="7493" spans="3:9">
      <c r="C7493" s="870">
        <v>45783</v>
      </c>
      <c r="D7493" s="872">
        <v>0.66666666666666663</v>
      </c>
      <c r="E7493" s="871">
        <v>-1.1000000000000001</v>
      </c>
      <c r="F7493" s="871">
        <v>399</v>
      </c>
      <c r="G7493" s="504">
        <v>0</v>
      </c>
      <c r="H7493" s="504">
        <v>399</v>
      </c>
      <c r="I7493" s="510">
        <v>399</v>
      </c>
    </row>
    <row r="7494" spans="3:9">
      <c r="C7494" s="870">
        <v>45783</v>
      </c>
      <c r="D7494" s="872">
        <v>0.70833333333333337</v>
      </c>
      <c r="E7494" s="871">
        <v>-1.1000000000000001</v>
      </c>
      <c r="F7494" s="871">
        <v>543</v>
      </c>
      <c r="G7494" s="504">
        <v>0</v>
      </c>
      <c r="H7494" s="504">
        <v>543</v>
      </c>
      <c r="I7494" s="510">
        <v>543</v>
      </c>
    </row>
    <row r="7495" spans="3:9">
      <c r="C7495" s="870">
        <v>45783</v>
      </c>
      <c r="D7495" s="872">
        <v>0.75</v>
      </c>
      <c r="E7495" s="871">
        <v>-1.1000000000000001</v>
      </c>
      <c r="F7495" s="871">
        <v>575</v>
      </c>
      <c r="G7495" s="504">
        <v>0</v>
      </c>
      <c r="H7495" s="504">
        <v>575</v>
      </c>
      <c r="I7495" s="510">
        <v>575</v>
      </c>
    </row>
    <row r="7496" spans="3:9">
      <c r="C7496" s="870">
        <v>45783</v>
      </c>
      <c r="D7496" s="872">
        <v>0.79166666666666663</v>
      </c>
      <c r="E7496" s="871">
        <v>-1.1000000000000001</v>
      </c>
      <c r="F7496" s="871">
        <v>575</v>
      </c>
      <c r="G7496" s="504">
        <v>0</v>
      </c>
      <c r="H7496" s="504">
        <v>575</v>
      </c>
      <c r="I7496" s="510">
        <v>575</v>
      </c>
    </row>
    <row r="7497" spans="3:9">
      <c r="C7497" s="870">
        <v>45783</v>
      </c>
      <c r="D7497" s="872">
        <v>0.83333333333333337</v>
      </c>
      <c r="E7497" s="871">
        <v>-1.2</v>
      </c>
      <c r="F7497" s="871">
        <v>575</v>
      </c>
      <c r="G7497" s="504">
        <v>0</v>
      </c>
      <c r="H7497" s="504">
        <v>575</v>
      </c>
      <c r="I7497" s="510">
        <v>575</v>
      </c>
    </row>
    <row r="7498" spans="3:9">
      <c r="C7498" s="870">
        <v>45783</v>
      </c>
      <c r="D7498" s="872">
        <v>0.875</v>
      </c>
      <c r="E7498" s="871">
        <v>-1.2</v>
      </c>
      <c r="F7498" s="871">
        <v>568</v>
      </c>
      <c r="G7498" s="504">
        <v>0</v>
      </c>
      <c r="H7498" s="504">
        <v>568</v>
      </c>
      <c r="I7498" s="510">
        <v>568</v>
      </c>
    </row>
    <row r="7499" spans="3:9">
      <c r="C7499" s="870">
        <v>45783</v>
      </c>
      <c r="D7499" s="872">
        <v>0.91666666666666663</v>
      </c>
      <c r="E7499" s="871">
        <v>-1.2</v>
      </c>
      <c r="F7499" s="871">
        <v>562</v>
      </c>
      <c r="G7499" s="504">
        <v>0</v>
      </c>
      <c r="H7499" s="504">
        <v>562</v>
      </c>
      <c r="I7499" s="510">
        <v>562</v>
      </c>
    </row>
    <row r="7500" spans="3:9">
      <c r="C7500" s="870">
        <v>45783</v>
      </c>
      <c r="D7500" s="872">
        <v>0.95833333333333337</v>
      </c>
      <c r="E7500" s="871">
        <v>-1.2</v>
      </c>
      <c r="F7500" s="871">
        <v>560</v>
      </c>
      <c r="G7500" s="504">
        <v>0</v>
      </c>
      <c r="H7500" s="504">
        <v>560</v>
      </c>
      <c r="I7500" s="510">
        <v>560</v>
      </c>
    </row>
    <row r="7501" spans="3:9">
      <c r="C7501" s="870">
        <v>45784</v>
      </c>
      <c r="D7501" s="872">
        <v>0</v>
      </c>
      <c r="E7501" s="871">
        <v>-1.2</v>
      </c>
      <c r="F7501" s="871">
        <v>549</v>
      </c>
      <c r="G7501" s="504">
        <v>0</v>
      </c>
      <c r="H7501" s="504">
        <v>549</v>
      </c>
      <c r="I7501" s="510">
        <v>549</v>
      </c>
    </row>
    <row r="7502" spans="3:9">
      <c r="C7502" s="870">
        <v>45784</v>
      </c>
      <c r="D7502" s="872">
        <v>4.1666666666666664E-2</v>
      </c>
      <c r="E7502" s="871">
        <v>-1.2</v>
      </c>
      <c r="F7502" s="871">
        <v>565</v>
      </c>
      <c r="G7502" s="504">
        <v>0</v>
      </c>
      <c r="H7502" s="504">
        <v>565</v>
      </c>
      <c r="I7502" s="510">
        <v>565</v>
      </c>
    </row>
    <row r="7503" spans="3:9">
      <c r="C7503" s="870">
        <v>45784</v>
      </c>
      <c r="D7503" s="872">
        <v>8.3333333333333329E-2</v>
      </c>
      <c r="E7503" s="871">
        <v>-1.2</v>
      </c>
      <c r="F7503" s="871">
        <v>565</v>
      </c>
      <c r="G7503" s="504">
        <v>0</v>
      </c>
      <c r="H7503" s="504">
        <v>565</v>
      </c>
      <c r="I7503" s="510">
        <v>565</v>
      </c>
    </row>
    <row r="7504" spans="3:9">
      <c r="C7504" s="870">
        <v>45784</v>
      </c>
      <c r="D7504" s="872">
        <v>0.125</v>
      </c>
      <c r="E7504" s="871">
        <v>-1.2</v>
      </c>
      <c r="F7504" s="871">
        <v>566</v>
      </c>
      <c r="G7504" s="504">
        <v>0</v>
      </c>
      <c r="H7504" s="504">
        <v>566</v>
      </c>
      <c r="I7504" s="510">
        <v>566</v>
      </c>
    </row>
    <row r="7505" spans="3:9">
      <c r="C7505" s="870">
        <v>45784</v>
      </c>
      <c r="D7505" s="872">
        <v>0.16666666666666666</v>
      </c>
      <c r="E7505" s="871">
        <v>-1.2</v>
      </c>
      <c r="F7505" s="871">
        <v>565</v>
      </c>
      <c r="G7505" s="504">
        <v>0</v>
      </c>
      <c r="H7505" s="504">
        <v>565</v>
      </c>
      <c r="I7505" s="510">
        <v>565</v>
      </c>
    </row>
    <row r="7506" spans="3:9">
      <c r="C7506" s="870">
        <v>45784</v>
      </c>
      <c r="D7506" s="872">
        <v>0.20833333333333334</v>
      </c>
      <c r="E7506" s="871">
        <v>-1.2</v>
      </c>
      <c r="F7506" s="871">
        <v>567</v>
      </c>
      <c r="G7506" s="504">
        <v>0</v>
      </c>
      <c r="H7506" s="504">
        <v>567</v>
      </c>
      <c r="I7506" s="510">
        <v>567</v>
      </c>
    </row>
    <row r="7507" spans="3:9">
      <c r="C7507" s="870">
        <v>45784</v>
      </c>
      <c r="D7507" s="872">
        <v>0.25</v>
      </c>
      <c r="E7507" s="871">
        <v>-1.2</v>
      </c>
      <c r="F7507" s="871">
        <v>570</v>
      </c>
      <c r="G7507" s="504">
        <v>0</v>
      </c>
      <c r="H7507" s="504">
        <v>570</v>
      </c>
      <c r="I7507" s="510">
        <v>570</v>
      </c>
    </row>
    <row r="7508" spans="3:9">
      <c r="C7508" s="870">
        <v>45784</v>
      </c>
      <c r="D7508" s="872">
        <v>0.29166666666666669</v>
      </c>
      <c r="E7508" s="871">
        <v>-1.2</v>
      </c>
      <c r="F7508" s="871">
        <v>580</v>
      </c>
      <c r="G7508" s="504">
        <v>0</v>
      </c>
      <c r="H7508" s="504">
        <v>580</v>
      </c>
      <c r="I7508" s="510">
        <v>580</v>
      </c>
    </row>
    <row r="7509" spans="3:9">
      <c r="C7509" s="870">
        <v>45784</v>
      </c>
      <c r="D7509" s="872">
        <v>0.33333333333333331</v>
      </c>
      <c r="E7509" s="871">
        <v>-1.2</v>
      </c>
      <c r="F7509" s="871">
        <v>590</v>
      </c>
      <c r="G7509" s="504">
        <v>0</v>
      </c>
      <c r="H7509" s="504">
        <v>590</v>
      </c>
      <c r="I7509" s="510">
        <v>590</v>
      </c>
    </row>
    <row r="7510" spans="3:9">
      <c r="C7510" s="870">
        <v>45784</v>
      </c>
      <c r="D7510" s="872">
        <v>0.375</v>
      </c>
      <c r="E7510" s="871">
        <v>-1.2</v>
      </c>
      <c r="F7510" s="871">
        <v>597</v>
      </c>
      <c r="G7510" s="504">
        <v>0</v>
      </c>
      <c r="H7510" s="504">
        <v>597</v>
      </c>
      <c r="I7510" s="510">
        <v>597</v>
      </c>
    </row>
    <row r="7511" spans="3:9">
      <c r="C7511" s="870">
        <v>45784</v>
      </c>
      <c r="D7511" s="872">
        <v>0.41666666666666669</v>
      </c>
      <c r="E7511" s="871">
        <v>-1.2</v>
      </c>
      <c r="F7511" s="871">
        <v>600</v>
      </c>
      <c r="G7511" s="504">
        <v>0</v>
      </c>
      <c r="H7511" s="504">
        <v>600</v>
      </c>
      <c r="I7511" s="510">
        <v>600</v>
      </c>
    </row>
    <row r="7512" spans="3:9">
      <c r="C7512" s="870">
        <v>45784</v>
      </c>
      <c r="D7512" s="872">
        <v>0.45833333333333331</v>
      </c>
      <c r="E7512" s="871">
        <v>-1.1000000000000001</v>
      </c>
      <c r="F7512" s="871">
        <v>597</v>
      </c>
      <c r="G7512" s="504">
        <v>0</v>
      </c>
      <c r="H7512" s="504">
        <v>597</v>
      </c>
      <c r="I7512" s="510">
        <v>597</v>
      </c>
    </row>
    <row r="7513" spans="3:9">
      <c r="C7513" s="870">
        <v>45784</v>
      </c>
      <c r="D7513" s="872">
        <v>0.5</v>
      </c>
      <c r="E7513" s="871">
        <v>-1.1000000000000001</v>
      </c>
      <c r="F7513" s="871">
        <v>590</v>
      </c>
      <c r="G7513" s="504">
        <v>0</v>
      </c>
      <c r="H7513" s="504">
        <v>590</v>
      </c>
      <c r="I7513" s="510">
        <v>590</v>
      </c>
    </row>
    <row r="7514" spans="3:9">
      <c r="C7514" s="870">
        <v>45784</v>
      </c>
      <c r="D7514" s="872">
        <v>0.54166666666666663</v>
      </c>
      <c r="E7514" s="871">
        <v>-1.1000000000000001</v>
      </c>
      <c r="F7514" s="871">
        <v>557</v>
      </c>
      <c r="G7514" s="504">
        <v>0</v>
      </c>
      <c r="H7514" s="504">
        <v>557</v>
      </c>
      <c r="I7514" s="510">
        <v>557</v>
      </c>
    </row>
    <row r="7515" spans="3:9">
      <c r="C7515" s="870">
        <v>45784</v>
      </c>
      <c r="D7515" s="872">
        <v>0.58333333333333337</v>
      </c>
      <c r="E7515" s="871">
        <v>-1.1000000000000001</v>
      </c>
      <c r="F7515" s="871">
        <v>445</v>
      </c>
      <c r="G7515" s="504">
        <v>0</v>
      </c>
      <c r="H7515" s="504">
        <v>445</v>
      </c>
      <c r="I7515" s="510">
        <v>445</v>
      </c>
    </row>
    <row r="7516" spans="3:9">
      <c r="C7516" s="870">
        <v>45784</v>
      </c>
      <c r="D7516" s="872">
        <v>0.625</v>
      </c>
      <c r="E7516" s="871">
        <v>-1.1000000000000001</v>
      </c>
      <c r="F7516" s="871">
        <v>491</v>
      </c>
      <c r="G7516" s="504">
        <v>0</v>
      </c>
      <c r="H7516" s="504">
        <v>491</v>
      </c>
      <c r="I7516" s="510">
        <v>491</v>
      </c>
    </row>
    <row r="7517" spans="3:9">
      <c r="C7517" s="870">
        <v>45784</v>
      </c>
      <c r="D7517" s="872">
        <v>0.66666666666666663</v>
      </c>
      <c r="E7517" s="871">
        <v>-1.1000000000000001</v>
      </c>
      <c r="F7517" s="871">
        <v>426</v>
      </c>
      <c r="G7517" s="504">
        <v>0</v>
      </c>
      <c r="H7517" s="504">
        <v>426</v>
      </c>
      <c r="I7517" s="510">
        <v>426</v>
      </c>
    </row>
    <row r="7518" spans="3:9">
      <c r="C7518" s="870">
        <v>45784</v>
      </c>
      <c r="D7518" s="872">
        <v>0.70833333333333337</v>
      </c>
      <c r="E7518" s="871">
        <v>-1.1000000000000001</v>
      </c>
      <c r="F7518" s="871">
        <v>416</v>
      </c>
      <c r="G7518" s="504">
        <v>0</v>
      </c>
      <c r="H7518" s="504">
        <v>416</v>
      </c>
      <c r="I7518" s="510">
        <v>416</v>
      </c>
    </row>
    <row r="7519" spans="3:9">
      <c r="C7519" s="870">
        <v>45784</v>
      </c>
      <c r="D7519" s="872">
        <v>0.75</v>
      </c>
      <c r="E7519" s="871">
        <v>-1.3</v>
      </c>
      <c r="F7519" s="871">
        <v>420</v>
      </c>
      <c r="G7519" s="504">
        <v>0</v>
      </c>
      <c r="H7519" s="504">
        <v>420</v>
      </c>
      <c r="I7519" s="510">
        <v>420</v>
      </c>
    </row>
    <row r="7520" spans="3:9">
      <c r="C7520" s="870">
        <v>45784</v>
      </c>
      <c r="D7520" s="872">
        <v>0.79166666666666663</v>
      </c>
      <c r="E7520" s="871">
        <v>-1.1000000000000001</v>
      </c>
      <c r="F7520" s="871">
        <v>474</v>
      </c>
      <c r="G7520" s="504">
        <v>0</v>
      </c>
      <c r="H7520" s="504">
        <v>474</v>
      </c>
      <c r="I7520" s="510">
        <v>474</v>
      </c>
    </row>
    <row r="7521" spans="3:9">
      <c r="C7521" s="870">
        <v>45784</v>
      </c>
      <c r="D7521" s="872">
        <v>0.83333333333333337</v>
      </c>
      <c r="E7521" s="871">
        <v>-1.2</v>
      </c>
      <c r="F7521" s="871">
        <v>481</v>
      </c>
      <c r="G7521" s="504">
        <v>0</v>
      </c>
      <c r="H7521" s="504">
        <v>481</v>
      </c>
      <c r="I7521" s="510">
        <v>481</v>
      </c>
    </row>
    <row r="7522" spans="3:9">
      <c r="C7522" s="870">
        <v>45784</v>
      </c>
      <c r="D7522" s="872">
        <v>0.875</v>
      </c>
      <c r="E7522" s="871">
        <v>-1.1000000000000001</v>
      </c>
      <c r="F7522" s="871">
        <v>529</v>
      </c>
      <c r="G7522" s="504">
        <v>0</v>
      </c>
      <c r="H7522" s="504">
        <v>529</v>
      </c>
      <c r="I7522" s="510">
        <v>529</v>
      </c>
    </row>
    <row r="7523" spans="3:9">
      <c r="C7523" s="870">
        <v>45784</v>
      </c>
      <c r="D7523" s="872">
        <v>0.91666666666666663</v>
      </c>
      <c r="E7523" s="871">
        <v>-1.1000000000000001</v>
      </c>
      <c r="F7523" s="871">
        <v>526</v>
      </c>
      <c r="G7523" s="504">
        <v>0</v>
      </c>
      <c r="H7523" s="504">
        <v>526</v>
      </c>
      <c r="I7523" s="510">
        <v>526</v>
      </c>
    </row>
    <row r="7524" spans="3:9">
      <c r="C7524" s="870">
        <v>45784</v>
      </c>
      <c r="D7524" s="872">
        <v>0.95833333333333337</v>
      </c>
      <c r="E7524" s="871">
        <v>-1.1000000000000001</v>
      </c>
      <c r="F7524" s="871">
        <v>512</v>
      </c>
      <c r="G7524" s="504">
        <v>0</v>
      </c>
      <c r="H7524" s="504">
        <v>512</v>
      </c>
      <c r="I7524" s="510">
        <v>512</v>
      </c>
    </row>
    <row r="7525" spans="3:9">
      <c r="C7525" s="870">
        <v>45785</v>
      </c>
      <c r="D7525" s="872">
        <v>0</v>
      </c>
      <c r="E7525" s="871">
        <v>-1.2</v>
      </c>
      <c r="F7525" s="871">
        <v>508</v>
      </c>
      <c r="G7525" s="504">
        <v>0</v>
      </c>
      <c r="H7525" s="504">
        <v>508</v>
      </c>
      <c r="I7525" s="510">
        <v>508</v>
      </c>
    </row>
    <row r="7526" spans="3:9">
      <c r="C7526" s="870">
        <v>45785</v>
      </c>
      <c r="D7526" s="872">
        <v>4.1666666666666664E-2</v>
      </c>
      <c r="E7526" s="871">
        <v>-1.1000000000000001</v>
      </c>
      <c r="F7526" s="871">
        <v>499</v>
      </c>
      <c r="G7526" s="504">
        <v>0</v>
      </c>
      <c r="H7526" s="504">
        <v>499</v>
      </c>
      <c r="I7526" s="510">
        <v>499</v>
      </c>
    </row>
    <row r="7527" spans="3:9">
      <c r="C7527" s="870">
        <v>45785</v>
      </c>
      <c r="D7527" s="872">
        <v>8.3333333333333329E-2</v>
      </c>
      <c r="E7527" s="871">
        <v>-1.2</v>
      </c>
      <c r="F7527" s="871">
        <v>541</v>
      </c>
      <c r="G7527" s="504">
        <v>0</v>
      </c>
      <c r="H7527" s="504">
        <v>541</v>
      </c>
      <c r="I7527" s="510">
        <v>541</v>
      </c>
    </row>
    <row r="7528" spans="3:9">
      <c r="C7528" s="870">
        <v>45785</v>
      </c>
      <c r="D7528" s="872">
        <v>0.125</v>
      </c>
      <c r="E7528" s="871">
        <v>8.4</v>
      </c>
      <c r="F7528" s="871">
        <v>562</v>
      </c>
      <c r="G7528" s="504">
        <v>0</v>
      </c>
      <c r="H7528" s="504">
        <v>562</v>
      </c>
      <c r="I7528" s="510">
        <v>562</v>
      </c>
    </row>
    <row r="7529" spans="3:9">
      <c r="C7529" s="870">
        <v>45785</v>
      </c>
      <c r="D7529" s="872">
        <v>0.16666666666666666</v>
      </c>
      <c r="E7529" s="871">
        <v>-1.2</v>
      </c>
      <c r="F7529" s="871">
        <v>425</v>
      </c>
      <c r="G7529" s="504">
        <v>0</v>
      </c>
      <c r="H7529" s="504">
        <v>425</v>
      </c>
      <c r="I7529" s="510">
        <v>425</v>
      </c>
    </row>
    <row r="7530" spans="3:9">
      <c r="C7530" s="870">
        <v>45785</v>
      </c>
      <c r="D7530" s="872">
        <v>0.20833333333333334</v>
      </c>
      <c r="E7530" s="871">
        <v>-1.2</v>
      </c>
      <c r="F7530" s="871">
        <v>420</v>
      </c>
      <c r="G7530" s="504">
        <v>0</v>
      </c>
      <c r="H7530" s="504">
        <v>420</v>
      </c>
      <c r="I7530" s="510">
        <v>420</v>
      </c>
    </row>
    <row r="7531" spans="3:9">
      <c r="C7531" s="870">
        <v>45785</v>
      </c>
      <c r="D7531" s="872">
        <v>0.25</v>
      </c>
      <c r="E7531" s="871">
        <v>-1.2</v>
      </c>
      <c r="F7531" s="871">
        <v>420</v>
      </c>
      <c r="G7531" s="504">
        <v>0</v>
      </c>
      <c r="H7531" s="504">
        <v>420</v>
      </c>
      <c r="I7531" s="510">
        <v>420</v>
      </c>
    </row>
    <row r="7532" spans="3:9">
      <c r="C7532" s="870">
        <v>45785</v>
      </c>
      <c r="D7532" s="872">
        <v>0.29166666666666669</v>
      </c>
      <c r="E7532" s="871">
        <v>-1.2</v>
      </c>
      <c r="F7532" s="871">
        <v>421</v>
      </c>
      <c r="G7532" s="504">
        <v>0</v>
      </c>
      <c r="H7532" s="504">
        <v>421</v>
      </c>
      <c r="I7532" s="510">
        <v>421</v>
      </c>
    </row>
    <row r="7533" spans="3:9">
      <c r="C7533" s="870">
        <v>45785</v>
      </c>
      <c r="D7533" s="872">
        <v>0.33333333333333331</v>
      </c>
      <c r="E7533" s="871">
        <v>8.3000000000000007</v>
      </c>
      <c r="F7533" s="871">
        <v>420</v>
      </c>
      <c r="G7533" s="504">
        <v>0</v>
      </c>
      <c r="H7533" s="504">
        <v>420</v>
      </c>
      <c r="I7533" s="510">
        <v>420</v>
      </c>
    </row>
    <row r="7534" spans="3:9">
      <c r="C7534" s="870">
        <v>45785</v>
      </c>
      <c r="D7534" s="872">
        <v>0.375</v>
      </c>
      <c r="E7534" s="871">
        <v>120.7</v>
      </c>
      <c r="F7534" s="871">
        <v>410</v>
      </c>
      <c r="G7534" s="504">
        <v>120.7</v>
      </c>
      <c r="H7534" s="504">
        <v>410</v>
      </c>
      <c r="I7534" s="510">
        <v>530.70000000000005</v>
      </c>
    </row>
    <row r="7535" spans="3:9">
      <c r="C7535" s="870">
        <v>45785</v>
      </c>
      <c r="D7535" s="872">
        <v>0.41666666666666669</v>
      </c>
      <c r="E7535" s="871">
        <v>-1.1000000000000001</v>
      </c>
      <c r="F7535" s="871">
        <v>400</v>
      </c>
      <c r="G7535" s="504">
        <v>0</v>
      </c>
      <c r="H7535" s="504">
        <v>400</v>
      </c>
      <c r="I7535" s="510">
        <v>400</v>
      </c>
    </row>
    <row r="7536" spans="3:9">
      <c r="C7536" s="870">
        <v>45785</v>
      </c>
      <c r="D7536" s="872">
        <v>0.45833333333333331</v>
      </c>
      <c r="E7536" s="871">
        <v>-1.1000000000000001</v>
      </c>
      <c r="F7536" s="871">
        <v>401</v>
      </c>
      <c r="G7536" s="504">
        <v>0</v>
      </c>
      <c r="H7536" s="504">
        <v>401</v>
      </c>
      <c r="I7536" s="510">
        <v>401</v>
      </c>
    </row>
    <row r="7537" spans="3:9">
      <c r="C7537" s="870">
        <v>45785</v>
      </c>
      <c r="D7537" s="872">
        <v>0.5</v>
      </c>
      <c r="E7537" s="871">
        <v>-1.1000000000000001</v>
      </c>
      <c r="F7537" s="871">
        <v>399</v>
      </c>
      <c r="G7537" s="504">
        <v>0</v>
      </c>
      <c r="H7537" s="504">
        <v>399</v>
      </c>
      <c r="I7537" s="510">
        <v>399</v>
      </c>
    </row>
    <row r="7538" spans="3:9">
      <c r="C7538" s="870">
        <v>45785</v>
      </c>
      <c r="D7538" s="872">
        <v>0.54166666666666663</v>
      </c>
      <c r="E7538" s="871">
        <v>-1.1000000000000001</v>
      </c>
      <c r="F7538" s="871">
        <v>402</v>
      </c>
      <c r="G7538" s="504">
        <v>0</v>
      </c>
      <c r="H7538" s="504">
        <v>402</v>
      </c>
      <c r="I7538" s="510">
        <v>402</v>
      </c>
    </row>
    <row r="7539" spans="3:9">
      <c r="C7539" s="870">
        <v>45785</v>
      </c>
      <c r="D7539" s="872">
        <v>0.58333333333333337</v>
      </c>
      <c r="E7539" s="871">
        <v>-1.1000000000000001</v>
      </c>
      <c r="F7539" s="871">
        <v>417</v>
      </c>
      <c r="G7539" s="504">
        <v>0</v>
      </c>
      <c r="H7539" s="504">
        <v>417</v>
      </c>
      <c r="I7539" s="510">
        <v>417</v>
      </c>
    </row>
    <row r="7540" spans="3:9">
      <c r="C7540" s="870">
        <v>45785</v>
      </c>
      <c r="D7540" s="872">
        <v>0.625</v>
      </c>
      <c r="E7540" s="871">
        <v>-1.1000000000000001</v>
      </c>
      <c r="F7540" s="871">
        <v>405</v>
      </c>
      <c r="G7540" s="504">
        <v>0</v>
      </c>
      <c r="H7540" s="504">
        <v>405</v>
      </c>
      <c r="I7540" s="510">
        <v>405</v>
      </c>
    </row>
    <row r="7541" spans="3:9">
      <c r="C7541" s="870">
        <v>45785</v>
      </c>
      <c r="D7541" s="872">
        <v>0.66666666666666663</v>
      </c>
      <c r="E7541" s="871">
        <v>-1.1000000000000001</v>
      </c>
      <c r="F7541" s="871">
        <v>428</v>
      </c>
      <c r="G7541" s="504">
        <v>0</v>
      </c>
      <c r="H7541" s="504">
        <v>428</v>
      </c>
      <c r="I7541" s="510">
        <v>428</v>
      </c>
    </row>
    <row r="7542" spans="3:9">
      <c r="C7542" s="870">
        <v>45785</v>
      </c>
      <c r="D7542" s="872">
        <v>0.70833333333333337</v>
      </c>
      <c r="E7542" s="871">
        <v>-1.1000000000000001</v>
      </c>
      <c r="F7542" s="871">
        <v>450</v>
      </c>
      <c r="G7542" s="504">
        <v>0</v>
      </c>
      <c r="H7542" s="504">
        <v>450</v>
      </c>
      <c r="I7542" s="510">
        <v>450</v>
      </c>
    </row>
    <row r="7543" spans="3:9">
      <c r="C7543" s="870">
        <v>45785</v>
      </c>
      <c r="D7543" s="872">
        <v>0.75</v>
      </c>
      <c r="E7543" s="871">
        <v>-1.1000000000000001</v>
      </c>
      <c r="F7543" s="871">
        <v>500</v>
      </c>
      <c r="G7543" s="504">
        <v>0</v>
      </c>
      <c r="H7543" s="504">
        <v>500</v>
      </c>
      <c r="I7543" s="510">
        <v>500</v>
      </c>
    </row>
    <row r="7544" spans="3:9">
      <c r="C7544" s="870">
        <v>45785</v>
      </c>
      <c r="D7544" s="872">
        <v>0.79166666666666663</v>
      </c>
      <c r="E7544" s="871">
        <v>-1.1000000000000001</v>
      </c>
      <c r="F7544" s="871">
        <v>540</v>
      </c>
      <c r="G7544" s="504">
        <v>0</v>
      </c>
      <c r="H7544" s="504">
        <v>540</v>
      </c>
      <c r="I7544" s="510">
        <v>540</v>
      </c>
    </row>
    <row r="7545" spans="3:9">
      <c r="C7545" s="870">
        <v>45785</v>
      </c>
      <c r="D7545" s="872">
        <v>0.83333333333333337</v>
      </c>
      <c r="E7545" s="871">
        <v>-1.1000000000000001</v>
      </c>
      <c r="F7545" s="871">
        <v>541</v>
      </c>
      <c r="G7545" s="504">
        <v>0</v>
      </c>
      <c r="H7545" s="504">
        <v>541</v>
      </c>
      <c r="I7545" s="510">
        <v>541</v>
      </c>
    </row>
    <row r="7546" spans="3:9">
      <c r="C7546" s="870">
        <v>45785</v>
      </c>
      <c r="D7546" s="872">
        <v>0.875</v>
      </c>
      <c r="E7546" s="871">
        <v>-1.1000000000000001</v>
      </c>
      <c r="F7546" s="871">
        <v>481</v>
      </c>
      <c r="G7546" s="504">
        <v>0</v>
      </c>
      <c r="H7546" s="504">
        <v>481</v>
      </c>
      <c r="I7546" s="510">
        <v>481</v>
      </c>
    </row>
    <row r="7547" spans="3:9">
      <c r="C7547" s="870">
        <v>45785</v>
      </c>
      <c r="D7547" s="872">
        <v>0.91666666666666663</v>
      </c>
      <c r="E7547" s="871">
        <v>-1.2</v>
      </c>
      <c r="F7547" s="871">
        <v>480</v>
      </c>
      <c r="G7547" s="504">
        <v>0</v>
      </c>
      <c r="H7547" s="504">
        <v>480</v>
      </c>
      <c r="I7547" s="510">
        <v>480</v>
      </c>
    </row>
    <row r="7548" spans="3:9">
      <c r="C7548" s="870">
        <v>45785</v>
      </c>
      <c r="D7548" s="872">
        <v>0.95833333333333337</v>
      </c>
      <c r="E7548" s="871">
        <v>-1.2</v>
      </c>
      <c r="F7548" s="871">
        <v>480</v>
      </c>
      <c r="G7548" s="504">
        <v>0</v>
      </c>
      <c r="H7548" s="504">
        <v>480</v>
      </c>
      <c r="I7548" s="510">
        <v>480</v>
      </c>
    </row>
    <row r="7549" spans="3:9">
      <c r="C7549" s="870">
        <v>45786</v>
      </c>
      <c r="D7549" s="872">
        <v>0</v>
      </c>
      <c r="E7549" s="871">
        <v>-1.2</v>
      </c>
      <c r="F7549" s="871">
        <v>481</v>
      </c>
      <c r="G7549" s="504">
        <v>0</v>
      </c>
      <c r="H7549" s="504">
        <v>481</v>
      </c>
      <c r="I7549" s="510">
        <v>481</v>
      </c>
    </row>
    <row r="7550" spans="3:9">
      <c r="C7550" s="870">
        <v>45786</v>
      </c>
      <c r="D7550" s="872">
        <v>4.1666666666666664E-2</v>
      </c>
      <c r="E7550" s="871">
        <v>-1.2</v>
      </c>
      <c r="F7550" s="871">
        <v>478</v>
      </c>
      <c r="G7550" s="504">
        <v>0</v>
      </c>
      <c r="H7550" s="504">
        <v>478</v>
      </c>
      <c r="I7550" s="510">
        <v>478</v>
      </c>
    </row>
    <row r="7551" spans="3:9">
      <c r="C7551" s="870">
        <v>45786</v>
      </c>
      <c r="D7551" s="872">
        <v>8.3333333333333329E-2</v>
      </c>
      <c r="E7551" s="871">
        <v>-1.2</v>
      </c>
      <c r="F7551" s="871">
        <v>471</v>
      </c>
      <c r="G7551" s="504">
        <v>0</v>
      </c>
      <c r="H7551" s="504">
        <v>471</v>
      </c>
      <c r="I7551" s="510">
        <v>471</v>
      </c>
    </row>
    <row r="7552" spans="3:9">
      <c r="C7552" s="870">
        <v>45786</v>
      </c>
      <c r="D7552" s="872">
        <v>0.125</v>
      </c>
      <c r="E7552" s="871">
        <v>-1.2</v>
      </c>
      <c r="F7552" s="871">
        <v>470</v>
      </c>
      <c r="G7552" s="504">
        <v>0</v>
      </c>
      <c r="H7552" s="504">
        <v>470</v>
      </c>
      <c r="I7552" s="510">
        <v>470</v>
      </c>
    </row>
    <row r="7553" spans="3:9">
      <c r="C7553" s="870">
        <v>45786</v>
      </c>
      <c r="D7553" s="872">
        <v>0.16666666666666666</v>
      </c>
      <c r="E7553" s="871">
        <v>-1.2</v>
      </c>
      <c r="F7553" s="871">
        <v>470</v>
      </c>
      <c r="G7553" s="504">
        <v>0</v>
      </c>
      <c r="H7553" s="504">
        <v>470</v>
      </c>
      <c r="I7553" s="510">
        <v>470</v>
      </c>
    </row>
    <row r="7554" spans="3:9">
      <c r="C7554" s="870">
        <v>45786</v>
      </c>
      <c r="D7554" s="872">
        <v>0.20833333333333334</v>
      </c>
      <c r="E7554" s="871">
        <v>-1.2</v>
      </c>
      <c r="F7554" s="871">
        <v>470</v>
      </c>
      <c r="G7554" s="504">
        <v>0</v>
      </c>
      <c r="H7554" s="504">
        <v>470</v>
      </c>
      <c r="I7554" s="510">
        <v>470</v>
      </c>
    </row>
    <row r="7555" spans="3:9">
      <c r="C7555" s="870">
        <v>45786</v>
      </c>
      <c r="D7555" s="872">
        <v>0.25</v>
      </c>
      <c r="E7555" s="871">
        <v>-1.2</v>
      </c>
      <c r="F7555" s="871">
        <v>470</v>
      </c>
      <c r="G7555" s="504">
        <v>0</v>
      </c>
      <c r="H7555" s="504">
        <v>470</v>
      </c>
      <c r="I7555" s="510">
        <v>470</v>
      </c>
    </row>
    <row r="7556" spans="3:9">
      <c r="C7556" s="870">
        <v>45786</v>
      </c>
      <c r="D7556" s="872">
        <v>0.29166666666666669</v>
      </c>
      <c r="E7556" s="871">
        <v>-1.2</v>
      </c>
      <c r="F7556" s="871">
        <v>469</v>
      </c>
      <c r="G7556" s="504">
        <v>0</v>
      </c>
      <c r="H7556" s="504">
        <v>469</v>
      </c>
      <c r="I7556" s="510">
        <v>469</v>
      </c>
    </row>
    <row r="7557" spans="3:9">
      <c r="C7557" s="870">
        <v>45786</v>
      </c>
      <c r="D7557" s="872">
        <v>0.33333333333333331</v>
      </c>
      <c r="E7557" s="871">
        <v>-1.2</v>
      </c>
      <c r="F7557" s="871">
        <v>470</v>
      </c>
      <c r="G7557" s="504">
        <v>0</v>
      </c>
      <c r="H7557" s="504">
        <v>470</v>
      </c>
      <c r="I7557" s="510">
        <v>470</v>
      </c>
    </row>
    <row r="7558" spans="3:9">
      <c r="C7558" s="870">
        <v>45786</v>
      </c>
      <c r="D7558" s="872">
        <v>0.375</v>
      </c>
      <c r="E7558" s="871">
        <v>-1.2</v>
      </c>
      <c r="F7558" s="871">
        <v>471</v>
      </c>
      <c r="G7558" s="504">
        <v>0</v>
      </c>
      <c r="H7558" s="504">
        <v>471</v>
      </c>
      <c r="I7558" s="510">
        <v>471</v>
      </c>
    </row>
    <row r="7559" spans="3:9">
      <c r="C7559" s="870">
        <v>45786</v>
      </c>
      <c r="D7559" s="872">
        <v>0.41666666666666669</v>
      </c>
      <c r="E7559" s="871">
        <v>-1.2</v>
      </c>
      <c r="F7559" s="871">
        <v>473</v>
      </c>
      <c r="G7559" s="504">
        <v>0</v>
      </c>
      <c r="H7559" s="504">
        <v>473</v>
      </c>
      <c r="I7559" s="510">
        <v>473</v>
      </c>
    </row>
    <row r="7560" spans="3:9">
      <c r="C7560" s="870">
        <v>45786</v>
      </c>
      <c r="D7560" s="872">
        <v>0.45833333333333331</v>
      </c>
      <c r="E7560" s="871">
        <v>-1.1000000000000001</v>
      </c>
      <c r="F7560" s="871">
        <v>465</v>
      </c>
      <c r="G7560" s="504">
        <v>0</v>
      </c>
      <c r="H7560" s="504">
        <v>465</v>
      </c>
      <c r="I7560" s="510">
        <v>465</v>
      </c>
    </row>
    <row r="7561" spans="3:9">
      <c r="C7561" s="870">
        <v>45786</v>
      </c>
      <c r="D7561" s="872">
        <v>0.5</v>
      </c>
      <c r="E7561" s="871">
        <v>-1.1000000000000001</v>
      </c>
      <c r="F7561" s="871">
        <v>460</v>
      </c>
      <c r="G7561" s="504">
        <v>0</v>
      </c>
      <c r="H7561" s="504">
        <v>460</v>
      </c>
      <c r="I7561" s="510">
        <v>460</v>
      </c>
    </row>
    <row r="7562" spans="3:9">
      <c r="C7562" s="870">
        <v>45786</v>
      </c>
      <c r="D7562" s="872">
        <v>0.54166666666666663</v>
      </c>
      <c r="E7562" s="871">
        <v>-1.1000000000000001</v>
      </c>
      <c r="F7562" s="871">
        <v>460</v>
      </c>
      <c r="G7562" s="504">
        <v>0</v>
      </c>
      <c r="H7562" s="504">
        <v>460</v>
      </c>
      <c r="I7562" s="510">
        <v>460</v>
      </c>
    </row>
    <row r="7563" spans="3:9">
      <c r="C7563" s="870">
        <v>45786</v>
      </c>
      <c r="D7563" s="872">
        <v>0.58333333333333337</v>
      </c>
      <c r="E7563" s="871">
        <v>-1.1000000000000001</v>
      </c>
      <c r="F7563" s="871">
        <v>465</v>
      </c>
      <c r="G7563" s="504">
        <v>0</v>
      </c>
      <c r="H7563" s="504">
        <v>465</v>
      </c>
      <c r="I7563" s="510">
        <v>465</v>
      </c>
    </row>
    <row r="7564" spans="3:9">
      <c r="C7564" s="870">
        <v>45786</v>
      </c>
      <c r="D7564" s="872">
        <v>0.625</v>
      </c>
      <c r="E7564" s="871">
        <v>-1.1000000000000001</v>
      </c>
      <c r="F7564" s="871">
        <v>465</v>
      </c>
      <c r="G7564" s="504">
        <v>0</v>
      </c>
      <c r="H7564" s="504">
        <v>465</v>
      </c>
      <c r="I7564" s="510">
        <v>465</v>
      </c>
    </row>
    <row r="7565" spans="3:9">
      <c r="C7565" s="870">
        <v>45786</v>
      </c>
      <c r="D7565" s="872">
        <v>0.66666666666666663</v>
      </c>
      <c r="E7565" s="871">
        <v>-1.1000000000000001</v>
      </c>
      <c r="F7565" s="871">
        <v>435</v>
      </c>
      <c r="G7565" s="504">
        <v>0</v>
      </c>
      <c r="H7565" s="504">
        <v>435</v>
      </c>
      <c r="I7565" s="510">
        <v>435</v>
      </c>
    </row>
    <row r="7566" spans="3:9">
      <c r="C7566" s="870">
        <v>45786</v>
      </c>
      <c r="D7566" s="872">
        <v>0.70833333333333337</v>
      </c>
      <c r="E7566" s="871">
        <v>-1.1000000000000001</v>
      </c>
      <c r="F7566" s="871">
        <v>419</v>
      </c>
      <c r="G7566" s="504">
        <v>0</v>
      </c>
      <c r="H7566" s="504">
        <v>419</v>
      </c>
      <c r="I7566" s="510">
        <v>419</v>
      </c>
    </row>
    <row r="7567" spans="3:9">
      <c r="C7567" s="870">
        <v>45786</v>
      </c>
      <c r="D7567" s="872">
        <v>0.75</v>
      </c>
      <c r="E7567" s="871">
        <v>-1.1000000000000001</v>
      </c>
      <c r="F7567" s="871">
        <v>400</v>
      </c>
      <c r="G7567" s="504">
        <v>0</v>
      </c>
      <c r="H7567" s="504">
        <v>400</v>
      </c>
      <c r="I7567" s="510">
        <v>400</v>
      </c>
    </row>
    <row r="7568" spans="3:9">
      <c r="C7568" s="870">
        <v>45786</v>
      </c>
      <c r="D7568" s="872">
        <v>0.79166666666666663</v>
      </c>
      <c r="E7568" s="871">
        <v>-1.1000000000000001</v>
      </c>
      <c r="F7568" s="871">
        <v>418</v>
      </c>
      <c r="G7568" s="504">
        <v>0</v>
      </c>
      <c r="H7568" s="504">
        <v>418</v>
      </c>
      <c r="I7568" s="510">
        <v>418</v>
      </c>
    </row>
    <row r="7569" spans="3:9">
      <c r="C7569" s="870">
        <v>45786</v>
      </c>
      <c r="D7569" s="872">
        <v>0.83333333333333337</v>
      </c>
      <c r="E7569" s="871">
        <v>-1.1000000000000001</v>
      </c>
      <c r="F7569" s="871">
        <v>440</v>
      </c>
      <c r="G7569" s="504">
        <v>0</v>
      </c>
      <c r="H7569" s="504">
        <v>440</v>
      </c>
      <c r="I7569" s="510">
        <v>440</v>
      </c>
    </row>
    <row r="7570" spans="3:9">
      <c r="C7570" s="870">
        <v>45786</v>
      </c>
      <c r="D7570" s="872">
        <v>0.875</v>
      </c>
      <c r="E7570" s="871">
        <v>-1.1000000000000001</v>
      </c>
      <c r="F7570" s="871">
        <v>428</v>
      </c>
      <c r="G7570" s="504">
        <v>0</v>
      </c>
      <c r="H7570" s="504">
        <v>428</v>
      </c>
      <c r="I7570" s="510">
        <v>428</v>
      </c>
    </row>
    <row r="7571" spans="3:9">
      <c r="C7571" s="870">
        <v>45786</v>
      </c>
      <c r="D7571" s="872">
        <v>0.91666666666666663</v>
      </c>
      <c r="E7571" s="871">
        <v>-1.2</v>
      </c>
      <c r="F7571" s="871">
        <v>420</v>
      </c>
      <c r="G7571" s="504">
        <v>0</v>
      </c>
      <c r="H7571" s="504">
        <v>420</v>
      </c>
      <c r="I7571" s="510">
        <v>420</v>
      </c>
    </row>
    <row r="7572" spans="3:9">
      <c r="C7572" s="870">
        <v>45786</v>
      </c>
      <c r="D7572" s="872">
        <v>0.95833333333333337</v>
      </c>
      <c r="E7572" s="871">
        <v>-1.1000000000000001</v>
      </c>
      <c r="F7572" s="871">
        <v>420</v>
      </c>
      <c r="G7572" s="504">
        <v>0</v>
      </c>
      <c r="H7572" s="504">
        <v>420</v>
      </c>
      <c r="I7572" s="510">
        <v>420</v>
      </c>
    </row>
    <row r="7573" spans="3:9">
      <c r="C7573" s="869" t="s">
        <v>2087</v>
      </c>
      <c r="D7573" s="872">
        <v>0</v>
      </c>
      <c r="E7573" s="871">
        <v>-1.1000000000000001</v>
      </c>
      <c r="F7573" s="871">
        <v>420</v>
      </c>
      <c r="G7573" s="504">
        <v>0</v>
      </c>
      <c r="H7573" s="504">
        <v>420</v>
      </c>
      <c r="I7573" s="510">
        <v>420</v>
      </c>
    </row>
    <row r="7574" spans="3:9">
      <c r="C7574" s="869" t="s">
        <v>2087</v>
      </c>
      <c r="D7574" s="872">
        <v>4.1666666666666664E-2</v>
      </c>
      <c r="E7574" s="871">
        <v>-1.1000000000000001</v>
      </c>
      <c r="F7574" s="871">
        <v>420</v>
      </c>
      <c r="G7574" s="504">
        <v>0</v>
      </c>
      <c r="H7574" s="504">
        <v>420</v>
      </c>
      <c r="I7574" s="510">
        <v>420</v>
      </c>
    </row>
    <row r="7575" spans="3:9">
      <c r="C7575" s="869" t="s">
        <v>2087</v>
      </c>
      <c r="D7575" s="872">
        <v>8.3333333333333329E-2</v>
      </c>
      <c r="E7575" s="871">
        <v>-1.1000000000000001</v>
      </c>
      <c r="F7575" s="871">
        <v>420</v>
      </c>
      <c r="G7575" s="504">
        <v>0</v>
      </c>
      <c r="H7575" s="504">
        <v>420</v>
      </c>
      <c r="I7575" s="510">
        <v>420</v>
      </c>
    </row>
    <row r="7576" spans="3:9">
      <c r="C7576" s="869" t="s">
        <v>2087</v>
      </c>
      <c r="D7576" s="872">
        <v>0.125</v>
      </c>
      <c r="E7576" s="871">
        <v>-1.1000000000000001</v>
      </c>
      <c r="F7576" s="871">
        <v>416</v>
      </c>
      <c r="G7576" s="504">
        <v>0</v>
      </c>
      <c r="H7576" s="504">
        <v>416</v>
      </c>
      <c r="I7576" s="510">
        <v>416</v>
      </c>
    </row>
    <row r="7577" spans="3:9">
      <c r="C7577" s="869" t="s">
        <v>2087</v>
      </c>
      <c r="D7577" s="872">
        <v>0.16666666666666666</v>
      </c>
      <c r="E7577" s="871">
        <v>-1.2</v>
      </c>
      <c r="F7577" s="871">
        <v>422</v>
      </c>
      <c r="G7577" s="504">
        <v>0</v>
      </c>
      <c r="H7577" s="504">
        <v>422</v>
      </c>
      <c r="I7577" s="510">
        <v>422</v>
      </c>
    </row>
    <row r="7578" spans="3:9">
      <c r="C7578" s="869" t="s">
        <v>2087</v>
      </c>
      <c r="D7578" s="872">
        <v>0.20833333333333334</v>
      </c>
      <c r="E7578" s="871">
        <v>-1.1000000000000001</v>
      </c>
      <c r="F7578" s="871">
        <v>425</v>
      </c>
      <c r="G7578" s="504">
        <v>0</v>
      </c>
      <c r="H7578" s="504">
        <v>425</v>
      </c>
      <c r="I7578" s="510">
        <v>425</v>
      </c>
    </row>
    <row r="7579" spans="3:9">
      <c r="C7579" s="869" t="s">
        <v>2087</v>
      </c>
      <c r="D7579" s="872">
        <v>0.25</v>
      </c>
      <c r="E7579" s="871">
        <v>-1.1000000000000001</v>
      </c>
      <c r="F7579" s="871">
        <v>430</v>
      </c>
      <c r="G7579" s="504">
        <v>0</v>
      </c>
      <c r="H7579" s="504">
        <v>430</v>
      </c>
      <c r="I7579" s="510">
        <v>430</v>
      </c>
    </row>
    <row r="7580" spans="3:9">
      <c r="C7580" s="869" t="s">
        <v>2087</v>
      </c>
      <c r="D7580" s="872">
        <v>0.29166666666666669</v>
      </c>
      <c r="E7580" s="871">
        <v>-1.1000000000000001</v>
      </c>
      <c r="F7580" s="871">
        <v>430</v>
      </c>
      <c r="G7580" s="504">
        <v>0</v>
      </c>
      <c r="H7580" s="504">
        <v>430</v>
      </c>
      <c r="I7580" s="510">
        <v>430</v>
      </c>
    </row>
    <row r="7581" spans="3:9">
      <c r="C7581" s="869" t="s">
        <v>2087</v>
      </c>
      <c r="D7581" s="872">
        <v>0.33333333333333331</v>
      </c>
      <c r="E7581" s="871">
        <v>-1.2</v>
      </c>
      <c r="F7581" s="871">
        <v>430</v>
      </c>
      <c r="G7581" s="504">
        <v>0</v>
      </c>
      <c r="H7581" s="504">
        <v>430</v>
      </c>
      <c r="I7581" s="510">
        <v>430</v>
      </c>
    </row>
    <row r="7582" spans="3:9">
      <c r="C7582" s="869" t="s">
        <v>2087</v>
      </c>
      <c r="D7582" s="872">
        <v>0.375</v>
      </c>
      <c r="E7582" s="871">
        <v>-1.2</v>
      </c>
      <c r="F7582" s="871">
        <v>430</v>
      </c>
      <c r="G7582" s="504">
        <v>0</v>
      </c>
      <c r="H7582" s="504">
        <v>430</v>
      </c>
      <c r="I7582" s="510">
        <v>430</v>
      </c>
    </row>
    <row r="7583" spans="3:9">
      <c r="C7583" s="869" t="s">
        <v>2087</v>
      </c>
      <c r="D7583" s="872">
        <v>0.41666666666666669</v>
      </c>
      <c r="E7583" s="871">
        <v>-1.2</v>
      </c>
      <c r="F7583" s="871">
        <v>408</v>
      </c>
      <c r="G7583" s="504">
        <v>0</v>
      </c>
      <c r="H7583" s="504">
        <v>408</v>
      </c>
      <c r="I7583" s="510">
        <v>408</v>
      </c>
    </row>
    <row r="7584" spans="3:9">
      <c r="C7584" s="869" t="s">
        <v>2087</v>
      </c>
      <c r="D7584" s="872">
        <v>0.45833333333333331</v>
      </c>
      <c r="E7584" s="871">
        <v>-1.1000000000000001</v>
      </c>
      <c r="F7584" s="871">
        <v>400</v>
      </c>
      <c r="G7584" s="504">
        <v>0</v>
      </c>
      <c r="H7584" s="504">
        <v>400</v>
      </c>
      <c r="I7584" s="510">
        <v>400</v>
      </c>
    </row>
    <row r="7585" spans="3:9">
      <c r="C7585" s="869" t="s">
        <v>2087</v>
      </c>
      <c r="D7585" s="872">
        <v>0.5</v>
      </c>
      <c r="E7585" s="871">
        <v>-1.1000000000000001</v>
      </c>
      <c r="F7585" s="871">
        <v>400</v>
      </c>
      <c r="G7585" s="504">
        <v>0</v>
      </c>
      <c r="H7585" s="504">
        <v>400</v>
      </c>
      <c r="I7585" s="510">
        <v>400</v>
      </c>
    </row>
    <row r="7586" spans="3:9">
      <c r="C7586" s="869" t="s">
        <v>2087</v>
      </c>
      <c r="D7586" s="872">
        <v>0.54166666666666663</v>
      </c>
      <c r="E7586" s="871">
        <v>-1.1000000000000001</v>
      </c>
      <c r="F7586" s="871">
        <v>400</v>
      </c>
      <c r="G7586" s="504">
        <v>0</v>
      </c>
      <c r="H7586" s="504">
        <v>400</v>
      </c>
      <c r="I7586" s="510">
        <v>400</v>
      </c>
    </row>
    <row r="7587" spans="3:9">
      <c r="C7587" s="869" t="s">
        <v>2087</v>
      </c>
      <c r="D7587" s="872">
        <v>0.58333333333333337</v>
      </c>
      <c r="E7587" s="871">
        <v>-1.1000000000000001</v>
      </c>
      <c r="F7587" s="871">
        <v>400</v>
      </c>
      <c r="G7587" s="504">
        <v>0</v>
      </c>
      <c r="H7587" s="504">
        <v>400</v>
      </c>
      <c r="I7587" s="510">
        <v>400</v>
      </c>
    </row>
    <row r="7588" spans="3:9">
      <c r="C7588" s="869" t="s">
        <v>2087</v>
      </c>
      <c r="D7588" s="872">
        <v>0.625</v>
      </c>
      <c r="E7588" s="871">
        <v>-1.1000000000000001</v>
      </c>
      <c r="F7588" s="871">
        <v>400</v>
      </c>
      <c r="G7588" s="504">
        <v>0</v>
      </c>
      <c r="H7588" s="504">
        <v>400</v>
      </c>
      <c r="I7588" s="510">
        <v>400</v>
      </c>
    </row>
    <row r="7589" spans="3:9">
      <c r="C7589" s="869" t="s">
        <v>2087</v>
      </c>
      <c r="D7589" s="872">
        <v>0.66666666666666663</v>
      </c>
      <c r="E7589" s="871">
        <v>-1.1000000000000001</v>
      </c>
      <c r="F7589" s="871">
        <v>400</v>
      </c>
      <c r="G7589" s="504">
        <v>0</v>
      </c>
      <c r="H7589" s="504">
        <v>400</v>
      </c>
      <c r="I7589" s="510">
        <v>400</v>
      </c>
    </row>
    <row r="7590" spans="3:9">
      <c r="C7590" s="869" t="s">
        <v>2087</v>
      </c>
      <c r="D7590" s="872">
        <v>0.70833333333333337</v>
      </c>
      <c r="E7590" s="871">
        <v>-1.1000000000000001</v>
      </c>
      <c r="F7590" s="871">
        <v>401</v>
      </c>
      <c r="G7590" s="504">
        <v>0</v>
      </c>
      <c r="H7590" s="504">
        <v>401</v>
      </c>
      <c r="I7590" s="510">
        <v>401</v>
      </c>
    </row>
    <row r="7591" spans="3:9">
      <c r="C7591" s="869" t="s">
        <v>2087</v>
      </c>
      <c r="D7591" s="872">
        <v>0.75</v>
      </c>
      <c r="E7591" s="871">
        <v>-1.1000000000000001</v>
      </c>
      <c r="F7591" s="871">
        <v>405</v>
      </c>
      <c r="G7591" s="504">
        <v>0</v>
      </c>
      <c r="H7591" s="504">
        <v>405</v>
      </c>
      <c r="I7591" s="510">
        <v>405</v>
      </c>
    </row>
    <row r="7592" spans="3:9">
      <c r="C7592" s="869" t="s">
        <v>2087</v>
      </c>
      <c r="D7592" s="872">
        <v>0.79166666666666663</v>
      </c>
      <c r="E7592" s="871">
        <v>-1.1000000000000001</v>
      </c>
      <c r="F7592" s="871">
        <v>409</v>
      </c>
      <c r="G7592" s="504">
        <v>0</v>
      </c>
      <c r="H7592" s="504">
        <v>409</v>
      </c>
      <c r="I7592" s="510">
        <v>409</v>
      </c>
    </row>
    <row r="7593" spans="3:9">
      <c r="C7593" s="869" t="s">
        <v>2087</v>
      </c>
      <c r="D7593" s="872">
        <v>0.83333333333333337</v>
      </c>
      <c r="E7593" s="871">
        <v>-1.1000000000000001</v>
      </c>
      <c r="F7593" s="871">
        <v>413</v>
      </c>
      <c r="G7593" s="504">
        <v>0</v>
      </c>
      <c r="H7593" s="504">
        <v>413</v>
      </c>
      <c r="I7593" s="510">
        <v>413</v>
      </c>
    </row>
    <row r="7594" spans="3:9">
      <c r="C7594" s="869" t="s">
        <v>2087</v>
      </c>
      <c r="D7594" s="872">
        <v>0.875</v>
      </c>
      <c r="E7594" s="871">
        <v>-1.1000000000000001</v>
      </c>
      <c r="F7594" s="871">
        <v>420</v>
      </c>
      <c r="G7594" s="504">
        <v>0</v>
      </c>
      <c r="H7594" s="504">
        <v>420</v>
      </c>
      <c r="I7594" s="510">
        <v>420</v>
      </c>
    </row>
    <row r="7595" spans="3:9">
      <c r="C7595" s="869" t="s">
        <v>2087</v>
      </c>
      <c r="D7595" s="872">
        <v>0.91666666666666663</v>
      </c>
      <c r="E7595" s="871">
        <v>-1.1000000000000001</v>
      </c>
      <c r="F7595" s="871">
        <v>419</v>
      </c>
      <c r="G7595" s="504">
        <v>0</v>
      </c>
      <c r="H7595" s="504">
        <v>419</v>
      </c>
      <c r="I7595" s="510">
        <v>419</v>
      </c>
    </row>
    <row r="7596" spans="3:9">
      <c r="C7596" s="869" t="s">
        <v>2087</v>
      </c>
      <c r="D7596" s="872">
        <v>0.95833333333333337</v>
      </c>
      <c r="E7596" s="871">
        <v>-1.1000000000000001</v>
      </c>
      <c r="F7596" s="871">
        <v>420</v>
      </c>
      <c r="G7596" s="504">
        <v>0</v>
      </c>
      <c r="H7596" s="504">
        <v>420</v>
      </c>
      <c r="I7596" s="510">
        <v>420</v>
      </c>
    </row>
    <row r="7597" spans="3:9">
      <c r="C7597" s="869" t="s">
        <v>2087</v>
      </c>
      <c r="D7597" s="872">
        <v>0</v>
      </c>
      <c r="E7597" s="871">
        <v>-1.1000000000000001</v>
      </c>
      <c r="F7597" s="871">
        <v>424</v>
      </c>
      <c r="G7597" s="504">
        <v>0</v>
      </c>
      <c r="H7597" s="504">
        <v>424</v>
      </c>
      <c r="I7597" s="510">
        <v>424</v>
      </c>
    </row>
    <row r="7598" spans="3:9">
      <c r="C7598" s="869" t="s">
        <v>2087</v>
      </c>
      <c r="D7598" s="872">
        <v>4.1666666666666664E-2</v>
      </c>
      <c r="E7598" s="871">
        <v>-1.2</v>
      </c>
      <c r="F7598" s="871">
        <v>430</v>
      </c>
      <c r="G7598" s="504">
        <v>0</v>
      </c>
      <c r="H7598" s="504">
        <v>430</v>
      </c>
      <c r="I7598" s="510">
        <v>430</v>
      </c>
    </row>
    <row r="7599" spans="3:9">
      <c r="C7599" s="869" t="s">
        <v>2087</v>
      </c>
      <c r="D7599" s="872">
        <v>8.3333333333333329E-2</v>
      </c>
      <c r="E7599" s="871">
        <v>-1.2</v>
      </c>
      <c r="F7599" s="871">
        <v>430</v>
      </c>
      <c r="G7599" s="504">
        <v>0</v>
      </c>
      <c r="H7599" s="504">
        <v>430</v>
      </c>
      <c r="I7599" s="510">
        <v>430</v>
      </c>
    </row>
    <row r="7600" spans="3:9">
      <c r="C7600" s="869" t="s">
        <v>2087</v>
      </c>
      <c r="D7600" s="872">
        <v>0.125</v>
      </c>
      <c r="E7600" s="871">
        <v>-1.2</v>
      </c>
      <c r="F7600" s="871">
        <v>424</v>
      </c>
      <c r="G7600" s="504">
        <v>0</v>
      </c>
      <c r="H7600" s="504">
        <v>424</v>
      </c>
      <c r="I7600" s="510">
        <v>424</v>
      </c>
    </row>
    <row r="7601" spans="3:9">
      <c r="C7601" s="869" t="s">
        <v>2087</v>
      </c>
      <c r="D7601" s="872">
        <v>0.16666666666666666</v>
      </c>
      <c r="E7601" s="871">
        <v>-1.2</v>
      </c>
      <c r="F7601" s="871">
        <v>422</v>
      </c>
      <c r="G7601" s="504">
        <v>0</v>
      </c>
      <c r="H7601" s="504">
        <v>422</v>
      </c>
      <c r="I7601" s="510">
        <v>422</v>
      </c>
    </row>
    <row r="7602" spans="3:9">
      <c r="C7602" s="869" t="s">
        <v>2087</v>
      </c>
      <c r="D7602" s="872">
        <v>0.20833333333333334</v>
      </c>
      <c r="E7602" s="871">
        <v>-1.2</v>
      </c>
      <c r="F7602" s="871">
        <v>429</v>
      </c>
      <c r="G7602" s="504">
        <v>0</v>
      </c>
      <c r="H7602" s="504">
        <v>429</v>
      </c>
      <c r="I7602" s="510">
        <v>429</v>
      </c>
    </row>
    <row r="7603" spans="3:9">
      <c r="C7603" s="869" t="s">
        <v>2087</v>
      </c>
      <c r="D7603" s="872">
        <v>0.25</v>
      </c>
      <c r="E7603" s="871">
        <v>-1.2</v>
      </c>
      <c r="F7603" s="871">
        <v>421</v>
      </c>
      <c r="G7603" s="504">
        <v>0</v>
      </c>
      <c r="H7603" s="504">
        <v>421</v>
      </c>
      <c r="I7603" s="510">
        <v>421</v>
      </c>
    </row>
    <row r="7604" spans="3:9">
      <c r="C7604" s="869" t="s">
        <v>2087</v>
      </c>
      <c r="D7604" s="872">
        <v>0.29166666666666669</v>
      </c>
      <c r="E7604" s="871">
        <v>-1.2</v>
      </c>
      <c r="F7604" s="871">
        <v>406</v>
      </c>
      <c r="G7604" s="504">
        <v>0</v>
      </c>
      <c r="H7604" s="504">
        <v>406</v>
      </c>
      <c r="I7604" s="510">
        <v>406</v>
      </c>
    </row>
    <row r="7605" spans="3:9">
      <c r="C7605" s="869" t="s">
        <v>2087</v>
      </c>
      <c r="D7605" s="872">
        <v>0.33333333333333331</v>
      </c>
      <c r="E7605" s="871">
        <v>-1.2</v>
      </c>
      <c r="F7605" s="871">
        <v>410</v>
      </c>
      <c r="G7605" s="504">
        <v>0</v>
      </c>
      <c r="H7605" s="504">
        <v>410</v>
      </c>
      <c r="I7605" s="510">
        <v>410</v>
      </c>
    </row>
    <row r="7606" spans="3:9">
      <c r="C7606" s="869" t="s">
        <v>2087</v>
      </c>
      <c r="D7606" s="872">
        <v>0.375</v>
      </c>
      <c r="E7606" s="871">
        <v>-1.2</v>
      </c>
      <c r="F7606" s="871">
        <v>423</v>
      </c>
      <c r="G7606" s="504">
        <v>0</v>
      </c>
      <c r="H7606" s="504">
        <v>423</v>
      </c>
      <c r="I7606" s="510">
        <v>423</v>
      </c>
    </row>
    <row r="7607" spans="3:9">
      <c r="C7607" s="869" t="s">
        <v>2087</v>
      </c>
      <c r="D7607" s="872">
        <v>0.41666666666666669</v>
      </c>
      <c r="E7607" s="871">
        <v>274.10000000000002</v>
      </c>
      <c r="F7607" s="871">
        <v>511</v>
      </c>
      <c r="G7607" s="504">
        <v>274.10000000000002</v>
      </c>
      <c r="H7607" s="504">
        <v>511</v>
      </c>
      <c r="I7607" s="510">
        <v>785.1</v>
      </c>
    </row>
    <row r="7608" spans="3:9">
      <c r="C7608" s="869" t="s">
        <v>2087</v>
      </c>
      <c r="D7608" s="872">
        <v>0.45833333333333331</v>
      </c>
      <c r="E7608" s="871">
        <v>626.6</v>
      </c>
      <c r="F7608" s="871">
        <v>85</v>
      </c>
      <c r="G7608" s="504">
        <v>626.6</v>
      </c>
      <c r="H7608" s="504">
        <v>85</v>
      </c>
      <c r="I7608" s="510">
        <v>711.6</v>
      </c>
    </row>
    <row r="7609" spans="3:9">
      <c r="C7609" s="869" t="s">
        <v>2087</v>
      </c>
      <c r="D7609" s="872">
        <v>0.5</v>
      </c>
      <c r="E7609" s="871">
        <v>734.6</v>
      </c>
      <c r="F7609" s="871">
        <v>110</v>
      </c>
      <c r="G7609" s="504">
        <v>734.6</v>
      </c>
      <c r="H7609" s="504">
        <v>110</v>
      </c>
      <c r="I7609" s="510">
        <v>844.6</v>
      </c>
    </row>
    <row r="7610" spans="3:9">
      <c r="C7610" s="869" t="s">
        <v>2087</v>
      </c>
      <c r="D7610" s="872">
        <v>0.54166666666666663</v>
      </c>
      <c r="E7610" s="871">
        <v>819.2</v>
      </c>
      <c r="F7610" s="871">
        <v>3</v>
      </c>
      <c r="G7610" s="504">
        <v>819.2</v>
      </c>
      <c r="H7610" s="504">
        <v>0</v>
      </c>
      <c r="I7610" s="510">
        <v>819.2</v>
      </c>
    </row>
    <row r="7611" spans="3:9">
      <c r="C7611" s="869" t="s">
        <v>2087</v>
      </c>
      <c r="D7611" s="872">
        <v>0.58333333333333337</v>
      </c>
      <c r="E7611" s="871">
        <v>818.8</v>
      </c>
      <c r="F7611" s="871">
        <v>0</v>
      </c>
      <c r="G7611" s="504">
        <v>818.8</v>
      </c>
      <c r="H7611" s="504">
        <v>0</v>
      </c>
      <c r="I7611" s="510">
        <v>818.8</v>
      </c>
    </row>
    <row r="7612" spans="3:9">
      <c r="C7612" s="869" t="s">
        <v>2087</v>
      </c>
      <c r="D7612" s="872">
        <v>0.625</v>
      </c>
      <c r="E7612" s="871">
        <v>642.5</v>
      </c>
      <c r="F7612" s="871">
        <v>279</v>
      </c>
      <c r="G7612" s="504">
        <v>642.5</v>
      </c>
      <c r="H7612" s="504">
        <v>279</v>
      </c>
      <c r="I7612" s="510">
        <v>921.5</v>
      </c>
    </row>
    <row r="7613" spans="3:9">
      <c r="C7613" s="869" t="s">
        <v>2087</v>
      </c>
      <c r="D7613" s="872">
        <v>0.66666666666666663</v>
      </c>
      <c r="E7613" s="871">
        <v>499.9</v>
      </c>
      <c r="F7613" s="871">
        <v>403</v>
      </c>
      <c r="G7613" s="504">
        <v>499.9</v>
      </c>
      <c r="H7613" s="504">
        <v>403</v>
      </c>
      <c r="I7613" s="510">
        <v>902.9</v>
      </c>
    </row>
    <row r="7614" spans="3:9">
      <c r="C7614" s="869" t="s">
        <v>2087</v>
      </c>
      <c r="D7614" s="872">
        <v>0.70833333333333337</v>
      </c>
      <c r="E7614" s="871">
        <v>241.3</v>
      </c>
      <c r="F7614" s="871">
        <v>400</v>
      </c>
      <c r="G7614" s="504">
        <v>241.3</v>
      </c>
      <c r="H7614" s="504">
        <v>400</v>
      </c>
      <c r="I7614" s="510">
        <v>641.29999999999995</v>
      </c>
    </row>
    <row r="7615" spans="3:9">
      <c r="C7615" s="869" t="s">
        <v>2087</v>
      </c>
      <c r="D7615" s="872">
        <v>0.75</v>
      </c>
      <c r="E7615" s="871">
        <v>-1.1000000000000001</v>
      </c>
      <c r="F7615" s="871">
        <v>413</v>
      </c>
      <c r="G7615" s="504">
        <v>0</v>
      </c>
      <c r="H7615" s="504">
        <v>413</v>
      </c>
      <c r="I7615" s="510">
        <v>413</v>
      </c>
    </row>
    <row r="7616" spans="3:9">
      <c r="C7616" s="869" t="s">
        <v>2087</v>
      </c>
      <c r="D7616" s="872">
        <v>0.79166666666666663</v>
      </c>
      <c r="E7616" s="871">
        <v>-1.1000000000000001</v>
      </c>
      <c r="F7616" s="871">
        <v>421</v>
      </c>
      <c r="G7616" s="504">
        <v>0</v>
      </c>
      <c r="H7616" s="504">
        <v>421</v>
      </c>
      <c r="I7616" s="510">
        <v>421</v>
      </c>
    </row>
    <row r="7617" spans="3:9">
      <c r="C7617" s="869" t="s">
        <v>2087</v>
      </c>
      <c r="D7617" s="872">
        <v>0.83333333333333337</v>
      </c>
      <c r="E7617" s="871">
        <v>-1.1000000000000001</v>
      </c>
      <c r="F7617" s="871">
        <v>420</v>
      </c>
      <c r="G7617" s="504">
        <v>0</v>
      </c>
      <c r="H7617" s="504">
        <v>420</v>
      </c>
      <c r="I7617" s="510">
        <v>420</v>
      </c>
    </row>
    <row r="7618" spans="3:9">
      <c r="C7618" s="869" t="s">
        <v>2087</v>
      </c>
      <c r="D7618" s="872">
        <v>0.875</v>
      </c>
      <c r="E7618" s="871">
        <v>-1.2</v>
      </c>
      <c r="F7618" s="871">
        <v>420</v>
      </c>
      <c r="G7618" s="504">
        <v>0</v>
      </c>
      <c r="H7618" s="504">
        <v>420</v>
      </c>
      <c r="I7618" s="510">
        <v>420</v>
      </c>
    </row>
    <row r="7619" spans="3:9">
      <c r="C7619" s="869" t="s">
        <v>2087</v>
      </c>
      <c r="D7619" s="872">
        <v>0.91666666666666663</v>
      </c>
      <c r="E7619" s="871">
        <v>-1.2</v>
      </c>
      <c r="F7619" s="871">
        <v>420</v>
      </c>
      <c r="G7619" s="504">
        <v>0</v>
      </c>
      <c r="H7619" s="504">
        <v>420</v>
      </c>
      <c r="I7619" s="510">
        <v>420</v>
      </c>
    </row>
    <row r="7620" spans="3:9">
      <c r="C7620" s="869" t="s">
        <v>2087</v>
      </c>
      <c r="D7620" s="872">
        <v>0.95833333333333337</v>
      </c>
      <c r="E7620" s="871">
        <v>-1.2</v>
      </c>
      <c r="F7620" s="871">
        <v>420</v>
      </c>
      <c r="G7620" s="504">
        <v>0</v>
      </c>
      <c r="H7620" s="504">
        <v>420</v>
      </c>
      <c r="I7620" s="510">
        <v>420</v>
      </c>
    </row>
    <row r="7621" spans="3:9">
      <c r="C7621" s="869" t="s">
        <v>2087</v>
      </c>
      <c r="D7621" s="872">
        <v>0</v>
      </c>
      <c r="E7621" s="871">
        <v>-1.1000000000000001</v>
      </c>
      <c r="F7621" s="871">
        <v>410</v>
      </c>
      <c r="G7621" s="504">
        <v>0</v>
      </c>
      <c r="H7621" s="504">
        <v>410</v>
      </c>
      <c r="I7621" s="510">
        <v>410</v>
      </c>
    </row>
    <row r="7622" spans="3:9">
      <c r="C7622" s="869" t="s">
        <v>2087</v>
      </c>
      <c r="D7622" s="872">
        <v>4.1666666666666664E-2</v>
      </c>
      <c r="E7622" s="871">
        <v>-1.1000000000000001</v>
      </c>
      <c r="F7622" s="871">
        <v>410</v>
      </c>
      <c r="G7622" s="504">
        <v>0</v>
      </c>
      <c r="H7622" s="504">
        <v>410</v>
      </c>
      <c r="I7622" s="510">
        <v>410</v>
      </c>
    </row>
    <row r="7623" spans="3:9">
      <c r="C7623" s="869" t="s">
        <v>2087</v>
      </c>
      <c r="D7623" s="872">
        <v>8.3333333333333329E-2</v>
      </c>
      <c r="E7623" s="871">
        <v>-1.2</v>
      </c>
      <c r="F7623" s="871">
        <v>410</v>
      </c>
      <c r="G7623" s="504">
        <v>0</v>
      </c>
      <c r="H7623" s="504">
        <v>410</v>
      </c>
      <c r="I7623" s="510">
        <v>410</v>
      </c>
    </row>
    <row r="7624" spans="3:9">
      <c r="C7624" s="869" t="s">
        <v>2087</v>
      </c>
      <c r="D7624" s="872">
        <v>0.125</v>
      </c>
      <c r="E7624" s="871">
        <v>-1.2</v>
      </c>
      <c r="F7624" s="871">
        <v>410</v>
      </c>
      <c r="G7624" s="504">
        <v>0</v>
      </c>
      <c r="H7624" s="504">
        <v>410</v>
      </c>
      <c r="I7624" s="510">
        <v>410</v>
      </c>
    </row>
    <row r="7625" spans="3:9">
      <c r="C7625" s="869" t="s">
        <v>2087</v>
      </c>
      <c r="D7625" s="872">
        <v>0.16666666666666666</v>
      </c>
      <c r="E7625" s="871">
        <v>-1.2</v>
      </c>
      <c r="F7625" s="871">
        <v>409</v>
      </c>
      <c r="G7625" s="504">
        <v>0</v>
      </c>
      <c r="H7625" s="504">
        <v>409</v>
      </c>
      <c r="I7625" s="510">
        <v>409</v>
      </c>
    </row>
    <row r="7626" spans="3:9">
      <c r="C7626" s="869" t="s">
        <v>2087</v>
      </c>
      <c r="D7626" s="872">
        <v>0.20833333333333334</v>
      </c>
      <c r="E7626" s="871">
        <v>-1.2</v>
      </c>
      <c r="F7626" s="871">
        <v>421</v>
      </c>
      <c r="G7626" s="504">
        <v>0</v>
      </c>
      <c r="H7626" s="504">
        <v>421</v>
      </c>
      <c r="I7626" s="510">
        <v>421</v>
      </c>
    </row>
    <row r="7627" spans="3:9">
      <c r="C7627" s="869" t="s">
        <v>2087</v>
      </c>
      <c r="D7627" s="872">
        <v>0.25</v>
      </c>
      <c r="E7627" s="871">
        <v>-1.2</v>
      </c>
      <c r="F7627" s="871">
        <v>420</v>
      </c>
      <c r="G7627" s="504">
        <v>0</v>
      </c>
      <c r="H7627" s="504">
        <v>420</v>
      </c>
      <c r="I7627" s="510">
        <v>420</v>
      </c>
    </row>
    <row r="7628" spans="3:9">
      <c r="C7628" s="869" t="s">
        <v>2087</v>
      </c>
      <c r="D7628" s="872">
        <v>0.29166666666666669</v>
      </c>
      <c r="E7628" s="871">
        <v>-1.2</v>
      </c>
      <c r="F7628" s="871">
        <v>420</v>
      </c>
      <c r="G7628" s="504">
        <v>0</v>
      </c>
      <c r="H7628" s="504">
        <v>420</v>
      </c>
      <c r="I7628" s="510">
        <v>420</v>
      </c>
    </row>
    <row r="7629" spans="3:9">
      <c r="C7629" s="869" t="s">
        <v>2087</v>
      </c>
      <c r="D7629" s="872">
        <v>0.33333333333333331</v>
      </c>
      <c r="E7629" s="871">
        <v>-1.2</v>
      </c>
      <c r="F7629" s="871">
        <v>420</v>
      </c>
      <c r="G7629" s="504">
        <v>0</v>
      </c>
      <c r="H7629" s="504">
        <v>420</v>
      </c>
      <c r="I7629" s="510">
        <v>420</v>
      </c>
    </row>
    <row r="7630" spans="3:9">
      <c r="C7630" s="869" t="s">
        <v>2087</v>
      </c>
      <c r="D7630" s="872">
        <v>0.375</v>
      </c>
      <c r="E7630" s="871">
        <v>-1.2</v>
      </c>
      <c r="F7630" s="871">
        <v>420</v>
      </c>
      <c r="G7630" s="504">
        <v>0</v>
      </c>
      <c r="H7630" s="504">
        <v>420</v>
      </c>
      <c r="I7630" s="510">
        <v>420</v>
      </c>
    </row>
    <row r="7631" spans="3:9">
      <c r="C7631" s="869" t="s">
        <v>2087</v>
      </c>
      <c r="D7631" s="872">
        <v>0.41666666666666669</v>
      </c>
      <c r="E7631" s="871">
        <v>-1.2</v>
      </c>
      <c r="F7631" s="871">
        <v>423</v>
      </c>
      <c r="G7631" s="504">
        <v>0</v>
      </c>
      <c r="H7631" s="504">
        <v>423</v>
      </c>
      <c r="I7631" s="510">
        <v>423</v>
      </c>
    </row>
    <row r="7632" spans="3:9">
      <c r="C7632" s="869" t="s">
        <v>2087</v>
      </c>
      <c r="D7632" s="872">
        <v>0.45833333333333331</v>
      </c>
      <c r="E7632" s="871">
        <v>-1.1000000000000001</v>
      </c>
      <c r="F7632" s="871">
        <v>420</v>
      </c>
      <c r="G7632" s="504">
        <v>0</v>
      </c>
      <c r="H7632" s="504">
        <v>420</v>
      </c>
      <c r="I7632" s="510">
        <v>420</v>
      </c>
    </row>
    <row r="7633" spans="3:9">
      <c r="C7633" s="869" t="s">
        <v>2087</v>
      </c>
      <c r="D7633" s="872">
        <v>0.5</v>
      </c>
      <c r="E7633" s="871">
        <v>-1.1000000000000001</v>
      </c>
      <c r="F7633" s="871">
        <v>417</v>
      </c>
      <c r="G7633" s="504">
        <v>0</v>
      </c>
      <c r="H7633" s="504">
        <v>417</v>
      </c>
      <c r="I7633" s="510">
        <v>417</v>
      </c>
    </row>
    <row r="7634" spans="3:9">
      <c r="C7634" s="869" t="s">
        <v>2087</v>
      </c>
      <c r="D7634" s="872">
        <v>0.54166666666666663</v>
      </c>
      <c r="E7634" s="871">
        <v>-1.1000000000000001</v>
      </c>
      <c r="F7634" s="871">
        <v>419</v>
      </c>
      <c r="G7634" s="504">
        <v>0</v>
      </c>
      <c r="H7634" s="504">
        <v>419</v>
      </c>
      <c r="I7634" s="510">
        <v>419</v>
      </c>
    </row>
    <row r="7635" spans="3:9">
      <c r="C7635" s="869" t="s">
        <v>2087</v>
      </c>
      <c r="D7635" s="872">
        <v>0.58333333333333337</v>
      </c>
      <c r="E7635" s="871">
        <v>-1.1000000000000001</v>
      </c>
      <c r="F7635" s="871">
        <v>411</v>
      </c>
      <c r="G7635" s="504">
        <v>0</v>
      </c>
      <c r="H7635" s="504">
        <v>411</v>
      </c>
      <c r="I7635" s="510">
        <v>411</v>
      </c>
    </row>
    <row r="7636" spans="3:9">
      <c r="C7636" s="869" t="s">
        <v>2087</v>
      </c>
      <c r="D7636" s="872">
        <v>0.625</v>
      </c>
      <c r="E7636" s="871">
        <v>-1.1000000000000001</v>
      </c>
      <c r="F7636" s="871">
        <v>415</v>
      </c>
      <c r="G7636" s="504">
        <v>0</v>
      </c>
      <c r="H7636" s="504">
        <v>415</v>
      </c>
      <c r="I7636" s="510">
        <v>415</v>
      </c>
    </row>
    <row r="7637" spans="3:9">
      <c r="C7637" s="869" t="s">
        <v>2087</v>
      </c>
      <c r="D7637" s="872">
        <v>0.66666666666666663</v>
      </c>
      <c r="E7637" s="871">
        <v>-1.1000000000000001</v>
      </c>
      <c r="F7637" s="871">
        <v>415</v>
      </c>
      <c r="G7637" s="504">
        <v>0</v>
      </c>
      <c r="H7637" s="504">
        <v>415</v>
      </c>
      <c r="I7637" s="510">
        <v>415</v>
      </c>
    </row>
    <row r="7638" spans="3:9">
      <c r="C7638" s="869" t="s">
        <v>2087</v>
      </c>
      <c r="D7638" s="872">
        <v>0.70833333333333337</v>
      </c>
      <c r="E7638" s="871">
        <v>-1.1000000000000001</v>
      </c>
      <c r="F7638" s="871">
        <v>442</v>
      </c>
      <c r="G7638" s="504">
        <v>0</v>
      </c>
      <c r="H7638" s="504">
        <v>442</v>
      </c>
      <c r="I7638" s="510">
        <v>442</v>
      </c>
    </row>
    <row r="7639" spans="3:9">
      <c r="C7639" s="869" t="s">
        <v>2087</v>
      </c>
      <c r="D7639" s="872">
        <v>0.75</v>
      </c>
      <c r="E7639" s="871">
        <v>-1.1000000000000001</v>
      </c>
      <c r="F7639" s="871">
        <v>407</v>
      </c>
      <c r="G7639" s="504">
        <v>0</v>
      </c>
      <c r="H7639" s="504">
        <v>407</v>
      </c>
      <c r="I7639" s="510">
        <v>407</v>
      </c>
    </row>
    <row r="7640" spans="3:9">
      <c r="C7640" s="869" t="s">
        <v>2087</v>
      </c>
      <c r="D7640" s="872">
        <v>0.79166666666666663</v>
      </c>
      <c r="E7640" s="871">
        <v>-1.1000000000000001</v>
      </c>
      <c r="F7640" s="871">
        <v>405</v>
      </c>
      <c r="G7640" s="504">
        <v>0</v>
      </c>
      <c r="H7640" s="504">
        <v>405</v>
      </c>
      <c r="I7640" s="510">
        <v>405</v>
      </c>
    </row>
    <row r="7641" spans="3:9">
      <c r="C7641" s="869" t="s">
        <v>2087</v>
      </c>
      <c r="D7641" s="872">
        <v>0.83333333333333337</v>
      </c>
      <c r="E7641" s="871">
        <v>-1.1000000000000001</v>
      </c>
      <c r="F7641" s="871">
        <v>405</v>
      </c>
      <c r="G7641" s="504">
        <v>0</v>
      </c>
      <c r="H7641" s="504">
        <v>405</v>
      </c>
      <c r="I7641" s="510">
        <v>405</v>
      </c>
    </row>
    <row r="7642" spans="3:9">
      <c r="C7642" s="869" t="s">
        <v>2087</v>
      </c>
      <c r="D7642" s="872">
        <v>0.875</v>
      </c>
      <c r="E7642" s="871">
        <v>-1.1000000000000001</v>
      </c>
      <c r="F7642" s="871">
        <v>405</v>
      </c>
      <c r="G7642" s="504">
        <v>0</v>
      </c>
      <c r="H7642" s="504">
        <v>405</v>
      </c>
      <c r="I7642" s="510">
        <v>405</v>
      </c>
    </row>
    <row r="7643" spans="3:9">
      <c r="C7643" s="869" t="s">
        <v>2087</v>
      </c>
      <c r="D7643" s="872">
        <v>0.91666666666666663</v>
      </c>
      <c r="E7643" s="871">
        <v>-1.2</v>
      </c>
      <c r="F7643" s="871">
        <v>406</v>
      </c>
      <c r="G7643" s="504">
        <v>0</v>
      </c>
      <c r="H7643" s="504">
        <v>406</v>
      </c>
      <c r="I7643" s="510">
        <v>406</v>
      </c>
    </row>
    <row r="7644" spans="3:9">
      <c r="C7644" s="869" t="s">
        <v>2087</v>
      </c>
      <c r="D7644" s="872">
        <v>0.95833333333333337</v>
      </c>
      <c r="E7644" s="871">
        <v>-1.2</v>
      </c>
      <c r="F7644" s="871">
        <v>502</v>
      </c>
      <c r="G7644" s="504">
        <v>0</v>
      </c>
      <c r="H7644" s="504">
        <v>502</v>
      </c>
      <c r="I7644" s="510">
        <v>502</v>
      </c>
    </row>
    <row r="7645" spans="3:9">
      <c r="C7645" s="869" t="s">
        <v>2087</v>
      </c>
      <c r="D7645" s="872">
        <v>0</v>
      </c>
      <c r="E7645" s="871">
        <v>-1.2</v>
      </c>
      <c r="F7645" s="871">
        <v>550</v>
      </c>
      <c r="G7645" s="504">
        <v>0</v>
      </c>
      <c r="H7645" s="504">
        <v>550</v>
      </c>
      <c r="I7645" s="510">
        <v>550</v>
      </c>
    </row>
    <row r="7646" spans="3:9">
      <c r="C7646" s="869" t="s">
        <v>2087</v>
      </c>
      <c r="D7646" s="872">
        <v>4.1666666666666664E-2</v>
      </c>
      <c r="E7646" s="871">
        <v>-1.2</v>
      </c>
      <c r="F7646" s="871">
        <v>537</v>
      </c>
      <c r="G7646" s="504">
        <v>0</v>
      </c>
      <c r="H7646" s="504">
        <v>537</v>
      </c>
      <c r="I7646" s="510">
        <v>537</v>
      </c>
    </row>
    <row r="7647" spans="3:9">
      <c r="C7647" s="869" t="s">
        <v>2087</v>
      </c>
      <c r="D7647" s="872">
        <v>8.3333333333333329E-2</v>
      </c>
      <c r="E7647" s="871">
        <v>-1.1000000000000001</v>
      </c>
      <c r="F7647" s="871">
        <v>529</v>
      </c>
      <c r="G7647" s="504">
        <v>0</v>
      </c>
      <c r="H7647" s="504">
        <v>529</v>
      </c>
      <c r="I7647" s="510">
        <v>529</v>
      </c>
    </row>
    <row r="7648" spans="3:9">
      <c r="C7648" s="869" t="s">
        <v>2087</v>
      </c>
      <c r="D7648" s="872">
        <v>0.125</v>
      </c>
      <c r="E7648" s="871">
        <v>-1.2</v>
      </c>
      <c r="F7648" s="871">
        <v>531</v>
      </c>
      <c r="G7648" s="504">
        <v>0</v>
      </c>
      <c r="H7648" s="504">
        <v>531</v>
      </c>
      <c r="I7648" s="510">
        <v>531</v>
      </c>
    </row>
    <row r="7649" spans="3:9">
      <c r="C7649" s="869" t="s">
        <v>2087</v>
      </c>
      <c r="D7649" s="872">
        <v>0.16666666666666666</v>
      </c>
      <c r="E7649" s="871">
        <v>-1.2</v>
      </c>
      <c r="F7649" s="871">
        <v>517</v>
      </c>
      <c r="G7649" s="504">
        <v>0</v>
      </c>
      <c r="H7649" s="504">
        <v>517</v>
      </c>
      <c r="I7649" s="510">
        <v>517</v>
      </c>
    </row>
    <row r="7650" spans="3:9">
      <c r="C7650" s="869" t="s">
        <v>2087</v>
      </c>
      <c r="D7650" s="872">
        <v>0.20833333333333334</v>
      </c>
      <c r="E7650" s="871">
        <v>-1.1000000000000001</v>
      </c>
      <c r="F7650" s="871">
        <v>470</v>
      </c>
      <c r="G7650" s="504">
        <v>0</v>
      </c>
      <c r="H7650" s="504">
        <v>470</v>
      </c>
      <c r="I7650" s="510">
        <v>470</v>
      </c>
    </row>
    <row r="7651" spans="3:9">
      <c r="C7651" s="869" t="s">
        <v>2087</v>
      </c>
      <c r="D7651" s="872">
        <v>0.25</v>
      </c>
      <c r="E7651" s="871">
        <v>-1.2</v>
      </c>
      <c r="F7651" s="871">
        <v>501</v>
      </c>
      <c r="G7651" s="504">
        <v>0</v>
      </c>
      <c r="H7651" s="504">
        <v>501</v>
      </c>
      <c r="I7651" s="510">
        <v>501</v>
      </c>
    </row>
    <row r="7652" spans="3:9">
      <c r="C7652" s="869" t="s">
        <v>2087</v>
      </c>
      <c r="D7652" s="872">
        <v>0.29166666666666669</v>
      </c>
      <c r="E7652" s="871">
        <v>-1.2</v>
      </c>
      <c r="F7652" s="871">
        <v>438</v>
      </c>
      <c r="G7652" s="504">
        <v>0</v>
      </c>
      <c r="H7652" s="504">
        <v>438</v>
      </c>
      <c r="I7652" s="510">
        <v>438</v>
      </c>
    </row>
    <row r="7653" spans="3:9">
      <c r="C7653" s="869" t="s">
        <v>2087</v>
      </c>
      <c r="D7653" s="872">
        <v>0.33333333333333331</v>
      </c>
      <c r="E7653" s="871">
        <v>-1.2</v>
      </c>
      <c r="F7653" s="871">
        <v>407</v>
      </c>
      <c r="G7653" s="504">
        <v>0</v>
      </c>
      <c r="H7653" s="504">
        <v>407</v>
      </c>
      <c r="I7653" s="510">
        <v>407</v>
      </c>
    </row>
    <row r="7654" spans="3:9">
      <c r="C7654" s="869" t="s">
        <v>2087</v>
      </c>
      <c r="D7654" s="872">
        <v>0.375</v>
      </c>
      <c r="E7654" s="871">
        <v>-1.2</v>
      </c>
      <c r="F7654" s="871">
        <v>412</v>
      </c>
      <c r="G7654" s="504">
        <v>0</v>
      </c>
      <c r="H7654" s="504">
        <v>412</v>
      </c>
      <c r="I7654" s="510">
        <v>412</v>
      </c>
    </row>
    <row r="7655" spans="3:9">
      <c r="C7655" s="869" t="s">
        <v>2087</v>
      </c>
      <c r="D7655" s="872">
        <v>0.41666666666666669</v>
      </c>
      <c r="E7655" s="871">
        <v>-1.1000000000000001</v>
      </c>
      <c r="F7655" s="871">
        <v>415</v>
      </c>
      <c r="G7655" s="504">
        <v>0</v>
      </c>
      <c r="H7655" s="504">
        <v>415</v>
      </c>
      <c r="I7655" s="510">
        <v>415</v>
      </c>
    </row>
    <row r="7656" spans="3:9">
      <c r="C7656" s="869" t="s">
        <v>2087</v>
      </c>
      <c r="D7656" s="872">
        <v>0.45833333333333331</v>
      </c>
      <c r="E7656" s="871">
        <v>-1.1000000000000001</v>
      </c>
      <c r="F7656" s="871">
        <v>414</v>
      </c>
      <c r="G7656" s="504">
        <v>0</v>
      </c>
      <c r="H7656" s="504">
        <v>414</v>
      </c>
      <c r="I7656" s="510">
        <v>414</v>
      </c>
    </row>
    <row r="7657" spans="3:9">
      <c r="C7657" s="869" t="s">
        <v>2087</v>
      </c>
      <c r="D7657" s="872">
        <v>0.5</v>
      </c>
      <c r="E7657" s="871">
        <v>-1.1000000000000001</v>
      </c>
      <c r="F7657" s="871">
        <v>415</v>
      </c>
      <c r="G7657" s="504">
        <v>0</v>
      </c>
      <c r="H7657" s="504">
        <v>415</v>
      </c>
      <c r="I7657" s="510">
        <v>415</v>
      </c>
    </row>
    <row r="7658" spans="3:9">
      <c r="C7658" s="869" t="s">
        <v>2087</v>
      </c>
      <c r="D7658" s="872">
        <v>0.54166666666666663</v>
      </c>
      <c r="E7658" s="871">
        <v>-1.1000000000000001</v>
      </c>
      <c r="F7658" s="871">
        <v>418</v>
      </c>
      <c r="G7658" s="504">
        <v>0</v>
      </c>
      <c r="H7658" s="504">
        <v>418</v>
      </c>
      <c r="I7658" s="510">
        <v>418</v>
      </c>
    </row>
    <row r="7659" spans="3:9">
      <c r="C7659" s="869" t="s">
        <v>2087</v>
      </c>
      <c r="D7659" s="872">
        <v>0.58333333333333337</v>
      </c>
      <c r="E7659" s="871">
        <v>30</v>
      </c>
      <c r="F7659" s="871">
        <v>406</v>
      </c>
      <c r="G7659" s="504">
        <v>0</v>
      </c>
      <c r="H7659" s="504">
        <v>406</v>
      </c>
      <c r="I7659" s="510">
        <v>406</v>
      </c>
    </row>
    <row r="7660" spans="3:9">
      <c r="C7660" s="869" t="s">
        <v>2087</v>
      </c>
      <c r="D7660" s="872">
        <v>0.625</v>
      </c>
      <c r="E7660" s="871">
        <v>111.7</v>
      </c>
      <c r="F7660" s="871">
        <v>431</v>
      </c>
      <c r="G7660" s="504">
        <v>111.7</v>
      </c>
      <c r="H7660" s="504">
        <v>431</v>
      </c>
      <c r="I7660" s="510">
        <v>542.70000000000005</v>
      </c>
    </row>
    <row r="7661" spans="3:9">
      <c r="C7661" s="869" t="s">
        <v>2087</v>
      </c>
      <c r="D7661" s="872">
        <v>0.66666666666666663</v>
      </c>
      <c r="E7661" s="871">
        <v>-1.1000000000000001</v>
      </c>
      <c r="F7661" s="871">
        <v>430</v>
      </c>
      <c r="G7661" s="504">
        <v>0</v>
      </c>
      <c r="H7661" s="504">
        <v>430</v>
      </c>
      <c r="I7661" s="510">
        <v>430</v>
      </c>
    </row>
    <row r="7662" spans="3:9">
      <c r="C7662" s="869" t="s">
        <v>2087</v>
      </c>
      <c r="D7662" s="872">
        <v>0.70833333333333337</v>
      </c>
      <c r="E7662" s="871">
        <v>-1.1000000000000001</v>
      </c>
      <c r="F7662" s="871">
        <v>425</v>
      </c>
      <c r="G7662" s="504">
        <v>0</v>
      </c>
      <c r="H7662" s="504">
        <v>425</v>
      </c>
      <c r="I7662" s="510">
        <v>425</v>
      </c>
    </row>
    <row r="7663" spans="3:9">
      <c r="C7663" s="869" t="s">
        <v>2087</v>
      </c>
      <c r="D7663" s="872">
        <v>0.75</v>
      </c>
      <c r="E7663" s="871">
        <v>-1.1000000000000001</v>
      </c>
      <c r="F7663" s="871">
        <v>434</v>
      </c>
      <c r="G7663" s="504">
        <v>0</v>
      </c>
      <c r="H7663" s="504">
        <v>434</v>
      </c>
      <c r="I7663" s="510">
        <v>434</v>
      </c>
    </row>
    <row r="7664" spans="3:9">
      <c r="C7664" s="869" t="s">
        <v>2087</v>
      </c>
      <c r="D7664" s="872">
        <v>0.79166666666666663</v>
      </c>
      <c r="E7664" s="871">
        <v>-1.1000000000000001</v>
      </c>
      <c r="F7664" s="871">
        <v>479</v>
      </c>
      <c r="G7664" s="504">
        <v>0</v>
      </c>
      <c r="H7664" s="504">
        <v>479</v>
      </c>
      <c r="I7664" s="510">
        <v>479</v>
      </c>
    </row>
    <row r="7665" spans="3:9">
      <c r="C7665" s="869" t="s">
        <v>2087</v>
      </c>
      <c r="D7665" s="872">
        <v>0.83333333333333337</v>
      </c>
      <c r="E7665" s="871">
        <v>-1.2</v>
      </c>
      <c r="F7665" s="871">
        <v>530</v>
      </c>
      <c r="G7665" s="504">
        <v>0</v>
      </c>
      <c r="H7665" s="504">
        <v>530</v>
      </c>
      <c r="I7665" s="510">
        <v>530</v>
      </c>
    </row>
    <row r="7666" spans="3:9">
      <c r="C7666" s="869" t="s">
        <v>2087</v>
      </c>
      <c r="D7666" s="872">
        <v>0.875</v>
      </c>
      <c r="E7666" s="871">
        <v>-1.2</v>
      </c>
      <c r="F7666" s="871">
        <v>526</v>
      </c>
      <c r="G7666" s="504">
        <v>0</v>
      </c>
      <c r="H7666" s="504">
        <v>526</v>
      </c>
      <c r="I7666" s="510">
        <v>526</v>
      </c>
    </row>
    <row r="7667" spans="3:9">
      <c r="C7667" s="869" t="s">
        <v>2087</v>
      </c>
      <c r="D7667" s="872">
        <v>0.91666666666666663</v>
      </c>
      <c r="E7667" s="871">
        <v>-1.2</v>
      </c>
      <c r="F7667" s="871">
        <v>498</v>
      </c>
      <c r="G7667" s="504">
        <v>0</v>
      </c>
      <c r="H7667" s="504">
        <v>498</v>
      </c>
      <c r="I7667" s="510">
        <v>498</v>
      </c>
    </row>
    <row r="7668" spans="3:9">
      <c r="C7668" s="869" t="s">
        <v>2087</v>
      </c>
      <c r="D7668" s="872">
        <v>0.95833333333333337</v>
      </c>
      <c r="E7668" s="871">
        <v>-1.2</v>
      </c>
      <c r="F7668" s="871">
        <v>480</v>
      </c>
      <c r="G7668" s="504">
        <v>0</v>
      </c>
      <c r="H7668" s="504">
        <v>480</v>
      </c>
      <c r="I7668" s="510">
        <v>480</v>
      </c>
    </row>
    <row r="7669" spans="3:9">
      <c r="C7669" s="869" t="s">
        <v>2087</v>
      </c>
      <c r="D7669" s="872">
        <v>0</v>
      </c>
      <c r="E7669" s="871">
        <v>-1.2</v>
      </c>
      <c r="F7669" s="871">
        <v>480</v>
      </c>
      <c r="G7669" s="504">
        <v>0</v>
      </c>
      <c r="H7669" s="504">
        <v>480</v>
      </c>
      <c r="I7669" s="510">
        <v>480</v>
      </c>
    </row>
    <row r="7670" spans="3:9">
      <c r="C7670" s="869" t="s">
        <v>2087</v>
      </c>
      <c r="D7670" s="872">
        <v>4.1666666666666664E-2</v>
      </c>
      <c r="E7670" s="871">
        <v>-1.2</v>
      </c>
      <c r="F7670" s="871">
        <v>509</v>
      </c>
      <c r="G7670" s="504">
        <v>0</v>
      </c>
      <c r="H7670" s="504">
        <v>509</v>
      </c>
      <c r="I7670" s="510">
        <v>509</v>
      </c>
    </row>
    <row r="7671" spans="3:9">
      <c r="C7671" s="869" t="s">
        <v>2087</v>
      </c>
      <c r="D7671" s="872">
        <v>8.3333333333333329E-2</v>
      </c>
      <c r="E7671" s="871">
        <v>-1.2</v>
      </c>
      <c r="F7671" s="871">
        <v>510</v>
      </c>
      <c r="G7671" s="504">
        <v>0</v>
      </c>
      <c r="H7671" s="504">
        <v>510</v>
      </c>
      <c r="I7671" s="510">
        <v>510</v>
      </c>
    </row>
    <row r="7672" spans="3:9">
      <c r="C7672" s="869" t="s">
        <v>2087</v>
      </c>
      <c r="D7672" s="872">
        <v>0.125</v>
      </c>
      <c r="E7672" s="871">
        <v>144.30000000000001</v>
      </c>
      <c r="F7672" s="871">
        <v>520</v>
      </c>
      <c r="G7672" s="504">
        <v>144.30000000000001</v>
      </c>
      <c r="H7672" s="504">
        <v>520</v>
      </c>
      <c r="I7672" s="510">
        <v>664.3</v>
      </c>
    </row>
    <row r="7673" spans="3:9">
      <c r="C7673" s="869" t="s">
        <v>2087</v>
      </c>
      <c r="D7673" s="872">
        <v>0.16666666666666666</v>
      </c>
      <c r="E7673" s="871">
        <v>522.6</v>
      </c>
      <c r="F7673" s="871">
        <v>529</v>
      </c>
      <c r="G7673" s="504">
        <v>522.6</v>
      </c>
      <c r="H7673" s="504">
        <v>529</v>
      </c>
      <c r="I7673" s="510">
        <v>1051.5999999999999</v>
      </c>
    </row>
    <row r="7674" spans="3:9">
      <c r="C7674" s="869" t="s">
        <v>2087</v>
      </c>
      <c r="D7674" s="872">
        <v>0.20833333333333334</v>
      </c>
      <c r="E7674" s="871">
        <v>399.6</v>
      </c>
      <c r="F7674" s="871">
        <v>616</v>
      </c>
      <c r="G7674" s="504">
        <v>399.6</v>
      </c>
      <c r="H7674" s="504">
        <v>616</v>
      </c>
      <c r="I7674" s="510">
        <v>1015.6</v>
      </c>
    </row>
    <row r="7675" spans="3:9">
      <c r="C7675" s="869" t="s">
        <v>2087</v>
      </c>
      <c r="D7675" s="872">
        <v>0.25</v>
      </c>
      <c r="E7675" s="871">
        <v>321.89999999999998</v>
      </c>
      <c r="F7675" s="871">
        <v>626</v>
      </c>
      <c r="G7675" s="504">
        <v>321.89999999999998</v>
      </c>
      <c r="H7675" s="504">
        <v>626</v>
      </c>
      <c r="I7675" s="510">
        <v>947.9</v>
      </c>
    </row>
    <row r="7676" spans="3:9">
      <c r="C7676" s="869" t="s">
        <v>2087</v>
      </c>
      <c r="D7676" s="872">
        <v>0.29166666666666669</v>
      </c>
      <c r="E7676" s="871">
        <v>272.39999999999998</v>
      </c>
      <c r="F7676" s="871">
        <v>627</v>
      </c>
      <c r="G7676" s="504">
        <v>272.39999999999998</v>
      </c>
      <c r="H7676" s="504">
        <v>627</v>
      </c>
      <c r="I7676" s="510">
        <v>899.4</v>
      </c>
    </row>
    <row r="7677" spans="3:9">
      <c r="C7677" s="869" t="s">
        <v>2087</v>
      </c>
      <c r="D7677" s="872">
        <v>0.33333333333333331</v>
      </c>
      <c r="E7677" s="871">
        <v>52.3</v>
      </c>
      <c r="F7677" s="871">
        <v>610</v>
      </c>
      <c r="G7677" s="504">
        <v>52.3</v>
      </c>
      <c r="H7677" s="504">
        <v>610</v>
      </c>
      <c r="I7677" s="510">
        <v>662.3</v>
      </c>
    </row>
    <row r="7678" spans="3:9">
      <c r="C7678" s="869" t="s">
        <v>2087</v>
      </c>
      <c r="D7678" s="872">
        <v>0.375</v>
      </c>
      <c r="E7678" s="871">
        <v>135.80000000000001</v>
      </c>
      <c r="F7678" s="871">
        <v>600</v>
      </c>
      <c r="G7678" s="504">
        <v>135.80000000000001</v>
      </c>
      <c r="H7678" s="504">
        <v>600</v>
      </c>
      <c r="I7678" s="510">
        <v>735.8</v>
      </c>
    </row>
    <row r="7679" spans="3:9">
      <c r="C7679" s="869" t="s">
        <v>2087</v>
      </c>
      <c r="D7679" s="872">
        <v>0.41666666666666669</v>
      </c>
      <c r="E7679" s="871">
        <v>261.2</v>
      </c>
      <c r="F7679" s="871">
        <v>541</v>
      </c>
      <c r="G7679" s="504">
        <v>261.2</v>
      </c>
      <c r="H7679" s="504">
        <v>541</v>
      </c>
      <c r="I7679" s="510">
        <v>802.2</v>
      </c>
    </row>
    <row r="7680" spans="3:9">
      <c r="C7680" s="869" t="s">
        <v>2087</v>
      </c>
      <c r="D7680" s="872">
        <v>0.45833333333333331</v>
      </c>
      <c r="E7680" s="871">
        <v>582.70000000000005</v>
      </c>
      <c r="F7680" s="871">
        <v>453</v>
      </c>
      <c r="G7680" s="504">
        <v>582.70000000000005</v>
      </c>
      <c r="H7680" s="504">
        <v>453</v>
      </c>
      <c r="I7680" s="510">
        <v>1035.7</v>
      </c>
    </row>
    <row r="7681" spans="3:9">
      <c r="C7681" s="869" t="s">
        <v>2087</v>
      </c>
      <c r="D7681" s="872">
        <v>0.5</v>
      </c>
      <c r="E7681" s="871">
        <v>564.70000000000005</v>
      </c>
      <c r="F7681" s="871">
        <v>439</v>
      </c>
      <c r="G7681" s="504">
        <v>564.70000000000005</v>
      </c>
      <c r="H7681" s="504">
        <v>439</v>
      </c>
      <c r="I7681" s="510">
        <v>1003.7</v>
      </c>
    </row>
    <row r="7682" spans="3:9">
      <c r="C7682" s="869" t="s">
        <v>2087</v>
      </c>
      <c r="D7682" s="872">
        <v>0.54166666666666663</v>
      </c>
      <c r="E7682" s="871">
        <v>549.29999999999995</v>
      </c>
      <c r="F7682" s="871">
        <v>420</v>
      </c>
      <c r="G7682" s="504">
        <v>549.29999999999995</v>
      </c>
      <c r="H7682" s="504">
        <v>420</v>
      </c>
      <c r="I7682" s="510">
        <v>969.3</v>
      </c>
    </row>
    <row r="7683" spans="3:9">
      <c r="C7683" s="869" t="s">
        <v>2087</v>
      </c>
      <c r="D7683" s="872">
        <v>0.58333333333333337</v>
      </c>
      <c r="E7683" s="871">
        <v>549.79999999999995</v>
      </c>
      <c r="F7683" s="871">
        <v>428</v>
      </c>
      <c r="G7683" s="504">
        <v>549.79999999999995</v>
      </c>
      <c r="H7683" s="504">
        <v>428</v>
      </c>
      <c r="I7683" s="510">
        <v>977.8</v>
      </c>
    </row>
    <row r="7684" spans="3:9">
      <c r="C7684" s="869" t="s">
        <v>2087</v>
      </c>
      <c r="D7684" s="872">
        <v>0.625</v>
      </c>
      <c r="E7684" s="871">
        <v>551.70000000000005</v>
      </c>
      <c r="F7684" s="871">
        <v>441</v>
      </c>
      <c r="G7684" s="504">
        <v>551.70000000000005</v>
      </c>
      <c r="H7684" s="504">
        <v>441</v>
      </c>
      <c r="I7684" s="510">
        <v>992.7</v>
      </c>
    </row>
    <row r="7685" spans="3:9">
      <c r="C7685" s="869" t="s">
        <v>2087</v>
      </c>
      <c r="D7685" s="872">
        <v>0.66666666666666663</v>
      </c>
      <c r="E7685" s="871">
        <v>570.5</v>
      </c>
      <c r="F7685" s="871">
        <v>451</v>
      </c>
      <c r="G7685" s="504">
        <v>570.5</v>
      </c>
      <c r="H7685" s="504">
        <v>451</v>
      </c>
      <c r="I7685" s="510">
        <v>1021.5</v>
      </c>
    </row>
    <row r="7686" spans="3:9">
      <c r="C7686" s="869" t="s">
        <v>2087</v>
      </c>
      <c r="D7686" s="872">
        <v>0.70833333333333337</v>
      </c>
      <c r="E7686" s="871">
        <v>564.4</v>
      </c>
      <c r="F7686" s="871">
        <v>431</v>
      </c>
      <c r="G7686" s="504">
        <v>564.4</v>
      </c>
      <c r="H7686" s="504">
        <v>431</v>
      </c>
      <c r="I7686" s="510">
        <v>995.4</v>
      </c>
    </row>
    <row r="7687" spans="3:9">
      <c r="C7687" s="869" t="s">
        <v>2087</v>
      </c>
      <c r="D7687" s="872">
        <v>0.75</v>
      </c>
      <c r="E7687" s="871">
        <v>655.4</v>
      </c>
      <c r="F7687" s="871">
        <v>520</v>
      </c>
      <c r="G7687" s="504">
        <v>655.4</v>
      </c>
      <c r="H7687" s="504">
        <v>520</v>
      </c>
      <c r="I7687" s="510">
        <v>1175.4000000000001</v>
      </c>
    </row>
    <row r="7688" spans="3:9">
      <c r="C7688" s="869" t="s">
        <v>2087</v>
      </c>
      <c r="D7688" s="872">
        <v>0.79166666666666663</v>
      </c>
      <c r="E7688" s="871">
        <v>619.20000000000005</v>
      </c>
      <c r="F7688" s="871">
        <v>496</v>
      </c>
      <c r="G7688" s="504">
        <v>619.20000000000005</v>
      </c>
      <c r="H7688" s="504">
        <v>496</v>
      </c>
      <c r="I7688" s="510">
        <v>1115.2</v>
      </c>
    </row>
    <row r="7689" spans="3:9">
      <c r="C7689" s="869" t="s">
        <v>2087</v>
      </c>
      <c r="D7689" s="872">
        <v>0.83333333333333337</v>
      </c>
      <c r="E7689" s="871">
        <v>639.9</v>
      </c>
      <c r="F7689" s="871">
        <v>523</v>
      </c>
      <c r="G7689" s="504">
        <v>639.9</v>
      </c>
      <c r="H7689" s="504">
        <v>523</v>
      </c>
      <c r="I7689" s="510">
        <v>1162.9000000000001</v>
      </c>
    </row>
    <row r="7690" spans="3:9">
      <c r="C7690" s="869" t="s">
        <v>2087</v>
      </c>
      <c r="D7690" s="872">
        <v>0.875</v>
      </c>
      <c r="E7690" s="871">
        <v>611.5</v>
      </c>
      <c r="F7690" s="871">
        <v>469</v>
      </c>
      <c r="G7690" s="504">
        <v>611.5</v>
      </c>
      <c r="H7690" s="504">
        <v>469</v>
      </c>
      <c r="I7690" s="510">
        <v>1080.5</v>
      </c>
    </row>
    <row r="7691" spans="3:9">
      <c r="C7691" s="869" t="s">
        <v>2087</v>
      </c>
      <c r="D7691" s="872">
        <v>0.91666666666666663</v>
      </c>
      <c r="E7691" s="871">
        <v>592.6</v>
      </c>
      <c r="F7691" s="871">
        <v>460</v>
      </c>
      <c r="G7691" s="504">
        <v>592.6</v>
      </c>
      <c r="H7691" s="504">
        <v>460</v>
      </c>
      <c r="I7691" s="510">
        <v>1052.5999999999999</v>
      </c>
    </row>
    <row r="7692" spans="3:9">
      <c r="C7692" s="869" t="s">
        <v>2087</v>
      </c>
      <c r="D7692" s="872">
        <v>0.95833333333333337</v>
      </c>
      <c r="E7692" s="871">
        <v>588</v>
      </c>
      <c r="F7692" s="871">
        <v>460</v>
      </c>
      <c r="G7692" s="504">
        <v>588</v>
      </c>
      <c r="H7692" s="504">
        <v>460</v>
      </c>
      <c r="I7692" s="510">
        <v>1048</v>
      </c>
    </row>
    <row r="7693" spans="3:9">
      <c r="C7693" s="869" t="s">
        <v>2087</v>
      </c>
      <c r="D7693" s="872">
        <v>0</v>
      </c>
      <c r="E7693" s="871">
        <v>624.5</v>
      </c>
      <c r="F7693" s="871">
        <v>478</v>
      </c>
      <c r="G7693" s="504">
        <v>624.5</v>
      </c>
      <c r="H7693" s="504">
        <v>478</v>
      </c>
      <c r="I7693" s="510">
        <v>1102.5</v>
      </c>
    </row>
    <row r="7694" spans="3:9">
      <c r="C7694" s="869" t="s">
        <v>2087</v>
      </c>
      <c r="D7694" s="872">
        <v>4.1666666666666664E-2</v>
      </c>
      <c r="E7694" s="871">
        <v>674.1</v>
      </c>
      <c r="F7694" s="871">
        <v>493</v>
      </c>
      <c r="G7694" s="504">
        <v>674.1</v>
      </c>
      <c r="H7694" s="504">
        <v>493</v>
      </c>
      <c r="I7694" s="510">
        <v>1167.0999999999999</v>
      </c>
    </row>
    <row r="7695" spans="3:9">
      <c r="C7695" s="869" t="s">
        <v>2087</v>
      </c>
      <c r="D7695" s="872">
        <v>8.3333333333333329E-2</v>
      </c>
      <c r="E7695" s="871">
        <v>624.9</v>
      </c>
      <c r="F7695" s="871">
        <v>464</v>
      </c>
      <c r="G7695" s="504">
        <v>624.9</v>
      </c>
      <c r="H7695" s="504">
        <v>464</v>
      </c>
      <c r="I7695" s="510">
        <v>1088.9000000000001</v>
      </c>
    </row>
    <row r="7696" spans="3:9">
      <c r="C7696" s="869" t="s">
        <v>2087</v>
      </c>
      <c r="D7696" s="872">
        <v>0.125</v>
      </c>
      <c r="E7696" s="871">
        <v>561.9</v>
      </c>
      <c r="F7696" s="871">
        <v>449</v>
      </c>
      <c r="G7696" s="504">
        <v>561.9</v>
      </c>
      <c r="H7696" s="504">
        <v>449</v>
      </c>
      <c r="I7696" s="510">
        <v>1010.9</v>
      </c>
    </row>
    <row r="7697" spans="3:9">
      <c r="C7697" s="869" t="s">
        <v>2087</v>
      </c>
      <c r="D7697" s="872">
        <v>0.16666666666666666</v>
      </c>
      <c r="E7697" s="871">
        <v>635</v>
      </c>
      <c r="F7697" s="871">
        <v>490</v>
      </c>
      <c r="G7697" s="504">
        <v>635</v>
      </c>
      <c r="H7697" s="504">
        <v>490</v>
      </c>
      <c r="I7697" s="510">
        <v>1125</v>
      </c>
    </row>
    <row r="7698" spans="3:9">
      <c r="C7698" s="869" t="s">
        <v>2087</v>
      </c>
      <c r="D7698" s="872">
        <v>0.20833333333333334</v>
      </c>
      <c r="E7698" s="871">
        <v>608.9</v>
      </c>
      <c r="F7698" s="871">
        <v>505</v>
      </c>
      <c r="G7698" s="504">
        <v>608.9</v>
      </c>
      <c r="H7698" s="504">
        <v>505</v>
      </c>
      <c r="I7698" s="510">
        <v>1113.9000000000001</v>
      </c>
    </row>
    <row r="7699" spans="3:9">
      <c r="C7699" s="869" t="s">
        <v>2087</v>
      </c>
      <c r="D7699" s="872">
        <v>0.25</v>
      </c>
      <c r="E7699" s="871">
        <v>605.1</v>
      </c>
      <c r="F7699" s="871">
        <v>471</v>
      </c>
      <c r="G7699" s="504">
        <v>605.1</v>
      </c>
      <c r="H7699" s="504">
        <v>471</v>
      </c>
      <c r="I7699" s="510">
        <v>1076.0999999999999</v>
      </c>
    </row>
    <row r="7700" spans="3:9">
      <c r="C7700" s="869" t="s">
        <v>2087</v>
      </c>
      <c r="D7700" s="872">
        <v>0.29166666666666669</v>
      </c>
      <c r="E7700" s="871">
        <v>600</v>
      </c>
      <c r="F7700" s="871">
        <v>470</v>
      </c>
      <c r="G7700" s="504">
        <v>600</v>
      </c>
      <c r="H7700" s="504">
        <v>470</v>
      </c>
      <c r="I7700" s="510">
        <v>1070</v>
      </c>
    </row>
    <row r="7701" spans="3:9">
      <c r="C7701" s="869" t="s">
        <v>2087</v>
      </c>
      <c r="D7701" s="872">
        <v>0.33333333333333331</v>
      </c>
      <c r="E7701" s="871">
        <v>687.1</v>
      </c>
      <c r="F7701" s="871">
        <v>506</v>
      </c>
      <c r="G7701" s="504">
        <v>687.1</v>
      </c>
      <c r="H7701" s="504">
        <v>506</v>
      </c>
      <c r="I7701" s="510">
        <v>1193.0999999999999</v>
      </c>
    </row>
    <row r="7702" spans="3:9">
      <c r="C7702" s="869" t="s">
        <v>2087</v>
      </c>
      <c r="D7702" s="872">
        <v>0.375</v>
      </c>
      <c r="E7702" s="871">
        <v>744.8</v>
      </c>
      <c r="F7702" s="871">
        <v>533</v>
      </c>
      <c r="G7702" s="504">
        <v>744.8</v>
      </c>
      <c r="H7702" s="504">
        <v>533</v>
      </c>
      <c r="I7702" s="510">
        <v>1277.8</v>
      </c>
    </row>
    <row r="7703" spans="3:9">
      <c r="C7703" s="869" t="s">
        <v>2087</v>
      </c>
      <c r="D7703" s="872">
        <v>0.41666666666666669</v>
      </c>
      <c r="E7703" s="871">
        <v>633.29999999999995</v>
      </c>
      <c r="F7703" s="871">
        <v>470</v>
      </c>
      <c r="G7703" s="504">
        <v>633.29999999999995</v>
      </c>
      <c r="H7703" s="504">
        <v>470</v>
      </c>
      <c r="I7703" s="510">
        <v>1103.3</v>
      </c>
    </row>
    <row r="7704" spans="3:9">
      <c r="C7704" s="869" t="s">
        <v>2087</v>
      </c>
      <c r="D7704" s="872">
        <v>0.45833333333333331</v>
      </c>
      <c r="E7704" s="871">
        <v>486.5</v>
      </c>
      <c r="F7704" s="871">
        <v>383</v>
      </c>
      <c r="G7704" s="504">
        <v>486.5</v>
      </c>
      <c r="H7704" s="504">
        <v>383</v>
      </c>
      <c r="I7704" s="510">
        <v>869.5</v>
      </c>
    </row>
    <row r="7705" spans="3:9">
      <c r="C7705" s="869" t="s">
        <v>2087</v>
      </c>
      <c r="D7705" s="872">
        <v>0.5</v>
      </c>
      <c r="E7705" s="871">
        <v>474</v>
      </c>
      <c r="F7705" s="871">
        <v>514</v>
      </c>
      <c r="G7705" s="504">
        <v>474</v>
      </c>
      <c r="H7705" s="504">
        <v>514</v>
      </c>
      <c r="I7705" s="510">
        <v>988</v>
      </c>
    </row>
    <row r="7706" spans="3:9">
      <c r="C7706" s="869" t="s">
        <v>2087</v>
      </c>
      <c r="D7706" s="872">
        <v>0.54166666666666663</v>
      </c>
      <c r="E7706" s="871">
        <v>344.7</v>
      </c>
      <c r="F7706" s="871">
        <v>506</v>
      </c>
      <c r="G7706" s="504">
        <v>344.7</v>
      </c>
      <c r="H7706" s="504">
        <v>506</v>
      </c>
      <c r="I7706" s="510">
        <v>850.7</v>
      </c>
    </row>
    <row r="7707" spans="3:9">
      <c r="C7707" s="869" t="s">
        <v>2087</v>
      </c>
      <c r="D7707" s="872">
        <v>0.58333333333333337</v>
      </c>
      <c r="E7707" s="871">
        <v>3.4</v>
      </c>
      <c r="F7707" s="871">
        <v>488</v>
      </c>
      <c r="G7707" s="504">
        <v>0</v>
      </c>
      <c r="H7707" s="504">
        <v>488</v>
      </c>
      <c r="I7707" s="510">
        <v>488</v>
      </c>
    </row>
    <row r="7708" spans="3:9">
      <c r="C7708" s="869" t="s">
        <v>2087</v>
      </c>
      <c r="D7708" s="872">
        <v>0.625</v>
      </c>
      <c r="E7708" s="871">
        <v>-1.1000000000000001</v>
      </c>
      <c r="F7708" s="871">
        <v>444</v>
      </c>
      <c r="G7708" s="504">
        <v>0</v>
      </c>
      <c r="H7708" s="504">
        <v>444</v>
      </c>
      <c r="I7708" s="510">
        <v>444</v>
      </c>
    </row>
    <row r="7709" spans="3:9">
      <c r="C7709" s="869" t="s">
        <v>2087</v>
      </c>
      <c r="D7709" s="872">
        <v>0.66666666666666663</v>
      </c>
      <c r="E7709" s="871">
        <v>40.700000000000003</v>
      </c>
      <c r="F7709" s="871">
        <v>573</v>
      </c>
      <c r="G7709" s="504">
        <v>0</v>
      </c>
      <c r="H7709" s="504">
        <v>573</v>
      </c>
      <c r="I7709" s="510">
        <v>573</v>
      </c>
    </row>
    <row r="7710" spans="3:9">
      <c r="C7710" s="869" t="s">
        <v>2087</v>
      </c>
      <c r="D7710" s="872">
        <v>0.70833333333333337</v>
      </c>
      <c r="E7710" s="871">
        <v>601.1</v>
      </c>
      <c r="F7710" s="871">
        <v>492</v>
      </c>
      <c r="G7710" s="504">
        <v>601.1</v>
      </c>
      <c r="H7710" s="504">
        <v>492</v>
      </c>
      <c r="I7710" s="510">
        <v>1093.0999999999999</v>
      </c>
    </row>
    <row r="7711" spans="3:9">
      <c r="C7711" s="869" t="s">
        <v>2087</v>
      </c>
      <c r="D7711" s="872">
        <v>0.75</v>
      </c>
      <c r="E7711" s="871">
        <v>524.79999999999995</v>
      </c>
      <c r="F7711" s="871">
        <v>477</v>
      </c>
      <c r="G7711" s="504">
        <v>524.79999999999995</v>
      </c>
      <c r="H7711" s="504">
        <v>477</v>
      </c>
      <c r="I7711" s="510">
        <v>1001.8</v>
      </c>
    </row>
    <row r="7712" spans="3:9">
      <c r="C7712" s="869" t="s">
        <v>2087</v>
      </c>
      <c r="D7712" s="872">
        <v>0.79166666666666663</v>
      </c>
      <c r="E7712" s="871">
        <v>541.20000000000005</v>
      </c>
      <c r="F7712" s="871">
        <v>469</v>
      </c>
      <c r="G7712" s="504">
        <v>541.20000000000005</v>
      </c>
      <c r="H7712" s="504">
        <v>469</v>
      </c>
      <c r="I7712" s="510">
        <v>1010.2</v>
      </c>
    </row>
    <row r="7713" spans="3:9">
      <c r="C7713" s="869" t="s">
        <v>2087</v>
      </c>
      <c r="D7713" s="872">
        <v>0.83333333333333337</v>
      </c>
      <c r="E7713" s="871">
        <v>600.79999999999995</v>
      </c>
      <c r="F7713" s="871">
        <v>500</v>
      </c>
      <c r="G7713" s="504">
        <v>600.79999999999995</v>
      </c>
      <c r="H7713" s="504">
        <v>500</v>
      </c>
      <c r="I7713" s="510">
        <v>1100.8</v>
      </c>
    </row>
    <row r="7714" spans="3:9">
      <c r="C7714" s="869" t="s">
        <v>2087</v>
      </c>
      <c r="D7714" s="872">
        <v>0.875</v>
      </c>
      <c r="E7714" s="871">
        <v>556.5</v>
      </c>
      <c r="F7714" s="871">
        <v>492</v>
      </c>
      <c r="G7714" s="504">
        <v>556.5</v>
      </c>
      <c r="H7714" s="504">
        <v>492</v>
      </c>
      <c r="I7714" s="510">
        <v>1048.5</v>
      </c>
    </row>
    <row r="7715" spans="3:9">
      <c r="C7715" s="869" t="s">
        <v>2087</v>
      </c>
      <c r="D7715" s="872">
        <v>0.91666666666666663</v>
      </c>
      <c r="E7715" s="871">
        <v>672.5</v>
      </c>
      <c r="F7715" s="871">
        <v>486</v>
      </c>
      <c r="G7715" s="504">
        <v>672.5</v>
      </c>
      <c r="H7715" s="504">
        <v>486</v>
      </c>
      <c r="I7715" s="510">
        <v>1158.5</v>
      </c>
    </row>
    <row r="7716" spans="3:9">
      <c r="C7716" s="869" t="s">
        <v>2087</v>
      </c>
      <c r="D7716" s="872">
        <v>0.95833333333333337</v>
      </c>
      <c r="E7716" s="871">
        <v>633</v>
      </c>
      <c r="F7716" s="871">
        <v>481</v>
      </c>
      <c r="G7716" s="504">
        <v>633</v>
      </c>
      <c r="H7716" s="504">
        <v>481</v>
      </c>
      <c r="I7716" s="510">
        <v>1114</v>
      </c>
    </row>
    <row r="7717" spans="3:9">
      <c r="C7717" s="869" t="s">
        <v>2087</v>
      </c>
      <c r="D7717" s="872">
        <v>0</v>
      </c>
      <c r="E7717" s="871">
        <v>650.5</v>
      </c>
      <c r="F7717" s="871">
        <v>475</v>
      </c>
      <c r="G7717" s="504">
        <v>650.5</v>
      </c>
      <c r="H7717" s="504">
        <v>475</v>
      </c>
      <c r="I7717" s="510">
        <v>1125.5</v>
      </c>
    </row>
    <row r="7718" spans="3:9">
      <c r="C7718" s="869" t="s">
        <v>2087</v>
      </c>
      <c r="D7718" s="872">
        <v>4.1666666666666664E-2</v>
      </c>
      <c r="E7718" s="871">
        <v>650.1</v>
      </c>
      <c r="F7718" s="871">
        <v>489</v>
      </c>
      <c r="G7718" s="504">
        <v>650.1</v>
      </c>
      <c r="H7718" s="504">
        <v>489</v>
      </c>
      <c r="I7718" s="510">
        <v>1139.0999999999999</v>
      </c>
    </row>
    <row r="7719" spans="3:9">
      <c r="C7719" s="869" t="s">
        <v>2087</v>
      </c>
      <c r="D7719" s="872">
        <v>8.3333333333333329E-2</v>
      </c>
      <c r="E7719" s="871">
        <v>638.79999999999995</v>
      </c>
      <c r="F7719" s="871">
        <v>489</v>
      </c>
      <c r="G7719" s="504">
        <v>638.79999999999995</v>
      </c>
      <c r="H7719" s="504">
        <v>489</v>
      </c>
      <c r="I7719" s="510">
        <v>1127.8</v>
      </c>
    </row>
    <row r="7720" spans="3:9">
      <c r="C7720" s="869" t="s">
        <v>2087</v>
      </c>
      <c r="D7720" s="872">
        <v>0.125</v>
      </c>
      <c r="E7720" s="871">
        <v>629.79999999999995</v>
      </c>
      <c r="F7720" s="871">
        <v>486</v>
      </c>
      <c r="G7720" s="504">
        <v>629.79999999999995</v>
      </c>
      <c r="H7720" s="504">
        <v>486</v>
      </c>
      <c r="I7720" s="510">
        <v>1115.8</v>
      </c>
    </row>
    <row r="7721" spans="3:9">
      <c r="C7721" s="869" t="s">
        <v>2087</v>
      </c>
      <c r="D7721" s="872">
        <v>0.16666666666666666</v>
      </c>
      <c r="E7721" s="871">
        <v>625.6</v>
      </c>
      <c r="F7721" s="871">
        <v>504</v>
      </c>
      <c r="G7721" s="504">
        <v>625.6</v>
      </c>
      <c r="H7721" s="504">
        <v>504</v>
      </c>
      <c r="I7721" s="510">
        <v>1129.5999999999999</v>
      </c>
    </row>
    <row r="7722" spans="3:9">
      <c r="C7722" s="869" t="s">
        <v>2087</v>
      </c>
      <c r="D7722" s="872">
        <v>0.20833333333333334</v>
      </c>
      <c r="E7722" s="871">
        <v>620.29999999999995</v>
      </c>
      <c r="F7722" s="871">
        <v>494</v>
      </c>
      <c r="G7722" s="504">
        <v>620.29999999999995</v>
      </c>
      <c r="H7722" s="504">
        <v>494</v>
      </c>
      <c r="I7722" s="510">
        <v>1114.3</v>
      </c>
    </row>
    <row r="7723" spans="3:9">
      <c r="C7723" s="869" t="s">
        <v>2087</v>
      </c>
      <c r="D7723" s="872">
        <v>0.25</v>
      </c>
      <c r="E7723" s="871">
        <v>619.4</v>
      </c>
      <c r="F7723" s="871">
        <v>485</v>
      </c>
      <c r="G7723" s="504">
        <v>619.4</v>
      </c>
      <c r="H7723" s="504">
        <v>485</v>
      </c>
      <c r="I7723" s="510">
        <v>1104.4000000000001</v>
      </c>
    </row>
    <row r="7724" spans="3:9">
      <c r="C7724" s="869" t="s">
        <v>2087</v>
      </c>
      <c r="D7724" s="872">
        <v>0.29166666666666669</v>
      </c>
      <c r="E7724" s="871">
        <v>616.9</v>
      </c>
      <c r="F7724" s="871">
        <v>456</v>
      </c>
      <c r="G7724" s="504">
        <v>616.9</v>
      </c>
      <c r="H7724" s="504">
        <v>456</v>
      </c>
      <c r="I7724" s="510">
        <v>1072.9000000000001</v>
      </c>
    </row>
    <row r="7725" spans="3:9">
      <c r="C7725" s="869" t="s">
        <v>2087</v>
      </c>
      <c r="D7725" s="872">
        <v>0.33333333333333331</v>
      </c>
      <c r="E7725" s="871">
        <v>590</v>
      </c>
      <c r="F7725" s="871">
        <v>448</v>
      </c>
      <c r="G7725" s="504">
        <v>590</v>
      </c>
      <c r="H7725" s="504">
        <v>448</v>
      </c>
      <c r="I7725" s="510">
        <v>1038</v>
      </c>
    </row>
    <row r="7726" spans="3:9">
      <c r="C7726" s="869" t="s">
        <v>2087</v>
      </c>
      <c r="D7726" s="872">
        <v>0.375</v>
      </c>
      <c r="E7726" s="871">
        <v>590.6</v>
      </c>
      <c r="F7726" s="871">
        <v>485</v>
      </c>
      <c r="G7726" s="504">
        <v>590.6</v>
      </c>
      <c r="H7726" s="504">
        <v>485</v>
      </c>
      <c r="I7726" s="510">
        <v>1075.5999999999999</v>
      </c>
    </row>
    <row r="7727" spans="3:9">
      <c r="C7727" s="869" t="s">
        <v>2087</v>
      </c>
      <c r="D7727" s="872">
        <v>0.41666666666666669</v>
      </c>
      <c r="E7727" s="871">
        <v>612.79999999999995</v>
      </c>
      <c r="F7727" s="871">
        <v>496</v>
      </c>
      <c r="G7727" s="504">
        <v>612.79999999999995</v>
      </c>
      <c r="H7727" s="504">
        <v>496</v>
      </c>
      <c r="I7727" s="510">
        <v>1108.8</v>
      </c>
    </row>
    <row r="7728" spans="3:9">
      <c r="C7728" s="869" t="s">
        <v>2087</v>
      </c>
      <c r="D7728" s="872">
        <v>0.45833333333333331</v>
      </c>
      <c r="E7728" s="871">
        <v>607.5</v>
      </c>
      <c r="F7728" s="871">
        <v>441</v>
      </c>
      <c r="G7728" s="504">
        <v>607.5</v>
      </c>
      <c r="H7728" s="504">
        <v>441</v>
      </c>
      <c r="I7728" s="510">
        <v>1048.5</v>
      </c>
    </row>
    <row r="7729" spans="3:9">
      <c r="C7729" s="869" t="s">
        <v>2087</v>
      </c>
      <c r="D7729" s="872">
        <v>0.5</v>
      </c>
      <c r="E7729" s="871">
        <v>605.29999999999995</v>
      </c>
      <c r="F7729" s="871">
        <v>478</v>
      </c>
      <c r="G7729" s="504">
        <v>605.29999999999995</v>
      </c>
      <c r="H7729" s="504">
        <v>478</v>
      </c>
      <c r="I7729" s="510">
        <v>1083.3</v>
      </c>
    </row>
    <row r="7730" spans="3:9">
      <c r="C7730" s="869" t="s">
        <v>2087</v>
      </c>
      <c r="D7730" s="872">
        <v>0.54166666666666663</v>
      </c>
      <c r="E7730" s="871">
        <v>592.79999999999995</v>
      </c>
      <c r="F7730" s="871">
        <v>468</v>
      </c>
      <c r="G7730" s="504">
        <v>592.79999999999995</v>
      </c>
      <c r="H7730" s="504">
        <v>468</v>
      </c>
      <c r="I7730" s="510">
        <v>1060.8</v>
      </c>
    </row>
    <row r="7731" spans="3:9">
      <c r="C7731" s="869" t="s">
        <v>2087</v>
      </c>
      <c r="D7731" s="872">
        <v>0.58333333333333337</v>
      </c>
      <c r="E7731" s="871">
        <v>589.79999999999995</v>
      </c>
      <c r="F7731" s="871">
        <v>446</v>
      </c>
      <c r="G7731" s="504">
        <v>589.79999999999995</v>
      </c>
      <c r="H7731" s="504">
        <v>446</v>
      </c>
      <c r="I7731" s="510">
        <v>1035.8</v>
      </c>
    </row>
    <row r="7732" spans="3:9">
      <c r="C7732" s="869" t="s">
        <v>2087</v>
      </c>
      <c r="D7732" s="872">
        <v>0.625</v>
      </c>
      <c r="E7732" s="871">
        <v>611.29999999999995</v>
      </c>
      <c r="F7732" s="871">
        <v>462</v>
      </c>
      <c r="G7732" s="504">
        <v>611.29999999999995</v>
      </c>
      <c r="H7732" s="504">
        <v>462</v>
      </c>
      <c r="I7732" s="510">
        <v>1073.3</v>
      </c>
    </row>
    <row r="7733" spans="3:9">
      <c r="C7733" s="869" t="s">
        <v>2087</v>
      </c>
      <c r="D7733" s="872">
        <v>0.66666666666666663</v>
      </c>
      <c r="E7733" s="871">
        <v>618.29999999999995</v>
      </c>
      <c r="F7733" s="871">
        <v>465</v>
      </c>
      <c r="G7733" s="504">
        <v>618.29999999999995</v>
      </c>
      <c r="H7733" s="504">
        <v>465</v>
      </c>
      <c r="I7733" s="510">
        <v>1083.3</v>
      </c>
    </row>
    <row r="7734" spans="3:9">
      <c r="C7734" s="869" t="s">
        <v>2087</v>
      </c>
      <c r="D7734" s="872">
        <v>0.70833333333333337</v>
      </c>
      <c r="E7734" s="871">
        <v>599.6</v>
      </c>
      <c r="F7734" s="871">
        <v>461</v>
      </c>
      <c r="G7734" s="504">
        <v>599.6</v>
      </c>
      <c r="H7734" s="504">
        <v>461</v>
      </c>
      <c r="I7734" s="510">
        <v>1060.5999999999999</v>
      </c>
    </row>
    <row r="7735" spans="3:9">
      <c r="C7735" s="869" t="s">
        <v>2087</v>
      </c>
      <c r="D7735" s="872">
        <v>0.75</v>
      </c>
      <c r="E7735" s="871">
        <v>617.70000000000005</v>
      </c>
      <c r="F7735" s="871">
        <v>481</v>
      </c>
      <c r="G7735" s="504">
        <v>617.70000000000005</v>
      </c>
      <c r="H7735" s="504">
        <v>481</v>
      </c>
      <c r="I7735" s="510">
        <v>1098.7</v>
      </c>
    </row>
    <row r="7736" spans="3:9">
      <c r="C7736" s="869" t="s">
        <v>2087</v>
      </c>
      <c r="D7736" s="872">
        <v>0.79166666666666663</v>
      </c>
      <c r="E7736" s="871">
        <v>693.3</v>
      </c>
      <c r="F7736" s="871">
        <v>536</v>
      </c>
      <c r="G7736" s="504">
        <v>693.3</v>
      </c>
      <c r="H7736" s="504">
        <v>536</v>
      </c>
      <c r="I7736" s="510">
        <v>1229.3</v>
      </c>
    </row>
    <row r="7737" spans="3:9">
      <c r="C7737" s="869" t="s">
        <v>2087</v>
      </c>
      <c r="D7737" s="872">
        <v>0.83333333333333337</v>
      </c>
      <c r="E7737" s="871">
        <v>678.9</v>
      </c>
      <c r="F7737" s="871">
        <v>510</v>
      </c>
      <c r="G7737" s="504">
        <v>678.9</v>
      </c>
      <c r="H7737" s="504">
        <v>510</v>
      </c>
      <c r="I7737" s="510">
        <v>1188.9000000000001</v>
      </c>
    </row>
    <row r="7738" spans="3:9">
      <c r="C7738" s="869" t="s">
        <v>2087</v>
      </c>
      <c r="D7738" s="872">
        <v>0.875</v>
      </c>
      <c r="E7738" s="871">
        <v>619.6</v>
      </c>
      <c r="F7738" s="871">
        <v>510</v>
      </c>
      <c r="G7738" s="504">
        <v>619.6</v>
      </c>
      <c r="H7738" s="504">
        <v>510</v>
      </c>
      <c r="I7738" s="510">
        <v>1129.5999999999999</v>
      </c>
    </row>
    <row r="7739" spans="3:9">
      <c r="C7739" s="869" t="s">
        <v>2087</v>
      </c>
      <c r="D7739" s="872">
        <v>0.91666666666666663</v>
      </c>
      <c r="E7739" s="871">
        <v>619.79999999999995</v>
      </c>
      <c r="F7739" s="871">
        <v>473</v>
      </c>
      <c r="G7739" s="504">
        <v>619.79999999999995</v>
      </c>
      <c r="H7739" s="504">
        <v>473</v>
      </c>
      <c r="I7739" s="510">
        <v>1092.8</v>
      </c>
    </row>
    <row r="7740" spans="3:9">
      <c r="C7740" s="869" t="s">
        <v>2087</v>
      </c>
      <c r="D7740" s="872">
        <v>0.95833333333333337</v>
      </c>
      <c r="E7740" s="871">
        <v>632.70000000000005</v>
      </c>
      <c r="F7740" s="871">
        <v>492</v>
      </c>
      <c r="G7740" s="504">
        <v>632.70000000000005</v>
      </c>
      <c r="H7740" s="504">
        <v>492</v>
      </c>
      <c r="I7740" s="510">
        <v>1124.7</v>
      </c>
    </row>
    <row r="7741" spans="3:9">
      <c r="C7741" s="869" t="s">
        <v>2087</v>
      </c>
      <c r="D7741" s="872">
        <v>0</v>
      </c>
      <c r="E7741" s="871">
        <v>650.5</v>
      </c>
      <c r="F7741" s="871">
        <v>494</v>
      </c>
      <c r="G7741" s="504">
        <v>650.5</v>
      </c>
      <c r="H7741" s="504">
        <v>494</v>
      </c>
      <c r="I7741" s="510">
        <v>1144.5</v>
      </c>
    </row>
    <row r="7742" spans="3:9">
      <c r="C7742" s="869" t="s">
        <v>2087</v>
      </c>
      <c r="D7742" s="872">
        <v>4.1666666666666664E-2</v>
      </c>
      <c r="E7742" s="871">
        <v>634.79999999999995</v>
      </c>
      <c r="F7742" s="871">
        <v>491</v>
      </c>
      <c r="G7742" s="504">
        <v>634.79999999999995</v>
      </c>
      <c r="H7742" s="504">
        <v>491</v>
      </c>
      <c r="I7742" s="510">
        <v>1125.8</v>
      </c>
    </row>
    <row r="7743" spans="3:9">
      <c r="C7743" s="869" t="s">
        <v>2087</v>
      </c>
      <c r="D7743" s="872">
        <v>8.3333333333333329E-2</v>
      </c>
      <c r="E7743" s="871">
        <v>630</v>
      </c>
      <c r="F7743" s="871">
        <v>484</v>
      </c>
      <c r="G7743" s="504">
        <v>630</v>
      </c>
      <c r="H7743" s="504">
        <v>484</v>
      </c>
      <c r="I7743" s="510">
        <v>1114</v>
      </c>
    </row>
    <row r="7744" spans="3:9">
      <c r="C7744" s="869" t="s">
        <v>2087</v>
      </c>
      <c r="D7744" s="872">
        <v>0.125</v>
      </c>
      <c r="E7744" s="871">
        <v>630.1</v>
      </c>
      <c r="F7744" s="871">
        <v>479</v>
      </c>
      <c r="G7744" s="504">
        <v>630.1</v>
      </c>
      <c r="H7744" s="504">
        <v>479</v>
      </c>
      <c r="I7744" s="510">
        <v>1109.0999999999999</v>
      </c>
    </row>
    <row r="7745" spans="3:9">
      <c r="C7745" s="869" t="s">
        <v>2087</v>
      </c>
      <c r="D7745" s="872">
        <v>0.16666666666666666</v>
      </c>
      <c r="E7745" s="871">
        <v>607.5</v>
      </c>
      <c r="F7745" s="871">
        <v>482</v>
      </c>
      <c r="G7745" s="504">
        <v>607.5</v>
      </c>
      <c r="H7745" s="504">
        <v>482</v>
      </c>
      <c r="I7745" s="510">
        <v>1089.5</v>
      </c>
    </row>
    <row r="7746" spans="3:9">
      <c r="C7746" s="869" t="s">
        <v>2087</v>
      </c>
      <c r="D7746" s="872">
        <v>0.20833333333333334</v>
      </c>
      <c r="E7746" s="871">
        <v>600.20000000000005</v>
      </c>
      <c r="F7746" s="871">
        <v>484</v>
      </c>
      <c r="G7746" s="504">
        <v>600.20000000000005</v>
      </c>
      <c r="H7746" s="504">
        <v>484</v>
      </c>
      <c r="I7746" s="510">
        <v>1084.2</v>
      </c>
    </row>
    <row r="7747" spans="3:9">
      <c r="C7747" s="869" t="s">
        <v>2087</v>
      </c>
      <c r="D7747" s="872">
        <v>0.25</v>
      </c>
      <c r="E7747" s="871">
        <v>672.7</v>
      </c>
      <c r="F7747" s="871">
        <v>466</v>
      </c>
      <c r="G7747" s="504">
        <v>672.7</v>
      </c>
      <c r="H7747" s="504">
        <v>466</v>
      </c>
      <c r="I7747" s="510">
        <v>1138.7</v>
      </c>
    </row>
    <row r="7748" spans="3:9">
      <c r="C7748" s="869" t="s">
        <v>2087</v>
      </c>
      <c r="D7748" s="872">
        <v>0.29166666666666669</v>
      </c>
      <c r="E7748" s="871">
        <v>649.9</v>
      </c>
      <c r="F7748" s="871">
        <v>467</v>
      </c>
      <c r="G7748" s="504">
        <v>649.9</v>
      </c>
      <c r="H7748" s="504">
        <v>467</v>
      </c>
      <c r="I7748" s="510">
        <v>1116.9000000000001</v>
      </c>
    </row>
    <row r="7749" spans="3:9">
      <c r="C7749" s="869" t="s">
        <v>2087</v>
      </c>
      <c r="D7749" s="872">
        <v>0.33333333333333331</v>
      </c>
      <c r="E7749" s="871">
        <v>649.9</v>
      </c>
      <c r="F7749" s="871">
        <v>463</v>
      </c>
      <c r="G7749" s="504">
        <v>649.9</v>
      </c>
      <c r="H7749" s="504">
        <v>463</v>
      </c>
      <c r="I7749" s="510">
        <v>1112.9000000000001</v>
      </c>
    </row>
    <row r="7750" spans="3:9">
      <c r="C7750" s="869" t="s">
        <v>2087</v>
      </c>
      <c r="D7750" s="872">
        <v>0.375</v>
      </c>
      <c r="E7750" s="871">
        <v>650.20000000000005</v>
      </c>
      <c r="F7750" s="871">
        <v>463</v>
      </c>
      <c r="G7750" s="504">
        <v>650.20000000000005</v>
      </c>
      <c r="H7750" s="504">
        <v>463</v>
      </c>
      <c r="I7750" s="510">
        <v>1113.2</v>
      </c>
    </row>
    <row r="7751" spans="3:9">
      <c r="C7751" s="869" t="s">
        <v>2087</v>
      </c>
      <c r="D7751" s="872">
        <v>0.41666666666666669</v>
      </c>
      <c r="E7751" s="871">
        <v>649.70000000000005</v>
      </c>
      <c r="F7751" s="871">
        <v>524</v>
      </c>
      <c r="G7751" s="504">
        <v>649.70000000000005</v>
      </c>
      <c r="H7751" s="504">
        <v>524</v>
      </c>
      <c r="I7751" s="510">
        <v>1173.7</v>
      </c>
    </row>
    <row r="7752" spans="3:9">
      <c r="C7752" s="869" t="s">
        <v>2087</v>
      </c>
      <c r="D7752" s="872">
        <v>0.45833333333333331</v>
      </c>
      <c r="E7752" s="871">
        <v>649.9</v>
      </c>
      <c r="F7752" s="871">
        <v>519</v>
      </c>
      <c r="G7752" s="504">
        <v>649.9</v>
      </c>
      <c r="H7752" s="504">
        <v>519</v>
      </c>
      <c r="I7752" s="510">
        <v>1168.9000000000001</v>
      </c>
    </row>
    <row r="7753" spans="3:9">
      <c r="C7753" s="869" t="s">
        <v>2087</v>
      </c>
      <c r="D7753" s="872">
        <v>0.5</v>
      </c>
      <c r="E7753" s="871">
        <v>650</v>
      </c>
      <c r="F7753" s="871">
        <v>500</v>
      </c>
      <c r="G7753" s="504">
        <v>650</v>
      </c>
      <c r="H7753" s="504">
        <v>500</v>
      </c>
      <c r="I7753" s="510">
        <v>1150</v>
      </c>
    </row>
    <row r="7754" spans="3:9">
      <c r="C7754" s="869" t="s">
        <v>2087</v>
      </c>
      <c r="D7754" s="872">
        <v>0.54166666666666663</v>
      </c>
      <c r="E7754" s="871">
        <v>650.29999999999995</v>
      </c>
      <c r="F7754" s="871">
        <v>495</v>
      </c>
      <c r="G7754" s="504">
        <v>650.29999999999995</v>
      </c>
      <c r="H7754" s="504">
        <v>495</v>
      </c>
      <c r="I7754" s="510">
        <v>1145.3</v>
      </c>
    </row>
    <row r="7755" spans="3:9">
      <c r="C7755" s="869" t="s">
        <v>2087</v>
      </c>
      <c r="D7755" s="872">
        <v>0.58333333333333337</v>
      </c>
      <c r="E7755" s="871">
        <v>650.4</v>
      </c>
      <c r="F7755" s="871">
        <v>497</v>
      </c>
      <c r="G7755" s="504">
        <v>650.4</v>
      </c>
      <c r="H7755" s="504">
        <v>497</v>
      </c>
      <c r="I7755" s="510">
        <v>1147.4000000000001</v>
      </c>
    </row>
    <row r="7756" spans="3:9">
      <c r="C7756" s="869" t="s">
        <v>2087</v>
      </c>
      <c r="D7756" s="872">
        <v>0.625</v>
      </c>
      <c r="E7756" s="871">
        <v>645.79999999999995</v>
      </c>
      <c r="F7756" s="871">
        <v>505</v>
      </c>
      <c r="G7756" s="504">
        <v>645.79999999999995</v>
      </c>
      <c r="H7756" s="504">
        <v>505</v>
      </c>
      <c r="I7756" s="510">
        <v>1150.8</v>
      </c>
    </row>
    <row r="7757" spans="3:9">
      <c r="C7757" s="869" t="s">
        <v>2087</v>
      </c>
      <c r="D7757" s="872">
        <v>0.66666666666666663</v>
      </c>
      <c r="E7757" s="871">
        <v>509.4</v>
      </c>
      <c r="F7757" s="871">
        <v>453</v>
      </c>
      <c r="G7757" s="504">
        <v>509.4</v>
      </c>
      <c r="H7757" s="504">
        <v>453</v>
      </c>
      <c r="I7757" s="510">
        <v>962.4</v>
      </c>
    </row>
    <row r="7758" spans="3:9">
      <c r="C7758" s="869" t="s">
        <v>2087</v>
      </c>
      <c r="D7758" s="872">
        <v>0.70833333333333337</v>
      </c>
      <c r="E7758" s="871">
        <v>575.20000000000005</v>
      </c>
      <c r="F7758" s="871">
        <v>478</v>
      </c>
      <c r="G7758" s="504">
        <v>575.20000000000005</v>
      </c>
      <c r="H7758" s="504">
        <v>478</v>
      </c>
      <c r="I7758" s="510">
        <v>1053.2</v>
      </c>
    </row>
    <row r="7759" spans="3:9">
      <c r="C7759" s="869" t="s">
        <v>2087</v>
      </c>
      <c r="D7759" s="872">
        <v>0.75</v>
      </c>
      <c r="E7759" s="871">
        <v>636.4</v>
      </c>
      <c r="F7759" s="871">
        <v>482</v>
      </c>
      <c r="G7759" s="504">
        <v>636.4</v>
      </c>
      <c r="H7759" s="504">
        <v>482</v>
      </c>
      <c r="I7759" s="510">
        <v>1118.4000000000001</v>
      </c>
    </row>
    <row r="7760" spans="3:9">
      <c r="C7760" s="869" t="s">
        <v>2087</v>
      </c>
      <c r="D7760" s="872">
        <v>0.79166666666666663</v>
      </c>
      <c r="E7760" s="871">
        <v>694.4</v>
      </c>
      <c r="F7760" s="871">
        <v>480</v>
      </c>
      <c r="G7760" s="504">
        <v>694.4</v>
      </c>
      <c r="H7760" s="504">
        <v>480</v>
      </c>
      <c r="I7760" s="510">
        <v>1174.4000000000001</v>
      </c>
    </row>
    <row r="7761" spans="3:9">
      <c r="C7761" s="869" t="s">
        <v>2087</v>
      </c>
      <c r="D7761" s="872">
        <v>0.83333333333333337</v>
      </c>
      <c r="E7761" s="871">
        <v>626.4</v>
      </c>
      <c r="F7761" s="871">
        <v>487</v>
      </c>
      <c r="G7761" s="504">
        <v>626.4</v>
      </c>
      <c r="H7761" s="504">
        <v>487</v>
      </c>
      <c r="I7761" s="510">
        <v>1113.4000000000001</v>
      </c>
    </row>
    <row r="7762" spans="3:9">
      <c r="C7762" s="869" t="s">
        <v>2087</v>
      </c>
      <c r="D7762" s="872">
        <v>0.875</v>
      </c>
      <c r="E7762" s="871">
        <v>630</v>
      </c>
      <c r="F7762" s="871">
        <v>493</v>
      </c>
      <c r="G7762" s="504">
        <v>630</v>
      </c>
      <c r="H7762" s="504">
        <v>493</v>
      </c>
      <c r="I7762" s="510">
        <v>1123</v>
      </c>
    </row>
    <row r="7763" spans="3:9">
      <c r="C7763" s="869" t="s">
        <v>2087</v>
      </c>
      <c r="D7763" s="872">
        <v>0.91666666666666663</v>
      </c>
      <c r="E7763" s="871">
        <v>619.1</v>
      </c>
      <c r="F7763" s="871">
        <v>495</v>
      </c>
      <c r="G7763" s="504">
        <v>619.1</v>
      </c>
      <c r="H7763" s="504">
        <v>495</v>
      </c>
      <c r="I7763" s="510">
        <v>1114.0999999999999</v>
      </c>
    </row>
    <row r="7764" spans="3:9">
      <c r="C7764" s="869" t="s">
        <v>2087</v>
      </c>
      <c r="D7764" s="872">
        <v>0.95833333333333337</v>
      </c>
      <c r="E7764" s="871">
        <v>609.9</v>
      </c>
      <c r="F7764" s="871">
        <v>479</v>
      </c>
      <c r="G7764" s="504">
        <v>609.9</v>
      </c>
      <c r="H7764" s="504">
        <v>479</v>
      </c>
      <c r="I7764" s="510">
        <v>1088.9000000000001</v>
      </c>
    </row>
    <row r="7765" spans="3:9">
      <c r="C7765" s="869" t="s">
        <v>2087</v>
      </c>
      <c r="D7765" s="872">
        <v>0</v>
      </c>
      <c r="E7765" s="871">
        <v>637</v>
      </c>
      <c r="F7765" s="871">
        <v>473</v>
      </c>
      <c r="G7765" s="504">
        <v>637</v>
      </c>
      <c r="H7765" s="504">
        <v>473</v>
      </c>
      <c r="I7765" s="510">
        <v>1110</v>
      </c>
    </row>
    <row r="7766" spans="3:9">
      <c r="C7766" s="869" t="s">
        <v>2087</v>
      </c>
      <c r="D7766" s="872">
        <v>4.1666666666666664E-2</v>
      </c>
      <c r="E7766" s="871">
        <v>700.2</v>
      </c>
      <c r="F7766" s="871">
        <v>548</v>
      </c>
      <c r="G7766" s="504">
        <v>700.2</v>
      </c>
      <c r="H7766" s="504">
        <v>548</v>
      </c>
      <c r="I7766" s="510">
        <v>1248.2</v>
      </c>
    </row>
    <row r="7767" spans="3:9">
      <c r="C7767" s="869" t="s">
        <v>2087</v>
      </c>
      <c r="D7767" s="872">
        <v>8.3333333333333329E-2</v>
      </c>
      <c r="E7767" s="871">
        <v>700.4</v>
      </c>
      <c r="F7767" s="871">
        <v>515</v>
      </c>
      <c r="G7767" s="504">
        <v>700.4</v>
      </c>
      <c r="H7767" s="504">
        <v>515</v>
      </c>
      <c r="I7767" s="510">
        <v>1215.4000000000001</v>
      </c>
    </row>
    <row r="7768" spans="3:9">
      <c r="C7768" s="869" t="s">
        <v>2087</v>
      </c>
      <c r="D7768" s="872">
        <v>0.125</v>
      </c>
      <c r="E7768" s="871">
        <v>684.7</v>
      </c>
      <c r="F7768" s="871">
        <v>511</v>
      </c>
      <c r="G7768" s="504">
        <v>684.7</v>
      </c>
      <c r="H7768" s="504">
        <v>511</v>
      </c>
      <c r="I7768" s="510">
        <v>1195.7</v>
      </c>
    </row>
    <row r="7769" spans="3:9">
      <c r="C7769" s="869" t="s">
        <v>2087</v>
      </c>
      <c r="D7769" s="872">
        <v>0.16666666666666666</v>
      </c>
      <c r="E7769" s="871">
        <v>656</v>
      </c>
      <c r="F7769" s="871">
        <v>483</v>
      </c>
      <c r="G7769" s="504">
        <v>656</v>
      </c>
      <c r="H7769" s="504">
        <v>483</v>
      </c>
      <c r="I7769" s="510">
        <v>1139</v>
      </c>
    </row>
    <row r="7770" spans="3:9">
      <c r="C7770" s="869" t="s">
        <v>2087</v>
      </c>
      <c r="D7770" s="872">
        <v>0.20833333333333334</v>
      </c>
      <c r="E7770" s="871">
        <v>629.6</v>
      </c>
      <c r="F7770" s="871">
        <v>439</v>
      </c>
      <c r="G7770" s="504">
        <v>629.6</v>
      </c>
      <c r="H7770" s="504">
        <v>439</v>
      </c>
      <c r="I7770" s="510">
        <v>1068.5999999999999</v>
      </c>
    </row>
    <row r="7771" spans="3:9">
      <c r="C7771" s="869" t="s">
        <v>2087</v>
      </c>
      <c r="D7771" s="872">
        <v>0.25</v>
      </c>
      <c r="E7771" s="871">
        <v>697</v>
      </c>
      <c r="F7771" s="871">
        <v>514</v>
      </c>
      <c r="G7771" s="504">
        <v>697</v>
      </c>
      <c r="H7771" s="504">
        <v>514</v>
      </c>
      <c r="I7771" s="510">
        <v>1211</v>
      </c>
    </row>
    <row r="7772" spans="3:9">
      <c r="C7772" s="869" t="s">
        <v>2087</v>
      </c>
      <c r="D7772" s="872">
        <v>0.29166666666666669</v>
      </c>
      <c r="E7772" s="871">
        <v>700.2</v>
      </c>
      <c r="F7772" s="871">
        <v>515</v>
      </c>
      <c r="G7772" s="504">
        <v>700.2</v>
      </c>
      <c r="H7772" s="504">
        <v>515</v>
      </c>
      <c r="I7772" s="510">
        <v>1215.2</v>
      </c>
    </row>
    <row r="7773" spans="3:9">
      <c r="C7773" s="869" t="s">
        <v>2087</v>
      </c>
      <c r="D7773" s="872">
        <v>0.33333333333333331</v>
      </c>
      <c r="E7773" s="871">
        <v>586.79999999999995</v>
      </c>
      <c r="F7773" s="871">
        <v>498</v>
      </c>
      <c r="G7773" s="504">
        <v>586.79999999999995</v>
      </c>
      <c r="H7773" s="504">
        <v>498</v>
      </c>
      <c r="I7773" s="510">
        <v>1084.8</v>
      </c>
    </row>
    <row r="7774" spans="3:9">
      <c r="C7774" s="869" t="s">
        <v>2087</v>
      </c>
      <c r="D7774" s="872">
        <v>0.375</v>
      </c>
      <c r="E7774" s="871">
        <v>567.20000000000005</v>
      </c>
      <c r="F7774" s="871">
        <v>487</v>
      </c>
      <c r="G7774" s="504">
        <v>567.20000000000005</v>
      </c>
      <c r="H7774" s="504">
        <v>487</v>
      </c>
      <c r="I7774" s="510">
        <v>1054.2</v>
      </c>
    </row>
    <row r="7775" spans="3:9">
      <c r="C7775" s="869" t="s">
        <v>2087</v>
      </c>
      <c r="D7775" s="872">
        <v>0.41666666666666669</v>
      </c>
      <c r="E7775" s="871">
        <v>620.20000000000005</v>
      </c>
      <c r="F7775" s="871">
        <v>530</v>
      </c>
      <c r="G7775" s="504">
        <v>620.20000000000005</v>
      </c>
      <c r="H7775" s="504">
        <v>530</v>
      </c>
      <c r="I7775" s="510">
        <v>1150.2</v>
      </c>
    </row>
    <row r="7776" spans="3:9">
      <c r="C7776" s="869" t="s">
        <v>2087</v>
      </c>
      <c r="D7776" s="872">
        <v>0.45833333333333331</v>
      </c>
      <c r="E7776" s="871">
        <v>620.1</v>
      </c>
      <c r="F7776" s="871">
        <v>516</v>
      </c>
      <c r="G7776" s="504">
        <v>620.1</v>
      </c>
      <c r="H7776" s="504">
        <v>516</v>
      </c>
      <c r="I7776" s="510">
        <v>1136.0999999999999</v>
      </c>
    </row>
    <row r="7777" spans="3:9">
      <c r="C7777" s="869" t="s">
        <v>2087</v>
      </c>
      <c r="D7777" s="872">
        <v>0.5</v>
      </c>
      <c r="E7777" s="871">
        <v>620.1</v>
      </c>
      <c r="F7777" s="871">
        <v>486</v>
      </c>
      <c r="G7777" s="504">
        <v>620.1</v>
      </c>
      <c r="H7777" s="504">
        <v>486</v>
      </c>
      <c r="I7777" s="510">
        <v>1106.0999999999999</v>
      </c>
    </row>
    <row r="7778" spans="3:9">
      <c r="C7778" s="869" t="s">
        <v>2087</v>
      </c>
      <c r="D7778" s="872">
        <v>0.54166666666666663</v>
      </c>
      <c r="E7778" s="871">
        <v>620.4</v>
      </c>
      <c r="F7778" s="871">
        <v>470</v>
      </c>
      <c r="G7778" s="504">
        <v>620.4</v>
      </c>
      <c r="H7778" s="504">
        <v>470</v>
      </c>
      <c r="I7778" s="510">
        <v>1090.4000000000001</v>
      </c>
    </row>
    <row r="7779" spans="3:9">
      <c r="C7779" s="869" t="s">
        <v>2087</v>
      </c>
      <c r="D7779" s="872">
        <v>0.58333333333333337</v>
      </c>
      <c r="E7779" s="871">
        <v>619.9</v>
      </c>
      <c r="F7779" s="871">
        <v>475</v>
      </c>
      <c r="G7779" s="504">
        <v>619.9</v>
      </c>
      <c r="H7779" s="504">
        <v>475</v>
      </c>
      <c r="I7779" s="510">
        <v>1094.9000000000001</v>
      </c>
    </row>
    <row r="7780" spans="3:9">
      <c r="C7780" s="869" t="s">
        <v>2087</v>
      </c>
      <c r="D7780" s="872">
        <v>0.625</v>
      </c>
      <c r="E7780" s="871">
        <v>619.79999999999995</v>
      </c>
      <c r="F7780" s="871">
        <v>465</v>
      </c>
      <c r="G7780" s="504">
        <v>619.79999999999995</v>
      </c>
      <c r="H7780" s="504">
        <v>465</v>
      </c>
      <c r="I7780" s="510">
        <v>1084.8</v>
      </c>
    </row>
    <row r="7781" spans="3:9">
      <c r="C7781" s="869" t="s">
        <v>2087</v>
      </c>
      <c r="D7781" s="872">
        <v>0.66666666666666663</v>
      </c>
      <c r="E7781" s="871">
        <v>619.9</v>
      </c>
      <c r="F7781" s="871">
        <v>485</v>
      </c>
      <c r="G7781" s="504">
        <v>619.9</v>
      </c>
      <c r="H7781" s="504">
        <v>485</v>
      </c>
      <c r="I7781" s="510">
        <v>1104.9000000000001</v>
      </c>
    </row>
    <row r="7782" spans="3:9">
      <c r="C7782" s="869" t="s">
        <v>2087</v>
      </c>
      <c r="D7782" s="872">
        <v>0.70833333333333337</v>
      </c>
      <c r="E7782" s="871">
        <v>620</v>
      </c>
      <c r="F7782" s="871">
        <v>506</v>
      </c>
      <c r="G7782" s="504">
        <v>620</v>
      </c>
      <c r="H7782" s="504">
        <v>506</v>
      </c>
      <c r="I7782" s="510">
        <v>1126</v>
      </c>
    </row>
    <row r="7783" spans="3:9">
      <c r="C7783" s="869" t="s">
        <v>2087</v>
      </c>
      <c r="D7783" s="872">
        <v>0.75</v>
      </c>
      <c r="E7783" s="871">
        <v>620.20000000000005</v>
      </c>
      <c r="F7783" s="871">
        <v>507</v>
      </c>
      <c r="G7783" s="504">
        <v>620.20000000000005</v>
      </c>
      <c r="H7783" s="504">
        <v>507</v>
      </c>
      <c r="I7783" s="510">
        <v>1127.2</v>
      </c>
    </row>
    <row r="7784" spans="3:9">
      <c r="C7784" s="869" t="s">
        <v>2087</v>
      </c>
      <c r="D7784" s="872">
        <v>0.79166666666666663</v>
      </c>
      <c r="E7784" s="871">
        <v>634.79999999999995</v>
      </c>
      <c r="F7784" s="871">
        <v>512</v>
      </c>
      <c r="G7784" s="504">
        <v>634.79999999999995</v>
      </c>
      <c r="H7784" s="504">
        <v>512</v>
      </c>
      <c r="I7784" s="510">
        <v>1146.8</v>
      </c>
    </row>
    <row r="7785" spans="3:9">
      <c r="C7785" s="869" t="s">
        <v>2087</v>
      </c>
      <c r="D7785" s="872">
        <v>0.83333333333333337</v>
      </c>
      <c r="E7785" s="871">
        <v>630</v>
      </c>
      <c r="F7785" s="871">
        <v>515</v>
      </c>
      <c r="G7785" s="504">
        <v>630</v>
      </c>
      <c r="H7785" s="504">
        <v>515</v>
      </c>
      <c r="I7785" s="510">
        <v>1145</v>
      </c>
    </row>
    <row r="7786" spans="3:9">
      <c r="C7786" s="869" t="s">
        <v>2087</v>
      </c>
      <c r="D7786" s="872">
        <v>0.875</v>
      </c>
      <c r="E7786" s="871">
        <v>629.70000000000005</v>
      </c>
      <c r="F7786" s="871">
        <v>516</v>
      </c>
      <c r="G7786" s="504">
        <v>629.70000000000005</v>
      </c>
      <c r="H7786" s="504">
        <v>516</v>
      </c>
      <c r="I7786" s="510">
        <v>1145.7</v>
      </c>
    </row>
    <row r="7787" spans="3:9">
      <c r="C7787" s="869" t="s">
        <v>2087</v>
      </c>
      <c r="D7787" s="872">
        <v>0.91666666666666663</v>
      </c>
      <c r="E7787" s="871">
        <v>657</v>
      </c>
      <c r="F7787" s="871">
        <v>513</v>
      </c>
      <c r="G7787" s="504">
        <v>657</v>
      </c>
      <c r="H7787" s="504">
        <v>513</v>
      </c>
      <c r="I7787" s="510">
        <v>1170</v>
      </c>
    </row>
    <row r="7788" spans="3:9">
      <c r="C7788" s="869" t="s">
        <v>2087</v>
      </c>
      <c r="D7788" s="872">
        <v>0.95833333333333337</v>
      </c>
      <c r="E7788" s="871">
        <v>678.7</v>
      </c>
      <c r="F7788" s="871">
        <v>510</v>
      </c>
      <c r="G7788" s="504">
        <v>678.7</v>
      </c>
      <c r="H7788" s="504">
        <v>510</v>
      </c>
      <c r="I7788" s="510">
        <v>1188.7</v>
      </c>
    </row>
    <row r="7789" spans="3:9">
      <c r="C7789" s="869" t="s">
        <v>2087</v>
      </c>
      <c r="D7789" s="872">
        <v>0</v>
      </c>
      <c r="E7789" s="871">
        <v>669.3</v>
      </c>
      <c r="F7789" s="871">
        <v>510</v>
      </c>
      <c r="G7789" s="504">
        <v>669.3</v>
      </c>
      <c r="H7789" s="504">
        <v>510</v>
      </c>
      <c r="I7789" s="510">
        <v>1179.3</v>
      </c>
    </row>
    <row r="7790" spans="3:9">
      <c r="C7790" s="869" t="s">
        <v>2087</v>
      </c>
      <c r="D7790" s="872">
        <v>4.1666666666666664E-2</v>
      </c>
      <c r="E7790" s="871">
        <v>580.9</v>
      </c>
      <c r="F7790" s="871">
        <v>454</v>
      </c>
      <c r="G7790" s="504">
        <v>580.9</v>
      </c>
      <c r="H7790" s="504">
        <v>454</v>
      </c>
      <c r="I7790" s="510">
        <v>1034.9000000000001</v>
      </c>
    </row>
    <row r="7791" spans="3:9">
      <c r="C7791" s="869" t="s">
        <v>2087</v>
      </c>
      <c r="D7791" s="872">
        <v>8.3333333333333329E-2</v>
      </c>
      <c r="E7791" s="871">
        <v>626</v>
      </c>
      <c r="F7791" s="871">
        <v>461</v>
      </c>
      <c r="G7791" s="504">
        <v>626</v>
      </c>
      <c r="H7791" s="504">
        <v>461</v>
      </c>
      <c r="I7791" s="510">
        <v>1087</v>
      </c>
    </row>
    <row r="7792" spans="3:9">
      <c r="C7792" s="869" t="s">
        <v>2087</v>
      </c>
      <c r="D7792" s="872">
        <v>0.125</v>
      </c>
      <c r="E7792" s="871">
        <v>650.1</v>
      </c>
      <c r="F7792" s="871">
        <v>519</v>
      </c>
      <c r="G7792" s="504">
        <v>650.1</v>
      </c>
      <c r="H7792" s="504">
        <v>519</v>
      </c>
      <c r="I7792" s="510">
        <v>1169.0999999999999</v>
      </c>
    </row>
    <row r="7793" spans="3:9">
      <c r="C7793" s="869" t="s">
        <v>2087</v>
      </c>
      <c r="D7793" s="872">
        <v>0.16666666666666666</v>
      </c>
      <c r="E7793" s="871">
        <v>650.29999999999995</v>
      </c>
      <c r="F7793" s="871">
        <v>525</v>
      </c>
      <c r="G7793" s="504">
        <v>650.29999999999995</v>
      </c>
      <c r="H7793" s="504">
        <v>525</v>
      </c>
      <c r="I7793" s="510">
        <v>1175.3</v>
      </c>
    </row>
    <row r="7794" spans="3:9">
      <c r="C7794" s="869" t="s">
        <v>2087</v>
      </c>
      <c r="D7794" s="872">
        <v>0.20833333333333334</v>
      </c>
      <c r="E7794" s="871">
        <v>626.29999999999995</v>
      </c>
      <c r="F7794" s="871">
        <v>446</v>
      </c>
      <c r="G7794" s="504">
        <v>626.29999999999995</v>
      </c>
      <c r="H7794" s="504">
        <v>446</v>
      </c>
      <c r="I7794" s="510">
        <v>1072.3</v>
      </c>
    </row>
    <row r="7795" spans="3:9">
      <c r="C7795" s="869" t="s">
        <v>2087</v>
      </c>
      <c r="D7795" s="872">
        <v>0.25</v>
      </c>
      <c r="E7795" s="871">
        <v>596.5</v>
      </c>
      <c r="F7795" s="871">
        <v>422</v>
      </c>
      <c r="G7795" s="504">
        <v>596.5</v>
      </c>
      <c r="H7795" s="504">
        <v>422</v>
      </c>
      <c r="I7795" s="510">
        <v>1018.5</v>
      </c>
    </row>
    <row r="7796" spans="3:9">
      <c r="C7796" s="869" t="s">
        <v>2087</v>
      </c>
      <c r="D7796" s="872">
        <v>0.29166666666666669</v>
      </c>
      <c r="E7796" s="871">
        <v>579.29999999999995</v>
      </c>
      <c r="F7796" s="871">
        <v>414</v>
      </c>
      <c r="G7796" s="504">
        <v>579.29999999999995</v>
      </c>
      <c r="H7796" s="504">
        <v>414</v>
      </c>
      <c r="I7796" s="510">
        <v>993.3</v>
      </c>
    </row>
    <row r="7797" spans="3:9">
      <c r="C7797" s="869" t="s">
        <v>2087</v>
      </c>
      <c r="D7797" s="872">
        <v>0.33333333333333331</v>
      </c>
      <c r="E7797" s="871">
        <v>579.79999999999995</v>
      </c>
      <c r="F7797" s="871">
        <v>466</v>
      </c>
      <c r="G7797" s="504">
        <v>579.79999999999995</v>
      </c>
      <c r="H7797" s="504">
        <v>466</v>
      </c>
      <c r="I7797" s="510">
        <v>1045.8</v>
      </c>
    </row>
    <row r="7798" spans="3:9">
      <c r="C7798" s="869" t="s">
        <v>2087</v>
      </c>
      <c r="D7798" s="872">
        <v>0.375</v>
      </c>
      <c r="E7798" s="871">
        <v>580.1</v>
      </c>
      <c r="F7798" s="871">
        <v>477</v>
      </c>
      <c r="G7798" s="504">
        <v>580.1</v>
      </c>
      <c r="H7798" s="504">
        <v>477</v>
      </c>
      <c r="I7798" s="510">
        <v>1057.0999999999999</v>
      </c>
    </row>
    <row r="7799" spans="3:9">
      <c r="C7799" s="869" t="s">
        <v>2087</v>
      </c>
      <c r="D7799" s="872">
        <v>0.41666666666666669</v>
      </c>
      <c r="E7799" s="871">
        <v>577.4</v>
      </c>
      <c r="F7799" s="871">
        <v>404</v>
      </c>
      <c r="G7799" s="504">
        <v>577.4</v>
      </c>
      <c r="H7799" s="504">
        <v>404</v>
      </c>
      <c r="I7799" s="510">
        <v>981.4</v>
      </c>
    </row>
    <row r="7800" spans="3:9">
      <c r="C7800" s="869" t="s">
        <v>2087</v>
      </c>
      <c r="D7800" s="872">
        <v>0.45833333333333331</v>
      </c>
      <c r="E7800" s="871">
        <v>569.9</v>
      </c>
      <c r="F7800" s="871">
        <v>441</v>
      </c>
      <c r="G7800" s="504">
        <v>569.9</v>
      </c>
      <c r="H7800" s="504">
        <v>441</v>
      </c>
      <c r="I7800" s="510">
        <v>1010.9</v>
      </c>
    </row>
    <row r="7801" spans="3:9">
      <c r="C7801" s="869" t="s">
        <v>2087</v>
      </c>
      <c r="D7801" s="872">
        <v>0.5</v>
      </c>
      <c r="E7801" s="871">
        <v>569.79999999999995</v>
      </c>
      <c r="F7801" s="871">
        <v>501</v>
      </c>
      <c r="G7801" s="504">
        <v>569.79999999999995</v>
      </c>
      <c r="H7801" s="504">
        <v>501</v>
      </c>
      <c r="I7801" s="510">
        <v>1070.8</v>
      </c>
    </row>
    <row r="7802" spans="3:9">
      <c r="C7802" s="869" t="s">
        <v>2087</v>
      </c>
      <c r="D7802" s="872">
        <v>0.54166666666666663</v>
      </c>
      <c r="E7802" s="871">
        <v>613.79999999999995</v>
      </c>
      <c r="F7802" s="871">
        <v>470</v>
      </c>
      <c r="G7802" s="504">
        <v>613.79999999999995</v>
      </c>
      <c r="H7802" s="504">
        <v>470</v>
      </c>
      <c r="I7802" s="510">
        <v>1083.8</v>
      </c>
    </row>
    <row r="7803" spans="3:9">
      <c r="C7803" s="869" t="s">
        <v>2087</v>
      </c>
      <c r="D7803" s="872">
        <v>0.58333333333333337</v>
      </c>
      <c r="E7803" s="871">
        <v>650.79999999999995</v>
      </c>
      <c r="F7803" s="871">
        <v>462</v>
      </c>
      <c r="G7803" s="504">
        <v>650.79999999999995</v>
      </c>
      <c r="H7803" s="504">
        <v>462</v>
      </c>
      <c r="I7803" s="510">
        <v>1112.8</v>
      </c>
    </row>
    <row r="7804" spans="3:9">
      <c r="C7804" s="869" t="s">
        <v>2087</v>
      </c>
      <c r="D7804" s="872">
        <v>0.625</v>
      </c>
      <c r="E7804" s="871">
        <v>642.5</v>
      </c>
      <c r="F7804" s="871">
        <v>456</v>
      </c>
      <c r="G7804" s="504">
        <v>642.5</v>
      </c>
      <c r="H7804" s="504">
        <v>456</v>
      </c>
      <c r="I7804" s="510">
        <v>1098.5</v>
      </c>
    </row>
    <row r="7805" spans="3:9">
      <c r="C7805" s="869" t="s">
        <v>2087</v>
      </c>
      <c r="D7805" s="872">
        <v>0.66666666666666663</v>
      </c>
      <c r="E7805" s="871">
        <v>530.79999999999995</v>
      </c>
      <c r="F7805" s="871">
        <v>419</v>
      </c>
      <c r="G7805" s="504">
        <v>530.79999999999995</v>
      </c>
      <c r="H7805" s="504">
        <v>419</v>
      </c>
      <c r="I7805" s="510">
        <v>949.8</v>
      </c>
    </row>
    <row r="7806" spans="3:9">
      <c r="C7806" s="869" t="s">
        <v>2087</v>
      </c>
      <c r="D7806" s="872">
        <v>0.70833333333333337</v>
      </c>
      <c r="E7806" s="871">
        <v>519</v>
      </c>
      <c r="F7806" s="871">
        <v>409</v>
      </c>
      <c r="G7806" s="504">
        <v>519</v>
      </c>
      <c r="H7806" s="504">
        <v>409</v>
      </c>
      <c r="I7806" s="510">
        <v>928</v>
      </c>
    </row>
    <row r="7807" spans="3:9">
      <c r="C7807" s="869" t="s">
        <v>2087</v>
      </c>
      <c r="D7807" s="872">
        <v>0.75</v>
      </c>
      <c r="E7807" s="871">
        <v>592.9</v>
      </c>
      <c r="F7807" s="871">
        <v>447</v>
      </c>
      <c r="G7807" s="504">
        <v>592.9</v>
      </c>
      <c r="H7807" s="504">
        <v>447</v>
      </c>
      <c r="I7807" s="510">
        <v>1039.9000000000001</v>
      </c>
    </row>
    <row r="7808" spans="3:9">
      <c r="C7808" s="869" t="s">
        <v>2087</v>
      </c>
      <c r="D7808" s="872">
        <v>0.79166666666666663</v>
      </c>
      <c r="E7808" s="871">
        <v>679.5</v>
      </c>
      <c r="F7808" s="871">
        <v>489</v>
      </c>
      <c r="G7808" s="504">
        <v>679.5</v>
      </c>
      <c r="H7808" s="504">
        <v>489</v>
      </c>
      <c r="I7808" s="510">
        <v>1168.5</v>
      </c>
    </row>
    <row r="7809" spans="3:9">
      <c r="C7809" s="869" t="s">
        <v>2087</v>
      </c>
      <c r="D7809" s="872">
        <v>0.83333333333333337</v>
      </c>
      <c r="E7809" s="871">
        <v>634.29999999999995</v>
      </c>
      <c r="F7809" s="871">
        <v>467</v>
      </c>
      <c r="G7809" s="504">
        <v>634.29999999999995</v>
      </c>
      <c r="H7809" s="504">
        <v>467</v>
      </c>
      <c r="I7809" s="510">
        <v>1101.3</v>
      </c>
    </row>
    <row r="7810" spans="3:9">
      <c r="C7810" s="869" t="s">
        <v>2087</v>
      </c>
      <c r="D7810" s="872">
        <v>0.875</v>
      </c>
      <c r="E7810" s="871">
        <v>577.6</v>
      </c>
      <c r="F7810" s="871">
        <v>425</v>
      </c>
      <c r="G7810" s="504">
        <v>577.6</v>
      </c>
      <c r="H7810" s="504">
        <v>425</v>
      </c>
      <c r="I7810" s="510">
        <v>1002.6</v>
      </c>
    </row>
    <row r="7811" spans="3:9">
      <c r="C7811" s="869" t="s">
        <v>2087</v>
      </c>
      <c r="D7811" s="872">
        <v>0.91666666666666663</v>
      </c>
      <c r="E7811" s="871">
        <v>629.20000000000005</v>
      </c>
      <c r="F7811" s="871">
        <v>444</v>
      </c>
      <c r="G7811" s="504">
        <v>629.20000000000005</v>
      </c>
      <c r="H7811" s="504">
        <v>444</v>
      </c>
      <c r="I7811" s="510">
        <v>1073.2</v>
      </c>
    </row>
    <row r="7812" spans="3:9">
      <c r="C7812" s="869" t="s">
        <v>2087</v>
      </c>
      <c r="D7812" s="872">
        <v>0.95833333333333337</v>
      </c>
      <c r="E7812" s="871">
        <v>680.2</v>
      </c>
      <c r="F7812" s="871">
        <v>529</v>
      </c>
      <c r="G7812" s="504">
        <v>680.2</v>
      </c>
      <c r="H7812" s="504">
        <v>529</v>
      </c>
      <c r="I7812" s="510">
        <v>1209.2</v>
      </c>
    </row>
    <row r="7813" spans="3:9">
      <c r="C7813" s="869" t="s">
        <v>2087</v>
      </c>
      <c r="D7813" s="872">
        <v>0</v>
      </c>
      <c r="E7813" s="871">
        <v>680.2</v>
      </c>
      <c r="F7813" s="871">
        <v>532</v>
      </c>
      <c r="G7813" s="504">
        <v>680.2</v>
      </c>
      <c r="H7813" s="504">
        <v>532</v>
      </c>
      <c r="I7813" s="510">
        <v>1212.2</v>
      </c>
    </row>
    <row r="7814" spans="3:9">
      <c r="C7814" s="869" t="s">
        <v>2087</v>
      </c>
      <c r="D7814" s="872">
        <v>4.1666666666666664E-2</v>
      </c>
      <c r="E7814" s="871">
        <v>680.2</v>
      </c>
      <c r="F7814" s="871">
        <v>469</v>
      </c>
      <c r="G7814" s="504">
        <v>680.2</v>
      </c>
      <c r="H7814" s="504">
        <v>469</v>
      </c>
      <c r="I7814" s="510">
        <v>1149.2</v>
      </c>
    </row>
    <row r="7815" spans="3:9">
      <c r="C7815" s="869" t="s">
        <v>2087</v>
      </c>
      <c r="D7815" s="872">
        <v>8.3333333333333329E-2</v>
      </c>
      <c r="E7815" s="871">
        <v>680.1</v>
      </c>
      <c r="F7815" s="871">
        <v>461</v>
      </c>
      <c r="G7815" s="504">
        <v>680.1</v>
      </c>
      <c r="H7815" s="504">
        <v>461</v>
      </c>
      <c r="I7815" s="510">
        <v>1141.0999999999999</v>
      </c>
    </row>
    <row r="7816" spans="3:9">
      <c r="C7816" s="869" t="s">
        <v>2087</v>
      </c>
      <c r="D7816" s="872">
        <v>0.125</v>
      </c>
      <c r="E7816" s="871">
        <v>680.1</v>
      </c>
      <c r="F7816" s="871">
        <v>497</v>
      </c>
      <c r="G7816" s="504">
        <v>680.1</v>
      </c>
      <c r="H7816" s="504">
        <v>497</v>
      </c>
      <c r="I7816" s="510">
        <v>1177.0999999999999</v>
      </c>
    </row>
    <row r="7817" spans="3:9">
      <c r="C7817" s="869" t="s">
        <v>2087</v>
      </c>
      <c r="D7817" s="872">
        <v>0.16666666666666666</v>
      </c>
      <c r="E7817" s="871">
        <v>651.1</v>
      </c>
      <c r="F7817" s="871">
        <v>461</v>
      </c>
      <c r="G7817" s="504">
        <v>651.1</v>
      </c>
      <c r="H7817" s="504">
        <v>461</v>
      </c>
      <c r="I7817" s="510">
        <v>1112.0999999999999</v>
      </c>
    </row>
    <row r="7818" spans="3:9">
      <c r="C7818" s="869" t="s">
        <v>2087</v>
      </c>
      <c r="D7818" s="872">
        <v>0.20833333333333334</v>
      </c>
      <c r="E7818" s="871">
        <v>545.4</v>
      </c>
      <c r="F7818" s="871">
        <v>423</v>
      </c>
      <c r="G7818" s="504">
        <v>545.4</v>
      </c>
      <c r="H7818" s="504">
        <v>423</v>
      </c>
      <c r="I7818" s="510">
        <v>968.4</v>
      </c>
    </row>
    <row r="7819" spans="3:9">
      <c r="C7819" s="869" t="s">
        <v>2087</v>
      </c>
      <c r="D7819" s="872">
        <v>0.25</v>
      </c>
      <c r="E7819" s="871">
        <v>451</v>
      </c>
      <c r="F7819" s="871">
        <v>410</v>
      </c>
      <c r="G7819" s="504">
        <v>451</v>
      </c>
      <c r="H7819" s="504">
        <v>410</v>
      </c>
      <c r="I7819" s="510">
        <v>861</v>
      </c>
    </row>
    <row r="7820" spans="3:9">
      <c r="C7820" s="869" t="s">
        <v>2087</v>
      </c>
      <c r="D7820" s="872">
        <v>0.29166666666666669</v>
      </c>
      <c r="E7820" s="871">
        <v>556.20000000000005</v>
      </c>
      <c r="F7820" s="871">
        <v>421</v>
      </c>
      <c r="G7820" s="504">
        <v>556.20000000000005</v>
      </c>
      <c r="H7820" s="504">
        <v>421</v>
      </c>
      <c r="I7820" s="510">
        <v>977.2</v>
      </c>
    </row>
    <row r="7821" spans="3:9">
      <c r="C7821" s="869" t="s">
        <v>2087</v>
      </c>
      <c r="D7821" s="872">
        <v>0.33333333333333331</v>
      </c>
      <c r="E7821" s="871">
        <v>600.1</v>
      </c>
      <c r="F7821" s="871">
        <v>447</v>
      </c>
      <c r="G7821" s="504">
        <v>600.1</v>
      </c>
      <c r="H7821" s="504">
        <v>447</v>
      </c>
      <c r="I7821" s="510">
        <v>1047.0999999999999</v>
      </c>
    </row>
    <row r="7822" spans="3:9">
      <c r="C7822" s="869" t="s">
        <v>2087</v>
      </c>
      <c r="D7822" s="872">
        <v>0.375</v>
      </c>
      <c r="E7822" s="871">
        <v>599.9</v>
      </c>
      <c r="F7822" s="871">
        <v>465</v>
      </c>
      <c r="G7822" s="504">
        <v>599.9</v>
      </c>
      <c r="H7822" s="504">
        <v>465</v>
      </c>
      <c r="I7822" s="510">
        <v>1064.9000000000001</v>
      </c>
    </row>
    <row r="7823" spans="3:9">
      <c r="C7823" s="869" t="s">
        <v>2087</v>
      </c>
      <c r="D7823" s="872">
        <v>0.41666666666666669</v>
      </c>
      <c r="E7823" s="871">
        <v>649.1</v>
      </c>
      <c r="F7823" s="871">
        <v>576</v>
      </c>
      <c r="G7823" s="504">
        <v>649.1</v>
      </c>
      <c r="H7823" s="504">
        <v>576</v>
      </c>
      <c r="I7823" s="510">
        <v>1225.0999999999999</v>
      </c>
    </row>
    <row r="7824" spans="3:9">
      <c r="C7824" s="869" t="s">
        <v>2087</v>
      </c>
      <c r="D7824" s="872">
        <v>0.45833333333333331</v>
      </c>
      <c r="E7824" s="871">
        <v>639.4</v>
      </c>
      <c r="F7824" s="871">
        <v>475</v>
      </c>
      <c r="G7824" s="504">
        <v>639.4</v>
      </c>
      <c r="H7824" s="504">
        <v>475</v>
      </c>
      <c r="I7824" s="510">
        <v>1114.4000000000001</v>
      </c>
    </row>
    <row r="7825" spans="3:9">
      <c r="C7825" s="869" t="s">
        <v>2087</v>
      </c>
      <c r="D7825" s="872">
        <v>0.5</v>
      </c>
      <c r="E7825" s="871">
        <v>670.9</v>
      </c>
      <c r="F7825" s="871">
        <v>548</v>
      </c>
      <c r="G7825" s="504">
        <v>670.9</v>
      </c>
      <c r="H7825" s="504">
        <v>548</v>
      </c>
      <c r="I7825" s="510">
        <v>1218.9000000000001</v>
      </c>
    </row>
    <row r="7826" spans="3:9">
      <c r="C7826" s="869" t="s">
        <v>2087</v>
      </c>
      <c r="D7826" s="872">
        <v>0.54166666666666663</v>
      </c>
      <c r="E7826" s="871">
        <v>641.4</v>
      </c>
      <c r="F7826" s="871">
        <v>508</v>
      </c>
      <c r="G7826" s="504">
        <v>641.4</v>
      </c>
      <c r="H7826" s="504">
        <v>508</v>
      </c>
      <c r="I7826" s="510">
        <v>1149.4000000000001</v>
      </c>
    </row>
    <row r="7827" spans="3:9">
      <c r="C7827" s="869" t="s">
        <v>2087</v>
      </c>
      <c r="D7827" s="872">
        <v>0.58333333333333337</v>
      </c>
      <c r="E7827" s="871">
        <v>583.4</v>
      </c>
      <c r="F7827" s="871">
        <v>379</v>
      </c>
      <c r="G7827" s="504">
        <v>583.4</v>
      </c>
      <c r="H7827" s="504">
        <v>379</v>
      </c>
      <c r="I7827" s="510">
        <v>962.4</v>
      </c>
    </row>
    <row r="7828" spans="3:9">
      <c r="C7828" s="869" t="s">
        <v>2087</v>
      </c>
      <c r="D7828" s="872">
        <v>0.625</v>
      </c>
      <c r="E7828" s="871">
        <v>600</v>
      </c>
      <c r="F7828" s="871">
        <v>444</v>
      </c>
      <c r="G7828" s="504">
        <v>600</v>
      </c>
      <c r="H7828" s="504">
        <v>444</v>
      </c>
      <c r="I7828" s="510">
        <v>1044</v>
      </c>
    </row>
    <row r="7829" spans="3:9">
      <c r="C7829" s="869" t="s">
        <v>2087</v>
      </c>
      <c r="D7829" s="872">
        <v>0.66666666666666663</v>
      </c>
      <c r="E7829" s="871">
        <v>599.9</v>
      </c>
      <c r="F7829" s="871">
        <v>475</v>
      </c>
      <c r="G7829" s="504">
        <v>599.9</v>
      </c>
      <c r="H7829" s="504">
        <v>475</v>
      </c>
      <c r="I7829" s="510">
        <v>1074.9000000000001</v>
      </c>
    </row>
    <row r="7830" spans="3:9">
      <c r="C7830" s="869" t="s">
        <v>2087</v>
      </c>
      <c r="D7830" s="872">
        <v>0.70833333333333337</v>
      </c>
      <c r="E7830" s="871">
        <v>626.20000000000005</v>
      </c>
      <c r="F7830" s="871">
        <v>507</v>
      </c>
      <c r="G7830" s="504">
        <v>626.20000000000005</v>
      </c>
      <c r="H7830" s="504">
        <v>507</v>
      </c>
      <c r="I7830" s="510">
        <v>1133.2</v>
      </c>
    </row>
    <row r="7831" spans="3:9">
      <c r="C7831" s="869" t="s">
        <v>2087</v>
      </c>
      <c r="D7831" s="872">
        <v>0.75</v>
      </c>
      <c r="E7831" s="871">
        <v>702</v>
      </c>
      <c r="F7831" s="871">
        <v>498</v>
      </c>
      <c r="G7831" s="504">
        <v>702</v>
      </c>
      <c r="H7831" s="504">
        <v>498</v>
      </c>
      <c r="I7831" s="510">
        <v>1200</v>
      </c>
    </row>
    <row r="7832" spans="3:9">
      <c r="C7832" s="869" t="s">
        <v>2087</v>
      </c>
      <c r="D7832" s="872">
        <v>0.79166666666666663</v>
      </c>
      <c r="E7832" s="871">
        <v>651.6</v>
      </c>
      <c r="F7832" s="871">
        <v>480</v>
      </c>
      <c r="G7832" s="504">
        <v>651.6</v>
      </c>
      <c r="H7832" s="504">
        <v>480</v>
      </c>
      <c r="I7832" s="510">
        <v>1131.5999999999999</v>
      </c>
    </row>
    <row r="7833" spans="3:9">
      <c r="C7833" s="869" t="s">
        <v>2087</v>
      </c>
      <c r="D7833" s="872">
        <v>0.83333333333333337</v>
      </c>
      <c r="E7833" s="871">
        <v>565.29999999999995</v>
      </c>
      <c r="F7833" s="871">
        <v>410</v>
      </c>
      <c r="G7833" s="504">
        <v>565.29999999999995</v>
      </c>
      <c r="H7833" s="504">
        <v>410</v>
      </c>
      <c r="I7833" s="510">
        <v>975.3</v>
      </c>
    </row>
    <row r="7834" spans="3:9">
      <c r="C7834" s="869" t="s">
        <v>2087</v>
      </c>
      <c r="D7834" s="872">
        <v>0.875</v>
      </c>
      <c r="E7834" s="871">
        <v>586.70000000000005</v>
      </c>
      <c r="F7834" s="871">
        <v>474</v>
      </c>
      <c r="G7834" s="504">
        <v>586.70000000000005</v>
      </c>
      <c r="H7834" s="504">
        <v>474</v>
      </c>
      <c r="I7834" s="510">
        <v>1060.7</v>
      </c>
    </row>
    <row r="7835" spans="3:9">
      <c r="C7835" s="869" t="s">
        <v>2087</v>
      </c>
      <c r="D7835" s="872">
        <v>0.91666666666666663</v>
      </c>
      <c r="E7835" s="871">
        <v>673.7</v>
      </c>
      <c r="F7835" s="871">
        <v>453</v>
      </c>
      <c r="G7835" s="504">
        <v>673.7</v>
      </c>
      <c r="H7835" s="504">
        <v>453</v>
      </c>
      <c r="I7835" s="510">
        <v>1126.7</v>
      </c>
    </row>
    <row r="7836" spans="3:9">
      <c r="C7836" s="869" t="s">
        <v>2087</v>
      </c>
      <c r="D7836" s="872">
        <v>0.95833333333333337</v>
      </c>
      <c r="E7836" s="871">
        <v>568.29999999999995</v>
      </c>
      <c r="F7836" s="871">
        <v>451</v>
      </c>
      <c r="G7836" s="504">
        <v>568.29999999999995</v>
      </c>
      <c r="H7836" s="504">
        <v>451</v>
      </c>
      <c r="I7836" s="510">
        <v>1019.3</v>
      </c>
    </row>
    <row r="7837" spans="3:9">
      <c r="C7837" s="869" t="s">
        <v>2087</v>
      </c>
      <c r="D7837" s="872">
        <v>0</v>
      </c>
      <c r="E7837" s="871">
        <v>573.6</v>
      </c>
      <c r="F7837" s="871">
        <v>448</v>
      </c>
      <c r="G7837" s="504">
        <v>573.6</v>
      </c>
      <c r="H7837" s="504">
        <v>448</v>
      </c>
      <c r="I7837" s="510">
        <v>1021.6</v>
      </c>
    </row>
    <row r="7838" spans="3:9">
      <c r="C7838" s="869" t="s">
        <v>2087</v>
      </c>
      <c r="D7838" s="872">
        <v>4.1666666666666664E-2</v>
      </c>
      <c r="E7838" s="871">
        <v>672.8</v>
      </c>
      <c r="F7838" s="871">
        <v>474</v>
      </c>
      <c r="G7838" s="504">
        <v>672.8</v>
      </c>
      <c r="H7838" s="504">
        <v>474</v>
      </c>
      <c r="I7838" s="510">
        <v>1146.8</v>
      </c>
    </row>
    <row r="7839" spans="3:9">
      <c r="C7839" s="869" t="s">
        <v>2087</v>
      </c>
      <c r="D7839" s="872">
        <v>8.3333333333333329E-2</v>
      </c>
      <c r="E7839" s="871">
        <v>628.79999999999995</v>
      </c>
      <c r="F7839" s="871">
        <v>461</v>
      </c>
      <c r="G7839" s="504">
        <v>628.79999999999995</v>
      </c>
      <c r="H7839" s="504">
        <v>461</v>
      </c>
      <c r="I7839" s="510">
        <v>1089.8</v>
      </c>
    </row>
    <row r="7840" spans="3:9">
      <c r="C7840" s="869" t="s">
        <v>2087</v>
      </c>
      <c r="D7840" s="872">
        <v>0.125</v>
      </c>
      <c r="E7840" s="871">
        <v>569.20000000000005</v>
      </c>
      <c r="F7840" s="871">
        <v>410</v>
      </c>
      <c r="G7840" s="504">
        <v>569.20000000000005</v>
      </c>
      <c r="H7840" s="504">
        <v>410</v>
      </c>
      <c r="I7840" s="510">
        <v>979.2</v>
      </c>
    </row>
    <row r="7841" spans="3:9">
      <c r="C7841" s="869" t="s">
        <v>2087</v>
      </c>
      <c r="D7841" s="872">
        <v>0.16666666666666666</v>
      </c>
      <c r="E7841" s="871">
        <v>498.2</v>
      </c>
      <c r="F7841" s="871">
        <v>379</v>
      </c>
      <c r="G7841" s="504">
        <v>498.2</v>
      </c>
      <c r="H7841" s="504">
        <v>379</v>
      </c>
      <c r="I7841" s="510">
        <v>877.2</v>
      </c>
    </row>
    <row r="7842" spans="3:9">
      <c r="C7842" s="869" t="s">
        <v>2087</v>
      </c>
      <c r="D7842" s="872">
        <v>0.20833333333333334</v>
      </c>
      <c r="E7842" s="871">
        <v>614.79999999999995</v>
      </c>
      <c r="F7842" s="871">
        <v>462</v>
      </c>
      <c r="G7842" s="504">
        <v>614.79999999999995</v>
      </c>
      <c r="H7842" s="504">
        <v>462</v>
      </c>
      <c r="I7842" s="510">
        <v>1076.8</v>
      </c>
    </row>
    <row r="7843" spans="3:9">
      <c r="C7843" s="869" t="s">
        <v>2087</v>
      </c>
      <c r="D7843" s="872">
        <v>0.25</v>
      </c>
      <c r="E7843" s="871">
        <v>567.4</v>
      </c>
      <c r="F7843" s="871">
        <v>420</v>
      </c>
      <c r="G7843" s="504">
        <v>567.4</v>
      </c>
      <c r="H7843" s="504">
        <v>420</v>
      </c>
      <c r="I7843" s="510">
        <v>987.4</v>
      </c>
    </row>
    <row r="7844" spans="3:9">
      <c r="C7844" s="869" t="s">
        <v>2087</v>
      </c>
      <c r="D7844" s="872">
        <v>0.29166666666666669</v>
      </c>
      <c r="E7844" s="871">
        <v>549.70000000000005</v>
      </c>
      <c r="F7844" s="871">
        <v>378</v>
      </c>
      <c r="G7844" s="504">
        <v>549.70000000000005</v>
      </c>
      <c r="H7844" s="504">
        <v>378</v>
      </c>
      <c r="I7844" s="510">
        <v>927.7</v>
      </c>
    </row>
    <row r="7845" spans="3:9">
      <c r="C7845" s="869" t="s">
        <v>2087</v>
      </c>
      <c r="D7845" s="872">
        <v>0.33333333333333331</v>
      </c>
      <c r="E7845" s="871">
        <v>550.20000000000005</v>
      </c>
      <c r="F7845" s="871">
        <v>385</v>
      </c>
      <c r="G7845" s="504">
        <v>550.20000000000005</v>
      </c>
      <c r="H7845" s="504">
        <v>385</v>
      </c>
      <c r="I7845" s="510">
        <v>935.2</v>
      </c>
    </row>
    <row r="7846" spans="3:9">
      <c r="C7846" s="869" t="s">
        <v>2087</v>
      </c>
      <c r="D7846" s="872">
        <v>0.375</v>
      </c>
      <c r="E7846" s="871">
        <v>549.6</v>
      </c>
      <c r="F7846" s="871">
        <v>447</v>
      </c>
      <c r="G7846" s="504">
        <v>549.6</v>
      </c>
      <c r="H7846" s="504">
        <v>447</v>
      </c>
      <c r="I7846" s="510">
        <v>996.6</v>
      </c>
    </row>
    <row r="7847" spans="3:9">
      <c r="C7847" s="869" t="s">
        <v>2087</v>
      </c>
      <c r="D7847" s="872">
        <v>0.41666666666666669</v>
      </c>
      <c r="E7847" s="871">
        <v>543.29999999999995</v>
      </c>
      <c r="F7847" s="871">
        <v>423</v>
      </c>
      <c r="G7847" s="504">
        <v>543.29999999999995</v>
      </c>
      <c r="H7847" s="504">
        <v>423</v>
      </c>
      <c r="I7847" s="510">
        <v>966.3</v>
      </c>
    </row>
    <row r="7848" spans="3:9">
      <c r="C7848" s="869" t="s">
        <v>2087</v>
      </c>
      <c r="D7848" s="872">
        <v>0.45833333333333331</v>
      </c>
      <c r="E7848" s="871">
        <v>631.29999999999995</v>
      </c>
      <c r="F7848" s="871">
        <v>556</v>
      </c>
      <c r="G7848" s="504">
        <v>631.29999999999995</v>
      </c>
      <c r="H7848" s="504">
        <v>556</v>
      </c>
      <c r="I7848" s="510">
        <v>1187.3</v>
      </c>
    </row>
    <row r="7849" spans="3:9">
      <c r="C7849" s="869" t="s">
        <v>2087</v>
      </c>
      <c r="D7849" s="872">
        <v>0.5</v>
      </c>
      <c r="E7849" s="871">
        <v>526.9</v>
      </c>
      <c r="F7849" s="871">
        <v>623</v>
      </c>
      <c r="G7849" s="504">
        <v>526.9</v>
      </c>
      <c r="H7849" s="504">
        <v>623</v>
      </c>
      <c r="I7849" s="510">
        <v>1149.9000000000001</v>
      </c>
    </row>
    <row r="7850" spans="3:9">
      <c r="C7850" s="869" t="s">
        <v>2087</v>
      </c>
      <c r="D7850" s="872">
        <v>0.54166666666666663</v>
      </c>
      <c r="E7850" s="871">
        <v>-1.1000000000000001</v>
      </c>
      <c r="F7850" s="871">
        <v>645</v>
      </c>
      <c r="G7850" s="504">
        <v>0</v>
      </c>
      <c r="H7850" s="504">
        <v>645</v>
      </c>
      <c r="I7850" s="510">
        <v>645</v>
      </c>
    </row>
    <row r="7851" spans="3:9">
      <c r="C7851" s="869" t="s">
        <v>2087</v>
      </c>
      <c r="D7851" s="872">
        <v>0.58333333333333337</v>
      </c>
      <c r="E7851" s="871">
        <v>-1.1000000000000001</v>
      </c>
      <c r="F7851" s="871">
        <v>421</v>
      </c>
      <c r="G7851" s="504">
        <v>0</v>
      </c>
      <c r="H7851" s="504">
        <v>421</v>
      </c>
      <c r="I7851" s="510">
        <v>421</v>
      </c>
    </row>
    <row r="7852" spans="3:9">
      <c r="C7852" s="869" t="s">
        <v>2087</v>
      </c>
      <c r="D7852" s="872">
        <v>0.625</v>
      </c>
      <c r="E7852" s="871">
        <v>-1.1000000000000001</v>
      </c>
      <c r="F7852" s="871">
        <v>407</v>
      </c>
      <c r="G7852" s="504">
        <v>0</v>
      </c>
      <c r="H7852" s="504">
        <v>407</v>
      </c>
      <c r="I7852" s="510">
        <v>407</v>
      </c>
    </row>
    <row r="7853" spans="3:9">
      <c r="C7853" s="869" t="s">
        <v>2087</v>
      </c>
      <c r="D7853" s="872">
        <v>0.66666666666666663</v>
      </c>
      <c r="E7853" s="871">
        <v>-1.1000000000000001</v>
      </c>
      <c r="F7853" s="871">
        <v>236</v>
      </c>
      <c r="G7853" s="504">
        <v>0</v>
      </c>
      <c r="H7853" s="504">
        <v>236</v>
      </c>
      <c r="I7853" s="510">
        <v>236</v>
      </c>
    </row>
    <row r="7854" spans="3:9">
      <c r="C7854" s="869" t="s">
        <v>2087</v>
      </c>
      <c r="D7854" s="872">
        <v>0.70833333333333337</v>
      </c>
      <c r="E7854" s="871">
        <v>-1.1000000000000001</v>
      </c>
      <c r="F7854" s="871">
        <v>310</v>
      </c>
      <c r="G7854" s="504">
        <v>0</v>
      </c>
      <c r="H7854" s="504">
        <v>310</v>
      </c>
      <c r="I7854" s="510">
        <v>310</v>
      </c>
    </row>
    <row r="7855" spans="3:9">
      <c r="C7855" s="869" t="s">
        <v>2087</v>
      </c>
      <c r="D7855" s="872">
        <v>0.75</v>
      </c>
      <c r="E7855" s="871">
        <v>-1.1000000000000001</v>
      </c>
      <c r="F7855" s="871">
        <v>475</v>
      </c>
      <c r="G7855" s="504">
        <v>0</v>
      </c>
      <c r="H7855" s="504">
        <v>475</v>
      </c>
      <c r="I7855" s="510">
        <v>475</v>
      </c>
    </row>
    <row r="7856" spans="3:9">
      <c r="C7856" s="869" t="s">
        <v>2087</v>
      </c>
      <c r="D7856" s="872">
        <v>0.79166666666666663</v>
      </c>
      <c r="E7856" s="871">
        <v>-1.1000000000000001</v>
      </c>
      <c r="F7856" s="871">
        <v>489</v>
      </c>
      <c r="G7856" s="504">
        <v>0</v>
      </c>
      <c r="H7856" s="504">
        <v>489</v>
      </c>
      <c r="I7856" s="510">
        <v>489</v>
      </c>
    </row>
    <row r="7857" spans="3:9">
      <c r="C7857" s="869" t="s">
        <v>2087</v>
      </c>
      <c r="D7857" s="872">
        <v>0.83333333333333337</v>
      </c>
      <c r="E7857" s="871">
        <v>-1.2</v>
      </c>
      <c r="F7857" s="871">
        <v>440</v>
      </c>
      <c r="G7857" s="504">
        <v>0</v>
      </c>
      <c r="H7857" s="504">
        <v>440</v>
      </c>
      <c r="I7857" s="510">
        <v>440</v>
      </c>
    </row>
    <row r="7858" spans="3:9">
      <c r="C7858" s="869" t="s">
        <v>2087</v>
      </c>
      <c r="D7858" s="872">
        <v>0.875</v>
      </c>
      <c r="E7858" s="871">
        <v>-1.2</v>
      </c>
      <c r="F7858" s="871">
        <v>441</v>
      </c>
      <c r="G7858" s="504">
        <v>0</v>
      </c>
      <c r="H7858" s="504">
        <v>441</v>
      </c>
      <c r="I7858" s="510">
        <v>441</v>
      </c>
    </row>
    <row r="7859" spans="3:9">
      <c r="C7859" s="869" t="s">
        <v>2087</v>
      </c>
      <c r="D7859" s="872">
        <v>0.91666666666666663</v>
      </c>
      <c r="E7859" s="871">
        <v>301.39999999999998</v>
      </c>
      <c r="F7859" s="871">
        <v>582</v>
      </c>
      <c r="G7859" s="504">
        <v>301.39999999999998</v>
      </c>
      <c r="H7859" s="504">
        <v>582</v>
      </c>
      <c r="I7859" s="510">
        <v>883.4</v>
      </c>
    </row>
    <row r="7860" spans="3:9">
      <c r="C7860" s="869" t="s">
        <v>2087</v>
      </c>
      <c r="D7860" s="872">
        <v>0.95833333333333337</v>
      </c>
      <c r="E7860" s="871">
        <v>382.8</v>
      </c>
      <c r="F7860" s="871">
        <v>572</v>
      </c>
      <c r="G7860" s="504">
        <v>382.8</v>
      </c>
      <c r="H7860" s="504">
        <v>572</v>
      </c>
      <c r="I7860" s="510">
        <v>954.8</v>
      </c>
    </row>
    <row r="7861" spans="3:9">
      <c r="C7861" s="869" t="s">
        <v>2087</v>
      </c>
      <c r="D7861" s="872">
        <v>0</v>
      </c>
      <c r="E7861" s="871">
        <v>625.4</v>
      </c>
      <c r="F7861" s="871">
        <v>530</v>
      </c>
      <c r="G7861" s="504">
        <v>625.4</v>
      </c>
      <c r="H7861" s="504">
        <v>530</v>
      </c>
      <c r="I7861" s="510">
        <v>1155.4000000000001</v>
      </c>
    </row>
    <row r="7862" spans="3:9">
      <c r="C7862" s="869" t="s">
        <v>2087</v>
      </c>
      <c r="D7862" s="872">
        <v>4.1666666666666664E-2</v>
      </c>
      <c r="E7862" s="871">
        <v>517</v>
      </c>
      <c r="F7862" s="871">
        <v>491</v>
      </c>
      <c r="G7862" s="504">
        <v>517</v>
      </c>
      <c r="H7862" s="504">
        <v>491</v>
      </c>
      <c r="I7862" s="510">
        <v>1008</v>
      </c>
    </row>
    <row r="7863" spans="3:9">
      <c r="C7863" s="869" t="s">
        <v>2087</v>
      </c>
      <c r="D7863" s="872">
        <v>8.3333333333333329E-2</v>
      </c>
      <c r="E7863" s="871">
        <v>507.4</v>
      </c>
      <c r="F7863" s="871">
        <v>422</v>
      </c>
      <c r="G7863" s="504">
        <v>507.4</v>
      </c>
      <c r="H7863" s="504">
        <v>422</v>
      </c>
      <c r="I7863" s="510">
        <v>929.4</v>
      </c>
    </row>
    <row r="7864" spans="3:9">
      <c r="C7864" s="869" t="s">
        <v>2087</v>
      </c>
      <c r="D7864" s="872">
        <v>0.125</v>
      </c>
      <c r="E7864" s="871">
        <v>346.6</v>
      </c>
      <c r="F7864" s="871">
        <v>-999</v>
      </c>
      <c r="G7864" s="504">
        <v>346.6</v>
      </c>
      <c r="H7864" s="504">
        <v>0</v>
      </c>
      <c r="I7864" s="510">
        <v>346.6</v>
      </c>
    </row>
    <row r="7865" spans="3:9">
      <c r="C7865" s="869" t="s">
        <v>2087</v>
      </c>
      <c r="D7865" s="872">
        <v>0.16666666666666666</v>
      </c>
      <c r="E7865" s="871">
        <v>-2.6</v>
      </c>
      <c r="F7865" s="871">
        <v>-999</v>
      </c>
      <c r="G7865" s="504">
        <v>0</v>
      </c>
      <c r="H7865" s="504">
        <v>0</v>
      </c>
      <c r="I7865" s="510">
        <v>0</v>
      </c>
    </row>
    <row r="7866" spans="3:9">
      <c r="C7866" s="869" t="s">
        <v>2087</v>
      </c>
      <c r="D7866" s="872">
        <v>0.20833333333333334</v>
      </c>
      <c r="E7866" s="871">
        <v>-1.2</v>
      </c>
      <c r="F7866" s="871">
        <v>-999</v>
      </c>
      <c r="G7866" s="504">
        <v>0</v>
      </c>
      <c r="H7866" s="504">
        <v>0</v>
      </c>
      <c r="I7866" s="510">
        <v>0</v>
      </c>
    </row>
    <row r="7867" spans="3:9">
      <c r="C7867" s="869" t="s">
        <v>2087</v>
      </c>
      <c r="D7867" s="872">
        <v>0.25</v>
      </c>
      <c r="E7867" s="871">
        <v>-1.2</v>
      </c>
      <c r="F7867" s="871">
        <v>-999</v>
      </c>
      <c r="G7867" s="504">
        <v>0</v>
      </c>
      <c r="H7867" s="504">
        <v>0</v>
      </c>
      <c r="I7867" s="510">
        <v>0</v>
      </c>
    </row>
    <row r="7868" spans="3:9">
      <c r="C7868" s="869" t="s">
        <v>2087</v>
      </c>
      <c r="D7868" s="872">
        <v>0.29166666666666669</v>
      </c>
      <c r="E7868" s="871">
        <v>-1.2</v>
      </c>
      <c r="F7868" s="871">
        <v>-999</v>
      </c>
      <c r="G7868" s="504">
        <v>0</v>
      </c>
      <c r="H7868" s="504">
        <v>0</v>
      </c>
      <c r="I7868" s="510">
        <v>0</v>
      </c>
    </row>
    <row r="7869" spans="3:9">
      <c r="C7869" s="869" t="s">
        <v>2087</v>
      </c>
      <c r="D7869" s="872">
        <v>0.33333333333333331</v>
      </c>
      <c r="E7869" s="871">
        <v>-1.2</v>
      </c>
      <c r="F7869" s="871">
        <v>-999</v>
      </c>
      <c r="G7869" s="504">
        <v>0</v>
      </c>
      <c r="H7869" s="504">
        <v>0</v>
      </c>
      <c r="I7869" s="510">
        <v>0</v>
      </c>
    </row>
    <row r="7870" spans="3:9">
      <c r="C7870" s="869" t="s">
        <v>2087</v>
      </c>
      <c r="D7870" s="872">
        <v>0.375</v>
      </c>
      <c r="E7870" s="871">
        <v>-1.2</v>
      </c>
      <c r="F7870" s="871">
        <v>-999</v>
      </c>
      <c r="G7870" s="504">
        <v>0</v>
      </c>
      <c r="H7870" s="504">
        <v>0</v>
      </c>
      <c r="I7870" s="510">
        <v>0</v>
      </c>
    </row>
    <row r="7871" spans="3:9">
      <c r="C7871" s="869" t="s">
        <v>2087</v>
      </c>
      <c r="D7871" s="872">
        <v>0.41666666666666669</v>
      </c>
      <c r="E7871" s="871">
        <v>-1.2</v>
      </c>
      <c r="F7871" s="871">
        <v>202</v>
      </c>
      <c r="G7871" s="504">
        <v>0</v>
      </c>
      <c r="H7871" s="504">
        <v>202</v>
      </c>
      <c r="I7871" s="510">
        <v>202</v>
      </c>
    </row>
    <row r="7872" spans="3:9">
      <c r="C7872" s="869" t="s">
        <v>2087</v>
      </c>
      <c r="D7872" s="872">
        <v>0.45833333333333331</v>
      </c>
      <c r="E7872" s="871">
        <v>-1.1000000000000001</v>
      </c>
      <c r="F7872" s="871">
        <v>307</v>
      </c>
      <c r="G7872" s="504">
        <v>0</v>
      </c>
      <c r="H7872" s="504">
        <v>307</v>
      </c>
      <c r="I7872" s="510">
        <v>307</v>
      </c>
    </row>
    <row r="7873" spans="3:9">
      <c r="C7873" s="869" t="s">
        <v>2087</v>
      </c>
      <c r="D7873" s="872">
        <v>0.5</v>
      </c>
      <c r="E7873" s="871">
        <v>326.89999999999998</v>
      </c>
      <c r="F7873" s="871">
        <v>195</v>
      </c>
      <c r="G7873" s="504">
        <v>326.89999999999998</v>
      </c>
      <c r="H7873" s="504">
        <v>195</v>
      </c>
      <c r="I7873" s="510">
        <v>521.9</v>
      </c>
    </row>
    <row r="7874" spans="3:9">
      <c r="C7874" s="869" t="s">
        <v>2087</v>
      </c>
      <c r="D7874" s="872">
        <v>0.54166666666666663</v>
      </c>
      <c r="E7874" s="871">
        <v>551.1</v>
      </c>
      <c r="F7874" s="871">
        <v>571</v>
      </c>
      <c r="G7874" s="504">
        <v>551.1</v>
      </c>
      <c r="H7874" s="504">
        <v>571</v>
      </c>
      <c r="I7874" s="510">
        <v>1122.0999999999999</v>
      </c>
    </row>
    <row r="7875" spans="3:9">
      <c r="C7875" s="869" t="s">
        <v>2087</v>
      </c>
      <c r="D7875" s="872">
        <v>0.58333333333333337</v>
      </c>
      <c r="E7875" s="871">
        <v>422.9</v>
      </c>
      <c r="F7875" s="871">
        <v>562</v>
      </c>
      <c r="G7875" s="504">
        <v>422.9</v>
      </c>
      <c r="H7875" s="504">
        <v>562</v>
      </c>
      <c r="I7875" s="510">
        <v>984.9</v>
      </c>
    </row>
    <row r="7876" spans="3:9">
      <c r="C7876" s="869" t="s">
        <v>2087</v>
      </c>
      <c r="D7876" s="872">
        <v>0.625</v>
      </c>
      <c r="E7876" s="871">
        <v>532</v>
      </c>
      <c r="F7876" s="871">
        <v>563</v>
      </c>
      <c r="G7876" s="504">
        <v>532</v>
      </c>
      <c r="H7876" s="504">
        <v>563</v>
      </c>
      <c r="I7876" s="510">
        <v>1095</v>
      </c>
    </row>
    <row r="7877" spans="3:9">
      <c r="C7877" s="869" t="s">
        <v>2087</v>
      </c>
      <c r="D7877" s="872">
        <v>0.66666666666666663</v>
      </c>
      <c r="E7877" s="871">
        <v>113.2</v>
      </c>
      <c r="F7877" s="871">
        <v>267</v>
      </c>
      <c r="G7877" s="504">
        <v>113.2</v>
      </c>
      <c r="H7877" s="504">
        <v>267</v>
      </c>
      <c r="I7877" s="510">
        <v>380.2</v>
      </c>
    </row>
    <row r="7878" spans="3:9">
      <c r="C7878" s="869" t="s">
        <v>2087</v>
      </c>
      <c r="D7878" s="872">
        <v>0.70833333333333337</v>
      </c>
      <c r="E7878" s="871">
        <v>64</v>
      </c>
      <c r="F7878" s="871">
        <v>-999</v>
      </c>
      <c r="G7878" s="504">
        <v>64</v>
      </c>
      <c r="H7878" s="504">
        <v>0</v>
      </c>
      <c r="I7878" s="510">
        <v>64</v>
      </c>
    </row>
    <row r="7879" spans="3:9">
      <c r="C7879" s="869" t="s">
        <v>2087</v>
      </c>
      <c r="D7879" s="872">
        <v>0.75</v>
      </c>
      <c r="E7879" s="871">
        <v>236.3</v>
      </c>
      <c r="F7879" s="871">
        <v>-999</v>
      </c>
      <c r="G7879" s="504">
        <v>236.3</v>
      </c>
      <c r="H7879" s="504">
        <v>0</v>
      </c>
      <c r="I7879" s="510">
        <v>236.3</v>
      </c>
    </row>
    <row r="7880" spans="3:9">
      <c r="C7880" s="869" t="s">
        <v>2087</v>
      </c>
      <c r="D7880" s="872">
        <v>0.79166666666666663</v>
      </c>
      <c r="E7880" s="871">
        <v>570.5</v>
      </c>
      <c r="F7880" s="871">
        <v>191</v>
      </c>
      <c r="G7880" s="504">
        <v>570.5</v>
      </c>
      <c r="H7880" s="504">
        <v>191</v>
      </c>
      <c r="I7880" s="510">
        <v>761.5</v>
      </c>
    </row>
    <row r="7881" spans="3:9">
      <c r="C7881" s="869" t="s">
        <v>2087</v>
      </c>
      <c r="D7881" s="872">
        <v>0.83333333333333337</v>
      </c>
      <c r="E7881" s="871">
        <v>104.1</v>
      </c>
      <c r="F7881" s="871">
        <v>386</v>
      </c>
      <c r="G7881" s="504">
        <v>104.1</v>
      </c>
      <c r="H7881" s="504">
        <v>386</v>
      </c>
      <c r="I7881" s="510">
        <v>490.1</v>
      </c>
    </row>
    <row r="7882" spans="3:9">
      <c r="C7882" s="869" t="s">
        <v>2087</v>
      </c>
      <c r="D7882" s="872">
        <v>0.875</v>
      </c>
      <c r="E7882" s="871">
        <v>356.5</v>
      </c>
      <c r="F7882" s="871">
        <v>507</v>
      </c>
      <c r="G7882" s="504">
        <v>356.5</v>
      </c>
      <c r="H7882" s="504">
        <v>507</v>
      </c>
      <c r="I7882" s="510">
        <v>863.5</v>
      </c>
    </row>
    <row r="7883" spans="3:9">
      <c r="C7883" s="869" t="s">
        <v>2087</v>
      </c>
      <c r="D7883" s="872">
        <v>0.91666666666666663</v>
      </c>
      <c r="E7883" s="871">
        <v>-1.2</v>
      </c>
      <c r="F7883" s="871">
        <v>596</v>
      </c>
      <c r="G7883" s="504">
        <v>0</v>
      </c>
      <c r="H7883" s="504">
        <v>596</v>
      </c>
      <c r="I7883" s="510">
        <v>596</v>
      </c>
    </row>
    <row r="7884" spans="3:9">
      <c r="C7884" s="869" t="s">
        <v>2087</v>
      </c>
      <c r="D7884" s="872">
        <v>0.95833333333333337</v>
      </c>
      <c r="E7884" s="871">
        <v>91.1</v>
      </c>
      <c r="F7884" s="871">
        <v>652</v>
      </c>
      <c r="G7884" s="504">
        <v>91.1</v>
      </c>
      <c r="H7884" s="504">
        <v>652</v>
      </c>
      <c r="I7884" s="510">
        <v>743.1</v>
      </c>
    </row>
    <row r="7885" spans="3:9">
      <c r="C7885" s="869" t="s">
        <v>2087</v>
      </c>
      <c r="D7885" s="872">
        <v>0</v>
      </c>
      <c r="E7885" s="871">
        <v>480.8</v>
      </c>
      <c r="F7885" s="871">
        <v>564</v>
      </c>
      <c r="G7885" s="504">
        <v>480.8</v>
      </c>
      <c r="H7885" s="504">
        <v>564</v>
      </c>
      <c r="I7885" s="510">
        <v>1044.8</v>
      </c>
    </row>
    <row r="7886" spans="3:9">
      <c r="C7886" s="869" t="s">
        <v>2087</v>
      </c>
      <c r="D7886" s="872">
        <v>4.1666666666666664E-2</v>
      </c>
      <c r="E7886" s="871">
        <v>560.4</v>
      </c>
      <c r="F7886" s="871">
        <v>498</v>
      </c>
      <c r="G7886" s="504">
        <v>560.4</v>
      </c>
      <c r="H7886" s="504">
        <v>498</v>
      </c>
      <c r="I7886" s="510">
        <v>1058.4000000000001</v>
      </c>
    </row>
    <row r="7887" spans="3:9">
      <c r="C7887" s="869" t="s">
        <v>2087</v>
      </c>
      <c r="D7887" s="872">
        <v>8.3333333333333329E-2</v>
      </c>
      <c r="E7887" s="871">
        <v>462.3</v>
      </c>
      <c r="F7887" s="871">
        <v>477</v>
      </c>
      <c r="G7887" s="504">
        <v>462.3</v>
      </c>
      <c r="H7887" s="504">
        <v>477</v>
      </c>
      <c r="I7887" s="510">
        <v>939.3</v>
      </c>
    </row>
    <row r="7888" spans="3:9">
      <c r="C7888" s="869" t="s">
        <v>2087</v>
      </c>
      <c r="D7888" s="872">
        <v>0.125</v>
      </c>
      <c r="E7888" s="871">
        <v>447.5</v>
      </c>
      <c r="F7888" s="871">
        <v>465</v>
      </c>
      <c r="G7888" s="504">
        <v>447.5</v>
      </c>
      <c r="H7888" s="504">
        <v>465</v>
      </c>
      <c r="I7888" s="510">
        <v>912.5</v>
      </c>
    </row>
    <row r="7889" spans="3:9">
      <c r="C7889" s="869" t="s">
        <v>2087</v>
      </c>
      <c r="D7889" s="872">
        <v>0.16666666666666666</v>
      </c>
      <c r="E7889" s="871">
        <v>477.7</v>
      </c>
      <c r="F7889" s="871">
        <v>460</v>
      </c>
      <c r="G7889" s="504">
        <v>477.7</v>
      </c>
      <c r="H7889" s="504">
        <v>460</v>
      </c>
      <c r="I7889" s="510">
        <v>937.7</v>
      </c>
    </row>
    <row r="7890" spans="3:9">
      <c r="C7890" s="869" t="s">
        <v>2087</v>
      </c>
      <c r="D7890" s="872">
        <v>0.20833333333333334</v>
      </c>
      <c r="E7890" s="871">
        <v>599.4</v>
      </c>
      <c r="F7890" s="871">
        <v>490</v>
      </c>
      <c r="G7890" s="504">
        <v>599.4</v>
      </c>
      <c r="H7890" s="504">
        <v>490</v>
      </c>
      <c r="I7890" s="510">
        <v>1089.4000000000001</v>
      </c>
    </row>
    <row r="7891" spans="3:9">
      <c r="C7891" s="869" t="s">
        <v>2087</v>
      </c>
      <c r="D7891" s="872">
        <v>0.25</v>
      </c>
      <c r="E7891" s="871">
        <v>588.20000000000005</v>
      </c>
      <c r="F7891" s="871">
        <v>528</v>
      </c>
      <c r="G7891" s="504">
        <v>588.20000000000005</v>
      </c>
      <c r="H7891" s="504">
        <v>528</v>
      </c>
      <c r="I7891" s="510">
        <v>1116.2</v>
      </c>
    </row>
    <row r="7892" spans="3:9">
      <c r="C7892" s="869" t="s">
        <v>2087</v>
      </c>
      <c r="D7892" s="872">
        <v>0.29166666666666669</v>
      </c>
      <c r="E7892" s="871">
        <v>569.9</v>
      </c>
      <c r="F7892" s="871">
        <v>550</v>
      </c>
      <c r="G7892" s="504">
        <v>569.9</v>
      </c>
      <c r="H7892" s="504">
        <v>550</v>
      </c>
      <c r="I7892" s="510">
        <v>1119.9000000000001</v>
      </c>
    </row>
    <row r="7893" spans="3:9">
      <c r="C7893" s="869" t="s">
        <v>2087</v>
      </c>
      <c r="D7893" s="872">
        <v>0.33333333333333331</v>
      </c>
      <c r="E7893" s="871">
        <v>569.70000000000005</v>
      </c>
      <c r="F7893" s="871">
        <v>525</v>
      </c>
      <c r="G7893" s="504">
        <v>569.70000000000005</v>
      </c>
      <c r="H7893" s="504">
        <v>525</v>
      </c>
      <c r="I7893" s="510">
        <v>1094.7</v>
      </c>
    </row>
    <row r="7894" spans="3:9">
      <c r="C7894" s="869" t="s">
        <v>2087</v>
      </c>
      <c r="D7894" s="872">
        <v>0.375</v>
      </c>
      <c r="E7894" s="871">
        <v>566.29999999999995</v>
      </c>
      <c r="F7894" s="871">
        <v>438</v>
      </c>
      <c r="G7894" s="504">
        <v>566.29999999999995</v>
      </c>
      <c r="H7894" s="504">
        <v>438</v>
      </c>
      <c r="I7894" s="510">
        <v>1004.3</v>
      </c>
    </row>
    <row r="7895" spans="3:9">
      <c r="C7895" s="869" t="s">
        <v>2087</v>
      </c>
      <c r="D7895" s="872">
        <v>0.41666666666666669</v>
      </c>
      <c r="E7895" s="871">
        <v>611.79999999999995</v>
      </c>
      <c r="F7895" s="871">
        <v>472</v>
      </c>
      <c r="G7895" s="504">
        <v>611.79999999999995</v>
      </c>
      <c r="H7895" s="504">
        <v>472</v>
      </c>
      <c r="I7895" s="510">
        <v>1083.8</v>
      </c>
    </row>
    <row r="7896" spans="3:9">
      <c r="C7896" s="869" t="s">
        <v>2087</v>
      </c>
      <c r="D7896" s="872">
        <v>0.45833333333333331</v>
      </c>
      <c r="E7896" s="871">
        <v>631.20000000000005</v>
      </c>
      <c r="F7896" s="871">
        <v>565</v>
      </c>
      <c r="G7896" s="504">
        <v>631.20000000000005</v>
      </c>
      <c r="H7896" s="504">
        <v>565</v>
      </c>
      <c r="I7896" s="510">
        <v>1196.2</v>
      </c>
    </row>
    <row r="7897" spans="3:9">
      <c r="C7897" s="869" t="s">
        <v>2087</v>
      </c>
      <c r="D7897" s="872">
        <v>0.5</v>
      </c>
      <c r="E7897" s="871">
        <v>585</v>
      </c>
      <c r="F7897" s="871">
        <v>419</v>
      </c>
      <c r="G7897" s="504">
        <v>585</v>
      </c>
      <c r="H7897" s="504">
        <v>419</v>
      </c>
      <c r="I7897" s="510">
        <v>1004</v>
      </c>
    </row>
    <row r="7898" spans="3:9">
      <c r="C7898" s="869" t="s">
        <v>2087</v>
      </c>
      <c r="D7898" s="872">
        <v>0.54166666666666663</v>
      </c>
      <c r="E7898" s="871">
        <v>591.29999999999995</v>
      </c>
      <c r="F7898" s="871">
        <v>511</v>
      </c>
      <c r="G7898" s="504">
        <v>591.29999999999995</v>
      </c>
      <c r="H7898" s="504">
        <v>511</v>
      </c>
      <c r="I7898" s="510">
        <v>1102.3</v>
      </c>
    </row>
    <row r="7899" spans="3:9">
      <c r="C7899" s="869" t="s">
        <v>2087</v>
      </c>
      <c r="D7899" s="872">
        <v>0.58333333333333337</v>
      </c>
      <c r="E7899" s="871">
        <v>620.20000000000005</v>
      </c>
      <c r="F7899" s="871">
        <v>543</v>
      </c>
      <c r="G7899" s="504">
        <v>620.20000000000005</v>
      </c>
      <c r="H7899" s="504">
        <v>543</v>
      </c>
      <c r="I7899" s="510">
        <v>1163.2</v>
      </c>
    </row>
    <row r="7900" spans="3:9">
      <c r="C7900" s="869" t="s">
        <v>2087</v>
      </c>
      <c r="D7900" s="872">
        <v>0.625</v>
      </c>
      <c r="E7900" s="871">
        <v>634.4</v>
      </c>
      <c r="F7900" s="871">
        <v>518</v>
      </c>
      <c r="G7900" s="504">
        <v>634.4</v>
      </c>
      <c r="H7900" s="504">
        <v>518</v>
      </c>
      <c r="I7900" s="510">
        <v>1152.4000000000001</v>
      </c>
    </row>
    <row r="7901" spans="3:9">
      <c r="C7901" s="869" t="s">
        <v>2087</v>
      </c>
      <c r="D7901" s="872">
        <v>0.66666666666666663</v>
      </c>
      <c r="E7901" s="871">
        <v>655.7</v>
      </c>
      <c r="F7901" s="871">
        <v>449</v>
      </c>
      <c r="G7901" s="504">
        <v>655.7</v>
      </c>
      <c r="H7901" s="504">
        <v>449</v>
      </c>
      <c r="I7901" s="510">
        <v>1104.7</v>
      </c>
    </row>
    <row r="7902" spans="3:9">
      <c r="C7902" s="869" t="s">
        <v>2087</v>
      </c>
      <c r="D7902" s="872">
        <v>0.70833333333333337</v>
      </c>
      <c r="E7902" s="871">
        <v>670.9</v>
      </c>
      <c r="F7902" s="871">
        <v>350</v>
      </c>
      <c r="G7902" s="504">
        <v>670.9</v>
      </c>
      <c r="H7902" s="504">
        <v>350</v>
      </c>
      <c r="I7902" s="510">
        <v>1020.9</v>
      </c>
    </row>
    <row r="7903" spans="3:9">
      <c r="C7903" s="869" t="s">
        <v>2087</v>
      </c>
      <c r="D7903" s="872">
        <v>0.75</v>
      </c>
      <c r="E7903" s="871">
        <v>670.2</v>
      </c>
      <c r="F7903" s="871">
        <v>512</v>
      </c>
      <c r="G7903" s="504">
        <v>670.2</v>
      </c>
      <c r="H7903" s="504">
        <v>512</v>
      </c>
      <c r="I7903" s="510">
        <v>1182.2</v>
      </c>
    </row>
    <row r="7904" spans="3:9">
      <c r="C7904" s="869" t="s">
        <v>2087</v>
      </c>
      <c r="D7904" s="872">
        <v>0.79166666666666663</v>
      </c>
      <c r="E7904" s="871">
        <v>623.70000000000005</v>
      </c>
      <c r="F7904" s="871">
        <v>590</v>
      </c>
      <c r="G7904" s="504">
        <v>623.70000000000005</v>
      </c>
      <c r="H7904" s="504">
        <v>590</v>
      </c>
      <c r="I7904" s="510">
        <v>1213.7</v>
      </c>
    </row>
    <row r="7905" spans="3:9">
      <c r="C7905" s="869" t="s">
        <v>2087</v>
      </c>
      <c r="D7905" s="872">
        <v>0.83333333333333337</v>
      </c>
      <c r="E7905" s="871">
        <v>607.79999999999995</v>
      </c>
      <c r="F7905" s="871">
        <v>561</v>
      </c>
      <c r="G7905" s="504">
        <v>607.79999999999995</v>
      </c>
      <c r="H7905" s="504">
        <v>561</v>
      </c>
      <c r="I7905" s="510">
        <v>1168.8</v>
      </c>
    </row>
    <row r="7906" spans="3:9">
      <c r="C7906" s="869" t="s">
        <v>2087</v>
      </c>
      <c r="D7906" s="872">
        <v>0.875</v>
      </c>
      <c r="E7906" s="871">
        <v>585.20000000000005</v>
      </c>
      <c r="F7906" s="871">
        <v>525</v>
      </c>
      <c r="G7906" s="504">
        <v>585.20000000000005</v>
      </c>
      <c r="H7906" s="504">
        <v>525</v>
      </c>
      <c r="I7906" s="510">
        <v>1110.2</v>
      </c>
    </row>
    <row r="7907" spans="3:9">
      <c r="C7907" s="869" t="s">
        <v>2087</v>
      </c>
      <c r="D7907" s="872">
        <v>0.91666666666666663</v>
      </c>
      <c r="E7907" s="871">
        <v>654.9</v>
      </c>
      <c r="F7907" s="871">
        <v>525</v>
      </c>
      <c r="G7907" s="504">
        <v>654.9</v>
      </c>
      <c r="H7907" s="504">
        <v>525</v>
      </c>
      <c r="I7907" s="510">
        <v>1179.9000000000001</v>
      </c>
    </row>
    <row r="7908" spans="3:9">
      <c r="C7908" s="869" t="s">
        <v>2087</v>
      </c>
      <c r="D7908" s="872">
        <v>0.95833333333333337</v>
      </c>
      <c r="E7908" s="871">
        <v>680.1</v>
      </c>
      <c r="F7908" s="871">
        <v>525</v>
      </c>
      <c r="G7908" s="504">
        <v>680.1</v>
      </c>
      <c r="H7908" s="504">
        <v>525</v>
      </c>
      <c r="I7908" s="510">
        <v>1205.0999999999999</v>
      </c>
    </row>
    <row r="7909" spans="3:9">
      <c r="C7909" s="869" t="s">
        <v>2087</v>
      </c>
      <c r="D7909" s="872">
        <v>0</v>
      </c>
      <c r="E7909" s="871">
        <v>660.7</v>
      </c>
      <c r="F7909" s="871">
        <v>525</v>
      </c>
      <c r="G7909" s="504">
        <v>660.7</v>
      </c>
      <c r="H7909" s="504">
        <v>525</v>
      </c>
      <c r="I7909" s="510">
        <v>1185.7</v>
      </c>
    </row>
    <row r="7910" spans="3:9">
      <c r="C7910" s="869" t="s">
        <v>2087</v>
      </c>
      <c r="D7910" s="872">
        <v>4.1666666666666664E-2</v>
      </c>
      <c r="E7910" s="871">
        <v>635.29999999999995</v>
      </c>
      <c r="F7910" s="871">
        <v>518</v>
      </c>
      <c r="G7910" s="504">
        <v>635.29999999999995</v>
      </c>
      <c r="H7910" s="504">
        <v>518</v>
      </c>
      <c r="I7910" s="510">
        <v>1153.3</v>
      </c>
    </row>
    <row r="7911" spans="3:9">
      <c r="C7911" s="869" t="s">
        <v>2087</v>
      </c>
      <c r="D7911" s="872">
        <v>8.3333333333333329E-2</v>
      </c>
      <c r="E7911" s="871">
        <v>631.1</v>
      </c>
      <c r="F7911" s="871">
        <v>515</v>
      </c>
      <c r="G7911" s="504">
        <v>631.1</v>
      </c>
      <c r="H7911" s="504">
        <v>515</v>
      </c>
      <c r="I7911" s="510">
        <v>1146.0999999999999</v>
      </c>
    </row>
    <row r="7912" spans="3:9">
      <c r="C7912" s="869" t="s">
        <v>2087</v>
      </c>
      <c r="D7912" s="872">
        <v>0.125</v>
      </c>
      <c r="E7912" s="871">
        <v>601.29999999999995</v>
      </c>
      <c r="F7912" s="871">
        <v>520</v>
      </c>
      <c r="G7912" s="504">
        <v>601.29999999999995</v>
      </c>
      <c r="H7912" s="504">
        <v>520</v>
      </c>
      <c r="I7912" s="510">
        <v>1121.3</v>
      </c>
    </row>
    <row r="7913" spans="3:9">
      <c r="C7913" s="869" t="s">
        <v>2087</v>
      </c>
      <c r="D7913" s="872">
        <v>0.16666666666666666</v>
      </c>
      <c r="E7913" s="871">
        <v>599.79999999999995</v>
      </c>
      <c r="F7913" s="871">
        <v>520</v>
      </c>
      <c r="G7913" s="504">
        <v>599.79999999999995</v>
      </c>
      <c r="H7913" s="504">
        <v>520</v>
      </c>
      <c r="I7913" s="510">
        <v>1119.8</v>
      </c>
    </row>
    <row r="7914" spans="3:9">
      <c r="C7914" s="869" t="s">
        <v>2087</v>
      </c>
      <c r="D7914" s="872">
        <v>0.20833333333333334</v>
      </c>
      <c r="E7914" s="871">
        <v>599.79999999999995</v>
      </c>
      <c r="F7914" s="871">
        <v>520</v>
      </c>
      <c r="G7914" s="504">
        <v>599.79999999999995</v>
      </c>
      <c r="H7914" s="504">
        <v>520</v>
      </c>
      <c r="I7914" s="510">
        <v>1119.8</v>
      </c>
    </row>
    <row r="7915" spans="3:9">
      <c r="C7915" s="869" t="s">
        <v>2087</v>
      </c>
      <c r="D7915" s="872">
        <v>0.25</v>
      </c>
      <c r="E7915" s="871">
        <v>599.79999999999995</v>
      </c>
      <c r="F7915" s="871">
        <v>511</v>
      </c>
      <c r="G7915" s="504">
        <v>599.79999999999995</v>
      </c>
      <c r="H7915" s="504">
        <v>511</v>
      </c>
      <c r="I7915" s="510">
        <v>1110.8</v>
      </c>
    </row>
    <row r="7916" spans="3:9">
      <c r="C7916" s="869" t="s">
        <v>2087</v>
      </c>
      <c r="D7916" s="872">
        <v>0.29166666666666669</v>
      </c>
      <c r="E7916" s="871">
        <v>599.79999999999995</v>
      </c>
      <c r="F7916" s="871">
        <v>452</v>
      </c>
      <c r="G7916" s="504">
        <v>599.79999999999995</v>
      </c>
      <c r="H7916" s="504">
        <v>452</v>
      </c>
      <c r="I7916" s="510">
        <v>1051.8</v>
      </c>
    </row>
    <row r="7917" spans="3:9">
      <c r="C7917" s="869" t="s">
        <v>2087</v>
      </c>
      <c r="D7917" s="872">
        <v>0.33333333333333331</v>
      </c>
      <c r="E7917" s="871">
        <v>603.70000000000005</v>
      </c>
      <c r="F7917" s="871">
        <v>487</v>
      </c>
      <c r="G7917" s="504">
        <v>603.70000000000005</v>
      </c>
      <c r="H7917" s="504">
        <v>487</v>
      </c>
      <c r="I7917" s="510">
        <v>1090.7</v>
      </c>
    </row>
    <row r="7918" spans="3:9">
      <c r="C7918" s="869" t="s">
        <v>2087</v>
      </c>
      <c r="D7918" s="872">
        <v>0.375</v>
      </c>
      <c r="E7918" s="871">
        <v>525.9</v>
      </c>
      <c r="F7918" s="871">
        <v>483</v>
      </c>
      <c r="G7918" s="504">
        <v>525.9</v>
      </c>
      <c r="H7918" s="504">
        <v>483</v>
      </c>
      <c r="I7918" s="510">
        <v>1008.9</v>
      </c>
    </row>
    <row r="7919" spans="3:9">
      <c r="C7919" s="869" t="s">
        <v>2087</v>
      </c>
      <c r="D7919" s="872">
        <v>0.41666666666666669</v>
      </c>
      <c r="E7919" s="871">
        <v>578.79999999999995</v>
      </c>
      <c r="F7919" s="871">
        <v>530</v>
      </c>
      <c r="G7919" s="504">
        <v>578.79999999999995</v>
      </c>
      <c r="H7919" s="504">
        <v>530</v>
      </c>
      <c r="I7919" s="510">
        <v>1108.8</v>
      </c>
    </row>
    <row r="7920" spans="3:9">
      <c r="C7920" s="869" t="s">
        <v>2087</v>
      </c>
      <c r="D7920" s="872">
        <v>0.45833333333333331</v>
      </c>
      <c r="E7920" s="871">
        <v>643.1</v>
      </c>
      <c r="F7920" s="871">
        <v>520</v>
      </c>
      <c r="G7920" s="504">
        <v>643.1</v>
      </c>
      <c r="H7920" s="504">
        <v>520</v>
      </c>
      <c r="I7920" s="510">
        <v>1163.0999999999999</v>
      </c>
    </row>
    <row r="7921" spans="3:9">
      <c r="C7921" s="869" t="s">
        <v>2087</v>
      </c>
      <c r="D7921" s="872">
        <v>0.5</v>
      </c>
      <c r="E7921" s="871">
        <v>650.4</v>
      </c>
      <c r="F7921" s="871">
        <v>486</v>
      </c>
      <c r="G7921" s="504">
        <v>650.4</v>
      </c>
      <c r="H7921" s="504">
        <v>486</v>
      </c>
      <c r="I7921" s="510">
        <v>1136.4000000000001</v>
      </c>
    </row>
    <row r="7922" spans="3:9">
      <c r="C7922" s="869" t="s">
        <v>2087</v>
      </c>
      <c r="D7922" s="872">
        <v>0.54166666666666663</v>
      </c>
      <c r="E7922" s="871">
        <v>650.4</v>
      </c>
      <c r="F7922" s="871">
        <v>437</v>
      </c>
      <c r="G7922" s="504">
        <v>650.4</v>
      </c>
      <c r="H7922" s="504">
        <v>437</v>
      </c>
      <c r="I7922" s="510">
        <v>1087.4000000000001</v>
      </c>
    </row>
    <row r="7923" spans="3:9">
      <c r="C7923" s="869" t="s">
        <v>2087</v>
      </c>
      <c r="D7923" s="872">
        <v>0.58333333333333337</v>
      </c>
      <c r="E7923" s="871">
        <v>649.6</v>
      </c>
      <c r="F7923" s="871">
        <v>474</v>
      </c>
      <c r="G7923" s="504">
        <v>649.6</v>
      </c>
      <c r="H7923" s="504">
        <v>474</v>
      </c>
      <c r="I7923" s="510">
        <v>1123.5999999999999</v>
      </c>
    </row>
    <row r="7924" spans="3:9">
      <c r="C7924" s="869" t="s">
        <v>2087</v>
      </c>
      <c r="D7924" s="872">
        <v>0.625</v>
      </c>
      <c r="E7924" s="871">
        <v>646.20000000000005</v>
      </c>
      <c r="F7924" s="871">
        <v>542</v>
      </c>
      <c r="G7924" s="504">
        <v>646.20000000000005</v>
      </c>
      <c r="H7924" s="504">
        <v>542</v>
      </c>
      <c r="I7924" s="510">
        <v>1188.2</v>
      </c>
    </row>
    <row r="7925" spans="3:9">
      <c r="C7925" s="869" t="s">
        <v>2087</v>
      </c>
      <c r="D7925" s="872">
        <v>0.66666666666666663</v>
      </c>
      <c r="E7925" s="871">
        <v>620.4</v>
      </c>
      <c r="F7925" s="871">
        <v>539</v>
      </c>
      <c r="G7925" s="504">
        <v>620.4</v>
      </c>
      <c r="H7925" s="504">
        <v>539</v>
      </c>
      <c r="I7925" s="510">
        <v>1159.4000000000001</v>
      </c>
    </row>
    <row r="7926" spans="3:9">
      <c r="C7926" s="869" t="s">
        <v>2087</v>
      </c>
      <c r="D7926" s="872">
        <v>0.70833333333333337</v>
      </c>
      <c r="E7926" s="871">
        <v>579.20000000000005</v>
      </c>
      <c r="F7926" s="871">
        <v>485</v>
      </c>
      <c r="G7926" s="504">
        <v>579.20000000000005</v>
      </c>
      <c r="H7926" s="504">
        <v>485</v>
      </c>
      <c r="I7926" s="510">
        <v>1064.2</v>
      </c>
    </row>
    <row r="7927" spans="3:9">
      <c r="C7927" s="869" t="s">
        <v>2087</v>
      </c>
      <c r="D7927" s="872">
        <v>0.75</v>
      </c>
      <c r="E7927" s="871">
        <v>544.5</v>
      </c>
      <c r="F7927" s="871">
        <v>442</v>
      </c>
      <c r="G7927" s="504">
        <v>544.5</v>
      </c>
      <c r="H7927" s="504">
        <v>442</v>
      </c>
      <c r="I7927" s="510">
        <v>986.5</v>
      </c>
    </row>
    <row r="7928" spans="3:9">
      <c r="C7928" s="869" t="s">
        <v>2087</v>
      </c>
      <c r="D7928" s="872">
        <v>0.79166666666666663</v>
      </c>
      <c r="E7928" s="871">
        <v>564.70000000000005</v>
      </c>
      <c r="F7928" s="871">
        <v>453</v>
      </c>
      <c r="G7928" s="504">
        <v>564.70000000000005</v>
      </c>
      <c r="H7928" s="504">
        <v>453</v>
      </c>
      <c r="I7928" s="510">
        <v>1017.7</v>
      </c>
    </row>
    <row r="7929" spans="3:9">
      <c r="C7929" s="869" t="s">
        <v>2087</v>
      </c>
      <c r="D7929" s="872">
        <v>0.83333333333333337</v>
      </c>
      <c r="E7929" s="871">
        <v>581.6</v>
      </c>
      <c r="F7929" s="871">
        <v>460</v>
      </c>
      <c r="G7929" s="504">
        <v>581.6</v>
      </c>
      <c r="H7929" s="504">
        <v>460</v>
      </c>
      <c r="I7929" s="510">
        <v>1041.5999999999999</v>
      </c>
    </row>
    <row r="7930" spans="3:9">
      <c r="C7930" s="869" t="s">
        <v>2087</v>
      </c>
      <c r="D7930" s="872">
        <v>0.875</v>
      </c>
      <c r="E7930" s="871">
        <v>580.5</v>
      </c>
      <c r="F7930" s="871">
        <v>460</v>
      </c>
      <c r="G7930" s="504">
        <v>580.5</v>
      </c>
      <c r="H7930" s="504">
        <v>460</v>
      </c>
      <c r="I7930" s="510">
        <v>1040.5</v>
      </c>
    </row>
    <row r="7931" spans="3:9">
      <c r="C7931" s="869" t="s">
        <v>2087</v>
      </c>
      <c r="D7931" s="872">
        <v>0.91666666666666663</v>
      </c>
      <c r="E7931" s="871">
        <v>640.5</v>
      </c>
      <c r="F7931" s="871">
        <v>488</v>
      </c>
      <c r="G7931" s="504">
        <v>640.5</v>
      </c>
      <c r="H7931" s="504">
        <v>488</v>
      </c>
      <c r="I7931" s="510">
        <v>1128.5</v>
      </c>
    </row>
    <row r="7932" spans="3:9">
      <c r="C7932" s="869" t="s">
        <v>2087</v>
      </c>
      <c r="D7932" s="872">
        <v>0.95833333333333337</v>
      </c>
      <c r="E7932" s="871">
        <v>670.4</v>
      </c>
      <c r="F7932" s="871">
        <v>500</v>
      </c>
      <c r="G7932" s="504">
        <v>670.4</v>
      </c>
      <c r="H7932" s="504">
        <v>500</v>
      </c>
      <c r="I7932" s="510">
        <v>1170.4000000000001</v>
      </c>
    </row>
    <row r="7933" spans="3:9">
      <c r="C7933" s="869" t="s">
        <v>2087</v>
      </c>
      <c r="D7933" s="872">
        <v>0</v>
      </c>
      <c r="E7933" s="871">
        <v>641.29999999999995</v>
      </c>
      <c r="F7933" s="871">
        <v>500</v>
      </c>
      <c r="G7933" s="504">
        <v>641.29999999999995</v>
      </c>
      <c r="H7933" s="504">
        <v>500</v>
      </c>
      <c r="I7933" s="510">
        <v>1141.3</v>
      </c>
    </row>
    <row r="7934" spans="3:9">
      <c r="C7934" s="869" t="s">
        <v>2087</v>
      </c>
      <c r="D7934" s="872">
        <v>4.1666666666666664E-2</v>
      </c>
      <c r="E7934" s="871">
        <v>638.1</v>
      </c>
      <c r="F7934" s="871">
        <v>499</v>
      </c>
      <c r="G7934" s="504">
        <v>638.1</v>
      </c>
      <c r="H7934" s="504">
        <v>499</v>
      </c>
      <c r="I7934" s="510">
        <v>1137.0999999999999</v>
      </c>
    </row>
    <row r="7935" spans="3:9">
      <c r="C7935" s="869" t="s">
        <v>2087</v>
      </c>
      <c r="D7935" s="872">
        <v>8.3333333333333329E-2</v>
      </c>
      <c r="E7935" s="871">
        <v>620.1</v>
      </c>
      <c r="F7935" s="871">
        <v>490</v>
      </c>
      <c r="G7935" s="504">
        <v>620.1</v>
      </c>
      <c r="H7935" s="504">
        <v>490</v>
      </c>
      <c r="I7935" s="510">
        <v>1110.0999999999999</v>
      </c>
    </row>
    <row r="7936" spans="3:9">
      <c r="C7936" s="869" t="s">
        <v>2087</v>
      </c>
      <c r="D7936" s="872">
        <v>0.125</v>
      </c>
      <c r="E7936" s="871">
        <v>619.70000000000005</v>
      </c>
      <c r="F7936" s="871">
        <v>490</v>
      </c>
      <c r="G7936" s="504">
        <v>619.70000000000005</v>
      </c>
      <c r="H7936" s="504">
        <v>490</v>
      </c>
      <c r="I7936" s="510">
        <v>1109.7</v>
      </c>
    </row>
    <row r="7937" spans="3:9">
      <c r="C7937" s="869" t="s">
        <v>2087</v>
      </c>
      <c r="D7937" s="872">
        <v>0.16666666666666666</v>
      </c>
      <c r="E7937" s="871">
        <v>619.9</v>
      </c>
      <c r="F7937" s="871">
        <v>490</v>
      </c>
      <c r="G7937" s="504">
        <v>619.9</v>
      </c>
      <c r="H7937" s="504">
        <v>490</v>
      </c>
      <c r="I7937" s="510">
        <v>1109.9000000000001</v>
      </c>
    </row>
    <row r="7938" spans="3:9">
      <c r="C7938" s="869" t="s">
        <v>2087</v>
      </c>
      <c r="D7938" s="872">
        <v>0.20833333333333334</v>
      </c>
      <c r="E7938" s="871">
        <v>619.9</v>
      </c>
      <c r="F7938" s="871">
        <v>490</v>
      </c>
      <c r="G7938" s="504">
        <v>619.9</v>
      </c>
      <c r="H7938" s="504">
        <v>490</v>
      </c>
      <c r="I7938" s="510">
        <v>1109.9000000000001</v>
      </c>
    </row>
    <row r="7939" spans="3:9">
      <c r="C7939" s="869" t="s">
        <v>2087</v>
      </c>
      <c r="D7939" s="872">
        <v>0.25</v>
      </c>
      <c r="E7939" s="871">
        <v>620</v>
      </c>
      <c r="F7939" s="871">
        <v>490</v>
      </c>
      <c r="G7939" s="504">
        <v>620</v>
      </c>
      <c r="H7939" s="504">
        <v>490</v>
      </c>
      <c r="I7939" s="510">
        <v>1110</v>
      </c>
    </row>
    <row r="7940" spans="3:9">
      <c r="C7940" s="869" t="s">
        <v>2087</v>
      </c>
      <c r="D7940" s="872">
        <v>0.29166666666666669</v>
      </c>
      <c r="E7940" s="871">
        <v>620.1</v>
      </c>
      <c r="F7940" s="871">
        <v>490</v>
      </c>
      <c r="G7940" s="504">
        <v>620.1</v>
      </c>
      <c r="H7940" s="504">
        <v>490</v>
      </c>
      <c r="I7940" s="510">
        <v>1110.0999999999999</v>
      </c>
    </row>
    <row r="7941" spans="3:9">
      <c r="C7941" s="869" t="s">
        <v>2087</v>
      </c>
      <c r="D7941" s="872">
        <v>0.33333333333333331</v>
      </c>
      <c r="E7941" s="871">
        <v>619.9</v>
      </c>
      <c r="F7941" s="871">
        <v>490</v>
      </c>
      <c r="G7941" s="504">
        <v>619.9</v>
      </c>
      <c r="H7941" s="504">
        <v>490</v>
      </c>
      <c r="I7941" s="510">
        <v>1109.9000000000001</v>
      </c>
    </row>
    <row r="7942" spans="3:9">
      <c r="C7942" s="869" t="s">
        <v>2087</v>
      </c>
      <c r="D7942" s="872">
        <v>0.375</v>
      </c>
      <c r="E7942" s="871">
        <v>620.1</v>
      </c>
      <c r="F7942" s="871">
        <v>490</v>
      </c>
      <c r="G7942" s="504">
        <v>620.1</v>
      </c>
      <c r="H7942" s="504">
        <v>490</v>
      </c>
      <c r="I7942" s="510">
        <v>1110.0999999999999</v>
      </c>
    </row>
    <row r="7943" spans="3:9">
      <c r="C7943" s="869" t="s">
        <v>2087</v>
      </c>
      <c r="D7943" s="872">
        <v>0.41666666666666669</v>
      </c>
      <c r="E7943" s="871">
        <v>619.79999999999995</v>
      </c>
      <c r="F7943" s="871">
        <v>490</v>
      </c>
      <c r="G7943" s="504">
        <v>619.79999999999995</v>
      </c>
      <c r="H7943" s="504">
        <v>490</v>
      </c>
      <c r="I7943" s="510">
        <v>1109.8</v>
      </c>
    </row>
    <row r="7944" spans="3:9">
      <c r="C7944" s="869" t="s">
        <v>2087</v>
      </c>
      <c r="D7944" s="872">
        <v>0.45833333333333331</v>
      </c>
      <c r="E7944" s="871">
        <v>619.79999999999995</v>
      </c>
      <c r="F7944" s="871">
        <v>490</v>
      </c>
      <c r="G7944" s="504">
        <v>619.79999999999995</v>
      </c>
      <c r="H7944" s="504">
        <v>490</v>
      </c>
      <c r="I7944" s="510">
        <v>1109.8</v>
      </c>
    </row>
    <row r="7945" spans="3:9">
      <c r="C7945" s="869" t="s">
        <v>2087</v>
      </c>
      <c r="D7945" s="872">
        <v>0.5</v>
      </c>
      <c r="E7945" s="871">
        <v>619.79999999999995</v>
      </c>
      <c r="F7945" s="871">
        <v>490</v>
      </c>
      <c r="G7945" s="504">
        <v>619.79999999999995</v>
      </c>
      <c r="H7945" s="504">
        <v>490</v>
      </c>
      <c r="I7945" s="510">
        <v>1109.8</v>
      </c>
    </row>
    <row r="7946" spans="3:9">
      <c r="C7946" s="869" t="s">
        <v>2087</v>
      </c>
      <c r="D7946" s="872">
        <v>0.54166666666666663</v>
      </c>
      <c r="E7946" s="871">
        <v>620</v>
      </c>
      <c r="F7946" s="871">
        <v>490</v>
      </c>
      <c r="G7946" s="504">
        <v>620</v>
      </c>
      <c r="H7946" s="504">
        <v>490</v>
      </c>
      <c r="I7946" s="510">
        <v>1110</v>
      </c>
    </row>
    <row r="7947" spans="3:9">
      <c r="C7947" s="869" t="s">
        <v>2087</v>
      </c>
      <c r="D7947" s="872">
        <v>0.58333333333333337</v>
      </c>
      <c r="E7947" s="871">
        <v>620.1</v>
      </c>
      <c r="F7947" s="871">
        <v>490</v>
      </c>
      <c r="G7947" s="504">
        <v>620.1</v>
      </c>
      <c r="H7947" s="504">
        <v>490</v>
      </c>
      <c r="I7947" s="510">
        <v>1110.0999999999999</v>
      </c>
    </row>
    <row r="7948" spans="3:9">
      <c r="C7948" s="869" t="s">
        <v>2087</v>
      </c>
      <c r="D7948" s="872">
        <v>0.625</v>
      </c>
      <c r="E7948" s="871">
        <v>619.79999999999995</v>
      </c>
      <c r="F7948" s="871">
        <v>490</v>
      </c>
      <c r="G7948" s="504">
        <v>619.79999999999995</v>
      </c>
      <c r="H7948" s="504">
        <v>490</v>
      </c>
      <c r="I7948" s="510">
        <v>1109.8</v>
      </c>
    </row>
    <row r="7949" spans="3:9">
      <c r="C7949" s="869" t="s">
        <v>2087</v>
      </c>
      <c r="D7949" s="872">
        <v>0.66666666666666663</v>
      </c>
      <c r="E7949" s="871">
        <v>619.9</v>
      </c>
      <c r="F7949" s="871">
        <v>490</v>
      </c>
      <c r="G7949" s="504">
        <v>619.9</v>
      </c>
      <c r="H7949" s="504">
        <v>490</v>
      </c>
      <c r="I7949" s="510">
        <v>1109.9000000000001</v>
      </c>
    </row>
    <row r="7950" spans="3:9">
      <c r="C7950" s="869" t="s">
        <v>2087</v>
      </c>
      <c r="D7950" s="872">
        <v>0.70833333333333337</v>
      </c>
      <c r="E7950" s="871">
        <v>619.9</v>
      </c>
      <c r="F7950" s="871">
        <v>490</v>
      </c>
      <c r="G7950" s="504">
        <v>619.9</v>
      </c>
      <c r="H7950" s="504">
        <v>490</v>
      </c>
      <c r="I7950" s="510">
        <v>1109.9000000000001</v>
      </c>
    </row>
    <row r="7951" spans="3:9">
      <c r="C7951" s="869" t="s">
        <v>2087</v>
      </c>
      <c r="D7951" s="872">
        <v>0.75</v>
      </c>
      <c r="E7951" s="871">
        <v>620</v>
      </c>
      <c r="F7951" s="871">
        <v>490</v>
      </c>
      <c r="G7951" s="504">
        <v>620</v>
      </c>
      <c r="H7951" s="504">
        <v>490</v>
      </c>
      <c r="I7951" s="510">
        <v>1110</v>
      </c>
    </row>
    <row r="7952" spans="3:9">
      <c r="C7952" s="869" t="s">
        <v>2087</v>
      </c>
      <c r="D7952" s="872">
        <v>0.79166666666666663</v>
      </c>
      <c r="E7952" s="871">
        <v>648.70000000000005</v>
      </c>
      <c r="F7952" s="871">
        <v>490</v>
      </c>
      <c r="G7952" s="504">
        <v>648.70000000000005</v>
      </c>
      <c r="H7952" s="504">
        <v>490</v>
      </c>
      <c r="I7952" s="510">
        <v>1138.7</v>
      </c>
    </row>
    <row r="7953" spans="3:9">
      <c r="C7953" s="869" t="s">
        <v>2087</v>
      </c>
      <c r="D7953" s="872">
        <v>0.83333333333333337</v>
      </c>
      <c r="E7953" s="871">
        <v>650.29999999999995</v>
      </c>
      <c r="F7953" s="871">
        <v>490</v>
      </c>
      <c r="G7953" s="504">
        <v>650.29999999999995</v>
      </c>
      <c r="H7953" s="504">
        <v>490</v>
      </c>
      <c r="I7953" s="510">
        <v>1140.3</v>
      </c>
    </row>
    <row r="7954" spans="3:9">
      <c r="C7954" s="869" t="s">
        <v>2087</v>
      </c>
      <c r="D7954" s="872">
        <v>0.875</v>
      </c>
      <c r="E7954" s="871">
        <v>630</v>
      </c>
      <c r="F7954" s="871">
        <v>491</v>
      </c>
      <c r="G7954" s="504">
        <v>630</v>
      </c>
      <c r="H7954" s="504">
        <v>491</v>
      </c>
      <c r="I7954" s="510">
        <v>1121</v>
      </c>
    </row>
    <row r="7955" spans="3:9">
      <c r="C7955" s="869" t="s">
        <v>2087</v>
      </c>
      <c r="D7955" s="872">
        <v>0.91666666666666663</v>
      </c>
      <c r="E7955" s="871">
        <v>624.5</v>
      </c>
      <c r="F7955" s="871">
        <v>489</v>
      </c>
      <c r="G7955" s="504">
        <v>624.5</v>
      </c>
      <c r="H7955" s="504">
        <v>489</v>
      </c>
      <c r="I7955" s="510">
        <v>1113.5</v>
      </c>
    </row>
    <row r="7956" spans="3:9">
      <c r="C7956" s="869" t="s">
        <v>2087</v>
      </c>
      <c r="D7956" s="872">
        <v>0.95833333333333337</v>
      </c>
      <c r="E7956" s="871">
        <v>640</v>
      </c>
      <c r="F7956" s="871">
        <v>490</v>
      </c>
      <c r="G7956" s="504">
        <v>640</v>
      </c>
      <c r="H7956" s="504">
        <v>490</v>
      </c>
      <c r="I7956" s="510">
        <v>1130</v>
      </c>
    </row>
    <row r="7957" spans="3:9">
      <c r="C7957" s="869" t="s">
        <v>2087</v>
      </c>
      <c r="D7957" s="872">
        <v>0</v>
      </c>
      <c r="E7957" s="871">
        <v>640.1</v>
      </c>
      <c r="F7957" s="871">
        <v>490</v>
      </c>
      <c r="G7957" s="504">
        <v>640.1</v>
      </c>
      <c r="H7957" s="504">
        <v>490</v>
      </c>
      <c r="I7957" s="510">
        <v>1130.0999999999999</v>
      </c>
    </row>
    <row r="7958" spans="3:9">
      <c r="C7958" s="869" t="s">
        <v>2087</v>
      </c>
      <c r="D7958" s="872">
        <v>4.1666666666666664E-2</v>
      </c>
      <c r="E7958" s="871">
        <v>640.4</v>
      </c>
      <c r="F7958" s="871">
        <v>490</v>
      </c>
      <c r="G7958" s="504">
        <v>640.4</v>
      </c>
      <c r="H7958" s="504">
        <v>490</v>
      </c>
      <c r="I7958" s="510">
        <v>1130.4000000000001</v>
      </c>
    </row>
    <row r="7959" spans="3:9">
      <c r="C7959" s="869" t="s">
        <v>2087</v>
      </c>
      <c r="D7959" s="872">
        <v>8.3333333333333329E-2</v>
      </c>
      <c r="E7959" s="871">
        <v>639.9</v>
      </c>
      <c r="F7959" s="871">
        <v>490</v>
      </c>
      <c r="G7959" s="504">
        <v>639.9</v>
      </c>
      <c r="H7959" s="504">
        <v>490</v>
      </c>
      <c r="I7959" s="510">
        <v>1129.9000000000001</v>
      </c>
    </row>
    <row r="7960" spans="3:9">
      <c r="C7960" s="869" t="s">
        <v>2087</v>
      </c>
      <c r="D7960" s="872">
        <v>0.125</v>
      </c>
      <c r="E7960" s="871">
        <v>640</v>
      </c>
      <c r="F7960" s="871">
        <v>490</v>
      </c>
      <c r="G7960" s="504">
        <v>640</v>
      </c>
      <c r="H7960" s="504">
        <v>490</v>
      </c>
      <c r="I7960" s="510">
        <v>1130</v>
      </c>
    </row>
    <row r="7961" spans="3:9">
      <c r="C7961" s="869" t="s">
        <v>2087</v>
      </c>
      <c r="D7961" s="872">
        <v>0.16666666666666666</v>
      </c>
      <c r="E7961" s="871">
        <v>640</v>
      </c>
      <c r="F7961" s="871">
        <v>490</v>
      </c>
      <c r="G7961" s="504">
        <v>640</v>
      </c>
      <c r="H7961" s="504">
        <v>490</v>
      </c>
      <c r="I7961" s="510">
        <v>1130</v>
      </c>
    </row>
    <row r="7962" spans="3:9">
      <c r="C7962" s="869" t="s">
        <v>2087</v>
      </c>
      <c r="D7962" s="872">
        <v>0.20833333333333334</v>
      </c>
      <c r="E7962" s="871">
        <v>639.9</v>
      </c>
      <c r="F7962" s="871">
        <v>490</v>
      </c>
      <c r="G7962" s="504">
        <v>639.9</v>
      </c>
      <c r="H7962" s="504">
        <v>490</v>
      </c>
      <c r="I7962" s="510">
        <v>1129.9000000000001</v>
      </c>
    </row>
    <row r="7963" spans="3:9">
      <c r="C7963" s="869" t="s">
        <v>2087</v>
      </c>
      <c r="D7963" s="872">
        <v>0.25</v>
      </c>
      <c r="E7963" s="871">
        <v>640</v>
      </c>
      <c r="F7963" s="871">
        <v>490</v>
      </c>
      <c r="G7963" s="504">
        <v>640</v>
      </c>
      <c r="H7963" s="504">
        <v>490</v>
      </c>
      <c r="I7963" s="510">
        <v>1130</v>
      </c>
    </row>
    <row r="7964" spans="3:9">
      <c r="C7964" s="869" t="s">
        <v>2087</v>
      </c>
      <c r="D7964" s="872">
        <v>0.29166666666666669</v>
      </c>
      <c r="E7964" s="871">
        <v>640.20000000000005</v>
      </c>
      <c r="F7964" s="871">
        <v>490</v>
      </c>
      <c r="G7964" s="504">
        <v>640.20000000000005</v>
      </c>
      <c r="H7964" s="504">
        <v>490</v>
      </c>
      <c r="I7964" s="510">
        <v>1130.2</v>
      </c>
    </row>
    <row r="7965" spans="3:9">
      <c r="C7965" s="869" t="s">
        <v>2087</v>
      </c>
      <c r="D7965" s="872">
        <v>0.33333333333333331</v>
      </c>
      <c r="E7965" s="871">
        <v>640.20000000000005</v>
      </c>
      <c r="F7965" s="871">
        <v>460</v>
      </c>
      <c r="G7965" s="504">
        <v>640.20000000000005</v>
      </c>
      <c r="H7965" s="504">
        <v>460</v>
      </c>
      <c r="I7965" s="510">
        <v>1100.2</v>
      </c>
    </row>
    <row r="7966" spans="3:9">
      <c r="C7966" s="869" t="s">
        <v>2087</v>
      </c>
      <c r="D7966" s="872">
        <v>0.375</v>
      </c>
      <c r="E7966" s="871">
        <v>639.70000000000005</v>
      </c>
      <c r="F7966" s="871">
        <v>456</v>
      </c>
      <c r="G7966" s="504">
        <v>639.70000000000005</v>
      </c>
      <c r="H7966" s="504">
        <v>456</v>
      </c>
      <c r="I7966" s="510">
        <v>1095.7</v>
      </c>
    </row>
    <row r="7967" spans="3:9">
      <c r="C7967" s="869" t="s">
        <v>2087</v>
      </c>
      <c r="D7967" s="872">
        <v>0.41666666666666669</v>
      </c>
      <c r="E7967" s="871">
        <v>640</v>
      </c>
      <c r="F7967" s="871">
        <v>511</v>
      </c>
      <c r="G7967" s="504">
        <v>640</v>
      </c>
      <c r="H7967" s="504">
        <v>511</v>
      </c>
      <c r="I7967" s="510">
        <v>1151</v>
      </c>
    </row>
    <row r="7968" spans="3:9">
      <c r="C7968" s="869" t="s">
        <v>2087</v>
      </c>
      <c r="D7968" s="872">
        <v>0.45833333333333331</v>
      </c>
      <c r="E7968" s="871">
        <v>639.79999999999995</v>
      </c>
      <c r="F7968" s="871">
        <v>529</v>
      </c>
      <c r="G7968" s="504">
        <v>639.79999999999995</v>
      </c>
      <c r="H7968" s="504">
        <v>529</v>
      </c>
      <c r="I7968" s="510">
        <v>1168.8</v>
      </c>
    </row>
    <row r="7969" spans="3:9">
      <c r="C7969" s="869" t="s">
        <v>2087</v>
      </c>
      <c r="D7969" s="872">
        <v>0.5</v>
      </c>
      <c r="E7969" s="871">
        <v>640</v>
      </c>
      <c r="F7969" s="871">
        <v>483</v>
      </c>
      <c r="G7969" s="504">
        <v>640</v>
      </c>
      <c r="H7969" s="504">
        <v>483</v>
      </c>
      <c r="I7969" s="510">
        <v>1123</v>
      </c>
    </row>
    <row r="7970" spans="3:9">
      <c r="C7970" s="869" t="s">
        <v>2087</v>
      </c>
      <c r="D7970" s="872">
        <v>0.54166666666666663</v>
      </c>
      <c r="E7970" s="871">
        <v>640</v>
      </c>
      <c r="F7970" s="871">
        <v>444</v>
      </c>
      <c r="G7970" s="504">
        <v>640</v>
      </c>
      <c r="H7970" s="504">
        <v>444</v>
      </c>
      <c r="I7970" s="510">
        <v>1084</v>
      </c>
    </row>
    <row r="7971" spans="3:9">
      <c r="C7971" s="869" t="s">
        <v>2087</v>
      </c>
      <c r="D7971" s="872">
        <v>0.58333333333333337</v>
      </c>
      <c r="E7971" s="871">
        <v>640.29999999999995</v>
      </c>
      <c r="F7971" s="871">
        <v>508</v>
      </c>
      <c r="G7971" s="504">
        <v>640.29999999999995</v>
      </c>
      <c r="H7971" s="504">
        <v>508</v>
      </c>
      <c r="I7971" s="510">
        <v>1148.3</v>
      </c>
    </row>
    <row r="7972" spans="3:9">
      <c r="C7972" s="869" t="s">
        <v>2087</v>
      </c>
      <c r="D7972" s="872">
        <v>0.625</v>
      </c>
      <c r="E7972" s="871">
        <v>640</v>
      </c>
      <c r="F7972" s="871">
        <v>524</v>
      </c>
      <c r="G7972" s="504">
        <v>640</v>
      </c>
      <c r="H7972" s="504">
        <v>524</v>
      </c>
      <c r="I7972" s="510">
        <v>1164</v>
      </c>
    </row>
    <row r="7973" spans="3:9">
      <c r="C7973" s="869" t="s">
        <v>2087</v>
      </c>
      <c r="D7973" s="872">
        <v>0.66666666666666663</v>
      </c>
      <c r="E7973" s="871">
        <v>640.1</v>
      </c>
      <c r="F7973" s="871">
        <v>513</v>
      </c>
      <c r="G7973" s="504">
        <v>640.1</v>
      </c>
      <c r="H7973" s="504">
        <v>513</v>
      </c>
      <c r="I7973" s="510">
        <v>1153.0999999999999</v>
      </c>
    </row>
    <row r="7974" spans="3:9">
      <c r="C7974" s="869" t="s">
        <v>2087</v>
      </c>
      <c r="D7974" s="872">
        <v>0.70833333333333337</v>
      </c>
      <c r="E7974" s="871">
        <v>640.1</v>
      </c>
      <c r="F7974" s="871">
        <v>482</v>
      </c>
      <c r="G7974" s="504">
        <v>640.1</v>
      </c>
      <c r="H7974" s="504">
        <v>482</v>
      </c>
      <c r="I7974" s="510">
        <v>1122.0999999999999</v>
      </c>
    </row>
    <row r="7975" spans="3:9">
      <c r="C7975" s="869" t="s">
        <v>2087</v>
      </c>
      <c r="D7975" s="872">
        <v>0.75</v>
      </c>
      <c r="E7975" s="871">
        <v>639.9</v>
      </c>
      <c r="F7975" s="871">
        <v>418</v>
      </c>
      <c r="G7975" s="504">
        <v>639.9</v>
      </c>
      <c r="H7975" s="504">
        <v>418</v>
      </c>
      <c r="I7975" s="510">
        <v>1057.9000000000001</v>
      </c>
    </row>
    <row r="7976" spans="3:9">
      <c r="C7976" s="869" t="s">
        <v>2087</v>
      </c>
      <c r="D7976" s="872">
        <v>0.79166666666666663</v>
      </c>
      <c r="E7976" s="871">
        <v>639.9</v>
      </c>
      <c r="F7976" s="871">
        <v>496</v>
      </c>
      <c r="G7976" s="504">
        <v>639.9</v>
      </c>
      <c r="H7976" s="504">
        <v>496</v>
      </c>
      <c r="I7976" s="510">
        <v>1135.9000000000001</v>
      </c>
    </row>
    <row r="7977" spans="3:9">
      <c r="C7977" s="869" t="s">
        <v>2087</v>
      </c>
      <c r="D7977" s="872">
        <v>0.83333333333333337</v>
      </c>
      <c r="E7977" s="871">
        <v>640.1</v>
      </c>
      <c r="F7977" s="871">
        <v>509</v>
      </c>
      <c r="G7977" s="504">
        <v>640.1</v>
      </c>
      <c r="H7977" s="504">
        <v>509</v>
      </c>
      <c r="I7977" s="510">
        <v>1149.0999999999999</v>
      </c>
    </row>
    <row r="7978" spans="3:9">
      <c r="C7978" s="869" t="s">
        <v>2087</v>
      </c>
      <c r="D7978" s="872">
        <v>0.875</v>
      </c>
      <c r="E7978" s="871">
        <v>639.79999999999995</v>
      </c>
      <c r="F7978" s="871">
        <v>469</v>
      </c>
      <c r="G7978" s="504">
        <v>639.79999999999995</v>
      </c>
      <c r="H7978" s="504">
        <v>469</v>
      </c>
      <c r="I7978" s="510">
        <v>1108.8</v>
      </c>
    </row>
    <row r="7979" spans="3:9">
      <c r="C7979" s="869" t="s">
        <v>2087</v>
      </c>
      <c r="D7979" s="872">
        <v>0.91666666666666663</v>
      </c>
      <c r="E7979" s="871">
        <v>640.5</v>
      </c>
      <c r="F7979" s="871">
        <v>472</v>
      </c>
      <c r="G7979" s="504">
        <v>640.5</v>
      </c>
      <c r="H7979" s="504">
        <v>472</v>
      </c>
      <c r="I7979" s="510">
        <v>1112.5</v>
      </c>
    </row>
    <row r="7980" spans="3:9">
      <c r="C7980" s="869" t="s">
        <v>2087</v>
      </c>
      <c r="D7980" s="872">
        <v>0.95833333333333337</v>
      </c>
      <c r="E7980" s="871">
        <v>652.6</v>
      </c>
      <c r="F7980" s="871">
        <v>469</v>
      </c>
      <c r="G7980" s="504">
        <v>652.6</v>
      </c>
      <c r="H7980" s="504">
        <v>469</v>
      </c>
      <c r="I7980" s="510">
        <v>1121.5999999999999</v>
      </c>
    </row>
    <row r="7981" spans="3:9">
      <c r="C7981" s="869" t="s">
        <v>2087</v>
      </c>
      <c r="D7981" s="872">
        <v>0</v>
      </c>
      <c r="E7981" s="871">
        <v>670.4</v>
      </c>
      <c r="F7981" s="871">
        <v>480</v>
      </c>
      <c r="G7981" s="504">
        <v>670.4</v>
      </c>
      <c r="H7981" s="504">
        <v>480</v>
      </c>
      <c r="I7981" s="510">
        <v>1150.4000000000001</v>
      </c>
    </row>
    <row r="7982" spans="3:9">
      <c r="C7982" s="869" t="s">
        <v>2087</v>
      </c>
      <c r="D7982" s="872">
        <v>4.1666666666666664E-2</v>
      </c>
      <c r="E7982" s="871">
        <v>670</v>
      </c>
      <c r="F7982" s="871">
        <v>485</v>
      </c>
      <c r="G7982" s="504">
        <v>670</v>
      </c>
      <c r="H7982" s="504">
        <v>485</v>
      </c>
      <c r="I7982" s="510">
        <v>1155</v>
      </c>
    </row>
    <row r="7983" spans="3:9">
      <c r="C7983" s="869" t="s">
        <v>2087</v>
      </c>
      <c r="D7983" s="872">
        <v>8.3333333333333329E-2</v>
      </c>
      <c r="E7983" s="871">
        <v>670</v>
      </c>
      <c r="F7983" s="871">
        <v>485</v>
      </c>
      <c r="G7983" s="504">
        <v>670</v>
      </c>
      <c r="H7983" s="504">
        <v>485</v>
      </c>
      <c r="I7983" s="510">
        <v>1155</v>
      </c>
    </row>
    <row r="7984" spans="3:9">
      <c r="C7984" s="869" t="s">
        <v>2087</v>
      </c>
      <c r="D7984" s="872">
        <v>0.125</v>
      </c>
      <c r="E7984" s="871">
        <v>670</v>
      </c>
      <c r="F7984" s="871">
        <v>499</v>
      </c>
      <c r="G7984" s="504">
        <v>670</v>
      </c>
      <c r="H7984" s="504">
        <v>499</v>
      </c>
      <c r="I7984" s="510">
        <v>1169</v>
      </c>
    </row>
    <row r="7985" spans="3:9">
      <c r="C7985" s="869" t="s">
        <v>2087</v>
      </c>
      <c r="D7985" s="872">
        <v>0.16666666666666666</v>
      </c>
      <c r="E7985" s="871">
        <v>670</v>
      </c>
      <c r="F7985" s="871">
        <v>500</v>
      </c>
      <c r="G7985" s="504">
        <v>670</v>
      </c>
      <c r="H7985" s="504">
        <v>500</v>
      </c>
      <c r="I7985" s="510">
        <v>1170</v>
      </c>
    </row>
    <row r="7986" spans="3:9">
      <c r="C7986" s="869" t="s">
        <v>2087</v>
      </c>
      <c r="D7986" s="872">
        <v>0.20833333333333334</v>
      </c>
      <c r="E7986" s="871">
        <v>670.1</v>
      </c>
      <c r="F7986" s="871">
        <v>500</v>
      </c>
      <c r="G7986" s="504">
        <v>670.1</v>
      </c>
      <c r="H7986" s="504">
        <v>500</v>
      </c>
      <c r="I7986" s="510">
        <v>1170.0999999999999</v>
      </c>
    </row>
    <row r="7987" spans="3:9">
      <c r="C7987" s="869" t="s">
        <v>2087</v>
      </c>
      <c r="D7987" s="872">
        <v>0.25</v>
      </c>
      <c r="E7987" s="871">
        <v>670.1</v>
      </c>
      <c r="F7987" s="871">
        <v>500</v>
      </c>
      <c r="G7987" s="504">
        <v>670.1</v>
      </c>
      <c r="H7987" s="504">
        <v>500</v>
      </c>
      <c r="I7987" s="510">
        <v>1170.0999999999999</v>
      </c>
    </row>
    <row r="7988" spans="3:9">
      <c r="C7988" s="869" t="s">
        <v>2087</v>
      </c>
      <c r="D7988" s="872">
        <v>0.29166666666666669</v>
      </c>
      <c r="E7988" s="871">
        <v>670.2</v>
      </c>
      <c r="F7988" s="871">
        <v>500</v>
      </c>
      <c r="G7988" s="504">
        <v>670.2</v>
      </c>
      <c r="H7988" s="504">
        <v>500</v>
      </c>
      <c r="I7988" s="510">
        <v>1170.2</v>
      </c>
    </row>
    <row r="7989" spans="3:9">
      <c r="C7989" s="869" t="s">
        <v>2087</v>
      </c>
      <c r="D7989" s="872">
        <v>0.33333333333333331</v>
      </c>
      <c r="E7989" s="871">
        <v>669.7</v>
      </c>
      <c r="F7989" s="871">
        <v>500</v>
      </c>
      <c r="G7989" s="504">
        <v>669.7</v>
      </c>
      <c r="H7989" s="504">
        <v>500</v>
      </c>
      <c r="I7989" s="510">
        <v>1169.7</v>
      </c>
    </row>
    <row r="7990" spans="3:9">
      <c r="C7990" s="869" t="s">
        <v>2087</v>
      </c>
      <c r="D7990" s="872">
        <v>0.375</v>
      </c>
      <c r="E7990" s="871">
        <v>669.8</v>
      </c>
      <c r="F7990" s="871">
        <v>507</v>
      </c>
      <c r="G7990" s="504">
        <v>669.8</v>
      </c>
      <c r="H7990" s="504">
        <v>507</v>
      </c>
      <c r="I7990" s="510">
        <v>1176.8</v>
      </c>
    </row>
    <row r="7991" spans="3:9">
      <c r="C7991" s="869" t="s">
        <v>2087</v>
      </c>
      <c r="D7991" s="872">
        <v>0.41666666666666669</v>
      </c>
      <c r="E7991" s="871">
        <v>670.1</v>
      </c>
      <c r="F7991" s="871">
        <v>519</v>
      </c>
      <c r="G7991" s="504">
        <v>670.1</v>
      </c>
      <c r="H7991" s="504">
        <v>519</v>
      </c>
      <c r="I7991" s="510">
        <v>1189.0999999999999</v>
      </c>
    </row>
    <row r="7992" spans="3:9">
      <c r="C7992" s="869" t="s">
        <v>2087</v>
      </c>
      <c r="D7992" s="872">
        <v>0.45833333333333331</v>
      </c>
      <c r="E7992" s="871">
        <v>670.1</v>
      </c>
      <c r="F7992" s="871">
        <v>510</v>
      </c>
      <c r="G7992" s="504">
        <v>670.1</v>
      </c>
      <c r="H7992" s="504">
        <v>510</v>
      </c>
      <c r="I7992" s="510">
        <v>1180.0999999999999</v>
      </c>
    </row>
    <row r="7993" spans="3:9">
      <c r="C7993" s="869" t="s">
        <v>2087</v>
      </c>
      <c r="D7993" s="872">
        <v>0.5</v>
      </c>
      <c r="E7993" s="871">
        <v>663.2</v>
      </c>
      <c r="F7993" s="871">
        <v>477</v>
      </c>
      <c r="G7993" s="504">
        <v>663.2</v>
      </c>
      <c r="H7993" s="504">
        <v>477</v>
      </c>
      <c r="I7993" s="510">
        <v>1140.2</v>
      </c>
    </row>
    <row r="7994" spans="3:9">
      <c r="C7994" s="869" t="s">
        <v>2087</v>
      </c>
      <c r="D7994" s="872">
        <v>0.54166666666666663</v>
      </c>
      <c r="E7994" s="871">
        <v>659.9</v>
      </c>
      <c r="F7994" s="871">
        <v>396</v>
      </c>
      <c r="G7994" s="504">
        <v>659.9</v>
      </c>
      <c r="H7994" s="504">
        <v>396</v>
      </c>
      <c r="I7994" s="510">
        <v>1055.9000000000001</v>
      </c>
    </row>
    <row r="7995" spans="3:9">
      <c r="C7995" s="869" t="s">
        <v>2087</v>
      </c>
      <c r="D7995" s="872">
        <v>0.58333333333333337</v>
      </c>
      <c r="E7995" s="871">
        <v>659.8</v>
      </c>
      <c r="F7995" s="871">
        <v>483</v>
      </c>
      <c r="G7995" s="504">
        <v>659.8</v>
      </c>
      <c r="H7995" s="504">
        <v>483</v>
      </c>
      <c r="I7995" s="510">
        <v>1142.8</v>
      </c>
    </row>
    <row r="7996" spans="3:9">
      <c r="C7996" s="869" t="s">
        <v>2087</v>
      </c>
      <c r="D7996" s="872">
        <v>0.625</v>
      </c>
      <c r="E7996" s="871">
        <v>660</v>
      </c>
      <c r="F7996" s="871">
        <v>523</v>
      </c>
      <c r="G7996" s="504">
        <v>660</v>
      </c>
      <c r="H7996" s="504">
        <v>523</v>
      </c>
      <c r="I7996" s="510">
        <v>1183</v>
      </c>
    </row>
    <row r="7997" spans="3:9">
      <c r="C7997" s="869" t="s">
        <v>2087</v>
      </c>
      <c r="D7997" s="872">
        <v>0.66666666666666663</v>
      </c>
      <c r="E7997" s="871">
        <v>659.9</v>
      </c>
      <c r="F7997" s="871">
        <v>465</v>
      </c>
      <c r="G7997" s="504">
        <v>659.9</v>
      </c>
      <c r="H7997" s="504">
        <v>465</v>
      </c>
      <c r="I7997" s="510">
        <v>1124.9000000000001</v>
      </c>
    </row>
    <row r="7998" spans="3:9">
      <c r="C7998" s="869" t="s">
        <v>2087</v>
      </c>
      <c r="D7998" s="872">
        <v>0.70833333333333337</v>
      </c>
      <c r="E7998" s="871">
        <v>659.9</v>
      </c>
      <c r="F7998" s="871">
        <v>538</v>
      </c>
      <c r="G7998" s="504">
        <v>659.9</v>
      </c>
      <c r="H7998" s="504">
        <v>538</v>
      </c>
      <c r="I7998" s="510">
        <v>1197.9000000000001</v>
      </c>
    </row>
    <row r="7999" spans="3:9">
      <c r="C7999" s="869" t="s">
        <v>2087</v>
      </c>
      <c r="D7999" s="872">
        <v>0.75</v>
      </c>
      <c r="E7999" s="871">
        <v>660.3</v>
      </c>
      <c r="F7999" s="871">
        <v>533</v>
      </c>
      <c r="G7999" s="504">
        <v>660.3</v>
      </c>
      <c r="H7999" s="504">
        <v>533</v>
      </c>
      <c r="I7999" s="510">
        <v>1193.3</v>
      </c>
    </row>
    <row r="8000" spans="3:9">
      <c r="C8000" s="869" t="s">
        <v>2087</v>
      </c>
      <c r="D8000" s="872">
        <v>0.79166666666666663</v>
      </c>
      <c r="E8000" s="871">
        <v>639.4</v>
      </c>
      <c r="F8000" s="871">
        <v>525</v>
      </c>
      <c r="G8000" s="504">
        <v>639.4</v>
      </c>
      <c r="H8000" s="504">
        <v>525</v>
      </c>
      <c r="I8000" s="510">
        <v>1164.4000000000001</v>
      </c>
    </row>
    <row r="8001" spans="3:9">
      <c r="C8001" s="869" t="s">
        <v>2087</v>
      </c>
      <c r="D8001" s="872">
        <v>0.83333333333333337</v>
      </c>
      <c r="E8001" s="871">
        <v>557.4</v>
      </c>
      <c r="F8001" s="871">
        <v>476</v>
      </c>
      <c r="G8001" s="504">
        <v>557.4</v>
      </c>
      <c r="H8001" s="504">
        <v>476</v>
      </c>
      <c r="I8001" s="510">
        <v>1033.4000000000001</v>
      </c>
    </row>
    <row r="8002" spans="3:9">
      <c r="C8002" s="869" t="s">
        <v>2087</v>
      </c>
      <c r="D8002" s="872">
        <v>0.875</v>
      </c>
      <c r="E8002" s="871">
        <v>521.20000000000005</v>
      </c>
      <c r="F8002" s="871">
        <v>458</v>
      </c>
      <c r="G8002" s="504">
        <v>521.20000000000005</v>
      </c>
      <c r="H8002" s="504">
        <v>458</v>
      </c>
      <c r="I8002" s="510">
        <v>979.2</v>
      </c>
    </row>
    <row r="8003" spans="3:9">
      <c r="C8003" s="869" t="s">
        <v>2087</v>
      </c>
      <c r="D8003" s="872">
        <v>0.91666666666666663</v>
      </c>
      <c r="E8003" s="871">
        <v>601.5</v>
      </c>
      <c r="F8003" s="871">
        <v>468</v>
      </c>
      <c r="G8003" s="504">
        <v>601.5</v>
      </c>
      <c r="H8003" s="504">
        <v>468</v>
      </c>
      <c r="I8003" s="510">
        <v>1069.5</v>
      </c>
    </row>
    <row r="8004" spans="3:9">
      <c r="C8004" s="869" t="s">
        <v>2087</v>
      </c>
      <c r="D8004" s="872">
        <v>0.95833333333333337</v>
      </c>
      <c r="E8004" s="871">
        <v>654.5</v>
      </c>
      <c r="F8004" s="871">
        <v>514</v>
      </c>
      <c r="G8004" s="504">
        <v>654.5</v>
      </c>
      <c r="H8004" s="504">
        <v>514</v>
      </c>
      <c r="I8004" s="510">
        <v>1168.5</v>
      </c>
    </row>
    <row r="8005" spans="3:9">
      <c r="C8005" s="869" t="s">
        <v>2087</v>
      </c>
      <c r="D8005" s="872">
        <v>0</v>
      </c>
      <c r="E8005" s="871">
        <v>666.9</v>
      </c>
      <c r="F8005" s="871">
        <v>477</v>
      </c>
      <c r="G8005" s="504">
        <v>666.9</v>
      </c>
      <c r="H8005" s="504">
        <v>477</v>
      </c>
      <c r="I8005" s="510">
        <v>1143.9000000000001</v>
      </c>
    </row>
    <row r="8006" spans="3:9">
      <c r="C8006" s="869" t="s">
        <v>2087</v>
      </c>
      <c r="D8006" s="872">
        <v>4.1666666666666664E-2</v>
      </c>
      <c r="E8006" s="871">
        <v>569.29999999999995</v>
      </c>
      <c r="F8006" s="871">
        <v>496</v>
      </c>
      <c r="G8006" s="504">
        <v>569.29999999999995</v>
      </c>
      <c r="H8006" s="504">
        <v>496</v>
      </c>
      <c r="I8006" s="510">
        <v>1065.3</v>
      </c>
    </row>
    <row r="8007" spans="3:9">
      <c r="C8007" s="869" t="s">
        <v>2087</v>
      </c>
      <c r="D8007" s="872">
        <v>8.3333333333333329E-2</v>
      </c>
      <c r="E8007" s="871">
        <v>400.8</v>
      </c>
      <c r="F8007" s="871">
        <v>449</v>
      </c>
      <c r="G8007" s="504">
        <v>400.8</v>
      </c>
      <c r="H8007" s="504">
        <v>449</v>
      </c>
      <c r="I8007" s="510">
        <v>849.8</v>
      </c>
    </row>
    <row r="8008" spans="3:9">
      <c r="C8008" s="869" t="s">
        <v>2087</v>
      </c>
      <c r="D8008" s="872">
        <v>0.125</v>
      </c>
      <c r="E8008" s="871">
        <v>147.30000000000001</v>
      </c>
      <c r="F8008" s="871">
        <v>413</v>
      </c>
      <c r="G8008" s="504">
        <v>147.30000000000001</v>
      </c>
      <c r="H8008" s="504">
        <v>413</v>
      </c>
      <c r="I8008" s="510">
        <v>560.29999999999995</v>
      </c>
    </row>
    <row r="8009" spans="3:9">
      <c r="C8009" s="869" t="s">
        <v>2087</v>
      </c>
      <c r="D8009" s="872">
        <v>0.16666666666666666</v>
      </c>
      <c r="E8009" s="871">
        <v>-1.2</v>
      </c>
      <c r="F8009" s="871">
        <v>387</v>
      </c>
      <c r="G8009" s="504">
        <v>0</v>
      </c>
      <c r="H8009" s="504">
        <v>387</v>
      </c>
      <c r="I8009" s="510">
        <v>387</v>
      </c>
    </row>
    <row r="8010" spans="3:9">
      <c r="C8010" s="869" t="s">
        <v>2087</v>
      </c>
      <c r="D8010" s="872">
        <v>0.20833333333333334</v>
      </c>
      <c r="E8010" s="871">
        <v>-1.3</v>
      </c>
      <c r="F8010" s="871">
        <v>418</v>
      </c>
      <c r="G8010" s="504">
        <v>0</v>
      </c>
      <c r="H8010" s="504">
        <v>418</v>
      </c>
      <c r="I8010" s="510">
        <v>418</v>
      </c>
    </row>
    <row r="8011" spans="3:9">
      <c r="C8011" s="869" t="s">
        <v>2087</v>
      </c>
      <c r="D8011" s="872">
        <v>0.25</v>
      </c>
      <c r="E8011" s="871">
        <v>-1.2</v>
      </c>
      <c r="F8011" s="871">
        <v>480</v>
      </c>
      <c r="G8011" s="504">
        <v>0</v>
      </c>
      <c r="H8011" s="504">
        <v>480</v>
      </c>
      <c r="I8011" s="510">
        <v>480</v>
      </c>
    </row>
    <row r="8012" spans="3:9">
      <c r="C8012" s="869" t="s">
        <v>2087</v>
      </c>
      <c r="D8012" s="872">
        <v>0.29166666666666669</v>
      </c>
      <c r="E8012" s="871">
        <v>267.8</v>
      </c>
      <c r="F8012" s="871">
        <v>503</v>
      </c>
      <c r="G8012" s="504">
        <v>267.8</v>
      </c>
      <c r="H8012" s="504">
        <v>503</v>
      </c>
      <c r="I8012" s="510">
        <v>770.8</v>
      </c>
    </row>
    <row r="8013" spans="3:9">
      <c r="C8013" s="869" t="s">
        <v>2087</v>
      </c>
      <c r="D8013" s="872">
        <v>0.33333333333333331</v>
      </c>
      <c r="E8013" s="871">
        <v>637.29999999999995</v>
      </c>
      <c r="F8013" s="871">
        <v>577</v>
      </c>
      <c r="G8013" s="504">
        <v>637.29999999999995</v>
      </c>
      <c r="H8013" s="504">
        <v>577</v>
      </c>
      <c r="I8013" s="510">
        <v>1214.3</v>
      </c>
    </row>
    <row r="8014" spans="3:9">
      <c r="C8014" s="869" t="s">
        <v>2087</v>
      </c>
      <c r="D8014" s="872">
        <v>0.375</v>
      </c>
      <c r="E8014" s="871">
        <v>613.9</v>
      </c>
      <c r="F8014" s="871">
        <v>570</v>
      </c>
      <c r="G8014" s="504">
        <v>613.9</v>
      </c>
      <c r="H8014" s="504">
        <v>570</v>
      </c>
      <c r="I8014" s="510">
        <v>1183.9000000000001</v>
      </c>
    </row>
    <row r="8015" spans="3:9">
      <c r="C8015" s="869" t="s">
        <v>2087</v>
      </c>
      <c r="D8015" s="872">
        <v>0.41666666666666669</v>
      </c>
      <c r="E8015" s="871">
        <v>600.79999999999995</v>
      </c>
      <c r="F8015" s="871">
        <v>481</v>
      </c>
      <c r="G8015" s="504">
        <v>600.79999999999995</v>
      </c>
      <c r="H8015" s="504">
        <v>481</v>
      </c>
      <c r="I8015" s="510">
        <v>1081.8</v>
      </c>
    </row>
    <row r="8016" spans="3:9">
      <c r="C8016" s="869" t="s">
        <v>2087</v>
      </c>
      <c r="D8016" s="872">
        <v>0.45833333333333331</v>
      </c>
      <c r="E8016" s="871">
        <v>610.29999999999995</v>
      </c>
      <c r="F8016" s="871">
        <v>424</v>
      </c>
      <c r="G8016" s="504">
        <v>610.29999999999995</v>
      </c>
      <c r="H8016" s="504">
        <v>424</v>
      </c>
      <c r="I8016" s="510">
        <v>1034.3</v>
      </c>
    </row>
    <row r="8017" spans="3:9">
      <c r="C8017" s="869" t="s">
        <v>2087</v>
      </c>
      <c r="D8017" s="872">
        <v>0.5</v>
      </c>
      <c r="E8017" s="871">
        <v>641.6</v>
      </c>
      <c r="F8017" s="871">
        <v>405</v>
      </c>
      <c r="G8017" s="504">
        <v>641.6</v>
      </c>
      <c r="H8017" s="504">
        <v>405</v>
      </c>
      <c r="I8017" s="510">
        <v>1046.5999999999999</v>
      </c>
    </row>
    <row r="8018" spans="3:9">
      <c r="C8018" s="869" t="s">
        <v>2087</v>
      </c>
      <c r="D8018" s="872">
        <v>0.54166666666666663</v>
      </c>
      <c r="E8018" s="871">
        <v>599.9</v>
      </c>
      <c r="F8018" s="871">
        <v>430</v>
      </c>
      <c r="G8018" s="504">
        <v>599.9</v>
      </c>
      <c r="H8018" s="504">
        <v>430</v>
      </c>
      <c r="I8018" s="510">
        <v>1029.9000000000001</v>
      </c>
    </row>
    <row r="8019" spans="3:9">
      <c r="C8019" s="869" t="s">
        <v>2087</v>
      </c>
      <c r="D8019" s="872">
        <v>0.58333333333333337</v>
      </c>
      <c r="E8019" s="871">
        <v>597.70000000000005</v>
      </c>
      <c r="F8019" s="871">
        <v>446</v>
      </c>
      <c r="G8019" s="504">
        <v>597.70000000000005</v>
      </c>
      <c r="H8019" s="504">
        <v>446</v>
      </c>
      <c r="I8019" s="510">
        <v>1043.7</v>
      </c>
    </row>
    <row r="8020" spans="3:9">
      <c r="C8020" s="869" t="s">
        <v>2087</v>
      </c>
      <c r="D8020" s="872">
        <v>0.625</v>
      </c>
      <c r="E8020" s="871">
        <v>628</v>
      </c>
      <c r="F8020" s="871">
        <v>465</v>
      </c>
      <c r="G8020" s="504">
        <v>628</v>
      </c>
      <c r="H8020" s="504">
        <v>465</v>
      </c>
      <c r="I8020" s="510">
        <v>1093</v>
      </c>
    </row>
    <row r="8021" spans="3:9">
      <c r="C8021" s="869" t="s">
        <v>2087</v>
      </c>
      <c r="D8021" s="872">
        <v>0.66666666666666663</v>
      </c>
      <c r="E8021" s="871">
        <v>659.9</v>
      </c>
      <c r="F8021" s="871">
        <v>449</v>
      </c>
      <c r="G8021" s="504">
        <v>659.9</v>
      </c>
      <c r="H8021" s="504">
        <v>449</v>
      </c>
      <c r="I8021" s="510">
        <v>1108.9000000000001</v>
      </c>
    </row>
    <row r="8022" spans="3:9">
      <c r="C8022" s="869" t="s">
        <v>2087</v>
      </c>
      <c r="D8022" s="872">
        <v>0.70833333333333337</v>
      </c>
      <c r="E8022" s="871">
        <v>660.1</v>
      </c>
      <c r="F8022" s="871">
        <v>466</v>
      </c>
      <c r="G8022" s="504">
        <v>660.1</v>
      </c>
      <c r="H8022" s="504">
        <v>466</v>
      </c>
      <c r="I8022" s="510">
        <v>1126.0999999999999</v>
      </c>
    </row>
    <row r="8023" spans="3:9">
      <c r="C8023" s="869" t="s">
        <v>2087</v>
      </c>
      <c r="D8023" s="872">
        <v>0.75</v>
      </c>
      <c r="E8023" s="871">
        <v>666.9</v>
      </c>
      <c r="F8023" s="871">
        <v>487</v>
      </c>
      <c r="G8023" s="504">
        <v>666.9</v>
      </c>
      <c r="H8023" s="504">
        <v>487</v>
      </c>
      <c r="I8023" s="510">
        <v>1153.9000000000001</v>
      </c>
    </row>
    <row r="8024" spans="3:9">
      <c r="C8024" s="869" t="s">
        <v>2087</v>
      </c>
      <c r="D8024" s="872">
        <v>0.79166666666666663</v>
      </c>
      <c r="E8024" s="871">
        <v>680.3</v>
      </c>
      <c r="F8024" s="871">
        <v>497</v>
      </c>
      <c r="G8024" s="504">
        <v>680.3</v>
      </c>
      <c r="H8024" s="504">
        <v>497</v>
      </c>
      <c r="I8024" s="510">
        <v>1177.3</v>
      </c>
    </row>
    <row r="8025" spans="3:9">
      <c r="C8025" s="869" t="s">
        <v>2087</v>
      </c>
      <c r="D8025" s="872">
        <v>0.83333333333333337</v>
      </c>
      <c r="E8025" s="871">
        <v>638</v>
      </c>
      <c r="F8025" s="871">
        <v>393</v>
      </c>
      <c r="G8025" s="504">
        <v>638</v>
      </c>
      <c r="H8025" s="504">
        <v>393</v>
      </c>
      <c r="I8025" s="510">
        <v>1031</v>
      </c>
    </row>
    <row r="8026" spans="3:9">
      <c r="C8026" s="869" t="s">
        <v>2087</v>
      </c>
      <c r="D8026" s="872">
        <v>0.875</v>
      </c>
      <c r="E8026" s="871">
        <v>600</v>
      </c>
      <c r="F8026" s="871">
        <v>410</v>
      </c>
      <c r="G8026" s="504">
        <v>600</v>
      </c>
      <c r="H8026" s="504">
        <v>410</v>
      </c>
      <c r="I8026" s="510">
        <v>1010</v>
      </c>
    </row>
    <row r="8027" spans="3:9">
      <c r="C8027" s="869" t="s">
        <v>2087</v>
      </c>
      <c r="D8027" s="872">
        <v>0.91666666666666663</v>
      </c>
      <c r="E8027" s="871">
        <v>599.79999999999995</v>
      </c>
      <c r="F8027" s="871">
        <v>425</v>
      </c>
      <c r="G8027" s="504">
        <v>599.79999999999995</v>
      </c>
      <c r="H8027" s="504">
        <v>425</v>
      </c>
      <c r="I8027" s="510">
        <v>1024.8</v>
      </c>
    </row>
    <row r="8028" spans="3:9">
      <c r="C8028" s="869" t="s">
        <v>2087</v>
      </c>
      <c r="D8028" s="872">
        <v>0.95833333333333337</v>
      </c>
      <c r="E8028" s="871">
        <v>616</v>
      </c>
      <c r="F8028" s="871">
        <v>414</v>
      </c>
      <c r="G8028" s="504">
        <v>616</v>
      </c>
      <c r="H8028" s="504">
        <v>414</v>
      </c>
      <c r="I8028" s="510">
        <v>1030</v>
      </c>
    </row>
    <row r="8029" spans="3:9">
      <c r="C8029" s="869" t="s">
        <v>2087</v>
      </c>
      <c r="D8029" s="872">
        <v>0</v>
      </c>
      <c r="E8029" s="871">
        <v>640.29999999999995</v>
      </c>
      <c r="F8029" s="871">
        <v>378</v>
      </c>
      <c r="G8029" s="504">
        <v>640.29999999999995</v>
      </c>
      <c r="H8029" s="504">
        <v>378</v>
      </c>
      <c r="I8029" s="510">
        <v>1018.3</v>
      </c>
    </row>
    <row r="8030" spans="3:9">
      <c r="C8030" s="869" t="s">
        <v>2087</v>
      </c>
      <c r="D8030" s="872">
        <v>4.1666666666666664E-2</v>
      </c>
      <c r="E8030" s="871">
        <v>640.4</v>
      </c>
      <c r="F8030" s="871">
        <v>416</v>
      </c>
      <c r="G8030" s="504">
        <v>640.4</v>
      </c>
      <c r="H8030" s="504">
        <v>416</v>
      </c>
      <c r="I8030" s="510">
        <v>1056.4000000000001</v>
      </c>
    </row>
    <row r="8031" spans="3:9">
      <c r="C8031" s="869" t="s">
        <v>2087</v>
      </c>
      <c r="D8031" s="872">
        <v>8.3333333333333329E-2</v>
      </c>
      <c r="E8031" s="871">
        <v>640.1</v>
      </c>
      <c r="F8031" s="871">
        <v>461</v>
      </c>
      <c r="G8031" s="504">
        <v>640.1</v>
      </c>
      <c r="H8031" s="504">
        <v>461</v>
      </c>
      <c r="I8031" s="510">
        <v>1101.0999999999999</v>
      </c>
    </row>
    <row r="8032" spans="3:9">
      <c r="C8032" s="869" t="s">
        <v>2087</v>
      </c>
      <c r="D8032" s="872">
        <v>0.125</v>
      </c>
      <c r="E8032" s="871">
        <v>633.20000000000005</v>
      </c>
      <c r="F8032" s="871">
        <v>447</v>
      </c>
      <c r="G8032" s="504">
        <v>633.20000000000005</v>
      </c>
      <c r="H8032" s="504">
        <v>447</v>
      </c>
      <c r="I8032" s="510">
        <v>1080.2</v>
      </c>
    </row>
    <row r="8033" spans="3:9">
      <c r="C8033" s="869" t="s">
        <v>2087</v>
      </c>
      <c r="D8033" s="872">
        <v>0.16666666666666666</v>
      </c>
      <c r="E8033" s="871">
        <v>588.70000000000005</v>
      </c>
      <c r="F8033" s="871">
        <v>415</v>
      </c>
      <c r="G8033" s="504">
        <v>588.70000000000005</v>
      </c>
      <c r="H8033" s="504">
        <v>415</v>
      </c>
      <c r="I8033" s="510">
        <v>1003.7</v>
      </c>
    </row>
    <row r="8034" spans="3:9">
      <c r="C8034" s="869" t="s">
        <v>2087</v>
      </c>
      <c r="D8034" s="872">
        <v>0.20833333333333334</v>
      </c>
      <c r="E8034" s="871">
        <v>590.4</v>
      </c>
      <c r="F8034" s="871">
        <v>382</v>
      </c>
      <c r="G8034" s="504">
        <v>590.4</v>
      </c>
      <c r="H8034" s="504">
        <v>382</v>
      </c>
      <c r="I8034" s="510">
        <v>972.4</v>
      </c>
    </row>
    <row r="8035" spans="3:9">
      <c r="C8035" s="869" t="s">
        <v>2087</v>
      </c>
      <c r="D8035" s="872">
        <v>0.25</v>
      </c>
      <c r="E8035" s="871">
        <v>589.9</v>
      </c>
      <c r="F8035" s="871">
        <v>376</v>
      </c>
      <c r="G8035" s="504">
        <v>589.9</v>
      </c>
      <c r="H8035" s="504">
        <v>376</v>
      </c>
      <c r="I8035" s="510">
        <v>965.9</v>
      </c>
    </row>
    <row r="8036" spans="3:9">
      <c r="C8036" s="869" t="s">
        <v>2087</v>
      </c>
      <c r="D8036" s="872">
        <v>0.29166666666666669</v>
      </c>
      <c r="E8036" s="871">
        <v>589.79999999999995</v>
      </c>
      <c r="F8036" s="871">
        <v>412</v>
      </c>
      <c r="G8036" s="504">
        <v>589.79999999999995</v>
      </c>
      <c r="H8036" s="504">
        <v>412</v>
      </c>
      <c r="I8036" s="510">
        <v>1001.8</v>
      </c>
    </row>
    <row r="8037" spans="3:9">
      <c r="C8037" s="869" t="s">
        <v>2087</v>
      </c>
      <c r="D8037" s="872">
        <v>0.33333333333333331</v>
      </c>
      <c r="E8037" s="871">
        <v>592.20000000000005</v>
      </c>
      <c r="F8037" s="871">
        <v>455</v>
      </c>
      <c r="G8037" s="504">
        <v>592.20000000000005</v>
      </c>
      <c r="H8037" s="504">
        <v>455</v>
      </c>
      <c r="I8037" s="510">
        <v>1047.2</v>
      </c>
    </row>
    <row r="8038" spans="3:9">
      <c r="C8038" s="869" t="s">
        <v>2087</v>
      </c>
      <c r="D8038" s="872">
        <v>0.375</v>
      </c>
      <c r="E8038" s="871">
        <v>680.3</v>
      </c>
      <c r="F8038" s="871">
        <v>500</v>
      </c>
      <c r="G8038" s="504">
        <v>680.3</v>
      </c>
      <c r="H8038" s="504">
        <v>500</v>
      </c>
      <c r="I8038" s="510">
        <v>1180.3</v>
      </c>
    </row>
    <row r="8039" spans="3:9">
      <c r="C8039" s="869" t="s">
        <v>2087</v>
      </c>
      <c r="D8039" s="872">
        <v>0.41666666666666669</v>
      </c>
      <c r="E8039" s="871">
        <v>610</v>
      </c>
      <c r="F8039" s="871">
        <v>454</v>
      </c>
      <c r="G8039" s="504">
        <v>610</v>
      </c>
      <c r="H8039" s="504">
        <v>454</v>
      </c>
      <c r="I8039" s="510">
        <v>1064</v>
      </c>
    </row>
    <row r="8040" spans="3:9">
      <c r="C8040" s="869" t="s">
        <v>2087</v>
      </c>
      <c r="D8040" s="872">
        <v>0.45833333333333331</v>
      </c>
      <c r="E8040" s="871">
        <v>610.29999999999995</v>
      </c>
      <c r="F8040" s="871">
        <v>421</v>
      </c>
      <c r="G8040" s="504">
        <v>610.29999999999995</v>
      </c>
      <c r="H8040" s="504">
        <v>421</v>
      </c>
      <c r="I8040" s="510">
        <v>1031.3</v>
      </c>
    </row>
    <row r="8041" spans="3:9">
      <c r="C8041" s="869" t="s">
        <v>2087</v>
      </c>
      <c r="D8041" s="872">
        <v>0.5</v>
      </c>
      <c r="E8041" s="871">
        <v>599.29999999999995</v>
      </c>
      <c r="F8041" s="871">
        <v>408</v>
      </c>
      <c r="G8041" s="504">
        <v>599.29999999999995</v>
      </c>
      <c r="H8041" s="504">
        <v>408</v>
      </c>
      <c r="I8041" s="510">
        <v>1007.3</v>
      </c>
    </row>
    <row r="8042" spans="3:9">
      <c r="C8042" s="869" t="s">
        <v>2087</v>
      </c>
      <c r="D8042" s="872">
        <v>0.54166666666666663</v>
      </c>
      <c r="E8042" s="871">
        <v>589.6</v>
      </c>
      <c r="F8042" s="871">
        <v>418</v>
      </c>
      <c r="G8042" s="504">
        <v>589.6</v>
      </c>
      <c r="H8042" s="504">
        <v>418</v>
      </c>
      <c r="I8042" s="510">
        <v>1007.6</v>
      </c>
    </row>
    <row r="8043" spans="3:9">
      <c r="C8043" s="869" t="s">
        <v>2087</v>
      </c>
      <c r="D8043" s="872">
        <v>0.58333333333333337</v>
      </c>
      <c r="E8043" s="871">
        <v>579.6</v>
      </c>
      <c r="F8043" s="871">
        <v>382</v>
      </c>
      <c r="G8043" s="504">
        <v>579.6</v>
      </c>
      <c r="H8043" s="504">
        <v>382</v>
      </c>
      <c r="I8043" s="510">
        <v>961.6</v>
      </c>
    </row>
    <row r="8044" spans="3:9">
      <c r="C8044" s="869" t="s">
        <v>2087</v>
      </c>
      <c r="D8044" s="872">
        <v>0.625</v>
      </c>
      <c r="E8044" s="871">
        <v>580.1</v>
      </c>
      <c r="F8044" s="871">
        <v>364</v>
      </c>
      <c r="G8044" s="504">
        <v>580.1</v>
      </c>
      <c r="H8044" s="504">
        <v>364</v>
      </c>
      <c r="I8044" s="510">
        <v>944.1</v>
      </c>
    </row>
    <row r="8045" spans="3:9">
      <c r="C8045" s="869" t="s">
        <v>2087</v>
      </c>
      <c r="D8045" s="872">
        <v>0.66666666666666663</v>
      </c>
      <c r="E8045" s="871">
        <v>579.9</v>
      </c>
      <c r="F8045" s="871">
        <v>470</v>
      </c>
      <c r="G8045" s="504">
        <v>579.9</v>
      </c>
      <c r="H8045" s="504">
        <v>470</v>
      </c>
      <c r="I8045" s="510">
        <v>1049.9000000000001</v>
      </c>
    </row>
    <row r="8046" spans="3:9">
      <c r="C8046" s="869" t="s">
        <v>2087</v>
      </c>
      <c r="D8046" s="872">
        <v>0.70833333333333337</v>
      </c>
      <c r="E8046" s="871">
        <v>580.20000000000005</v>
      </c>
      <c r="F8046" s="871">
        <v>388</v>
      </c>
      <c r="G8046" s="504">
        <v>580.20000000000005</v>
      </c>
      <c r="H8046" s="504">
        <v>388</v>
      </c>
      <c r="I8046" s="510">
        <v>968.2</v>
      </c>
    </row>
    <row r="8047" spans="3:9">
      <c r="C8047" s="869" t="s">
        <v>2087</v>
      </c>
      <c r="D8047" s="872">
        <v>0.75</v>
      </c>
      <c r="E8047" s="871">
        <v>580</v>
      </c>
      <c r="F8047" s="871">
        <v>407</v>
      </c>
      <c r="G8047" s="504">
        <v>580</v>
      </c>
      <c r="H8047" s="504">
        <v>407</v>
      </c>
      <c r="I8047" s="510">
        <v>987</v>
      </c>
    </row>
    <row r="8048" spans="3:9">
      <c r="C8048" s="869" t="s">
        <v>2087</v>
      </c>
      <c r="D8048" s="872">
        <v>0.79166666666666663</v>
      </c>
      <c r="E8048" s="871">
        <v>580.1</v>
      </c>
      <c r="F8048" s="871">
        <v>485</v>
      </c>
      <c r="G8048" s="504">
        <v>580.1</v>
      </c>
      <c r="H8048" s="504">
        <v>485</v>
      </c>
      <c r="I8048" s="510">
        <v>1065.0999999999999</v>
      </c>
    </row>
    <row r="8049" spans="3:9">
      <c r="C8049" s="869" t="s">
        <v>2087</v>
      </c>
      <c r="D8049" s="872">
        <v>0.83333333333333337</v>
      </c>
      <c r="E8049" s="871">
        <v>580.1</v>
      </c>
      <c r="F8049" s="871">
        <v>441</v>
      </c>
      <c r="G8049" s="504">
        <v>580.1</v>
      </c>
      <c r="H8049" s="504">
        <v>441</v>
      </c>
      <c r="I8049" s="510">
        <v>1021.1</v>
      </c>
    </row>
    <row r="8050" spans="3:9">
      <c r="C8050" s="869" t="s">
        <v>2087</v>
      </c>
      <c r="D8050" s="872">
        <v>0.875</v>
      </c>
      <c r="E8050" s="871">
        <v>579.79999999999995</v>
      </c>
      <c r="F8050" s="871">
        <v>429</v>
      </c>
      <c r="G8050" s="504">
        <v>579.79999999999995</v>
      </c>
      <c r="H8050" s="504">
        <v>429</v>
      </c>
      <c r="I8050" s="510">
        <v>1008.8</v>
      </c>
    </row>
    <row r="8051" spans="3:9">
      <c r="C8051" s="869" t="s">
        <v>2087</v>
      </c>
      <c r="D8051" s="872">
        <v>0.91666666666666663</v>
      </c>
      <c r="E8051" s="871">
        <v>580.1</v>
      </c>
      <c r="F8051" s="871">
        <v>415</v>
      </c>
      <c r="G8051" s="504">
        <v>580.1</v>
      </c>
      <c r="H8051" s="504">
        <v>415</v>
      </c>
      <c r="I8051" s="510">
        <v>995.1</v>
      </c>
    </row>
    <row r="8052" spans="3:9">
      <c r="C8052" s="869" t="s">
        <v>2087</v>
      </c>
      <c r="D8052" s="872">
        <v>0.95833333333333337</v>
      </c>
      <c r="E8052" s="871">
        <v>579.5</v>
      </c>
      <c r="F8052" s="871">
        <v>408</v>
      </c>
      <c r="G8052" s="504">
        <v>579.5</v>
      </c>
      <c r="H8052" s="504">
        <v>408</v>
      </c>
      <c r="I8052" s="510">
        <v>987.5</v>
      </c>
    </row>
    <row r="8053" spans="3:9">
      <c r="C8053" s="869" t="s">
        <v>2087</v>
      </c>
      <c r="D8053" s="872">
        <v>0</v>
      </c>
      <c r="E8053" s="871">
        <v>580.29999999999995</v>
      </c>
      <c r="F8053" s="871">
        <v>467</v>
      </c>
      <c r="G8053" s="504">
        <v>580.29999999999995</v>
      </c>
      <c r="H8053" s="504">
        <v>467</v>
      </c>
      <c r="I8053" s="510">
        <v>1047.3</v>
      </c>
    </row>
    <row r="8054" spans="3:9">
      <c r="C8054" s="869" t="s">
        <v>2087</v>
      </c>
      <c r="D8054" s="872">
        <v>4.1666666666666664E-2</v>
      </c>
      <c r="E8054" s="871">
        <v>579.6</v>
      </c>
      <c r="F8054" s="871">
        <v>461</v>
      </c>
      <c r="G8054" s="504">
        <v>579.6</v>
      </c>
      <c r="H8054" s="504">
        <v>461</v>
      </c>
      <c r="I8054" s="510">
        <v>1040.5999999999999</v>
      </c>
    </row>
    <row r="8055" spans="3:9">
      <c r="C8055" s="869" t="s">
        <v>2087</v>
      </c>
      <c r="D8055" s="872">
        <v>8.3333333333333329E-2</v>
      </c>
      <c r="E8055" s="871">
        <v>580.29999999999995</v>
      </c>
      <c r="F8055" s="871">
        <v>437</v>
      </c>
      <c r="G8055" s="504">
        <v>580.29999999999995</v>
      </c>
      <c r="H8055" s="504">
        <v>437</v>
      </c>
      <c r="I8055" s="510">
        <v>1017.3</v>
      </c>
    </row>
    <row r="8056" spans="3:9">
      <c r="C8056" s="869" t="s">
        <v>2087</v>
      </c>
      <c r="D8056" s="872">
        <v>0.125</v>
      </c>
      <c r="E8056" s="871">
        <v>579.9</v>
      </c>
      <c r="F8056" s="871">
        <v>436</v>
      </c>
      <c r="G8056" s="504">
        <v>579.9</v>
      </c>
      <c r="H8056" s="504">
        <v>436</v>
      </c>
      <c r="I8056" s="510">
        <v>1015.9</v>
      </c>
    </row>
    <row r="8057" spans="3:9">
      <c r="C8057" s="869" t="s">
        <v>2087</v>
      </c>
      <c r="D8057" s="872">
        <v>0.16666666666666666</v>
      </c>
      <c r="E8057" s="871">
        <v>580.1</v>
      </c>
      <c r="F8057" s="871">
        <v>434</v>
      </c>
      <c r="G8057" s="504">
        <v>580.1</v>
      </c>
      <c r="H8057" s="504">
        <v>434</v>
      </c>
      <c r="I8057" s="510">
        <v>1014.1</v>
      </c>
    </row>
    <row r="8058" spans="3:9">
      <c r="C8058" s="869" t="s">
        <v>2087</v>
      </c>
      <c r="D8058" s="872">
        <v>0.20833333333333334</v>
      </c>
      <c r="E8058" s="871">
        <v>579.79999999999995</v>
      </c>
      <c r="F8058" s="871">
        <v>433</v>
      </c>
      <c r="G8058" s="504">
        <v>579.79999999999995</v>
      </c>
      <c r="H8058" s="504">
        <v>433</v>
      </c>
      <c r="I8058" s="510">
        <v>1012.8</v>
      </c>
    </row>
    <row r="8059" spans="3:9">
      <c r="C8059" s="869" t="s">
        <v>2087</v>
      </c>
      <c r="D8059" s="872">
        <v>0.25</v>
      </c>
      <c r="E8059" s="871">
        <v>580.1</v>
      </c>
      <c r="F8059" s="871">
        <v>432</v>
      </c>
      <c r="G8059" s="504">
        <v>580.1</v>
      </c>
      <c r="H8059" s="504">
        <v>432</v>
      </c>
      <c r="I8059" s="510">
        <v>1012.1</v>
      </c>
    </row>
    <row r="8060" spans="3:9">
      <c r="C8060" s="869" t="s">
        <v>2087</v>
      </c>
      <c r="D8060" s="872">
        <v>0.29166666666666669</v>
      </c>
      <c r="E8060" s="871">
        <v>564.70000000000005</v>
      </c>
      <c r="F8060" s="871">
        <v>424</v>
      </c>
      <c r="G8060" s="504">
        <v>564.70000000000005</v>
      </c>
      <c r="H8060" s="504">
        <v>424</v>
      </c>
      <c r="I8060" s="510">
        <v>988.7</v>
      </c>
    </row>
    <row r="8061" spans="3:9">
      <c r="C8061" s="869" t="s">
        <v>2087</v>
      </c>
      <c r="D8061" s="872">
        <v>0.33333333333333331</v>
      </c>
      <c r="E8061" s="871">
        <v>564.29999999999995</v>
      </c>
      <c r="F8061" s="871">
        <v>408</v>
      </c>
      <c r="G8061" s="504">
        <v>564.29999999999995</v>
      </c>
      <c r="H8061" s="504">
        <v>408</v>
      </c>
      <c r="I8061" s="510">
        <v>972.3</v>
      </c>
    </row>
    <row r="8062" spans="3:9">
      <c r="C8062" s="869" t="s">
        <v>2087</v>
      </c>
      <c r="D8062" s="872">
        <v>0.375</v>
      </c>
      <c r="E8062" s="871">
        <v>571.5</v>
      </c>
      <c r="F8062" s="871">
        <v>403</v>
      </c>
      <c r="G8062" s="504">
        <v>571.5</v>
      </c>
      <c r="H8062" s="504">
        <v>403</v>
      </c>
      <c r="I8062" s="510">
        <v>974.5</v>
      </c>
    </row>
    <row r="8063" spans="3:9">
      <c r="C8063" s="869" t="s">
        <v>2087</v>
      </c>
      <c r="D8063" s="872">
        <v>0.41666666666666669</v>
      </c>
      <c r="E8063" s="871">
        <v>575.5</v>
      </c>
      <c r="F8063" s="871">
        <v>397</v>
      </c>
      <c r="G8063" s="504">
        <v>575.5</v>
      </c>
      <c r="H8063" s="504">
        <v>397</v>
      </c>
      <c r="I8063" s="510">
        <v>972.5</v>
      </c>
    </row>
    <row r="8064" spans="3:9">
      <c r="C8064" s="869" t="s">
        <v>2087</v>
      </c>
      <c r="D8064" s="872">
        <v>0.45833333333333331</v>
      </c>
      <c r="E8064" s="871">
        <v>601.5</v>
      </c>
      <c r="F8064" s="871">
        <v>406</v>
      </c>
      <c r="G8064" s="504">
        <v>601.5</v>
      </c>
      <c r="H8064" s="504">
        <v>406</v>
      </c>
      <c r="I8064" s="510">
        <v>1007.5</v>
      </c>
    </row>
    <row r="8065" spans="3:9">
      <c r="C8065" s="869" t="s">
        <v>2087</v>
      </c>
      <c r="D8065" s="872">
        <v>0.5</v>
      </c>
      <c r="E8065" s="871">
        <v>568.4</v>
      </c>
      <c r="F8065" s="871">
        <v>401</v>
      </c>
      <c r="G8065" s="504">
        <v>568.4</v>
      </c>
      <c r="H8065" s="504">
        <v>401</v>
      </c>
      <c r="I8065" s="510">
        <v>969.4</v>
      </c>
    </row>
    <row r="8066" spans="3:9">
      <c r="C8066" s="869" t="s">
        <v>2087</v>
      </c>
      <c r="D8066" s="872">
        <v>0.54166666666666663</v>
      </c>
      <c r="E8066" s="871">
        <v>566.5</v>
      </c>
      <c r="F8066" s="871">
        <v>407</v>
      </c>
      <c r="G8066" s="504">
        <v>566.5</v>
      </c>
      <c r="H8066" s="504">
        <v>407</v>
      </c>
      <c r="I8066" s="510">
        <v>973.5</v>
      </c>
    </row>
    <row r="8067" spans="3:9">
      <c r="C8067" s="869" t="s">
        <v>2087</v>
      </c>
      <c r="D8067" s="872">
        <v>0.58333333333333337</v>
      </c>
      <c r="E8067" s="871">
        <v>539.6</v>
      </c>
      <c r="F8067" s="871">
        <v>365</v>
      </c>
      <c r="G8067" s="504">
        <v>539.6</v>
      </c>
      <c r="H8067" s="504">
        <v>365</v>
      </c>
      <c r="I8067" s="510">
        <v>904.6</v>
      </c>
    </row>
    <row r="8068" spans="3:9">
      <c r="C8068" s="869" t="s">
        <v>2087</v>
      </c>
      <c r="D8068" s="872">
        <v>0.625</v>
      </c>
      <c r="E8068" s="871">
        <v>544.79999999999995</v>
      </c>
      <c r="F8068" s="871">
        <v>402</v>
      </c>
      <c r="G8068" s="504">
        <v>544.79999999999995</v>
      </c>
      <c r="H8068" s="504">
        <v>402</v>
      </c>
      <c r="I8068" s="510">
        <v>946.8</v>
      </c>
    </row>
    <row r="8069" spans="3:9">
      <c r="C8069" s="869" t="s">
        <v>2087</v>
      </c>
      <c r="D8069" s="872">
        <v>0.66666666666666663</v>
      </c>
      <c r="E8069" s="871">
        <v>665.3</v>
      </c>
      <c r="F8069" s="871">
        <v>444</v>
      </c>
      <c r="G8069" s="504">
        <v>665.3</v>
      </c>
      <c r="H8069" s="504">
        <v>444</v>
      </c>
      <c r="I8069" s="510">
        <v>1109.3</v>
      </c>
    </row>
    <row r="8070" spans="3:9">
      <c r="C8070" s="869" t="s">
        <v>2087</v>
      </c>
      <c r="D8070" s="872">
        <v>0.70833333333333337</v>
      </c>
      <c r="E8070" s="871">
        <v>626.4</v>
      </c>
      <c r="F8070" s="871">
        <v>421</v>
      </c>
      <c r="G8070" s="504">
        <v>626.4</v>
      </c>
      <c r="H8070" s="504">
        <v>421</v>
      </c>
      <c r="I8070" s="510">
        <v>1047.4000000000001</v>
      </c>
    </row>
    <row r="8071" spans="3:9">
      <c r="C8071" s="869" t="s">
        <v>2087</v>
      </c>
      <c r="D8071" s="872">
        <v>0.75</v>
      </c>
      <c r="E8071" s="871">
        <v>615</v>
      </c>
      <c r="F8071" s="871">
        <v>415</v>
      </c>
      <c r="G8071" s="504">
        <v>615</v>
      </c>
      <c r="H8071" s="504">
        <v>415</v>
      </c>
      <c r="I8071" s="510">
        <v>1030</v>
      </c>
    </row>
    <row r="8072" spans="3:9">
      <c r="C8072" s="869" t="s">
        <v>2087</v>
      </c>
      <c r="D8072" s="872">
        <v>0.79166666666666663</v>
      </c>
      <c r="E8072" s="871">
        <v>614.79999999999995</v>
      </c>
      <c r="F8072" s="871">
        <v>447</v>
      </c>
      <c r="G8072" s="504">
        <v>614.79999999999995</v>
      </c>
      <c r="H8072" s="504">
        <v>447</v>
      </c>
      <c r="I8072" s="510">
        <v>1061.8</v>
      </c>
    </row>
    <row r="8073" spans="3:9">
      <c r="C8073" s="869" t="s">
        <v>2087</v>
      </c>
      <c r="D8073" s="872">
        <v>0.83333333333333337</v>
      </c>
      <c r="E8073" s="871">
        <v>614.70000000000005</v>
      </c>
      <c r="F8073" s="871">
        <v>448</v>
      </c>
      <c r="G8073" s="504">
        <v>614.70000000000005</v>
      </c>
      <c r="H8073" s="504">
        <v>448</v>
      </c>
      <c r="I8073" s="510">
        <v>1062.7</v>
      </c>
    </row>
    <row r="8074" spans="3:9">
      <c r="C8074" s="869" t="s">
        <v>2087</v>
      </c>
      <c r="D8074" s="872">
        <v>0.875</v>
      </c>
      <c r="E8074" s="871">
        <v>614.9</v>
      </c>
      <c r="F8074" s="871">
        <v>437</v>
      </c>
      <c r="G8074" s="504">
        <v>614.9</v>
      </c>
      <c r="H8074" s="504">
        <v>437</v>
      </c>
      <c r="I8074" s="510">
        <v>1051.9000000000001</v>
      </c>
    </row>
    <row r="8075" spans="3:9">
      <c r="C8075" s="869" t="s">
        <v>2087</v>
      </c>
      <c r="D8075" s="872">
        <v>0.91666666666666663</v>
      </c>
      <c r="E8075" s="871">
        <v>615.20000000000005</v>
      </c>
      <c r="F8075" s="871">
        <v>431</v>
      </c>
      <c r="G8075" s="504">
        <v>615.20000000000005</v>
      </c>
      <c r="H8075" s="504">
        <v>431</v>
      </c>
      <c r="I8075" s="510">
        <v>1046.2</v>
      </c>
    </row>
    <row r="8076" spans="3:9">
      <c r="C8076" s="869" t="s">
        <v>2087</v>
      </c>
      <c r="D8076" s="872">
        <v>0.95833333333333337</v>
      </c>
      <c r="E8076" s="871">
        <v>614.9</v>
      </c>
      <c r="F8076" s="871">
        <v>423</v>
      </c>
      <c r="G8076" s="504">
        <v>614.9</v>
      </c>
      <c r="H8076" s="504">
        <v>423</v>
      </c>
      <c r="I8076" s="510">
        <v>1037.9000000000001</v>
      </c>
    </row>
    <row r="8077" spans="3:9">
      <c r="C8077" s="869" t="s">
        <v>2087</v>
      </c>
      <c r="D8077" s="872">
        <v>0</v>
      </c>
      <c r="E8077" s="871">
        <v>615.4</v>
      </c>
      <c r="F8077" s="871">
        <v>400</v>
      </c>
      <c r="G8077" s="504">
        <v>615.4</v>
      </c>
      <c r="H8077" s="504">
        <v>400</v>
      </c>
      <c r="I8077" s="510">
        <v>1015.4</v>
      </c>
    </row>
    <row r="8078" spans="3:9">
      <c r="C8078" s="869" t="s">
        <v>2087</v>
      </c>
      <c r="D8078" s="872">
        <v>4.1666666666666664E-2</v>
      </c>
      <c r="E8078" s="871">
        <v>614.9</v>
      </c>
      <c r="F8078" s="871">
        <v>370</v>
      </c>
      <c r="G8078" s="504">
        <v>614.9</v>
      </c>
      <c r="H8078" s="504">
        <v>370</v>
      </c>
      <c r="I8078" s="510">
        <v>984.9</v>
      </c>
    </row>
    <row r="8079" spans="3:9">
      <c r="C8079" s="869" t="s">
        <v>2087</v>
      </c>
      <c r="D8079" s="872">
        <v>8.3333333333333329E-2</v>
      </c>
      <c r="E8079" s="871">
        <v>614.9</v>
      </c>
      <c r="F8079" s="871">
        <v>518</v>
      </c>
      <c r="G8079" s="504">
        <v>614.9</v>
      </c>
      <c r="H8079" s="504">
        <v>518</v>
      </c>
      <c r="I8079" s="510">
        <v>1132.9000000000001</v>
      </c>
    </row>
    <row r="8080" spans="3:9">
      <c r="C8080" s="869" t="s">
        <v>2087</v>
      </c>
      <c r="D8080" s="872">
        <v>0.125</v>
      </c>
      <c r="E8080" s="871">
        <v>615.20000000000005</v>
      </c>
      <c r="F8080" s="871">
        <v>418</v>
      </c>
      <c r="G8080" s="504">
        <v>615.20000000000005</v>
      </c>
      <c r="H8080" s="504">
        <v>418</v>
      </c>
      <c r="I8080" s="510">
        <v>1033.2</v>
      </c>
    </row>
    <row r="8081" spans="3:9">
      <c r="C8081" s="869" t="s">
        <v>2087</v>
      </c>
      <c r="D8081" s="872">
        <v>0.16666666666666666</v>
      </c>
      <c r="E8081" s="871">
        <v>614.9</v>
      </c>
      <c r="F8081" s="871">
        <v>446</v>
      </c>
      <c r="G8081" s="504">
        <v>614.9</v>
      </c>
      <c r="H8081" s="504">
        <v>446</v>
      </c>
      <c r="I8081" s="510">
        <v>1060.9000000000001</v>
      </c>
    </row>
    <row r="8082" spans="3:9">
      <c r="C8082" s="869" t="s">
        <v>2087</v>
      </c>
      <c r="D8082" s="872">
        <v>0.20833333333333334</v>
      </c>
      <c r="E8082" s="871">
        <v>615.1</v>
      </c>
      <c r="F8082" s="871">
        <v>532</v>
      </c>
      <c r="G8082" s="504">
        <v>615.1</v>
      </c>
      <c r="H8082" s="504">
        <v>532</v>
      </c>
      <c r="I8082" s="510">
        <v>1147.0999999999999</v>
      </c>
    </row>
    <row r="8083" spans="3:9">
      <c r="C8083" s="869" t="s">
        <v>2087</v>
      </c>
      <c r="D8083" s="872">
        <v>0.25</v>
      </c>
      <c r="E8083" s="871">
        <v>615.20000000000005</v>
      </c>
      <c r="F8083" s="871">
        <v>469</v>
      </c>
      <c r="G8083" s="504">
        <v>615.20000000000005</v>
      </c>
      <c r="H8083" s="504">
        <v>469</v>
      </c>
      <c r="I8083" s="510">
        <v>1084.2</v>
      </c>
    </row>
    <row r="8084" spans="3:9">
      <c r="C8084" s="869" t="s">
        <v>2087</v>
      </c>
      <c r="D8084" s="872">
        <v>0.29166666666666669</v>
      </c>
      <c r="E8084" s="871">
        <v>606.29999999999995</v>
      </c>
      <c r="F8084" s="871">
        <v>426</v>
      </c>
      <c r="G8084" s="504">
        <v>606.29999999999995</v>
      </c>
      <c r="H8084" s="504">
        <v>426</v>
      </c>
      <c r="I8084" s="510">
        <v>1032.3</v>
      </c>
    </row>
    <row r="8085" spans="3:9">
      <c r="C8085" s="869" t="s">
        <v>2087</v>
      </c>
      <c r="D8085" s="872">
        <v>0.33333333333333331</v>
      </c>
      <c r="E8085" s="871">
        <v>600</v>
      </c>
      <c r="F8085" s="871">
        <v>401</v>
      </c>
      <c r="G8085" s="504">
        <v>600</v>
      </c>
      <c r="H8085" s="504">
        <v>401</v>
      </c>
      <c r="I8085" s="510">
        <v>1001</v>
      </c>
    </row>
    <row r="8086" spans="3:9">
      <c r="C8086" s="869" t="s">
        <v>2087</v>
      </c>
      <c r="D8086" s="872">
        <v>0.375</v>
      </c>
      <c r="E8086" s="871">
        <v>516</v>
      </c>
      <c r="F8086" s="871">
        <v>381</v>
      </c>
      <c r="G8086" s="504">
        <v>516</v>
      </c>
      <c r="H8086" s="504">
        <v>381</v>
      </c>
      <c r="I8086" s="510">
        <v>897</v>
      </c>
    </row>
    <row r="8087" spans="3:9">
      <c r="C8087" s="869" t="s">
        <v>2087</v>
      </c>
      <c r="D8087" s="872">
        <v>0.41666666666666669</v>
      </c>
      <c r="E8087" s="871">
        <v>566.20000000000005</v>
      </c>
      <c r="F8087" s="871">
        <v>378</v>
      </c>
      <c r="G8087" s="504">
        <v>566.20000000000005</v>
      </c>
      <c r="H8087" s="504">
        <v>378</v>
      </c>
      <c r="I8087" s="510">
        <v>944.2</v>
      </c>
    </row>
    <row r="8088" spans="3:9">
      <c r="C8088" s="869" t="s">
        <v>2087</v>
      </c>
      <c r="D8088" s="872">
        <v>0.45833333333333331</v>
      </c>
      <c r="E8088" s="871">
        <v>624.20000000000005</v>
      </c>
      <c r="F8088" s="871">
        <v>436</v>
      </c>
      <c r="G8088" s="504">
        <v>624.20000000000005</v>
      </c>
      <c r="H8088" s="504">
        <v>436</v>
      </c>
      <c r="I8088" s="510">
        <v>1060.2</v>
      </c>
    </row>
    <row r="8089" spans="3:9">
      <c r="C8089" s="869" t="s">
        <v>2087</v>
      </c>
      <c r="D8089" s="872">
        <v>0.5</v>
      </c>
      <c r="E8089" s="871">
        <v>617.9</v>
      </c>
      <c r="F8089" s="871">
        <v>463</v>
      </c>
      <c r="G8089" s="504">
        <v>617.9</v>
      </c>
      <c r="H8089" s="504">
        <v>463</v>
      </c>
      <c r="I8089" s="510">
        <v>1080.9000000000001</v>
      </c>
    </row>
    <row r="8090" spans="3:9">
      <c r="C8090" s="869" t="s">
        <v>2087</v>
      </c>
      <c r="D8090" s="872">
        <v>0.54166666666666663</v>
      </c>
      <c r="E8090" s="871">
        <v>619.5</v>
      </c>
      <c r="F8090" s="871">
        <v>436</v>
      </c>
      <c r="G8090" s="504">
        <v>619.5</v>
      </c>
      <c r="H8090" s="504">
        <v>436</v>
      </c>
      <c r="I8090" s="510">
        <v>1055.5</v>
      </c>
    </row>
    <row r="8091" spans="3:9">
      <c r="C8091" s="869" t="s">
        <v>2087</v>
      </c>
      <c r="D8091" s="872">
        <v>0.58333333333333337</v>
      </c>
      <c r="E8091" s="871">
        <v>632.70000000000005</v>
      </c>
      <c r="F8091" s="871">
        <v>405</v>
      </c>
      <c r="G8091" s="504">
        <v>632.70000000000005</v>
      </c>
      <c r="H8091" s="504">
        <v>405</v>
      </c>
      <c r="I8091" s="510">
        <v>1037.7</v>
      </c>
    </row>
    <row r="8092" spans="3:9">
      <c r="C8092" s="869" t="s">
        <v>2087</v>
      </c>
      <c r="D8092" s="872">
        <v>0.625</v>
      </c>
      <c r="E8092" s="871">
        <v>644.4</v>
      </c>
      <c r="F8092" s="871">
        <v>442</v>
      </c>
      <c r="G8092" s="504">
        <v>644.4</v>
      </c>
      <c r="H8092" s="504">
        <v>442</v>
      </c>
      <c r="I8092" s="510">
        <v>1086.4000000000001</v>
      </c>
    </row>
    <row r="8093" spans="3:9">
      <c r="C8093" s="869" t="s">
        <v>2087</v>
      </c>
      <c r="D8093" s="872">
        <v>0.66666666666666663</v>
      </c>
      <c r="E8093" s="871">
        <v>690.5</v>
      </c>
      <c r="F8093" s="871">
        <v>484</v>
      </c>
      <c r="G8093" s="504">
        <v>690.5</v>
      </c>
      <c r="H8093" s="504">
        <v>484</v>
      </c>
      <c r="I8093" s="510">
        <v>1174.5</v>
      </c>
    </row>
    <row r="8094" spans="3:9">
      <c r="C8094" s="869" t="s">
        <v>2087</v>
      </c>
      <c r="D8094" s="872">
        <v>0.70833333333333337</v>
      </c>
      <c r="E8094" s="871">
        <v>688.3</v>
      </c>
      <c r="F8094" s="871">
        <v>484</v>
      </c>
      <c r="G8094" s="504">
        <v>688.3</v>
      </c>
      <c r="H8094" s="504">
        <v>484</v>
      </c>
      <c r="I8094" s="510">
        <v>1172.3</v>
      </c>
    </row>
    <row r="8095" spans="3:9">
      <c r="C8095" s="869" t="s">
        <v>2087</v>
      </c>
      <c r="D8095" s="872">
        <v>0.75</v>
      </c>
      <c r="E8095" s="871">
        <v>599.6</v>
      </c>
      <c r="F8095" s="871">
        <v>389</v>
      </c>
      <c r="G8095" s="504">
        <v>599.6</v>
      </c>
      <c r="H8095" s="504">
        <v>389</v>
      </c>
      <c r="I8095" s="510">
        <v>988.6</v>
      </c>
    </row>
    <row r="8096" spans="3:9">
      <c r="C8096" s="869" t="s">
        <v>2087</v>
      </c>
      <c r="D8096" s="872">
        <v>0.79166666666666663</v>
      </c>
      <c r="E8096" s="871">
        <v>599.6</v>
      </c>
      <c r="F8096" s="871">
        <v>487</v>
      </c>
      <c r="G8096" s="504">
        <v>599.6</v>
      </c>
      <c r="H8096" s="504">
        <v>487</v>
      </c>
      <c r="I8096" s="510">
        <v>1086.5999999999999</v>
      </c>
    </row>
    <row r="8097" spans="3:9">
      <c r="C8097" s="869" t="s">
        <v>2087</v>
      </c>
      <c r="D8097" s="872">
        <v>0.83333333333333337</v>
      </c>
      <c r="E8097" s="871">
        <v>669.9</v>
      </c>
      <c r="F8097" s="871">
        <v>431</v>
      </c>
      <c r="G8097" s="504">
        <v>669.9</v>
      </c>
      <c r="H8097" s="504">
        <v>431</v>
      </c>
      <c r="I8097" s="510">
        <v>1100.9000000000001</v>
      </c>
    </row>
    <row r="8098" spans="3:9">
      <c r="C8098" s="869" t="s">
        <v>2087</v>
      </c>
      <c r="D8098" s="872">
        <v>0.875</v>
      </c>
      <c r="E8098" s="871">
        <v>681.3</v>
      </c>
      <c r="F8098" s="871">
        <v>440</v>
      </c>
      <c r="G8098" s="504">
        <v>681.3</v>
      </c>
      <c r="H8098" s="504">
        <v>440</v>
      </c>
      <c r="I8098" s="510">
        <v>1121.3</v>
      </c>
    </row>
    <row r="8099" spans="3:9">
      <c r="C8099" s="869" t="s">
        <v>2087</v>
      </c>
      <c r="D8099" s="872">
        <v>0.91666666666666663</v>
      </c>
      <c r="E8099" s="871">
        <v>599.79999999999995</v>
      </c>
      <c r="F8099" s="871">
        <v>446</v>
      </c>
      <c r="G8099" s="504">
        <v>599.79999999999995</v>
      </c>
      <c r="H8099" s="504">
        <v>446</v>
      </c>
      <c r="I8099" s="510">
        <v>1045.8</v>
      </c>
    </row>
    <row r="8100" spans="3:9">
      <c r="C8100" s="869" t="s">
        <v>2087</v>
      </c>
      <c r="D8100" s="872">
        <v>0.95833333333333337</v>
      </c>
      <c r="E8100" s="871">
        <v>599.5</v>
      </c>
      <c r="F8100" s="871">
        <v>386</v>
      </c>
      <c r="G8100" s="504">
        <v>599.5</v>
      </c>
      <c r="H8100" s="504">
        <v>386</v>
      </c>
      <c r="I8100" s="510">
        <v>985.5</v>
      </c>
    </row>
    <row r="8101" spans="3:9">
      <c r="C8101" s="870">
        <v>45809</v>
      </c>
      <c r="D8101" s="872">
        <v>0</v>
      </c>
      <c r="E8101" s="871">
        <v>686.2</v>
      </c>
      <c r="F8101" s="871">
        <v>265</v>
      </c>
      <c r="G8101" s="504">
        <v>686.2</v>
      </c>
      <c r="H8101" s="504">
        <v>265</v>
      </c>
      <c r="I8101" s="510">
        <v>951.2</v>
      </c>
    </row>
    <row r="8102" spans="3:9">
      <c r="C8102" s="870">
        <v>45809</v>
      </c>
      <c r="D8102" s="872">
        <v>4.1666666666666664E-2</v>
      </c>
      <c r="E8102" s="871">
        <v>650</v>
      </c>
      <c r="F8102" s="871">
        <v>418</v>
      </c>
      <c r="G8102" s="504">
        <v>650</v>
      </c>
      <c r="H8102" s="504">
        <v>418</v>
      </c>
      <c r="I8102" s="510">
        <v>1068</v>
      </c>
    </row>
    <row r="8103" spans="3:9">
      <c r="C8103" s="870">
        <v>45809</v>
      </c>
      <c r="D8103" s="872">
        <v>8.3333333333333329E-2</v>
      </c>
      <c r="E8103" s="871">
        <v>600.1</v>
      </c>
      <c r="F8103" s="871">
        <v>362</v>
      </c>
      <c r="G8103" s="504">
        <v>600.1</v>
      </c>
      <c r="H8103" s="504">
        <v>362</v>
      </c>
      <c r="I8103" s="510">
        <v>962.1</v>
      </c>
    </row>
    <row r="8104" spans="3:9">
      <c r="C8104" s="870">
        <v>45809</v>
      </c>
      <c r="D8104" s="872">
        <v>0.125</v>
      </c>
      <c r="E8104" s="871">
        <v>582.79999999999995</v>
      </c>
      <c r="F8104" s="871">
        <v>431</v>
      </c>
      <c r="G8104" s="504">
        <v>582.79999999999995</v>
      </c>
      <c r="H8104" s="504">
        <v>431</v>
      </c>
      <c r="I8104" s="510">
        <v>1013.8</v>
      </c>
    </row>
    <row r="8105" spans="3:9">
      <c r="C8105" s="870">
        <v>45809</v>
      </c>
      <c r="D8105" s="872">
        <v>0.16666666666666666</v>
      </c>
      <c r="E8105" s="871">
        <v>690</v>
      </c>
      <c r="F8105" s="871">
        <v>419</v>
      </c>
      <c r="G8105" s="504">
        <v>690</v>
      </c>
      <c r="H8105" s="504">
        <v>419</v>
      </c>
      <c r="I8105" s="510">
        <v>1109</v>
      </c>
    </row>
    <row r="8106" spans="3:9">
      <c r="C8106" s="870">
        <v>45809</v>
      </c>
      <c r="D8106" s="872">
        <v>0.20833333333333334</v>
      </c>
      <c r="E8106" s="871">
        <v>700.3</v>
      </c>
      <c r="F8106" s="871">
        <v>424</v>
      </c>
      <c r="G8106" s="504">
        <v>700.3</v>
      </c>
      <c r="H8106" s="504">
        <v>424</v>
      </c>
      <c r="I8106" s="510">
        <v>1124.3</v>
      </c>
    </row>
    <row r="8107" spans="3:9">
      <c r="C8107" s="870">
        <v>45809</v>
      </c>
      <c r="D8107" s="872">
        <v>0.25</v>
      </c>
      <c r="E8107" s="871">
        <v>762.6</v>
      </c>
      <c r="F8107" s="871">
        <v>462</v>
      </c>
      <c r="G8107" s="504">
        <v>762.6</v>
      </c>
      <c r="H8107" s="504">
        <v>462</v>
      </c>
      <c r="I8107" s="510">
        <v>1224.5999999999999</v>
      </c>
    </row>
    <row r="8108" spans="3:9">
      <c r="C8108" s="870">
        <v>45809</v>
      </c>
      <c r="D8108" s="872">
        <v>0.29166666666666669</v>
      </c>
      <c r="E8108" s="871">
        <v>749.9</v>
      </c>
      <c r="F8108" s="871">
        <v>343</v>
      </c>
      <c r="G8108" s="504">
        <v>749.9</v>
      </c>
      <c r="H8108" s="504">
        <v>343</v>
      </c>
      <c r="I8108" s="510">
        <v>1092.9000000000001</v>
      </c>
    </row>
    <row r="8109" spans="3:9">
      <c r="C8109" s="870">
        <v>45809</v>
      </c>
      <c r="D8109" s="872">
        <v>0.33333333333333331</v>
      </c>
      <c r="E8109" s="871">
        <v>709.5</v>
      </c>
      <c r="F8109" s="871">
        <v>369</v>
      </c>
      <c r="G8109" s="504">
        <v>709.5</v>
      </c>
      <c r="H8109" s="504">
        <v>369</v>
      </c>
      <c r="I8109" s="510">
        <v>1078.5</v>
      </c>
    </row>
    <row r="8110" spans="3:9">
      <c r="C8110" s="870">
        <v>45809</v>
      </c>
      <c r="D8110" s="872">
        <v>0.375</v>
      </c>
      <c r="E8110" s="871">
        <v>678.7</v>
      </c>
      <c r="F8110" s="871">
        <v>447</v>
      </c>
      <c r="G8110" s="504">
        <v>678.7</v>
      </c>
      <c r="H8110" s="504">
        <v>447</v>
      </c>
      <c r="I8110" s="510">
        <v>1125.7</v>
      </c>
    </row>
    <row r="8111" spans="3:9">
      <c r="C8111" s="870">
        <v>45809</v>
      </c>
      <c r="D8111" s="872">
        <v>0.41666666666666669</v>
      </c>
      <c r="E8111" s="871">
        <v>704.7</v>
      </c>
      <c r="F8111" s="871">
        <v>526</v>
      </c>
      <c r="G8111" s="504">
        <v>704.7</v>
      </c>
      <c r="H8111" s="504">
        <v>526</v>
      </c>
      <c r="I8111" s="510">
        <v>1230.7</v>
      </c>
    </row>
    <row r="8112" spans="3:9">
      <c r="C8112" s="870">
        <v>45809</v>
      </c>
      <c r="D8112" s="872">
        <v>0.45833333333333331</v>
      </c>
      <c r="E8112" s="871">
        <v>643.20000000000005</v>
      </c>
      <c r="F8112" s="871">
        <v>548</v>
      </c>
      <c r="G8112" s="504">
        <v>643.20000000000005</v>
      </c>
      <c r="H8112" s="504">
        <v>548</v>
      </c>
      <c r="I8112" s="510">
        <v>1191.2</v>
      </c>
    </row>
    <row r="8113" spans="3:9">
      <c r="C8113" s="870">
        <v>45809</v>
      </c>
      <c r="D8113" s="872">
        <v>0.5</v>
      </c>
      <c r="E8113" s="871">
        <v>569</v>
      </c>
      <c r="F8113" s="871">
        <v>480</v>
      </c>
      <c r="G8113" s="504">
        <v>569</v>
      </c>
      <c r="H8113" s="504">
        <v>480</v>
      </c>
      <c r="I8113" s="510">
        <v>1049</v>
      </c>
    </row>
    <row r="8114" spans="3:9">
      <c r="C8114" s="870">
        <v>45809</v>
      </c>
      <c r="D8114" s="872">
        <v>0.54166666666666663</v>
      </c>
      <c r="E8114" s="871">
        <v>635.6</v>
      </c>
      <c r="F8114" s="871">
        <v>448</v>
      </c>
      <c r="G8114" s="504">
        <v>635.6</v>
      </c>
      <c r="H8114" s="504">
        <v>448</v>
      </c>
      <c r="I8114" s="510">
        <v>1083.5999999999999</v>
      </c>
    </row>
    <row r="8115" spans="3:9">
      <c r="C8115" s="870">
        <v>45809</v>
      </c>
      <c r="D8115" s="872">
        <v>0.58333333333333337</v>
      </c>
      <c r="E8115" s="871">
        <v>689.3</v>
      </c>
      <c r="F8115" s="871">
        <v>507</v>
      </c>
      <c r="G8115" s="504">
        <v>689.3</v>
      </c>
      <c r="H8115" s="504">
        <v>507</v>
      </c>
      <c r="I8115" s="510">
        <v>1196.3</v>
      </c>
    </row>
    <row r="8116" spans="3:9">
      <c r="C8116" s="870">
        <v>45809</v>
      </c>
      <c r="D8116" s="872">
        <v>0.625</v>
      </c>
      <c r="E8116" s="871">
        <v>639.4</v>
      </c>
      <c r="F8116" s="871">
        <v>429</v>
      </c>
      <c r="G8116" s="504">
        <v>639.4</v>
      </c>
      <c r="H8116" s="504">
        <v>429</v>
      </c>
      <c r="I8116" s="510">
        <v>1068.4000000000001</v>
      </c>
    </row>
    <row r="8117" spans="3:9">
      <c r="C8117" s="870">
        <v>45809</v>
      </c>
      <c r="D8117" s="872">
        <v>0.66666666666666663</v>
      </c>
      <c r="E8117" s="871">
        <v>655.8</v>
      </c>
      <c r="F8117" s="871">
        <v>404</v>
      </c>
      <c r="G8117" s="504">
        <v>655.8</v>
      </c>
      <c r="H8117" s="504">
        <v>404</v>
      </c>
      <c r="I8117" s="510">
        <v>1059.8</v>
      </c>
    </row>
    <row r="8118" spans="3:9">
      <c r="C8118" s="870">
        <v>45809</v>
      </c>
      <c r="D8118" s="872">
        <v>0.70833333333333337</v>
      </c>
      <c r="E8118" s="871">
        <v>665.1</v>
      </c>
      <c r="F8118" s="871">
        <v>456</v>
      </c>
      <c r="G8118" s="504">
        <v>665.1</v>
      </c>
      <c r="H8118" s="504">
        <v>456</v>
      </c>
      <c r="I8118" s="510">
        <v>1121.0999999999999</v>
      </c>
    </row>
    <row r="8119" spans="3:9">
      <c r="C8119" s="870">
        <v>45809</v>
      </c>
      <c r="D8119" s="872">
        <v>0.75</v>
      </c>
      <c r="E8119" s="871">
        <v>652.5</v>
      </c>
      <c r="F8119" s="871">
        <v>489</v>
      </c>
      <c r="G8119" s="504">
        <v>652.5</v>
      </c>
      <c r="H8119" s="504">
        <v>489</v>
      </c>
      <c r="I8119" s="510">
        <v>1141.5</v>
      </c>
    </row>
    <row r="8120" spans="3:9">
      <c r="C8120" s="870">
        <v>45809</v>
      </c>
      <c r="D8120" s="872">
        <v>0.79166666666666663</v>
      </c>
      <c r="E8120" s="871">
        <v>699.4</v>
      </c>
      <c r="F8120" s="871">
        <v>440</v>
      </c>
      <c r="G8120" s="504">
        <v>699.4</v>
      </c>
      <c r="H8120" s="504">
        <v>440</v>
      </c>
      <c r="I8120" s="510">
        <v>1139.4000000000001</v>
      </c>
    </row>
    <row r="8121" spans="3:9">
      <c r="C8121" s="870">
        <v>45809</v>
      </c>
      <c r="D8121" s="872">
        <v>0.83333333333333337</v>
      </c>
      <c r="E8121" s="871">
        <v>650.5</v>
      </c>
      <c r="F8121" s="871">
        <v>462</v>
      </c>
      <c r="G8121" s="504">
        <v>650.5</v>
      </c>
      <c r="H8121" s="504">
        <v>462</v>
      </c>
      <c r="I8121" s="510">
        <v>1112.5</v>
      </c>
    </row>
    <row r="8122" spans="3:9">
      <c r="C8122" s="870">
        <v>45809</v>
      </c>
      <c r="D8122" s="872">
        <v>0.875</v>
      </c>
      <c r="E8122" s="871">
        <v>677.8</v>
      </c>
      <c r="F8122" s="871">
        <v>466</v>
      </c>
      <c r="G8122" s="504">
        <v>677.8</v>
      </c>
      <c r="H8122" s="504">
        <v>466</v>
      </c>
      <c r="I8122" s="510">
        <v>1143.8</v>
      </c>
    </row>
    <row r="8123" spans="3:9">
      <c r="C8123" s="870">
        <v>45809</v>
      </c>
      <c r="D8123" s="872">
        <v>0.91666666666666663</v>
      </c>
      <c r="E8123" s="871">
        <v>680.2</v>
      </c>
      <c r="F8123" s="871">
        <v>436</v>
      </c>
      <c r="G8123" s="504">
        <v>680.2</v>
      </c>
      <c r="H8123" s="504">
        <v>436</v>
      </c>
      <c r="I8123" s="510">
        <v>1116.2</v>
      </c>
    </row>
    <row r="8124" spans="3:9">
      <c r="C8124" s="870">
        <v>45809</v>
      </c>
      <c r="D8124" s="872">
        <v>0.95833333333333337</v>
      </c>
      <c r="E8124" s="871">
        <v>680</v>
      </c>
      <c r="F8124" s="871">
        <v>423</v>
      </c>
      <c r="G8124" s="504">
        <v>680</v>
      </c>
      <c r="H8124" s="504">
        <v>423</v>
      </c>
      <c r="I8124" s="510">
        <v>1103</v>
      </c>
    </row>
    <row r="8125" spans="3:9">
      <c r="C8125" s="870">
        <v>45810</v>
      </c>
      <c r="D8125" s="872">
        <v>0</v>
      </c>
      <c r="E8125" s="871">
        <v>675.7</v>
      </c>
      <c r="F8125" s="871">
        <v>421</v>
      </c>
      <c r="G8125" s="504">
        <v>675.7</v>
      </c>
      <c r="H8125" s="504">
        <v>421</v>
      </c>
      <c r="I8125" s="510">
        <v>1096.7</v>
      </c>
    </row>
    <row r="8126" spans="3:9">
      <c r="C8126" s="870">
        <v>45810</v>
      </c>
      <c r="D8126" s="872">
        <v>4.1666666666666664E-2</v>
      </c>
      <c r="E8126" s="871">
        <v>599.79999999999995</v>
      </c>
      <c r="F8126" s="871">
        <v>447</v>
      </c>
      <c r="G8126" s="504">
        <v>599.79999999999995</v>
      </c>
      <c r="H8126" s="504">
        <v>447</v>
      </c>
      <c r="I8126" s="510">
        <v>1046.8</v>
      </c>
    </row>
    <row r="8127" spans="3:9">
      <c r="C8127" s="870">
        <v>45810</v>
      </c>
      <c r="D8127" s="872">
        <v>8.3333333333333329E-2</v>
      </c>
      <c r="E8127" s="871">
        <v>599.4</v>
      </c>
      <c r="F8127" s="871">
        <v>450</v>
      </c>
      <c r="G8127" s="504">
        <v>599.4</v>
      </c>
      <c r="H8127" s="504">
        <v>450</v>
      </c>
      <c r="I8127" s="510">
        <v>1049.4000000000001</v>
      </c>
    </row>
    <row r="8128" spans="3:9">
      <c r="C8128" s="870">
        <v>45810</v>
      </c>
      <c r="D8128" s="872">
        <v>0.125</v>
      </c>
      <c r="E8128" s="871">
        <v>657.5</v>
      </c>
      <c r="F8128" s="871">
        <v>421</v>
      </c>
      <c r="G8128" s="504">
        <v>657.5</v>
      </c>
      <c r="H8128" s="504">
        <v>421</v>
      </c>
      <c r="I8128" s="510">
        <v>1078.5</v>
      </c>
    </row>
    <row r="8129" spans="3:9">
      <c r="C8129" s="870">
        <v>45810</v>
      </c>
      <c r="D8129" s="872">
        <v>0.16666666666666666</v>
      </c>
      <c r="E8129" s="871">
        <v>680.5</v>
      </c>
      <c r="F8129" s="871">
        <v>417</v>
      </c>
      <c r="G8129" s="504">
        <v>680.5</v>
      </c>
      <c r="H8129" s="504">
        <v>417</v>
      </c>
      <c r="I8129" s="510">
        <v>1097.5</v>
      </c>
    </row>
    <row r="8130" spans="3:9">
      <c r="C8130" s="870">
        <v>45810</v>
      </c>
      <c r="D8130" s="872">
        <v>0.20833333333333334</v>
      </c>
      <c r="E8130" s="871">
        <v>680.1</v>
      </c>
      <c r="F8130" s="871">
        <v>444</v>
      </c>
      <c r="G8130" s="504">
        <v>680.1</v>
      </c>
      <c r="H8130" s="504">
        <v>444</v>
      </c>
      <c r="I8130" s="510">
        <v>1124.0999999999999</v>
      </c>
    </row>
    <row r="8131" spans="3:9">
      <c r="C8131" s="870">
        <v>45810</v>
      </c>
      <c r="D8131" s="872">
        <v>0.25</v>
      </c>
      <c r="E8131" s="871">
        <v>679.7</v>
      </c>
      <c r="F8131" s="871">
        <v>431</v>
      </c>
      <c r="G8131" s="504">
        <v>679.7</v>
      </c>
      <c r="H8131" s="504">
        <v>431</v>
      </c>
      <c r="I8131" s="510">
        <v>1110.7</v>
      </c>
    </row>
    <row r="8132" spans="3:9">
      <c r="C8132" s="870">
        <v>45810</v>
      </c>
      <c r="D8132" s="872">
        <v>0.29166666666666669</v>
      </c>
      <c r="E8132" s="871">
        <v>628.70000000000005</v>
      </c>
      <c r="F8132" s="871">
        <v>422</v>
      </c>
      <c r="G8132" s="504">
        <v>628.70000000000005</v>
      </c>
      <c r="H8132" s="504">
        <v>422</v>
      </c>
      <c r="I8132" s="510">
        <v>1050.7</v>
      </c>
    </row>
    <row r="8133" spans="3:9">
      <c r="C8133" s="870">
        <v>45810</v>
      </c>
      <c r="D8133" s="872">
        <v>0.33333333333333331</v>
      </c>
      <c r="E8133" s="871">
        <v>619</v>
      </c>
      <c r="F8133" s="871">
        <v>412</v>
      </c>
      <c r="G8133" s="504">
        <v>619</v>
      </c>
      <c r="H8133" s="504">
        <v>412</v>
      </c>
      <c r="I8133" s="510">
        <v>1031</v>
      </c>
    </row>
    <row r="8134" spans="3:9">
      <c r="C8134" s="870">
        <v>45810</v>
      </c>
      <c r="D8134" s="872">
        <v>0.375</v>
      </c>
      <c r="E8134" s="871">
        <v>605.29999999999995</v>
      </c>
      <c r="F8134" s="871">
        <v>411</v>
      </c>
      <c r="G8134" s="504">
        <v>605.29999999999995</v>
      </c>
      <c r="H8134" s="504">
        <v>411</v>
      </c>
      <c r="I8134" s="510">
        <v>1016.3</v>
      </c>
    </row>
    <row r="8135" spans="3:9">
      <c r="C8135" s="870">
        <v>45810</v>
      </c>
      <c r="D8135" s="872">
        <v>0.41666666666666669</v>
      </c>
      <c r="E8135" s="871">
        <v>663.9</v>
      </c>
      <c r="F8135" s="871">
        <v>430</v>
      </c>
      <c r="G8135" s="504">
        <v>663.9</v>
      </c>
      <c r="H8135" s="504">
        <v>430</v>
      </c>
      <c r="I8135" s="510">
        <v>1093.9000000000001</v>
      </c>
    </row>
    <row r="8136" spans="3:9">
      <c r="C8136" s="870">
        <v>45810</v>
      </c>
      <c r="D8136" s="872">
        <v>0.45833333333333331</v>
      </c>
      <c r="E8136" s="871">
        <v>644.5</v>
      </c>
      <c r="F8136" s="871">
        <v>425</v>
      </c>
      <c r="G8136" s="504">
        <v>644.5</v>
      </c>
      <c r="H8136" s="504">
        <v>425</v>
      </c>
      <c r="I8136" s="510">
        <v>1069.5</v>
      </c>
    </row>
    <row r="8137" spans="3:9">
      <c r="C8137" s="870">
        <v>45810</v>
      </c>
      <c r="D8137" s="872">
        <v>0.5</v>
      </c>
      <c r="E8137" s="871">
        <v>603.70000000000005</v>
      </c>
      <c r="F8137" s="871">
        <v>417</v>
      </c>
      <c r="G8137" s="504">
        <v>603.70000000000005</v>
      </c>
      <c r="H8137" s="504">
        <v>417</v>
      </c>
      <c r="I8137" s="510">
        <v>1020.7</v>
      </c>
    </row>
    <row r="8138" spans="3:9">
      <c r="C8138" s="870">
        <v>45810</v>
      </c>
      <c r="D8138" s="872">
        <v>0.54166666666666663</v>
      </c>
      <c r="E8138" s="871">
        <v>638.1</v>
      </c>
      <c r="F8138" s="871">
        <v>376</v>
      </c>
      <c r="G8138" s="504">
        <v>638.1</v>
      </c>
      <c r="H8138" s="504">
        <v>376</v>
      </c>
      <c r="I8138" s="510">
        <v>1014.1</v>
      </c>
    </row>
    <row r="8139" spans="3:9">
      <c r="C8139" s="870">
        <v>45810</v>
      </c>
      <c r="D8139" s="872">
        <v>0.58333333333333337</v>
      </c>
      <c r="E8139" s="871">
        <v>675.1</v>
      </c>
      <c r="F8139" s="871">
        <v>531</v>
      </c>
      <c r="G8139" s="504">
        <v>675.1</v>
      </c>
      <c r="H8139" s="504">
        <v>531</v>
      </c>
      <c r="I8139" s="510">
        <v>1206.0999999999999</v>
      </c>
    </row>
    <row r="8140" spans="3:9">
      <c r="C8140" s="870">
        <v>45810</v>
      </c>
      <c r="D8140" s="872">
        <v>0.625</v>
      </c>
      <c r="E8140" s="871">
        <v>660.3</v>
      </c>
      <c r="F8140" s="871">
        <v>434</v>
      </c>
      <c r="G8140" s="504">
        <v>660.3</v>
      </c>
      <c r="H8140" s="504">
        <v>434</v>
      </c>
      <c r="I8140" s="510">
        <v>1094.3</v>
      </c>
    </row>
    <row r="8141" spans="3:9">
      <c r="C8141" s="870">
        <v>45810</v>
      </c>
      <c r="D8141" s="872">
        <v>0.66666666666666663</v>
      </c>
      <c r="E8141" s="871">
        <v>661.1</v>
      </c>
      <c r="F8141" s="871">
        <v>420</v>
      </c>
      <c r="G8141" s="504">
        <v>661.1</v>
      </c>
      <c r="H8141" s="504">
        <v>420</v>
      </c>
      <c r="I8141" s="510">
        <v>1081.0999999999999</v>
      </c>
    </row>
    <row r="8142" spans="3:9">
      <c r="C8142" s="870">
        <v>45810</v>
      </c>
      <c r="D8142" s="872">
        <v>0.70833333333333337</v>
      </c>
      <c r="E8142" s="871">
        <v>653.1</v>
      </c>
      <c r="F8142" s="871">
        <v>422</v>
      </c>
      <c r="G8142" s="504">
        <v>653.1</v>
      </c>
      <c r="H8142" s="504">
        <v>422</v>
      </c>
      <c r="I8142" s="510">
        <v>1075.0999999999999</v>
      </c>
    </row>
    <row r="8143" spans="3:9">
      <c r="C8143" s="870">
        <v>45810</v>
      </c>
      <c r="D8143" s="872">
        <v>0.75</v>
      </c>
      <c r="E8143" s="871">
        <v>622.70000000000005</v>
      </c>
      <c r="F8143" s="871">
        <v>444</v>
      </c>
      <c r="G8143" s="504">
        <v>622.70000000000005</v>
      </c>
      <c r="H8143" s="504">
        <v>444</v>
      </c>
      <c r="I8143" s="510">
        <v>1066.7</v>
      </c>
    </row>
    <row r="8144" spans="3:9">
      <c r="C8144" s="870">
        <v>45810</v>
      </c>
      <c r="D8144" s="872">
        <v>0.79166666666666663</v>
      </c>
      <c r="E8144" s="871">
        <v>600</v>
      </c>
      <c r="F8144" s="871">
        <v>448</v>
      </c>
      <c r="G8144" s="504">
        <v>600</v>
      </c>
      <c r="H8144" s="504">
        <v>448</v>
      </c>
      <c r="I8144" s="510">
        <v>1048</v>
      </c>
    </row>
    <row r="8145" spans="3:9">
      <c r="C8145" s="870">
        <v>45810</v>
      </c>
      <c r="D8145" s="872">
        <v>0.83333333333333337</v>
      </c>
      <c r="E8145" s="871">
        <v>599.9</v>
      </c>
      <c r="F8145" s="871">
        <v>419</v>
      </c>
      <c r="G8145" s="504">
        <v>599.9</v>
      </c>
      <c r="H8145" s="504">
        <v>419</v>
      </c>
      <c r="I8145" s="510">
        <v>1018.9</v>
      </c>
    </row>
    <row r="8146" spans="3:9">
      <c r="C8146" s="870">
        <v>45810</v>
      </c>
      <c r="D8146" s="872">
        <v>0.875</v>
      </c>
      <c r="E8146" s="871">
        <v>608</v>
      </c>
      <c r="F8146" s="871">
        <v>377</v>
      </c>
      <c r="G8146" s="504">
        <v>608</v>
      </c>
      <c r="H8146" s="504">
        <v>377</v>
      </c>
      <c r="I8146" s="510">
        <v>985</v>
      </c>
    </row>
    <row r="8147" spans="3:9">
      <c r="C8147" s="870">
        <v>45810</v>
      </c>
      <c r="D8147" s="872">
        <v>0.91666666666666663</v>
      </c>
      <c r="E8147" s="871">
        <v>698.3</v>
      </c>
      <c r="F8147" s="871">
        <v>427</v>
      </c>
      <c r="G8147" s="504">
        <v>698.3</v>
      </c>
      <c r="H8147" s="504">
        <v>427</v>
      </c>
      <c r="I8147" s="510">
        <v>1125.3</v>
      </c>
    </row>
    <row r="8148" spans="3:9">
      <c r="C8148" s="870">
        <v>45810</v>
      </c>
      <c r="D8148" s="872">
        <v>0.95833333333333337</v>
      </c>
      <c r="E8148" s="871">
        <v>752.1</v>
      </c>
      <c r="F8148" s="871">
        <v>450</v>
      </c>
      <c r="G8148" s="504">
        <v>752.1</v>
      </c>
      <c r="H8148" s="504">
        <v>450</v>
      </c>
      <c r="I8148" s="510">
        <v>1202.0999999999999</v>
      </c>
    </row>
    <row r="8149" spans="3:9">
      <c r="C8149" s="870">
        <v>45811</v>
      </c>
      <c r="D8149" s="872">
        <v>0</v>
      </c>
      <c r="E8149" s="871">
        <v>723.2</v>
      </c>
      <c r="F8149" s="871">
        <v>429</v>
      </c>
      <c r="G8149" s="504">
        <v>723.2</v>
      </c>
      <c r="H8149" s="504">
        <v>429</v>
      </c>
      <c r="I8149" s="510">
        <v>1152.2</v>
      </c>
    </row>
    <row r="8150" spans="3:9">
      <c r="C8150" s="870">
        <v>45811</v>
      </c>
      <c r="D8150" s="872">
        <v>4.1666666666666664E-2</v>
      </c>
      <c r="E8150" s="871">
        <v>700</v>
      </c>
      <c r="F8150" s="871">
        <v>405</v>
      </c>
      <c r="G8150" s="504">
        <v>700</v>
      </c>
      <c r="H8150" s="504">
        <v>405</v>
      </c>
      <c r="I8150" s="510">
        <v>1105</v>
      </c>
    </row>
    <row r="8151" spans="3:9">
      <c r="C8151" s="870">
        <v>45811</v>
      </c>
      <c r="D8151" s="872">
        <v>8.3333333333333329E-2</v>
      </c>
      <c r="E8151" s="871">
        <v>700</v>
      </c>
      <c r="F8151" s="871">
        <v>415</v>
      </c>
      <c r="G8151" s="504">
        <v>700</v>
      </c>
      <c r="H8151" s="504">
        <v>415</v>
      </c>
      <c r="I8151" s="510">
        <v>1115</v>
      </c>
    </row>
    <row r="8152" spans="3:9">
      <c r="C8152" s="870">
        <v>45811</v>
      </c>
      <c r="D8152" s="872">
        <v>0.125</v>
      </c>
      <c r="E8152" s="871">
        <v>699.8</v>
      </c>
      <c r="F8152" s="871">
        <v>444</v>
      </c>
      <c r="G8152" s="504">
        <v>699.8</v>
      </c>
      <c r="H8152" s="504">
        <v>444</v>
      </c>
      <c r="I8152" s="510">
        <v>1143.8</v>
      </c>
    </row>
    <row r="8153" spans="3:9">
      <c r="C8153" s="870">
        <v>45811</v>
      </c>
      <c r="D8153" s="872">
        <v>0.16666666666666666</v>
      </c>
      <c r="E8153" s="871">
        <v>682.8</v>
      </c>
      <c r="F8153" s="871">
        <v>460</v>
      </c>
      <c r="G8153" s="504">
        <v>682.8</v>
      </c>
      <c r="H8153" s="504">
        <v>460</v>
      </c>
      <c r="I8153" s="510">
        <v>1142.8</v>
      </c>
    </row>
    <row r="8154" spans="3:9">
      <c r="C8154" s="870">
        <v>45811</v>
      </c>
      <c r="D8154" s="872">
        <v>0.20833333333333334</v>
      </c>
      <c r="E8154" s="871">
        <v>680.2</v>
      </c>
      <c r="F8154" s="871">
        <v>451</v>
      </c>
      <c r="G8154" s="504">
        <v>680.2</v>
      </c>
      <c r="H8154" s="504">
        <v>451</v>
      </c>
      <c r="I8154" s="510">
        <v>1131.2</v>
      </c>
    </row>
    <row r="8155" spans="3:9">
      <c r="C8155" s="870">
        <v>45811</v>
      </c>
      <c r="D8155" s="872">
        <v>0.25</v>
      </c>
      <c r="E8155" s="871">
        <v>674.3</v>
      </c>
      <c r="F8155" s="871">
        <v>412</v>
      </c>
      <c r="G8155" s="504">
        <v>674.3</v>
      </c>
      <c r="H8155" s="504">
        <v>412</v>
      </c>
      <c r="I8155" s="510">
        <v>1086.3</v>
      </c>
    </row>
    <row r="8156" spans="3:9">
      <c r="C8156" s="870">
        <v>45811</v>
      </c>
      <c r="D8156" s="872">
        <v>0.29166666666666669</v>
      </c>
      <c r="E8156" s="871">
        <v>629.4</v>
      </c>
      <c r="F8156" s="871">
        <v>395</v>
      </c>
      <c r="G8156" s="504">
        <v>629.4</v>
      </c>
      <c r="H8156" s="504">
        <v>395</v>
      </c>
      <c r="I8156" s="510">
        <v>1024.4000000000001</v>
      </c>
    </row>
    <row r="8157" spans="3:9">
      <c r="C8157" s="870">
        <v>45811</v>
      </c>
      <c r="D8157" s="872">
        <v>0.33333333333333331</v>
      </c>
      <c r="E8157" s="871">
        <v>570.4</v>
      </c>
      <c r="F8157" s="871">
        <v>479</v>
      </c>
      <c r="G8157" s="504">
        <v>570.4</v>
      </c>
      <c r="H8157" s="504">
        <v>479</v>
      </c>
      <c r="I8157" s="510">
        <v>1049.4000000000001</v>
      </c>
    </row>
    <row r="8158" spans="3:9">
      <c r="C8158" s="870">
        <v>45811</v>
      </c>
      <c r="D8158" s="872">
        <v>0.375</v>
      </c>
      <c r="E8158" s="871">
        <v>569.4</v>
      </c>
      <c r="F8158" s="871">
        <v>412</v>
      </c>
      <c r="G8158" s="504">
        <v>569.4</v>
      </c>
      <c r="H8158" s="504">
        <v>412</v>
      </c>
      <c r="I8158" s="510">
        <v>981.4</v>
      </c>
    </row>
    <row r="8159" spans="3:9">
      <c r="C8159" s="870">
        <v>45811</v>
      </c>
      <c r="D8159" s="872">
        <v>0.41666666666666669</v>
      </c>
      <c r="E8159" s="871">
        <v>397.2</v>
      </c>
      <c r="F8159" s="871">
        <v>398</v>
      </c>
      <c r="G8159" s="504">
        <v>397.2</v>
      </c>
      <c r="H8159" s="504">
        <v>398</v>
      </c>
      <c r="I8159" s="510">
        <v>795.2</v>
      </c>
    </row>
    <row r="8160" spans="3:9">
      <c r="C8160" s="870">
        <v>45811</v>
      </c>
      <c r="D8160" s="872">
        <v>0.45833333333333331</v>
      </c>
      <c r="E8160" s="871">
        <v>496.3</v>
      </c>
      <c r="F8160" s="871">
        <v>341</v>
      </c>
      <c r="G8160" s="504">
        <v>496.3</v>
      </c>
      <c r="H8160" s="504">
        <v>341</v>
      </c>
      <c r="I8160" s="510">
        <v>837.3</v>
      </c>
    </row>
    <row r="8161" spans="3:9">
      <c r="C8161" s="870">
        <v>45811</v>
      </c>
      <c r="D8161" s="872">
        <v>0.5</v>
      </c>
      <c r="E8161" s="871">
        <v>667.5</v>
      </c>
      <c r="F8161" s="871">
        <v>338</v>
      </c>
      <c r="G8161" s="504">
        <v>667.5</v>
      </c>
      <c r="H8161" s="504">
        <v>338</v>
      </c>
      <c r="I8161" s="510">
        <v>1005.5</v>
      </c>
    </row>
    <row r="8162" spans="3:9">
      <c r="C8162" s="870">
        <v>45811</v>
      </c>
      <c r="D8162" s="872">
        <v>0.54166666666666663</v>
      </c>
      <c r="E8162" s="871">
        <v>660.2</v>
      </c>
      <c r="F8162" s="871">
        <v>426</v>
      </c>
      <c r="G8162" s="504">
        <v>660.2</v>
      </c>
      <c r="H8162" s="504">
        <v>426</v>
      </c>
      <c r="I8162" s="510">
        <v>1086.2</v>
      </c>
    </row>
    <row r="8163" spans="3:9">
      <c r="C8163" s="870">
        <v>45811</v>
      </c>
      <c r="D8163" s="872">
        <v>0.58333333333333337</v>
      </c>
      <c r="E8163" s="871">
        <v>680.5</v>
      </c>
      <c r="F8163" s="871">
        <v>336</v>
      </c>
      <c r="G8163" s="504">
        <v>680.5</v>
      </c>
      <c r="H8163" s="504">
        <v>336</v>
      </c>
      <c r="I8163" s="510">
        <v>1016.5</v>
      </c>
    </row>
    <row r="8164" spans="3:9">
      <c r="C8164" s="870">
        <v>45811</v>
      </c>
      <c r="D8164" s="872">
        <v>0.625</v>
      </c>
      <c r="E8164" s="871">
        <v>667.1</v>
      </c>
      <c r="F8164" s="871">
        <v>388</v>
      </c>
      <c r="G8164" s="504">
        <v>667.1</v>
      </c>
      <c r="H8164" s="504">
        <v>388</v>
      </c>
      <c r="I8164" s="510">
        <v>1055.0999999999999</v>
      </c>
    </row>
    <row r="8165" spans="3:9">
      <c r="C8165" s="870">
        <v>45811</v>
      </c>
      <c r="D8165" s="872">
        <v>0.66666666666666663</v>
      </c>
      <c r="E8165" s="871">
        <v>662.7</v>
      </c>
      <c r="F8165" s="871">
        <v>471</v>
      </c>
      <c r="G8165" s="504">
        <v>662.7</v>
      </c>
      <c r="H8165" s="504">
        <v>471</v>
      </c>
      <c r="I8165" s="510">
        <v>1133.7</v>
      </c>
    </row>
    <row r="8166" spans="3:9">
      <c r="C8166" s="870">
        <v>45811</v>
      </c>
      <c r="D8166" s="872">
        <v>0.70833333333333337</v>
      </c>
      <c r="E8166" s="871">
        <v>663.4</v>
      </c>
      <c r="F8166" s="871">
        <v>397</v>
      </c>
      <c r="G8166" s="504">
        <v>663.4</v>
      </c>
      <c r="H8166" s="504">
        <v>397</v>
      </c>
      <c r="I8166" s="510">
        <v>1060.4000000000001</v>
      </c>
    </row>
    <row r="8167" spans="3:9">
      <c r="C8167" s="870">
        <v>45811</v>
      </c>
      <c r="D8167" s="872">
        <v>0.75</v>
      </c>
      <c r="E8167" s="871">
        <v>636.79999999999995</v>
      </c>
      <c r="F8167" s="871">
        <v>484</v>
      </c>
      <c r="G8167" s="504">
        <v>636.79999999999995</v>
      </c>
      <c r="H8167" s="504">
        <v>484</v>
      </c>
      <c r="I8167" s="510">
        <v>1120.8</v>
      </c>
    </row>
    <row r="8168" spans="3:9">
      <c r="C8168" s="870">
        <v>45811</v>
      </c>
      <c r="D8168" s="872">
        <v>0.79166666666666663</v>
      </c>
      <c r="E8168" s="871">
        <v>589.5</v>
      </c>
      <c r="F8168" s="871">
        <v>424</v>
      </c>
      <c r="G8168" s="504">
        <v>589.5</v>
      </c>
      <c r="H8168" s="504">
        <v>424</v>
      </c>
      <c r="I8168" s="510">
        <v>1013.5</v>
      </c>
    </row>
    <row r="8169" spans="3:9">
      <c r="C8169" s="870">
        <v>45811</v>
      </c>
      <c r="D8169" s="872">
        <v>0.83333333333333337</v>
      </c>
      <c r="E8169" s="871">
        <v>634.70000000000005</v>
      </c>
      <c r="F8169" s="871">
        <v>386</v>
      </c>
      <c r="G8169" s="504">
        <v>634.70000000000005</v>
      </c>
      <c r="H8169" s="504">
        <v>386</v>
      </c>
      <c r="I8169" s="510">
        <v>1020.7</v>
      </c>
    </row>
    <row r="8170" spans="3:9">
      <c r="C8170" s="870">
        <v>45811</v>
      </c>
      <c r="D8170" s="872">
        <v>0.875</v>
      </c>
      <c r="E8170" s="871">
        <v>245.2</v>
      </c>
      <c r="F8170" s="871">
        <v>372</v>
      </c>
      <c r="G8170" s="504">
        <v>245.2</v>
      </c>
      <c r="H8170" s="504">
        <v>372</v>
      </c>
      <c r="I8170" s="510">
        <v>617.20000000000005</v>
      </c>
    </row>
    <row r="8171" spans="3:9">
      <c r="C8171" s="870">
        <v>45811</v>
      </c>
      <c r="D8171" s="872">
        <v>0.91666666666666663</v>
      </c>
      <c r="E8171" s="871">
        <v>481.6</v>
      </c>
      <c r="F8171" s="871">
        <v>374</v>
      </c>
      <c r="G8171" s="504">
        <v>481.6</v>
      </c>
      <c r="H8171" s="504">
        <v>374</v>
      </c>
      <c r="I8171" s="510">
        <v>855.6</v>
      </c>
    </row>
    <row r="8172" spans="3:9">
      <c r="C8172" s="870">
        <v>45811</v>
      </c>
      <c r="D8172" s="872">
        <v>0.95833333333333337</v>
      </c>
      <c r="E8172" s="871">
        <v>572.9</v>
      </c>
      <c r="F8172" s="871">
        <v>356</v>
      </c>
      <c r="G8172" s="504">
        <v>572.9</v>
      </c>
      <c r="H8172" s="504">
        <v>356</v>
      </c>
      <c r="I8172" s="510">
        <v>928.9</v>
      </c>
    </row>
    <row r="8173" spans="3:9">
      <c r="C8173" s="870">
        <v>45812</v>
      </c>
      <c r="D8173" s="872">
        <v>0</v>
      </c>
      <c r="E8173" s="871">
        <v>575.79999999999995</v>
      </c>
      <c r="F8173" s="871">
        <v>409</v>
      </c>
      <c r="G8173" s="504">
        <v>575.79999999999995</v>
      </c>
      <c r="H8173" s="504">
        <v>409</v>
      </c>
      <c r="I8173" s="510">
        <v>984.8</v>
      </c>
    </row>
    <row r="8174" spans="3:9">
      <c r="C8174" s="870">
        <v>45812</v>
      </c>
      <c r="D8174" s="872">
        <v>4.1666666666666664E-2</v>
      </c>
      <c r="E8174" s="871">
        <v>666.1</v>
      </c>
      <c r="F8174" s="871">
        <v>346</v>
      </c>
      <c r="G8174" s="504">
        <v>666.1</v>
      </c>
      <c r="H8174" s="504">
        <v>346</v>
      </c>
      <c r="I8174" s="510">
        <v>1012.1</v>
      </c>
    </row>
    <row r="8175" spans="3:9">
      <c r="C8175" s="870">
        <v>45812</v>
      </c>
      <c r="D8175" s="872">
        <v>8.3333333333333329E-2</v>
      </c>
      <c r="E8175" s="871">
        <v>613.29999999999995</v>
      </c>
      <c r="F8175" s="871">
        <v>403</v>
      </c>
      <c r="G8175" s="504">
        <v>613.29999999999995</v>
      </c>
      <c r="H8175" s="504">
        <v>403</v>
      </c>
      <c r="I8175" s="510">
        <v>1016.3</v>
      </c>
    </row>
    <row r="8176" spans="3:9">
      <c r="C8176" s="870">
        <v>45812</v>
      </c>
      <c r="D8176" s="872">
        <v>0.125</v>
      </c>
      <c r="E8176" s="871">
        <v>579.4</v>
      </c>
      <c r="F8176" s="871">
        <v>424</v>
      </c>
      <c r="G8176" s="504">
        <v>579.4</v>
      </c>
      <c r="H8176" s="504">
        <v>424</v>
      </c>
      <c r="I8176" s="510">
        <v>1003.4</v>
      </c>
    </row>
    <row r="8177" spans="3:9">
      <c r="C8177" s="870">
        <v>45812</v>
      </c>
      <c r="D8177" s="872">
        <v>0.16666666666666666</v>
      </c>
      <c r="E8177" s="871">
        <v>585.5</v>
      </c>
      <c r="F8177" s="871">
        <v>421</v>
      </c>
      <c r="G8177" s="504">
        <v>585.5</v>
      </c>
      <c r="H8177" s="504">
        <v>421</v>
      </c>
      <c r="I8177" s="510">
        <v>1006.5</v>
      </c>
    </row>
    <row r="8178" spans="3:9">
      <c r="C8178" s="870">
        <v>45812</v>
      </c>
      <c r="D8178" s="872">
        <v>0.20833333333333334</v>
      </c>
      <c r="E8178" s="871">
        <v>633.9</v>
      </c>
      <c r="F8178" s="871">
        <v>401</v>
      </c>
      <c r="G8178" s="504">
        <v>633.9</v>
      </c>
      <c r="H8178" s="504">
        <v>401</v>
      </c>
      <c r="I8178" s="510">
        <v>1034.9000000000001</v>
      </c>
    </row>
    <row r="8179" spans="3:9">
      <c r="C8179" s="870">
        <v>45812</v>
      </c>
      <c r="D8179" s="872">
        <v>0.25</v>
      </c>
      <c r="E8179" s="871">
        <v>624.79999999999995</v>
      </c>
      <c r="F8179" s="871">
        <v>319</v>
      </c>
      <c r="G8179" s="504">
        <v>624.79999999999995</v>
      </c>
      <c r="H8179" s="504">
        <v>319</v>
      </c>
      <c r="I8179" s="510">
        <v>943.8</v>
      </c>
    </row>
    <row r="8180" spans="3:9">
      <c r="C8180" s="870">
        <v>45812</v>
      </c>
      <c r="D8180" s="872">
        <v>0.29166666666666669</v>
      </c>
      <c r="E8180" s="871">
        <v>600.1</v>
      </c>
      <c r="F8180" s="871">
        <v>411</v>
      </c>
      <c r="G8180" s="504">
        <v>600.1</v>
      </c>
      <c r="H8180" s="504">
        <v>411</v>
      </c>
      <c r="I8180" s="510">
        <v>1011.1</v>
      </c>
    </row>
    <row r="8181" spans="3:9">
      <c r="C8181" s="870">
        <v>45812</v>
      </c>
      <c r="D8181" s="872">
        <v>0.33333333333333331</v>
      </c>
      <c r="E8181" s="871">
        <v>554.20000000000005</v>
      </c>
      <c r="F8181" s="871">
        <v>400</v>
      </c>
      <c r="G8181" s="504">
        <v>554.20000000000005</v>
      </c>
      <c r="H8181" s="504">
        <v>400</v>
      </c>
      <c r="I8181" s="510">
        <v>954.2</v>
      </c>
    </row>
    <row r="8182" spans="3:9">
      <c r="C8182" s="870">
        <v>45812</v>
      </c>
      <c r="D8182" s="872">
        <v>0.375</v>
      </c>
      <c r="E8182" s="871">
        <v>573.1</v>
      </c>
      <c r="F8182" s="871">
        <v>383</v>
      </c>
      <c r="G8182" s="504">
        <v>573.1</v>
      </c>
      <c r="H8182" s="504">
        <v>383</v>
      </c>
      <c r="I8182" s="510">
        <v>956.1</v>
      </c>
    </row>
    <row r="8183" spans="3:9">
      <c r="C8183" s="870">
        <v>45812</v>
      </c>
      <c r="D8183" s="872">
        <v>0.41666666666666669</v>
      </c>
      <c r="E8183" s="871">
        <v>616.79999999999995</v>
      </c>
      <c r="F8183" s="871">
        <v>398</v>
      </c>
      <c r="G8183" s="504">
        <v>616.79999999999995</v>
      </c>
      <c r="H8183" s="504">
        <v>398</v>
      </c>
      <c r="I8183" s="510">
        <v>1014.8</v>
      </c>
    </row>
    <row r="8184" spans="3:9">
      <c r="C8184" s="870">
        <v>45812</v>
      </c>
      <c r="D8184" s="872">
        <v>0.45833333333333331</v>
      </c>
      <c r="E8184" s="871">
        <v>619.9</v>
      </c>
      <c r="F8184" s="871">
        <v>451</v>
      </c>
      <c r="G8184" s="504">
        <v>619.9</v>
      </c>
      <c r="H8184" s="504">
        <v>451</v>
      </c>
      <c r="I8184" s="510">
        <v>1070.9000000000001</v>
      </c>
    </row>
    <row r="8185" spans="3:9">
      <c r="C8185" s="870">
        <v>45812</v>
      </c>
      <c r="D8185" s="872">
        <v>0.5</v>
      </c>
      <c r="E8185" s="871">
        <v>576.29999999999995</v>
      </c>
      <c r="F8185" s="871">
        <v>406</v>
      </c>
      <c r="G8185" s="504">
        <v>576.29999999999995</v>
      </c>
      <c r="H8185" s="504">
        <v>406</v>
      </c>
      <c r="I8185" s="510">
        <v>982.3</v>
      </c>
    </row>
    <row r="8186" spans="3:9">
      <c r="C8186" s="870">
        <v>45812</v>
      </c>
      <c r="D8186" s="872">
        <v>0.54166666666666663</v>
      </c>
      <c r="E8186" s="871">
        <v>466</v>
      </c>
      <c r="F8186" s="871">
        <v>383</v>
      </c>
      <c r="G8186" s="504">
        <v>466</v>
      </c>
      <c r="H8186" s="504">
        <v>383</v>
      </c>
      <c r="I8186" s="510">
        <v>849</v>
      </c>
    </row>
    <row r="8187" spans="3:9">
      <c r="C8187" s="870">
        <v>45812</v>
      </c>
      <c r="D8187" s="872">
        <v>0.58333333333333337</v>
      </c>
      <c r="E8187" s="871">
        <v>627</v>
      </c>
      <c r="F8187" s="871">
        <v>396</v>
      </c>
      <c r="G8187" s="504">
        <v>627</v>
      </c>
      <c r="H8187" s="504">
        <v>396</v>
      </c>
      <c r="I8187" s="510">
        <v>1023</v>
      </c>
    </row>
    <row r="8188" spans="3:9">
      <c r="C8188" s="870">
        <v>45812</v>
      </c>
      <c r="D8188" s="872">
        <v>0.625</v>
      </c>
      <c r="E8188" s="871">
        <v>726.9</v>
      </c>
      <c r="F8188" s="871">
        <v>413</v>
      </c>
      <c r="G8188" s="504">
        <v>726.9</v>
      </c>
      <c r="H8188" s="504">
        <v>413</v>
      </c>
      <c r="I8188" s="510">
        <v>1139.9000000000001</v>
      </c>
    </row>
    <row r="8189" spans="3:9">
      <c r="C8189" s="870">
        <v>45812</v>
      </c>
      <c r="D8189" s="872">
        <v>0.66666666666666663</v>
      </c>
      <c r="E8189" s="871">
        <v>610</v>
      </c>
      <c r="F8189" s="871">
        <v>415</v>
      </c>
      <c r="G8189" s="504">
        <v>610</v>
      </c>
      <c r="H8189" s="504">
        <v>415</v>
      </c>
      <c r="I8189" s="510">
        <v>1025</v>
      </c>
    </row>
    <row r="8190" spans="3:9">
      <c r="C8190" s="870">
        <v>45812</v>
      </c>
      <c r="D8190" s="872">
        <v>0.70833333333333337</v>
      </c>
      <c r="E8190" s="871">
        <v>654</v>
      </c>
      <c r="F8190" s="871">
        <v>422</v>
      </c>
      <c r="G8190" s="504">
        <v>654</v>
      </c>
      <c r="H8190" s="504">
        <v>422</v>
      </c>
      <c r="I8190" s="510">
        <v>1076</v>
      </c>
    </row>
    <row r="8191" spans="3:9">
      <c r="C8191" s="870">
        <v>45812</v>
      </c>
      <c r="D8191" s="872">
        <v>0.75</v>
      </c>
      <c r="E8191" s="871">
        <v>616.6</v>
      </c>
      <c r="F8191" s="871">
        <v>456</v>
      </c>
      <c r="G8191" s="504">
        <v>616.6</v>
      </c>
      <c r="H8191" s="504">
        <v>456</v>
      </c>
      <c r="I8191" s="510">
        <v>1072.5999999999999</v>
      </c>
    </row>
    <row r="8192" spans="3:9">
      <c r="C8192" s="870">
        <v>45812</v>
      </c>
      <c r="D8192" s="872">
        <v>0.79166666666666663</v>
      </c>
      <c r="E8192" s="871">
        <v>614.1</v>
      </c>
      <c r="F8192" s="871">
        <v>422</v>
      </c>
      <c r="G8192" s="504">
        <v>614.1</v>
      </c>
      <c r="H8192" s="504">
        <v>422</v>
      </c>
      <c r="I8192" s="510">
        <v>1036.0999999999999</v>
      </c>
    </row>
    <row r="8193" spans="3:9">
      <c r="C8193" s="870">
        <v>45812</v>
      </c>
      <c r="D8193" s="872">
        <v>0.83333333333333337</v>
      </c>
      <c r="E8193" s="871">
        <v>618.70000000000005</v>
      </c>
      <c r="F8193" s="871">
        <v>427</v>
      </c>
      <c r="G8193" s="504">
        <v>618.70000000000005</v>
      </c>
      <c r="H8193" s="504">
        <v>427</v>
      </c>
      <c r="I8193" s="510">
        <v>1045.7</v>
      </c>
    </row>
    <row r="8194" spans="3:9">
      <c r="C8194" s="870">
        <v>45812</v>
      </c>
      <c r="D8194" s="872">
        <v>0.875</v>
      </c>
      <c r="E8194" s="871">
        <v>601.20000000000005</v>
      </c>
      <c r="F8194" s="871">
        <v>427</v>
      </c>
      <c r="G8194" s="504">
        <v>601.20000000000005</v>
      </c>
      <c r="H8194" s="504">
        <v>427</v>
      </c>
      <c r="I8194" s="510">
        <v>1028.2</v>
      </c>
    </row>
    <row r="8195" spans="3:9">
      <c r="C8195" s="870">
        <v>45812</v>
      </c>
      <c r="D8195" s="872">
        <v>0.91666666666666663</v>
      </c>
      <c r="E8195" s="871">
        <v>568.29999999999995</v>
      </c>
      <c r="F8195" s="871">
        <v>409</v>
      </c>
      <c r="G8195" s="504">
        <v>568.29999999999995</v>
      </c>
      <c r="H8195" s="504">
        <v>409</v>
      </c>
      <c r="I8195" s="510">
        <v>977.3</v>
      </c>
    </row>
    <row r="8196" spans="3:9">
      <c r="C8196" s="870">
        <v>45812</v>
      </c>
      <c r="D8196" s="872">
        <v>0.95833333333333337</v>
      </c>
      <c r="E8196" s="871">
        <v>616.5</v>
      </c>
      <c r="F8196" s="871">
        <v>409</v>
      </c>
      <c r="G8196" s="504">
        <v>616.5</v>
      </c>
      <c r="H8196" s="504">
        <v>409</v>
      </c>
      <c r="I8196" s="510">
        <v>1025.5</v>
      </c>
    </row>
    <row r="8197" spans="3:9">
      <c r="C8197" s="870">
        <v>45813</v>
      </c>
      <c r="D8197" s="872">
        <v>0</v>
      </c>
      <c r="E8197" s="871">
        <v>575.20000000000005</v>
      </c>
      <c r="F8197" s="871">
        <v>411</v>
      </c>
      <c r="G8197" s="504">
        <v>575.20000000000005</v>
      </c>
      <c r="H8197" s="504">
        <v>411</v>
      </c>
      <c r="I8197" s="510">
        <v>986.2</v>
      </c>
    </row>
    <row r="8198" spans="3:9">
      <c r="C8198" s="870">
        <v>45813</v>
      </c>
      <c r="D8198" s="872">
        <v>4.1666666666666664E-2</v>
      </c>
      <c r="E8198" s="871">
        <v>616</v>
      </c>
      <c r="F8198" s="871">
        <v>411</v>
      </c>
      <c r="G8198" s="504">
        <v>616</v>
      </c>
      <c r="H8198" s="504">
        <v>411</v>
      </c>
      <c r="I8198" s="510">
        <v>1027</v>
      </c>
    </row>
    <row r="8199" spans="3:9">
      <c r="C8199" s="870">
        <v>45813</v>
      </c>
      <c r="D8199" s="872">
        <v>8.3333333333333329E-2</v>
      </c>
      <c r="E8199" s="871">
        <v>623.6</v>
      </c>
      <c r="F8199" s="871">
        <v>421</v>
      </c>
      <c r="G8199" s="504">
        <v>623.6</v>
      </c>
      <c r="H8199" s="504">
        <v>421</v>
      </c>
      <c r="I8199" s="510">
        <v>1044.5999999999999</v>
      </c>
    </row>
    <row r="8200" spans="3:9">
      <c r="C8200" s="870">
        <v>45813</v>
      </c>
      <c r="D8200" s="872">
        <v>0.125</v>
      </c>
      <c r="E8200" s="871">
        <v>750.7</v>
      </c>
      <c r="F8200" s="871">
        <v>446</v>
      </c>
      <c r="G8200" s="504">
        <v>750.7</v>
      </c>
      <c r="H8200" s="504">
        <v>446</v>
      </c>
      <c r="I8200" s="510">
        <v>1196.7</v>
      </c>
    </row>
    <row r="8201" spans="3:9">
      <c r="C8201" s="870">
        <v>45813</v>
      </c>
      <c r="D8201" s="872">
        <v>0.16666666666666666</v>
      </c>
      <c r="E8201" s="871">
        <v>686.3</v>
      </c>
      <c r="F8201" s="871">
        <v>413</v>
      </c>
      <c r="G8201" s="504">
        <v>686.3</v>
      </c>
      <c r="H8201" s="504">
        <v>413</v>
      </c>
      <c r="I8201" s="510">
        <v>1099.3</v>
      </c>
    </row>
    <row r="8202" spans="3:9">
      <c r="C8202" s="870">
        <v>45813</v>
      </c>
      <c r="D8202" s="872">
        <v>0.20833333333333334</v>
      </c>
      <c r="E8202" s="871">
        <v>601.70000000000005</v>
      </c>
      <c r="F8202" s="871">
        <v>404</v>
      </c>
      <c r="G8202" s="504">
        <v>601.70000000000005</v>
      </c>
      <c r="H8202" s="504">
        <v>404</v>
      </c>
      <c r="I8202" s="510">
        <v>1005.7</v>
      </c>
    </row>
    <row r="8203" spans="3:9">
      <c r="C8203" s="870">
        <v>45813</v>
      </c>
      <c r="D8203" s="872">
        <v>0.25</v>
      </c>
      <c r="E8203" s="871">
        <v>575.4</v>
      </c>
      <c r="F8203" s="871">
        <v>405</v>
      </c>
      <c r="G8203" s="504">
        <v>575.4</v>
      </c>
      <c r="H8203" s="504">
        <v>405</v>
      </c>
      <c r="I8203" s="510">
        <v>980.4</v>
      </c>
    </row>
    <row r="8204" spans="3:9">
      <c r="C8204" s="870">
        <v>45813</v>
      </c>
      <c r="D8204" s="872">
        <v>0.29166666666666669</v>
      </c>
      <c r="E8204" s="871">
        <v>591.29999999999995</v>
      </c>
      <c r="F8204" s="871">
        <v>405</v>
      </c>
      <c r="G8204" s="504">
        <v>591.29999999999995</v>
      </c>
      <c r="H8204" s="504">
        <v>405</v>
      </c>
      <c r="I8204" s="510">
        <v>996.3</v>
      </c>
    </row>
    <row r="8205" spans="3:9">
      <c r="C8205" s="870">
        <v>45813</v>
      </c>
      <c r="D8205" s="872">
        <v>0.33333333333333331</v>
      </c>
      <c r="E8205" s="871">
        <v>653</v>
      </c>
      <c r="F8205" s="871">
        <v>425</v>
      </c>
      <c r="G8205" s="504">
        <v>653</v>
      </c>
      <c r="H8205" s="504">
        <v>425</v>
      </c>
      <c r="I8205" s="510">
        <v>1078</v>
      </c>
    </row>
    <row r="8206" spans="3:9">
      <c r="C8206" s="870">
        <v>45813</v>
      </c>
      <c r="D8206" s="872">
        <v>0.375</v>
      </c>
      <c r="E8206" s="871">
        <v>589.79999999999995</v>
      </c>
      <c r="F8206" s="871">
        <v>431</v>
      </c>
      <c r="G8206" s="504">
        <v>589.79999999999995</v>
      </c>
      <c r="H8206" s="504">
        <v>431</v>
      </c>
      <c r="I8206" s="510">
        <v>1020.8</v>
      </c>
    </row>
    <row r="8207" spans="3:9">
      <c r="C8207" s="870">
        <v>45813</v>
      </c>
      <c r="D8207" s="872">
        <v>0.41666666666666669</v>
      </c>
      <c r="E8207" s="871">
        <v>512.5</v>
      </c>
      <c r="F8207" s="871">
        <v>431</v>
      </c>
      <c r="G8207" s="504">
        <v>512.5</v>
      </c>
      <c r="H8207" s="504">
        <v>431</v>
      </c>
      <c r="I8207" s="510">
        <v>943.5</v>
      </c>
    </row>
    <row r="8208" spans="3:9">
      <c r="C8208" s="870">
        <v>45813</v>
      </c>
      <c r="D8208" s="872">
        <v>0.45833333333333331</v>
      </c>
      <c r="E8208" s="871">
        <v>631.20000000000005</v>
      </c>
      <c r="F8208" s="871">
        <v>414</v>
      </c>
      <c r="G8208" s="504">
        <v>631.20000000000005</v>
      </c>
      <c r="H8208" s="504">
        <v>414</v>
      </c>
      <c r="I8208" s="510">
        <v>1045.2</v>
      </c>
    </row>
    <row r="8209" spans="3:9">
      <c r="C8209" s="870">
        <v>45813</v>
      </c>
      <c r="D8209" s="872">
        <v>0.5</v>
      </c>
      <c r="E8209" s="871">
        <v>695.9</v>
      </c>
      <c r="F8209" s="871">
        <v>410</v>
      </c>
      <c r="G8209" s="504">
        <v>695.9</v>
      </c>
      <c r="H8209" s="504">
        <v>410</v>
      </c>
      <c r="I8209" s="510">
        <v>1105.9000000000001</v>
      </c>
    </row>
    <row r="8210" spans="3:9">
      <c r="C8210" s="870">
        <v>45813</v>
      </c>
      <c r="D8210" s="872">
        <v>0.54166666666666663</v>
      </c>
      <c r="E8210" s="871">
        <v>595.29999999999995</v>
      </c>
      <c r="F8210" s="871">
        <v>430</v>
      </c>
      <c r="G8210" s="504">
        <v>595.29999999999995</v>
      </c>
      <c r="H8210" s="504">
        <v>430</v>
      </c>
      <c r="I8210" s="510">
        <v>1025.3</v>
      </c>
    </row>
    <row r="8211" spans="3:9">
      <c r="C8211" s="870">
        <v>45813</v>
      </c>
      <c r="D8211" s="872">
        <v>0.58333333333333337</v>
      </c>
      <c r="E8211" s="871">
        <v>587.6</v>
      </c>
      <c r="F8211" s="871">
        <v>430</v>
      </c>
      <c r="G8211" s="504">
        <v>587.6</v>
      </c>
      <c r="H8211" s="504">
        <v>430</v>
      </c>
      <c r="I8211" s="510">
        <v>1017.6</v>
      </c>
    </row>
    <row r="8212" spans="3:9">
      <c r="C8212" s="870">
        <v>45813</v>
      </c>
      <c r="D8212" s="872">
        <v>0.625</v>
      </c>
      <c r="E8212" s="871">
        <v>670</v>
      </c>
      <c r="F8212" s="871">
        <v>430</v>
      </c>
      <c r="G8212" s="504">
        <v>670</v>
      </c>
      <c r="H8212" s="504">
        <v>430</v>
      </c>
      <c r="I8212" s="510">
        <v>1100</v>
      </c>
    </row>
    <row r="8213" spans="3:9">
      <c r="C8213" s="870">
        <v>45813</v>
      </c>
      <c r="D8213" s="872">
        <v>0.66666666666666663</v>
      </c>
      <c r="E8213" s="871">
        <v>637.6</v>
      </c>
      <c r="F8213" s="871">
        <v>430</v>
      </c>
      <c r="G8213" s="504">
        <v>637.6</v>
      </c>
      <c r="H8213" s="504">
        <v>430</v>
      </c>
      <c r="I8213" s="510">
        <v>1067.5999999999999</v>
      </c>
    </row>
    <row r="8214" spans="3:9">
      <c r="C8214" s="870">
        <v>45813</v>
      </c>
      <c r="D8214" s="872">
        <v>0.70833333333333337</v>
      </c>
      <c r="E8214" s="871">
        <v>516.20000000000005</v>
      </c>
      <c r="F8214" s="871">
        <v>418</v>
      </c>
      <c r="G8214" s="504">
        <v>516.20000000000005</v>
      </c>
      <c r="H8214" s="504">
        <v>418</v>
      </c>
      <c r="I8214" s="510">
        <v>934.2</v>
      </c>
    </row>
    <row r="8215" spans="3:9">
      <c r="C8215" s="870">
        <v>45813</v>
      </c>
      <c r="D8215" s="872">
        <v>0.75</v>
      </c>
      <c r="E8215" s="871">
        <v>741.2</v>
      </c>
      <c r="F8215" s="871">
        <v>425</v>
      </c>
      <c r="G8215" s="504">
        <v>741.2</v>
      </c>
      <c r="H8215" s="504">
        <v>425</v>
      </c>
      <c r="I8215" s="510">
        <v>1166.2</v>
      </c>
    </row>
    <row r="8216" spans="3:9">
      <c r="C8216" s="870">
        <v>45813</v>
      </c>
      <c r="D8216" s="872">
        <v>0.79166666666666663</v>
      </c>
      <c r="E8216" s="871">
        <v>740.7</v>
      </c>
      <c r="F8216" s="871">
        <v>459</v>
      </c>
      <c r="G8216" s="504">
        <v>740.7</v>
      </c>
      <c r="H8216" s="504">
        <v>459</v>
      </c>
      <c r="I8216" s="510">
        <v>1199.7</v>
      </c>
    </row>
    <row r="8217" spans="3:9">
      <c r="C8217" s="870">
        <v>45813</v>
      </c>
      <c r="D8217" s="872">
        <v>0.83333333333333337</v>
      </c>
      <c r="E8217" s="871">
        <v>707.5</v>
      </c>
      <c r="F8217" s="871">
        <v>465</v>
      </c>
      <c r="G8217" s="504">
        <v>707.5</v>
      </c>
      <c r="H8217" s="504">
        <v>465</v>
      </c>
      <c r="I8217" s="510">
        <v>1172.5</v>
      </c>
    </row>
    <row r="8218" spans="3:9">
      <c r="C8218" s="870">
        <v>45813</v>
      </c>
      <c r="D8218" s="872">
        <v>0.875</v>
      </c>
      <c r="E8218" s="871">
        <v>685.1</v>
      </c>
      <c r="F8218" s="871">
        <v>460</v>
      </c>
      <c r="G8218" s="504">
        <v>685.1</v>
      </c>
      <c r="H8218" s="504">
        <v>460</v>
      </c>
      <c r="I8218" s="510">
        <v>1145.0999999999999</v>
      </c>
    </row>
    <row r="8219" spans="3:9">
      <c r="C8219" s="870">
        <v>45813</v>
      </c>
      <c r="D8219" s="872">
        <v>0.91666666666666663</v>
      </c>
      <c r="E8219" s="871">
        <v>651.4</v>
      </c>
      <c r="F8219" s="871">
        <v>446</v>
      </c>
      <c r="G8219" s="504">
        <v>651.4</v>
      </c>
      <c r="H8219" s="504">
        <v>446</v>
      </c>
      <c r="I8219" s="510">
        <v>1097.4000000000001</v>
      </c>
    </row>
    <row r="8220" spans="3:9">
      <c r="C8220" s="870">
        <v>45813</v>
      </c>
      <c r="D8220" s="872">
        <v>0.95833333333333337</v>
      </c>
      <c r="E8220" s="871">
        <v>672.1</v>
      </c>
      <c r="F8220" s="871">
        <v>430</v>
      </c>
      <c r="G8220" s="504">
        <v>672.1</v>
      </c>
      <c r="H8220" s="504">
        <v>430</v>
      </c>
      <c r="I8220" s="510">
        <v>1102.0999999999999</v>
      </c>
    </row>
    <row r="8221" spans="3:9">
      <c r="C8221" s="870">
        <v>45814</v>
      </c>
      <c r="D8221" s="872">
        <v>0</v>
      </c>
      <c r="E8221" s="871">
        <v>652.5</v>
      </c>
      <c r="F8221" s="871">
        <v>445</v>
      </c>
      <c r="G8221" s="504">
        <v>652.5</v>
      </c>
      <c r="H8221" s="504">
        <v>445</v>
      </c>
      <c r="I8221" s="510">
        <v>1097.5</v>
      </c>
    </row>
    <row r="8222" spans="3:9">
      <c r="C8222" s="870">
        <v>45814</v>
      </c>
      <c r="D8222" s="872">
        <v>4.1666666666666664E-2</v>
      </c>
      <c r="E8222" s="871">
        <v>687.1</v>
      </c>
      <c r="F8222" s="871">
        <v>445</v>
      </c>
      <c r="G8222" s="504">
        <v>687.1</v>
      </c>
      <c r="H8222" s="504">
        <v>445</v>
      </c>
      <c r="I8222" s="510">
        <v>1132.0999999999999</v>
      </c>
    </row>
    <row r="8223" spans="3:9">
      <c r="C8223" s="870">
        <v>45814</v>
      </c>
      <c r="D8223" s="872">
        <v>8.3333333333333329E-2</v>
      </c>
      <c r="E8223" s="871">
        <v>665.4</v>
      </c>
      <c r="F8223" s="871">
        <v>448</v>
      </c>
      <c r="G8223" s="504">
        <v>665.4</v>
      </c>
      <c r="H8223" s="504">
        <v>448</v>
      </c>
      <c r="I8223" s="510">
        <v>1113.4000000000001</v>
      </c>
    </row>
    <row r="8224" spans="3:9">
      <c r="C8224" s="870">
        <v>45814</v>
      </c>
      <c r="D8224" s="872">
        <v>0.125</v>
      </c>
      <c r="E8224" s="871">
        <v>585.79999999999995</v>
      </c>
      <c r="F8224" s="871">
        <v>415</v>
      </c>
      <c r="G8224" s="504">
        <v>585.79999999999995</v>
      </c>
      <c r="H8224" s="504">
        <v>415</v>
      </c>
      <c r="I8224" s="510">
        <v>1000.8</v>
      </c>
    </row>
    <row r="8225" spans="3:9">
      <c r="C8225" s="870">
        <v>45814</v>
      </c>
      <c r="D8225" s="872">
        <v>0.16666666666666666</v>
      </c>
      <c r="E8225" s="871">
        <v>638.79999999999995</v>
      </c>
      <c r="F8225" s="871">
        <v>412</v>
      </c>
      <c r="G8225" s="504">
        <v>638.79999999999995</v>
      </c>
      <c r="H8225" s="504">
        <v>412</v>
      </c>
      <c r="I8225" s="510">
        <v>1050.8</v>
      </c>
    </row>
    <row r="8226" spans="3:9">
      <c r="C8226" s="870">
        <v>45814</v>
      </c>
      <c r="D8226" s="872">
        <v>0.20833333333333334</v>
      </c>
      <c r="E8226" s="871">
        <v>647.5</v>
      </c>
      <c r="F8226" s="871">
        <v>433</v>
      </c>
      <c r="G8226" s="504">
        <v>647.5</v>
      </c>
      <c r="H8226" s="504">
        <v>433</v>
      </c>
      <c r="I8226" s="510">
        <v>1080.5</v>
      </c>
    </row>
    <row r="8227" spans="3:9">
      <c r="C8227" s="870">
        <v>45814</v>
      </c>
      <c r="D8227" s="872">
        <v>0.25</v>
      </c>
      <c r="E8227" s="871">
        <v>643.6</v>
      </c>
      <c r="F8227" s="871">
        <v>445</v>
      </c>
      <c r="G8227" s="504">
        <v>643.6</v>
      </c>
      <c r="H8227" s="504">
        <v>445</v>
      </c>
      <c r="I8227" s="510">
        <v>1088.5999999999999</v>
      </c>
    </row>
    <row r="8228" spans="3:9">
      <c r="C8228" s="870">
        <v>45814</v>
      </c>
      <c r="D8228" s="872">
        <v>0.29166666666666669</v>
      </c>
      <c r="E8228" s="871">
        <v>665.9</v>
      </c>
      <c r="F8228" s="871">
        <v>445</v>
      </c>
      <c r="G8228" s="504">
        <v>665.9</v>
      </c>
      <c r="H8228" s="504">
        <v>445</v>
      </c>
      <c r="I8228" s="510">
        <v>1110.9000000000001</v>
      </c>
    </row>
    <row r="8229" spans="3:9">
      <c r="C8229" s="870">
        <v>45814</v>
      </c>
      <c r="D8229" s="872">
        <v>0.33333333333333331</v>
      </c>
      <c r="E8229" s="871">
        <v>623.29999999999995</v>
      </c>
      <c r="F8229" s="871">
        <v>446</v>
      </c>
      <c r="G8229" s="504">
        <v>623.29999999999995</v>
      </c>
      <c r="H8229" s="504">
        <v>446</v>
      </c>
      <c r="I8229" s="510">
        <v>1069.3</v>
      </c>
    </row>
    <row r="8230" spans="3:9">
      <c r="C8230" s="870">
        <v>45814</v>
      </c>
      <c r="D8230" s="872">
        <v>0.375</v>
      </c>
      <c r="E8230" s="871">
        <v>654.6</v>
      </c>
      <c r="F8230" s="871">
        <v>411</v>
      </c>
      <c r="G8230" s="504">
        <v>654.6</v>
      </c>
      <c r="H8230" s="504">
        <v>411</v>
      </c>
      <c r="I8230" s="510">
        <v>1065.5999999999999</v>
      </c>
    </row>
    <row r="8231" spans="3:9">
      <c r="C8231" s="870">
        <v>45814</v>
      </c>
      <c r="D8231" s="872">
        <v>0.41666666666666669</v>
      </c>
      <c r="E8231" s="871">
        <v>650</v>
      </c>
      <c r="F8231" s="871">
        <v>484</v>
      </c>
      <c r="G8231" s="504">
        <v>650</v>
      </c>
      <c r="H8231" s="504">
        <v>484</v>
      </c>
      <c r="I8231" s="510">
        <v>1134</v>
      </c>
    </row>
    <row r="8232" spans="3:9">
      <c r="C8232" s="870">
        <v>45814</v>
      </c>
      <c r="D8232" s="872">
        <v>0.45833333333333331</v>
      </c>
      <c r="E8232" s="871">
        <v>674.8</v>
      </c>
      <c r="F8232" s="871">
        <v>464</v>
      </c>
      <c r="G8232" s="504">
        <v>674.8</v>
      </c>
      <c r="H8232" s="504">
        <v>464</v>
      </c>
      <c r="I8232" s="510">
        <v>1138.8</v>
      </c>
    </row>
    <row r="8233" spans="3:9">
      <c r="C8233" s="870">
        <v>45814</v>
      </c>
      <c r="D8233" s="872">
        <v>0.5</v>
      </c>
      <c r="E8233" s="871">
        <v>647.4</v>
      </c>
      <c r="F8233" s="871">
        <v>436</v>
      </c>
      <c r="G8233" s="504">
        <v>647.4</v>
      </c>
      <c r="H8233" s="504">
        <v>436</v>
      </c>
      <c r="I8233" s="510">
        <v>1083.4000000000001</v>
      </c>
    </row>
    <row r="8234" spans="3:9">
      <c r="C8234" s="870">
        <v>45814</v>
      </c>
      <c r="D8234" s="872">
        <v>0.54166666666666663</v>
      </c>
      <c r="E8234" s="871">
        <v>668.7</v>
      </c>
      <c r="F8234" s="871">
        <v>405</v>
      </c>
      <c r="G8234" s="504">
        <v>668.7</v>
      </c>
      <c r="H8234" s="504">
        <v>405</v>
      </c>
      <c r="I8234" s="510">
        <v>1073.7</v>
      </c>
    </row>
    <row r="8235" spans="3:9">
      <c r="C8235" s="870">
        <v>45814</v>
      </c>
      <c r="D8235" s="872">
        <v>0.58333333333333337</v>
      </c>
      <c r="E8235" s="871">
        <v>565.4</v>
      </c>
      <c r="F8235" s="871">
        <v>440</v>
      </c>
      <c r="G8235" s="504">
        <v>565.4</v>
      </c>
      <c r="H8235" s="504">
        <v>440</v>
      </c>
      <c r="I8235" s="510">
        <v>1005.4</v>
      </c>
    </row>
    <row r="8236" spans="3:9">
      <c r="C8236" s="870">
        <v>45814</v>
      </c>
      <c r="D8236" s="872">
        <v>0.625</v>
      </c>
      <c r="E8236" s="871">
        <v>584.4</v>
      </c>
      <c r="F8236" s="871">
        <v>440</v>
      </c>
      <c r="G8236" s="504">
        <v>584.4</v>
      </c>
      <c r="H8236" s="504">
        <v>440</v>
      </c>
      <c r="I8236" s="510">
        <v>1024.4000000000001</v>
      </c>
    </row>
    <row r="8237" spans="3:9">
      <c r="C8237" s="870">
        <v>45814</v>
      </c>
      <c r="D8237" s="872">
        <v>0.66666666666666663</v>
      </c>
      <c r="E8237" s="871">
        <v>634</v>
      </c>
      <c r="F8237" s="871">
        <v>440</v>
      </c>
      <c r="G8237" s="504">
        <v>634</v>
      </c>
      <c r="H8237" s="504">
        <v>440</v>
      </c>
      <c r="I8237" s="510">
        <v>1074</v>
      </c>
    </row>
    <row r="8238" spans="3:9">
      <c r="C8238" s="870">
        <v>45814</v>
      </c>
      <c r="D8238" s="872">
        <v>0.70833333333333337</v>
      </c>
      <c r="E8238" s="871">
        <v>643.79999999999995</v>
      </c>
      <c r="F8238" s="871">
        <v>413</v>
      </c>
      <c r="G8238" s="504">
        <v>643.79999999999995</v>
      </c>
      <c r="H8238" s="504">
        <v>413</v>
      </c>
      <c r="I8238" s="510">
        <v>1056.8</v>
      </c>
    </row>
    <row r="8239" spans="3:9">
      <c r="C8239" s="870">
        <v>45814</v>
      </c>
      <c r="D8239" s="872">
        <v>0.75</v>
      </c>
      <c r="E8239" s="871">
        <v>708.2</v>
      </c>
      <c r="F8239" s="871">
        <v>399</v>
      </c>
      <c r="G8239" s="504">
        <v>708.2</v>
      </c>
      <c r="H8239" s="504">
        <v>399</v>
      </c>
      <c r="I8239" s="510">
        <v>1107.2</v>
      </c>
    </row>
    <row r="8240" spans="3:9">
      <c r="C8240" s="870">
        <v>45814</v>
      </c>
      <c r="D8240" s="872">
        <v>0.79166666666666663</v>
      </c>
      <c r="E8240" s="871">
        <v>618</v>
      </c>
      <c r="F8240" s="871">
        <v>410</v>
      </c>
      <c r="G8240" s="504">
        <v>618</v>
      </c>
      <c r="H8240" s="504">
        <v>410</v>
      </c>
      <c r="I8240" s="510">
        <v>1028</v>
      </c>
    </row>
    <row r="8241" spans="3:9">
      <c r="C8241" s="870">
        <v>45814</v>
      </c>
      <c r="D8241" s="872">
        <v>0.83333333333333337</v>
      </c>
      <c r="E8241" s="871">
        <v>635.1</v>
      </c>
      <c r="F8241" s="871">
        <v>449</v>
      </c>
      <c r="G8241" s="504">
        <v>635.1</v>
      </c>
      <c r="H8241" s="504">
        <v>449</v>
      </c>
      <c r="I8241" s="510">
        <v>1084.0999999999999</v>
      </c>
    </row>
    <row r="8242" spans="3:9">
      <c r="C8242" s="870">
        <v>45814</v>
      </c>
      <c r="D8242" s="872">
        <v>0.875</v>
      </c>
      <c r="E8242" s="871">
        <v>658.7</v>
      </c>
      <c r="F8242" s="871">
        <v>447</v>
      </c>
      <c r="G8242" s="504">
        <v>658.7</v>
      </c>
      <c r="H8242" s="504">
        <v>447</v>
      </c>
      <c r="I8242" s="510">
        <v>1105.7</v>
      </c>
    </row>
    <row r="8243" spans="3:9">
      <c r="C8243" s="870">
        <v>45814</v>
      </c>
      <c r="D8243" s="872">
        <v>0.91666666666666663</v>
      </c>
      <c r="E8243" s="871">
        <v>655.4</v>
      </c>
      <c r="F8243" s="871">
        <v>440</v>
      </c>
      <c r="G8243" s="504">
        <v>655.4</v>
      </c>
      <c r="H8243" s="504">
        <v>440</v>
      </c>
      <c r="I8243" s="510">
        <v>1095.4000000000001</v>
      </c>
    </row>
    <row r="8244" spans="3:9">
      <c r="C8244" s="870">
        <v>45814</v>
      </c>
      <c r="D8244" s="872">
        <v>0.95833333333333337</v>
      </c>
      <c r="E8244" s="871">
        <v>644.9</v>
      </c>
      <c r="F8244" s="871">
        <v>442</v>
      </c>
      <c r="G8244" s="504">
        <v>644.9</v>
      </c>
      <c r="H8244" s="504">
        <v>442</v>
      </c>
      <c r="I8244" s="510">
        <v>1086.9000000000001</v>
      </c>
    </row>
    <row r="8245" spans="3:9">
      <c r="C8245" s="870">
        <v>45815</v>
      </c>
      <c r="D8245" s="872">
        <v>0</v>
      </c>
      <c r="E8245" s="871">
        <v>656.2</v>
      </c>
      <c r="F8245" s="871">
        <v>453</v>
      </c>
      <c r="G8245" s="504">
        <v>656.2</v>
      </c>
      <c r="H8245" s="504">
        <v>453</v>
      </c>
      <c r="I8245" s="510">
        <v>1109.2</v>
      </c>
    </row>
    <row r="8246" spans="3:9">
      <c r="C8246" s="870">
        <v>45815</v>
      </c>
      <c r="D8246" s="872">
        <v>4.1666666666666664E-2</v>
      </c>
      <c r="E8246" s="871">
        <v>663.7</v>
      </c>
      <c r="F8246" s="871">
        <v>443</v>
      </c>
      <c r="G8246" s="504">
        <v>663.7</v>
      </c>
      <c r="H8246" s="504">
        <v>443</v>
      </c>
      <c r="I8246" s="510">
        <v>1106.7</v>
      </c>
    </row>
    <row r="8247" spans="3:9">
      <c r="C8247" s="870">
        <v>45815</v>
      </c>
      <c r="D8247" s="872">
        <v>8.3333333333333329E-2</v>
      </c>
      <c r="E8247" s="871">
        <v>734.8</v>
      </c>
      <c r="F8247" s="871">
        <v>445</v>
      </c>
      <c r="G8247" s="504">
        <v>734.8</v>
      </c>
      <c r="H8247" s="504">
        <v>445</v>
      </c>
      <c r="I8247" s="510">
        <v>1179.8</v>
      </c>
    </row>
    <row r="8248" spans="3:9">
      <c r="C8248" s="870">
        <v>45815</v>
      </c>
      <c r="D8248" s="872">
        <v>0.125</v>
      </c>
      <c r="E8248" s="871">
        <v>506.6</v>
      </c>
      <c r="F8248" s="871">
        <v>383</v>
      </c>
      <c r="G8248" s="504">
        <v>506.6</v>
      </c>
      <c r="H8248" s="504">
        <v>383</v>
      </c>
      <c r="I8248" s="510">
        <v>889.6</v>
      </c>
    </row>
    <row r="8249" spans="3:9">
      <c r="C8249" s="870">
        <v>45815</v>
      </c>
      <c r="D8249" s="872">
        <v>0.16666666666666666</v>
      </c>
      <c r="E8249" s="871">
        <v>3.4</v>
      </c>
      <c r="F8249" s="871">
        <v>422</v>
      </c>
      <c r="G8249" s="504">
        <v>0</v>
      </c>
      <c r="H8249" s="504">
        <v>422</v>
      </c>
      <c r="I8249" s="510">
        <v>422</v>
      </c>
    </row>
    <row r="8250" spans="3:9">
      <c r="C8250" s="870">
        <v>45815</v>
      </c>
      <c r="D8250" s="872">
        <v>0.20833333333333334</v>
      </c>
      <c r="E8250" s="871">
        <v>98.6</v>
      </c>
      <c r="F8250" s="871">
        <v>399</v>
      </c>
      <c r="G8250" s="504">
        <v>98.6</v>
      </c>
      <c r="H8250" s="504">
        <v>399</v>
      </c>
      <c r="I8250" s="510">
        <v>497.6</v>
      </c>
    </row>
    <row r="8251" spans="3:9">
      <c r="C8251" s="870">
        <v>45815</v>
      </c>
      <c r="D8251" s="872">
        <v>0.25</v>
      </c>
      <c r="E8251" s="871">
        <v>569</v>
      </c>
      <c r="F8251" s="871">
        <v>396</v>
      </c>
      <c r="G8251" s="504">
        <v>569</v>
      </c>
      <c r="H8251" s="504">
        <v>396</v>
      </c>
      <c r="I8251" s="510">
        <v>965</v>
      </c>
    </row>
    <row r="8252" spans="3:9">
      <c r="C8252" s="870">
        <v>45815</v>
      </c>
      <c r="D8252" s="872">
        <v>0.29166666666666669</v>
      </c>
      <c r="E8252" s="871">
        <v>576.20000000000005</v>
      </c>
      <c r="F8252" s="871">
        <v>375</v>
      </c>
      <c r="G8252" s="504">
        <v>576.20000000000005</v>
      </c>
      <c r="H8252" s="504">
        <v>375</v>
      </c>
      <c r="I8252" s="510">
        <v>951.2</v>
      </c>
    </row>
    <row r="8253" spans="3:9">
      <c r="C8253" s="870">
        <v>45815</v>
      </c>
      <c r="D8253" s="872">
        <v>0.33333333333333331</v>
      </c>
      <c r="E8253" s="871">
        <v>560.1</v>
      </c>
      <c r="F8253" s="871">
        <v>494</v>
      </c>
      <c r="G8253" s="504">
        <v>560.1</v>
      </c>
      <c r="H8253" s="504">
        <v>494</v>
      </c>
      <c r="I8253" s="510">
        <v>1054.0999999999999</v>
      </c>
    </row>
    <row r="8254" spans="3:9">
      <c r="C8254" s="870">
        <v>45815</v>
      </c>
      <c r="D8254" s="872">
        <v>0.375</v>
      </c>
      <c r="E8254" s="871">
        <v>521.79999999999995</v>
      </c>
      <c r="F8254" s="871">
        <v>450</v>
      </c>
      <c r="G8254" s="504">
        <v>521.79999999999995</v>
      </c>
      <c r="H8254" s="504">
        <v>450</v>
      </c>
      <c r="I8254" s="510">
        <v>971.8</v>
      </c>
    </row>
    <row r="8255" spans="3:9">
      <c r="C8255" s="870">
        <v>45815</v>
      </c>
      <c r="D8255" s="872">
        <v>0.41666666666666669</v>
      </c>
      <c r="E8255" s="871">
        <v>431.5</v>
      </c>
      <c r="F8255" s="871">
        <v>569</v>
      </c>
      <c r="G8255" s="504">
        <v>431.5</v>
      </c>
      <c r="H8255" s="504">
        <v>569</v>
      </c>
      <c r="I8255" s="510">
        <v>1000.5</v>
      </c>
    </row>
    <row r="8256" spans="3:9">
      <c r="C8256" s="870">
        <v>45815</v>
      </c>
      <c r="D8256" s="872">
        <v>0.45833333333333331</v>
      </c>
      <c r="E8256" s="871">
        <v>84.3</v>
      </c>
      <c r="F8256" s="871">
        <v>596</v>
      </c>
      <c r="G8256" s="504">
        <v>84.3</v>
      </c>
      <c r="H8256" s="504">
        <v>596</v>
      </c>
      <c r="I8256" s="510">
        <v>680.3</v>
      </c>
    </row>
    <row r="8257" spans="3:9">
      <c r="C8257" s="870">
        <v>45815</v>
      </c>
      <c r="D8257" s="872">
        <v>0.5</v>
      </c>
      <c r="E8257" s="871">
        <v>-0.9</v>
      </c>
      <c r="F8257" s="871">
        <v>599</v>
      </c>
      <c r="G8257" s="504">
        <v>0</v>
      </c>
      <c r="H8257" s="504">
        <v>599</v>
      </c>
      <c r="I8257" s="510">
        <v>599</v>
      </c>
    </row>
    <row r="8258" spans="3:9">
      <c r="C8258" s="870">
        <v>45815</v>
      </c>
      <c r="D8258" s="872">
        <v>0.54166666666666663</v>
      </c>
      <c r="E8258" s="871">
        <v>-1.1000000000000001</v>
      </c>
      <c r="F8258" s="871">
        <v>596</v>
      </c>
      <c r="G8258" s="504">
        <v>0</v>
      </c>
      <c r="H8258" s="504">
        <v>596</v>
      </c>
      <c r="I8258" s="510">
        <v>596</v>
      </c>
    </row>
    <row r="8259" spans="3:9">
      <c r="C8259" s="870">
        <v>45815</v>
      </c>
      <c r="D8259" s="872">
        <v>0.58333333333333337</v>
      </c>
      <c r="E8259" s="871">
        <v>0.2</v>
      </c>
      <c r="F8259" s="871">
        <v>486</v>
      </c>
      <c r="G8259" s="504">
        <v>0</v>
      </c>
      <c r="H8259" s="504">
        <v>486</v>
      </c>
      <c r="I8259" s="510">
        <v>486</v>
      </c>
    </row>
    <row r="8260" spans="3:9">
      <c r="C8260" s="870">
        <v>45815</v>
      </c>
      <c r="D8260" s="872">
        <v>0.625</v>
      </c>
      <c r="E8260" s="871">
        <v>174.2</v>
      </c>
      <c r="F8260" s="871">
        <v>401</v>
      </c>
      <c r="G8260" s="504">
        <v>174.2</v>
      </c>
      <c r="H8260" s="504">
        <v>401</v>
      </c>
      <c r="I8260" s="510">
        <v>575.20000000000005</v>
      </c>
    </row>
    <row r="8261" spans="3:9">
      <c r="C8261" s="870">
        <v>45815</v>
      </c>
      <c r="D8261" s="872">
        <v>0.66666666666666663</v>
      </c>
      <c r="E8261" s="871">
        <v>648.9</v>
      </c>
      <c r="F8261" s="871">
        <v>459</v>
      </c>
      <c r="G8261" s="504">
        <v>648.9</v>
      </c>
      <c r="H8261" s="504">
        <v>459</v>
      </c>
      <c r="I8261" s="510">
        <v>1107.9000000000001</v>
      </c>
    </row>
    <row r="8262" spans="3:9">
      <c r="C8262" s="870">
        <v>45815</v>
      </c>
      <c r="D8262" s="872">
        <v>0.70833333333333337</v>
      </c>
      <c r="E8262" s="871">
        <v>728.4</v>
      </c>
      <c r="F8262" s="871">
        <v>382</v>
      </c>
      <c r="G8262" s="504">
        <v>728.4</v>
      </c>
      <c r="H8262" s="504">
        <v>382</v>
      </c>
      <c r="I8262" s="510">
        <v>1110.4000000000001</v>
      </c>
    </row>
    <row r="8263" spans="3:9">
      <c r="C8263" s="870">
        <v>45815</v>
      </c>
      <c r="D8263" s="872">
        <v>0.75</v>
      </c>
      <c r="E8263" s="871">
        <v>743.6</v>
      </c>
      <c r="F8263" s="871">
        <v>430</v>
      </c>
      <c r="G8263" s="504">
        <v>743.6</v>
      </c>
      <c r="H8263" s="504">
        <v>430</v>
      </c>
      <c r="I8263" s="510">
        <v>1173.5999999999999</v>
      </c>
    </row>
    <row r="8264" spans="3:9">
      <c r="C8264" s="870">
        <v>45815</v>
      </c>
      <c r="D8264" s="872">
        <v>0.79166666666666663</v>
      </c>
      <c r="E8264" s="871">
        <v>651.5</v>
      </c>
      <c r="F8264" s="871">
        <v>441</v>
      </c>
      <c r="G8264" s="504">
        <v>651.5</v>
      </c>
      <c r="H8264" s="504">
        <v>441</v>
      </c>
      <c r="I8264" s="510">
        <v>1092.5</v>
      </c>
    </row>
    <row r="8265" spans="3:9">
      <c r="C8265" s="870">
        <v>45815</v>
      </c>
      <c r="D8265" s="872">
        <v>0.83333333333333337</v>
      </c>
      <c r="E8265" s="871">
        <v>662.3</v>
      </c>
      <c r="F8265" s="871">
        <v>436</v>
      </c>
      <c r="G8265" s="504">
        <v>662.3</v>
      </c>
      <c r="H8265" s="504">
        <v>436</v>
      </c>
      <c r="I8265" s="510">
        <v>1098.3</v>
      </c>
    </row>
    <row r="8266" spans="3:9">
      <c r="C8266" s="870">
        <v>45815</v>
      </c>
      <c r="D8266" s="872">
        <v>0.875</v>
      </c>
      <c r="E8266" s="871">
        <v>603.5</v>
      </c>
      <c r="F8266" s="871">
        <v>399</v>
      </c>
      <c r="G8266" s="504">
        <v>603.5</v>
      </c>
      <c r="H8266" s="504">
        <v>399</v>
      </c>
      <c r="I8266" s="510">
        <v>1002.5</v>
      </c>
    </row>
    <row r="8267" spans="3:9">
      <c r="C8267" s="870">
        <v>45815</v>
      </c>
      <c r="D8267" s="872">
        <v>0.91666666666666663</v>
      </c>
      <c r="E8267" s="871">
        <v>618.9</v>
      </c>
      <c r="F8267" s="871">
        <v>421</v>
      </c>
      <c r="G8267" s="504">
        <v>618.9</v>
      </c>
      <c r="H8267" s="504">
        <v>421</v>
      </c>
      <c r="I8267" s="510">
        <v>1039.9000000000001</v>
      </c>
    </row>
    <row r="8268" spans="3:9">
      <c r="C8268" s="870">
        <v>45815</v>
      </c>
      <c r="D8268" s="872">
        <v>0.95833333333333337</v>
      </c>
      <c r="E8268" s="871">
        <v>719.3</v>
      </c>
      <c r="F8268" s="871">
        <v>487</v>
      </c>
      <c r="G8268" s="504">
        <v>719.3</v>
      </c>
      <c r="H8268" s="504">
        <v>487</v>
      </c>
      <c r="I8268" s="510">
        <v>1206.3</v>
      </c>
    </row>
    <row r="8269" spans="3:9">
      <c r="C8269" s="870">
        <v>45816</v>
      </c>
      <c r="D8269" s="872">
        <v>0</v>
      </c>
      <c r="E8269" s="871">
        <v>635.4</v>
      </c>
      <c r="F8269" s="871">
        <v>401</v>
      </c>
      <c r="G8269" s="504">
        <v>635.4</v>
      </c>
      <c r="H8269" s="504">
        <v>401</v>
      </c>
      <c r="I8269" s="510">
        <v>1036.4000000000001</v>
      </c>
    </row>
    <row r="8270" spans="3:9">
      <c r="C8270" s="870">
        <v>45816</v>
      </c>
      <c r="D8270" s="872">
        <v>4.1666666666666664E-2</v>
      </c>
      <c r="E8270" s="871">
        <v>615.70000000000005</v>
      </c>
      <c r="F8270" s="871">
        <v>400</v>
      </c>
      <c r="G8270" s="504">
        <v>615.70000000000005</v>
      </c>
      <c r="H8270" s="504">
        <v>400</v>
      </c>
      <c r="I8270" s="510">
        <v>1015.7</v>
      </c>
    </row>
    <row r="8271" spans="3:9">
      <c r="C8271" s="870">
        <v>45816</v>
      </c>
      <c r="D8271" s="872">
        <v>8.3333333333333329E-2</v>
      </c>
      <c r="E8271" s="871">
        <v>602</v>
      </c>
      <c r="F8271" s="871">
        <v>407</v>
      </c>
      <c r="G8271" s="504">
        <v>602</v>
      </c>
      <c r="H8271" s="504">
        <v>407</v>
      </c>
      <c r="I8271" s="510">
        <v>1009</v>
      </c>
    </row>
    <row r="8272" spans="3:9">
      <c r="C8272" s="870">
        <v>45816</v>
      </c>
      <c r="D8272" s="872">
        <v>0.125</v>
      </c>
      <c r="E8272" s="871">
        <v>574.70000000000005</v>
      </c>
      <c r="F8272" s="871">
        <v>391</v>
      </c>
      <c r="G8272" s="504">
        <v>574.70000000000005</v>
      </c>
      <c r="H8272" s="504">
        <v>391</v>
      </c>
      <c r="I8272" s="510">
        <v>965.7</v>
      </c>
    </row>
    <row r="8273" spans="3:9">
      <c r="C8273" s="870">
        <v>45816</v>
      </c>
      <c r="D8273" s="872">
        <v>0.16666666666666666</v>
      </c>
      <c r="E8273" s="871">
        <v>578.29999999999995</v>
      </c>
      <c r="F8273" s="871">
        <v>410</v>
      </c>
      <c r="G8273" s="504">
        <v>578.29999999999995</v>
      </c>
      <c r="H8273" s="504">
        <v>410</v>
      </c>
      <c r="I8273" s="510">
        <v>988.3</v>
      </c>
    </row>
    <row r="8274" spans="3:9">
      <c r="C8274" s="870">
        <v>45816</v>
      </c>
      <c r="D8274" s="872">
        <v>0.20833333333333334</v>
      </c>
      <c r="E8274" s="871">
        <v>587.6</v>
      </c>
      <c r="F8274" s="871">
        <v>436</v>
      </c>
      <c r="G8274" s="504">
        <v>587.6</v>
      </c>
      <c r="H8274" s="504">
        <v>436</v>
      </c>
      <c r="I8274" s="510">
        <v>1023.6</v>
      </c>
    </row>
    <row r="8275" spans="3:9">
      <c r="C8275" s="870">
        <v>45816</v>
      </c>
      <c r="D8275" s="872">
        <v>0.25</v>
      </c>
      <c r="E8275" s="871">
        <v>728.9</v>
      </c>
      <c r="F8275" s="871">
        <v>502</v>
      </c>
      <c r="G8275" s="504">
        <v>728.9</v>
      </c>
      <c r="H8275" s="504">
        <v>502</v>
      </c>
      <c r="I8275" s="510">
        <v>1230.9000000000001</v>
      </c>
    </row>
    <row r="8276" spans="3:9">
      <c r="C8276" s="870">
        <v>45816</v>
      </c>
      <c r="D8276" s="872">
        <v>0.29166666666666669</v>
      </c>
      <c r="E8276" s="871">
        <v>519.6</v>
      </c>
      <c r="F8276" s="871">
        <v>434</v>
      </c>
      <c r="G8276" s="504">
        <v>519.6</v>
      </c>
      <c r="H8276" s="504">
        <v>434</v>
      </c>
      <c r="I8276" s="510">
        <v>953.6</v>
      </c>
    </row>
    <row r="8277" spans="3:9">
      <c r="C8277" s="870">
        <v>45816</v>
      </c>
      <c r="D8277" s="872">
        <v>0.33333333333333331</v>
      </c>
      <c r="E8277" s="871">
        <v>440.8</v>
      </c>
      <c r="F8277" s="871">
        <v>380</v>
      </c>
      <c r="G8277" s="504">
        <v>440.8</v>
      </c>
      <c r="H8277" s="504">
        <v>380</v>
      </c>
      <c r="I8277" s="510">
        <v>820.8</v>
      </c>
    </row>
    <row r="8278" spans="3:9">
      <c r="C8278" s="870">
        <v>45816</v>
      </c>
      <c r="D8278" s="872">
        <v>0.375</v>
      </c>
      <c r="E8278" s="871">
        <v>539.79999999999995</v>
      </c>
      <c r="F8278" s="871">
        <v>379</v>
      </c>
      <c r="G8278" s="504">
        <v>539.79999999999995</v>
      </c>
      <c r="H8278" s="504">
        <v>379</v>
      </c>
      <c r="I8278" s="510">
        <v>918.8</v>
      </c>
    </row>
    <row r="8279" spans="3:9">
      <c r="C8279" s="870">
        <v>45816</v>
      </c>
      <c r="D8279" s="872">
        <v>0.41666666666666669</v>
      </c>
      <c r="E8279" s="871">
        <v>595.20000000000005</v>
      </c>
      <c r="F8279" s="871">
        <v>400</v>
      </c>
      <c r="G8279" s="504">
        <v>595.20000000000005</v>
      </c>
      <c r="H8279" s="504">
        <v>400</v>
      </c>
      <c r="I8279" s="510">
        <v>995.2</v>
      </c>
    </row>
    <row r="8280" spans="3:9">
      <c r="C8280" s="870">
        <v>45816</v>
      </c>
      <c r="D8280" s="872">
        <v>0.45833333333333331</v>
      </c>
      <c r="E8280" s="871">
        <v>586.1</v>
      </c>
      <c r="F8280" s="871">
        <v>402</v>
      </c>
      <c r="G8280" s="504">
        <v>586.1</v>
      </c>
      <c r="H8280" s="504">
        <v>402</v>
      </c>
      <c r="I8280" s="510">
        <v>988.1</v>
      </c>
    </row>
    <row r="8281" spans="3:9">
      <c r="C8281" s="870">
        <v>45816</v>
      </c>
      <c r="D8281" s="872">
        <v>0.5</v>
      </c>
      <c r="E8281" s="871">
        <v>461.3</v>
      </c>
      <c r="F8281" s="871">
        <v>394</v>
      </c>
      <c r="G8281" s="504">
        <v>461.3</v>
      </c>
      <c r="H8281" s="504">
        <v>394</v>
      </c>
      <c r="I8281" s="510">
        <v>855.3</v>
      </c>
    </row>
    <row r="8282" spans="3:9">
      <c r="C8282" s="870">
        <v>45816</v>
      </c>
      <c r="D8282" s="872">
        <v>0.54166666666666663</v>
      </c>
      <c r="E8282" s="871">
        <v>537.9</v>
      </c>
      <c r="F8282" s="871">
        <v>380</v>
      </c>
      <c r="G8282" s="504">
        <v>537.9</v>
      </c>
      <c r="H8282" s="504">
        <v>380</v>
      </c>
      <c r="I8282" s="510">
        <v>917.9</v>
      </c>
    </row>
    <row r="8283" spans="3:9">
      <c r="C8283" s="870">
        <v>45816</v>
      </c>
      <c r="D8283" s="872">
        <v>0.58333333333333337</v>
      </c>
      <c r="E8283" s="871">
        <v>518.5</v>
      </c>
      <c r="F8283" s="871">
        <v>406</v>
      </c>
      <c r="G8283" s="504">
        <v>518.5</v>
      </c>
      <c r="H8283" s="504">
        <v>406</v>
      </c>
      <c r="I8283" s="510">
        <v>924.5</v>
      </c>
    </row>
    <row r="8284" spans="3:9">
      <c r="C8284" s="870">
        <v>45816</v>
      </c>
      <c r="D8284" s="872">
        <v>0.625</v>
      </c>
      <c r="E8284" s="871">
        <v>506.5</v>
      </c>
      <c r="F8284" s="871">
        <v>378</v>
      </c>
      <c r="G8284" s="504">
        <v>506.5</v>
      </c>
      <c r="H8284" s="504">
        <v>378</v>
      </c>
      <c r="I8284" s="510">
        <v>884.5</v>
      </c>
    </row>
    <row r="8285" spans="3:9">
      <c r="C8285" s="870">
        <v>45816</v>
      </c>
      <c r="D8285" s="872">
        <v>0.66666666666666663</v>
      </c>
      <c r="E8285" s="871">
        <v>428</v>
      </c>
      <c r="F8285" s="871">
        <v>389</v>
      </c>
      <c r="G8285" s="504">
        <v>428</v>
      </c>
      <c r="H8285" s="504">
        <v>389</v>
      </c>
      <c r="I8285" s="510">
        <v>817</v>
      </c>
    </row>
    <row r="8286" spans="3:9">
      <c r="C8286" s="870">
        <v>45816</v>
      </c>
      <c r="D8286" s="872">
        <v>0.70833333333333337</v>
      </c>
      <c r="E8286" s="871">
        <v>440.2</v>
      </c>
      <c r="F8286" s="871">
        <v>380</v>
      </c>
      <c r="G8286" s="504">
        <v>440.2</v>
      </c>
      <c r="H8286" s="504">
        <v>380</v>
      </c>
      <c r="I8286" s="510">
        <v>820.2</v>
      </c>
    </row>
    <row r="8287" spans="3:9">
      <c r="C8287" s="870">
        <v>45816</v>
      </c>
      <c r="D8287" s="872">
        <v>0.75</v>
      </c>
      <c r="E8287" s="871">
        <v>496.7</v>
      </c>
      <c r="F8287" s="871">
        <v>380</v>
      </c>
      <c r="G8287" s="504">
        <v>496.7</v>
      </c>
      <c r="H8287" s="504">
        <v>380</v>
      </c>
      <c r="I8287" s="510">
        <v>876.7</v>
      </c>
    </row>
    <row r="8288" spans="3:9">
      <c r="C8288" s="870">
        <v>45816</v>
      </c>
      <c r="D8288" s="872">
        <v>0.79166666666666663</v>
      </c>
      <c r="E8288" s="871">
        <v>641.6</v>
      </c>
      <c r="F8288" s="871">
        <v>379</v>
      </c>
      <c r="G8288" s="504">
        <v>641.6</v>
      </c>
      <c r="H8288" s="504">
        <v>379</v>
      </c>
      <c r="I8288" s="510">
        <v>1020.6</v>
      </c>
    </row>
    <row r="8289" spans="3:9">
      <c r="C8289" s="870">
        <v>45816</v>
      </c>
      <c r="D8289" s="872">
        <v>0.83333333333333337</v>
      </c>
      <c r="E8289" s="871">
        <v>593.5</v>
      </c>
      <c r="F8289" s="871">
        <v>391</v>
      </c>
      <c r="G8289" s="504">
        <v>593.5</v>
      </c>
      <c r="H8289" s="504">
        <v>391</v>
      </c>
      <c r="I8289" s="510">
        <v>984.5</v>
      </c>
    </row>
    <row r="8290" spans="3:9">
      <c r="C8290" s="870">
        <v>45816</v>
      </c>
      <c r="D8290" s="872">
        <v>0.875</v>
      </c>
      <c r="E8290" s="871">
        <v>573.5</v>
      </c>
      <c r="F8290" s="871">
        <v>399</v>
      </c>
      <c r="G8290" s="504">
        <v>573.5</v>
      </c>
      <c r="H8290" s="504">
        <v>399</v>
      </c>
      <c r="I8290" s="510">
        <v>972.5</v>
      </c>
    </row>
    <row r="8291" spans="3:9">
      <c r="C8291" s="870">
        <v>45816</v>
      </c>
      <c r="D8291" s="872">
        <v>0.91666666666666663</v>
      </c>
      <c r="E8291" s="871">
        <v>650.1</v>
      </c>
      <c r="F8291" s="871">
        <v>400</v>
      </c>
      <c r="G8291" s="504">
        <v>650.1</v>
      </c>
      <c r="H8291" s="504">
        <v>400</v>
      </c>
      <c r="I8291" s="510">
        <v>1050.0999999999999</v>
      </c>
    </row>
    <row r="8292" spans="3:9">
      <c r="C8292" s="870">
        <v>45816</v>
      </c>
      <c r="D8292" s="872">
        <v>0.95833333333333337</v>
      </c>
      <c r="E8292" s="871">
        <v>660.2</v>
      </c>
      <c r="F8292" s="871">
        <v>431</v>
      </c>
      <c r="G8292" s="504">
        <v>660.2</v>
      </c>
      <c r="H8292" s="504">
        <v>431</v>
      </c>
      <c r="I8292" s="510">
        <v>1091.2</v>
      </c>
    </row>
    <row r="8293" spans="3:9">
      <c r="C8293" s="870">
        <v>45817</v>
      </c>
      <c r="D8293" s="872">
        <v>0</v>
      </c>
      <c r="E8293" s="871">
        <v>651.70000000000005</v>
      </c>
      <c r="F8293" s="871">
        <v>420</v>
      </c>
      <c r="G8293" s="504">
        <v>651.70000000000005</v>
      </c>
      <c r="H8293" s="504">
        <v>420</v>
      </c>
      <c r="I8293" s="510">
        <v>1071.7</v>
      </c>
    </row>
    <row r="8294" spans="3:9">
      <c r="C8294" s="870">
        <v>45817</v>
      </c>
      <c r="D8294" s="872">
        <v>4.1666666666666664E-2</v>
      </c>
      <c r="E8294" s="871">
        <v>650</v>
      </c>
      <c r="F8294" s="871">
        <v>420</v>
      </c>
      <c r="G8294" s="504">
        <v>650</v>
      </c>
      <c r="H8294" s="504">
        <v>420</v>
      </c>
      <c r="I8294" s="510">
        <v>1070</v>
      </c>
    </row>
    <row r="8295" spans="3:9">
      <c r="C8295" s="870">
        <v>45817</v>
      </c>
      <c r="D8295" s="872">
        <v>8.3333333333333329E-2</v>
      </c>
      <c r="E8295" s="871">
        <v>650</v>
      </c>
      <c r="F8295" s="871">
        <v>420</v>
      </c>
      <c r="G8295" s="504">
        <v>650</v>
      </c>
      <c r="H8295" s="504">
        <v>420</v>
      </c>
      <c r="I8295" s="510">
        <v>1070</v>
      </c>
    </row>
    <row r="8296" spans="3:9">
      <c r="C8296" s="870">
        <v>45817</v>
      </c>
      <c r="D8296" s="872">
        <v>0.125</v>
      </c>
      <c r="E8296" s="871">
        <v>625.79999999999995</v>
      </c>
      <c r="F8296" s="871">
        <v>421</v>
      </c>
      <c r="G8296" s="504">
        <v>625.79999999999995</v>
      </c>
      <c r="H8296" s="504">
        <v>421</v>
      </c>
      <c r="I8296" s="510">
        <v>1046.8</v>
      </c>
    </row>
    <row r="8297" spans="3:9">
      <c r="C8297" s="870">
        <v>45817</v>
      </c>
      <c r="D8297" s="872">
        <v>0.16666666666666666</v>
      </c>
      <c r="E8297" s="871">
        <v>619.9</v>
      </c>
      <c r="F8297" s="871">
        <v>414</v>
      </c>
      <c r="G8297" s="504">
        <v>619.9</v>
      </c>
      <c r="H8297" s="504">
        <v>414</v>
      </c>
      <c r="I8297" s="510">
        <v>1033.9000000000001</v>
      </c>
    </row>
    <row r="8298" spans="3:9">
      <c r="C8298" s="870">
        <v>45817</v>
      </c>
      <c r="D8298" s="872">
        <v>0.20833333333333334</v>
      </c>
      <c r="E8298" s="871">
        <v>619.79999999999995</v>
      </c>
      <c r="F8298" s="871">
        <v>480</v>
      </c>
      <c r="G8298" s="504">
        <v>619.79999999999995</v>
      </c>
      <c r="H8298" s="504">
        <v>480</v>
      </c>
      <c r="I8298" s="510">
        <v>1099.8</v>
      </c>
    </row>
    <row r="8299" spans="3:9">
      <c r="C8299" s="870">
        <v>45817</v>
      </c>
      <c r="D8299" s="872">
        <v>0.25</v>
      </c>
      <c r="E8299" s="871">
        <v>554.20000000000005</v>
      </c>
      <c r="F8299" s="871">
        <v>464</v>
      </c>
      <c r="G8299" s="504">
        <v>554.20000000000005</v>
      </c>
      <c r="H8299" s="504">
        <v>464</v>
      </c>
      <c r="I8299" s="510">
        <v>1018.2</v>
      </c>
    </row>
    <row r="8300" spans="3:9">
      <c r="C8300" s="870">
        <v>45817</v>
      </c>
      <c r="D8300" s="872">
        <v>0.29166666666666669</v>
      </c>
      <c r="E8300" s="871">
        <v>407.6</v>
      </c>
      <c r="F8300" s="871">
        <v>392</v>
      </c>
      <c r="G8300" s="504">
        <v>407.6</v>
      </c>
      <c r="H8300" s="504">
        <v>392</v>
      </c>
      <c r="I8300" s="510">
        <v>799.6</v>
      </c>
    </row>
    <row r="8301" spans="3:9">
      <c r="C8301" s="870">
        <v>45817</v>
      </c>
      <c r="D8301" s="872">
        <v>0.33333333333333331</v>
      </c>
      <c r="E8301" s="871">
        <v>441.9</v>
      </c>
      <c r="F8301" s="871">
        <v>379</v>
      </c>
      <c r="G8301" s="504">
        <v>441.9</v>
      </c>
      <c r="H8301" s="504">
        <v>379</v>
      </c>
      <c r="I8301" s="510">
        <v>820.9</v>
      </c>
    </row>
    <row r="8302" spans="3:9">
      <c r="C8302" s="870">
        <v>45817</v>
      </c>
      <c r="D8302" s="872">
        <v>0.375</v>
      </c>
      <c r="E8302" s="871">
        <v>566.9</v>
      </c>
      <c r="F8302" s="871">
        <v>400</v>
      </c>
      <c r="G8302" s="504">
        <v>566.9</v>
      </c>
      <c r="H8302" s="504">
        <v>400</v>
      </c>
      <c r="I8302" s="510">
        <v>966.9</v>
      </c>
    </row>
    <row r="8303" spans="3:9">
      <c r="C8303" s="870">
        <v>45817</v>
      </c>
      <c r="D8303" s="872">
        <v>0.41666666666666669</v>
      </c>
      <c r="E8303" s="871">
        <v>650.6</v>
      </c>
      <c r="F8303" s="871">
        <v>510</v>
      </c>
      <c r="G8303" s="504">
        <v>650.6</v>
      </c>
      <c r="H8303" s="504">
        <v>510</v>
      </c>
      <c r="I8303" s="510">
        <v>1160.5999999999999</v>
      </c>
    </row>
    <row r="8304" spans="3:9">
      <c r="C8304" s="870">
        <v>45817</v>
      </c>
      <c r="D8304" s="872">
        <v>0.45833333333333331</v>
      </c>
      <c r="E8304" s="871">
        <v>586.5</v>
      </c>
      <c r="F8304" s="871">
        <v>468</v>
      </c>
      <c r="G8304" s="504">
        <v>586.5</v>
      </c>
      <c r="H8304" s="504">
        <v>468</v>
      </c>
      <c r="I8304" s="510">
        <v>1054.5</v>
      </c>
    </row>
    <row r="8305" spans="3:9">
      <c r="C8305" s="870">
        <v>45817</v>
      </c>
      <c r="D8305" s="872">
        <v>0.5</v>
      </c>
      <c r="E8305" s="871">
        <v>477.2</v>
      </c>
      <c r="F8305" s="871">
        <v>408</v>
      </c>
      <c r="G8305" s="504">
        <v>477.2</v>
      </c>
      <c r="H8305" s="504">
        <v>408</v>
      </c>
      <c r="I8305" s="510">
        <v>885.2</v>
      </c>
    </row>
    <row r="8306" spans="3:9">
      <c r="C8306" s="870">
        <v>45817</v>
      </c>
      <c r="D8306" s="872">
        <v>0.54166666666666663</v>
      </c>
      <c r="E8306" s="871">
        <v>682.1</v>
      </c>
      <c r="F8306" s="871">
        <v>455</v>
      </c>
      <c r="G8306" s="504">
        <v>682.1</v>
      </c>
      <c r="H8306" s="504">
        <v>455</v>
      </c>
      <c r="I8306" s="510">
        <v>1137.0999999999999</v>
      </c>
    </row>
    <row r="8307" spans="3:9">
      <c r="C8307" s="870">
        <v>45817</v>
      </c>
      <c r="D8307" s="872">
        <v>0.58333333333333337</v>
      </c>
      <c r="E8307" s="871">
        <v>583.1</v>
      </c>
      <c r="F8307" s="871">
        <v>440</v>
      </c>
      <c r="G8307" s="504">
        <v>583.1</v>
      </c>
      <c r="H8307" s="504">
        <v>440</v>
      </c>
      <c r="I8307" s="510">
        <v>1023.1</v>
      </c>
    </row>
    <row r="8308" spans="3:9">
      <c r="C8308" s="870">
        <v>45817</v>
      </c>
      <c r="D8308" s="872">
        <v>0.625</v>
      </c>
      <c r="E8308" s="871">
        <v>571.4</v>
      </c>
      <c r="F8308" s="871">
        <v>428</v>
      </c>
      <c r="G8308" s="504">
        <v>571.4</v>
      </c>
      <c r="H8308" s="504">
        <v>428</v>
      </c>
      <c r="I8308" s="510">
        <v>999.4</v>
      </c>
    </row>
    <row r="8309" spans="3:9">
      <c r="C8309" s="870">
        <v>45817</v>
      </c>
      <c r="D8309" s="872">
        <v>0.66666666666666663</v>
      </c>
      <c r="E8309" s="871">
        <v>595.20000000000005</v>
      </c>
      <c r="F8309" s="871">
        <v>412</v>
      </c>
      <c r="G8309" s="504">
        <v>595.20000000000005</v>
      </c>
      <c r="H8309" s="504">
        <v>412</v>
      </c>
      <c r="I8309" s="510">
        <v>1007.2</v>
      </c>
    </row>
    <row r="8310" spans="3:9">
      <c r="C8310" s="870">
        <v>45817</v>
      </c>
      <c r="D8310" s="872">
        <v>0.70833333333333337</v>
      </c>
      <c r="E8310" s="871">
        <v>636</v>
      </c>
      <c r="F8310" s="871">
        <v>439</v>
      </c>
      <c r="G8310" s="504">
        <v>636</v>
      </c>
      <c r="H8310" s="504">
        <v>439</v>
      </c>
      <c r="I8310" s="510">
        <v>1075</v>
      </c>
    </row>
    <row r="8311" spans="3:9">
      <c r="C8311" s="870">
        <v>45817</v>
      </c>
      <c r="D8311" s="872">
        <v>0.75</v>
      </c>
      <c r="E8311" s="871">
        <v>641.1</v>
      </c>
      <c r="F8311" s="871">
        <v>507</v>
      </c>
      <c r="G8311" s="504">
        <v>641.1</v>
      </c>
      <c r="H8311" s="504">
        <v>507</v>
      </c>
      <c r="I8311" s="510">
        <v>1148.0999999999999</v>
      </c>
    </row>
    <row r="8312" spans="3:9">
      <c r="C8312" s="870">
        <v>45817</v>
      </c>
      <c r="D8312" s="872">
        <v>0.79166666666666663</v>
      </c>
      <c r="E8312" s="871">
        <v>658.7</v>
      </c>
      <c r="F8312" s="871">
        <v>517</v>
      </c>
      <c r="G8312" s="504">
        <v>658.7</v>
      </c>
      <c r="H8312" s="504">
        <v>517</v>
      </c>
      <c r="I8312" s="510">
        <v>1175.7</v>
      </c>
    </row>
    <row r="8313" spans="3:9">
      <c r="C8313" s="870">
        <v>45817</v>
      </c>
      <c r="D8313" s="872">
        <v>0.83333333333333337</v>
      </c>
      <c r="E8313" s="871">
        <v>628</v>
      </c>
      <c r="F8313" s="871">
        <v>480</v>
      </c>
      <c r="G8313" s="504">
        <v>628</v>
      </c>
      <c r="H8313" s="504">
        <v>480</v>
      </c>
      <c r="I8313" s="510">
        <v>1108</v>
      </c>
    </row>
    <row r="8314" spans="3:9">
      <c r="C8314" s="870">
        <v>45817</v>
      </c>
      <c r="D8314" s="872">
        <v>0.875</v>
      </c>
      <c r="E8314" s="871">
        <v>636.6</v>
      </c>
      <c r="F8314" s="871">
        <v>463</v>
      </c>
      <c r="G8314" s="504">
        <v>636.6</v>
      </c>
      <c r="H8314" s="504">
        <v>463</v>
      </c>
      <c r="I8314" s="510">
        <v>1099.5999999999999</v>
      </c>
    </row>
    <row r="8315" spans="3:9">
      <c r="C8315" s="870">
        <v>45817</v>
      </c>
      <c r="D8315" s="872">
        <v>0.91666666666666663</v>
      </c>
      <c r="E8315" s="871">
        <v>618.29999999999995</v>
      </c>
      <c r="F8315" s="871">
        <v>450</v>
      </c>
      <c r="G8315" s="504">
        <v>618.29999999999995</v>
      </c>
      <c r="H8315" s="504">
        <v>450</v>
      </c>
      <c r="I8315" s="510">
        <v>1068.3</v>
      </c>
    </row>
    <row r="8316" spans="3:9">
      <c r="C8316" s="870">
        <v>45817</v>
      </c>
      <c r="D8316" s="872">
        <v>0.95833333333333337</v>
      </c>
      <c r="E8316" s="871">
        <v>599.6</v>
      </c>
      <c r="F8316" s="871">
        <v>419</v>
      </c>
      <c r="G8316" s="504">
        <v>599.6</v>
      </c>
      <c r="H8316" s="504">
        <v>419</v>
      </c>
      <c r="I8316" s="510">
        <v>1018.6</v>
      </c>
    </row>
    <row r="8317" spans="3:9">
      <c r="C8317" s="870">
        <v>45818</v>
      </c>
      <c r="D8317" s="872">
        <v>0</v>
      </c>
      <c r="E8317" s="871">
        <v>644.5</v>
      </c>
      <c r="F8317" s="871">
        <v>419</v>
      </c>
      <c r="G8317" s="504">
        <v>644.5</v>
      </c>
      <c r="H8317" s="504">
        <v>419</v>
      </c>
      <c r="I8317" s="510">
        <v>1063.5</v>
      </c>
    </row>
    <row r="8318" spans="3:9">
      <c r="C8318" s="870">
        <v>45818</v>
      </c>
      <c r="D8318" s="872">
        <v>4.1666666666666664E-2</v>
      </c>
      <c r="E8318" s="871">
        <v>643.6</v>
      </c>
      <c r="F8318" s="871">
        <v>420</v>
      </c>
      <c r="G8318" s="504">
        <v>643.6</v>
      </c>
      <c r="H8318" s="504">
        <v>420</v>
      </c>
      <c r="I8318" s="510">
        <v>1063.5999999999999</v>
      </c>
    </row>
    <row r="8319" spans="3:9">
      <c r="C8319" s="870">
        <v>45818</v>
      </c>
      <c r="D8319" s="872">
        <v>8.3333333333333329E-2</v>
      </c>
      <c r="E8319" s="871">
        <v>631.79999999999995</v>
      </c>
      <c r="F8319" s="871">
        <v>419</v>
      </c>
      <c r="G8319" s="504">
        <v>631.79999999999995</v>
      </c>
      <c r="H8319" s="504">
        <v>419</v>
      </c>
      <c r="I8319" s="510">
        <v>1050.8</v>
      </c>
    </row>
    <row r="8320" spans="3:9">
      <c r="C8320" s="870">
        <v>45818</v>
      </c>
      <c r="D8320" s="872">
        <v>0.125</v>
      </c>
      <c r="E8320" s="871">
        <v>635</v>
      </c>
      <c r="F8320" s="871">
        <v>420</v>
      </c>
      <c r="G8320" s="504">
        <v>635</v>
      </c>
      <c r="H8320" s="504">
        <v>420</v>
      </c>
      <c r="I8320" s="510">
        <v>1055</v>
      </c>
    </row>
    <row r="8321" spans="3:9">
      <c r="C8321" s="870">
        <v>45818</v>
      </c>
      <c r="D8321" s="872">
        <v>0.16666666666666666</v>
      </c>
      <c r="E8321" s="871">
        <v>637.70000000000005</v>
      </c>
      <c r="F8321" s="871">
        <v>431</v>
      </c>
      <c r="G8321" s="504">
        <v>637.70000000000005</v>
      </c>
      <c r="H8321" s="504">
        <v>431</v>
      </c>
      <c r="I8321" s="510">
        <v>1068.7</v>
      </c>
    </row>
    <row r="8322" spans="3:9">
      <c r="C8322" s="870">
        <v>45818</v>
      </c>
      <c r="D8322" s="872">
        <v>0.20833333333333334</v>
      </c>
      <c r="E8322" s="871">
        <v>626.1</v>
      </c>
      <c r="F8322" s="871">
        <v>461</v>
      </c>
      <c r="G8322" s="504">
        <v>626.1</v>
      </c>
      <c r="H8322" s="504">
        <v>461</v>
      </c>
      <c r="I8322" s="510">
        <v>1087.0999999999999</v>
      </c>
    </row>
    <row r="8323" spans="3:9">
      <c r="C8323" s="870">
        <v>45818</v>
      </c>
      <c r="D8323" s="872">
        <v>0.25</v>
      </c>
      <c r="E8323" s="871">
        <v>594.20000000000005</v>
      </c>
      <c r="F8323" s="871">
        <v>461</v>
      </c>
      <c r="G8323" s="504">
        <v>594.20000000000005</v>
      </c>
      <c r="H8323" s="504">
        <v>461</v>
      </c>
      <c r="I8323" s="510">
        <v>1055.2</v>
      </c>
    </row>
    <row r="8324" spans="3:9">
      <c r="C8324" s="870">
        <v>45818</v>
      </c>
      <c r="D8324" s="872">
        <v>0.29166666666666669</v>
      </c>
      <c r="E8324" s="871">
        <v>606.5</v>
      </c>
      <c r="F8324" s="871">
        <v>460</v>
      </c>
      <c r="G8324" s="504">
        <v>606.5</v>
      </c>
      <c r="H8324" s="504">
        <v>460</v>
      </c>
      <c r="I8324" s="510">
        <v>1066.5</v>
      </c>
    </row>
    <row r="8325" spans="3:9">
      <c r="C8325" s="870">
        <v>45818</v>
      </c>
      <c r="D8325" s="872">
        <v>0.33333333333333331</v>
      </c>
      <c r="E8325" s="871">
        <v>566.4</v>
      </c>
      <c r="F8325" s="871">
        <v>438</v>
      </c>
      <c r="G8325" s="504">
        <v>566.4</v>
      </c>
      <c r="H8325" s="504">
        <v>438</v>
      </c>
      <c r="I8325" s="510">
        <v>1004.4</v>
      </c>
    </row>
    <row r="8326" spans="3:9">
      <c r="C8326" s="870">
        <v>45818</v>
      </c>
      <c r="D8326" s="872">
        <v>0.375</v>
      </c>
      <c r="E8326" s="871">
        <v>620.4</v>
      </c>
      <c r="F8326" s="871">
        <v>429</v>
      </c>
      <c r="G8326" s="504">
        <v>620.4</v>
      </c>
      <c r="H8326" s="504">
        <v>429</v>
      </c>
      <c r="I8326" s="510">
        <v>1049.4000000000001</v>
      </c>
    </row>
    <row r="8327" spans="3:9">
      <c r="C8327" s="870">
        <v>45818</v>
      </c>
      <c r="D8327" s="872">
        <v>0.41666666666666669</v>
      </c>
      <c r="E8327" s="871">
        <v>606.6</v>
      </c>
      <c r="F8327" s="871">
        <v>409</v>
      </c>
      <c r="G8327" s="504">
        <v>606.6</v>
      </c>
      <c r="H8327" s="504">
        <v>409</v>
      </c>
      <c r="I8327" s="510">
        <v>1015.6</v>
      </c>
    </row>
    <row r="8328" spans="3:9">
      <c r="C8328" s="870">
        <v>45818</v>
      </c>
      <c r="D8328" s="872">
        <v>0.45833333333333331</v>
      </c>
      <c r="E8328" s="871">
        <v>630.20000000000005</v>
      </c>
      <c r="F8328" s="871">
        <v>409</v>
      </c>
      <c r="G8328" s="504">
        <v>630.20000000000005</v>
      </c>
      <c r="H8328" s="504">
        <v>409</v>
      </c>
      <c r="I8328" s="510">
        <v>1039.2</v>
      </c>
    </row>
    <row r="8329" spans="3:9">
      <c r="C8329" s="870">
        <v>45818</v>
      </c>
      <c r="D8329" s="872">
        <v>0.5</v>
      </c>
      <c r="E8329" s="871">
        <v>632.4</v>
      </c>
      <c r="F8329" s="871">
        <v>397</v>
      </c>
      <c r="G8329" s="504">
        <v>632.4</v>
      </c>
      <c r="H8329" s="504">
        <v>397</v>
      </c>
      <c r="I8329" s="510">
        <v>1029.4000000000001</v>
      </c>
    </row>
    <row r="8330" spans="3:9">
      <c r="C8330" s="870">
        <v>45818</v>
      </c>
      <c r="D8330" s="872">
        <v>0.54166666666666663</v>
      </c>
      <c r="E8330" s="871">
        <v>657.3</v>
      </c>
      <c r="F8330" s="871">
        <v>409</v>
      </c>
      <c r="G8330" s="504">
        <v>657.3</v>
      </c>
      <c r="H8330" s="504">
        <v>409</v>
      </c>
      <c r="I8330" s="510">
        <v>1066.3</v>
      </c>
    </row>
    <row r="8331" spans="3:9">
      <c r="C8331" s="870">
        <v>45818</v>
      </c>
      <c r="D8331" s="872">
        <v>0.58333333333333337</v>
      </c>
      <c r="E8331" s="871">
        <v>665</v>
      </c>
      <c r="F8331" s="871">
        <v>435</v>
      </c>
      <c r="G8331" s="504">
        <v>665</v>
      </c>
      <c r="H8331" s="504">
        <v>435</v>
      </c>
      <c r="I8331" s="510">
        <v>1100</v>
      </c>
    </row>
    <row r="8332" spans="3:9">
      <c r="C8332" s="870">
        <v>45818</v>
      </c>
      <c r="D8332" s="872">
        <v>0.625</v>
      </c>
      <c r="E8332" s="871">
        <v>669.8</v>
      </c>
      <c r="F8332" s="871">
        <v>435</v>
      </c>
      <c r="G8332" s="504">
        <v>669.8</v>
      </c>
      <c r="H8332" s="504">
        <v>435</v>
      </c>
      <c r="I8332" s="510">
        <v>1104.8</v>
      </c>
    </row>
    <row r="8333" spans="3:9">
      <c r="C8333" s="870">
        <v>45818</v>
      </c>
      <c r="D8333" s="872">
        <v>0.66666666666666663</v>
      </c>
      <c r="E8333" s="871">
        <v>655.20000000000005</v>
      </c>
      <c r="F8333" s="871">
        <v>435</v>
      </c>
      <c r="G8333" s="504">
        <v>655.20000000000005</v>
      </c>
      <c r="H8333" s="504">
        <v>435</v>
      </c>
      <c r="I8333" s="510">
        <v>1090.2</v>
      </c>
    </row>
    <row r="8334" spans="3:9">
      <c r="C8334" s="870">
        <v>45818</v>
      </c>
      <c r="D8334" s="872">
        <v>0.70833333333333337</v>
      </c>
      <c r="E8334" s="871">
        <v>619.29999999999995</v>
      </c>
      <c r="F8334" s="871">
        <v>410</v>
      </c>
      <c r="G8334" s="504">
        <v>619.29999999999995</v>
      </c>
      <c r="H8334" s="504">
        <v>410</v>
      </c>
      <c r="I8334" s="510">
        <v>1029.3</v>
      </c>
    </row>
    <row r="8335" spans="3:9">
      <c r="C8335" s="870">
        <v>45818</v>
      </c>
      <c r="D8335" s="872">
        <v>0.75</v>
      </c>
      <c r="E8335" s="871">
        <v>609.9</v>
      </c>
      <c r="F8335" s="871">
        <v>400</v>
      </c>
      <c r="G8335" s="504">
        <v>609.9</v>
      </c>
      <c r="H8335" s="504">
        <v>400</v>
      </c>
      <c r="I8335" s="510">
        <v>1009.9</v>
      </c>
    </row>
    <row r="8336" spans="3:9">
      <c r="C8336" s="870">
        <v>45818</v>
      </c>
      <c r="D8336" s="872">
        <v>0.79166666666666663</v>
      </c>
      <c r="E8336" s="871">
        <v>622.79999999999995</v>
      </c>
      <c r="F8336" s="871">
        <v>427</v>
      </c>
      <c r="G8336" s="504">
        <v>622.79999999999995</v>
      </c>
      <c r="H8336" s="504">
        <v>427</v>
      </c>
      <c r="I8336" s="510">
        <v>1049.8</v>
      </c>
    </row>
    <row r="8337" spans="3:9">
      <c r="C8337" s="870">
        <v>45818</v>
      </c>
      <c r="D8337" s="872">
        <v>0.83333333333333337</v>
      </c>
      <c r="E8337" s="871">
        <v>640.1</v>
      </c>
      <c r="F8337" s="871">
        <v>440</v>
      </c>
      <c r="G8337" s="504">
        <v>640.1</v>
      </c>
      <c r="H8337" s="504">
        <v>440</v>
      </c>
      <c r="I8337" s="510">
        <v>1080.0999999999999</v>
      </c>
    </row>
    <row r="8338" spans="3:9">
      <c r="C8338" s="870">
        <v>45818</v>
      </c>
      <c r="D8338" s="872">
        <v>0.875</v>
      </c>
      <c r="E8338" s="871">
        <v>640</v>
      </c>
      <c r="F8338" s="871">
        <v>440</v>
      </c>
      <c r="G8338" s="504">
        <v>640</v>
      </c>
      <c r="H8338" s="504">
        <v>440</v>
      </c>
      <c r="I8338" s="510">
        <v>1080</v>
      </c>
    </row>
    <row r="8339" spans="3:9">
      <c r="C8339" s="870">
        <v>45818</v>
      </c>
      <c r="D8339" s="872">
        <v>0.91666666666666663</v>
      </c>
      <c r="E8339" s="871">
        <v>666.5</v>
      </c>
      <c r="F8339" s="871">
        <v>440</v>
      </c>
      <c r="G8339" s="504">
        <v>666.5</v>
      </c>
      <c r="H8339" s="504">
        <v>440</v>
      </c>
      <c r="I8339" s="510">
        <v>1106.5</v>
      </c>
    </row>
    <row r="8340" spans="3:9">
      <c r="C8340" s="870">
        <v>45818</v>
      </c>
      <c r="D8340" s="872">
        <v>0.95833333333333337</v>
      </c>
      <c r="E8340" s="871">
        <v>637.29999999999995</v>
      </c>
      <c r="F8340" s="871">
        <v>402</v>
      </c>
      <c r="G8340" s="504">
        <v>637.29999999999995</v>
      </c>
      <c r="H8340" s="504">
        <v>402</v>
      </c>
      <c r="I8340" s="510">
        <v>1039.3</v>
      </c>
    </row>
    <row r="8341" spans="3:9">
      <c r="C8341" s="870">
        <v>45819</v>
      </c>
      <c r="D8341" s="872">
        <v>0</v>
      </c>
      <c r="E8341" s="871">
        <v>620.29999999999995</v>
      </c>
      <c r="F8341" s="871">
        <v>408</v>
      </c>
      <c r="G8341" s="504">
        <v>620.29999999999995</v>
      </c>
      <c r="H8341" s="504">
        <v>408</v>
      </c>
      <c r="I8341" s="510">
        <v>1028.3</v>
      </c>
    </row>
    <row r="8342" spans="3:9">
      <c r="C8342" s="870">
        <v>45819</v>
      </c>
      <c r="D8342" s="872">
        <v>4.1666666666666664E-2</v>
      </c>
      <c r="E8342" s="871">
        <v>712</v>
      </c>
      <c r="F8342" s="871">
        <v>438</v>
      </c>
      <c r="G8342" s="504">
        <v>712</v>
      </c>
      <c r="H8342" s="504">
        <v>438</v>
      </c>
      <c r="I8342" s="510">
        <v>1150</v>
      </c>
    </row>
    <row r="8343" spans="3:9">
      <c r="C8343" s="870">
        <v>45819</v>
      </c>
      <c r="D8343" s="872">
        <v>8.3333333333333329E-2</v>
      </c>
      <c r="E8343" s="871">
        <v>799.3</v>
      </c>
      <c r="F8343" s="871">
        <v>435</v>
      </c>
      <c r="G8343" s="504">
        <v>799.3</v>
      </c>
      <c r="H8343" s="504">
        <v>435</v>
      </c>
      <c r="I8343" s="510">
        <v>1234.3</v>
      </c>
    </row>
    <row r="8344" spans="3:9">
      <c r="C8344" s="870">
        <v>45819</v>
      </c>
      <c r="D8344" s="872">
        <v>0.125</v>
      </c>
      <c r="E8344" s="871">
        <v>770.7</v>
      </c>
      <c r="F8344" s="871">
        <v>470</v>
      </c>
      <c r="G8344" s="504">
        <v>770.7</v>
      </c>
      <c r="H8344" s="504">
        <v>470</v>
      </c>
      <c r="I8344" s="510">
        <v>1240.7</v>
      </c>
    </row>
    <row r="8345" spans="3:9">
      <c r="C8345" s="870">
        <v>45819</v>
      </c>
      <c r="D8345" s="872">
        <v>0.16666666666666666</v>
      </c>
      <c r="E8345" s="871">
        <v>741.5</v>
      </c>
      <c r="F8345" s="871">
        <v>470</v>
      </c>
      <c r="G8345" s="504">
        <v>741.5</v>
      </c>
      <c r="H8345" s="504">
        <v>470</v>
      </c>
      <c r="I8345" s="510">
        <v>1211.5</v>
      </c>
    </row>
    <row r="8346" spans="3:9">
      <c r="C8346" s="870">
        <v>45819</v>
      </c>
      <c r="D8346" s="872">
        <v>0.20833333333333334</v>
      </c>
      <c r="E8346" s="871">
        <v>372.9</v>
      </c>
      <c r="F8346" s="871">
        <v>453</v>
      </c>
      <c r="G8346" s="504">
        <v>372.9</v>
      </c>
      <c r="H8346" s="504">
        <v>453</v>
      </c>
      <c r="I8346" s="510">
        <v>825.9</v>
      </c>
    </row>
    <row r="8347" spans="3:9">
      <c r="C8347" s="870">
        <v>45819</v>
      </c>
      <c r="D8347" s="872">
        <v>0.25</v>
      </c>
      <c r="E8347" s="871">
        <v>393.1</v>
      </c>
      <c r="F8347" s="871">
        <v>567</v>
      </c>
      <c r="G8347" s="504">
        <v>393.1</v>
      </c>
      <c r="H8347" s="504">
        <v>567</v>
      </c>
      <c r="I8347" s="510">
        <v>960.1</v>
      </c>
    </row>
    <row r="8348" spans="3:9">
      <c r="C8348" s="870">
        <v>45819</v>
      </c>
      <c r="D8348" s="872">
        <v>0.29166666666666669</v>
      </c>
      <c r="E8348" s="871">
        <v>684.3</v>
      </c>
      <c r="F8348" s="871">
        <v>567</v>
      </c>
      <c r="G8348" s="504">
        <v>684.3</v>
      </c>
      <c r="H8348" s="504">
        <v>567</v>
      </c>
      <c r="I8348" s="510">
        <v>1251.3</v>
      </c>
    </row>
    <row r="8349" spans="3:9">
      <c r="C8349" s="870">
        <v>45819</v>
      </c>
      <c r="D8349" s="872">
        <v>0.33333333333333331</v>
      </c>
      <c r="E8349" s="871">
        <v>350.8</v>
      </c>
      <c r="F8349" s="871">
        <v>523</v>
      </c>
      <c r="G8349" s="504">
        <v>350.8</v>
      </c>
      <c r="H8349" s="504">
        <v>523</v>
      </c>
      <c r="I8349" s="510">
        <v>873.8</v>
      </c>
    </row>
    <row r="8350" spans="3:9">
      <c r="C8350" s="870">
        <v>45819</v>
      </c>
      <c r="D8350" s="872">
        <v>0.375</v>
      </c>
      <c r="E8350" s="871">
        <v>73</v>
      </c>
      <c r="F8350" s="871">
        <v>565</v>
      </c>
      <c r="G8350" s="504">
        <v>73</v>
      </c>
      <c r="H8350" s="504">
        <v>565</v>
      </c>
      <c r="I8350" s="510">
        <v>638</v>
      </c>
    </row>
    <row r="8351" spans="3:9">
      <c r="C8351" s="870">
        <v>45819</v>
      </c>
      <c r="D8351" s="872">
        <v>0.41666666666666669</v>
      </c>
      <c r="E8351" s="871">
        <v>402.6</v>
      </c>
      <c r="F8351" s="871">
        <v>582</v>
      </c>
      <c r="G8351" s="504">
        <v>402.6</v>
      </c>
      <c r="H8351" s="504">
        <v>582</v>
      </c>
      <c r="I8351" s="510">
        <v>984.6</v>
      </c>
    </row>
    <row r="8352" spans="3:9">
      <c r="C8352" s="870">
        <v>45819</v>
      </c>
      <c r="D8352" s="872">
        <v>0.45833333333333331</v>
      </c>
      <c r="E8352" s="871">
        <v>235.7</v>
      </c>
      <c r="F8352" s="871">
        <v>592</v>
      </c>
      <c r="G8352" s="504">
        <v>235.7</v>
      </c>
      <c r="H8352" s="504">
        <v>592</v>
      </c>
      <c r="I8352" s="510">
        <v>827.7</v>
      </c>
    </row>
    <row r="8353" spans="3:9">
      <c r="C8353" s="870">
        <v>45819</v>
      </c>
      <c r="D8353" s="872">
        <v>0.5</v>
      </c>
      <c r="E8353" s="871">
        <v>525.20000000000005</v>
      </c>
      <c r="F8353" s="871">
        <v>434</v>
      </c>
      <c r="G8353" s="504">
        <v>525.20000000000005</v>
      </c>
      <c r="H8353" s="504">
        <v>434</v>
      </c>
      <c r="I8353" s="510">
        <v>959.2</v>
      </c>
    </row>
    <row r="8354" spans="3:9">
      <c r="C8354" s="870">
        <v>45819</v>
      </c>
      <c r="D8354" s="872">
        <v>0.54166666666666663</v>
      </c>
      <c r="E8354" s="871">
        <v>521</v>
      </c>
      <c r="F8354" s="871">
        <v>417</v>
      </c>
      <c r="G8354" s="504">
        <v>521</v>
      </c>
      <c r="H8354" s="504">
        <v>417</v>
      </c>
      <c r="I8354" s="510">
        <v>938</v>
      </c>
    </row>
    <row r="8355" spans="3:9">
      <c r="C8355" s="870">
        <v>45819</v>
      </c>
      <c r="D8355" s="872">
        <v>0.58333333333333337</v>
      </c>
      <c r="E8355" s="871">
        <v>567.70000000000005</v>
      </c>
      <c r="F8355" s="871">
        <v>387</v>
      </c>
      <c r="G8355" s="504">
        <v>567.70000000000005</v>
      </c>
      <c r="H8355" s="504">
        <v>387</v>
      </c>
      <c r="I8355" s="510">
        <v>954.7</v>
      </c>
    </row>
    <row r="8356" spans="3:9">
      <c r="C8356" s="870">
        <v>45819</v>
      </c>
      <c r="D8356" s="872">
        <v>0.625</v>
      </c>
      <c r="E8356" s="871">
        <v>549.79999999999995</v>
      </c>
      <c r="F8356" s="871">
        <v>359</v>
      </c>
      <c r="G8356" s="504">
        <v>549.79999999999995</v>
      </c>
      <c r="H8356" s="504">
        <v>359</v>
      </c>
      <c r="I8356" s="510">
        <v>908.8</v>
      </c>
    </row>
    <row r="8357" spans="3:9">
      <c r="C8357" s="870">
        <v>45819</v>
      </c>
      <c r="D8357" s="872">
        <v>0.66666666666666663</v>
      </c>
      <c r="E8357" s="871">
        <v>554.6</v>
      </c>
      <c r="F8357" s="871">
        <v>319</v>
      </c>
      <c r="G8357" s="504">
        <v>554.6</v>
      </c>
      <c r="H8357" s="504">
        <v>319</v>
      </c>
      <c r="I8357" s="510">
        <v>873.6</v>
      </c>
    </row>
    <row r="8358" spans="3:9">
      <c r="C8358" s="870">
        <v>45819</v>
      </c>
      <c r="D8358" s="872">
        <v>0.70833333333333337</v>
      </c>
      <c r="E8358" s="871">
        <v>621</v>
      </c>
      <c r="F8358" s="871">
        <v>394</v>
      </c>
      <c r="G8358" s="504">
        <v>621</v>
      </c>
      <c r="H8358" s="504">
        <v>394</v>
      </c>
      <c r="I8358" s="510">
        <v>1015</v>
      </c>
    </row>
    <row r="8359" spans="3:9">
      <c r="C8359" s="870">
        <v>45819</v>
      </c>
      <c r="D8359" s="872">
        <v>0.75</v>
      </c>
      <c r="E8359" s="871">
        <v>626.5</v>
      </c>
      <c r="F8359" s="871">
        <v>418</v>
      </c>
      <c r="G8359" s="504">
        <v>626.5</v>
      </c>
      <c r="H8359" s="504">
        <v>418</v>
      </c>
      <c r="I8359" s="510">
        <v>1044.5</v>
      </c>
    </row>
    <row r="8360" spans="3:9">
      <c r="C8360" s="870">
        <v>45819</v>
      </c>
      <c r="D8360" s="872">
        <v>0.79166666666666663</v>
      </c>
      <c r="E8360" s="871">
        <v>648</v>
      </c>
      <c r="F8360" s="871">
        <v>415</v>
      </c>
      <c r="G8360" s="504">
        <v>648</v>
      </c>
      <c r="H8360" s="504">
        <v>415</v>
      </c>
      <c r="I8360" s="510">
        <v>1063</v>
      </c>
    </row>
    <row r="8361" spans="3:9">
      <c r="C8361" s="870">
        <v>45819</v>
      </c>
      <c r="D8361" s="872">
        <v>0.83333333333333337</v>
      </c>
      <c r="E8361" s="871">
        <v>588.29999999999995</v>
      </c>
      <c r="F8361" s="871">
        <v>415</v>
      </c>
      <c r="G8361" s="504">
        <v>588.29999999999995</v>
      </c>
      <c r="H8361" s="504">
        <v>415</v>
      </c>
      <c r="I8361" s="510">
        <v>1003.3</v>
      </c>
    </row>
    <row r="8362" spans="3:9">
      <c r="C8362" s="870">
        <v>45819</v>
      </c>
      <c r="D8362" s="872">
        <v>0.875</v>
      </c>
      <c r="E8362" s="871">
        <v>587.20000000000005</v>
      </c>
      <c r="F8362" s="871">
        <v>415</v>
      </c>
      <c r="G8362" s="504">
        <v>587.20000000000005</v>
      </c>
      <c r="H8362" s="504">
        <v>415</v>
      </c>
      <c r="I8362" s="510">
        <v>1002.2</v>
      </c>
    </row>
    <row r="8363" spans="3:9">
      <c r="C8363" s="870">
        <v>45819</v>
      </c>
      <c r="D8363" s="872">
        <v>0.91666666666666663</v>
      </c>
      <c r="E8363" s="871">
        <v>650.29999999999995</v>
      </c>
      <c r="F8363" s="871">
        <v>415</v>
      </c>
      <c r="G8363" s="504">
        <v>650.29999999999995</v>
      </c>
      <c r="H8363" s="504">
        <v>415</v>
      </c>
      <c r="I8363" s="510">
        <v>1065.3</v>
      </c>
    </row>
    <row r="8364" spans="3:9">
      <c r="C8364" s="870">
        <v>45819</v>
      </c>
      <c r="D8364" s="872">
        <v>0.95833333333333337</v>
      </c>
      <c r="E8364" s="871">
        <v>659.9</v>
      </c>
      <c r="F8364" s="871">
        <v>415</v>
      </c>
      <c r="G8364" s="504">
        <v>659.9</v>
      </c>
      <c r="H8364" s="504">
        <v>415</v>
      </c>
      <c r="I8364" s="510">
        <v>1074.9000000000001</v>
      </c>
    </row>
    <row r="8365" spans="3:9">
      <c r="C8365" s="870">
        <v>45820</v>
      </c>
      <c r="D8365" s="872">
        <v>0</v>
      </c>
      <c r="E8365" s="871">
        <v>610.20000000000005</v>
      </c>
      <c r="F8365" s="871">
        <v>362</v>
      </c>
      <c r="G8365" s="504">
        <v>610.20000000000005</v>
      </c>
      <c r="H8365" s="504">
        <v>362</v>
      </c>
      <c r="I8365" s="510">
        <v>972.2</v>
      </c>
    </row>
    <row r="8366" spans="3:9">
      <c r="C8366" s="870">
        <v>45820</v>
      </c>
      <c r="D8366" s="872">
        <v>4.1666666666666664E-2</v>
      </c>
      <c r="E8366" s="871">
        <v>444.9</v>
      </c>
      <c r="F8366" s="871">
        <v>299</v>
      </c>
      <c r="G8366" s="504">
        <v>444.9</v>
      </c>
      <c r="H8366" s="504">
        <v>299</v>
      </c>
      <c r="I8366" s="510">
        <v>743.9</v>
      </c>
    </row>
    <row r="8367" spans="3:9">
      <c r="C8367" s="870">
        <v>45820</v>
      </c>
      <c r="D8367" s="872">
        <v>8.3333333333333329E-2</v>
      </c>
      <c r="E8367" s="871">
        <v>436.4</v>
      </c>
      <c r="F8367" s="871">
        <v>312</v>
      </c>
      <c r="G8367" s="504">
        <v>436.4</v>
      </c>
      <c r="H8367" s="504">
        <v>312</v>
      </c>
      <c r="I8367" s="510">
        <v>748.4</v>
      </c>
    </row>
    <row r="8368" spans="3:9">
      <c r="C8368" s="870">
        <v>45820</v>
      </c>
      <c r="D8368" s="872">
        <v>0.125</v>
      </c>
      <c r="E8368" s="871">
        <v>525.29999999999995</v>
      </c>
      <c r="F8368" s="871">
        <v>331</v>
      </c>
      <c r="G8368" s="504">
        <v>525.29999999999995</v>
      </c>
      <c r="H8368" s="504">
        <v>331</v>
      </c>
      <c r="I8368" s="510">
        <v>856.3</v>
      </c>
    </row>
    <row r="8369" spans="3:9">
      <c r="C8369" s="870">
        <v>45820</v>
      </c>
      <c r="D8369" s="872">
        <v>0.16666666666666666</v>
      </c>
      <c r="E8369" s="871">
        <v>611.1</v>
      </c>
      <c r="F8369" s="871">
        <v>411</v>
      </c>
      <c r="G8369" s="504">
        <v>611.1</v>
      </c>
      <c r="H8369" s="504">
        <v>411</v>
      </c>
      <c r="I8369" s="510">
        <v>1022.1</v>
      </c>
    </row>
    <row r="8370" spans="3:9">
      <c r="C8370" s="870">
        <v>45820</v>
      </c>
      <c r="D8370" s="872">
        <v>0.20833333333333334</v>
      </c>
      <c r="E8370" s="871">
        <v>640.9</v>
      </c>
      <c r="F8370" s="871">
        <v>410</v>
      </c>
      <c r="G8370" s="504">
        <v>640.9</v>
      </c>
      <c r="H8370" s="504">
        <v>410</v>
      </c>
      <c r="I8370" s="510">
        <v>1050.9000000000001</v>
      </c>
    </row>
    <row r="8371" spans="3:9">
      <c r="C8371" s="870">
        <v>45820</v>
      </c>
      <c r="D8371" s="872">
        <v>0.25</v>
      </c>
      <c r="E8371" s="871">
        <v>561</v>
      </c>
      <c r="F8371" s="871">
        <v>410</v>
      </c>
      <c r="G8371" s="504">
        <v>561</v>
      </c>
      <c r="H8371" s="504">
        <v>410</v>
      </c>
      <c r="I8371" s="510">
        <v>971</v>
      </c>
    </row>
    <row r="8372" spans="3:9">
      <c r="C8372" s="870">
        <v>45820</v>
      </c>
      <c r="D8372" s="872">
        <v>0.29166666666666669</v>
      </c>
      <c r="E8372" s="871">
        <v>600.4</v>
      </c>
      <c r="F8372" s="871">
        <v>410</v>
      </c>
      <c r="G8372" s="504">
        <v>600.4</v>
      </c>
      <c r="H8372" s="504">
        <v>410</v>
      </c>
      <c r="I8372" s="510">
        <v>1010.4</v>
      </c>
    </row>
    <row r="8373" spans="3:9">
      <c r="C8373" s="870">
        <v>45820</v>
      </c>
      <c r="D8373" s="872">
        <v>0.33333333333333331</v>
      </c>
      <c r="E8373" s="871">
        <v>649.9</v>
      </c>
      <c r="F8373" s="871">
        <v>440</v>
      </c>
      <c r="G8373" s="504">
        <v>649.9</v>
      </c>
      <c r="H8373" s="504">
        <v>440</v>
      </c>
      <c r="I8373" s="510">
        <v>1089.9000000000001</v>
      </c>
    </row>
    <row r="8374" spans="3:9">
      <c r="C8374" s="870">
        <v>45820</v>
      </c>
      <c r="D8374" s="872">
        <v>0.375</v>
      </c>
      <c r="E8374" s="871">
        <v>642.5</v>
      </c>
      <c r="F8374" s="871">
        <v>420</v>
      </c>
      <c r="G8374" s="504">
        <v>642.5</v>
      </c>
      <c r="H8374" s="504">
        <v>420</v>
      </c>
      <c r="I8374" s="510">
        <v>1062.5</v>
      </c>
    </row>
    <row r="8375" spans="3:9">
      <c r="C8375" s="870">
        <v>45820</v>
      </c>
      <c r="D8375" s="872">
        <v>0.41666666666666669</v>
      </c>
      <c r="E8375" s="871">
        <v>624.20000000000005</v>
      </c>
      <c r="F8375" s="871">
        <v>408</v>
      </c>
      <c r="G8375" s="504">
        <v>624.20000000000005</v>
      </c>
      <c r="H8375" s="504">
        <v>408</v>
      </c>
      <c r="I8375" s="510">
        <v>1032.2</v>
      </c>
    </row>
    <row r="8376" spans="3:9">
      <c r="C8376" s="870">
        <v>45820</v>
      </c>
      <c r="D8376" s="872">
        <v>0.45833333333333331</v>
      </c>
      <c r="E8376" s="871">
        <v>599.9</v>
      </c>
      <c r="F8376" s="871">
        <v>393</v>
      </c>
      <c r="G8376" s="504">
        <v>599.9</v>
      </c>
      <c r="H8376" s="504">
        <v>393</v>
      </c>
      <c r="I8376" s="510">
        <v>992.9</v>
      </c>
    </row>
    <row r="8377" spans="3:9">
      <c r="C8377" s="870">
        <v>45820</v>
      </c>
      <c r="D8377" s="872">
        <v>0.5</v>
      </c>
      <c r="E8377" s="871">
        <v>601</v>
      </c>
      <c r="F8377" s="871">
        <v>410</v>
      </c>
      <c r="G8377" s="504">
        <v>601</v>
      </c>
      <c r="H8377" s="504">
        <v>410</v>
      </c>
      <c r="I8377" s="510">
        <v>1011</v>
      </c>
    </row>
    <row r="8378" spans="3:9">
      <c r="C8378" s="870">
        <v>45820</v>
      </c>
      <c r="D8378" s="872">
        <v>0.54166666666666663</v>
      </c>
      <c r="E8378" s="871">
        <v>627.79999999999995</v>
      </c>
      <c r="F8378" s="871">
        <v>424</v>
      </c>
      <c r="G8378" s="504">
        <v>627.79999999999995</v>
      </c>
      <c r="H8378" s="504">
        <v>424</v>
      </c>
      <c r="I8378" s="510">
        <v>1051.8</v>
      </c>
    </row>
    <row r="8379" spans="3:9">
      <c r="C8379" s="870">
        <v>45820</v>
      </c>
      <c r="D8379" s="872">
        <v>0.58333333333333337</v>
      </c>
      <c r="E8379" s="871">
        <v>672</v>
      </c>
      <c r="F8379" s="871">
        <v>420</v>
      </c>
      <c r="G8379" s="504">
        <v>672</v>
      </c>
      <c r="H8379" s="504">
        <v>420</v>
      </c>
      <c r="I8379" s="510">
        <v>1092</v>
      </c>
    </row>
    <row r="8380" spans="3:9">
      <c r="C8380" s="870">
        <v>45820</v>
      </c>
      <c r="D8380" s="872">
        <v>0.625</v>
      </c>
      <c r="E8380" s="871">
        <v>693.5</v>
      </c>
      <c r="F8380" s="871">
        <v>402</v>
      </c>
      <c r="G8380" s="504">
        <v>693.5</v>
      </c>
      <c r="H8380" s="504">
        <v>402</v>
      </c>
      <c r="I8380" s="510">
        <v>1095.5</v>
      </c>
    </row>
    <row r="8381" spans="3:9">
      <c r="C8381" s="870">
        <v>45820</v>
      </c>
      <c r="D8381" s="872">
        <v>0.66666666666666663</v>
      </c>
      <c r="E8381" s="871">
        <v>670.5</v>
      </c>
      <c r="F8381" s="871">
        <v>406</v>
      </c>
      <c r="G8381" s="504">
        <v>670.5</v>
      </c>
      <c r="H8381" s="504">
        <v>406</v>
      </c>
      <c r="I8381" s="510">
        <v>1076.5</v>
      </c>
    </row>
    <row r="8382" spans="3:9">
      <c r="C8382" s="870">
        <v>45820</v>
      </c>
      <c r="D8382" s="872">
        <v>0.70833333333333337</v>
      </c>
      <c r="E8382" s="871">
        <v>588.70000000000005</v>
      </c>
      <c r="F8382" s="871">
        <v>374</v>
      </c>
      <c r="G8382" s="504">
        <v>588.70000000000005</v>
      </c>
      <c r="H8382" s="504">
        <v>374</v>
      </c>
      <c r="I8382" s="510">
        <v>962.7</v>
      </c>
    </row>
    <row r="8383" spans="3:9">
      <c r="C8383" s="870">
        <v>45820</v>
      </c>
      <c r="D8383" s="872">
        <v>0.75</v>
      </c>
      <c r="E8383" s="871">
        <v>588.20000000000005</v>
      </c>
      <c r="F8383" s="871">
        <v>376</v>
      </c>
      <c r="G8383" s="504">
        <v>588.20000000000005</v>
      </c>
      <c r="H8383" s="504">
        <v>376</v>
      </c>
      <c r="I8383" s="510">
        <v>964.2</v>
      </c>
    </row>
    <row r="8384" spans="3:9">
      <c r="C8384" s="870">
        <v>45820</v>
      </c>
      <c r="D8384" s="872">
        <v>0.79166666666666663</v>
      </c>
      <c r="E8384" s="871">
        <v>549.79999999999995</v>
      </c>
      <c r="F8384" s="871">
        <v>357</v>
      </c>
      <c r="G8384" s="504">
        <v>549.79999999999995</v>
      </c>
      <c r="H8384" s="504">
        <v>357</v>
      </c>
      <c r="I8384" s="510">
        <v>906.8</v>
      </c>
    </row>
    <row r="8385" spans="3:9">
      <c r="C8385" s="870">
        <v>45820</v>
      </c>
      <c r="D8385" s="872">
        <v>0.83333333333333337</v>
      </c>
      <c r="E8385" s="871">
        <v>568.20000000000005</v>
      </c>
      <c r="F8385" s="871">
        <v>348</v>
      </c>
      <c r="G8385" s="504">
        <v>568.20000000000005</v>
      </c>
      <c r="H8385" s="504">
        <v>348</v>
      </c>
      <c r="I8385" s="510">
        <v>916.2</v>
      </c>
    </row>
    <row r="8386" spans="3:9">
      <c r="C8386" s="870">
        <v>45820</v>
      </c>
      <c r="D8386" s="872">
        <v>0.875</v>
      </c>
      <c r="E8386" s="871">
        <v>650.29999999999995</v>
      </c>
      <c r="F8386" s="871">
        <v>391</v>
      </c>
      <c r="G8386" s="504">
        <v>650.29999999999995</v>
      </c>
      <c r="H8386" s="504">
        <v>391</v>
      </c>
      <c r="I8386" s="510">
        <v>1041.3</v>
      </c>
    </row>
    <row r="8387" spans="3:9">
      <c r="C8387" s="870">
        <v>45820</v>
      </c>
      <c r="D8387" s="872">
        <v>0.91666666666666663</v>
      </c>
      <c r="E8387" s="871">
        <v>646.70000000000005</v>
      </c>
      <c r="F8387" s="871">
        <v>390</v>
      </c>
      <c r="G8387" s="504">
        <v>646.70000000000005</v>
      </c>
      <c r="H8387" s="504">
        <v>390</v>
      </c>
      <c r="I8387" s="510">
        <v>1036.7</v>
      </c>
    </row>
    <row r="8388" spans="3:9">
      <c r="C8388" s="870">
        <v>45820</v>
      </c>
      <c r="D8388" s="872">
        <v>0.95833333333333337</v>
      </c>
      <c r="E8388" s="871">
        <v>634.20000000000005</v>
      </c>
      <c r="F8388" s="871">
        <v>380</v>
      </c>
      <c r="G8388" s="504">
        <v>634.20000000000005</v>
      </c>
      <c r="H8388" s="504">
        <v>380</v>
      </c>
      <c r="I8388" s="510">
        <v>1014.2</v>
      </c>
    </row>
    <row r="8389" spans="3:9">
      <c r="C8389" s="870">
        <v>45821</v>
      </c>
      <c r="D8389" s="872">
        <v>0</v>
      </c>
      <c r="E8389" s="871">
        <v>630</v>
      </c>
      <c r="F8389" s="871">
        <v>384</v>
      </c>
      <c r="G8389" s="504">
        <v>630</v>
      </c>
      <c r="H8389" s="504">
        <v>384</v>
      </c>
      <c r="I8389" s="510">
        <v>1014</v>
      </c>
    </row>
    <row r="8390" spans="3:9">
      <c r="C8390" s="870">
        <v>45821</v>
      </c>
      <c r="D8390" s="872">
        <v>4.1666666666666664E-2</v>
      </c>
      <c r="E8390" s="871">
        <v>630.1</v>
      </c>
      <c r="F8390" s="871">
        <v>390</v>
      </c>
      <c r="G8390" s="504">
        <v>630.1</v>
      </c>
      <c r="H8390" s="504">
        <v>390</v>
      </c>
      <c r="I8390" s="510">
        <v>1020.1</v>
      </c>
    </row>
    <row r="8391" spans="3:9">
      <c r="C8391" s="870">
        <v>45821</v>
      </c>
      <c r="D8391" s="872">
        <v>8.3333333333333329E-2</v>
      </c>
      <c r="E8391" s="871">
        <v>630.1</v>
      </c>
      <c r="F8391" s="871">
        <v>390</v>
      </c>
      <c r="G8391" s="504">
        <v>630.1</v>
      </c>
      <c r="H8391" s="504">
        <v>390</v>
      </c>
      <c r="I8391" s="510">
        <v>1020.1</v>
      </c>
    </row>
    <row r="8392" spans="3:9">
      <c r="C8392" s="870">
        <v>45821</v>
      </c>
      <c r="D8392" s="872">
        <v>0.125</v>
      </c>
      <c r="E8392" s="871">
        <v>622.70000000000005</v>
      </c>
      <c r="F8392" s="871">
        <v>390</v>
      </c>
      <c r="G8392" s="504">
        <v>622.70000000000005</v>
      </c>
      <c r="H8392" s="504">
        <v>390</v>
      </c>
      <c r="I8392" s="510">
        <v>1012.7</v>
      </c>
    </row>
    <row r="8393" spans="3:9">
      <c r="C8393" s="870">
        <v>45821</v>
      </c>
      <c r="D8393" s="872">
        <v>0.16666666666666666</v>
      </c>
      <c r="E8393" s="871">
        <v>619.79999999999995</v>
      </c>
      <c r="F8393" s="871">
        <v>390</v>
      </c>
      <c r="G8393" s="504">
        <v>619.79999999999995</v>
      </c>
      <c r="H8393" s="504">
        <v>390</v>
      </c>
      <c r="I8393" s="510">
        <v>1009.8</v>
      </c>
    </row>
    <row r="8394" spans="3:9">
      <c r="C8394" s="870">
        <v>45821</v>
      </c>
      <c r="D8394" s="872">
        <v>0.20833333333333334</v>
      </c>
      <c r="E8394" s="871">
        <v>620</v>
      </c>
      <c r="F8394" s="871">
        <v>390</v>
      </c>
      <c r="G8394" s="504">
        <v>620</v>
      </c>
      <c r="H8394" s="504">
        <v>390</v>
      </c>
      <c r="I8394" s="510">
        <v>1010</v>
      </c>
    </row>
    <row r="8395" spans="3:9">
      <c r="C8395" s="870">
        <v>45821</v>
      </c>
      <c r="D8395" s="872">
        <v>0.25</v>
      </c>
      <c r="E8395" s="871">
        <v>617.6</v>
      </c>
      <c r="F8395" s="871">
        <v>390</v>
      </c>
      <c r="G8395" s="504">
        <v>617.6</v>
      </c>
      <c r="H8395" s="504">
        <v>390</v>
      </c>
      <c r="I8395" s="510">
        <v>1007.6</v>
      </c>
    </row>
    <row r="8396" spans="3:9">
      <c r="C8396" s="870">
        <v>45821</v>
      </c>
      <c r="D8396" s="872">
        <v>0.29166666666666669</v>
      </c>
      <c r="E8396" s="871">
        <v>598</v>
      </c>
      <c r="F8396" s="871">
        <v>376</v>
      </c>
      <c r="G8396" s="504">
        <v>598</v>
      </c>
      <c r="H8396" s="504">
        <v>376</v>
      </c>
      <c r="I8396" s="510">
        <v>974</v>
      </c>
    </row>
    <row r="8397" spans="3:9">
      <c r="C8397" s="870">
        <v>45821</v>
      </c>
      <c r="D8397" s="872">
        <v>0.33333333333333331</v>
      </c>
      <c r="E8397" s="871">
        <v>581.79999999999995</v>
      </c>
      <c r="F8397" s="871">
        <v>349</v>
      </c>
      <c r="G8397" s="504">
        <v>581.79999999999995</v>
      </c>
      <c r="H8397" s="504">
        <v>349</v>
      </c>
      <c r="I8397" s="510">
        <v>930.8</v>
      </c>
    </row>
    <row r="8398" spans="3:9">
      <c r="C8398" s="870">
        <v>45821</v>
      </c>
      <c r="D8398" s="872">
        <v>0.375</v>
      </c>
      <c r="E8398" s="871">
        <v>589.9</v>
      </c>
      <c r="F8398" s="871">
        <v>350</v>
      </c>
      <c r="G8398" s="504">
        <v>589.9</v>
      </c>
      <c r="H8398" s="504">
        <v>350</v>
      </c>
      <c r="I8398" s="510">
        <v>939.9</v>
      </c>
    </row>
    <row r="8399" spans="3:9">
      <c r="C8399" s="870">
        <v>45821</v>
      </c>
      <c r="D8399" s="872">
        <v>0.41666666666666669</v>
      </c>
      <c r="E8399" s="871">
        <v>581</v>
      </c>
      <c r="F8399" s="871">
        <v>350</v>
      </c>
      <c r="G8399" s="504">
        <v>581</v>
      </c>
      <c r="H8399" s="504">
        <v>350</v>
      </c>
      <c r="I8399" s="510">
        <v>931</v>
      </c>
    </row>
    <row r="8400" spans="3:9">
      <c r="C8400" s="870">
        <v>45821</v>
      </c>
      <c r="D8400" s="872">
        <v>0.45833333333333331</v>
      </c>
      <c r="E8400" s="871">
        <v>533.4</v>
      </c>
      <c r="F8400" s="871">
        <v>346</v>
      </c>
      <c r="G8400" s="504">
        <v>533.4</v>
      </c>
      <c r="H8400" s="504">
        <v>346</v>
      </c>
      <c r="I8400" s="510">
        <v>879.4</v>
      </c>
    </row>
    <row r="8401" spans="3:9">
      <c r="C8401" s="870">
        <v>45821</v>
      </c>
      <c r="D8401" s="872">
        <v>0.5</v>
      </c>
      <c r="E8401" s="871">
        <v>555.5</v>
      </c>
      <c r="F8401" s="871">
        <v>340</v>
      </c>
      <c r="G8401" s="504">
        <v>555.5</v>
      </c>
      <c r="H8401" s="504">
        <v>340</v>
      </c>
      <c r="I8401" s="510">
        <v>895.5</v>
      </c>
    </row>
    <row r="8402" spans="3:9">
      <c r="C8402" s="870">
        <v>45821</v>
      </c>
      <c r="D8402" s="872">
        <v>0.54166666666666663</v>
      </c>
      <c r="E8402" s="871">
        <v>619.79999999999995</v>
      </c>
      <c r="F8402" s="871">
        <v>345</v>
      </c>
      <c r="G8402" s="504">
        <v>619.79999999999995</v>
      </c>
      <c r="H8402" s="504">
        <v>345</v>
      </c>
      <c r="I8402" s="510">
        <v>964.8</v>
      </c>
    </row>
    <row r="8403" spans="3:9">
      <c r="C8403" s="870">
        <v>45821</v>
      </c>
      <c r="D8403" s="872">
        <v>0.58333333333333337</v>
      </c>
      <c r="E8403" s="871">
        <v>605.79999999999995</v>
      </c>
      <c r="F8403" s="871">
        <v>369</v>
      </c>
      <c r="G8403" s="504">
        <v>605.79999999999995</v>
      </c>
      <c r="H8403" s="504">
        <v>369</v>
      </c>
      <c r="I8403" s="510">
        <v>974.8</v>
      </c>
    </row>
    <row r="8404" spans="3:9">
      <c r="C8404" s="870">
        <v>45821</v>
      </c>
      <c r="D8404" s="872">
        <v>0.625</v>
      </c>
      <c r="E8404" s="871">
        <v>598.5</v>
      </c>
      <c r="F8404" s="871">
        <v>350</v>
      </c>
      <c r="G8404" s="504">
        <v>598.5</v>
      </c>
      <c r="H8404" s="504">
        <v>350</v>
      </c>
      <c r="I8404" s="510">
        <v>948.5</v>
      </c>
    </row>
    <row r="8405" spans="3:9">
      <c r="C8405" s="870">
        <v>45821</v>
      </c>
      <c r="D8405" s="872">
        <v>0.66666666666666663</v>
      </c>
      <c r="E8405" s="871">
        <v>587.1</v>
      </c>
      <c r="F8405" s="871">
        <v>329</v>
      </c>
      <c r="G8405" s="504">
        <v>587.1</v>
      </c>
      <c r="H8405" s="504">
        <v>329</v>
      </c>
      <c r="I8405" s="510">
        <v>916.1</v>
      </c>
    </row>
    <row r="8406" spans="3:9">
      <c r="C8406" s="870">
        <v>45821</v>
      </c>
      <c r="D8406" s="872">
        <v>0.70833333333333337</v>
      </c>
      <c r="E8406" s="871">
        <v>594.5</v>
      </c>
      <c r="F8406" s="871">
        <v>333</v>
      </c>
      <c r="G8406" s="504">
        <v>594.5</v>
      </c>
      <c r="H8406" s="504">
        <v>333</v>
      </c>
      <c r="I8406" s="510">
        <v>927.5</v>
      </c>
    </row>
    <row r="8407" spans="3:9">
      <c r="C8407" s="870">
        <v>45821</v>
      </c>
      <c r="D8407" s="872">
        <v>0.75</v>
      </c>
      <c r="E8407" s="871">
        <v>598.20000000000005</v>
      </c>
      <c r="F8407" s="871">
        <v>361</v>
      </c>
      <c r="G8407" s="504">
        <v>598.20000000000005</v>
      </c>
      <c r="H8407" s="504">
        <v>361</v>
      </c>
      <c r="I8407" s="510">
        <v>959.2</v>
      </c>
    </row>
    <row r="8408" spans="3:9">
      <c r="C8408" s="870">
        <v>45821</v>
      </c>
      <c r="D8408" s="872">
        <v>0.79166666666666663</v>
      </c>
      <c r="E8408" s="871">
        <v>580.79999999999995</v>
      </c>
      <c r="F8408" s="871">
        <v>365</v>
      </c>
      <c r="G8408" s="504">
        <v>580.79999999999995</v>
      </c>
      <c r="H8408" s="504">
        <v>365</v>
      </c>
      <c r="I8408" s="510">
        <v>945.8</v>
      </c>
    </row>
    <row r="8409" spans="3:9">
      <c r="C8409" s="870">
        <v>45821</v>
      </c>
      <c r="D8409" s="872">
        <v>0.83333333333333337</v>
      </c>
      <c r="E8409" s="871">
        <v>477.3</v>
      </c>
      <c r="F8409" s="871">
        <v>306</v>
      </c>
      <c r="G8409" s="504">
        <v>477.3</v>
      </c>
      <c r="H8409" s="504">
        <v>306</v>
      </c>
      <c r="I8409" s="510">
        <v>783.3</v>
      </c>
    </row>
    <row r="8410" spans="3:9">
      <c r="C8410" s="870">
        <v>45821</v>
      </c>
      <c r="D8410" s="872">
        <v>0.875</v>
      </c>
      <c r="E8410" s="871">
        <v>547.9</v>
      </c>
      <c r="F8410" s="871">
        <v>317</v>
      </c>
      <c r="G8410" s="504">
        <v>547.9</v>
      </c>
      <c r="H8410" s="504">
        <v>317</v>
      </c>
      <c r="I8410" s="510">
        <v>864.9</v>
      </c>
    </row>
    <row r="8411" spans="3:9">
      <c r="C8411" s="870">
        <v>45821</v>
      </c>
      <c r="D8411" s="872">
        <v>0.91666666666666663</v>
      </c>
      <c r="E8411" s="871">
        <v>585.5</v>
      </c>
      <c r="F8411" s="871">
        <v>330</v>
      </c>
      <c r="G8411" s="504">
        <v>585.5</v>
      </c>
      <c r="H8411" s="504">
        <v>330</v>
      </c>
      <c r="I8411" s="510">
        <v>915.5</v>
      </c>
    </row>
    <row r="8412" spans="3:9">
      <c r="C8412" s="870">
        <v>45821</v>
      </c>
      <c r="D8412" s="872">
        <v>0.95833333333333337</v>
      </c>
      <c r="E8412" s="871">
        <v>584.70000000000005</v>
      </c>
      <c r="F8412" s="871">
        <v>335</v>
      </c>
      <c r="G8412" s="504">
        <v>584.70000000000005</v>
      </c>
      <c r="H8412" s="504">
        <v>335</v>
      </c>
      <c r="I8412" s="510">
        <v>919.7</v>
      </c>
    </row>
    <row r="8413" spans="3:9">
      <c r="C8413" s="870">
        <v>45822</v>
      </c>
      <c r="D8413" s="872">
        <v>0</v>
      </c>
      <c r="E8413" s="871">
        <v>570.5</v>
      </c>
      <c r="F8413" s="871">
        <v>335</v>
      </c>
      <c r="G8413" s="504">
        <v>570.5</v>
      </c>
      <c r="H8413" s="504">
        <v>335</v>
      </c>
      <c r="I8413" s="510">
        <v>905.5</v>
      </c>
    </row>
    <row r="8414" spans="3:9">
      <c r="C8414" s="870">
        <v>45822</v>
      </c>
      <c r="D8414" s="872">
        <v>4.1666666666666664E-2</v>
      </c>
      <c r="E8414" s="871">
        <v>552.1</v>
      </c>
      <c r="F8414" s="871">
        <v>338</v>
      </c>
      <c r="G8414" s="504">
        <v>552.1</v>
      </c>
      <c r="H8414" s="504">
        <v>338</v>
      </c>
      <c r="I8414" s="510">
        <v>890.1</v>
      </c>
    </row>
    <row r="8415" spans="3:9">
      <c r="C8415" s="870">
        <v>45822</v>
      </c>
      <c r="D8415" s="872">
        <v>8.3333333333333329E-2</v>
      </c>
      <c r="E8415" s="871">
        <v>587.9</v>
      </c>
      <c r="F8415" s="871">
        <v>350</v>
      </c>
      <c r="G8415" s="504">
        <v>587.9</v>
      </c>
      <c r="H8415" s="504">
        <v>350</v>
      </c>
      <c r="I8415" s="510">
        <v>937.9</v>
      </c>
    </row>
    <row r="8416" spans="3:9">
      <c r="C8416" s="870">
        <v>45822</v>
      </c>
      <c r="D8416" s="872">
        <v>0.125</v>
      </c>
      <c r="E8416" s="871">
        <v>713.7</v>
      </c>
      <c r="F8416" s="871">
        <v>351</v>
      </c>
      <c r="G8416" s="504">
        <v>713.7</v>
      </c>
      <c r="H8416" s="504">
        <v>351</v>
      </c>
      <c r="I8416" s="510">
        <v>1064.7</v>
      </c>
    </row>
    <row r="8417" spans="3:9">
      <c r="C8417" s="870">
        <v>45822</v>
      </c>
      <c r="D8417" s="872">
        <v>0.16666666666666666</v>
      </c>
      <c r="E8417" s="871">
        <v>628</v>
      </c>
      <c r="F8417" s="871">
        <v>346</v>
      </c>
      <c r="G8417" s="504">
        <v>628</v>
      </c>
      <c r="H8417" s="504">
        <v>346</v>
      </c>
      <c r="I8417" s="510">
        <v>974</v>
      </c>
    </row>
    <row r="8418" spans="3:9">
      <c r="C8418" s="870">
        <v>45822</v>
      </c>
      <c r="D8418" s="872">
        <v>0.20833333333333334</v>
      </c>
      <c r="E8418" s="871">
        <v>699.1</v>
      </c>
      <c r="F8418" s="871">
        <v>340</v>
      </c>
      <c r="G8418" s="504">
        <v>699.1</v>
      </c>
      <c r="H8418" s="504">
        <v>340</v>
      </c>
      <c r="I8418" s="510">
        <v>1039.0999999999999</v>
      </c>
    </row>
    <row r="8419" spans="3:9">
      <c r="C8419" s="870">
        <v>45822</v>
      </c>
      <c r="D8419" s="872">
        <v>0.25</v>
      </c>
      <c r="E8419" s="871">
        <v>760.7</v>
      </c>
      <c r="F8419" s="871">
        <v>340</v>
      </c>
      <c r="G8419" s="504">
        <v>760.7</v>
      </c>
      <c r="H8419" s="504">
        <v>340</v>
      </c>
      <c r="I8419" s="510">
        <v>1100.7</v>
      </c>
    </row>
    <row r="8420" spans="3:9">
      <c r="C8420" s="870">
        <v>45822</v>
      </c>
      <c r="D8420" s="872">
        <v>0.29166666666666669</v>
      </c>
      <c r="E8420" s="871">
        <v>684.3</v>
      </c>
      <c r="F8420" s="871">
        <v>340</v>
      </c>
      <c r="G8420" s="504">
        <v>684.3</v>
      </c>
      <c r="H8420" s="504">
        <v>340</v>
      </c>
      <c r="I8420" s="510">
        <v>1024.3</v>
      </c>
    </row>
    <row r="8421" spans="3:9">
      <c r="C8421" s="870">
        <v>45822</v>
      </c>
      <c r="D8421" s="872">
        <v>0.33333333333333331</v>
      </c>
      <c r="E8421" s="871">
        <v>674.3</v>
      </c>
      <c r="F8421" s="871">
        <v>332</v>
      </c>
      <c r="G8421" s="504">
        <v>674.3</v>
      </c>
      <c r="H8421" s="504">
        <v>332</v>
      </c>
      <c r="I8421" s="510">
        <v>1006.3</v>
      </c>
    </row>
    <row r="8422" spans="3:9">
      <c r="C8422" s="870">
        <v>45822</v>
      </c>
      <c r="D8422" s="872">
        <v>0.375</v>
      </c>
      <c r="E8422" s="871">
        <v>619.70000000000005</v>
      </c>
      <c r="F8422" s="871">
        <v>330</v>
      </c>
      <c r="G8422" s="504">
        <v>619.70000000000005</v>
      </c>
      <c r="H8422" s="504">
        <v>330</v>
      </c>
      <c r="I8422" s="510">
        <v>949.7</v>
      </c>
    </row>
    <row r="8423" spans="3:9">
      <c r="C8423" s="870">
        <v>45822</v>
      </c>
      <c r="D8423" s="872">
        <v>0.41666666666666669</v>
      </c>
      <c r="E8423" s="871">
        <v>619.9</v>
      </c>
      <c r="F8423" s="871">
        <v>330</v>
      </c>
      <c r="G8423" s="504">
        <v>619.9</v>
      </c>
      <c r="H8423" s="504">
        <v>330</v>
      </c>
      <c r="I8423" s="510">
        <v>949.9</v>
      </c>
    </row>
    <row r="8424" spans="3:9">
      <c r="C8424" s="870">
        <v>45822</v>
      </c>
      <c r="D8424" s="872">
        <v>0.45833333333333331</v>
      </c>
      <c r="E8424" s="871">
        <v>607</v>
      </c>
      <c r="F8424" s="871">
        <v>331</v>
      </c>
      <c r="G8424" s="504">
        <v>607</v>
      </c>
      <c r="H8424" s="504">
        <v>331</v>
      </c>
      <c r="I8424" s="510">
        <v>938</v>
      </c>
    </row>
    <row r="8425" spans="3:9">
      <c r="C8425" s="870">
        <v>45822</v>
      </c>
      <c r="D8425" s="872">
        <v>0.5</v>
      </c>
      <c r="E8425" s="871">
        <v>599.70000000000005</v>
      </c>
      <c r="F8425" s="871">
        <v>330</v>
      </c>
      <c r="G8425" s="504">
        <v>599.70000000000005</v>
      </c>
      <c r="H8425" s="504">
        <v>330</v>
      </c>
      <c r="I8425" s="510">
        <v>929.7</v>
      </c>
    </row>
    <row r="8426" spans="3:9">
      <c r="C8426" s="870">
        <v>45822</v>
      </c>
      <c r="D8426" s="872">
        <v>0.54166666666666663</v>
      </c>
      <c r="E8426" s="871">
        <v>616.20000000000005</v>
      </c>
      <c r="F8426" s="871">
        <v>336</v>
      </c>
      <c r="G8426" s="504">
        <v>616.20000000000005</v>
      </c>
      <c r="H8426" s="504">
        <v>336</v>
      </c>
      <c r="I8426" s="510">
        <v>952.2</v>
      </c>
    </row>
    <row r="8427" spans="3:9">
      <c r="C8427" s="870">
        <v>45822</v>
      </c>
      <c r="D8427" s="872">
        <v>0.58333333333333337</v>
      </c>
      <c r="E8427" s="871">
        <v>738</v>
      </c>
      <c r="F8427" s="871">
        <v>322</v>
      </c>
      <c r="G8427" s="504">
        <v>738</v>
      </c>
      <c r="H8427" s="504">
        <v>322</v>
      </c>
      <c r="I8427" s="510">
        <v>1060</v>
      </c>
    </row>
    <row r="8428" spans="3:9">
      <c r="C8428" s="870">
        <v>45822</v>
      </c>
      <c r="D8428" s="872">
        <v>0.625</v>
      </c>
      <c r="E8428" s="871">
        <v>363.2</v>
      </c>
      <c r="F8428" s="871">
        <v>363</v>
      </c>
      <c r="G8428" s="504">
        <v>363.2</v>
      </c>
      <c r="H8428" s="504">
        <v>363</v>
      </c>
      <c r="I8428" s="510">
        <v>726.2</v>
      </c>
    </row>
    <row r="8429" spans="3:9">
      <c r="C8429" s="870">
        <v>45822</v>
      </c>
      <c r="D8429" s="872">
        <v>0.66666666666666663</v>
      </c>
      <c r="E8429" s="871">
        <v>266.60000000000002</v>
      </c>
      <c r="F8429" s="871">
        <v>332</v>
      </c>
      <c r="G8429" s="504">
        <v>266.60000000000002</v>
      </c>
      <c r="H8429" s="504">
        <v>332</v>
      </c>
      <c r="I8429" s="510">
        <v>598.6</v>
      </c>
    </row>
    <row r="8430" spans="3:9">
      <c r="C8430" s="870">
        <v>45822</v>
      </c>
      <c r="D8430" s="872">
        <v>0.70833333333333337</v>
      </c>
      <c r="E8430" s="871">
        <v>600.6</v>
      </c>
      <c r="F8430" s="871">
        <v>243</v>
      </c>
      <c r="G8430" s="504">
        <v>600.6</v>
      </c>
      <c r="H8430" s="504">
        <v>243</v>
      </c>
      <c r="I8430" s="510">
        <v>843.6</v>
      </c>
    </row>
    <row r="8431" spans="3:9">
      <c r="C8431" s="870">
        <v>45822</v>
      </c>
      <c r="D8431" s="872">
        <v>0.75</v>
      </c>
      <c r="E8431" s="871">
        <v>481.5</v>
      </c>
      <c r="F8431" s="871">
        <v>165</v>
      </c>
      <c r="G8431" s="504">
        <v>481.5</v>
      </c>
      <c r="H8431" s="504">
        <v>165</v>
      </c>
      <c r="I8431" s="510">
        <v>646.5</v>
      </c>
    </row>
    <row r="8432" spans="3:9">
      <c r="C8432" s="870">
        <v>45822</v>
      </c>
      <c r="D8432" s="872">
        <v>0.79166666666666663</v>
      </c>
      <c r="E8432" s="871">
        <v>564.70000000000005</v>
      </c>
      <c r="F8432" s="871">
        <v>194</v>
      </c>
      <c r="G8432" s="504">
        <v>564.70000000000005</v>
      </c>
      <c r="H8432" s="504">
        <v>194</v>
      </c>
      <c r="I8432" s="510">
        <v>758.7</v>
      </c>
    </row>
    <row r="8433" spans="3:9">
      <c r="C8433" s="870">
        <v>45822</v>
      </c>
      <c r="D8433" s="872">
        <v>0.83333333333333337</v>
      </c>
      <c r="E8433" s="871">
        <v>547.20000000000005</v>
      </c>
      <c r="F8433" s="871">
        <v>307</v>
      </c>
      <c r="G8433" s="504">
        <v>547.20000000000005</v>
      </c>
      <c r="H8433" s="504">
        <v>307</v>
      </c>
      <c r="I8433" s="510">
        <v>854.2</v>
      </c>
    </row>
    <row r="8434" spans="3:9">
      <c r="C8434" s="870">
        <v>45822</v>
      </c>
      <c r="D8434" s="872">
        <v>0.875</v>
      </c>
      <c r="E8434" s="871">
        <v>502.9</v>
      </c>
      <c r="F8434" s="871">
        <v>309</v>
      </c>
      <c r="G8434" s="504">
        <v>502.9</v>
      </c>
      <c r="H8434" s="504">
        <v>309</v>
      </c>
      <c r="I8434" s="510">
        <v>811.9</v>
      </c>
    </row>
    <row r="8435" spans="3:9">
      <c r="C8435" s="870">
        <v>45822</v>
      </c>
      <c r="D8435" s="872">
        <v>0.91666666666666663</v>
      </c>
      <c r="E8435" s="871">
        <v>547.70000000000005</v>
      </c>
      <c r="F8435" s="871">
        <v>328</v>
      </c>
      <c r="G8435" s="504">
        <v>547.70000000000005</v>
      </c>
      <c r="H8435" s="504">
        <v>328</v>
      </c>
      <c r="I8435" s="510">
        <v>875.7</v>
      </c>
    </row>
    <row r="8436" spans="3:9">
      <c r="C8436" s="870">
        <v>45822</v>
      </c>
      <c r="D8436" s="872">
        <v>0.95833333333333337</v>
      </c>
      <c r="E8436" s="871">
        <v>566.4</v>
      </c>
      <c r="F8436" s="871">
        <v>336</v>
      </c>
      <c r="G8436" s="504">
        <v>566.4</v>
      </c>
      <c r="H8436" s="504">
        <v>336</v>
      </c>
      <c r="I8436" s="510">
        <v>902.4</v>
      </c>
    </row>
    <row r="8437" spans="3:9">
      <c r="C8437" s="870">
        <v>45823</v>
      </c>
      <c r="D8437" s="872">
        <v>0</v>
      </c>
      <c r="E8437" s="871">
        <v>649.6</v>
      </c>
      <c r="F8437" s="871">
        <v>352</v>
      </c>
      <c r="G8437" s="504">
        <v>649.6</v>
      </c>
      <c r="H8437" s="504">
        <v>352</v>
      </c>
      <c r="I8437" s="510">
        <v>1001.6</v>
      </c>
    </row>
    <row r="8438" spans="3:9">
      <c r="C8438" s="870">
        <v>45823</v>
      </c>
      <c r="D8438" s="872">
        <v>4.1666666666666664E-2</v>
      </c>
      <c r="E8438" s="871">
        <v>625.5</v>
      </c>
      <c r="F8438" s="871">
        <v>360</v>
      </c>
      <c r="G8438" s="504">
        <v>625.5</v>
      </c>
      <c r="H8438" s="504">
        <v>360</v>
      </c>
      <c r="I8438" s="510">
        <v>985.5</v>
      </c>
    </row>
    <row r="8439" spans="3:9">
      <c r="C8439" s="870">
        <v>45823</v>
      </c>
      <c r="D8439" s="872">
        <v>8.3333333333333329E-2</v>
      </c>
      <c r="E8439" s="871">
        <v>593</v>
      </c>
      <c r="F8439" s="871">
        <v>361</v>
      </c>
      <c r="G8439" s="504">
        <v>593</v>
      </c>
      <c r="H8439" s="504">
        <v>361</v>
      </c>
      <c r="I8439" s="510">
        <v>954</v>
      </c>
    </row>
    <row r="8440" spans="3:9">
      <c r="C8440" s="870">
        <v>45823</v>
      </c>
      <c r="D8440" s="872">
        <v>0.125</v>
      </c>
      <c r="E8440" s="871">
        <v>670.3</v>
      </c>
      <c r="F8440" s="871">
        <v>347</v>
      </c>
      <c r="G8440" s="504">
        <v>670.3</v>
      </c>
      <c r="H8440" s="504">
        <v>347</v>
      </c>
      <c r="I8440" s="510">
        <v>1017.3</v>
      </c>
    </row>
    <row r="8441" spans="3:9">
      <c r="C8441" s="870">
        <v>45823</v>
      </c>
      <c r="D8441" s="872">
        <v>0.16666666666666666</v>
      </c>
      <c r="E8441" s="871">
        <v>766</v>
      </c>
      <c r="F8441" s="871">
        <v>402</v>
      </c>
      <c r="G8441" s="504">
        <v>766</v>
      </c>
      <c r="H8441" s="504">
        <v>402</v>
      </c>
      <c r="I8441" s="510">
        <v>1168</v>
      </c>
    </row>
    <row r="8442" spans="3:9">
      <c r="C8442" s="870">
        <v>45823</v>
      </c>
      <c r="D8442" s="872">
        <v>0.20833333333333334</v>
      </c>
      <c r="E8442" s="871">
        <v>655.5</v>
      </c>
      <c r="F8442" s="871">
        <v>400</v>
      </c>
      <c r="G8442" s="504">
        <v>655.5</v>
      </c>
      <c r="H8442" s="504">
        <v>400</v>
      </c>
      <c r="I8442" s="510">
        <v>1055.5</v>
      </c>
    </row>
    <row r="8443" spans="3:9">
      <c r="C8443" s="870">
        <v>45823</v>
      </c>
      <c r="D8443" s="872">
        <v>0.25</v>
      </c>
      <c r="E8443" s="871">
        <v>479.5</v>
      </c>
      <c r="F8443" s="871">
        <v>378</v>
      </c>
      <c r="G8443" s="504">
        <v>479.5</v>
      </c>
      <c r="H8443" s="504">
        <v>378</v>
      </c>
      <c r="I8443" s="510">
        <v>857.5</v>
      </c>
    </row>
    <row r="8444" spans="3:9">
      <c r="C8444" s="870">
        <v>45823</v>
      </c>
      <c r="D8444" s="872">
        <v>0.29166666666666669</v>
      </c>
      <c r="E8444" s="871">
        <v>519.79999999999995</v>
      </c>
      <c r="F8444" s="871">
        <v>308</v>
      </c>
      <c r="G8444" s="504">
        <v>519.79999999999995</v>
      </c>
      <c r="H8444" s="504">
        <v>308</v>
      </c>
      <c r="I8444" s="510">
        <v>827.8</v>
      </c>
    </row>
    <row r="8445" spans="3:9">
      <c r="C8445" s="870">
        <v>45823</v>
      </c>
      <c r="D8445" s="872">
        <v>0.33333333333333331</v>
      </c>
      <c r="E8445" s="871">
        <v>589.29999999999995</v>
      </c>
      <c r="F8445" s="871">
        <v>435</v>
      </c>
      <c r="G8445" s="504">
        <v>589.29999999999995</v>
      </c>
      <c r="H8445" s="504">
        <v>435</v>
      </c>
      <c r="I8445" s="510">
        <v>1024.3</v>
      </c>
    </row>
    <row r="8446" spans="3:9">
      <c r="C8446" s="870">
        <v>45823</v>
      </c>
      <c r="D8446" s="872">
        <v>0.375</v>
      </c>
      <c r="E8446" s="871">
        <v>524.29999999999995</v>
      </c>
      <c r="F8446" s="871">
        <v>383</v>
      </c>
      <c r="G8446" s="504">
        <v>524.29999999999995</v>
      </c>
      <c r="H8446" s="504">
        <v>383</v>
      </c>
      <c r="I8446" s="510">
        <v>907.3</v>
      </c>
    </row>
    <row r="8447" spans="3:9">
      <c r="C8447" s="870">
        <v>45823</v>
      </c>
      <c r="D8447" s="872">
        <v>0.41666666666666669</v>
      </c>
      <c r="E8447" s="871">
        <v>510.3</v>
      </c>
      <c r="F8447" s="871">
        <v>332</v>
      </c>
      <c r="G8447" s="504">
        <v>510.3</v>
      </c>
      <c r="H8447" s="504">
        <v>332</v>
      </c>
      <c r="I8447" s="510">
        <v>842.3</v>
      </c>
    </row>
    <row r="8448" spans="3:9">
      <c r="C8448" s="870">
        <v>45823</v>
      </c>
      <c r="D8448" s="872">
        <v>0.45833333333333331</v>
      </c>
      <c r="E8448" s="871">
        <v>514.5</v>
      </c>
      <c r="F8448" s="871">
        <v>330</v>
      </c>
      <c r="G8448" s="504">
        <v>514.5</v>
      </c>
      <c r="H8448" s="504">
        <v>330</v>
      </c>
      <c r="I8448" s="510">
        <v>844.5</v>
      </c>
    </row>
    <row r="8449" spans="3:9">
      <c r="C8449" s="870">
        <v>45823</v>
      </c>
      <c r="D8449" s="872">
        <v>0.5</v>
      </c>
      <c r="E8449" s="871">
        <v>514.9</v>
      </c>
      <c r="F8449" s="871">
        <v>310</v>
      </c>
      <c r="G8449" s="504">
        <v>514.9</v>
      </c>
      <c r="H8449" s="504">
        <v>310</v>
      </c>
      <c r="I8449" s="510">
        <v>824.9</v>
      </c>
    </row>
    <row r="8450" spans="3:9">
      <c r="C8450" s="870">
        <v>45823</v>
      </c>
      <c r="D8450" s="872">
        <v>0.54166666666666663</v>
      </c>
      <c r="E8450" s="871">
        <v>524.29999999999995</v>
      </c>
      <c r="F8450" s="871">
        <v>316</v>
      </c>
      <c r="G8450" s="504">
        <v>524.29999999999995</v>
      </c>
      <c r="H8450" s="504">
        <v>316</v>
      </c>
      <c r="I8450" s="510">
        <v>840.3</v>
      </c>
    </row>
    <row r="8451" spans="3:9">
      <c r="C8451" s="870">
        <v>45823</v>
      </c>
      <c r="D8451" s="872">
        <v>0.58333333333333337</v>
      </c>
      <c r="E8451" s="871">
        <v>516.1</v>
      </c>
      <c r="F8451" s="871">
        <v>320</v>
      </c>
      <c r="G8451" s="504">
        <v>516.1</v>
      </c>
      <c r="H8451" s="504">
        <v>320</v>
      </c>
      <c r="I8451" s="510">
        <v>836.1</v>
      </c>
    </row>
    <row r="8452" spans="3:9">
      <c r="C8452" s="870">
        <v>45823</v>
      </c>
      <c r="D8452" s="872">
        <v>0.625</v>
      </c>
      <c r="E8452" s="871">
        <v>510</v>
      </c>
      <c r="F8452" s="871">
        <v>321</v>
      </c>
      <c r="G8452" s="504">
        <v>510</v>
      </c>
      <c r="H8452" s="504">
        <v>321</v>
      </c>
      <c r="I8452" s="510">
        <v>831</v>
      </c>
    </row>
    <row r="8453" spans="3:9">
      <c r="C8453" s="870">
        <v>45823</v>
      </c>
      <c r="D8453" s="872">
        <v>0.66666666666666663</v>
      </c>
      <c r="E8453" s="871">
        <v>511.9</v>
      </c>
      <c r="F8453" s="871">
        <v>319</v>
      </c>
      <c r="G8453" s="504">
        <v>511.9</v>
      </c>
      <c r="H8453" s="504">
        <v>319</v>
      </c>
      <c r="I8453" s="510">
        <v>830.9</v>
      </c>
    </row>
    <row r="8454" spans="3:9">
      <c r="C8454" s="870">
        <v>45823</v>
      </c>
      <c r="D8454" s="872">
        <v>0.70833333333333337</v>
      </c>
      <c r="E8454" s="871">
        <v>516.79999999999995</v>
      </c>
      <c r="F8454" s="871">
        <v>321</v>
      </c>
      <c r="G8454" s="504">
        <v>516.79999999999995</v>
      </c>
      <c r="H8454" s="504">
        <v>321</v>
      </c>
      <c r="I8454" s="510">
        <v>837.8</v>
      </c>
    </row>
    <row r="8455" spans="3:9">
      <c r="C8455" s="870">
        <v>45823</v>
      </c>
      <c r="D8455" s="872">
        <v>0.75</v>
      </c>
      <c r="E8455" s="871">
        <v>539.20000000000005</v>
      </c>
      <c r="F8455" s="871">
        <v>328</v>
      </c>
      <c r="G8455" s="504">
        <v>539.20000000000005</v>
      </c>
      <c r="H8455" s="504">
        <v>328</v>
      </c>
      <c r="I8455" s="510">
        <v>867.2</v>
      </c>
    </row>
    <row r="8456" spans="3:9">
      <c r="C8456" s="870">
        <v>45823</v>
      </c>
      <c r="D8456" s="872">
        <v>0.79166666666666663</v>
      </c>
      <c r="E8456" s="871">
        <v>586.9</v>
      </c>
      <c r="F8456" s="871">
        <v>328</v>
      </c>
      <c r="G8456" s="504">
        <v>586.9</v>
      </c>
      <c r="H8456" s="504">
        <v>328</v>
      </c>
      <c r="I8456" s="510">
        <v>914.9</v>
      </c>
    </row>
    <row r="8457" spans="3:9">
      <c r="C8457" s="870">
        <v>45823</v>
      </c>
      <c r="D8457" s="872">
        <v>0.83333333333333337</v>
      </c>
      <c r="E8457" s="871">
        <v>698.6</v>
      </c>
      <c r="F8457" s="871">
        <v>328</v>
      </c>
      <c r="G8457" s="504">
        <v>698.6</v>
      </c>
      <c r="H8457" s="504">
        <v>328</v>
      </c>
      <c r="I8457" s="510">
        <v>1026.5999999999999</v>
      </c>
    </row>
    <row r="8458" spans="3:9">
      <c r="C8458" s="870">
        <v>45823</v>
      </c>
      <c r="D8458" s="872">
        <v>0.875</v>
      </c>
      <c r="E8458" s="871">
        <v>607.20000000000005</v>
      </c>
      <c r="F8458" s="871">
        <v>328</v>
      </c>
      <c r="G8458" s="504">
        <v>607.20000000000005</v>
      </c>
      <c r="H8458" s="504">
        <v>328</v>
      </c>
      <c r="I8458" s="510">
        <v>935.2</v>
      </c>
    </row>
    <row r="8459" spans="3:9">
      <c r="C8459" s="870">
        <v>45823</v>
      </c>
      <c r="D8459" s="872">
        <v>0.91666666666666663</v>
      </c>
      <c r="E8459" s="871">
        <v>609.79999999999995</v>
      </c>
      <c r="F8459" s="871">
        <v>345</v>
      </c>
      <c r="G8459" s="504">
        <v>609.79999999999995</v>
      </c>
      <c r="H8459" s="504">
        <v>345</v>
      </c>
      <c r="I8459" s="510">
        <v>954.8</v>
      </c>
    </row>
    <row r="8460" spans="3:9">
      <c r="C8460" s="870">
        <v>45823</v>
      </c>
      <c r="D8460" s="872">
        <v>0.95833333333333337</v>
      </c>
      <c r="E8460" s="871">
        <v>589.4</v>
      </c>
      <c r="F8460" s="871">
        <v>351</v>
      </c>
      <c r="G8460" s="504">
        <v>589.4</v>
      </c>
      <c r="H8460" s="504">
        <v>351</v>
      </c>
      <c r="I8460" s="510">
        <v>940.4</v>
      </c>
    </row>
    <row r="8461" spans="3:9">
      <c r="C8461" s="870">
        <v>45824</v>
      </c>
      <c r="D8461" s="872">
        <v>0</v>
      </c>
      <c r="E8461" s="871">
        <v>558.1</v>
      </c>
      <c r="F8461" s="871">
        <v>350</v>
      </c>
      <c r="G8461" s="504">
        <v>558.1</v>
      </c>
      <c r="H8461" s="504">
        <v>350</v>
      </c>
      <c r="I8461" s="510">
        <v>908.1</v>
      </c>
    </row>
    <row r="8462" spans="3:9">
      <c r="C8462" s="870">
        <v>45824</v>
      </c>
      <c r="D8462" s="872">
        <v>4.1666666666666664E-2</v>
      </c>
      <c r="E8462" s="871">
        <v>553.9</v>
      </c>
      <c r="F8462" s="871">
        <v>347</v>
      </c>
      <c r="G8462" s="504">
        <v>553.9</v>
      </c>
      <c r="H8462" s="504">
        <v>347</v>
      </c>
      <c r="I8462" s="510">
        <v>900.9</v>
      </c>
    </row>
    <row r="8463" spans="3:9">
      <c r="C8463" s="870">
        <v>45824</v>
      </c>
      <c r="D8463" s="872">
        <v>8.3333333333333329E-2</v>
      </c>
      <c r="E8463" s="871">
        <v>549.79999999999995</v>
      </c>
      <c r="F8463" s="871">
        <v>334</v>
      </c>
      <c r="G8463" s="504">
        <v>549.79999999999995</v>
      </c>
      <c r="H8463" s="504">
        <v>334</v>
      </c>
      <c r="I8463" s="510">
        <v>883.8</v>
      </c>
    </row>
    <row r="8464" spans="3:9">
      <c r="C8464" s="870">
        <v>45824</v>
      </c>
      <c r="D8464" s="872">
        <v>0.125</v>
      </c>
      <c r="E8464" s="871">
        <v>550.20000000000005</v>
      </c>
      <c r="F8464" s="871">
        <v>336</v>
      </c>
      <c r="G8464" s="504">
        <v>550.20000000000005</v>
      </c>
      <c r="H8464" s="504">
        <v>336</v>
      </c>
      <c r="I8464" s="510">
        <v>886.2</v>
      </c>
    </row>
    <row r="8465" spans="3:9">
      <c r="C8465" s="870">
        <v>45824</v>
      </c>
      <c r="D8465" s="872">
        <v>0.16666666666666666</v>
      </c>
      <c r="E8465" s="871">
        <v>546.70000000000005</v>
      </c>
      <c r="F8465" s="871">
        <v>334</v>
      </c>
      <c r="G8465" s="504">
        <v>546.70000000000005</v>
      </c>
      <c r="H8465" s="504">
        <v>334</v>
      </c>
      <c r="I8465" s="510">
        <v>880.7</v>
      </c>
    </row>
    <row r="8466" spans="3:9">
      <c r="C8466" s="870">
        <v>45824</v>
      </c>
      <c r="D8466" s="872">
        <v>0.20833333333333334</v>
      </c>
      <c r="E8466" s="871">
        <v>540.1</v>
      </c>
      <c r="F8466" s="871">
        <v>335</v>
      </c>
      <c r="G8466" s="504">
        <v>540.1</v>
      </c>
      <c r="H8466" s="504">
        <v>335</v>
      </c>
      <c r="I8466" s="510">
        <v>875.1</v>
      </c>
    </row>
    <row r="8467" spans="3:9">
      <c r="C8467" s="870">
        <v>45824</v>
      </c>
      <c r="D8467" s="872">
        <v>0.25</v>
      </c>
      <c r="E8467" s="871">
        <v>539.79999999999995</v>
      </c>
      <c r="F8467" s="871">
        <v>335</v>
      </c>
      <c r="G8467" s="504">
        <v>539.79999999999995</v>
      </c>
      <c r="H8467" s="504">
        <v>335</v>
      </c>
      <c r="I8467" s="510">
        <v>874.8</v>
      </c>
    </row>
    <row r="8468" spans="3:9">
      <c r="C8468" s="870">
        <v>45824</v>
      </c>
      <c r="D8468" s="872">
        <v>0.29166666666666669</v>
      </c>
      <c r="E8468" s="871">
        <v>531</v>
      </c>
      <c r="F8468" s="871">
        <v>308</v>
      </c>
      <c r="G8468" s="504">
        <v>531</v>
      </c>
      <c r="H8468" s="504">
        <v>308</v>
      </c>
      <c r="I8468" s="510">
        <v>839</v>
      </c>
    </row>
    <row r="8469" spans="3:9">
      <c r="C8469" s="870">
        <v>45824</v>
      </c>
      <c r="D8469" s="872">
        <v>0.33333333333333331</v>
      </c>
      <c r="E8469" s="871">
        <v>513.79999999999995</v>
      </c>
      <c r="F8469" s="871">
        <v>368</v>
      </c>
      <c r="G8469" s="504">
        <v>513.79999999999995</v>
      </c>
      <c r="H8469" s="504">
        <v>368</v>
      </c>
      <c r="I8469" s="510">
        <v>881.8</v>
      </c>
    </row>
    <row r="8470" spans="3:9">
      <c r="C8470" s="870">
        <v>45824</v>
      </c>
      <c r="D8470" s="872">
        <v>0.375</v>
      </c>
      <c r="E8470" s="871">
        <v>500.4</v>
      </c>
      <c r="F8470" s="871">
        <v>580</v>
      </c>
      <c r="G8470" s="504">
        <v>500.4</v>
      </c>
      <c r="H8470" s="504">
        <v>580</v>
      </c>
      <c r="I8470" s="510">
        <v>1080.4000000000001</v>
      </c>
    </row>
    <row r="8471" spans="3:9">
      <c r="C8471" s="870">
        <v>45824</v>
      </c>
      <c r="D8471" s="872">
        <v>0.41666666666666669</v>
      </c>
      <c r="E8471" s="871">
        <v>507.3</v>
      </c>
      <c r="F8471" s="871">
        <v>445</v>
      </c>
      <c r="G8471" s="504">
        <v>507.3</v>
      </c>
      <c r="H8471" s="504">
        <v>445</v>
      </c>
      <c r="I8471" s="510">
        <v>952.3</v>
      </c>
    </row>
    <row r="8472" spans="3:9">
      <c r="C8472" s="870">
        <v>45824</v>
      </c>
      <c r="D8472" s="872">
        <v>0.45833333333333331</v>
      </c>
      <c r="E8472" s="871">
        <v>514.29999999999995</v>
      </c>
      <c r="F8472" s="871">
        <v>355</v>
      </c>
      <c r="G8472" s="504">
        <v>514.29999999999995</v>
      </c>
      <c r="H8472" s="504">
        <v>355</v>
      </c>
      <c r="I8472" s="510">
        <v>869.3</v>
      </c>
    </row>
    <row r="8473" spans="3:9">
      <c r="C8473" s="870">
        <v>45824</v>
      </c>
      <c r="D8473" s="872">
        <v>0.5</v>
      </c>
      <c r="E8473" s="871">
        <v>516.79999999999995</v>
      </c>
      <c r="F8473" s="871">
        <v>339</v>
      </c>
      <c r="G8473" s="504">
        <v>516.79999999999995</v>
      </c>
      <c r="H8473" s="504">
        <v>339</v>
      </c>
      <c r="I8473" s="510">
        <v>855.8</v>
      </c>
    </row>
    <row r="8474" spans="3:9">
      <c r="C8474" s="870">
        <v>45824</v>
      </c>
      <c r="D8474" s="872">
        <v>0.54166666666666663</v>
      </c>
      <c r="E8474" s="871">
        <v>514.79999999999995</v>
      </c>
      <c r="F8474" s="871">
        <v>341</v>
      </c>
      <c r="G8474" s="504">
        <v>514.79999999999995</v>
      </c>
      <c r="H8474" s="504">
        <v>341</v>
      </c>
      <c r="I8474" s="510">
        <v>855.8</v>
      </c>
    </row>
    <row r="8475" spans="3:9">
      <c r="C8475" s="870">
        <v>45824</v>
      </c>
      <c r="D8475" s="872">
        <v>0.58333333333333337</v>
      </c>
      <c r="E8475" s="871">
        <v>507.9</v>
      </c>
      <c r="F8475" s="871">
        <v>322</v>
      </c>
      <c r="G8475" s="504">
        <v>507.9</v>
      </c>
      <c r="H8475" s="504">
        <v>322</v>
      </c>
      <c r="I8475" s="510">
        <v>829.9</v>
      </c>
    </row>
    <row r="8476" spans="3:9">
      <c r="C8476" s="870">
        <v>45824</v>
      </c>
      <c r="D8476" s="872">
        <v>0.625</v>
      </c>
      <c r="E8476" s="871">
        <v>513.29999999999995</v>
      </c>
      <c r="F8476" s="871">
        <v>323</v>
      </c>
      <c r="G8476" s="504">
        <v>513.29999999999995</v>
      </c>
      <c r="H8476" s="504">
        <v>323</v>
      </c>
      <c r="I8476" s="510">
        <v>836.3</v>
      </c>
    </row>
    <row r="8477" spans="3:9">
      <c r="C8477" s="870">
        <v>45824</v>
      </c>
      <c r="D8477" s="872">
        <v>0.66666666666666663</v>
      </c>
      <c r="E8477" s="871">
        <v>515.9</v>
      </c>
      <c r="F8477" s="871">
        <v>331</v>
      </c>
      <c r="G8477" s="504">
        <v>515.9</v>
      </c>
      <c r="H8477" s="504">
        <v>331</v>
      </c>
      <c r="I8477" s="510">
        <v>846.9</v>
      </c>
    </row>
    <row r="8478" spans="3:9">
      <c r="C8478" s="870">
        <v>45824</v>
      </c>
      <c r="D8478" s="872">
        <v>0.70833333333333337</v>
      </c>
      <c r="E8478" s="871">
        <v>503.6</v>
      </c>
      <c r="F8478" s="871">
        <v>324</v>
      </c>
      <c r="G8478" s="504">
        <v>503.6</v>
      </c>
      <c r="H8478" s="504">
        <v>324</v>
      </c>
      <c r="I8478" s="510">
        <v>827.6</v>
      </c>
    </row>
    <row r="8479" spans="3:9">
      <c r="C8479" s="870">
        <v>45824</v>
      </c>
      <c r="D8479" s="872">
        <v>0.75</v>
      </c>
      <c r="E8479" s="871">
        <v>514.6</v>
      </c>
      <c r="F8479" s="871">
        <v>318</v>
      </c>
      <c r="G8479" s="504">
        <v>514.6</v>
      </c>
      <c r="H8479" s="504">
        <v>318</v>
      </c>
      <c r="I8479" s="510">
        <v>832.6</v>
      </c>
    </row>
    <row r="8480" spans="3:9">
      <c r="C8480" s="870">
        <v>45824</v>
      </c>
      <c r="D8480" s="872">
        <v>0.79166666666666663</v>
      </c>
      <c r="E8480" s="871">
        <v>524.20000000000005</v>
      </c>
      <c r="F8480" s="871">
        <v>321</v>
      </c>
      <c r="G8480" s="504">
        <v>524.20000000000005</v>
      </c>
      <c r="H8480" s="504">
        <v>321</v>
      </c>
      <c r="I8480" s="510">
        <v>845.2</v>
      </c>
    </row>
    <row r="8481" spans="3:9">
      <c r="C8481" s="870">
        <v>45824</v>
      </c>
      <c r="D8481" s="872">
        <v>0.83333333333333337</v>
      </c>
      <c r="E8481" s="871">
        <v>560.70000000000005</v>
      </c>
      <c r="F8481" s="871">
        <v>320</v>
      </c>
      <c r="G8481" s="504">
        <v>560.70000000000005</v>
      </c>
      <c r="H8481" s="504">
        <v>320</v>
      </c>
      <c r="I8481" s="510">
        <v>880.7</v>
      </c>
    </row>
    <row r="8482" spans="3:9">
      <c r="C8482" s="870">
        <v>45824</v>
      </c>
      <c r="D8482" s="872">
        <v>0.875</v>
      </c>
      <c r="E8482" s="871">
        <v>549.79999999999995</v>
      </c>
      <c r="F8482" s="871">
        <v>320</v>
      </c>
      <c r="G8482" s="504">
        <v>549.79999999999995</v>
      </c>
      <c r="H8482" s="504">
        <v>320</v>
      </c>
      <c r="I8482" s="510">
        <v>869.8</v>
      </c>
    </row>
    <row r="8483" spans="3:9">
      <c r="C8483" s="870">
        <v>45824</v>
      </c>
      <c r="D8483" s="872">
        <v>0.91666666666666663</v>
      </c>
      <c r="E8483" s="871">
        <v>530</v>
      </c>
      <c r="F8483" s="871">
        <v>320</v>
      </c>
      <c r="G8483" s="504">
        <v>530</v>
      </c>
      <c r="H8483" s="504">
        <v>320</v>
      </c>
      <c r="I8483" s="510">
        <v>850</v>
      </c>
    </row>
    <row r="8484" spans="3:9">
      <c r="C8484" s="870">
        <v>45824</v>
      </c>
      <c r="D8484" s="872">
        <v>0.95833333333333337</v>
      </c>
      <c r="E8484" s="871">
        <v>521.6</v>
      </c>
      <c r="F8484" s="871">
        <v>320</v>
      </c>
      <c r="G8484" s="504">
        <v>521.6</v>
      </c>
      <c r="H8484" s="504">
        <v>320</v>
      </c>
      <c r="I8484" s="510">
        <v>841.6</v>
      </c>
    </row>
    <row r="8485" spans="3:9">
      <c r="C8485" s="870">
        <v>45825</v>
      </c>
      <c r="D8485" s="872">
        <v>0</v>
      </c>
      <c r="E8485" s="871">
        <v>523.4</v>
      </c>
      <c r="F8485" s="871">
        <v>320</v>
      </c>
      <c r="G8485" s="504">
        <v>523.4</v>
      </c>
      <c r="H8485" s="504">
        <v>320</v>
      </c>
      <c r="I8485" s="510">
        <v>843.4</v>
      </c>
    </row>
    <row r="8486" spans="3:9">
      <c r="C8486" s="870">
        <v>45825</v>
      </c>
      <c r="D8486" s="872">
        <v>4.1666666666666664E-2</v>
      </c>
      <c r="E8486" s="871">
        <v>540.20000000000005</v>
      </c>
      <c r="F8486" s="871">
        <v>320</v>
      </c>
      <c r="G8486" s="504">
        <v>540.20000000000005</v>
      </c>
      <c r="H8486" s="504">
        <v>320</v>
      </c>
      <c r="I8486" s="510">
        <v>860.2</v>
      </c>
    </row>
    <row r="8487" spans="3:9">
      <c r="C8487" s="870">
        <v>45825</v>
      </c>
      <c r="D8487" s="872">
        <v>8.3333333333333329E-2</v>
      </c>
      <c r="E8487" s="871">
        <v>549.70000000000005</v>
      </c>
      <c r="F8487" s="871">
        <v>320</v>
      </c>
      <c r="G8487" s="504">
        <v>549.70000000000005</v>
      </c>
      <c r="H8487" s="504">
        <v>320</v>
      </c>
      <c r="I8487" s="510">
        <v>869.7</v>
      </c>
    </row>
    <row r="8488" spans="3:9">
      <c r="C8488" s="870">
        <v>45825</v>
      </c>
      <c r="D8488" s="872">
        <v>0.125</v>
      </c>
      <c r="E8488" s="871">
        <v>550.1</v>
      </c>
      <c r="F8488" s="871">
        <v>320</v>
      </c>
      <c r="G8488" s="504">
        <v>550.1</v>
      </c>
      <c r="H8488" s="504">
        <v>320</v>
      </c>
      <c r="I8488" s="510">
        <v>870.1</v>
      </c>
    </row>
    <row r="8489" spans="3:9">
      <c r="C8489" s="870">
        <v>45825</v>
      </c>
      <c r="D8489" s="872">
        <v>0.16666666666666666</v>
      </c>
      <c r="E8489" s="871">
        <v>549.79999999999995</v>
      </c>
      <c r="F8489" s="871">
        <v>319</v>
      </c>
      <c r="G8489" s="504">
        <v>549.79999999999995</v>
      </c>
      <c r="H8489" s="504">
        <v>319</v>
      </c>
      <c r="I8489" s="510">
        <v>868.8</v>
      </c>
    </row>
    <row r="8490" spans="3:9">
      <c r="C8490" s="870">
        <v>45825</v>
      </c>
      <c r="D8490" s="872">
        <v>0.20833333333333334</v>
      </c>
      <c r="E8490" s="871">
        <v>549.9</v>
      </c>
      <c r="F8490" s="871">
        <v>319</v>
      </c>
      <c r="G8490" s="504">
        <v>549.9</v>
      </c>
      <c r="H8490" s="504">
        <v>319</v>
      </c>
      <c r="I8490" s="510">
        <v>868.9</v>
      </c>
    </row>
    <row r="8491" spans="3:9">
      <c r="C8491" s="870">
        <v>45825</v>
      </c>
      <c r="D8491" s="872">
        <v>0.25</v>
      </c>
      <c r="E8491" s="871">
        <v>542.20000000000005</v>
      </c>
      <c r="F8491" s="871">
        <v>320</v>
      </c>
      <c r="G8491" s="504">
        <v>542.20000000000005</v>
      </c>
      <c r="H8491" s="504">
        <v>320</v>
      </c>
      <c r="I8491" s="510">
        <v>862.2</v>
      </c>
    </row>
    <row r="8492" spans="3:9">
      <c r="C8492" s="870">
        <v>45825</v>
      </c>
      <c r="D8492" s="872">
        <v>0.29166666666666669</v>
      </c>
      <c r="E8492" s="871">
        <v>519.9</v>
      </c>
      <c r="F8492" s="871">
        <v>320</v>
      </c>
      <c r="G8492" s="504">
        <v>519.9</v>
      </c>
      <c r="H8492" s="504">
        <v>320</v>
      </c>
      <c r="I8492" s="510">
        <v>839.9</v>
      </c>
    </row>
    <row r="8493" spans="3:9">
      <c r="C8493" s="870">
        <v>45825</v>
      </c>
      <c r="D8493" s="872">
        <v>0.33333333333333331</v>
      </c>
      <c r="E8493" s="871">
        <v>519.70000000000005</v>
      </c>
      <c r="F8493" s="871">
        <v>384</v>
      </c>
      <c r="G8493" s="504">
        <v>519.70000000000005</v>
      </c>
      <c r="H8493" s="504">
        <v>384</v>
      </c>
      <c r="I8493" s="510">
        <v>903.7</v>
      </c>
    </row>
    <row r="8494" spans="3:9">
      <c r="C8494" s="870">
        <v>45825</v>
      </c>
      <c r="D8494" s="872">
        <v>0.375</v>
      </c>
      <c r="E8494" s="871">
        <v>521.4</v>
      </c>
      <c r="F8494" s="871">
        <v>354</v>
      </c>
      <c r="G8494" s="504">
        <v>521.4</v>
      </c>
      <c r="H8494" s="504">
        <v>354</v>
      </c>
      <c r="I8494" s="510">
        <v>875.4</v>
      </c>
    </row>
    <row r="8495" spans="3:9">
      <c r="C8495" s="870">
        <v>45825</v>
      </c>
      <c r="D8495" s="872">
        <v>0.41666666666666669</v>
      </c>
      <c r="E8495" s="871">
        <v>570.29999999999995</v>
      </c>
      <c r="F8495" s="871">
        <v>476</v>
      </c>
      <c r="G8495" s="504">
        <v>570.29999999999995</v>
      </c>
      <c r="H8495" s="504">
        <v>476</v>
      </c>
      <c r="I8495" s="510">
        <v>1046.3</v>
      </c>
    </row>
    <row r="8496" spans="3:9">
      <c r="C8496" s="870">
        <v>45825</v>
      </c>
      <c r="D8496" s="872">
        <v>0.45833333333333331</v>
      </c>
      <c r="E8496" s="871">
        <v>577.9</v>
      </c>
      <c r="F8496" s="871">
        <v>413</v>
      </c>
      <c r="G8496" s="504">
        <v>577.9</v>
      </c>
      <c r="H8496" s="504">
        <v>413</v>
      </c>
      <c r="I8496" s="510">
        <v>990.9</v>
      </c>
    </row>
    <row r="8497" spans="3:9">
      <c r="C8497" s="870">
        <v>45825</v>
      </c>
      <c r="D8497" s="872">
        <v>0.5</v>
      </c>
      <c r="E8497" s="871">
        <v>588.9</v>
      </c>
      <c r="F8497" s="871">
        <v>349</v>
      </c>
      <c r="G8497" s="504">
        <v>588.9</v>
      </c>
      <c r="H8497" s="504">
        <v>349</v>
      </c>
      <c r="I8497" s="510">
        <v>937.9</v>
      </c>
    </row>
    <row r="8498" spans="3:9">
      <c r="C8498" s="870">
        <v>45825</v>
      </c>
      <c r="D8498" s="872">
        <v>0.54166666666666663</v>
      </c>
      <c r="E8498" s="871">
        <v>640.6</v>
      </c>
      <c r="F8498" s="871">
        <v>379</v>
      </c>
      <c r="G8498" s="504">
        <v>640.6</v>
      </c>
      <c r="H8498" s="504">
        <v>379</v>
      </c>
      <c r="I8498" s="510">
        <v>1019.6</v>
      </c>
    </row>
    <row r="8499" spans="3:9">
      <c r="C8499" s="870">
        <v>45825</v>
      </c>
      <c r="D8499" s="872">
        <v>0.58333333333333337</v>
      </c>
      <c r="E8499" s="871">
        <v>639.70000000000005</v>
      </c>
      <c r="F8499" s="871">
        <v>391</v>
      </c>
      <c r="G8499" s="504">
        <v>639.70000000000005</v>
      </c>
      <c r="H8499" s="504">
        <v>391</v>
      </c>
      <c r="I8499" s="510">
        <v>1030.7</v>
      </c>
    </row>
    <row r="8500" spans="3:9">
      <c r="C8500" s="870">
        <v>45825</v>
      </c>
      <c r="D8500" s="872">
        <v>0.625</v>
      </c>
      <c r="E8500" s="871">
        <v>614.9</v>
      </c>
      <c r="F8500" s="871">
        <v>390</v>
      </c>
      <c r="G8500" s="504">
        <v>614.9</v>
      </c>
      <c r="H8500" s="504">
        <v>390</v>
      </c>
      <c r="I8500" s="510">
        <v>1004.9</v>
      </c>
    </row>
    <row r="8501" spans="3:9">
      <c r="C8501" s="870">
        <v>45825</v>
      </c>
      <c r="D8501" s="872">
        <v>0.66666666666666663</v>
      </c>
      <c r="E8501" s="871">
        <v>628</v>
      </c>
      <c r="F8501" s="871">
        <v>398</v>
      </c>
      <c r="G8501" s="504">
        <v>628</v>
      </c>
      <c r="H8501" s="504">
        <v>398</v>
      </c>
      <c r="I8501" s="510">
        <v>1026</v>
      </c>
    </row>
    <row r="8502" spans="3:9">
      <c r="C8502" s="870">
        <v>45825</v>
      </c>
      <c r="D8502" s="872">
        <v>0.70833333333333337</v>
      </c>
      <c r="E8502" s="871">
        <v>640</v>
      </c>
      <c r="F8502" s="871">
        <v>404</v>
      </c>
      <c r="G8502" s="504">
        <v>640</v>
      </c>
      <c r="H8502" s="504">
        <v>404</v>
      </c>
      <c r="I8502" s="510">
        <v>1044</v>
      </c>
    </row>
    <row r="8503" spans="3:9">
      <c r="C8503" s="870">
        <v>45825</v>
      </c>
      <c r="D8503" s="872">
        <v>0.75</v>
      </c>
      <c r="E8503" s="871">
        <v>630.79999999999995</v>
      </c>
      <c r="F8503" s="871">
        <v>386</v>
      </c>
      <c r="G8503" s="504">
        <v>630.79999999999995</v>
      </c>
      <c r="H8503" s="504">
        <v>386</v>
      </c>
      <c r="I8503" s="510">
        <v>1016.8</v>
      </c>
    </row>
    <row r="8504" spans="3:9">
      <c r="C8504" s="870">
        <v>45825</v>
      </c>
      <c r="D8504" s="872">
        <v>0.79166666666666663</v>
      </c>
      <c r="E8504" s="871">
        <v>640.20000000000005</v>
      </c>
      <c r="F8504" s="871">
        <v>380</v>
      </c>
      <c r="G8504" s="504">
        <v>640.20000000000005</v>
      </c>
      <c r="H8504" s="504">
        <v>380</v>
      </c>
      <c r="I8504" s="510">
        <v>1020.2</v>
      </c>
    </row>
    <row r="8505" spans="3:9">
      <c r="C8505" s="870">
        <v>45825</v>
      </c>
      <c r="D8505" s="872">
        <v>0.83333333333333337</v>
      </c>
      <c r="E8505" s="871">
        <v>640.4</v>
      </c>
      <c r="F8505" s="871">
        <v>380</v>
      </c>
      <c r="G8505" s="504">
        <v>640.4</v>
      </c>
      <c r="H8505" s="504">
        <v>380</v>
      </c>
      <c r="I8505" s="510">
        <v>1020.4</v>
      </c>
    </row>
    <row r="8506" spans="3:9">
      <c r="C8506" s="870">
        <v>45825</v>
      </c>
      <c r="D8506" s="872">
        <v>0.875</v>
      </c>
      <c r="E8506" s="871">
        <v>644.4</v>
      </c>
      <c r="F8506" s="871">
        <v>365</v>
      </c>
      <c r="G8506" s="504">
        <v>644.4</v>
      </c>
      <c r="H8506" s="504">
        <v>365</v>
      </c>
      <c r="I8506" s="510">
        <v>1009.4</v>
      </c>
    </row>
    <row r="8507" spans="3:9">
      <c r="C8507" s="870">
        <v>45825</v>
      </c>
      <c r="D8507" s="872">
        <v>0.91666666666666663</v>
      </c>
      <c r="E8507" s="871">
        <v>610.20000000000005</v>
      </c>
      <c r="F8507" s="871">
        <v>365</v>
      </c>
      <c r="G8507" s="504">
        <v>610.20000000000005</v>
      </c>
      <c r="H8507" s="504">
        <v>365</v>
      </c>
      <c r="I8507" s="510">
        <v>975.2</v>
      </c>
    </row>
    <row r="8508" spans="3:9">
      <c r="C8508" s="870">
        <v>45825</v>
      </c>
      <c r="D8508" s="872">
        <v>0.95833333333333337</v>
      </c>
      <c r="E8508" s="871">
        <v>664.2</v>
      </c>
      <c r="F8508" s="871">
        <v>415</v>
      </c>
      <c r="G8508" s="504">
        <v>664.2</v>
      </c>
      <c r="H8508" s="504">
        <v>415</v>
      </c>
      <c r="I8508" s="510">
        <v>1079.2</v>
      </c>
    </row>
    <row r="8509" spans="3:9">
      <c r="C8509" s="870">
        <v>45826</v>
      </c>
      <c r="D8509" s="872">
        <v>0</v>
      </c>
      <c r="E8509" s="871">
        <v>624.4</v>
      </c>
      <c r="F8509" s="871">
        <v>521</v>
      </c>
      <c r="G8509" s="504">
        <v>624.4</v>
      </c>
      <c r="H8509" s="504">
        <v>521</v>
      </c>
      <c r="I8509" s="510">
        <v>1145.4000000000001</v>
      </c>
    </row>
    <row r="8510" spans="3:9">
      <c r="C8510" s="870">
        <v>45826</v>
      </c>
      <c r="D8510" s="872">
        <v>4.1666666666666664E-2</v>
      </c>
      <c r="E8510" s="871">
        <v>614.29999999999995</v>
      </c>
      <c r="F8510" s="871">
        <v>381</v>
      </c>
      <c r="G8510" s="504">
        <v>614.29999999999995</v>
      </c>
      <c r="H8510" s="504">
        <v>381</v>
      </c>
      <c r="I8510" s="510">
        <v>995.3</v>
      </c>
    </row>
    <row r="8511" spans="3:9">
      <c r="C8511" s="870">
        <v>45826</v>
      </c>
      <c r="D8511" s="872">
        <v>8.3333333333333329E-2</v>
      </c>
      <c r="E8511" s="871">
        <v>645.79999999999995</v>
      </c>
      <c r="F8511" s="871">
        <v>399</v>
      </c>
      <c r="G8511" s="504">
        <v>645.79999999999995</v>
      </c>
      <c r="H8511" s="504">
        <v>399</v>
      </c>
      <c r="I8511" s="510">
        <v>1044.8</v>
      </c>
    </row>
    <row r="8512" spans="3:9">
      <c r="C8512" s="870">
        <v>45826</v>
      </c>
      <c r="D8512" s="872">
        <v>0.125</v>
      </c>
      <c r="E8512" s="871">
        <v>649.79999999999995</v>
      </c>
      <c r="F8512" s="871">
        <v>459</v>
      </c>
      <c r="G8512" s="504">
        <v>649.79999999999995</v>
      </c>
      <c r="H8512" s="504">
        <v>459</v>
      </c>
      <c r="I8512" s="510">
        <v>1108.8</v>
      </c>
    </row>
    <row r="8513" spans="3:9">
      <c r="C8513" s="870">
        <v>45826</v>
      </c>
      <c r="D8513" s="872">
        <v>0.16666666666666666</v>
      </c>
      <c r="E8513" s="871">
        <v>650.70000000000005</v>
      </c>
      <c r="F8513" s="871">
        <v>418</v>
      </c>
      <c r="G8513" s="504">
        <v>650.70000000000005</v>
      </c>
      <c r="H8513" s="504">
        <v>418</v>
      </c>
      <c r="I8513" s="510">
        <v>1068.7</v>
      </c>
    </row>
    <row r="8514" spans="3:9">
      <c r="C8514" s="870">
        <v>45826</v>
      </c>
      <c r="D8514" s="872">
        <v>0.20833333333333334</v>
      </c>
      <c r="E8514" s="871">
        <v>746.9</v>
      </c>
      <c r="F8514" s="871">
        <v>427</v>
      </c>
      <c r="G8514" s="504">
        <v>746.9</v>
      </c>
      <c r="H8514" s="504">
        <v>427</v>
      </c>
      <c r="I8514" s="510">
        <v>1173.9000000000001</v>
      </c>
    </row>
    <row r="8515" spans="3:9">
      <c r="C8515" s="870">
        <v>45826</v>
      </c>
      <c r="D8515" s="872">
        <v>0.25</v>
      </c>
      <c r="E8515" s="871">
        <v>740.6</v>
      </c>
      <c r="F8515" s="871">
        <v>406</v>
      </c>
      <c r="G8515" s="504">
        <v>740.6</v>
      </c>
      <c r="H8515" s="504">
        <v>406</v>
      </c>
      <c r="I8515" s="510">
        <v>1146.5999999999999</v>
      </c>
    </row>
    <row r="8516" spans="3:9">
      <c r="C8516" s="870">
        <v>45826</v>
      </c>
      <c r="D8516" s="872">
        <v>0.29166666666666669</v>
      </c>
      <c r="E8516" s="871">
        <v>716.1</v>
      </c>
      <c r="F8516" s="871">
        <v>446</v>
      </c>
      <c r="G8516" s="504">
        <v>716.1</v>
      </c>
      <c r="H8516" s="504">
        <v>446</v>
      </c>
      <c r="I8516" s="510">
        <v>1162.0999999999999</v>
      </c>
    </row>
    <row r="8517" spans="3:9">
      <c r="C8517" s="870">
        <v>45826</v>
      </c>
      <c r="D8517" s="872">
        <v>0.33333333333333331</v>
      </c>
      <c r="E8517" s="871">
        <v>712.5</v>
      </c>
      <c r="F8517" s="871">
        <v>413</v>
      </c>
      <c r="G8517" s="504">
        <v>712.5</v>
      </c>
      <c r="H8517" s="504">
        <v>413</v>
      </c>
      <c r="I8517" s="510">
        <v>1125.5</v>
      </c>
    </row>
    <row r="8518" spans="3:9">
      <c r="C8518" s="870">
        <v>45826</v>
      </c>
      <c r="D8518" s="872">
        <v>0.375</v>
      </c>
      <c r="E8518" s="871">
        <v>700</v>
      </c>
      <c r="F8518" s="871">
        <v>422</v>
      </c>
      <c r="G8518" s="504">
        <v>700</v>
      </c>
      <c r="H8518" s="504">
        <v>422</v>
      </c>
      <c r="I8518" s="510">
        <v>1122</v>
      </c>
    </row>
    <row r="8519" spans="3:9">
      <c r="C8519" s="870">
        <v>45826</v>
      </c>
      <c r="D8519" s="872">
        <v>0.41666666666666669</v>
      </c>
      <c r="E8519" s="871">
        <v>664.2</v>
      </c>
      <c r="F8519" s="871">
        <v>422</v>
      </c>
      <c r="G8519" s="504">
        <v>664.2</v>
      </c>
      <c r="H8519" s="504">
        <v>422</v>
      </c>
      <c r="I8519" s="510">
        <v>1086.2</v>
      </c>
    </row>
    <row r="8520" spans="3:9">
      <c r="C8520" s="870">
        <v>45826</v>
      </c>
      <c r="D8520" s="872">
        <v>0.45833333333333331</v>
      </c>
      <c r="E8520" s="871">
        <v>652</v>
      </c>
      <c r="F8520" s="871">
        <v>413</v>
      </c>
      <c r="G8520" s="504">
        <v>652</v>
      </c>
      <c r="H8520" s="504">
        <v>413</v>
      </c>
      <c r="I8520" s="510">
        <v>1065</v>
      </c>
    </row>
    <row r="8521" spans="3:9">
      <c r="C8521" s="870">
        <v>45826</v>
      </c>
      <c r="D8521" s="872">
        <v>0.5</v>
      </c>
      <c r="E8521" s="871">
        <v>661.9</v>
      </c>
      <c r="F8521" s="871">
        <v>405</v>
      </c>
      <c r="G8521" s="504">
        <v>661.9</v>
      </c>
      <c r="H8521" s="504">
        <v>405</v>
      </c>
      <c r="I8521" s="510">
        <v>1066.9000000000001</v>
      </c>
    </row>
    <row r="8522" spans="3:9">
      <c r="C8522" s="870">
        <v>45826</v>
      </c>
      <c r="D8522" s="872">
        <v>0.54166666666666663</v>
      </c>
      <c r="E8522" s="871">
        <v>626.4</v>
      </c>
      <c r="F8522" s="871">
        <v>402</v>
      </c>
      <c r="G8522" s="504">
        <v>626.4</v>
      </c>
      <c r="H8522" s="504">
        <v>402</v>
      </c>
      <c r="I8522" s="510">
        <v>1028.4000000000001</v>
      </c>
    </row>
    <row r="8523" spans="3:9">
      <c r="C8523" s="870">
        <v>45826</v>
      </c>
      <c r="D8523" s="872">
        <v>0.58333333333333337</v>
      </c>
      <c r="E8523" s="871">
        <v>723.4</v>
      </c>
      <c r="F8523" s="871">
        <v>410</v>
      </c>
      <c r="G8523" s="504">
        <v>723.4</v>
      </c>
      <c r="H8523" s="504">
        <v>410</v>
      </c>
      <c r="I8523" s="510">
        <v>1133.4000000000001</v>
      </c>
    </row>
    <row r="8524" spans="3:9">
      <c r="C8524" s="870">
        <v>45826</v>
      </c>
      <c r="D8524" s="872">
        <v>0.625</v>
      </c>
      <c r="E8524" s="871">
        <v>671.5</v>
      </c>
      <c r="F8524" s="871">
        <v>415</v>
      </c>
      <c r="G8524" s="504">
        <v>671.5</v>
      </c>
      <c r="H8524" s="504">
        <v>415</v>
      </c>
      <c r="I8524" s="510">
        <v>1086.5</v>
      </c>
    </row>
    <row r="8525" spans="3:9">
      <c r="C8525" s="870">
        <v>45826</v>
      </c>
      <c r="D8525" s="872">
        <v>0.66666666666666663</v>
      </c>
      <c r="E8525" s="871">
        <v>651.79999999999995</v>
      </c>
      <c r="F8525" s="871">
        <v>405</v>
      </c>
      <c r="G8525" s="504">
        <v>651.79999999999995</v>
      </c>
      <c r="H8525" s="504">
        <v>405</v>
      </c>
      <c r="I8525" s="510">
        <v>1056.8</v>
      </c>
    </row>
    <row r="8526" spans="3:9">
      <c r="C8526" s="870">
        <v>45826</v>
      </c>
      <c r="D8526" s="872">
        <v>0.70833333333333337</v>
      </c>
      <c r="E8526" s="871">
        <v>686.3</v>
      </c>
      <c r="F8526" s="871">
        <v>425</v>
      </c>
      <c r="G8526" s="504">
        <v>686.3</v>
      </c>
      <c r="H8526" s="504">
        <v>425</v>
      </c>
      <c r="I8526" s="510">
        <v>1111.3</v>
      </c>
    </row>
    <row r="8527" spans="3:9">
      <c r="C8527" s="870">
        <v>45826</v>
      </c>
      <c r="D8527" s="872">
        <v>0.75</v>
      </c>
      <c r="E8527" s="871">
        <v>707.9</v>
      </c>
      <c r="F8527" s="871">
        <v>445</v>
      </c>
      <c r="G8527" s="504">
        <v>707.9</v>
      </c>
      <c r="H8527" s="504">
        <v>445</v>
      </c>
      <c r="I8527" s="510">
        <v>1152.9000000000001</v>
      </c>
    </row>
    <row r="8528" spans="3:9">
      <c r="C8528" s="870">
        <v>45826</v>
      </c>
      <c r="D8528" s="872">
        <v>0.79166666666666663</v>
      </c>
      <c r="E8528" s="871">
        <v>690.3</v>
      </c>
      <c r="F8528" s="871">
        <v>440</v>
      </c>
      <c r="G8528" s="504">
        <v>690.3</v>
      </c>
      <c r="H8528" s="504">
        <v>440</v>
      </c>
      <c r="I8528" s="510">
        <v>1130.3</v>
      </c>
    </row>
    <row r="8529" spans="3:9">
      <c r="C8529" s="870">
        <v>45826</v>
      </c>
      <c r="D8529" s="872">
        <v>0.83333333333333337</v>
      </c>
      <c r="E8529" s="871">
        <v>595.1</v>
      </c>
      <c r="F8529" s="871">
        <v>421</v>
      </c>
      <c r="G8529" s="504">
        <v>595.1</v>
      </c>
      <c r="H8529" s="504">
        <v>421</v>
      </c>
      <c r="I8529" s="510">
        <v>1016.1</v>
      </c>
    </row>
    <row r="8530" spans="3:9">
      <c r="C8530" s="870">
        <v>45826</v>
      </c>
      <c r="D8530" s="872">
        <v>0.875</v>
      </c>
      <c r="E8530" s="871">
        <v>555.79999999999995</v>
      </c>
      <c r="F8530" s="871">
        <v>380</v>
      </c>
      <c r="G8530" s="504">
        <v>555.79999999999995</v>
      </c>
      <c r="H8530" s="504">
        <v>380</v>
      </c>
      <c r="I8530" s="510">
        <v>935.8</v>
      </c>
    </row>
    <row r="8531" spans="3:9">
      <c r="C8531" s="870">
        <v>45826</v>
      </c>
      <c r="D8531" s="872">
        <v>0.91666666666666663</v>
      </c>
      <c r="E8531" s="871">
        <v>672.7</v>
      </c>
      <c r="F8531" s="871">
        <v>413</v>
      </c>
      <c r="G8531" s="504">
        <v>672.7</v>
      </c>
      <c r="H8531" s="504">
        <v>413</v>
      </c>
      <c r="I8531" s="510">
        <v>1085.7</v>
      </c>
    </row>
    <row r="8532" spans="3:9">
      <c r="C8532" s="870">
        <v>45826</v>
      </c>
      <c r="D8532" s="872">
        <v>0.95833333333333337</v>
      </c>
      <c r="E8532" s="871">
        <v>681</v>
      </c>
      <c r="F8532" s="871">
        <v>415</v>
      </c>
      <c r="G8532" s="504">
        <v>681</v>
      </c>
      <c r="H8532" s="504">
        <v>415</v>
      </c>
      <c r="I8532" s="510">
        <v>1096</v>
      </c>
    </row>
    <row r="8533" spans="3:9">
      <c r="C8533" s="870">
        <v>45827</v>
      </c>
      <c r="D8533" s="872">
        <v>0</v>
      </c>
      <c r="E8533" s="871">
        <v>650</v>
      </c>
      <c r="F8533" s="871">
        <v>410</v>
      </c>
      <c r="G8533" s="504">
        <v>650</v>
      </c>
      <c r="H8533" s="504">
        <v>410</v>
      </c>
      <c r="I8533" s="510">
        <v>1060</v>
      </c>
    </row>
    <row r="8534" spans="3:9">
      <c r="C8534" s="870">
        <v>45827</v>
      </c>
      <c r="D8534" s="872">
        <v>4.1666666666666664E-2</v>
      </c>
      <c r="E8534" s="871">
        <v>650.1</v>
      </c>
      <c r="F8534" s="871">
        <v>410</v>
      </c>
      <c r="G8534" s="504">
        <v>650.1</v>
      </c>
      <c r="H8534" s="504">
        <v>410</v>
      </c>
      <c r="I8534" s="510">
        <v>1060.0999999999999</v>
      </c>
    </row>
    <row r="8535" spans="3:9">
      <c r="C8535" s="870">
        <v>45827</v>
      </c>
      <c r="D8535" s="872">
        <v>8.3333333333333329E-2</v>
      </c>
      <c r="E8535" s="871">
        <v>649.70000000000005</v>
      </c>
      <c r="F8535" s="871">
        <v>422</v>
      </c>
      <c r="G8535" s="504">
        <v>649.70000000000005</v>
      </c>
      <c r="H8535" s="504">
        <v>422</v>
      </c>
      <c r="I8535" s="510">
        <v>1071.7</v>
      </c>
    </row>
    <row r="8536" spans="3:9">
      <c r="C8536" s="870">
        <v>45827</v>
      </c>
      <c r="D8536" s="872">
        <v>0.125</v>
      </c>
      <c r="E8536" s="871">
        <v>630.20000000000005</v>
      </c>
      <c r="F8536" s="871">
        <v>414</v>
      </c>
      <c r="G8536" s="504">
        <v>630.20000000000005</v>
      </c>
      <c r="H8536" s="504">
        <v>414</v>
      </c>
      <c r="I8536" s="510">
        <v>1044.2</v>
      </c>
    </row>
    <row r="8537" spans="3:9">
      <c r="C8537" s="870">
        <v>45827</v>
      </c>
      <c r="D8537" s="872">
        <v>0.16666666666666666</v>
      </c>
      <c r="E8537" s="871">
        <v>689.5</v>
      </c>
      <c r="F8537" s="871">
        <v>410</v>
      </c>
      <c r="G8537" s="504">
        <v>689.5</v>
      </c>
      <c r="H8537" s="504">
        <v>410</v>
      </c>
      <c r="I8537" s="510">
        <v>1099.5</v>
      </c>
    </row>
    <row r="8538" spans="3:9">
      <c r="C8538" s="870">
        <v>45827</v>
      </c>
      <c r="D8538" s="872">
        <v>0.20833333333333334</v>
      </c>
      <c r="E8538" s="871">
        <v>646.70000000000005</v>
      </c>
      <c r="F8538" s="871">
        <v>410</v>
      </c>
      <c r="G8538" s="504">
        <v>646.70000000000005</v>
      </c>
      <c r="H8538" s="504">
        <v>410</v>
      </c>
      <c r="I8538" s="510">
        <v>1056.7</v>
      </c>
    </row>
    <row r="8539" spans="3:9">
      <c r="C8539" s="870">
        <v>45827</v>
      </c>
      <c r="D8539" s="872">
        <v>0.25</v>
      </c>
      <c r="E8539" s="871">
        <v>621.5</v>
      </c>
      <c r="F8539" s="871">
        <v>410</v>
      </c>
      <c r="G8539" s="504">
        <v>621.5</v>
      </c>
      <c r="H8539" s="504">
        <v>410</v>
      </c>
      <c r="I8539" s="510">
        <v>1031.5</v>
      </c>
    </row>
    <row r="8540" spans="3:9">
      <c r="C8540" s="870">
        <v>45827</v>
      </c>
      <c r="D8540" s="872">
        <v>0.29166666666666669</v>
      </c>
      <c r="E8540" s="871">
        <v>640.1</v>
      </c>
      <c r="F8540" s="871">
        <v>410</v>
      </c>
      <c r="G8540" s="504">
        <v>640.1</v>
      </c>
      <c r="H8540" s="504">
        <v>410</v>
      </c>
      <c r="I8540" s="510">
        <v>1050.0999999999999</v>
      </c>
    </row>
    <row r="8541" spans="3:9">
      <c r="C8541" s="870">
        <v>45827</v>
      </c>
      <c r="D8541" s="872">
        <v>0.33333333333333331</v>
      </c>
      <c r="E8541" s="871">
        <v>669.2</v>
      </c>
      <c r="F8541" s="871">
        <v>412</v>
      </c>
      <c r="G8541" s="504">
        <v>669.2</v>
      </c>
      <c r="H8541" s="504">
        <v>412</v>
      </c>
      <c r="I8541" s="510">
        <v>1081.2</v>
      </c>
    </row>
    <row r="8542" spans="3:9">
      <c r="C8542" s="870">
        <v>45827</v>
      </c>
      <c r="D8542" s="872">
        <v>0.375</v>
      </c>
      <c r="E8542" s="871">
        <v>645.20000000000005</v>
      </c>
      <c r="F8542" s="871">
        <v>397</v>
      </c>
      <c r="G8542" s="504">
        <v>645.20000000000005</v>
      </c>
      <c r="H8542" s="504">
        <v>397</v>
      </c>
      <c r="I8542" s="510">
        <v>1042.2</v>
      </c>
    </row>
    <row r="8543" spans="3:9">
      <c r="C8543" s="870">
        <v>45827</v>
      </c>
      <c r="D8543" s="872">
        <v>0.41666666666666669</v>
      </c>
      <c r="E8543" s="871">
        <v>645.20000000000005</v>
      </c>
      <c r="F8543" s="871">
        <v>397</v>
      </c>
      <c r="G8543" s="504">
        <v>645.20000000000005</v>
      </c>
      <c r="H8543" s="504">
        <v>397</v>
      </c>
      <c r="I8543" s="510">
        <v>1042.2</v>
      </c>
    </row>
    <row r="8544" spans="3:9">
      <c r="C8544" s="870">
        <v>45827</v>
      </c>
      <c r="D8544" s="872">
        <v>0.45833333333333331</v>
      </c>
      <c r="E8544" s="871">
        <v>679</v>
      </c>
      <c r="F8544" s="871">
        <v>420</v>
      </c>
      <c r="G8544" s="504">
        <v>679</v>
      </c>
      <c r="H8544" s="504">
        <v>420</v>
      </c>
      <c r="I8544" s="510">
        <v>1099</v>
      </c>
    </row>
    <row r="8545" spans="3:9">
      <c r="C8545" s="870">
        <v>45827</v>
      </c>
      <c r="D8545" s="872">
        <v>0.5</v>
      </c>
      <c r="E8545" s="871">
        <v>622.70000000000005</v>
      </c>
      <c r="F8545" s="871">
        <v>412</v>
      </c>
      <c r="G8545" s="504">
        <v>622.70000000000005</v>
      </c>
      <c r="H8545" s="504">
        <v>412</v>
      </c>
      <c r="I8545" s="510">
        <v>1034.7</v>
      </c>
    </row>
    <row r="8546" spans="3:9">
      <c r="C8546" s="870">
        <v>45827</v>
      </c>
      <c r="D8546" s="872">
        <v>0.54166666666666663</v>
      </c>
      <c r="E8546" s="871">
        <v>581</v>
      </c>
      <c r="F8546" s="871">
        <v>391</v>
      </c>
      <c r="G8546" s="504">
        <v>581</v>
      </c>
      <c r="H8546" s="504">
        <v>391</v>
      </c>
      <c r="I8546" s="510">
        <v>972</v>
      </c>
    </row>
    <row r="8547" spans="3:9">
      <c r="C8547" s="870">
        <v>45827</v>
      </c>
      <c r="D8547" s="872">
        <v>0.58333333333333337</v>
      </c>
      <c r="E8547" s="871">
        <v>633.4</v>
      </c>
      <c r="F8547" s="871">
        <v>395</v>
      </c>
      <c r="G8547" s="504">
        <v>633.4</v>
      </c>
      <c r="H8547" s="504">
        <v>395</v>
      </c>
      <c r="I8547" s="510">
        <v>1028.4000000000001</v>
      </c>
    </row>
    <row r="8548" spans="3:9">
      <c r="C8548" s="870">
        <v>45827</v>
      </c>
      <c r="D8548" s="872">
        <v>0.625</v>
      </c>
      <c r="E8548" s="871">
        <v>716.9</v>
      </c>
      <c r="F8548" s="871">
        <v>433</v>
      </c>
      <c r="G8548" s="504">
        <v>716.9</v>
      </c>
      <c r="H8548" s="504">
        <v>433</v>
      </c>
      <c r="I8548" s="510">
        <v>1149.9000000000001</v>
      </c>
    </row>
    <row r="8549" spans="3:9">
      <c r="C8549" s="870">
        <v>45827</v>
      </c>
      <c r="D8549" s="872">
        <v>0.66666666666666663</v>
      </c>
      <c r="E8549" s="871">
        <v>655</v>
      </c>
      <c r="F8549" s="871">
        <v>406</v>
      </c>
      <c r="G8549" s="504">
        <v>655</v>
      </c>
      <c r="H8549" s="504">
        <v>406</v>
      </c>
      <c r="I8549" s="510">
        <v>1061</v>
      </c>
    </row>
    <row r="8550" spans="3:9">
      <c r="C8550" s="870">
        <v>45827</v>
      </c>
      <c r="D8550" s="872">
        <v>0.70833333333333337</v>
      </c>
      <c r="E8550" s="871">
        <v>660.1</v>
      </c>
      <c r="F8550" s="871">
        <v>400</v>
      </c>
      <c r="G8550" s="504">
        <v>660.1</v>
      </c>
      <c r="H8550" s="504">
        <v>400</v>
      </c>
      <c r="I8550" s="510">
        <v>1060.0999999999999</v>
      </c>
    </row>
    <row r="8551" spans="3:9">
      <c r="C8551" s="870">
        <v>45827</v>
      </c>
      <c r="D8551" s="872">
        <v>0.75</v>
      </c>
      <c r="E8551" s="871">
        <v>644</v>
      </c>
      <c r="F8551" s="871">
        <v>400</v>
      </c>
      <c r="G8551" s="504">
        <v>644</v>
      </c>
      <c r="H8551" s="504">
        <v>400</v>
      </c>
      <c r="I8551" s="510">
        <v>1044</v>
      </c>
    </row>
    <row r="8552" spans="3:9">
      <c r="C8552" s="870">
        <v>45827</v>
      </c>
      <c r="D8552" s="872">
        <v>0.79166666666666663</v>
      </c>
      <c r="E8552" s="871">
        <v>572.6</v>
      </c>
      <c r="F8552" s="871">
        <v>401</v>
      </c>
      <c r="G8552" s="504">
        <v>572.6</v>
      </c>
      <c r="H8552" s="504">
        <v>401</v>
      </c>
      <c r="I8552" s="510">
        <v>973.6</v>
      </c>
    </row>
    <row r="8553" spans="3:9">
      <c r="C8553" s="870">
        <v>45827</v>
      </c>
      <c r="D8553" s="872">
        <v>0.83333333333333337</v>
      </c>
      <c r="E8553" s="871">
        <v>501</v>
      </c>
      <c r="F8553" s="871">
        <v>385</v>
      </c>
      <c r="G8553" s="504">
        <v>501</v>
      </c>
      <c r="H8553" s="504">
        <v>385</v>
      </c>
      <c r="I8553" s="510">
        <v>886</v>
      </c>
    </row>
    <row r="8554" spans="3:9">
      <c r="C8554" s="870">
        <v>45827</v>
      </c>
      <c r="D8554" s="872">
        <v>0.875</v>
      </c>
      <c r="E8554" s="871">
        <v>613.5</v>
      </c>
      <c r="F8554" s="871">
        <v>379</v>
      </c>
      <c r="G8554" s="504">
        <v>613.5</v>
      </c>
      <c r="H8554" s="504">
        <v>379</v>
      </c>
      <c r="I8554" s="510">
        <v>992.5</v>
      </c>
    </row>
    <row r="8555" spans="3:9">
      <c r="C8555" s="870">
        <v>45827</v>
      </c>
      <c r="D8555" s="872">
        <v>0.91666666666666663</v>
      </c>
      <c r="E8555" s="871">
        <v>664</v>
      </c>
      <c r="F8555" s="871">
        <v>385</v>
      </c>
      <c r="G8555" s="504">
        <v>664</v>
      </c>
      <c r="H8555" s="504">
        <v>385</v>
      </c>
      <c r="I8555" s="510">
        <v>1049</v>
      </c>
    </row>
    <row r="8556" spans="3:9">
      <c r="C8556" s="870">
        <v>45827</v>
      </c>
      <c r="D8556" s="872">
        <v>0.95833333333333337</v>
      </c>
      <c r="E8556" s="871">
        <v>652.6</v>
      </c>
      <c r="F8556" s="871">
        <v>410</v>
      </c>
      <c r="G8556" s="504">
        <v>652.6</v>
      </c>
      <c r="H8556" s="504">
        <v>410</v>
      </c>
      <c r="I8556" s="510">
        <v>1062.5999999999999</v>
      </c>
    </row>
    <row r="8557" spans="3:9">
      <c r="C8557" s="870">
        <v>45828</v>
      </c>
      <c r="D8557" s="872">
        <v>0</v>
      </c>
      <c r="E8557" s="871">
        <v>723.5</v>
      </c>
      <c r="F8557" s="871">
        <v>429</v>
      </c>
      <c r="G8557" s="504">
        <v>723.5</v>
      </c>
      <c r="H8557" s="504">
        <v>429</v>
      </c>
      <c r="I8557" s="510">
        <v>1152.5</v>
      </c>
    </row>
    <row r="8558" spans="3:9">
      <c r="C8558" s="870">
        <v>45828</v>
      </c>
      <c r="D8558" s="872">
        <v>4.1666666666666664E-2</v>
      </c>
      <c r="E8558" s="871">
        <v>704.5</v>
      </c>
      <c r="F8558" s="871">
        <v>440</v>
      </c>
      <c r="G8558" s="504">
        <v>704.5</v>
      </c>
      <c r="H8558" s="504">
        <v>440</v>
      </c>
      <c r="I8558" s="510">
        <v>1144.5</v>
      </c>
    </row>
    <row r="8559" spans="3:9">
      <c r="C8559" s="870">
        <v>45828</v>
      </c>
      <c r="D8559" s="872">
        <v>8.3333333333333329E-2</v>
      </c>
      <c r="E8559" s="871">
        <v>664.5</v>
      </c>
      <c r="F8559" s="871">
        <v>430</v>
      </c>
      <c r="G8559" s="504">
        <v>664.5</v>
      </c>
      <c r="H8559" s="504">
        <v>430</v>
      </c>
      <c r="I8559" s="510">
        <v>1094.5</v>
      </c>
    </row>
    <row r="8560" spans="3:9">
      <c r="C8560" s="870">
        <v>45828</v>
      </c>
      <c r="D8560" s="872">
        <v>0.125</v>
      </c>
      <c r="E8560" s="871">
        <v>668.4</v>
      </c>
      <c r="F8560" s="871">
        <v>430</v>
      </c>
      <c r="G8560" s="504">
        <v>668.4</v>
      </c>
      <c r="H8560" s="504">
        <v>430</v>
      </c>
      <c r="I8560" s="510">
        <v>1098.4000000000001</v>
      </c>
    </row>
    <row r="8561" spans="3:9">
      <c r="C8561" s="870">
        <v>45828</v>
      </c>
      <c r="D8561" s="872">
        <v>0.16666666666666666</v>
      </c>
      <c r="E8561" s="871">
        <v>680.3</v>
      </c>
      <c r="F8561" s="871">
        <v>430</v>
      </c>
      <c r="G8561" s="504">
        <v>680.3</v>
      </c>
      <c r="H8561" s="504">
        <v>430</v>
      </c>
      <c r="I8561" s="510">
        <v>1110.3</v>
      </c>
    </row>
    <row r="8562" spans="3:9">
      <c r="C8562" s="870">
        <v>45828</v>
      </c>
      <c r="D8562" s="872">
        <v>0.20833333333333334</v>
      </c>
      <c r="E8562" s="871">
        <v>701.1</v>
      </c>
      <c r="F8562" s="871">
        <v>430</v>
      </c>
      <c r="G8562" s="504">
        <v>701.1</v>
      </c>
      <c r="H8562" s="504">
        <v>430</v>
      </c>
      <c r="I8562" s="510">
        <v>1131.0999999999999</v>
      </c>
    </row>
    <row r="8563" spans="3:9">
      <c r="C8563" s="870">
        <v>45828</v>
      </c>
      <c r="D8563" s="872">
        <v>0.25</v>
      </c>
      <c r="E8563" s="871">
        <v>738.1</v>
      </c>
      <c r="F8563" s="871">
        <v>430</v>
      </c>
      <c r="G8563" s="504">
        <v>738.1</v>
      </c>
      <c r="H8563" s="504">
        <v>430</v>
      </c>
      <c r="I8563" s="510">
        <v>1168.0999999999999</v>
      </c>
    </row>
    <row r="8564" spans="3:9">
      <c r="C8564" s="870">
        <v>45828</v>
      </c>
      <c r="D8564" s="872">
        <v>0.29166666666666669</v>
      </c>
      <c r="E8564" s="871">
        <v>674.8</v>
      </c>
      <c r="F8564" s="871">
        <v>435</v>
      </c>
      <c r="G8564" s="504">
        <v>674.8</v>
      </c>
      <c r="H8564" s="504">
        <v>435</v>
      </c>
      <c r="I8564" s="510">
        <v>1109.8</v>
      </c>
    </row>
    <row r="8565" spans="3:9">
      <c r="C8565" s="870">
        <v>45828</v>
      </c>
      <c r="D8565" s="872">
        <v>0.33333333333333331</v>
      </c>
      <c r="E8565" s="871">
        <v>689.9</v>
      </c>
      <c r="F8565" s="871">
        <v>420</v>
      </c>
      <c r="G8565" s="504">
        <v>689.9</v>
      </c>
      <c r="H8565" s="504">
        <v>420</v>
      </c>
      <c r="I8565" s="510">
        <v>1109.9000000000001</v>
      </c>
    </row>
    <row r="8566" spans="3:9">
      <c r="C8566" s="870">
        <v>45828</v>
      </c>
      <c r="D8566" s="872">
        <v>0.375</v>
      </c>
      <c r="E8566" s="871">
        <v>667.3</v>
      </c>
      <c r="F8566" s="871">
        <v>411</v>
      </c>
      <c r="G8566" s="504">
        <v>667.3</v>
      </c>
      <c r="H8566" s="504">
        <v>411</v>
      </c>
      <c r="I8566" s="510">
        <v>1078.3</v>
      </c>
    </row>
    <row r="8567" spans="3:9">
      <c r="C8567" s="870">
        <v>45828</v>
      </c>
      <c r="D8567" s="872">
        <v>0.41666666666666669</v>
      </c>
      <c r="E8567" s="871">
        <v>657.7</v>
      </c>
      <c r="F8567" s="871">
        <v>420</v>
      </c>
      <c r="G8567" s="504">
        <v>657.7</v>
      </c>
      <c r="H8567" s="504">
        <v>420</v>
      </c>
      <c r="I8567" s="510">
        <v>1077.7</v>
      </c>
    </row>
    <row r="8568" spans="3:9">
      <c r="C8568" s="870">
        <v>45828</v>
      </c>
      <c r="D8568" s="872">
        <v>0.45833333333333331</v>
      </c>
      <c r="E8568" s="871">
        <v>661.5</v>
      </c>
      <c r="F8568" s="871">
        <v>414</v>
      </c>
      <c r="G8568" s="504">
        <v>661.5</v>
      </c>
      <c r="H8568" s="504">
        <v>414</v>
      </c>
      <c r="I8568" s="510">
        <v>1075.5</v>
      </c>
    </row>
    <row r="8569" spans="3:9">
      <c r="C8569" s="870">
        <v>45828</v>
      </c>
      <c r="D8569" s="872">
        <v>0.5</v>
      </c>
      <c r="E8569" s="871">
        <v>666.6</v>
      </c>
      <c r="F8569" s="871">
        <v>421</v>
      </c>
      <c r="G8569" s="504">
        <v>666.6</v>
      </c>
      <c r="H8569" s="504">
        <v>421</v>
      </c>
      <c r="I8569" s="510">
        <v>1087.5999999999999</v>
      </c>
    </row>
    <row r="8570" spans="3:9">
      <c r="C8570" s="870">
        <v>45828</v>
      </c>
      <c r="D8570" s="872">
        <v>0.54166666666666663</v>
      </c>
      <c r="E8570" s="871">
        <v>665</v>
      </c>
      <c r="F8570" s="871">
        <v>401</v>
      </c>
      <c r="G8570" s="504">
        <v>665</v>
      </c>
      <c r="H8570" s="504">
        <v>401</v>
      </c>
      <c r="I8570" s="510">
        <v>1066</v>
      </c>
    </row>
    <row r="8571" spans="3:9">
      <c r="C8571" s="870">
        <v>45828</v>
      </c>
      <c r="D8571" s="872">
        <v>0.58333333333333337</v>
      </c>
      <c r="E8571" s="871">
        <v>663.4</v>
      </c>
      <c r="F8571" s="871">
        <v>400</v>
      </c>
      <c r="G8571" s="504">
        <v>663.4</v>
      </c>
      <c r="H8571" s="504">
        <v>400</v>
      </c>
      <c r="I8571" s="510">
        <v>1063.4000000000001</v>
      </c>
    </row>
    <row r="8572" spans="3:9">
      <c r="C8572" s="870">
        <v>45828</v>
      </c>
      <c r="D8572" s="872">
        <v>0.625</v>
      </c>
      <c r="E8572" s="871">
        <v>649.29999999999995</v>
      </c>
      <c r="F8572" s="871">
        <v>400</v>
      </c>
      <c r="G8572" s="504">
        <v>649.29999999999995</v>
      </c>
      <c r="H8572" s="504">
        <v>400</v>
      </c>
      <c r="I8572" s="510">
        <v>1049.3</v>
      </c>
    </row>
    <row r="8573" spans="3:9">
      <c r="C8573" s="870">
        <v>45828</v>
      </c>
      <c r="D8573" s="872">
        <v>0.66666666666666663</v>
      </c>
      <c r="E8573" s="871">
        <v>602.29999999999995</v>
      </c>
      <c r="F8573" s="871">
        <v>401</v>
      </c>
      <c r="G8573" s="504">
        <v>602.29999999999995</v>
      </c>
      <c r="H8573" s="504">
        <v>401</v>
      </c>
      <c r="I8573" s="510">
        <v>1003.3</v>
      </c>
    </row>
    <row r="8574" spans="3:9">
      <c r="C8574" s="870">
        <v>45828</v>
      </c>
      <c r="D8574" s="872">
        <v>0.70833333333333337</v>
      </c>
      <c r="E8574" s="871">
        <v>686.8</v>
      </c>
      <c r="F8574" s="871">
        <v>416</v>
      </c>
      <c r="G8574" s="504">
        <v>686.8</v>
      </c>
      <c r="H8574" s="504">
        <v>416</v>
      </c>
      <c r="I8574" s="510">
        <v>1102.8</v>
      </c>
    </row>
    <row r="8575" spans="3:9">
      <c r="C8575" s="870">
        <v>45828</v>
      </c>
      <c r="D8575" s="872">
        <v>0.75</v>
      </c>
      <c r="E8575" s="871">
        <v>691</v>
      </c>
      <c r="F8575" s="871">
        <v>410</v>
      </c>
      <c r="G8575" s="504">
        <v>691</v>
      </c>
      <c r="H8575" s="504">
        <v>410</v>
      </c>
      <c r="I8575" s="510">
        <v>1101</v>
      </c>
    </row>
    <row r="8576" spans="3:9">
      <c r="C8576" s="870">
        <v>45828</v>
      </c>
      <c r="D8576" s="872">
        <v>0.79166666666666663</v>
      </c>
      <c r="E8576" s="871">
        <v>660.3</v>
      </c>
      <c r="F8576" s="871">
        <v>382</v>
      </c>
      <c r="G8576" s="504">
        <v>660.3</v>
      </c>
      <c r="H8576" s="504">
        <v>382</v>
      </c>
      <c r="I8576" s="510">
        <v>1042.3</v>
      </c>
    </row>
    <row r="8577" spans="3:9">
      <c r="C8577" s="870">
        <v>45828</v>
      </c>
      <c r="D8577" s="872">
        <v>0.83333333333333337</v>
      </c>
      <c r="E8577" s="871">
        <v>660</v>
      </c>
      <c r="F8577" s="871">
        <v>380</v>
      </c>
      <c r="G8577" s="504">
        <v>660</v>
      </c>
      <c r="H8577" s="504">
        <v>380</v>
      </c>
      <c r="I8577" s="510">
        <v>1040</v>
      </c>
    </row>
    <row r="8578" spans="3:9">
      <c r="C8578" s="870">
        <v>45828</v>
      </c>
      <c r="D8578" s="872">
        <v>0.875</v>
      </c>
      <c r="E8578" s="871">
        <v>659.9</v>
      </c>
      <c r="F8578" s="871">
        <v>380</v>
      </c>
      <c r="G8578" s="504">
        <v>659.9</v>
      </c>
      <c r="H8578" s="504">
        <v>380</v>
      </c>
      <c r="I8578" s="510">
        <v>1039.9000000000001</v>
      </c>
    </row>
    <row r="8579" spans="3:9">
      <c r="C8579" s="870">
        <v>45828</v>
      </c>
      <c r="D8579" s="872">
        <v>0.91666666666666663</v>
      </c>
      <c r="E8579" s="871">
        <v>660</v>
      </c>
      <c r="F8579" s="871">
        <v>380</v>
      </c>
      <c r="G8579" s="504">
        <v>660</v>
      </c>
      <c r="H8579" s="504">
        <v>380</v>
      </c>
      <c r="I8579" s="510">
        <v>1040</v>
      </c>
    </row>
    <row r="8580" spans="3:9">
      <c r="C8580" s="870">
        <v>45828</v>
      </c>
      <c r="D8580" s="872">
        <v>0.95833333333333337</v>
      </c>
      <c r="E8580" s="871">
        <v>655.5</v>
      </c>
      <c r="F8580" s="871">
        <v>387</v>
      </c>
      <c r="G8580" s="504">
        <v>655.5</v>
      </c>
      <c r="H8580" s="504">
        <v>387</v>
      </c>
      <c r="I8580" s="510">
        <v>1042.5</v>
      </c>
    </row>
    <row r="8581" spans="3:9">
      <c r="C8581" s="870">
        <v>45829</v>
      </c>
      <c r="D8581" s="872">
        <v>0</v>
      </c>
      <c r="E8581" s="871">
        <v>649.9</v>
      </c>
      <c r="F8581" s="871">
        <v>390</v>
      </c>
      <c r="G8581" s="504">
        <v>649.9</v>
      </c>
      <c r="H8581" s="504">
        <v>390</v>
      </c>
      <c r="I8581" s="510">
        <v>1039.9000000000001</v>
      </c>
    </row>
    <row r="8582" spans="3:9">
      <c r="C8582" s="870">
        <v>45829</v>
      </c>
      <c r="D8582" s="872">
        <v>4.1666666666666664E-2</v>
      </c>
      <c r="E8582" s="871">
        <v>663</v>
      </c>
      <c r="F8582" s="871">
        <v>400</v>
      </c>
      <c r="G8582" s="504">
        <v>663</v>
      </c>
      <c r="H8582" s="504">
        <v>400</v>
      </c>
      <c r="I8582" s="510">
        <v>1063</v>
      </c>
    </row>
    <row r="8583" spans="3:9">
      <c r="C8583" s="870">
        <v>45829</v>
      </c>
      <c r="D8583" s="872">
        <v>8.3333333333333329E-2</v>
      </c>
      <c r="E8583" s="871">
        <v>662.1</v>
      </c>
      <c r="F8583" s="871">
        <v>415</v>
      </c>
      <c r="G8583" s="504">
        <v>662.1</v>
      </c>
      <c r="H8583" s="504">
        <v>415</v>
      </c>
      <c r="I8583" s="510">
        <v>1077.0999999999999</v>
      </c>
    </row>
    <row r="8584" spans="3:9">
      <c r="C8584" s="870">
        <v>45829</v>
      </c>
      <c r="D8584" s="872">
        <v>0.125</v>
      </c>
      <c r="E8584" s="871">
        <v>692.9</v>
      </c>
      <c r="F8584" s="871">
        <v>410</v>
      </c>
      <c r="G8584" s="504">
        <v>692.9</v>
      </c>
      <c r="H8584" s="504">
        <v>410</v>
      </c>
      <c r="I8584" s="510">
        <v>1102.9000000000001</v>
      </c>
    </row>
    <row r="8585" spans="3:9">
      <c r="C8585" s="870">
        <v>45829</v>
      </c>
      <c r="D8585" s="872">
        <v>0.16666666666666666</v>
      </c>
      <c r="E8585" s="871">
        <v>720.2</v>
      </c>
      <c r="F8585" s="871">
        <v>410</v>
      </c>
      <c r="G8585" s="504">
        <v>720.2</v>
      </c>
      <c r="H8585" s="504">
        <v>410</v>
      </c>
      <c r="I8585" s="510">
        <v>1130.2</v>
      </c>
    </row>
    <row r="8586" spans="3:9">
      <c r="C8586" s="870">
        <v>45829</v>
      </c>
      <c r="D8586" s="872">
        <v>0.20833333333333334</v>
      </c>
      <c r="E8586" s="871">
        <v>685.7</v>
      </c>
      <c r="F8586" s="871">
        <v>410</v>
      </c>
      <c r="G8586" s="504">
        <v>685.7</v>
      </c>
      <c r="H8586" s="504">
        <v>410</v>
      </c>
      <c r="I8586" s="510">
        <v>1095.7</v>
      </c>
    </row>
    <row r="8587" spans="3:9">
      <c r="C8587" s="870">
        <v>45829</v>
      </c>
      <c r="D8587" s="872">
        <v>0.25</v>
      </c>
      <c r="E8587" s="871">
        <v>630.20000000000005</v>
      </c>
      <c r="F8587" s="871">
        <v>382</v>
      </c>
      <c r="G8587" s="504">
        <v>630.20000000000005</v>
      </c>
      <c r="H8587" s="504">
        <v>382</v>
      </c>
      <c r="I8587" s="510">
        <v>1012.2</v>
      </c>
    </row>
    <row r="8588" spans="3:9">
      <c r="C8588" s="870">
        <v>45829</v>
      </c>
      <c r="D8588" s="872">
        <v>0.29166666666666669</v>
      </c>
      <c r="E8588" s="871">
        <v>652.9</v>
      </c>
      <c r="F8588" s="871">
        <v>380</v>
      </c>
      <c r="G8588" s="504">
        <v>652.9</v>
      </c>
      <c r="H8588" s="504">
        <v>380</v>
      </c>
      <c r="I8588" s="510">
        <v>1032.9000000000001</v>
      </c>
    </row>
    <row r="8589" spans="3:9">
      <c r="C8589" s="870">
        <v>45829</v>
      </c>
      <c r="D8589" s="872">
        <v>0.33333333333333331</v>
      </c>
      <c r="E8589" s="871">
        <v>673.1</v>
      </c>
      <c r="F8589" s="871">
        <v>409</v>
      </c>
      <c r="G8589" s="504">
        <v>673.1</v>
      </c>
      <c r="H8589" s="504">
        <v>409</v>
      </c>
      <c r="I8589" s="510">
        <v>1082.0999999999999</v>
      </c>
    </row>
    <row r="8590" spans="3:9">
      <c r="C8590" s="870">
        <v>45829</v>
      </c>
      <c r="D8590" s="872">
        <v>0.375</v>
      </c>
      <c r="E8590" s="871">
        <v>692.2</v>
      </c>
      <c r="F8590" s="871">
        <v>447</v>
      </c>
      <c r="G8590" s="504">
        <v>692.2</v>
      </c>
      <c r="H8590" s="504">
        <v>447</v>
      </c>
      <c r="I8590" s="510">
        <v>1139.2</v>
      </c>
    </row>
    <row r="8591" spans="3:9">
      <c r="C8591" s="870">
        <v>45829</v>
      </c>
      <c r="D8591" s="872">
        <v>0.41666666666666669</v>
      </c>
      <c r="E8591" s="871">
        <v>693.7</v>
      </c>
      <c r="F8591" s="871">
        <v>400</v>
      </c>
      <c r="G8591" s="504">
        <v>693.7</v>
      </c>
      <c r="H8591" s="504">
        <v>400</v>
      </c>
      <c r="I8591" s="510">
        <v>1093.7</v>
      </c>
    </row>
    <row r="8592" spans="3:9">
      <c r="C8592" s="870">
        <v>45829</v>
      </c>
      <c r="D8592" s="872">
        <v>0.45833333333333331</v>
      </c>
      <c r="E8592" s="871">
        <v>699.9</v>
      </c>
      <c r="F8592" s="871">
        <v>400</v>
      </c>
      <c r="G8592" s="504">
        <v>699.9</v>
      </c>
      <c r="H8592" s="504">
        <v>400</v>
      </c>
      <c r="I8592" s="510">
        <v>1099.9000000000001</v>
      </c>
    </row>
    <row r="8593" spans="3:9">
      <c r="C8593" s="870">
        <v>45829</v>
      </c>
      <c r="D8593" s="872">
        <v>0.5</v>
      </c>
      <c r="E8593" s="871">
        <v>682.6</v>
      </c>
      <c r="F8593" s="871">
        <v>344</v>
      </c>
      <c r="G8593" s="504">
        <v>682.6</v>
      </c>
      <c r="H8593" s="504">
        <v>344</v>
      </c>
      <c r="I8593" s="510">
        <v>1026.5999999999999</v>
      </c>
    </row>
    <row r="8594" spans="3:9">
      <c r="C8594" s="870">
        <v>45829</v>
      </c>
      <c r="D8594" s="872">
        <v>0.54166666666666663</v>
      </c>
      <c r="E8594" s="871">
        <v>87.9</v>
      </c>
      <c r="F8594" s="871">
        <v>458</v>
      </c>
      <c r="G8594" s="504">
        <v>87.9</v>
      </c>
      <c r="H8594" s="504">
        <v>458</v>
      </c>
      <c r="I8594" s="510">
        <v>545.9</v>
      </c>
    </row>
    <row r="8595" spans="3:9">
      <c r="C8595" s="870">
        <v>45829</v>
      </c>
      <c r="D8595" s="872">
        <v>0.58333333333333337</v>
      </c>
      <c r="E8595" s="871">
        <v>268.39999999999998</v>
      </c>
      <c r="F8595" s="871">
        <v>570</v>
      </c>
      <c r="G8595" s="504">
        <v>268.39999999999998</v>
      </c>
      <c r="H8595" s="504">
        <v>570</v>
      </c>
      <c r="I8595" s="510">
        <v>838.4</v>
      </c>
    </row>
    <row r="8596" spans="3:9">
      <c r="C8596" s="870">
        <v>45829</v>
      </c>
      <c r="D8596" s="872">
        <v>0.625</v>
      </c>
      <c r="E8596" s="871">
        <v>557.6</v>
      </c>
      <c r="F8596" s="871">
        <v>422</v>
      </c>
      <c r="G8596" s="504">
        <v>557.6</v>
      </c>
      <c r="H8596" s="504">
        <v>422</v>
      </c>
      <c r="I8596" s="510">
        <v>979.6</v>
      </c>
    </row>
    <row r="8597" spans="3:9">
      <c r="C8597" s="870">
        <v>45829</v>
      </c>
      <c r="D8597" s="872">
        <v>0.66666666666666663</v>
      </c>
      <c r="E8597" s="871">
        <v>553.6</v>
      </c>
      <c r="F8597" s="871">
        <v>396</v>
      </c>
      <c r="G8597" s="504">
        <v>553.6</v>
      </c>
      <c r="H8597" s="504">
        <v>396</v>
      </c>
      <c r="I8597" s="510">
        <v>949.6</v>
      </c>
    </row>
    <row r="8598" spans="3:9">
      <c r="C8598" s="870">
        <v>45829</v>
      </c>
      <c r="D8598" s="872">
        <v>0.70833333333333337</v>
      </c>
      <c r="E8598" s="871">
        <v>655.20000000000005</v>
      </c>
      <c r="F8598" s="871">
        <v>358</v>
      </c>
      <c r="G8598" s="504">
        <v>655.20000000000005</v>
      </c>
      <c r="H8598" s="504">
        <v>358</v>
      </c>
      <c r="I8598" s="510">
        <v>1013.2</v>
      </c>
    </row>
    <row r="8599" spans="3:9">
      <c r="C8599" s="870">
        <v>45829</v>
      </c>
      <c r="D8599" s="872">
        <v>0.75</v>
      </c>
      <c r="E8599" s="871">
        <v>751.3</v>
      </c>
      <c r="F8599" s="871">
        <v>351</v>
      </c>
      <c r="G8599" s="504">
        <v>751.3</v>
      </c>
      <c r="H8599" s="504">
        <v>351</v>
      </c>
      <c r="I8599" s="510">
        <v>1102.3</v>
      </c>
    </row>
    <row r="8600" spans="3:9">
      <c r="C8600" s="870">
        <v>45829</v>
      </c>
      <c r="D8600" s="872">
        <v>0.79166666666666663</v>
      </c>
      <c r="E8600" s="871">
        <v>700.5</v>
      </c>
      <c r="F8600" s="871">
        <v>381</v>
      </c>
      <c r="G8600" s="504">
        <v>700.5</v>
      </c>
      <c r="H8600" s="504">
        <v>381</v>
      </c>
      <c r="I8600" s="510">
        <v>1081.5</v>
      </c>
    </row>
    <row r="8601" spans="3:9">
      <c r="C8601" s="870">
        <v>45829</v>
      </c>
      <c r="D8601" s="872">
        <v>0.83333333333333337</v>
      </c>
      <c r="E8601" s="871">
        <v>664.4</v>
      </c>
      <c r="F8601" s="871">
        <v>380</v>
      </c>
      <c r="G8601" s="504">
        <v>664.4</v>
      </c>
      <c r="H8601" s="504">
        <v>380</v>
      </c>
      <c r="I8601" s="510">
        <v>1044.4000000000001</v>
      </c>
    </row>
    <row r="8602" spans="3:9">
      <c r="C8602" s="870">
        <v>45829</v>
      </c>
      <c r="D8602" s="872">
        <v>0.875</v>
      </c>
      <c r="E8602" s="871">
        <v>661.9</v>
      </c>
      <c r="F8602" s="871">
        <v>380</v>
      </c>
      <c r="G8602" s="504">
        <v>661.9</v>
      </c>
      <c r="H8602" s="504">
        <v>380</v>
      </c>
      <c r="I8602" s="510">
        <v>1041.9000000000001</v>
      </c>
    </row>
    <row r="8603" spans="3:9">
      <c r="C8603" s="870">
        <v>45829</v>
      </c>
      <c r="D8603" s="872">
        <v>0.91666666666666663</v>
      </c>
      <c r="E8603" s="871">
        <v>632.20000000000005</v>
      </c>
      <c r="F8603" s="871">
        <v>380</v>
      </c>
      <c r="G8603" s="504">
        <v>632.20000000000005</v>
      </c>
      <c r="H8603" s="504">
        <v>380</v>
      </c>
      <c r="I8603" s="510">
        <v>1012.2</v>
      </c>
    </row>
    <row r="8604" spans="3:9">
      <c r="C8604" s="870">
        <v>45829</v>
      </c>
      <c r="D8604" s="872">
        <v>0.95833333333333337</v>
      </c>
      <c r="E8604" s="871">
        <v>571.79999999999995</v>
      </c>
      <c r="F8604" s="871">
        <v>380</v>
      </c>
      <c r="G8604" s="504">
        <v>571.79999999999995</v>
      </c>
      <c r="H8604" s="504">
        <v>380</v>
      </c>
      <c r="I8604" s="510">
        <v>951.8</v>
      </c>
    </row>
    <row r="8605" spans="3:9">
      <c r="C8605" s="870">
        <v>45830</v>
      </c>
      <c r="D8605" s="872">
        <v>0</v>
      </c>
      <c r="E8605" s="871">
        <v>564.4</v>
      </c>
      <c r="F8605" s="871">
        <v>380</v>
      </c>
      <c r="G8605" s="504">
        <v>564.4</v>
      </c>
      <c r="H8605" s="504">
        <v>380</v>
      </c>
      <c r="I8605" s="510">
        <v>944.4</v>
      </c>
    </row>
    <row r="8606" spans="3:9">
      <c r="C8606" s="870">
        <v>45830</v>
      </c>
      <c r="D8606" s="872">
        <v>4.1666666666666664E-2</v>
      </c>
      <c r="E8606" s="871">
        <v>638</v>
      </c>
      <c r="F8606" s="871">
        <v>379</v>
      </c>
      <c r="G8606" s="504">
        <v>638</v>
      </c>
      <c r="H8606" s="504">
        <v>379</v>
      </c>
      <c r="I8606" s="510">
        <v>1017</v>
      </c>
    </row>
    <row r="8607" spans="3:9">
      <c r="C8607" s="870">
        <v>45830</v>
      </c>
      <c r="D8607" s="872">
        <v>8.3333333333333329E-2</v>
      </c>
      <c r="E8607" s="871">
        <v>646</v>
      </c>
      <c r="F8607" s="871">
        <v>380</v>
      </c>
      <c r="G8607" s="504">
        <v>646</v>
      </c>
      <c r="H8607" s="504">
        <v>380</v>
      </c>
      <c r="I8607" s="510">
        <v>1026</v>
      </c>
    </row>
    <row r="8608" spans="3:9">
      <c r="C8608" s="870">
        <v>45830</v>
      </c>
      <c r="D8608" s="872">
        <v>0.125</v>
      </c>
      <c r="E8608" s="871">
        <v>700.2</v>
      </c>
      <c r="F8608" s="871">
        <v>403</v>
      </c>
      <c r="G8608" s="504">
        <v>700.2</v>
      </c>
      <c r="H8608" s="504">
        <v>403</v>
      </c>
      <c r="I8608" s="510">
        <v>1103.2</v>
      </c>
    </row>
    <row r="8609" spans="3:9">
      <c r="C8609" s="870">
        <v>45830</v>
      </c>
      <c r="D8609" s="872">
        <v>0.16666666666666666</v>
      </c>
      <c r="E8609" s="871">
        <v>743.8</v>
      </c>
      <c r="F8609" s="871">
        <v>441</v>
      </c>
      <c r="G8609" s="504">
        <v>743.8</v>
      </c>
      <c r="H8609" s="504">
        <v>441</v>
      </c>
      <c r="I8609" s="510">
        <v>1184.8</v>
      </c>
    </row>
    <row r="8610" spans="3:9">
      <c r="C8610" s="870">
        <v>45830</v>
      </c>
      <c r="D8610" s="872">
        <v>0.20833333333333334</v>
      </c>
      <c r="E8610" s="871">
        <v>662.1</v>
      </c>
      <c r="F8610" s="871">
        <v>433</v>
      </c>
      <c r="G8610" s="504">
        <v>662.1</v>
      </c>
      <c r="H8610" s="504">
        <v>433</v>
      </c>
      <c r="I8610" s="510">
        <v>1095.0999999999999</v>
      </c>
    </row>
    <row r="8611" spans="3:9">
      <c r="C8611" s="870">
        <v>45830</v>
      </c>
      <c r="D8611" s="872">
        <v>0.25</v>
      </c>
      <c r="E8611" s="871">
        <v>585.79999999999995</v>
      </c>
      <c r="F8611" s="871">
        <v>387</v>
      </c>
      <c r="G8611" s="504">
        <v>585.79999999999995</v>
      </c>
      <c r="H8611" s="504">
        <v>387</v>
      </c>
      <c r="I8611" s="510">
        <v>972.8</v>
      </c>
    </row>
    <row r="8612" spans="3:9">
      <c r="C8612" s="870">
        <v>45830</v>
      </c>
      <c r="D8612" s="872">
        <v>0.29166666666666669</v>
      </c>
      <c r="E8612" s="871">
        <v>579.79999999999995</v>
      </c>
      <c r="F8612" s="871">
        <v>380</v>
      </c>
      <c r="G8612" s="504">
        <v>579.79999999999995</v>
      </c>
      <c r="H8612" s="504">
        <v>380</v>
      </c>
      <c r="I8612" s="510">
        <v>959.8</v>
      </c>
    </row>
    <row r="8613" spans="3:9">
      <c r="C8613" s="870">
        <v>45830</v>
      </c>
      <c r="D8613" s="872">
        <v>0.33333333333333331</v>
      </c>
      <c r="E8613" s="871">
        <v>579.9</v>
      </c>
      <c r="F8613" s="871">
        <v>380</v>
      </c>
      <c r="G8613" s="504">
        <v>579.9</v>
      </c>
      <c r="H8613" s="504">
        <v>380</v>
      </c>
      <c r="I8613" s="510">
        <v>959.9</v>
      </c>
    </row>
    <row r="8614" spans="3:9">
      <c r="C8614" s="870">
        <v>45830</v>
      </c>
      <c r="D8614" s="872">
        <v>0.375</v>
      </c>
      <c r="E8614" s="871">
        <v>630.29999999999995</v>
      </c>
      <c r="F8614" s="871">
        <v>380</v>
      </c>
      <c r="G8614" s="504">
        <v>630.29999999999995</v>
      </c>
      <c r="H8614" s="504">
        <v>380</v>
      </c>
      <c r="I8614" s="510">
        <v>1010.3</v>
      </c>
    </row>
    <row r="8615" spans="3:9">
      <c r="C8615" s="870">
        <v>45830</v>
      </c>
      <c r="D8615" s="872">
        <v>0.41666666666666669</v>
      </c>
      <c r="E8615" s="871">
        <v>753.3</v>
      </c>
      <c r="F8615" s="871">
        <v>379</v>
      </c>
      <c r="G8615" s="504">
        <v>753.3</v>
      </c>
      <c r="H8615" s="504">
        <v>379</v>
      </c>
      <c r="I8615" s="510">
        <v>1132.3</v>
      </c>
    </row>
    <row r="8616" spans="3:9">
      <c r="C8616" s="870">
        <v>45830</v>
      </c>
      <c r="D8616" s="872">
        <v>0.45833333333333331</v>
      </c>
      <c r="E8616" s="871">
        <v>650.9</v>
      </c>
      <c r="F8616" s="871">
        <v>381</v>
      </c>
      <c r="G8616" s="504">
        <v>650.9</v>
      </c>
      <c r="H8616" s="504">
        <v>381</v>
      </c>
      <c r="I8616" s="510">
        <v>1031.9000000000001</v>
      </c>
    </row>
    <row r="8617" spans="3:9">
      <c r="C8617" s="870">
        <v>45830</v>
      </c>
      <c r="D8617" s="872">
        <v>0.5</v>
      </c>
      <c r="E8617" s="871">
        <v>650.6</v>
      </c>
      <c r="F8617" s="871">
        <v>385</v>
      </c>
      <c r="G8617" s="504">
        <v>650.6</v>
      </c>
      <c r="H8617" s="504">
        <v>385</v>
      </c>
      <c r="I8617" s="510">
        <v>1035.5999999999999</v>
      </c>
    </row>
    <row r="8618" spans="3:9">
      <c r="C8618" s="870">
        <v>45830</v>
      </c>
      <c r="D8618" s="872">
        <v>0.54166666666666663</v>
      </c>
      <c r="E8618" s="871">
        <v>680.3</v>
      </c>
      <c r="F8618" s="871">
        <v>454</v>
      </c>
      <c r="G8618" s="504">
        <v>680.3</v>
      </c>
      <c r="H8618" s="504">
        <v>454</v>
      </c>
      <c r="I8618" s="510">
        <v>1134.3</v>
      </c>
    </row>
    <row r="8619" spans="3:9">
      <c r="C8619" s="870">
        <v>45830</v>
      </c>
      <c r="D8619" s="872">
        <v>0.58333333333333337</v>
      </c>
      <c r="E8619" s="871">
        <v>665</v>
      </c>
      <c r="F8619" s="871">
        <v>498</v>
      </c>
      <c r="G8619" s="504">
        <v>665</v>
      </c>
      <c r="H8619" s="504">
        <v>498</v>
      </c>
      <c r="I8619" s="510">
        <v>1163</v>
      </c>
    </row>
    <row r="8620" spans="3:9">
      <c r="C8620" s="870">
        <v>45830</v>
      </c>
      <c r="D8620" s="872">
        <v>0.625</v>
      </c>
      <c r="E8620" s="871">
        <v>686.1</v>
      </c>
      <c r="F8620" s="871">
        <v>500</v>
      </c>
      <c r="G8620" s="504">
        <v>686.1</v>
      </c>
      <c r="H8620" s="504">
        <v>500</v>
      </c>
      <c r="I8620" s="510">
        <v>1186.0999999999999</v>
      </c>
    </row>
    <row r="8621" spans="3:9">
      <c r="C8621" s="870">
        <v>45830</v>
      </c>
      <c r="D8621" s="872">
        <v>0.66666666666666663</v>
      </c>
      <c r="E8621" s="871">
        <v>748.6</v>
      </c>
      <c r="F8621" s="871">
        <v>456</v>
      </c>
      <c r="G8621" s="504">
        <v>748.6</v>
      </c>
      <c r="H8621" s="504">
        <v>456</v>
      </c>
      <c r="I8621" s="510">
        <v>1204.5999999999999</v>
      </c>
    </row>
    <row r="8622" spans="3:9">
      <c r="C8622" s="870">
        <v>45830</v>
      </c>
      <c r="D8622" s="872">
        <v>0.70833333333333337</v>
      </c>
      <c r="E8622" s="871">
        <v>669.8</v>
      </c>
      <c r="F8622" s="871">
        <v>449</v>
      </c>
      <c r="G8622" s="504">
        <v>669.8</v>
      </c>
      <c r="H8622" s="504">
        <v>449</v>
      </c>
      <c r="I8622" s="510">
        <v>1118.8</v>
      </c>
    </row>
    <row r="8623" spans="3:9">
      <c r="C8623" s="870">
        <v>45830</v>
      </c>
      <c r="D8623" s="872">
        <v>0.75</v>
      </c>
      <c r="E8623" s="871">
        <v>633</v>
      </c>
      <c r="F8623" s="871">
        <v>441</v>
      </c>
      <c r="G8623" s="504">
        <v>633</v>
      </c>
      <c r="H8623" s="504">
        <v>441</v>
      </c>
      <c r="I8623" s="510">
        <v>1074</v>
      </c>
    </row>
    <row r="8624" spans="3:9">
      <c r="C8624" s="870">
        <v>45830</v>
      </c>
      <c r="D8624" s="872">
        <v>0.79166666666666663</v>
      </c>
      <c r="E8624" s="871">
        <v>639.6</v>
      </c>
      <c r="F8624" s="871">
        <v>409</v>
      </c>
      <c r="G8624" s="504">
        <v>639.6</v>
      </c>
      <c r="H8624" s="504">
        <v>409</v>
      </c>
      <c r="I8624" s="510">
        <v>1048.5999999999999</v>
      </c>
    </row>
    <row r="8625" spans="3:9">
      <c r="C8625" s="870">
        <v>45830</v>
      </c>
      <c r="D8625" s="872">
        <v>0.83333333333333337</v>
      </c>
      <c r="E8625" s="871">
        <v>631.6</v>
      </c>
      <c r="F8625" s="871">
        <v>413</v>
      </c>
      <c r="G8625" s="504">
        <v>631.6</v>
      </c>
      <c r="H8625" s="504">
        <v>413</v>
      </c>
      <c r="I8625" s="510">
        <v>1044.5999999999999</v>
      </c>
    </row>
    <row r="8626" spans="3:9">
      <c r="C8626" s="870">
        <v>45830</v>
      </c>
      <c r="D8626" s="872">
        <v>0.875</v>
      </c>
      <c r="E8626" s="871">
        <v>700.1</v>
      </c>
      <c r="F8626" s="871">
        <v>440</v>
      </c>
      <c r="G8626" s="504">
        <v>700.1</v>
      </c>
      <c r="H8626" s="504">
        <v>440</v>
      </c>
      <c r="I8626" s="510">
        <v>1140.0999999999999</v>
      </c>
    </row>
    <row r="8627" spans="3:9">
      <c r="C8627" s="870">
        <v>45830</v>
      </c>
      <c r="D8627" s="872">
        <v>0.91666666666666663</v>
      </c>
      <c r="E8627" s="871">
        <v>674</v>
      </c>
      <c r="F8627" s="871">
        <v>440</v>
      </c>
      <c r="G8627" s="504">
        <v>674</v>
      </c>
      <c r="H8627" s="504">
        <v>440</v>
      </c>
      <c r="I8627" s="510">
        <v>1114</v>
      </c>
    </row>
    <row r="8628" spans="3:9">
      <c r="C8628" s="870">
        <v>45830</v>
      </c>
      <c r="D8628" s="872">
        <v>0.95833333333333337</v>
      </c>
      <c r="E8628" s="871">
        <v>688.1</v>
      </c>
      <c r="F8628" s="871">
        <v>418</v>
      </c>
      <c r="G8628" s="504">
        <v>688.1</v>
      </c>
      <c r="H8628" s="504">
        <v>418</v>
      </c>
      <c r="I8628" s="510">
        <v>1106.0999999999999</v>
      </c>
    </row>
    <row r="8629" spans="3:9">
      <c r="C8629" s="870">
        <v>45831</v>
      </c>
      <c r="D8629" s="872">
        <v>0</v>
      </c>
      <c r="E8629" s="871">
        <v>663.5</v>
      </c>
      <c r="F8629" s="871">
        <v>383</v>
      </c>
      <c r="G8629" s="504">
        <v>663.5</v>
      </c>
      <c r="H8629" s="504">
        <v>383</v>
      </c>
      <c r="I8629" s="510">
        <v>1046.5</v>
      </c>
    </row>
    <row r="8630" spans="3:9">
      <c r="C8630" s="870">
        <v>45831</v>
      </c>
      <c r="D8630" s="872">
        <v>4.1666666666666664E-2</v>
      </c>
      <c r="E8630" s="871">
        <v>656.1</v>
      </c>
      <c r="F8630" s="871">
        <v>385</v>
      </c>
      <c r="G8630" s="504">
        <v>656.1</v>
      </c>
      <c r="H8630" s="504">
        <v>385</v>
      </c>
      <c r="I8630" s="510">
        <v>1041.0999999999999</v>
      </c>
    </row>
    <row r="8631" spans="3:9">
      <c r="C8631" s="870">
        <v>45831</v>
      </c>
      <c r="D8631" s="872">
        <v>8.3333333333333329E-2</v>
      </c>
      <c r="E8631" s="871">
        <v>640.1</v>
      </c>
      <c r="F8631" s="871">
        <v>410</v>
      </c>
      <c r="G8631" s="504">
        <v>640.1</v>
      </c>
      <c r="H8631" s="504">
        <v>410</v>
      </c>
      <c r="I8631" s="510">
        <v>1050.0999999999999</v>
      </c>
    </row>
    <row r="8632" spans="3:9">
      <c r="C8632" s="870">
        <v>45831</v>
      </c>
      <c r="D8632" s="872">
        <v>0.125</v>
      </c>
      <c r="E8632" s="871">
        <v>620.5</v>
      </c>
      <c r="F8632" s="871">
        <v>410</v>
      </c>
      <c r="G8632" s="504">
        <v>620.5</v>
      </c>
      <c r="H8632" s="504">
        <v>410</v>
      </c>
      <c r="I8632" s="510">
        <v>1030.5</v>
      </c>
    </row>
    <row r="8633" spans="3:9">
      <c r="C8633" s="870">
        <v>45831</v>
      </c>
      <c r="D8633" s="872">
        <v>0.16666666666666666</v>
      </c>
      <c r="E8633" s="871">
        <v>620.6</v>
      </c>
      <c r="F8633" s="871">
        <v>410</v>
      </c>
      <c r="G8633" s="504">
        <v>620.6</v>
      </c>
      <c r="H8633" s="504">
        <v>410</v>
      </c>
      <c r="I8633" s="510">
        <v>1030.5999999999999</v>
      </c>
    </row>
    <row r="8634" spans="3:9">
      <c r="C8634" s="870">
        <v>45831</v>
      </c>
      <c r="D8634" s="872">
        <v>0.20833333333333334</v>
      </c>
      <c r="E8634" s="871">
        <v>672.6</v>
      </c>
      <c r="F8634" s="871">
        <v>416</v>
      </c>
      <c r="G8634" s="504">
        <v>672.6</v>
      </c>
      <c r="H8634" s="504">
        <v>416</v>
      </c>
      <c r="I8634" s="510">
        <v>1088.5999999999999</v>
      </c>
    </row>
    <row r="8635" spans="3:9">
      <c r="C8635" s="870">
        <v>45831</v>
      </c>
      <c r="D8635" s="872">
        <v>0.25</v>
      </c>
      <c r="E8635" s="871">
        <v>663.8</v>
      </c>
      <c r="F8635" s="871">
        <v>407</v>
      </c>
      <c r="G8635" s="504">
        <v>663.8</v>
      </c>
      <c r="H8635" s="504">
        <v>407</v>
      </c>
      <c r="I8635" s="510">
        <v>1070.8</v>
      </c>
    </row>
    <row r="8636" spans="3:9">
      <c r="C8636" s="870">
        <v>45831</v>
      </c>
      <c r="D8636" s="872">
        <v>0.29166666666666669</v>
      </c>
      <c r="E8636" s="871">
        <v>670.4</v>
      </c>
      <c r="F8636" s="871">
        <v>400</v>
      </c>
      <c r="G8636" s="504">
        <v>670.4</v>
      </c>
      <c r="H8636" s="504">
        <v>400</v>
      </c>
      <c r="I8636" s="510">
        <v>1070.4000000000001</v>
      </c>
    </row>
    <row r="8637" spans="3:9">
      <c r="C8637" s="870">
        <v>45831</v>
      </c>
      <c r="D8637" s="872">
        <v>0.33333333333333331</v>
      </c>
      <c r="E8637" s="871">
        <v>670</v>
      </c>
      <c r="F8637" s="871">
        <v>481</v>
      </c>
      <c r="G8637" s="504">
        <v>670</v>
      </c>
      <c r="H8637" s="504">
        <v>481</v>
      </c>
      <c r="I8637" s="510">
        <v>1151</v>
      </c>
    </row>
    <row r="8638" spans="3:9">
      <c r="C8638" s="870">
        <v>45831</v>
      </c>
      <c r="D8638" s="872">
        <v>0.375</v>
      </c>
      <c r="E8638" s="871">
        <v>677.3</v>
      </c>
      <c r="F8638" s="871">
        <v>474</v>
      </c>
      <c r="G8638" s="504">
        <v>677.3</v>
      </c>
      <c r="H8638" s="504">
        <v>474</v>
      </c>
      <c r="I8638" s="510">
        <v>1151.3</v>
      </c>
    </row>
    <row r="8639" spans="3:9">
      <c r="C8639" s="870">
        <v>45831</v>
      </c>
      <c r="D8639" s="872">
        <v>0.41666666666666669</v>
      </c>
      <c r="E8639" s="871">
        <v>667.2</v>
      </c>
      <c r="F8639" s="871">
        <v>451</v>
      </c>
      <c r="G8639" s="504">
        <v>667.2</v>
      </c>
      <c r="H8639" s="504">
        <v>451</v>
      </c>
      <c r="I8639" s="510">
        <v>1118.2</v>
      </c>
    </row>
    <row r="8640" spans="3:9">
      <c r="C8640" s="870">
        <v>45831</v>
      </c>
      <c r="D8640" s="872">
        <v>0.45833333333333331</v>
      </c>
      <c r="E8640" s="871">
        <v>607.70000000000005</v>
      </c>
      <c r="F8640" s="871">
        <v>450</v>
      </c>
      <c r="G8640" s="504">
        <v>607.70000000000005</v>
      </c>
      <c r="H8640" s="504">
        <v>450</v>
      </c>
      <c r="I8640" s="510">
        <v>1057.7</v>
      </c>
    </row>
    <row r="8641" spans="3:9">
      <c r="C8641" s="870">
        <v>45831</v>
      </c>
      <c r="D8641" s="872">
        <v>0.5</v>
      </c>
      <c r="E8641" s="871">
        <v>643.5</v>
      </c>
      <c r="F8641" s="871">
        <v>418</v>
      </c>
      <c r="G8641" s="504">
        <v>643.5</v>
      </c>
      <c r="H8641" s="504">
        <v>418</v>
      </c>
      <c r="I8641" s="510">
        <v>1061.5</v>
      </c>
    </row>
    <row r="8642" spans="3:9">
      <c r="C8642" s="870">
        <v>45831</v>
      </c>
      <c r="D8642" s="872">
        <v>0.54166666666666663</v>
      </c>
      <c r="E8642" s="871">
        <v>688.8</v>
      </c>
      <c r="F8642" s="871">
        <v>421</v>
      </c>
      <c r="G8642" s="504">
        <v>688.8</v>
      </c>
      <c r="H8642" s="504">
        <v>421</v>
      </c>
      <c r="I8642" s="510">
        <v>1109.8</v>
      </c>
    </row>
    <row r="8643" spans="3:9">
      <c r="C8643" s="870">
        <v>45831</v>
      </c>
      <c r="D8643" s="872">
        <v>0.58333333333333337</v>
      </c>
      <c r="E8643" s="871">
        <v>660.7</v>
      </c>
      <c r="F8643" s="871">
        <v>430</v>
      </c>
      <c r="G8643" s="504">
        <v>660.7</v>
      </c>
      <c r="H8643" s="504">
        <v>430</v>
      </c>
      <c r="I8643" s="510">
        <v>1090.7</v>
      </c>
    </row>
    <row r="8644" spans="3:9">
      <c r="C8644" s="870">
        <v>45831</v>
      </c>
      <c r="D8644" s="872">
        <v>0.625</v>
      </c>
      <c r="E8644" s="871">
        <v>611.9</v>
      </c>
      <c r="F8644" s="871">
        <v>430</v>
      </c>
      <c r="G8644" s="504">
        <v>611.9</v>
      </c>
      <c r="H8644" s="504">
        <v>430</v>
      </c>
      <c r="I8644" s="510">
        <v>1041.9000000000001</v>
      </c>
    </row>
    <row r="8645" spans="3:9">
      <c r="C8645" s="870">
        <v>45831</v>
      </c>
      <c r="D8645" s="872">
        <v>0.66666666666666663</v>
      </c>
      <c r="E8645" s="871">
        <v>630.1</v>
      </c>
      <c r="F8645" s="871">
        <v>430</v>
      </c>
      <c r="G8645" s="504">
        <v>630.1</v>
      </c>
      <c r="H8645" s="504">
        <v>430</v>
      </c>
      <c r="I8645" s="510">
        <v>1060.0999999999999</v>
      </c>
    </row>
    <row r="8646" spans="3:9">
      <c r="C8646" s="870">
        <v>45831</v>
      </c>
      <c r="D8646" s="872">
        <v>0.70833333333333337</v>
      </c>
      <c r="E8646" s="871">
        <v>660</v>
      </c>
      <c r="F8646" s="871">
        <v>430</v>
      </c>
      <c r="G8646" s="504">
        <v>660</v>
      </c>
      <c r="H8646" s="504">
        <v>430</v>
      </c>
      <c r="I8646" s="510">
        <v>1090</v>
      </c>
    </row>
    <row r="8647" spans="3:9">
      <c r="C8647" s="870">
        <v>45831</v>
      </c>
      <c r="D8647" s="872">
        <v>0.75</v>
      </c>
      <c r="E8647" s="871">
        <v>644.1</v>
      </c>
      <c r="F8647" s="871">
        <v>430</v>
      </c>
      <c r="G8647" s="504">
        <v>644.1</v>
      </c>
      <c r="H8647" s="504">
        <v>430</v>
      </c>
      <c r="I8647" s="510">
        <v>1074.0999999999999</v>
      </c>
    </row>
    <row r="8648" spans="3:9">
      <c r="C8648" s="870">
        <v>45831</v>
      </c>
      <c r="D8648" s="872">
        <v>0.79166666666666663</v>
      </c>
      <c r="E8648" s="871">
        <v>624.70000000000005</v>
      </c>
      <c r="F8648" s="871">
        <v>398</v>
      </c>
      <c r="G8648" s="504">
        <v>624.70000000000005</v>
      </c>
      <c r="H8648" s="504">
        <v>398</v>
      </c>
      <c r="I8648" s="510">
        <v>1022.7</v>
      </c>
    </row>
    <row r="8649" spans="3:9">
      <c r="C8649" s="870">
        <v>45831</v>
      </c>
      <c r="D8649" s="872">
        <v>0.83333333333333337</v>
      </c>
      <c r="E8649" s="871">
        <v>619.79999999999995</v>
      </c>
      <c r="F8649" s="871">
        <v>390</v>
      </c>
      <c r="G8649" s="504">
        <v>619.79999999999995</v>
      </c>
      <c r="H8649" s="504">
        <v>390</v>
      </c>
      <c r="I8649" s="510">
        <v>1009.8</v>
      </c>
    </row>
    <row r="8650" spans="3:9">
      <c r="C8650" s="870">
        <v>45831</v>
      </c>
      <c r="D8650" s="872">
        <v>0.875</v>
      </c>
      <c r="E8650" s="871">
        <v>620</v>
      </c>
      <c r="F8650" s="871">
        <v>391</v>
      </c>
      <c r="G8650" s="504">
        <v>620</v>
      </c>
      <c r="H8650" s="504">
        <v>391</v>
      </c>
      <c r="I8650" s="510">
        <v>1011</v>
      </c>
    </row>
    <row r="8651" spans="3:9">
      <c r="C8651" s="870">
        <v>45831</v>
      </c>
      <c r="D8651" s="872">
        <v>0.91666666666666663</v>
      </c>
      <c r="E8651" s="871">
        <v>619.9</v>
      </c>
      <c r="F8651" s="871">
        <v>410</v>
      </c>
      <c r="G8651" s="504">
        <v>619.9</v>
      </c>
      <c r="H8651" s="504">
        <v>410</v>
      </c>
      <c r="I8651" s="510">
        <v>1029.9000000000001</v>
      </c>
    </row>
    <row r="8652" spans="3:9">
      <c r="C8652" s="870">
        <v>45831</v>
      </c>
      <c r="D8652" s="872">
        <v>0.95833333333333337</v>
      </c>
      <c r="E8652" s="871">
        <v>652.29999999999995</v>
      </c>
      <c r="F8652" s="871">
        <v>425</v>
      </c>
      <c r="G8652" s="504">
        <v>652.29999999999995</v>
      </c>
      <c r="H8652" s="504">
        <v>425</v>
      </c>
      <c r="I8652" s="510">
        <v>1077.3</v>
      </c>
    </row>
    <row r="8653" spans="3:9">
      <c r="C8653" s="870">
        <v>45832</v>
      </c>
      <c r="D8653" s="872">
        <v>0</v>
      </c>
      <c r="E8653" s="871">
        <v>660</v>
      </c>
      <c r="F8653" s="871">
        <v>430</v>
      </c>
      <c r="G8653" s="504">
        <v>660</v>
      </c>
      <c r="H8653" s="504">
        <v>430</v>
      </c>
      <c r="I8653" s="510">
        <v>1090</v>
      </c>
    </row>
    <row r="8654" spans="3:9">
      <c r="C8654" s="870">
        <v>45832</v>
      </c>
      <c r="D8654" s="872">
        <v>4.1666666666666664E-2</v>
      </c>
      <c r="E8654" s="871">
        <v>656.1</v>
      </c>
      <c r="F8654" s="871">
        <v>426</v>
      </c>
      <c r="G8654" s="504">
        <v>656.1</v>
      </c>
      <c r="H8654" s="504">
        <v>426</v>
      </c>
      <c r="I8654" s="510">
        <v>1082.0999999999999</v>
      </c>
    </row>
    <row r="8655" spans="3:9">
      <c r="C8655" s="870">
        <v>45832</v>
      </c>
      <c r="D8655" s="872">
        <v>8.3333333333333329E-2</v>
      </c>
      <c r="E8655" s="871">
        <v>737.5</v>
      </c>
      <c r="F8655" s="871">
        <v>410</v>
      </c>
      <c r="G8655" s="504">
        <v>737.5</v>
      </c>
      <c r="H8655" s="504">
        <v>410</v>
      </c>
      <c r="I8655" s="510">
        <v>1147.5</v>
      </c>
    </row>
    <row r="8656" spans="3:9">
      <c r="C8656" s="870">
        <v>45832</v>
      </c>
      <c r="D8656" s="872">
        <v>0.125</v>
      </c>
      <c r="E8656" s="871">
        <v>602.9</v>
      </c>
      <c r="F8656" s="871">
        <v>395</v>
      </c>
      <c r="G8656" s="504">
        <v>602.9</v>
      </c>
      <c r="H8656" s="504">
        <v>395</v>
      </c>
      <c r="I8656" s="510">
        <v>997.9</v>
      </c>
    </row>
    <row r="8657" spans="3:9">
      <c r="C8657" s="870">
        <v>45832</v>
      </c>
      <c r="D8657" s="872">
        <v>0.16666666666666666</v>
      </c>
      <c r="E8657" s="871">
        <v>455.1</v>
      </c>
      <c r="F8657" s="871">
        <v>386</v>
      </c>
      <c r="G8657" s="504">
        <v>455.1</v>
      </c>
      <c r="H8657" s="504">
        <v>386</v>
      </c>
      <c r="I8657" s="510">
        <v>841.1</v>
      </c>
    </row>
    <row r="8658" spans="3:9">
      <c r="C8658" s="870">
        <v>45832</v>
      </c>
      <c r="D8658" s="872">
        <v>0.20833333333333334</v>
      </c>
      <c r="E8658" s="871">
        <v>499.7</v>
      </c>
      <c r="F8658" s="871">
        <v>379</v>
      </c>
      <c r="G8658" s="504">
        <v>499.7</v>
      </c>
      <c r="H8658" s="504">
        <v>379</v>
      </c>
      <c r="I8658" s="510">
        <v>878.7</v>
      </c>
    </row>
    <row r="8659" spans="3:9">
      <c r="C8659" s="870">
        <v>45832</v>
      </c>
      <c r="D8659" s="872">
        <v>0.25</v>
      </c>
      <c r="E8659" s="871">
        <v>583.29999999999995</v>
      </c>
      <c r="F8659" s="871">
        <v>405</v>
      </c>
      <c r="G8659" s="504">
        <v>583.29999999999995</v>
      </c>
      <c r="H8659" s="504">
        <v>405</v>
      </c>
      <c r="I8659" s="510">
        <v>988.3</v>
      </c>
    </row>
    <row r="8660" spans="3:9">
      <c r="C8660" s="870">
        <v>45832</v>
      </c>
      <c r="D8660" s="872">
        <v>0.29166666666666669</v>
      </c>
      <c r="E8660" s="871">
        <v>599.79999999999995</v>
      </c>
      <c r="F8660" s="871">
        <v>410</v>
      </c>
      <c r="G8660" s="504">
        <v>599.79999999999995</v>
      </c>
      <c r="H8660" s="504">
        <v>410</v>
      </c>
      <c r="I8660" s="510">
        <v>1009.8</v>
      </c>
    </row>
    <row r="8661" spans="3:9">
      <c r="C8661" s="870">
        <v>45832</v>
      </c>
      <c r="D8661" s="872">
        <v>0.33333333333333331</v>
      </c>
      <c r="E8661" s="871">
        <v>600.1</v>
      </c>
      <c r="F8661" s="871">
        <v>410</v>
      </c>
      <c r="G8661" s="504">
        <v>600.1</v>
      </c>
      <c r="H8661" s="504">
        <v>410</v>
      </c>
      <c r="I8661" s="510">
        <v>1010.1</v>
      </c>
    </row>
    <row r="8662" spans="3:9">
      <c r="C8662" s="870">
        <v>45832</v>
      </c>
      <c r="D8662" s="872">
        <v>0.375</v>
      </c>
      <c r="E8662" s="871">
        <v>602.29999999999995</v>
      </c>
      <c r="F8662" s="871">
        <v>410</v>
      </c>
      <c r="G8662" s="504">
        <v>602.29999999999995</v>
      </c>
      <c r="H8662" s="504">
        <v>410</v>
      </c>
      <c r="I8662" s="510">
        <v>1012.3</v>
      </c>
    </row>
    <row r="8663" spans="3:9">
      <c r="C8663" s="870">
        <v>45832</v>
      </c>
      <c r="D8663" s="872">
        <v>0.41666666666666669</v>
      </c>
      <c r="E8663" s="871">
        <v>625.4</v>
      </c>
      <c r="F8663" s="871">
        <v>410</v>
      </c>
      <c r="G8663" s="504">
        <v>625.4</v>
      </c>
      <c r="H8663" s="504">
        <v>410</v>
      </c>
      <c r="I8663" s="510">
        <v>1035.4000000000001</v>
      </c>
    </row>
    <row r="8664" spans="3:9">
      <c r="C8664" s="870">
        <v>45832</v>
      </c>
      <c r="D8664" s="872">
        <v>0.45833333333333331</v>
      </c>
      <c r="E8664" s="871">
        <v>700.4</v>
      </c>
      <c r="F8664" s="871">
        <v>410</v>
      </c>
      <c r="G8664" s="504">
        <v>700.4</v>
      </c>
      <c r="H8664" s="504">
        <v>410</v>
      </c>
      <c r="I8664" s="510">
        <v>1110.4000000000001</v>
      </c>
    </row>
    <row r="8665" spans="3:9">
      <c r="C8665" s="870">
        <v>45832</v>
      </c>
      <c r="D8665" s="872">
        <v>0.5</v>
      </c>
      <c r="E8665" s="871">
        <v>694.5</v>
      </c>
      <c r="F8665" s="871">
        <v>410</v>
      </c>
      <c r="G8665" s="504">
        <v>694.5</v>
      </c>
      <c r="H8665" s="504">
        <v>410</v>
      </c>
      <c r="I8665" s="510">
        <v>1104.5</v>
      </c>
    </row>
    <row r="8666" spans="3:9">
      <c r="C8666" s="870">
        <v>45832</v>
      </c>
      <c r="D8666" s="872">
        <v>0.54166666666666663</v>
      </c>
      <c r="E8666" s="871">
        <v>680</v>
      </c>
      <c r="F8666" s="871">
        <v>410</v>
      </c>
      <c r="G8666" s="504">
        <v>680</v>
      </c>
      <c r="H8666" s="504">
        <v>410</v>
      </c>
      <c r="I8666" s="510">
        <v>1090</v>
      </c>
    </row>
    <row r="8667" spans="3:9">
      <c r="C8667" s="870">
        <v>45832</v>
      </c>
      <c r="D8667" s="872">
        <v>0.58333333333333337</v>
      </c>
      <c r="E8667" s="871">
        <v>679.9</v>
      </c>
      <c r="F8667" s="871">
        <v>410</v>
      </c>
      <c r="G8667" s="504">
        <v>679.9</v>
      </c>
      <c r="H8667" s="504">
        <v>410</v>
      </c>
      <c r="I8667" s="510">
        <v>1089.9000000000001</v>
      </c>
    </row>
    <row r="8668" spans="3:9">
      <c r="C8668" s="870">
        <v>45832</v>
      </c>
      <c r="D8668" s="872">
        <v>0.625</v>
      </c>
      <c r="E8668" s="871">
        <v>680.2</v>
      </c>
      <c r="F8668" s="871">
        <v>410</v>
      </c>
      <c r="G8668" s="504">
        <v>680.2</v>
      </c>
      <c r="H8668" s="504">
        <v>410</v>
      </c>
      <c r="I8668" s="510">
        <v>1090.2</v>
      </c>
    </row>
    <row r="8669" spans="3:9">
      <c r="C8669" s="870">
        <v>45832</v>
      </c>
      <c r="D8669" s="872">
        <v>0.66666666666666663</v>
      </c>
      <c r="E8669" s="871">
        <v>660.5</v>
      </c>
      <c r="F8669" s="871">
        <v>410</v>
      </c>
      <c r="G8669" s="504">
        <v>660.5</v>
      </c>
      <c r="H8669" s="504">
        <v>410</v>
      </c>
      <c r="I8669" s="510">
        <v>1070.5</v>
      </c>
    </row>
    <row r="8670" spans="3:9">
      <c r="C8670" s="870">
        <v>45832</v>
      </c>
      <c r="D8670" s="872">
        <v>0.70833333333333337</v>
      </c>
      <c r="E8670" s="871">
        <v>647.5</v>
      </c>
      <c r="F8670" s="871">
        <v>410</v>
      </c>
      <c r="G8670" s="504">
        <v>647.5</v>
      </c>
      <c r="H8670" s="504">
        <v>410</v>
      </c>
      <c r="I8670" s="510">
        <v>1057.5</v>
      </c>
    </row>
    <row r="8671" spans="3:9">
      <c r="C8671" s="870">
        <v>45832</v>
      </c>
      <c r="D8671" s="872">
        <v>0.75</v>
      </c>
      <c r="E8671" s="871">
        <v>629.70000000000005</v>
      </c>
      <c r="F8671" s="871">
        <v>410</v>
      </c>
      <c r="G8671" s="504">
        <v>629.70000000000005</v>
      </c>
      <c r="H8671" s="504">
        <v>410</v>
      </c>
      <c r="I8671" s="510">
        <v>1039.7</v>
      </c>
    </row>
    <row r="8672" spans="3:9">
      <c r="C8672" s="870">
        <v>45832</v>
      </c>
      <c r="D8672" s="872">
        <v>0.79166666666666663</v>
      </c>
      <c r="E8672" s="871">
        <v>638.29999999999995</v>
      </c>
      <c r="F8672" s="871">
        <v>410</v>
      </c>
      <c r="G8672" s="504">
        <v>638.29999999999995</v>
      </c>
      <c r="H8672" s="504">
        <v>410</v>
      </c>
      <c r="I8672" s="510">
        <v>1048.3</v>
      </c>
    </row>
    <row r="8673" spans="3:9">
      <c r="C8673" s="870">
        <v>45832</v>
      </c>
      <c r="D8673" s="872">
        <v>0.83333333333333337</v>
      </c>
      <c r="E8673" s="871">
        <v>640</v>
      </c>
      <c r="F8673" s="871">
        <v>410</v>
      </c>
      <c r="G8673" s="504">
        <v>640</v>
      </c>
      <c r="H8673" s="504">
        <v>410</v>
      </c>
      <c r="I8673" s="510">
        <v>1050</v>
      </c>
    </row>
    <row r="8674" spans="3:9">
      <c r="C8674" s="870">
        <v>45832</v>
      </c>
      <c r="D8674" s="872">
        <v>0.875</v>
      </c>
      <c r="E8674" s="871">
        <v>645.29999999999995</v>
      </c>
      <c r="F8674" s="871">
        <v>410</v>
      </c>
      <c r="G8674" s="504">
        <v>645.29999999999995</v>
      </c>
      <c r="H8674" s="504">
        <v>410</v>
      </c>
      <c r="I8674" s="510">
        <v>1055.3</v>
      </c>
    </row>
    <row r="8675" spans="3:9">
      <c r="C8675" s="870">
        <v>45832</v>
      </c>
      <c r="D8675" s="872">
        <v>0.91666666666666663</v>
      </c>
      <c r="E8675" s="871">
        <v>650.1</v>
      </c>
      <c r="F8675" s="871">
        <v>410</v>
      </c>
      <c r="G8675" s="504">
        <v>650.1</v>
      </c>
      <c r="H8675" s="504">
        <v>410</v>
      </c>
      <c r="I8675" s="510">
        <v>1060.0999999999999</v>
      </c>
    </row>
    <row r="8676" spans="3:9">
      <c r="C8676" s="870">
        <v>45832</v>
      </c>
      <c r="D8676" s="872">
        <v>0.95833333333333337</v>
      </c>
      <c r="E8676" s="871">
        <v>650.1</v>
      </c>
      <c r="F8676" s="871">
        <v>410</v>
      </c>
      <c r="G8676" s="504">
        <v>650.1</v>
      </c>
      <c r="H8676" s="504">
        <v>410</v>
      </c>
      <c r="I8676" s="510">
        <v>1060.0999999999999</v>
      </c>
    </row>
    <row r="8677" spans="3:9">
      <c r="C8677" s="870">
        <v>45833</v>
      </c>
      <c r="D8677" s="872">
        <v>0</v>
      </c>
      <c r="E8677" s="871">
        <v>650</v>
      </c>
      <c r="F8677" s="871">
        <v>410</v>
      </c>
      <c r="G8677" s="504">
        <v>650</v>
      </c>
      <c r="H8677" s="504">
        <v>410</v>
      </c>
      <c r="I8677" s="510">
        <v>1060</v>
      </c>
    </row>
    <row r="8678" spans="3:9">
      <c r="C8678" s="870">
        <v>45833</v>
      </c>
      <c r="D8678" s="872">
        <v>4.1666666666666664E-2</v>
      </c>
      <c r="E8678" s="871">
        <v>649.9</v>
      </c>
      <c r="F8678" s="871">
        <v>410</v>
      </c>
      <c r="G8678" s="504">
        <v>649.9</v>
      </c>
      <c r="H8678" s="504">
        <v>410</v>
      </c>
      <c r="I8678" s="510">
        <v>1059.9000000000001</v>
      </c>
    </row>
    <row r="8679" spans="3:9">
      <c r="C8679" s="870">
        <v>45833</v>
      </c>
      <c r="D8679" s="872">
        <v>8.3333333333333329E-2</v>
      </c>
      <c r="E8679" s="871">
        <v>650</v>
      </c>
      <c r="F8679" s="871">
        <v>410</v>
      </c>
      <c r="G8679" s="504">
        <v>650</v>
      </c>
      <c r="H8679" s="504">
        <v>410</v>
      </c>
      <c r="I8679" s="510">
        <v>1060</v>
      </c>
    </row>
    <row r="8680" spans="3:9">
      <c r="C8680" s="870">
        <v>45833</v>
      </c>
      <c r="D8680" s="872">
        <v>0.125</v>
      </c>
      <c r="E8680" s="871">
        <v>649.9</v>
      </c>
      <c r="F8680" s="871">
        <v>410</v>
      </c>
      <c r="G8680" s="504">
        <v>649.9</v>
      </c>
      <c r="H8680" s="504">
        <v>410</v>
      </c>
      <c r="I8680" s="510">
        <v>1059.9000000000001</v>
      </c>
    </row>
    <row r="8681" spans="3:9">
      <c r="C8681" s="870">
        <v>45833</v>
      </c>
      <c r="D8681" s="872">
        <v>0.16666666666666666</v>
      </c>
      <c r="E8681" s="871">
        <v>650.20000000000005</v>
      </c>
      <c r="F8681" s="871">
        <v>417</v>
      </c>
      <c r="G8681" s="504">
        <v>650.20000000000005</v>
      </c>
      <c r="H8681" s="504">
        <v>417</v>
      </c>
      <c r="I8681" s="510">
        <v>1067.2</v>
      </c>
    </row>
    <row r="8682" spans="3:9">
      <c r="C8682" s="870">
        <v>45833</v>
      </c>
      <c r="D8682" s="872">
        <v>0.20833333333333334</v>
      </c>
      <c r="E8682" s="871">
        <v>650</v>
      </c>
      <c r="F8682" s="871">
        <v>420</v>
      </c>
      <c r="G8682" s="504">
        <v>650</v>
      </c>
      <c r="H8682" s="504">
        <v>420</v>
      </c>
      <c r="I8682" s="510">
        <v>1070</v>
      </c>
    </row>
    <row r="8683" spans="3:9">
      <c r="C8683" s="870">
        <v>45833</v>
      </c>
      <c r="D8683" s="872">
        <v>0.25</v>
      </c>
      <c r="E8683" s="871">
        <v>650</v>
      </c>
      <c r="F8683" s="871">
        <v>420</v>
      </c>
      <c r="G8683" s="504">
        <v>650</v>
      </c>
      <c r="H8683" s="504">
        <v>420</v>
      </c>
      <c r="I8683" s="510">
        <v>1070</v>
      </c>
    </row>
    <row r="8684" spans="3:9">
      <c r="C8684" s="870">
        <v>45833</v>
      </c>
      <c r="D8684" s="872">
        <v>0.29166666666666669</v>
      </c>
      <c r="E8684" s="871">
        <v>650.1</v>
      </c>
      <c r="F8684" s="871">
        <v>420</v>
      </c>
      <c r="G8684" s="504">
        <v>650.1</v>
      </c>
      <c r="H8684" s="504">
        <v>420</v>
      </c>
      <c r="I8684" s="510">
        <v>1070.0999999999999</v>
      </c>
    </row>
    <row r="8685" spans="3:9">
      <c r="C8685" s="870">
        <v>45833</v>
      </c>
      <c r="D8685" s="872">
        <v>0.33333333333333331</v>
      </c>
      <c r="E8685" s="871">
        <v>642.20000000000005</v>
      </c>
      <c r="F8685" s="871">
        <v>420</v>
      </c>
      <c r="G8685" s="504">
        <v>642.20000000000005</v>
      </c>
      <c r="H8685" s="504">
        <v>420</v>
      </c>
      <c r="I8685" s="510">
        <v>1062.2</v>
      </c>
    </row>
    <row r="8686" spans="3:9">
      <c r="C8686" s="870">
        <v>45833</v>
      </c>
      <c r="D8686" s="872">
        <v>0.375</v>
      </c>
      <c r="E8686" s="871">
        <v>629.9</v>
      </c>
      <c r="F8686" s="871">
        <v>420</v>
      </c>
      <c r="G8686" s="504">
        <v>629.9</v>
      </c>
      <c r="H8686" s="504">
        <v>420</v>
      </c>
      <c r="I8686" s="510">
        <v>1049.9000000000001</v>
      </c>
    </row>
    <row r="8687" spans="3:9">
      <c r="C8687" s="870">
        <v>45833</v>
      </c>
      <c r="D8687" s="872">
        <v>0.41666666666666669</v>
      </c>
      <c r="E8687" s="871">
        <v>657.1</v>
      </c>
      <c r="F8687" s="871">
        <v>459</v>
      </c>
      <c r="G8687" s="504">
        <v>657.1</v>
      </c>
      <c r="H8687" s="504">
        <v>459</v>
      </c>
      <c r="I8687" s="510">
        <v>1116.0999999999999</v>
      </c>
    </row>
    <row r="8688" spans="3:9">
      <c r="C8688" s="870">
        <v>45833</v>
      </c>
      <c r="D8688" s="872">
        <v>0.45833333333333331</v>
      </c>
      <c r="E8688" s="871">
        <v>699.6</v>
      </c>
      <c r="F8688" s="871">
        <v>409</v>
      </c>
      <c r="G8688" s="504">
        <v>699.6</v>
      </c>
      <c r="H8688" s="504">
        <v>409</v>
      </c>
      <c r="I8688" s="510">
        <v>1108.5999999999999</v>
      </c>
    </row>
    <row r="8689" spans="3:9">
      <c r="C8689" s="870">
        <v>45833</v>
      </c>
      <c r="D8689" s="872">
        <v>0.5</v>
      </c>
      <c r="E8689" s="871">
        <v>665.5</v>
      </c>
      <c r="F8689" s="871">
        <v>410</v>
      </c>
      <c r="G8689" s="504">
        <v>665.5</v>
      </c>
      <c r="H8689" s="504">
        <v>410</v>
      </c>
      <c r="I8689" s="510">
        <v>1075.5</v>
      </c>
    </row>
    <row r="8690" spans="3:9">
      <c r="C8690" s="870">
        <v>45833</v>
      </c>
      <c r="D8690" s="872">
        <v>0.54166666666666663</v>
      </c>
      <c r="E8690" s="871">
        <v>680</v>
      </c>
      <c r="F8690" s="871">
        <v>407</v>
      </c>
      <c r="G8690" s="504">
        <v>680</v>
      </c>
      <c r="H8690" s="504">
        <v>407</v>
      </c>
      <c r="I8690" s="510">
        <v>1087</v>
      </c>
    </row>
    <row r="8691" spans="3:9">
      <c r="C8691" s="870">
        <v>45833</v>
      </c>
      <c r="D8691" s="872">
        <v>0.58333333333333337</v>
      </c>
      <c r="E8691" s="871">
        <v>647.20000000000005</v>
      </c>
      <c r="F8691" s="871">
        <v>420</v>
      </c>
      <c r="G8691" s="504">
        <v>647.20000000000005</v>
      </c>
      <c r="H8691" s="504">
        <v>420</v>
      </c>
      <c r="I8691" s="510">
        <v>1067.2</v>
      </c>
    </row>
    <row r="8692" spans="3:9">
      <c r="C8692" s="870">
        <v>45833</v>
      </c>
      <c r="D8692" s="872">
        <v>0.625</v>
      </c>
      <c r="E8692" s="871">
        <v>639.79999999999995</v>
      </c>
      <c r="F8692" s="871">
        <v>420</v>
      </c>
      <c r="G8692" s="504">
        <v>639.79999999999995</v>
      </c>
      <c r="H8692" s="504">
        <v>420</v>
      </c>
      <c r="I8692" s="510">
        <v>1059.8</v>
      </c>
    </row>
    <row r="8693" spans="3:9">
      <c r="C8693" s="870">
        <v>45833</v>
      </c>
      <c r="D8693" s="872">
        <v>0.66666666666666663</v>
      </c>
      <c r="E8693" s="871">
        <v>648.20000000000005</v>
      </c>
      <c r="F8693" s="871">
        <v>420</v>
      </c>
      <c r="G8693" s="504">
        <v>648.20000000000005</v>
      </c>
      <c r="H8693" s="504">
        <v>420</v>
      </c>
      <c r="I8693" s="510">
        <v>1068.2</v>
      </c>
    </row>
    <row r="8694" spans="3:9">
      <c r="C8694" s="870">
        <v>45833</v>
      </c>
      <c r="D8694" s="872">
        <v>0.70833333333333337</v>
      </c>
      <c r="E8694" s="871">
        <v>663.1</v>
      </c>
      <c r="F8694" s="871">
        <v>426</v>
      </c>
      <c r="G8694" s="504">
        <v>663.1</v>
      </c>
      <c r="H8694" s="504">
        <v>426</v>
      </c>
      <c r="I8694" s="510">
        <v>1089.0999999999999</v>
      </c>
    </row>
    <row r="8695" spans="3:9">
      <c r="C8695" s="870">
        <v>45833</v>
      </c>
      <c r="D8695" s="872">
        <v>0.75</v>
      </c>
      <c r="E8695" s="871">
        <v>669.8</v>
      </c>
      <c r="F8695" s="871">
        <v>457</v>
      </c>
      <c r="G8695" s="504">
        <v>669.8</v>
      </c>
      <c r="H8695" s="504">
        <v>457</v>
      </c>
      <c r="I8695" s="510">
        <v>1126.8</v>
      </c>
    </row>
    <row r="8696" spans="3:9">
      <c r="C8696" s="870">
        <v>45833</v>
      </c>
      <c r="D8696" s="872">
        <v>0.79166666666666663</v>
      </c>
      <c r="E8696" s="871">
        <v>670.2</v>
      </c>
      <c r="F8696" s="871">
        <v>460</v>
      </c>
      <c r="G8696" s="504">
        <v>670.2</v>
      </c>
      <c r="H8696" s="504">
        <v>460</v>
      </c>
      <c r="I8696" s="510">
        <v>1130.2</v>
      </c>
    </row>
    <row r="8697" spans="3:9">
      <c r="C8697" s="870">
        <v>45833</v>
      </c>
      <c r="D8697" s="872">
        <v>0.83333333333333337</v>
      </c>
      <c r="E8697" s="871">
        <v>669.8</v>
      </c>
      <c r="F8697" s="871">
        <v>460</v>
      </c>
      <c r="G8697" s="504">
        <v>669.8</v>
      </c>
      <c r="H8697" s="504">
        <v>460</v>
      </c>
      <c r="I8697" s="510">
        <v>1129.8</v>
      </c>
    </row>
    <row r="8698" spans="3:9">
      <c r="C8698" s="870">
        <v>45833</v>
      </c>
      <c r="D8698" s="872">
        <v>0.875</v>
      </c>
      <c r="E8698" s="871">
        <v>669.9</v>
      </c>
      <c r="F8698" s="871">
        <v>460</v>
      </c>
      <c r="G8698" s="504">
        <v>669.9</v>
      </c>
      <c r="H8698" s="504">
        <v>460</v>
      </c>
      <c r="I8698" s="510">
        <v>1129.9000000000001</v>
      </c>
    </row>
    <row r="8699" spans="3:9">
      <c r="C8699" s="870">
        <v>45833</v>
      </c>
      <c r="D8699" s="872">
        <v>0.91666666666666663</v>
      </c>
      <c r="E8699" s="871">
        <v>670</v>
      </c>
      <c r="F8699" s="871">
        <v>460</v>
      </c>
      <c r="G8699" s="504">
        <v>670</v>
      </c>
      <c r="H8699" s="504">
        <v>460</v>
      </c>
      <c r="I8699" s="510">
        <v>1130</v>
      </c>
    </row>
    <row r="8700" spans="3:9">
      <c r="C8700" s="870">
        <v>45833</v>
      </c>
      <c r="D8700" s="872">
        <v>0.95833333333333337</v>
      </c>
      <c r="E8700" s="871">
        <v>670.2</v>
      </c>
      <c r="F8700" s="871">
        <v>460</v>
      </c>
      <c r="G8700" s="504">
        <v>670.2</v>
      </c>
      <c r="H8700" s="504">
        <v>460</v>
      </c>
      <c r="I8700" s="510">
        <v>1130.2</v>
      </c>
    </row>
    <row r="8701" spans="3:9">
      <c r="C8701" s="870">
        <v>45834</v>
      </c>
      <c r="D8701" s="872">
        <v>0</v>
      </c>
      <c r="E8701" s="871">
        <v>669.9</v>
      </c>
      <c r="F8701" s="871">
        <v>460</v>
      </c>
      <c r="G8701" s="504">
        <v>669.9</v>
      </c>
      <c r="H8701" s="504">
        <v>460</v>
      </c>
      <c r="I8701" s="510">
        <v>1129.9000000000001</v>
      </c>
    </row>
    <row r="8702" spans="3:9">
      <c r="C8702" s="870">
        <v>45834</v>
      </c>
      <c r="D8702" s="872">
        <v>4.1666666666666664E-2</v>
      </c>
      <c r="E8702" s="871">
        <v>657.1</v>
      </c>
      <c r="F8702" s="871">
        <v>373</v>
      </c>
      <c r="G8702" s="504">
        <v>657.1</v>
      </c>
      <c r="H8702" s="504">
        <v>373</v>
      </c>
      <c r="I8702" s="510">
        <v>1030.0999999999999</v>
      </c>
    </row>
    <row r="8703" spans="3:9">
      <c r="C8703" s="870">
        <v>45834</v>
      </c>
      <c r="D8703" s="872">
        <v>8.3333333333333329E-2</v>
      </c>
      <c r="E8703" s="871">
        <v>649.79999999999995</v>
      </c>
      <c r="F8703" s="871">
        <v>416</v>
      </c>
      <c r="G8703" s="504">
        <v>649.79999999999995</v>
      </c>
      <c r="H8703" s="504">
        <v>416</v>
      </c>
      <c r="I8703" s="510">
        <v>1065.8</v>
      </c>
    </row>
    <row r="8704" spans="3:9">
      <c r="C8704" s="870">
        <v>45834</v>
      </c>
      <c r="D8704" s="872">
        <v>0.125</v>
      </c>
      <c r="E8704" s="871">
        <v>649.6</v>
      </c>
      <c r="F8704" s="871">
        <v>460</v>
      </c>
      <c r="G8704" s="504">
        <v>649.6</v>
      </c>
      <c r="H8704" s="504">
        <v>460</v>
      </c>
      <c r="I8704" s="510">
        <v>1109.5999999999999</v>
      </c>
    </row>
    <row r="8705" spans="3:9">
      <c r="C8705" s="870">
        <v>45834</v>
      </c>
      <c r="D8705" s="872">
        <v>0.16666666666666666</v>
      </c>
      <c r="E8705" s="871">
        <v>694.2</v>
      </c>
      <c r="F8705" s="871">
        <v>460</v>
      </c>
      <c r="G8705" s="504">
        <v>694.2</v>
      </c>
      <c r="H8705" s="504">
        <v>460</v>
      </c>
      <c r="I8705" s="510">
        <v>1154.2</v>
      </c>
    </row>
    <row r="8706" spans="3:9">
      <c r="C8706" s="870">
        <v>45834</v>
      </c>
      <c r="D8706" s="872">
        <v>0.20833333333333334</v>
      </c>
      <c r="E8706" s="871">
        <v>720.3</v>
      </c>
      <c r="F8706" s="871">
        <v>460</v>
      </c>
      <c r="G8706" s="504">
        <v>720.3</v>
      </c>
      <c r="H8706" s="504">
        <v>460</v>
      </c>
      <c r="I8706" s="510">
        <v>1180.3</v>
      </c>
    </row>
    <row r="8707" spans="3:9">
      <c r="C8707" s="870">
        <v>45834</v>
      </c>
      <c r="D8707" s="872">
        <v>0.25</v>
      </c>
      <c r="E8707" s="871">
        <v>707.7</v>
      </c>
      <c r="F8707" s="871">
        <v>436</v>
      </c>
      <c r="G8707" s="504">
        <v>707.7</v>
      </c>
      <c r="H8707" s="504">
        <v>436</v>
      </c>
      <c r="I8707" s="510">
        <v>1143.7</v>
      </c>
    </row>
    <row r="8708" spans="3:9">
      <c r="C8708" s="870">
        <v>45834</v>
      </c>
      <c r="D8708" s="872">
        <v>0.29166666666666669</v>
      </c>
      <c r="E8708" s="871">
        <v>647.70000000000005</v>
      </c>
      <c r="F8708" s="871">
        <v>423</v>
      </c>
      <c r="G8708" s="504">
        <v>647.70000000000005</v>
      </c>
      <c r="H8708" s="504">
        <v>423</v>
      </c>
      <c r="I8708" s="510">
        <v>1070.7</v>
      </c>
    </row>
    <row r="8709" spans="3:9">
      <c r="C8709" s="870">
        <v>45834</v>
      </c>
      <c r="D8709" s="872">
        <v>0.33333333333333331</v>
      </c>
      <c r="E8709" s="871">
        <v>620.4</v>
      </c>
      <c r="F8709" s="871">
        <v>409</v>
      </c>
      <c r="G8709" s="504">
        <v>620.4</v>
      </c>
      <c r="H8709" s="504">
        <v>409</v>
      </c>
      <c r="I8709" s="510">
        <v>1029.4000000000001</v>
      </c>
    </row>
    <row r="8710" spans="3:9">
      <c r="C8710" s="870">
        <v>45834</v>
      </c>
      <c r="D8710" s="872">
        <v>0.375</v>
      </c>
      <c r="E8710" s="871">
        <v>719.3</v>
      </c>
      <c r="F8710" s="871">
        <v>413</v>
      </c>
      <c r="G8710" s="504">
        <v>719.3</v>
      </c>
      <c r="H8710" s="504">
        <v>413</v>
      </c>
      <c r="I8710" s="510">
        <v>1132.3</v>
      </c>
    </row>
    <row r="8711" spans="3:9">
      <c r="C8711" s="870">
        <v>45834</v>
      </c>
      <c r="D8711" s="872">
        <v>0.41666666666666669</v>
      </c>
      <c r="E8711" s="871">
        <v>722.5</v>
      </c>
      <c r="F8711" s="871">
        <v>457</v>
      </c>
      <c r="G8711" s="504">
        <v>722.5</v>
      </c>
      <c r="H8711" s="504">
        <v>457</v>
      </c>
      <c r="I8711" s="510">
        <v>1179.5</v>
      </c>
    </row>
    <row r="8712" spans="3:9">
      <c r="C8712" s="870">
        <v>45834</v>
      </c>
      <c r="D8712" s="872">
        <v>0.45833333333333331</v>
      </c>
      <c r="E8712" s="871">
        <v>730.8</v>
      </c>
      <c r="F8712" s="871">
        <v>480</v>
      </c>
      <c r="G8712" s="504">
        <v>730.8</v>
      </c>
      <c r="H8712" s="504">
        <v>480</v>
      </c>
      <c r="I8712" s="510">
        <v>1210.8</v>
      </c>
    </row>
    <row r="8713" spans="3:9">
      <c r="C8713" s="870">
        <v>45834</v>
      </c>
      <c r="D8713" s="872">
        <v>0.5</v>
      </c>
      <c r="E8713" s="871">
        <v>672.8</v>
      </c>
      <c r="F8713" s="871">
        <v>421</v>
      </c>
      <c r="G8713" s="504">
        <v>672.8</v>
      </c>
      <c r="H8713" s="504">
        <v>421</v>
      </c>
      <c r="I8713" s="510">
        <v>1093.8</v>
      </c>
    </row>
    <row r="8714" spans="3:9">
      <c r="C8714" s="870">
        <v>45834</v>
      </c>
      <c r="D8714" s="872">
        <v>0.54166666666666663</v>
      </c>
      <c r="E8714" s="871">
        <v>685.6</v>
      </c>
      <c r="F8714" s="871">
        <v>402</v>
      </c>
      <c r="G8714" s="504">
        <v>685.6</v>
      </c>
      <c r="H8714" s="504">
        <v>402</v>
      </c>
      <c r="I8714" s="510">
        <v>1087.5999999999999</v>
      </c>
    </row>
    <row r="8715" spans="3:9">
      <c r="C8715" s="870">
        <v>45834</v>
      </c>
      <c r="D8715" s="872">
        <v>0.58333333333333337</v>
      </c>
      <c r="E8715" s="871">
        <v>715.5</v>
      </c>
      <c r="F8715" s="871">
        <v>450</v>
      </c>
      <c r="G8715" s="504">
        <v>715.5</v>
      </c>
      <c r="H8715" s="504">
        <v>450</v>
      </c>
      <c r="I8715" s="510">
        <v>1165.5</v>
      </c>
    </row>
    <row r="8716" spans="3:9">
      <c r="C8716" s="870">
        <v>45834</v>
      </c>
      <c r="D8716" s="872">
        <v>0.625</v>
      </c>
      <c r="E8716" s="871">
        <v>690.8</v>
      </c>
      <c r="F8716" s="871">
        <v>423</v>
      </c>
      <c r="G8716" s="504">
        <v>690.8</v>
      </c>
      <c r="H8716" s="504">
        <v>423</v>
      </c>
      <c r="I8716" s="510">
        <v>1113.8</v>
      </c>
    </row>
    <row r="8717" spans="3:9">
      <c r="C8717" s="870">
        <v>45834</v>
      </c>
      <c r="D8717" s="872">
        <v>0.66666666666666663</v>
      </c>
      <c r="E8717" s="871">
        <v>705</v>
      </c>
      <c r="F8717" s="871">
        <v>400</v>
      </c>
      <c r="G8717" s="504">
        <v>705</v>
      </c>
      <c r="H8717" s="504">
        <v>400</v>
      </c>
      <c r="I8717" s="510">
        <v>1105</v>
      </c>
    </row>
    <row r="8718" spans="3:9">
      <c r="C8718" s="870">
        <v>45834</v>
      </c>
      <c r="D8718" s="872">
        <v>0.70833333333333337</v>
      </c>
      <c r="E8718" s="871">
        <v>687.9</v>
      </c>
      <c r="F8718" s="871">
        <v>404</v>
      </c>
      <c r="G8718" s="504">
        <v>687.9</v>
      </c>
      <c r="H8718" s="504">
        <v>404</v>
      </c>
      <c r="I8718" s="510">
        <v>1091.9000000000001</v>
      </c>
    </row>
    <row r="8719" spans="3:9">
      <c r="C8719" s="870">
        <v>45834</v>
      </c>
      <c r="D8719" s="872">
        <v>0.75</v>
      </c>
      <c r="E8719" s="871">
        <v>674.5</v>
      </c>
      <c r="F8719" s="871">
        <v>473</v>
      </c>
      <c r="G8719" s="504">
        <v>674.5</v>
      </c>
      <c r="H8719" s="504">
        <v>473</v>
      </c>
      <c r="I8719" s="510">
        <v>1147.5</v>
      </c>
    </row>
    <row r="8720" spans="3:9">
      <c r="C8720" s="870">
        <v>45834</v>
      </c>
      <c r="D8720" s="872">
        <v>0.79166666666666663</v>
      </c>
      <c r="E8720" s="871">
        <v>535.6</v>
      </c>
      <c r="F8720" s="871">
        <v>332</v>
      </c>
      <c r="G8720" s="504">
        <v>535.6</v>
      </c>
      <c r="H8720" s="504">
        <v>332</v>
      </c>
      <c r="I8720" s="510">
        <v>867.6</v>
      </c>
    </row>
    <row r="8721" spans="3:9">
      <c r="C8721" s="870">
        <v>45834</v>
      </c>
      <c r="D8721" s="872">
        <v>0.83333333333333337</v>
      </c>
      <c r="E8721" s="871">
        <v>550</v>
      </c>
      <c r="F8721" s="871">
        <v>315</v>
      </c>
      <c r="G8721" s="504">
        <v>550</v>
      </c>
      <c r="H8721" s="504">
        <v>315</v>
      </c>
      <c r="I8721" s="510">
        <v>865</v>
      </c>
    </row>
    <row r="8722" spans="3:9">
      <c r="C8722" s="870">
        <v>45834</v>
      </c>
      <c r="D8722" s="872">
        <v>0.875</v>
      </c>
      <c r="E8722" s="871">
        <v>569.29999999999995</v>
      </c>
      <c r="F8722" s="871">
        <v>346</v>
      </c>
      <c r="G8722" s="504">
        <v>569.29999999999995</v>
      </c>
      <c r="H8722" s="504">
        <v>346</v>
      </c>
      <c r="I8722" s="510">
        <v>915.3</v>
      </c>
    </row>
    <row r="8723" spans="3:9">
      <c r="C8723" s="870">
        <v>45834</v>
      </c>
      <c r="D8723" s="872">
        <v>0.91666666666666663</v>
      </c>
      <c r="E8723" s="871">
        <v>600.1</v>
      </c>
      <c r="F8723" s="871">
        <v>416</v>
      </c>
      <c r="G8723" s="504">
        <v>600.1</v>
      </c>
      <c r="H8723" s="504">
        <v>416</v>
      </c>
      <c r="I8723" s="510">
        <v>1016.1</v>
      </c>
    </row>
    <row r="8724" spans="3:9">
      <c r="C8724" s="870">
        <v>45834</v>
      </c>
      <c r="D8724" s="872">
        <v>0.95833333333333337</v>
      </c>
      <c r="E8724" s="871">
        <v>594.79999999999995</v>
      </c>
      <c r="F8724" s="871">
        <v>447</v>
      </c>
      <c r="G8724" s="504">
        <v>594.79999999999995</v>
      </c>
      <c r="H8724" s="504">
        <v>447</v>
      </c>
      <c r="I8724" s="510">
        <v>1041.8</v>
      </c>
    </row>
    <row r="8725" spans="3:9">
      <c r="C8725" s="870">
        <v>45835</v>
      </c>
      <c r="D8725" s="872">
        <v>0</v>
      </c>
      <c r="E8725" s="871">
        <v>613.70000000000005</v>
      </c>
      <c r="F8725" s="871">
        <v>356</v>
      </c>
      <c r="G8725" s="504">
        <v>613.70000000000005</v>
      </c>
      <c r="H8725" s="504">
        <v>356</v>
      </c>
      <c r="I8725" s="510">
        <v>969.7</v>
      </c>
    </row>
    <row r="8726" spans="3:9">
      <c r="C8726" s="870">
        <v>45835</v>
      </c>
      <c r="D8726" s="872">
        <v>4.1666666666666664E-2</v>
      </c>
      <c r="E8726" s="871">
        <v>700.5</v>
      </c>
      <c r="F8726" s="871">
        <v>410</v>
      </c>
      <c r="G8726" s="504">
        <v>700.5</v>
      </c>
      <c r="H8726" s="504">
        <v>410</v>
      </c>
      <c r="I8726" s="510">
        <v>1110.5</v>
      </c>
    </row>
    <row r="8727" spans="3:9">
      <c r="C8727" s="870">
        <v>45835</v>
      </c>
      <c r="D8727" s="872">
        <v>8.3333333333333329E-2</v>
      </c>
      <c r="E8727" s="871">
        <v>576.6</v>
      </c>
      <c r="F8727" s="871">
        <v>332</v>
      </c>
      <c r="G8727" s="504">
        <v>576.6</v>
      </c>
      <c r="H8727" s="504">
        <v>332</v>
      </c>
      <c r="I8727" s="510">
        <v>908.6</v>
      </c>
    </row>
    <row r="8728" spans="3:9">
      <c r="C8728" s="870">
        <v>45835</v>
      </c>
      <c r="D8728" s="872">
        <v>0.125</v>
      </c>
      <c r="E8728" s="871">
        <v>647.9</v>
      </c>
      <c r="F8728" s="871">
        <v>379</v>
      </c>
      <c r="G8728" s="504">
        <v>647.9</v>
      </c>
      <c r="H8728" s="504">
        <v>379</v>
      </c>
      <c r="I8728" s="510">
        <v>1026.9000000000001</v>
      </c>
    </row>
    <row r="8729" spans="3:9">
      <c r="C8729" s="870">
        <v>45835</v>
      </c>
      <c r="D8729" s="872">
        <v>0.16666666666666666</v>
      </c>
      <c r="E8729" s="871">
        <v>650.5</v>
      </c>
      <c r="F8729" s="871">
        <v>383</v>
      </c>
      <c r="G8729" s="504">
        <v>650.5</v>
      </c>
      <c r="H8729" s="504">
        <v>383</v>
      </c>
      <c r="I8729" s="510">
        <v>1033.5</v>
      </c>
    </row>
    <row r="8730" spans="3:9">
      <c r="C8730" s="870">
        <v>45835</v>
      </c>
      <c r="D8730" s="872">
        <v>0.20833333333333334</v>
      </c>
      <c r="E8730" s="871">
        <v>649.9</v>
      </c>
      <c r="F8730" s="871">
        <v>408</v>
      </c>
      <c r="G8730" s="504">
        <v>649.9</v>
      </c>
      <c r="H8730" s="504">
        <v>408</v>
      </c>
      <c r="I8730" s="510">
        <v>1057.9000000000001</v>
      </c>
    </row>
    <row r="8731" spans="3:9">
      <c r="C8731" s="870">
        <v>45835</v>
      </c>
      <c r="D8731" s="872">
        <v>0.25</v>
      </c>
      <c r="E8731" s="871">
        <v>639.4</v>
      </c>
      <c r="F8731" s="871">
        <v>417</v>
      </c>
      <c r="G8731" s="504">
        <v>639.4</v>
      </c>
      <c r="H8731" s="504">
        <v>417</v>
      </c>
      <c r="I8731" s="510">
        <v>1056.4000000000001</v>
      </c>
    </row>
    <row r="8732" spans="3:9">
      <c r="C8732" s="870">
        <v>45835</v>
      </c>
      <c r="D8732" s="872">
        <v>0.29166666666666669</v>
      </c>
      <c r="E8732" s="871">
        <v>561.1</v>
      </c>
      <c r="F8732" s="871">
        <v>396</v>
      </c>
      <c r="G8732" s="504">
        <v>561.1</v>
      </c>
      <c r="H8732" s="504">
        <v>396</v>
      </c>
      <c r="I8732" s="510">
        <v>957.1</v>
      </c>
    </row>
    <row r="8733" spans="3:9">
      <c r="C8733" s="870">
        <v>45835</v>
      </c>
      <c r="D8733" s="872">
        <v>0.33333333333333331</v>
      </c>
      <c r="E8733" s="871">
        <v>558.20000000000005</v>
      </c>
      <c r="F8733" s="871">
        <v>387</v>
      </c>
      <c r="G8733" s="504">
        <v>558.20000000000005</v>
      </c>
      <c r="H8733" s="504">
        <v>387</v>
      </c>
      <c r="I8733" s="510">
        <v>945.2</v>
      </c>
    </row>
    <row r="8734" spans="3:9">
      <c r="C8734" s="870">
        <v>45835</v>
      </c>
      <c r="D8734" s="872">
        <v>0.375</v>
      </c>
      <c r="E8734" s="871">
        <v>595.9</v>
      </c>
      <c r="F8734" s="871">
        <v>385</v>
      </c>
      <c r="G8734" s="504">
        <v>595.9</v>
      </c>
      <c r="H8734" s="504">
        <v>385</v>
      </c>
      <c r="I8734" s="510">
        <v>980.9</v>
      </c>
    </row>
    <row r="8735" spans="3:9">
      <c r="C8735" s="870">
        <v>45835</v>
      </c>
      <c r="D8735" s="872">
        <v>0.41666666666666669</v>
      </c>
      <c r="E8735" s="871">
        <v>639</v>
      </c>
      <c r="F8735" s="871">
        <v>385</v>
      </c>
      <c r="G8735" s="504">
        <v>639</v>
      </c>
      <c r="H8735" s="504">
        <v>385</v>
      </c>
      <c r="I8735" s="510">
        <v>1024</v>
      </c>
    </row>
    <row r="8736" spans="3:9">
      <c r="C8736" s="870">
        <v>45835</v>
      </c>
      <c r="D8736" s="872">
        <v>0.45833333333333331</v>
      </c>
      <c r="E8736" s="871">
        <v>753.7</v>
      </c>
      <c r="F8736" s="871">
        <v>385</v>
      </c>
      <c r="G8736" s="504">
        <v>753.7</v>
      </c>
      <c r="H8736" s="504">
        <v>385</v>
      </c>
      <c r="I8736" s="510">
        <v>1138.7</v>
      </c>
    </row>
    <row r="8737" spans="3:9">
      <c r="C8737" s="870">
        <v>45835</v>
      </c>
      <c r="D8737" s="872">
        <v>0.5</v>
      </c>
      <c r="E8737" s="871">
        <v>799.1</v>
      </c>
      <c r="F8737" s="871">
        <v>382</v>
      </c>
      <c r="G8737" s="504">
        <v>799.1</v>
      </c>
      <c r="H8737" s="504">
        <v>382</v>
      </c>
      <c r="I8737" s="510">
        <v>1181.0999999999999</v>
      </c>
    </row>
    <row r="8738" spans="3:9">
      <c r="C8738" s="870">
        <v>45835</v>
      </c>
      <c r="D8738" s="872">
        <v>0.54166666666666663</v>
      </c>
      <c r="E8738" s="871">
        <v>800.3</v>
      </c>
      <c r="F8738" s="871">
        <v>375</v>
      </c>
      <c r="G8738" s="504">
        <v>800.3</v>
      </c>
      <c r="H8738" s="504">
        <v>375</v>
      </c>
      <c r="I8738" s="510">
        <v>1175.3</v>
      </c>
    </row>
    <row r="8739" spans="3:9">
      <c r="C8739" s="870">
        <v>45835</v>
      </c>
      <c r="D8739" s="872">
        <v>0.58333333333333337</v>
      </c>
      <c r="E8739" s="871">
        <v>800.2</v>
      </c>
      <c r="F8739" s="871">
        <v>375</v>
      </c>
      <c r="G8739" s="504">
        <v>800.2</v>
      </c>
      <c r="H8739" s="504">
        <v>375</v>
      </c>
      <c r="I8739" s="510">
        <v>1175.2</v>
      </c>
    </row>
    <row r="8740" spans="3:9">
      <c r="C8740" s="870">
        <v>45835</v>
      </c>
      <c r="D8740" s="872">
        <v>0.625</v>
      </c>
      <c r="E8740" s="871">
        <v>634.9</v>
      </c>
      <c r="F8740" s="871">
        <v>366</v>
      </c>
      <c r="G8740" s="504">
        <v>634.9</v>
      </c>
      <c r="H8740" s="504">
        <v>366</v>
      </c>
      <c r="I8740" s="510">
        <v>1000.9</v>
      </c>
    </row>
    <row r="8741" spans="3:9">
      <c r="C8741" s="870">
        <v>45835</v>
      </c>
      <c r="D8741" s="872">
        <v>0.66666666666666663</v>
      </c>
      <c r="E8741" s="871">
        <v>678</v>
      </c>
      <c r="F8741" s="871">
        <v>365</v>
      </c>
      <c r="G8741" s="504">
        <v>678</v>
      </c>
      <c r="H8741" s="504">
        <v>365</v>
      </c>
      <c r="I8741" s="510">
        <v>1043</v>
      </c>
    </row>
    <row r="8742" spans="3:9">
      <c r="C8742" s="870">
        <v>45835</v>
      </c>
      <c r="D8742" s="872">
        <v>0.70833333333333337</v>
      </c>
      <c r="E8742" s="871">
        <v>742.8</v>
      </c>
      <c r="F8742" s="871">
        <v>378</v>
      </c>
      <c r="G8742" s="504">
        <v>742.8</v>
      </c>
      <c r="H8742" s="504">
        <v>378</v>
      </c>
      <c r="I8742" s="510">
        <v>1120.8</v>
      </c>
    </row>
    <row r="8743" spans="3:9">
      <c r="C8743" s="870">
        <v>45835</v>
      </c>
      <c r="D8743" s="872">
        <v>0.75</v>
      </c>
      <c r="E8743" s="871">
        <v>701.8</v>
      </c>
      <c r="F8743" s="871">
        <v>432</v>
      </c>
      <c r="G8743" s="504">
        <v>701.8</v>
      </c>
      <c r="H8743" s="504">
        <v>432</v>
      </c>
      <c r="I8743" s="510">
        <v>1133.8</v>
      </c>
    </row>
    <row r="8744" spans="3:9">
      <c r="C8744" s="870">
        <v>45835</v>
      </c>
      <c r="D8744" s="872">
        <v>0.79166666666666663</v>
      </c>
      <c r="E8744" s="871">
        <v>599.5</v>
      </c>
      <c r="F8744" s="871">
        <v>426</v>
      </c>
      <c r="G8744" s="504">
        <v>599.5</v>
      </c>
      <c r="H8744" s="504">
        <v>426</v>
      </c>
      <c r="I8744" s="510">
        <v>1025.5</v>
      </c>
    </row>
    <row r="8745" spans="3:9">
      <c r="C8745" s="870">
        <v>45835</v>
      </c>
      <c r="D8745" s="872">
        <v>0.83333333333333337</v>
      </c>
      <c r="E8745" s="871">
        <v>605</v>
      </c>
      <c r="F8745" s="871">
        <v>382</v>
      </c>
      <c r="G8745" s="504">
        <v>605</v>
      </c>
      <c r="H8745" s="504">
        <v>382</v>
      </c>
      <c r="I8745" s="510">
        <v>987</v>
      </c>
    </row>
    <row r="8746" spans="3:9">
      <c r="C8746" s="870">
        <v>45835</v>
      </c>
      <c r="D8746" s="872">
        <v>0.875</v>
      </c>
      <c r="E8746" s="871">
        <v>696.2</v>
      </c>
      <c r="F8746" s="871">
        <v>401</v>
      </c>
      <c r="G8746" s="504">
        <v>696.2</v>
      </c>
      <c r="H8746" s="504">
        <v>401</v>
      </c>
      <c r="I8746" s="510">
        <v>1097.2</v>
      </c>
    </row>
    <row r="8747" spans="3:9">
      <c r="C8747" s="870">
        <v>45835</v>
      </c>
      <c r="D8747" s="872">
        <v>0.91666666666666663</v>
      </c>
      <c r="E8747" s="871">
        <v>700.3</v>
      </c>
      <c r="F8747" s="871">
        <v>410</v>
      </c>
      <c r="G8747" s="504">
        <v>700.3</v>
      </c>
      <c r="H8747" s="504">
        <v>410</v>
      </c>
      <c r="I8747" s="510">
        <v>1110.3</v>
      </c>
    </row>
    <row r="8748" spans="3:9">
      <c r="C8748" s="870">
        <v>45835</v>
      </c>
      <c r="D8748" s="872">
        <v>0.95833333333333337</v>
      </c>
      <c r="E8748" s="871">
        <v>697.8</v>
      </c>
      <c r="F8748" s="871">
        <v>415</v>
      </c>
      <c r="G8748" s="504">
        <v>697.8</v>
      </c>
      <c r="H8748" s="504">
        <v>415</v>
      </c>
      <c r="I8748" s="510">
        <v>1112.8</v>
      </c>
    </row>
    <row r="8749" spans="3:9">
      <c r="C8749" s="870">
        <v>45836</v>
      </c>
      <c r="D8749" s="872">
        <v>0</v>
      </c>
      <c r="E8749" s="871">
        <v>680</v>
      </c>
      <c r="F8749" s="871">
        <v>428</v>
      </c>
      <c r="G8749" s="504">
        <v>680</v>
      </c>
      <c r="H8749" s="504">
        <v>428</v>
      </c>
      <c r="I8749" s="510">
        <v>1108</v>
      </c>
    </row>
    <row r="8750" spans="3:9">
      <c r="C8750" s="870">
        <v>45836</v>
      </c>
      <c r="D8750" s="872">
        <v>4.1666666666666664E-2</v>
      </c>
      <c r="E8750" s="871">
        <v>673.5</v>
      </c>
      <c r="F8750" s="871">
        <v>450</v>
      </c>
      <c r="G8750" s="504">
        <v>673.5</v>
      </c>
      <c r="H8750" s="504">
        <v>450</v>
      </c>
      <c r="I8750" s="510">
        <v>1123.5</v>
      </c>
    </row>
    <row r="8751" spans="3:9">
      <c r="C8751" s="870">
        <v>45836</v>
      </c>
      <c r="D8751" s="872">
        <v>8.3333333333333329E-2</v>
      </c>
      <c r="E8751" s="871">
        <v>617.1</v>
      </c>
      <c r="F8751" s="871">
        <v>472</v>
      </c>
      <c r="G8751" s="504">
        <v>617.1</v>
      </c>
      <c r="H8751" s="504">
        <v>472</v>
      </c>
      <c r="I8751" s="510">
        <v>1089.0999999999999</v>
      </c>
    </row>
    <row r="8752" spans="3:9">
      <c r="C8752" s="870">
        <v>45836</v>
      </c>
      <c r="D8752" s="872">
        <v>0.125</v>
      </c>
      <c r="E8752" s="871">
        <v>599.70000000000005</v>
      </c>
      <c r="F8752" s="871">
        <v>471</v>
      </c>
      <c r="G8752" s="504">
        <v>599.70000000000005</v>
      </c>
      <c r="H8752" s="504">
        <v>471</v>
      </c>
      <c r="I8752" s="510">
        <v>1070.7</v>
      </c>
    </row>
    <row r="8753" spans="3:9">
      <c r="C8753" s="870">
        <v>45836</v>
      </c>
      <c r="D8753" s="872">
        <v>0.16666666666666666</v>
      </c>
      <c r="E8753" s="871">
        <v>599.9</v>
      </c>
      <c r="F8753" s="871">
        <v>478</v>
      </c>
      <c r="G8753" s="504">
        <v>599.9</v>
      </c>
      <c r="H8753" s="504">
        <v>478</v>
      </c>
      <c r="I8753" s="510">
        <v>1077.9000000000001</v>
      </c>
    </row>
    <row r="8754" spans="3:9">
      <c r="C8754" s="870">
        <v>45836</v>
      </c>
      <c r="D8754" s="872">
        <v>0.20833333333333334</v>
      </c>
      <c r="E8754" s="871">
        <v>600</v>
      </c>
      <c r="F8754" s="871">
        <v>479</v>
      </c>
      <c r="G8754" s="504">
        <v>600</v>
      </c>
      <c r="H8754" s="504">
        <v>479</v>
      </c>
      <c r="I8754" s="510">
        <v>1079</v>
      </c>
    </row>
    <row r="8755" spans="3:9">
      <c r="C8755" s="870">
        <v>45836</v>
      </c>
      <c r="D8755" s="872">
        <v>0.25</v>
      </c>
      <c r="E8755" s="871">
        <v>631.79999999999995</v>
      </c>
      <c r="F8755" s="871">
        <v>430</v>
      </c>
      <c r="G8755" s="504">
        <v>631.79999999999995</v>
      </c>
      <c r="H8755" s="504">
        <v>430</v>
      </c>
      <c r="I8755" s="510">
        <v>1061.8</v>
      </c>
    </row>
    <row r="8756" spans="3:9">
      <c r="C8756" s="870">
        <v>45836</v>
      </c>
      <c r="D8756" s="872">
        <v>0.29166666666666669</v>
      </c>
      <c r="E8756" s="871">
        <v>645.79999999999995</v>
      </c>
      <c r="F8756" s="871">
        <v>414</v>
      </c>
      <c r="G8756" s="504">
        <v>645.79999999999995</v>
      </c>
      <c r="H8756" s="504">
        <v>414</v>
      </c>
      <c r="I8756" s="510">
        <v>1059.8</v>
      </c>
    </row>
    <row r="8757" spans="3:9">
      <c r="C8757" s="870">
        <v>45836</v>
      </c>
      <c r="D8757" s="872">
        <v>0.33333333333333331</v>
      </c>
      <c r="E8757" s="871">
        <v>645.5</v>
      </c>
      <c r="F8757" s="871">
        <v>419</v>
      </c>
      <c r="G8757" s="504">
        <v>645.5</v>
      </c>
      <c r="H8757" s="504">
        <v>419</v>
      </c>
      <c r="I8757" s="510">
        <v>1064.5</v>
      </c>
    </row>
    <row r="8758" spans="3:9">
      <c r="C8758" s="870">
        <v>45836</v>
      </c>
      <c r="D8758" s="872">
        <v>0.375</v>
      </c>
      <c r="E8758" s="871">
        <v>655</v>
      </c>
      <c r="F8758" s="871">
        <v>516</v>
      </c>
      <c r="G8758" s="504">
        <v>655</v>
      </c>
      <c r="H8758" s="504">
        <v>516</v>
      </c>
      <c r="I8758" s="510">
        <v>1171</v>
      </c>
    </row>
    <row r="8759" spans="3:9">
      <c r="C8759" s="870">
        <v>45836</v>
      </c>
      <c r="D8759" s="872">
        <v>0.41666666666666669</v>
      </c>
      <c r="E8759" s="871">
        <v>646.9</v>
      </c>
      <c r="F8759" s="871">
        <v>395</v>
      </c>
      <c r="G8759" s="504">
        <v>646.9</v>
      </c>
      <c r="H8759" s="504">
        <v>395</v>
      </c>
      <c r="I8759" s="510">
        <v>1041.9000000000001</v>
      </c>
    </row>
    <row r="8760" spans="3:9">
      <c r="C8760" s="870">
        <v>45836</v>
      </c>
      <c r="D8760" s="872">
        <v>0.45833333333333331</v>
      </c>
      <c r="E8760" s="871">
        <v>660</v>
      </c>
      <c r="F8760" s="871">
        <v>429</v>
      </c>
      <c r="G8760" s="504">
        <v>660</v>
      </c>
      <c r="H8760" s="504">
        <v>429</v>
      </c>
      <c r="I8760" s="510">
        <v>1089</v>
      </c>
    </row>
    <row r="8761" spans="3:9">
      <c r="C8761" s="870">
        <v>45836</v>
      </c>
      <c r="D8761" s="872">
        <v>0.5</v>
      </c>
      <c r="E8761" s="871">
        <v>660</v>
      </c>
      <c r="F8761" s="871">
        <v>441</v>
      </c>
      <c r="G8761" s="504">
        <v>660</v>
      </c>
      <c r="H8761" s="504">
        <v>441</v>
      </c>
      <c r="I8761" s="510">
        <v>1101</v>
      </c>
    </row>
    <row r="8762" spans="3:9">
      <c r="C8762" s="870">
        <v>45836</v>
      </c>
      <c r="D8762" s="872">
        <v>0.54166666666666663</v>
      </c>
      <c r="E8762" s="871">
        <v>631.6</v>
      </c>
      <c r="F8762" s="871">
        <v>453</v>
      </c>
      <c r="G8762" s="504">
        <v>631.6</v>
      </c>
      <c r="H8762" s="504">
        <v>453</v>
      </c>
      <c r="I8762" s="510">
        <v>1084.5999999999999</v>
      </c>
    </row>
    <row r="8763" spans="3:9">
      <c r="C8763" s="870">
        <v>45836</v>
      </c>
      <c r="D8763" s="872">
        <v>0.58333333333333337</v>
      </c>
      <c r="E8763" s="871">
        <v>637.29999999999995</v>
      </c>
      <c r="F8763" s="871">
        <v>441</v>
      </c>
      <c r="G8763" s="504">
        <v>637.29999999999995</v>
      </c>
      <c r="H8763" s="504">
        <v>441</v>
      </c>
      <c r="I8763" s="510">
        <v>1078.3</v>
      </c>
    </row>
    <row r="8764" spans="3:9">
      <c r="C8764" s="870">
        <v>45836</v>
      </c>
      <c r="D8764" s="872">
        <v>0.625</v>
      </c>
      <c r="E8764" s="871">
        <v>637.9</v>
      </c>
      <c r="F8764" s="871">
        <v>489</v>
      </c>
      <c r="G8764" s="504">
        <v>637.9</v>
      </c>
      <c r="H8764" s="504">
        <v>489</v>
      </c>
      <c r="I8764" s="510">
        <v>1126.9000000000001</v>
      </c>
    </row>
    <row r="8765" spans="3:9">
      <c r="C8765" s="870">
        <v>45836</v>
      </c>
      <c r="D8765" s="872">
        <v>0.66666666666666663</v>
      </c>
      <c r="E8765" s="871">
        <v>671.3</v>
      </c>
      <c r="F8765" s="871">
        <v>492</v>
      </c>
      <c r="G8765" s="504">
        <v>671.3</v>
      </c>
      <c r="H8765" s="504">
        <v>492</v>
      </c>
      <c r="I8765" s="510">
        <v>1163.3</v>
      </c>
    </row>
    <row r="8766" spans="3:9">
      <c r="C8766" s="870">
        <v>45836</v>
      </c>
      <c r="D8766" s="872">
        <v>0.70833333333333337</v>
      </c>
      <c r="E8766" s="871">
        <v>564.70000000000005</v>
      </c>
      <c r="F8766" s="871">
        <v>453</v>
      </c>
      <c r="G8766" s="504">
        <v>564.70000000000005</v>
      </c>
      <c r="H8766" s="504">
        <v>453</v>
      </c>
      <c r="I8766" s="510">
        <v>1017.7</v>
      </c>
    </row>
    <row r="8767" spans="3:9">
      <c r="C8767" s="870">
        <v>45836</v>
      </c>
      <c r="D8767" s="872">
        <v>0.75</v>
      </c>
      <c r="E8767" s="871">
        <v>640.5</v>
      </c>
      <c r="F8767" s="871">
        <v>381</v>
      </c>
      <c r="G8767" s="504">
        <v>640.5</v>
      </c>
      <c r="H8767" s="504">
        <v>381</v>
      </c>
      <c r="I8767" s="510">
        <v>1021.5</v>
      </c>
    </row>
    <row r="8768" spans="3:9">
      <c r="C8768" s="870">
        <v>45836</v>
      </c>
      <c r="D8768" s="872">
        <v>0.79166666666666663</v>
      </c>
      <c r="E8768" s="871">
        <v>658.2</v>
      </c>
      <c r="F8768" s="871">
        <v>417</v>
      </c>
      <c r="G8768" s="504">
        <v>658.2</v>
      </c>
      <c r="H8768" s="504">
        <v>417</v>
      </c>
      <c r="I8768" s="510">
        <v>1075.2</v>
      </c>
    </row>
    <row r="8769" spans="3:9">
      <c r="C8769" s="870">
        <v>45836</v>
      </c>
      <c r="D8769" s="872">
        <v>0.83333333333333337</v>
      </c>
      <c r="E8769" s="871">
        <v>648.6</v>
      </c>
      <c r="F8769" s="871">
        <v>472</v>
      </c>
      <c r="G8769" s="504">
        <v>648.6</v>
      </c>
      <c r="H8769" s="504">
        <v>472</v>
      </c>
      <c r="I8769" s="510">
        <v>1120.5999999999999</v>
      </c>
    </row>
    <row r="8770" spans="3:9">
      <c r="C8770" s="870">
        <v>45836</v>
      </c>
      <c r="D8770" s="872">
        <v>0.875</v>
      </c>
      <c r="E8770" s="871">
        <v>599.9</v>
      </c>
      <c r="F8770" s="871">
        <v>476</v>
      </c>
      <c r="G8770" s="504">
        <v>599.9</v>
      </c>
      <c r="H8770" s="504">
        <v>476</v>
      </c>
      <c r="I8770" s="510">
        <v>1075.9000000000001</v>
      </c>
    </row>
    <row r="8771" spans="3:9">
      <c r="C8771" s="870">
        <v>45836</v>
      </c>
      <c r="D8771" s="872">
        <v>0.91666666666666663</v>
      </c>
      <c r="E8771" s="871">
        <v>599.79999999999995</v>
      </c>
      <c r="F8771" s="871">
        <v>409</v>
      </c>
      <c r="G8771" s="504">
        <v>599.79999999999995</v>
      </c>
      <c r="H8771" s="504">
        <v>409</v>
      </c>
      <c r="I8771" s="510">
        <v>1008.8</v>
      </c>
    </row>
    <row r="8772" spans="3:9">
      <c r="C8772" s="870">
        <v>45836</v>
      </c>
      <c r="D8772" s="872">
        <v>0.95833333333333337</v>
      </c>
      <c r="E8772" s="871">
        <v>619</v>
      </c>
      <c r="F8772" s="871">
        <v>354</v>
      </c>
      <c r="G8772" s="504">
        <v>619</v>
      </c>
      <c r="H8772" s="504">
        <v>354</v>
      </c>
      <c r="I8772" s="510">
        <v>973</v>
      </c>
    </row>
    <row r="8773" spans="3:9">
      <c r="C8773" s="870">
        <v>45837</v>
      </c>
      <c r="D8773" s="872">
        <v>0</v>
      </c>
      <c r="E8773" s="871">
        <v>725.4</v>
      </c>
      <c r="F8773" s="871">
        <v>451</v>
      </c>
      <c r="G8773" s="504">
        <v>725.4</v>
      </c>
      <c r="H8773" s="504">
        <v>451</v>
      </c>
      <c r="I8773" s="510">
        <v>1176.4000000000001</v>
      </c>
    </row>
    <row r="8774" spans="3:9">
      <c r="C8774" s="870">
        <v>45837</v>
      </c>
      <c r="D8774" s="872">
        <v>4.1666666666666664E-2</v>
      </c>
      <c r="E8774" s="871">
        <v>684.3</v>
      </c>
      <c r="F8774" s="871">
        <v>425</v>
      </c>
      <c r="G8774" s="504">
        <v>684.3</v>
      </c>
      <c r="H8774" s="504">
        <v>425</v>
      </c>
      <c r="I8774" s="510">
        <v>1109.3</v>
      </c>
    </row>
    <row r="8775" spans="3:9">
      <c r="C8775" s="870">
        <v>45837</v>
      </c>
      <c r="D8775" s="872">
        <v>8.3333333333333329E-2</v>
      </c>
      <c r="E8775" s="871">
        <v>650.1</v>
      </c>
      <c r="F8775" s="871">
        <v>374</v>
      </c>
      <c r="G8775" s="504">
        <v>650.1</v>
      </c>
      <c r="H8775" s="504">
        <v>374</v>
      </c>
      <c r="I8775" s="510">
        <v>1024.0999999999999</v>
      </c>
    </row>
    <row r="8776" spans="3:9">
      <c r="C8776" s="870">
        <v>45837</v>
      </c>
      <c r="D8776" s="872">
        <v>0.125</v>
      </c>
      <c r="E8776" s="871">
        <v>650</v>
      </c>
      <c r="F8776" s="871">
        <v>380</v>
      </c>
      <c r="G8776" s="504">
        <v>650</v>
      </c>
      <c r="H8776" s="504">
        <v>380</v>
      </c>
      <c r="I8776" s="510">
        <v>1030</v>
      </c>
    </row>
    <row r="8777" spans="3:9">
      <c r="C8777" s="870">
        <v>45837</v>
      </c>
      <c r="D8777" s="872">
        <v>0.16666666666666666</v>
      </c>
      <c r="E8777" s="871">
        <v>650</v>
      </c>
      <c r="F8777" s="871">
        <v>380</v>
      </c>
      <c r="G8777" s="504">
        <v>650</v>
      </c>
      <c r="H8777" s="504">
        <v>380</v>
      </c>
      <c r="I8777" s="510">
        <v>1030</v>
      </c>
    </row>
    <row r="8778" spans="3:9">
      <c r="C8778" s="870">
        <v>45837</v>
      </c>
      <c r="D8778" s="872">
        <v>0.20833333333333334</v>
      </c>
      <c r="E8778" s="871">
        <v>650.1</v>
      </c>
      <c r="F8778" s="871">
        <v>416</v>
      </c>
      <c r="G8778" s="504">
        <v>650.1</v>
      </c>
      <c r="H8778" s="504">
        <v>416</v>
      </c>
      <c r="I8778" s="510">
        <v>1066.0999999999999</v>
      </c>
    </row>
    <row r="8779" spans="3:9">
      <c r="C8779" s="870">
        <v>45837</v>
      </c>
      <c r="D8779" s="872">
        <v>0.25</v>
      </c>
      <c r="E8779" s="871">
        <v>649.29999999999995</v>
      </c>
      <c r="F8779" s="871">
        <v>475</v>
      </c>
      <c r="G8779" s="504">
        <v>649.29999999999995</v>
      </c>
      <c r="H8779" s="504">
        <v>475</v>
      </c>
      <c r="I8779" s="510">
        <v>1124.3</v>
      </c>
    </row>
    <row r="8780" spans="3:9">
      <c r="C8780" s="870">
        <v>45837</v>
      </c>
      <c r="D8780" s="872">
        <v>0.29166666666666669</v>
      </c>
      <c r="E8780" s="871">
        <v>577</v>
      </c>
      <c r="F8780" s="871">
        <v>420</v>
      </c>
      <c r="G8780" s="504">
        <v>577</v>
      </c>
      <c r="H8780" s="504">
        <v>420</v>
      </c>
      <c r="I8780" s="510">
        <v>997</v>
      </c>
    </row>
    <row r="8781" spans="3:9">
      <c r="C8781" s="870">
        <v>45837</v>
      </c>
      <c r="D8781" s="872">
        <v>0.33333333333333331</v>
      </c>
      <c r="E8781" s="871">
        <v>553.1</v>
      </c>
      <c r="F8781" s="871">
        <v>404</v>
      </c>
      <c r="G8781" s="504">
        <v>553.1</v>
      </c>
      <c r="H8781" s="504">
        <v>404</v>
      </c>
      <c r="I8781" s="510">
        <v>957.1</v>
      </c>
    </row>
    <row r="8782" spans="3:9">
      <c r="C8782" s="870">
        <v>45837</v>
      </c>
      <c r="D8782" s="872">
        <v>0.375</v>
      </c>
      <c r="E8782" s="871">
        <v>559.6</v>
      </c>
      <c r="F8782" s="871">
        <v>351</v>
      </c>
      <c r="G8782" s="504">
        <v>559.6</v>
      </c>
      <c r="H8782" s="504">
        <v>351</v>
      </c>
      <c r="I8782" s="510">
        <v>910.6</v>
      </c>
    </row>
    <row r="8783" spans="3:9">
      <c r="C8783" s="870">
        <v>45837</v>
      </c>
      <c r="D8783" s="872">
        <v>0.41666666666666669</v>
      </c>
      <c r="E8783" s="871">
        <v>625</v>
      </c>
      <c r="F8783" s="871">
        <v>394</v>
      </c>
      <c r="G8783" s="504">
        <v>625</v>
      </c>
      <c r="H8783" s="504">
        <v>394</v>
      </c>
      <c r="I8783" s="510">
        <v>1019</v>
      </c>
    </row>
    <row r="8784" spans="3:9">
      <c r="C8784" s="870">
        <v>45837</v>
      </c>
      <c r="D8784" s="872">
        <v>0.45833333333333331</v>
      </c>
      <c r="E8784" s="871">
        <v>645.70000000000005</v>
      </c>
      <c r="F8784" s="871">
        <v>450</v>
      </c>
      <c r="G8784" s="504">
        <v>645.70000000000005</v>
      </c>
      <c r="H8784" s="504">
        <v>450</v>
      </c>
      <c r="I8784" s="510">
        <v>1095.7</v>
      </c>
    </row>
    <row r="8785" spans="3:9">
      <c r="C8785" s="870">
        <v>45837</v>
      </c>
      <c r="D8785" s="872">
        <v>0.5</v>
      </c>
      <c r="E8785" s="871">
        <v>640</v>
      </c>
      <c r="F8785" s="871">
        <v>431</v>
      </c>
      <c r="G8785" s="504">
        <v>640</v>
      </c>
      <c r="H8785" s="504">
        <v>431</v>
      </c>
      <c r="I8785" s="510">
        <v>1071</v>
      </c>
    </row>
    <row r="8786" spans="3:9">
      <c r="C8786" s="870">
        <v>45837</v>
      </c>
      <c r="D8786" s="872">
        <v>0.54166666666666663</v>
      </c>
      <c r="E8786" s="871">
        <v>635.6</v>
      </c>
      <c r="F8786" s="871">
        <v>399</v>
      </c>
      <c r="G8786" s="504">
        <v>635.6</v>
      </c>
      <c r="H8786" s="504">
        <v>399</v>
      </c>
      <c r="I8786" s="510">
        <v>1034.5999999999999</v>
      </c>
    </row>
    <row r="8787" spans="3:9">
      <c r="C8787" s="870">
        <v>45837</v>
      </c>
      <c r="D8787" s="872">
        <v>0.58333333333333337</v>
      </c>
      <c r="E8787" s="871">
        <v>635</v>
      </c>
      <c r="F8787" s="871">
        <v>394</v>
      </c>
      <c r="G8787" s="504">
        <v>635</v>
      </c>
      <c r="H8787" s="504">
        <v>394</v>
      </c>
      <c r="I8787" s="510">
        <v>1029</v>
      </c>
    </row>
    <row r="8788" spans="3:9">
      <c r="C8788" s="870">
        <v>45837</v>
      </c>
      <c r="D8788" s="872">
        <v>0.625</v>
      </c>
      <c r="E8788" s="871">
        <v>635</v>
      </c>
      <c r="F8788" s="871">
        <v>397</v>
      </c>
      <c r="G8788" s="504">
        <v>635</v>
      </c>
      <c r="H8788" s="504">
        <v>397</v>
      </c>
      <c r="I8788" s="510">
        <v>1032</v>
      </c>
    </row>
    <row r="8789" spans="3:9">
      <c r="C8789" s="870">
        <v>45837</v>
      </c>
      <c r="D8789" s="872">
        <v>0.66666666666666663</v>
      </c>
      <c r="E8789" s="871">
        <v>634.9</v>
      </c>
      <c r="F8789" s="871">
        <v>400</v>
      </c>
      <c r="G8789" s="504">
        <v>634.9</v>
      </c>
      <c r="H8789" s="504">
        <v>400</v>
      </c>
      <c r="I8789" s="510">
        <v>1034.9000000000001</v>
      </c>
    </row>
    <row r="8790" spans="3:9">
      <c r="C8790" s="870">
        <v>45837</v>
      </c>
      <c r="D8790" s="872">
        <v>0.70833333333333337</v>
      </c>
      <c r="E8790" s="871">
        <v>713.5</v>
      </c>
      <c r="F8790" s="871">
        <v>457</v>
      </c>
      <c r="G8790" s="504">
        <v>713.5</v>
      </c>
      <c r="H8790" s="504">
        <v>457</v>
      </c>
      <c r="I8790" s="510">
        <v>1170.5</v>
      </c>
    </row>
    <row r="8791" spans="3:9">
      <c r="C8791" s="870">
        <v>45837</v>
      </c>
      <c r="D8791" s="872">
        <v>0.75</v>
      </c>
      <c r="E8791" s="871">
        <v>730</v>
      </c>
      <c r="F8791" s="871">
        <v>398</v>
      </c>
      <c r="G8791" s="504">
        <v>730</v>
      </c>
      <c r="H8791" s="504">
        <v>398</v>
      </c>
      <c r="I8791" s="510">
        <v>1128</v>
      </c>
    </row>
    <row r="8792" spans="3:9">
      <c r="C8792" s="870">
        <v>45837</v>
      </c>
      <c r="D8792" s="872">
        <v>0.79166666666666663</v>
      </c>
      <c r="E8792" s="871">
        <v>794</v>
      </c>
      <c r="F8792" s="871">
        <v>438</v>
      </c>
      <c r="G8792" s="504">
        <v>794</v>
      </c>
      <c r="H8792" s="504">
        <v>438</v>
      </c>
      <c r="I8792" s="510">
        <v>1232</v>
      </c>
    </row>
    <row r="8793" spans="3:9">
      <c r="C8793" s="870">
        <v>45837</v>
      </c>
      <c r="D8793" s="872">
        <v>0.83333333333333337</v>
      </c>
      <c r="E8793" s="871">
        <v>745.8</v>
      </c>
      <c r="F8793" s="871">
        <v>433</v>
      </c>
      <c r="G8793" s="504">
        <v>745.8</v>
      </c>
      <c r="H8793" s="504">
        <v>433</v>
      </c>
      <c r="I8793" s="510">
        <v>1178.8</v>
      </c>
    </row>
    <row r="8794" spans="3:9">
      <c r="C8794" s="870">
        <v>45837</v>
      </c>
      <c r="D8794" s="872">
        <v>0.875</v>
      </c>
      <c r="E8794" s="871">
        <v>660</v>
      </c>
      <c r="F8794" s="871">
        <v>496</v>
      </c>
      <c r="G8794" s="504">
        <v>660</v>
      </c>
      <c r="H8794" s="504">
        <v>496</v>
      </c>
      <c r="I8794" s="510">
        <v>1156</v>
      </c>
    </row>
    <row r="8795" spans="3:9">
      <c r="C8795" s="870">
        <v>45837</v>
      </c>
      <c r="D8795" s="872">
        <v>0.91666666666666663</v>
      </c>
      <c r="E8795" s="871">
        <v>605.9</v>
      </c>
      <c r="F8795" s="871">
        <v>480</v>
      </c>
      <c r="G8795" s="504">
        <v>605.9</v>
      </c>
      <c r="H8795" s="504">
        <v>480</v>
      </c>
      <c r="I8795" s="510">
        <v>1085.9000000000001</v>
      </c>
    </row>
    <row r="8796" spans="3:9">
      <c r="C8796" s="870">
        <v>45837</v>
      </c>
      <c r="D8796" s="872">
        <v>0.95833333333333337</v>
      </c>
      <c r="E8796" s="871">
        <v>565.20000000000005</v>
      </c>
      <c r="F8796" s="871">
        <v>434</v>
      </c>
      <c r="G8796" s="504">
        <v>565.20000000000005</v>
      </c>
      <c r="H8796" s="504">
        <v>434</v>
      </c>
      <c r="I8796" s="510">
        <v>999.2</v>
      </c>
    </row>
    <row r="8797" spans="3:9">
      <c r="C8797" s="870">
        <v>45838</v>
      </c>
      <c r="D8797" s="872">
        <v>0</v>
      </c>
      <c r="E8797" s="871">
        <v>719.2</v>
      </c>
      <c r="F8797" s="871">
        <v>356</v>
      </c>
      <c r="G8797" s="504">
        <v>719.2</v>
      </c>
      <c r="H8797" s="504">
        <v>356</v>
      </c>
      <c r="I8797" s="510">
        <v>1075.2</v>
      </c>
    </row>
    <row r="8798" spans="3:9">
      <c r="C8798" s="870">
        <v>45838</v>
      </c>
      <c r="D8798" s="872">
        <v>4.1666666666666664E-2</v>
      </c>
      <c r="E8798" s="871">
        <v>720.3</v>
      </c>
      <c r="F8798" s="871">
        <v>362</v>
      </c>
      <c r="G8798" s="504">
        <v>720.3</v>
      </c>
      <c r="H8798" s="504">
        <v>362</v>
      </c>
      <c r="I8798" s="510">
        <v>1082.3</v>
      </c>
    </row>
    <row r="8799" spans="3:9">
      <c r="C8799" s="870">
        <v>45838</v>
      </c>
      <c r="D8799" s="872">
        <v>8.3333333333333329E-2</v>
      </c>
      <c r="E8799" s="871">
        <v>718.4</v>
      </c>
      <c r="F8799" s="871">
        <v>394</v>
      </c>
      <c r="G8799" s="504">
        <v>718.4</v>
      </c>
      <c r="H8799" s="504">
        <v>394</v>
      </c>
      <c r="I8799" s="510">
        <v>1112.4000000000001</v>
      </c>
    </row>
    <row r="8800" spans="3:9">
      <c r="C8800" s="870">
        <v>45838</v>
      </c>
      <c r="D8800" s="872">
        <v>0.125</v>
      </c>
      <c r="E8800" s="871">
        <v>684.9</v>
      </c>
      <c r="F8800" s="871">
        <v>411</v>
      </c>
      <c r="G8800" s="504">
        <v>684.9</v>
      </c>
      <c r="H8800" s="504">
        <v>411</v>
      </c>
      <c r="I8800" s="510">
        <v>1095.9000000000001</v>
      </c>
    </row>
    <row r="8801" spans="3:9">
      <c r="C8801" s="870">
        <v>45838</v>
      </c>
      <c r="D8801" s="872">
        <v>0.16666666666666666</v>
      </c>
      <c r="E8801" s="871">
        <v>680</v>
      </c>
      <c r="F8801" s="871">
        <v>369</v>
      </c>
      <c r="G8801" s="504">
        <v>680</v>
      </c>
      <c r="H8801" s="504">
        <v>369</v>
      </c>
      <c r="I8801" s="510">
        <v>1049</v>
      </c>
    </row>
    <row r="8802" spans="3:9">
      <c r="C8802" s="870">
        <v>45838</v>
      </c>
      <c r="D8802" s="872">
        <v>0.20833333333333334</v>
      </c>
      <c r="E8802" s="871">
        <v>679.9</v>
      </c>
      <c r="F8802" s="871">
        <v>323</v>
      </c>
      <c r="G8802" s="504">
        <v>679.9</v>
      </c>
      <c r="H8802" s="504">
        <v>323</v>
      </c>
      <c r="I8802" s="510">
        <v>1002.9</v>
      </c>
    </row>
    <row r="8803" spans="3:9">
      <c r="C8803" s="870">
        <v>45838</v>
      </c>
      <c r="D8803" s="872">
        <v>0.25</v>
      </c>
      <c r="E8803" s="871">
        <v>679.7</v>
      </c>
      <c r="F8803" s="871">
        <v>430</v>
      </c>
      <c r="G8803" s="504">
        <v>679.7</v>
      </c>
      <c r="H8803" s="504">
        <v>430</v>
      </c>
      <c r="I8803" s="510">
        <v>1109.7</v>
      </c>
    </row>
    <row r="8804" spans="3:9">
      <c r="C8804" s="870">
        <v>45838</v>
      </c>
      <c r="D8804" s="872">
        <v>0.29166666666666669</v>
      </c>
      <c r="E8804" s="871">
        <v>689.9</v>
      </c>
      <c r="F8804" s="871">
        <v>478</v>
      </c>
      <c r="G8804" s="504">
        <v>689.9</v>
      </c>
      <c r="H8804" s="504">
        <v>478</v>
      </c>
      <c r="I8804" s="510">
        <v>1167.9000000000001</v>
      </c>
    </row>
    <row r="8805" spans="3:9">
      <c r="C8805" s="870">
        <v>45838</v>
      </c>
      <c r="D8805" s="872">
        <v>0.33333333333333331</v>
      </c>
      <c r="E8805" s="871">
        <v>623.20000000000005</v>
      </c>
      <c r="F8805" s="871">
        <v>501</v>
      </c>
      <c r="G8805" s="504">
        <v>623.20000000000005</v>
      </c>
      <c r="H8805" s="504">
        <v>501</v>
      </c>
      <c r="I8805" s="510">
        <v>1124.2</v>
      </c>
    </row>
    <row r="8806" spans="3:9">
      <c r="C8806" s="870">
        <v>45838</v>
      </c>
      <c r="D8806" s="872">
        <v>0.375</v>
      </c>
      <c r="E8806" s="871">
        <v>680</v>
      </c>
      <c r="F8806" s="871">
        <v>466</v>
      </c>
      <c r="G8806" s="504">
        <v>680</v>
      </c>
      <c r="H8806" s="504">
        <v>466</v>
      </c>
      <c r="I8806" s="510">
        <v>1146</v>
      </c>
    </row>
    <row r="8807" spans="3:9">
      <c r="C8807" s="870">
        <v>45838</v>
      </c>
      <c r="D8807" s="872">
        <v>0.41666666666666669</v>
      </c>
      <c r="E8807" s="871">
        <v>644.4</v>
      </c>
      <c r="F8807" s="871">
        <v>399</v>
      </c>
      <c r="G8807" s="504">
        <v>644.4</v>
      </c>
      <c r="H8807" s="504">
        <v>399</v>
      </c>
      <c r="I8807" s="510">
        <v>1043.4000000000001</v>
      </c>
    </row>
    <row r="8808" spans="3:9">
      <c r="C8808" s="870">
        <v>45838</v>
      </c>
      <c r="D8808" s="872">
        <v>0.45833333333333331</v>
      </c>
      <c r="E8808" s="871">
        <v>678.5</v>
      </c>
      <c r="F8808" s="871">
        <v>413</v>
      </c>
      <c r="G8808" s="504">
        <v>678.5</v>
      </c>
      <c r="H8808" s="504">
        <v>413</v>
      </c>
      <c r="I8808" s="510">
        <v>1091.5</v>
      </c>
    </row>
    <row r="8809" spans="3:9">
      <c r="C8809" s="870">
        <v>45838</v>
      </c>
      <c r="D8809" s="872">
        <v>0.5</v>
      </c>
      <c r="E8809" s="871">
        <v>674.5</v>
      </c>
      <c r="F8809" s="871">
        <v>455</v>
      </c>
      <c r="G8809" s="504">
        <v>674.5</v>
      </c>
      <c r="H8809" s="504">
        <v>455</v>
      </c>
      <c r="I8809" s="510">
        <v>1129.5</v>
      </c>
    </row>
    <row r="8810" spans="3:9">
      <c r="C8810" s="870">
        <v>45838</v>
      </c>
      <c r="D8810" s="872">
        <v>0.54166666666666663</v>
      </c>
      <c r="E8810" s="871">
        <v>641</v>
      </c>
      <c r="F8810" s="871">
        <v>481</v>
      </c>
      <c r="G8810" s="504">
        <v>641</v>
      </c>
      <c r="H8810" s="504">
        <v>481</v>
      </c>
      <c r="I8810" s="510">
        <v>1122</v>
      </c>
    </row>
    <row r="8811" spans="3:9">
      <c r="C8811" s="870">
        <v>45838</v>
      </c>
      <c r="D8811" s="872">
        <v>0.58333333333333337</v>
      </c>
      <c r="E8811" s="871">
        <v>667.4</v>
      </c>
      <c r="F8811" s="871">
        <v>454</v>
      </c>
      <c r="G8811" s="504">
        <v>667.4</v>
      </c>
      <c r="H8811" s="504">
        <v>454</v>
      </c>
      <c r="I8811" s="510">
        <v>1121.4000000000001</v>
      </c>
    </row>
    <row r="8812" spans="3:9">
      <c r="C8812" s="870">
        <v>45838</v>
      </c>
      <c r="D8812" s="872">
        <v>0.625</v>
      </c>
      <c r="E8812" s="871">
        <v>648.70000000000005</v>
      </c>
      <c r="F8812" s="871">
        <v>398</v>
      </c>
      <c r="G8812" s="504">
        <v>648.70000000000005</v>
      </c>
      <c r="H8812" s="504">
        <v>398</v>
      </c>
      <c r="I8812" s="510">
        <v>1046.7</v>
      </c>
    </row>
    <row r="8813" spans="3:9">
      <c r="C8813" s="870">
        <v>45838</v>
      </c>
      <c r="D8813" s="872">
        <v>0.66666666666666663</v>
      </c>
      <c r="E8813" s="871">
        <v>673.9</v>
      </c>
      <c r="F8813" s="871">
        <v>437</v>
      </c>
      <c r="G8813" s="504">
        <v>673.9</v>
      </c>
      <c r="H8813" s="504">
        <v>437</v>
      </c>
      <c r="I8813" s="510">
        <v>1110.9000000000001</v>
      </c>
    </row>
    <row r="8814" spans="3:9">
      <c r="C8814" s="870">
        <v>45838</v>
      </c>
      <c r="D8814" s="872">
        <v>0.70833333333333337</v>
      </c>
      <c r="E8814" s="871">
        <v>679.5</v>
      </c>
      <c r="F8814" s="871">
        <v>501</v>
      </c>
      <c r="G8814" s="504">
        <v>679.5</v>
      </c>
      <c r="H8814" s="504">
        <v>501</v>
      </c>
      <c r="I8814" s="510">
        <v>1180.5</v>
      </c>
    </row>
    <row r="8815" spans="3:9">
      <c r="C8815" s="870">
        <v>45838</v>
      </c>
      <c r="D8815" s="872">
        <v>0.75</v>
      </c>
      <c r="E8815" s="871">
        <v>706.1</v>
      </c>
      <c r="F8815" s="871">
        <v>470</v>
      </c>
      <c r="G8815" s="504">
        <v>706.1</v>
      </c>
      <c r="H8815" s="504">
        <v>470</v>
      </c>
      <c r="I8815" s="510">
        <v>1176.0999999999999</v>
      </c>
    </row>
    <row r="8816" spans="3:9">
      <c r="C8816" s="870">
        <v>45838</v>
      </c>
      <c r="D8816" s="872">
        <v>0.79166666666666663</v>
      </c>
      <c r="E8816" s="871">
        <v>720.1</v>
      </c>
      <c r="F8816" s="871">
        <v>450</v>
      </c>
      <c r="G8816" s="504">
        <v>720.1</v>
      </c>
      <c r="H8816" s="504">
        <v>450</v>
      </c>
      <c r="I8816" s="510">
        <v>1170.0999999999999</v>
      </c>
    </row>
    <row r="8817" spans="3:9">
      <c r="C8817" s="870">
        <v>45838</v>
      </c>
      <c r="D8817" s="872">
        <v>0.83333333333333337</v>
      </c>
      <c r="E8817" s="871">
        <v>720</v>
      </c>
      <c r="F8817" s="871">
        <v>450</v>
      </c>
      <c r="G8817" s="504">
        <v>720</v>
      </c>
      <c r="H8817" s="504">
        <v>450</v>
      </c>
      <c r="I8817" s="510">
        <v>1170</v>
      </c>
    </row>
    <row r="8818" spans="3:9">
      <c r="C8818" s="870">
        <v>45838</v>
      </c>
      <c r="D8818" s="872">
        <v>0.875</v>
      </c>
      <c r="E8818" s="871">
        <v>680.1</v>
      </c>
      <c r="F8818" s="871">
        <v>427</v>
      </c>
      <c r="G8818" s="504">
        <v>680.1</v>
      </c>
      <c r="H8818" s="504">
        <v>427</v>
      </c>
      <c r="I8818" s="510">
        <v>1107.0999999999999</v>
      </c>
    </row>
    <row r="8819" spans="3:9">
      <c r="C8819" s="870">
        <v>45838</v>
      </c>
      <c r="D8819" s="872">
        <v>0.91666666666666663</v>
      </c>
      <c r="E8819" s="871">
        <v>659.9</v>
      </c>
      <c r="F8819" s="871">
        <v>399</v>
      </c>
      <c r="G8819" s="504">
        <v>659.9</v>
      </c>
      <c r="H8819" s="504">
        <v>399</v>
      </c>
      <c r="I8819" s="510">
        <v>1058.9000000000001</v>
      </c>
    </row>
    <row r="8820" spans="3:9">
      <c r="C8820" s="880">
        <v>45838</v>
      </c>
      <c r="D8820" s="882">
        <v>0.95833333333333337</v>
      </c>
      <c r="E8820" s="881">
        <v>659.9</v>
      </c>
      <c r="F8820" s="881">
        <v>402</v>
      </c>
      <c r="G8820" s="876">
        <v>659.9</v>
      </c>
      <c r="H8820" s="876">
        <v>402</v>
      </c>
      <c r="I8820" s="877">
        <v>1061.9000000000001</v>
      </c>
    </row>
  </sheetData>
  <mergeCells count="14">
    <mergeCell ref="D52:F52"/>
    <mergeCell ref="G27:W27"/>
    <mergeCell ref="I8:T8"/>
    <mergeCell ref="I20:T20"/>
    <mergeCell ref="G10:G11"/>
    <mergeCell ref="H10:H11"/>
    <mergeCell ref="I10:T10"/>
    <mergeCell ref="E10:E11"/>
    <mergeCell ref="F10:F11"/>
    <mergeCell ref="G4:T7"/>
    <mergeCell ref="C10:C11"/>
    <mergeCell ref="D10:D11"/>
    <mergeCell ref="C28:C29"/>
    <mergeCell ref="D28:F29"/>
  </mergeCells>
  <conditionalFormatting sqref="G29:W29">
    <cfRule type="cellIs" dxfId="98" priority="6" operator="notEqual">
      <formula>"mg/L"</formula>
    </cfRule>
  </conditionalFormatting>
  <dataValidations count="1">
    <dataValidation type="list" allowBlank="1" showInputMessage="1" sqref="G29:W29" xr:uid="{00000000-0002-0000-2300-000002000000}">
      <formula1>"[select],μg/L,mg/L,g/L"</formula1>
    </dataValidation>
  </dataValidations>
  <pageMargins left="0.7" right="0.7" top="0.75" bottom="0.75" header="0.3" footer="0.3"/>
  <pageSetup paperSize="9" scale="62" fitToWidth="0"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tabColor rgb="FF92D050"/>
    <pageSetUpPr fitToPage="1"/>
  </sheetPr>
  <dimension ref="A3:V824"/>
  <sheetViews>
    <sheetView topLeftCell="C1" zoomScale="85" zoomScaleNormal="85" workbookViewId="0">
      <selection activeCell="F4" sqref="F4:S5"/>
    </sheetView>
  </sheetViews>
  <sheetFormatPr defaultColWidth="9.28515625" defaultRowHeight="15"/>
  <cols>
    <col min="1" max="1" width="2.7109375" style="130" customWidth="1"/>
    <col min="2" max="2" width="2.7109375" style="1" customWidth="1"/>
    <col min="3" max="3" width="30.7109375" style="1" customWidth="1"/>
    <col min="4" max="4" width="1.7109375" style="1" customWidth="1"/>
    <col min="5" max="6" width="15.7109375" style="1" customWidth="1"/>
    <col min="7" max="19" width="10.7109375" style="1" customWidth="1"/>
    <col min="20" max="20" width="2.7109375" style="1" customWidth="1"/>
    <col min="21" max="21" width="10.7109375" style="1" customWidth="1"/>
    <col min="22" max="22" width="13.28515625" style="1" customWidth="1"/>
    <col min="23" max="24" width="2.7109375" style="1" customWidth="1"/>
    <col min="25" max="16384" width="9.28515625" style="1"/>
  </cols>
  <sheetData>
    <row r="3" spans="3:22" ht="23.25">
      <c r="C3" s="16" t="s">
        <v>9</v>
      </c>
      <c r="D3" s="17"/>
      <c r="E3" s="17"/>
      <c r="F3" s="17"/>
      <c r="G3" s="17"/>
      <c r="H3" s="18" t="s">
        <v>2088</v>
      </c>
      <c r="I3" s="17"/>
      <c r="J3" s="17"/>
      <c r="K3" s="17"/>
      <c r="L3" s="17"/>
      <c r="M3" s="17"/>
      <c r="N3" s="17"/>
      <c r="O3" s="17"/>
      <c r="P3" s="17"/>
      <c r="Q3" s="17"/>
      <c r="R3" s="17"/>
      <c r="S3" s="17"/>
      <c r="T3" s="17"/>
      <c r="U3" s="17"/>
      <c r="V3" s="17"/>
    </row>
    <row r="4" spans="3:22" ht="23.25" customHeight="1">
      <c r="C4" s="16" t="s">
        <v>11</v>
      </c>
      <c r="D4" s="17"/>
      <c r="E4" s="17"/>
      <c r="F4" s="1034" t="s">
        <v>2089</v>
      </c>
      <c r="G4" s="1035"/>
      <c r="H4" s="1035"/>
      <c r="I4" s="1035"/>
      <c r="J4" s="1035"/>
      <c r="K4" s="1035"/>
      <c r="L4" s="1035"/>
      <c r="M4" s="1035"/>
      <c r="N4" s="1035"/>
      <c r="O4" s="1035"/>
      <c r="P4" s="1035"/>
      <c r="Q4" s="1035"/>
      <c r="R4" s="1035"/>
      <c r="S4" s="1036"/>
      <c r="T4" s="411"/>
      <c r="U4" s="411"/>
      <c r="V4" s="17"/>
    </row>
    <row r="5" spans="3:22" ht="101.25" customHeight="1">
      <c r="C5" s="17" t="s">
        <v>661</v>
      </c>
      <c r="D5" s="17"/>
      <c r="E5" s="17"/>
      <c r="F5" s="1039"/>
      <c r="G5" s="1040"/>
      <c r="H5" s="1040"/>
      <c r="I5" s="1040"/>
      <c r="J5" s="1040"/>
      <c r="K5" s="1040"/>
      <c r="L5" s="1040"/>
      <c r="M5" s="1040"/>
      <c r="N5" s="1040"/>
      <c r="O5" s="1040"/>
      <c r="P5" s="1040"/>
      <c r="Q5" s="1040"/>
      <c r="R5" s="1040"/>
      <c r="S5" s="1041"/>
      <c r="T5" s="17"/>
      <c r="U5" s="17"/>
      <c r="V5" s="17"/>
    </row>
    <row r="6" spans="3:22" ht="24" customHeight="1">
      <c r="C6" s="20"/>
      <c r="D6" s="17"/>
      <c r="E6" s="17"/>
      <c r="F6" s="51" t="s">
        <v>689</v>
      </c>
      <c r="G6" s="17"/>
      <c r="H6" s="1114" t="s">
        <v>2090</v>
      </c>
      <c r="I6" s="1115"/>
      <c r="J6" s="1115"/>
      <c r="K6" s="1115"/>
      <c r="L6" s="1115"/>
      <c r="M6" s="1115"/>
      <c r="N6" s="1115"/>
      <c r="O6" s="1115"/>
      <c r="P6" s="1115"/>
      <c r="Q6" s="1115"/>
      <c r="R6" s="1115"/>
      <c r="S6" s="1116"/>
      <c r="T6" s="17"/>
      <c r="U6" s="17"/>
      <c r="V6" s="17"/>
    </row>
    <row r="7" spans="3:22" ht="23.25">
      <c r="C7" s="20" t="s">
        <v>2091</v>
      </c>
      <c r="D7" s="17"/>
      <c r="E7" s="17"/>
      <c r="F7" s="17"/>
      <c r="G7" s="17"/>
      <c r="H7" s="17"/>
      <c r="I7" s="17"/>
      <c r="J7" s="17"/>
      <c r="K7" s="17"/>
      <c r="L7" s="17"/>
      <c r="M7" s="17"/>
      <c r="N7" s="17"/>
      <c r="O7" s="17"/>
      <c r="P7" s="17"/>
      <c r="Q7" s="17"/>
      <c r="R7" s="17"/>
      <c r="S7" s="17"/>
      <c r="T7" s="17"/>
      <c r="U7" s="17"/>
      <c r="V7" s="17"/>
    </row>
    <row r="8" spans="3:22">
      <c r="C8" s="17"/>
      <c r="D8" s="17"/>
      <c r="E8" s="17"/>
      <c r="F8" s="17"/>
      <c r="G8" s="17"/>
      <c r="H8" s="1027" t="s">
        <v>1632</v>
      </c>
      <c r="I8" s="1027"/>
      <c r="J8" s="1027"/>
      <c r="K8" s="1027"/>
      <c r="L8" s="1027"/>
      <c r="M8" s="1027"/>
      <c r="N8" s="1027"/>
      <c r="O8" s="1027"/>
      <c r="P8" s="1027"/>
      <c r="Q8" s="1027"/>
      <c r="R8" s="1027"/>
      <c r="S8" s="1027"/>
      <c r="T8" s="17"/>
      <c r="U8" s="17"/>
      <c r="V8" s="17"/>
    </row>
    <row r="9" spans="3:22">
      <c r="C9" s="17"/>
      <c r="D9" s="17"/>
      <c r="E9" s="54" t="s">
        <v>2036</v>
      </c>
      <c r="F9" s="54" t="s">
        <v>2037</v>
      </c>
      <c r="G9" s="54" t="s">
        <v>472</v>
      </c>
      <c r="H9" s="103" t="s">
        <v>574</v>
      </c>
      <c r="I9" s="103" t="s">
        <v>575</v>
      </c>
      <c r="J9" s="103" t="s">
        <v>576</v>
      </c>
      <c r="K9" s="103" t="s">
        <v>577</v>
      </c>
      <c r="L9" s="103" t="s">
        <v>578</v>
      </c>
      <c r="M9" s="103" t="s">
        <v>579</v>
      </c>
      <c r="N9" s="103" t="s">
        <v>580</v>
      </c>
      <c r="O9" s="103" t="s">
        <v>581</v>
      </c>
      <c r="P9" s="103" t="s">
        <v>582</v>
      </c>
      <c r="Q9" s="103" t="s">
        <v>583</v>
      </c>
      <c r="R9" s="103" t="s">
        <v>584</v>
      </c>
      <c r="S9" s="103" t="s">
        <v>585</v>
      </c>
      <c r="T9" s="17"/>
      <c r="U9" s="17"/>
      <c r="V9" s="17"/>
    </row>
    <row r="10" spans="3:22">
      <c r="C10" s="51" t="s">
        <v>2092</v>
      </c>
      <c r="D10" s="17"/>
      <c r="E10" s="157"/>
      <c r="F10" s="98">
        <f>SUM(H10:S10)</f>
        <v>0</v>
      </c>
      <c r="G10" s="11" t="s">
        <v>342</v>
      </c>
      <c r="H10" s="99"/>
      <c r="I10" s="99"/>
      <c r="J10" s="99"/>
      <c r="K10" s="99"/>
      <c r="L10" s="99"/>
      <c r="M10" s="99"/>
      <c r="N10" s="99"/>
      <c r="O10" s="99"/>
      <c r="P10" s="99"/>
      <c r="Q10" s="99"/>
      <c r="R10" s="99"/>
      <c r="S10" s="99"/>
      <c r="T10" s="17"/>
      <c r="U10" s="17"/>
      <c r="V10" s="17"/>
    </row>
    <row r="11" spans="3:22">
      <c r="C11" s="17"/>
      <c r="D11" s="17"/>
      <c r="E11" s="17"/>
      <c r="F11" s="17"/>
      <c r="G11" s="17"/>
      <c r="H11" s="17"/>
      <c r="I11" s="17"/>
      <c r="J11" s="17"/>
      <c r="K11" s="17"/>
      <c r="L11" s="17"/>
      <c r="M11" s="17"/>
      <c r="N11" s="17"/>
      <c r="O11" s="17"/>
      <c r="P11" s="17"/>
      <c r="Q11" s="17"/>
      <c r="R11" s="17"/>
      <c r="S11" s="17"/>
      <c r="T11" s="17"/>
      <c r="U11" s="17"/>
      <c r="V11" s="17"/>
    </row>
    <row r="12" spans="3:22" ht="23.25">
      <c r="C12" s="20" t="s">
        <v>2093</v>
      </c>
      <c r="D12" s="17"/>
      <c r="E12" s="17"/>
      <c r="F12" s="17"/>
      <c r="G12" s="17"/>
      <c r="H12" s="17"/>
      <c r="I12" s="17"/>
      <c r="J12" s="17"/>
      <c r="K12" s="17"/>
      <c r="L12" s="17"/>
      <c r="M12" s="17"/>
      <c r="N12" s="17"/>
      <c r="O12" s="17"/>
      <c r="P12" s="17"/>
      <c r="Q12" s="17"/>
      <c r="R12" s="17"/>
      <c r="S12" s="17"/>
      <c r="T12" s="17"/>
      <c r="U12" s="17"/>
      <c r="V12" s="17"/>
    </row>
    <row r="13" spans="3:22">
      <c r="C13" s="17"/>
      <c r="D13" s="17"/>
      <c r="E13" s="17"/>
      <c r="F13" s="17"/>
      <c r="G13" s="17"/>
      <c r="H13" s="17"/>
      <c r="I13" s="17"/>
      <c r="J13" s="17"/>
      <c r="K13" s="17"/>
      <c r="L13" s="17"/>
      <c r="M13" s="17"/>
      <c r="N13" s="17"/>
      <c r="O13" s="17"/>
      <c r="P13" s="17"/>
      <c r="Q13" s="17"/>
      <c r="R13" s="17"/>
      <c r="S13" s="17"/>
      <c r="T13" s="17"/>
      <c r="U13" s="17"/>
      <c r="V13" s="17"/>
    </row>
    <row r="14" spans="3:22" ht="18">
      <c r="C14" s="34" t="s">
        <v>2094</v>
      </c>
      <c r="D14" s="17"/>
      <c r="E14" s="17"/>
      <c r="F14" s="17"/>
      <c r="G14" s="17"/>
      <c r="H14" s="17"/>
      <c r="I14" s="17"/>
      <c r="J14" s="17"/>
      <c r="K14" s="17"/>
      <c r="L14" s="17"/>
      <c r="M14" s="17"/>
      <c r="N14" s="17"/>
      <c r="O14" s="17"/>
      <c r="P14" s="17"/>
      <c r="Q14" s="17"/>
      <c r="R14" s="17"/>
      <c r="S14" s="17"/>
      <c r="T14" s="17"/>
      <c r="U14" s="17"/>
      <c r="V14" s="17"/>
    </row>
    <row r="15" spans="3:22">
      <c r="C15" s="17"/>
      <c r="D15" s="17"/>
      <c r="E15" s="965" t="s">
        <v>2050</v>
      </c>
      <c r="F15" s="965" t="s">
        <v>2051</v>
      </c>
      <c r="G15" s="965" t="s">
        <v>472</v>
      </c>
      <c r="H15" s="1027" t="s">
        <v>1632</v>
      </c>
      <c r="I15" s="1027"/>
      <c r="J15" s="1027"/>
      <c r="K15" s="1027"/>
      <c r="L15" s="1027"/>
      <c r="M15" s="1027"/>
      <c r="N15" s="1027"/>
      <c r="O15" s="1027"/>
      <c r="P15" s="1027"/>
      <c r="Q15" s="1027"/>
      <c r="R15" s="1027"/>
      <c r="S15" s="1027"/>
      <c r="T15" s="17"/>
      <c r="U15" s="103" t="s">
        <v>2095</v>
      </c>
      <c r="V15" s="103" t="s">
        <v>2096</v>
      </c>
    </row>
    <row r="16" spans="3:22">
      <c r="C16" s="17" t="s">
        <v>772</v>
      </c>
      <c r="D16" s="17"/>
      <c r="E16" s="966"/>
      <c r="F16" s="966"/>
      <c r="G16" s="966"/>
      <c r="H16" s="103" t="s">
        <v>574</v>
      </c>
      <c r="I16" s="103" t="s">
        <v>575</v>
      </c>
      <c r="J16" s="103" t="s">
        <v>576</v>
      </c>
      <c r="K16" s="103" t="s">
        <v>577</v>
      </c>
      <c r="L16" s="103" t="s">
        <v>578</v>
      </c>
      <c r="M16" s="103" t="s">
        <v>579</v>
      </c>
      <c r="N16" s="103" t="s">
        <v>580</v>
      </c>
      <c r="O16" s="103" t="s">
        <v>581</v>
      </c>
      <c r="P16" s="103" t="s">
        <v>582</v>
      </c>
      <c r="Q16" s="103" t="s">
        <v>583</v>
      </c>
      <c r="R16" s="103" t="s">
        <v>584</v>
      </c>
      <c r="S16" s="103" t="s">
        <v>585</v>
      </c>
      <c r="T16" s="17"/>
      <c r="U16" s="11" t="s">
        <v>2097</v>
      </c>
      <c r="V16" s="11" t="s">
        <v>1654</v>
      </c>
    </row>
    <row r="17" spans="3:22">
      <c r="C17" s="263" t="s">
        <v>2098</v>
      </c>
      <c r="D17" s="17"/>
      <c r="E17" s="333">
        <v>238.66666666666666</v>
      </c>
      <c r="F17" s="43">
        <f>AVERAGE(H17:S17)</f>
        <v>241.91666666666666</v>
      </c>
      <c r="G17" s="11" t="s">
        <v>2054</v>
      </c>
      <c r="H17" s="565">
        <v>224</v>
      </c>
      <c r="I17" s="566">
        <v>229</v>
      </c>
      <c r="J17" s="566">
        <v>213</v>
      </c>
      <c r="K17" s="566">
        <v>210</v>
      </c>
      <c r="L17" s="566">
        <v>257</v>
      </c>
      <c r="M17" s="566">
        <v>244</v>
      </c>
      <c r="N17" s="566">
        <v>229</v>
      </c>
      <c r="O17" s="566">
        <v>245</v>
      </c>
      <c r="P17" s="566">
        <v>251</v>
      </c>
      <c r="Q17" s="566">
        <v>246</v>
      </c>
      <c r="R17" s="566">
        <v>305</v>
      </c>
      <c r="S17" s="566">
        <v>250</v>
      </c>
      <c r="T17" s="17"/>
      <c r="U17" s="100"/>
      <c r="V17" s="5">
        <f>PI()*(U17/2)^2</f>
        <v>0</v>
      </c>
    </row>
    <row r="18" spans="3:22">
      <c r="C18" s="264" t="s">
        <v>2099</v>
      </c>
      <c r="D18" s="17"/>
      <c r="E18" s="333">
        <v>227.75</v>
      </c>
      <c r="F18" s="43">
        <f t="shared" ref="F18:F31" si="0">AVERAGE(H18:S18)</f>
        <v>236.91666666666666</v>
      </c>
      <c r="G18" s="11" t="s">
        <v>2054</v>
      </c>
      <c r="H18" s="567">
        <v>219</v>
      </c>
      <c r="I18" s="568">
        <v>218</v>
      </c>
      <c r="J18" s="568">
        <v>223</v>
      </c>
      <c r="K18" s="568">
        <v>200</v>
      </c>
      <c r="L18" s="568">
        <v>255</v>
      </c>
      <c r="M18" s="568">
        <v>238</v>
      </c>
      <c r="N18" s="568">
        <v>224</v>
      </c>
      <c r="O18" s="568">
        <v>250</v>
      </c>
      <c r="P18" s="568">
        <v>240</v>
      </c>
      <c r="Q18" s="568">
        <v>234</v>
      </c>
      <c r="R18" s="568">
        <v>300</v>
      </c>
      <c r="S18" s="568">
        <v>242</v>
      </c>
      <c r="T18" s="17"/>
      <c r="U18" s="100"/>
      <c r="V18" s="5">
        <f t="shared" ref="V18:V33" si="1">PI()*(U18/2)^2</f>
        <v>0</v>
      </c>
    </row>
    <row r="19" spans="3:22">
      <c r="C19" s="263" t="s">
        <v>2100</v>
      </c>
      <c r="D19" s="17"/>
      <c r="E19" s="333">
        <v>223.5</v>
      </c>
      <c r="F19" s="43">
        <f t="shared" si="0"/>
        <v>231.33333333333334</v>
      </c>
      <c r="G19" s="11" t="s">
        <v>2054</v>
      </c>
      <c r="H19" s="567">
        <v>221</v>
      </c>
      <c r="I19" s="568">
        <v>209</v>
      </c>
      <c r="J19" s="568">
        <v>217</v>
      </c>
      <c r="K19" s="568">
        <v>190</v>
      </c>
      <c r="L19" s="568">
        <v>252</v>
      </c>
      <c r="M19" s="568">
        <v>224</v>
      </c>
      <c r="N19" s="568">
        <v>222</v>
      </c>
      <c r="O19" s="568">
        <v>238</v>
      </c>
      <c r="P19" s="568">
        <v>236</v>
      </c>
      <c r="Q19" s="568">
        <v>236</v>
      </c>
      <c r="R19" s="568">
        <v>298</v>
      </c>
      <c r="S19" s="568">
        <v>233</v>
      </c>
      <c r="T19" s="17"/>
      <c r="U19" s="100"/>
      <c r="V19" s="5">
        <f t="shared" si="1"/>
        <v>0</v>
      </c>
    </row>
    <row r="20" spans="3:22">
      <c r="C20" s="263" t="s">
        <v>2101</v>
      </c>
      <c r="D20" s="17"/>
      <c r="E20" s="333">
        <v>214.91666666666666</v>
      </c>
      <c r="F20" s="43">
        <f t="shared" si="0"/>
        <v>219</v>
      </c>
      <c r="G20" s="11" t="s">
        <v>2054</v>
      </c>
      <c r="H20" s="567">
        <v>199</v>
      </c>
      <c r="I20" s="568">
        <v>197</v>
      </c>
      <c r="J20" s="568">
        <v>202</v>
      </c>
      <c r="K20" s="568">
        <v>169</v>
      </c>
      <c r="L20" s="568">
        <v>239</v>
      </c>
      <c r="M20" s="568">
        <v>225</v>
      </c>
      <c r="N20" s="568">
        <v>203</v>
      </c>
      <c r="O20" s="568">
        <v>243</v>
      </c>
      <c r="P20" s="568">
        <v>221</v>
      </c>
      <c r="Q20" s="568">
        <v>214</v>
      </c>
      <c r="R20" s="568">
        <v>281</v>
      </c>
      <c r="S20" s="568">
        <v>235</v>
      </c>
      <c r="T20" s="17"/>
      <c r="U20" s="100"/>
      <c r="V20" s="5">
        <f t="shared" si="1"/>
        <v>0</v>
      </c>
    </row>
    <row r="21" spans="3:22">
      <c r="C21" s="263" t="s">
        <v>2102</v>
      </c>
      <c r="D21" s="17"/>
      <c r="E21" s="333">
        <v>216.58333333333334</v>
      </c>
      <c r="F21" s="43">
        <f t="shared" si="0"/>
        <v>212</v>
      </c>
      <c r="G21" s="11" t="s">
        <v>2054</v>
      </c>
      <c r="H21" s="567">
        <v>199</v>
      </c>
      <c r="I21" s="568">
        <v>188</v>
      </c>
      <c r="J21" s="568">
        <v>197</v>
      </c>
      <c r="K21" s="568">
        <v>169</v>
      </c>
      <c r="L21" s="568">
        <v>222</v>
      </c>
      <c r="M21" s="568">
        <v>215</v>
      </c>
      <c r="N21" s="568">
        <v>194</v>
      </c>
      <c r="O21" s="568">
        <v>238</v>
      </c>
      <c r="P21" s="568">
        <v>215</v>
      </c>
      <c r="Q21" s="568">
        <v>208</v>
      </c>
      <c r="R21" s="568">
        <v>272</v>
      </c>
      <c r="S21" s="568">
        <v>227</v>
      </c>
      <c r="T21" s="17"/>
      <c r="U21" s="100"/>
      <c r="V21" s="5">
        <f t="shared" si="1"/>
        <v>0</v>
      </c>
    </row>
    <row r="22" spans="3:22">
      <c r="C22" s="263" t="s">
        <v>2103</v>
      </c>
      <c r="D22" s="17"/>
      <c r="E22" s="333">
        <v>206.08333333333334</v>
      </c>
      <c r="F22" s="43">
        <f t="shared" si="0"/>
        <v>212.16666666666666</v>
      </c>
      <c r="G22" s="11" t="s">
        <v>2054</v>
      </c>
      <c r="H22" s="567">
        <v>191</v>
      </c>
      <c r="I22" s="568">
        <v>177</v>
      </c>
      <c r="J22" s="568">
        <v>202</v>
      </c>
      <c r="K22" s="568">
        <v>164</v>
      </c>
      <c r="L22" s="568">
        <v>217</v>
      </c>
      <c r="M22" s="568">
        <v>208</v>
      </c>
      <c r="N22" s="568">
        <v>206</v>
      </c>
      <c r="O22" s="568">
        <v>257</v>
      </c>
      <c r="P22" s="568">
        <v>205</v>
      </c>
      <c r="Q22" s="568">
        <v>227</v>
      </c>
      <c r="R22" s="568">
        <v>274</v>
      </c>
      <c r="S22" s="568">
        <v>218</v>
      </c>
      <c r="T22" s="17"/>
      <c r="U22" s="100"/>
      <c r="V22" s="5">
        <f t="shared" si="1"/>
        <v>0</v>
      </c>
    </row>
    <row r="23" spans="3:22">
      <c r="C23" s="263" t="s">
        <v>2104</v>
      </c>
      <c r="D23" s="17"/>
      <c r="E23" s="333">
        <v>203.08333333333334</v>
      </c>
      <c r="F23" s="43">
        <f t="shared" si="0"/>
        <v>202.5</v>
      </c>
      <c r="G23" s="11" t="s">
        <v>2054</v>
      </c>
      <c r="H23" s="567">
        <v>189</v>
      </c>
      <c r="I23" s="568">
        <v>179</v>
      </c>
      <c r="J23" s="568">
        <v>183</v>
      </c>
      <c r="K23" s="568">
        <v>162</v>
      </c>
      <c r="L23" s="568">
        <v>215</v>
      </c>
      <c r="M23" s="568">
        <v>198</v>
      </c>
      <c r="N23" s="568">
        <v>191</v>
      </c>
      <c r="O23" s="568">
        <v>235</v>
      </c>
      <c r="P23" s="568">
        <v>203</v>
      </c>
      <c r="Q23" s="568">
        <v>201</v>
      </c>
      <c r="R23" s="568">
        <v>254</v>
      </c>
      <c r="S23" s="568">
        <v>220</v>
      </c>
      <c r="T23" s="17"/>
      <c r="U23" s="100"/>
      <c r="V23" s="5">
        <f t="shared" si="1"/>
        <v>0</v>
      </c>
    </row>
    <row r="24" spans="3:22">
      <c r="C24" s="263" t="s">
        <v>2105</v>
      </c>
      <c r="D24" s="17"/>
      <c r="E24" s="333">
        <v>205.91666666666666</v>
      </c>
      <c r="F24" s="43">
        <f t="shared" ref="F24:F28" si="2">AVERAGE(H24:S24)</f>
        <v>213.91666666666666</v>
      </c>
      <c r="G24" s="11" t="s">
        <v>2054</v>
      </c>
      <c r="H24" s="567">
        <v>206</v>
      </c>
      <c r="I24" s="568">
        <v>191</v>
      </c>
      <c r="J24" s="568">
        <v>197</v>
      </c>
      <c r="K24" s="568">
        <v>178</v>
      </c>
      <c r="L24" s="568">
        <v>217</v>
      </c>
      <c r="M24" s="568">
        <v>210</v>
      </c>
      <c r="N24" s="568">
        <v>205</v>
      </c>
      <c r="O24" s="568">
        <v>244</v>
      </c>
      <c r="P24" s="568">
        <v>207</v>
      </c>
      <c r="Q24" s="568">
        <v>221</v>
      </c>
      <c r="R24" s="568">
        <v>261</v>
      </c>
      <c r="S24" s="568">
        <v>230</v>
      </c>
      <c r="T24" s="17"/>
      <c r="U24" s="100"/>
      <c r="V24" s="5">
        <f t="shared" ref="V24:V28" si="3">PI()*(U24/2)^2</f>
        <v>0</v>
      </c>
    </row>
    <row r="25" spans="3:22">
      <c r="C25" s="263" t="s">
        <v>2106</v>
      </c>
      <c r="D25" s="17"/>
      <c r="E25" s="333">
        <v>208</v>
      </c>
      <c r="F25" s="43">
        <f t="shared" si="2"/>
        <v>210.33333333333334</v>
      </c>
      <c r="G25" s="11" t="s">
        <v>2054</v>
      </c>
      <c r="H25" s="567">
        <v>203</v>
      </c>
      <c r="I25" s="568">
        <v>184</v>
      </c>
      <c r="J25" s="568">
        <v>192</v>
      </c>
      <c r="K25" s="568">
        <v>177</v>
      </c>
      <c r="L25" s="568">
        <v>213</v>
      </c>
      <c r="M25" s="568">
        <v>211</v>
      </c>
      <c r="N25" s="568">
        <v>200</v>
      </c>
      <c r="O25" s="568">
        <v>243</v>
      </c>
      <c r="P25" s="568">
        <v>200</v>
      </c>
      <c r="Q25" s="568">
        <v>222</v>
      </c>
      <c r="R25" s="568">
        <v>254</v>
      </c>
      <c r="S25" s="568">
        <v>225</v>
      </c>
      <c r="T25" s="17"/>
      <c r="U25" s="100"/>
      <c r="V25" s="5">
        <f t="shared" si="3"/>
        <v>0</v>
      </c>
    </row>
    <row r="26" spans="3:22">
      <c r="C26" s="263" t="s">
        <v>2107</v>
      </c>
      <c r="D26" s="17"/>
      <c r="E26" s="333">
        <v>412.08333333333331</v>
      </c>
      <c r="F26" s="43">
        <f t="shared" si="2"/>
        <v>433.83333333333331</v>
      </c>
      <c r="G26" s="11" t="s">
        <v>2054</v>
      </c>
      <c r="H26" s="567">
        <v>437</v>
      </c>
      <c r="I26" s="568">
        <v>427</v>
      </c>
      <c r="J26" s="568">
        <v>448</v>
      </c>
      <c r="K26" s="568">
        <v>412</v>
      </c>
      <c r="L26" s="568">
        <v>430</v>
      </c>
      <c r="M26" s="568">
        <v>457</v>
      </c>
      <c r="N26" s="568">
        <v>446</v>
      </c>
      <c r="O26" s="568">
        <v>383</v>
      </c>
      <c r="P26" s="568">
        <v>430</v>
      </c>
      <c r="Q26" s="568">
        <v>434</v>
      </c>
      <c r="R26" s="568">
        <v>473</v>
      </c>
      <c r="S26" s="568">
        <v>429</v>
      </c>
      <c r="T26" s="17"/>
      <c r="U26" s="100"/>
      <c r="V26" s="5">
        <f t="shared" si="3"/>
        <v>0</v>
      </c>
    </row>
    <row r="27" spans="3:22">
      <c r="C27" s="263" t="s">
        <v>2108</v>
      </c>
      <c r="D27" s="17"/>
      <c r="E27" s="333">
        <v>318.41666666666669</v>
      </c>
      <c r="F27" s="43">
        <f t="shared" si="2"/>
        <v>351.66666666666669</v>
      </c>
      <c r="G27" s="11" t="s">
        <v>2054</v>
      </c>
      <c r="H27" s="567">
        <v>354</v>
      </c>
      <c r="I27" s="568">
        <v>342</v>
      </c>
      <c r="J27" s="568">
        <v>355</v>
      </c>
      <c r="K27" s="568">
        <v>339</v>
      </c>
      <c r="L27" s="568">
        <v>367</v>
      </c>
      <c r="M27" s="568">
        <v>330</v>
      </c>
      <c r="N27" s="568">
        <v>327</v>
      </c>
      <c r="O27" s="568">
        <v>340</v>
      </c>
      <c r="P27" s="568">
        <v>362</v>
      </c>
      <c r="Q27" s="568">
        <v>351</v>
      </c>
      <c r="R27" s="568">
        <v>402</v>
      </c>
      <c r="S27" s="568">
        <v>351</v>
      </c>
      <c r="T27" s="17"/>
      <c r="U27" s="100"/>
      <c r="V27" s="5">
        <f t="shared" si="3"/>
        <v>0</v>
      </c>
    </row>
    <row r="28" spans="3:22">
      <c r="C28" s="263" t="s">
        <v>2109</v>
      </c>
      <c r="D28" s="17"/>
      <c r="E28" s="333">
        <v>282.5</v>
      </c>
      <c r="F28" s="43">
        <f t="shared" si="2"/>
        <v>303.91666666666669</v>
      </c>
      <c r="G28" s="11" t="s">
        <v>2054</v>
      </c>
      <c r="H28" s="567">
        <v>302</v>
      </c>
      <c r="I28" s="568">
        <v>295</v>
      </c>
      <c r="J28" s="568">
        <v>307</v>
      </c>
      <c r="K28" s="568">
        <v>286</v>
      </c>
      <c r="L28" s="568">
        <v>324</v>
      </c>
      <c r="M28" s="568">
        <v>289</v>
      </c>
      <c r="N28" s="568">
        <v>276</v>
      </c>
      <c r="O28" s="568">
        <v>285</v>
      </c>
      <c r="P28" s="568">
        <v>313</v>
      </c>
      <c r="Q28" s="568">
        <v>296</v>
      </c>
      <c r="R28" s="568">
        <v>356</v>
      </c>
      <c r="S28" s="568">
        <v>318</v>
      </c>
      <c r="T28" s="17"/>
      <c r="U28" s="100"/>
      <c r="V28" s="5">
        <f t="shared" si="3"/>
        <v>0</v>
      </c>
    </row>
    <row r="29" spans="3:22">
      <c r="C29" s="263" t="s">
        <v>2110</v>
      </c>
      <c r="D29" s="17"/>
      <c r="E29" s="333">
        <v>340</v>
      </c>
      <c r="F29" s="43">
        <f t="shared" si="0"/>
        <v>347.75</v>
      </c>
      <c r="G29" s="11" t="s">
        <v>2054</v>
      </c>
      <c r="H29" s="567">
        <v>344</v>
      </c>
      <c r="I29" s="568">
        <v>350</v>
      </c>
      <c r="J29" s="568">
        <v>350</v>
      </c>
      <c r="K29" s="568">
        <v>305</v>
      </c>
      <c r="L29" s="568">
        <v>352</v>
      </c>
      <c r="M29" s="568">
        <v>364</v>
      </c>
      <c r="N29" s="568">
        <v>346</v>
      </c>
      <c r="O29" s="568">
        <v>355</v>
      </c>
      <c r="P29" s="568">
        <v>332</v>
      </c>
      <c r="Q29" s="568">
        <v>345</v>
      </c>
      <c r="R29" s="568">
        <v>378</v>
      </c>
      <c r="S29" s="568">
        <v>352</v>
      </c>
      <c r="T29" s="17"/>
      <c r="U29" s="100"/>
      <c r="V29" s="5">
        <f t="shared" si="1"/>
        <v>0</v>
      </c>
    </row>
    <row r="30" spans="3:22">
      <c r="C30" s="263" t="s">
        <v>2111</v>
      </c>
      <c r="D30" s="17"/>
      <c r="E30" s="333">
        <v>292.25</v>
      </c>
      <c r="F30" s="43">
        <f t="shared" si="0"/>
        <v>305.41666666666669</v>
      </c>
      <c r="G30" s="11" t="s">
        <v>2054</v>
      </c>
      <c r="H30" s="567">
        <v>288</v>
      </c>
      <c r="I30" s="568">
        <v>301</v>
      </c>
      <c r="J30" s="568">
        <v>305</v>
      </c>
      <c r="K30" s="568">
        <v>278</v>
      </c>
      <c r="L30" s="568">
        <v>316</v>
      </c>
      <c r="M30" s="568">
        <v>313</v>
      </c>
      <c r="N30" s="568">
        <v>298</v>
      </c>
      <c r="O30" s="568">
        <v>312</v>
      </c>
      <c r="P30" s="568">
        <v>312</v>
      </c>
      <c r="Q30" s="568">
        <v>299</v>
      </c>
      <c r="R30" s="568">
        <v>352</v>
      </c>
      <c r="S30" s="568">
        <v>291</v>
      </c>
      <c r="T30" s="17"/>
      <c r="U30" s="100"/>
      <c r="V30" s="5">
        <f t="shared" si="1"/>
        <v>0</v>
      </c>
    </row>
    <row r="31" spans="3:22">
      <c r="C31" s="263" t="s">
        <v>2112</v>
      </c>
      <c r="D31" s="17"/>
      <c r="E31" s="333">
        <v>269</v>
      </c>
      <c r="F31" s="43">
        <f t="shared" si="0"/>
        <v>276.25</v>
      </c>
      <c r="G31" s="11" t="s">
        <v>2054</v>
      </c>
      <c r="H31" s="567">
        <v>251</v>
      </c>
      <c r="I31" s="568">
        <v>251</v>
      </c>
      <c r="J31" s="568">
        <v>261</v>
      </c>
      <c r="K31" s="568">
        <v>246</v>
      </c>
      <c r="L31" s="568">
        <v>296</v>
      </c>
      <c r="M31" s="568">
        <v>283</v>
      </c>
      <c r="N31" s="568">
        <v>266</v>
      </c>
      <c r="O31" s="568">
        <v>293</v>
      </c>
      <c r="P31" s="568">
        <v>287</v>
      </c>
      <c r="Q31" s="568">
        <v>272</v>
      </c>
      <c r="R31" s="568">
        <v>334</v>
      </c>
      <c r="S31" s="568">
        <v>275</v>
      </c>
      <c r="T31" s="17"/>
      <c r="U31" s="100"/>
      <c r="V31" s="5">
        <f t="shared" si="1"/>
        <v>0</v>
      </c>
    </row>
    <row r="32" spans="3:22">
      <c r="C32" s="45"/>
      <c r="D32" s="17"/>
      <c r="E32" s="157"/>
      <c r="F32" s="5"/>
      <c r="G32" s="11" t="s">
        <v>2054</v>
      </c>
      <c r="H32" s="569"/>
      <c r="I32" s="569"/>
      <c r="J32" s="569"/>
      <c r="K32" s="569"/>
      <c r="L32" s="569"/>
      <c r="M32" s="569"/>
      <c r="N32" s="569"/>
      <c r="O32" s="569"/>
      <c r="P32" s="569"/>
      <c r="Q32" s="569"/>
      <c r="R32" s="569"/>
      <c r="S32" s="569"/>
      <c r="T32" s="17"/>
      <c r="U32" s="100"/>
      <c r="V32" s="5">
        <f t="shared" si="1"/>
        <v>0</v>
      </c>
    </row>
    <row r="33" spans="3:22">
      <c r="C33" s="45"/>
      <c r="D33" s="17"/>
      <c r="E33" s="374"/>
      <c r="F33" s="5"/>
      <c r="G33" s="11" t="s">
        <v>2054</v>
      </c>
      <c r="H33" s="569"/>
      <c r="I33" s="569"/>
      <c r="J33" s="569"/>
      <c r="K33" s="569"/>
      <c r="L33" s="569"/>
      <c r="M33" s="569"/>
      <c r="N33" s="569"/>
      <c r="O33" s="569"/>
      <c r="P33" s="569"/>
      <c r="Q33" s="569"/>
      <c r="R33" s="569"/>
      <c r="S33" s="569"/>
      <c r="T33" s="17"/>
      <c r="U33" s="100"/>
      <c r="V33" s="5">
        <f t="shared" si="1"/>
        <v>0</v>
      </c>
    </row>
    <row r="34" spans="3:22">
      <c r="C34" s="17"/>
      <c r="D34" s="17"/>
      <c r="E34" s="17"/>
      <c r="F34" s="17"/>
      <c r="G34" s="17"/>
      <c r="H34" s="17"/>
      <c r="I34" s="17"/>
      <c r="J34" s="17"/>
      <c r="K34" s="17"/>
      <c r="L34" s="17"/>
      <c r="M34" s="17"/>
      <c r="N34" s="17"/>
      <c r="O34" s="17"/>
      <c r="P34" s="17"/>
      <c r="Q34" s="17"/>
      <c r="R34" s="17"/>
      <c r="S34" s="17"/>
      <c r="T34" s="17"/>
      <c r="U34" s="17"/>
      <c r="V34" s="17"/>
    </row>
    <row r="35" spans="3:22">
      <c r="C35" s="101" t="s">
        <v>2113</v>
      </c>
      <c r="D35" s="17"/>
      <c r="E35" s="374"/>
      <c r="F35" s="5">
        <f>AVERAGE(H35:S35)</f>
        <v>266.59444444444438</v>
      </c>
      <c r="G35" s="11" t="s">
        <v>2054</v>
      </c>
      <c r="H35" s="5">
        <f>AVERAGE(H17:H33)</f>
        <v>255.13333333333333</v>
      </c>
      <c r="I35" s="5">
        <f t="shared" ref="I35:S35" si="4">AVERAGE(I17:I33)</f>
        <v>249.2</v>
      </c>
      <c r="J35" s="5">
        <f t="shared" si="4"/>
        <v>256.8</v>
      </c>
      <c r="K35" s="5">
        <f t="shared" si="4"/>
        <v>232.33333333333334</v>
      </c>
      <c r="L35" s="5">
        <f t="shared" si="4"/>
        <v>278.13333333333333</v>
      </c>
      <c r="M35" s="5">
        <f t="shared" si="4"/>
        <v>267.26666666666665</v>
      </c>
      <c r="N35" s="5">
        <f t="shared" si="4"/>
        <v>255.53333333333333</v>
      </c>
      <c r="O35" s="5">
        <f t="shared" si="4"/>
        <v>277.39999999999998</v>
      </c>
      <c r="P35" s="5">
        <f t="shared" si="4"/>
        <v>267.60000000000002</v>
      </c>
      <c r="Q35" s="5">
        <f t="shared" si="4"/>
        <v>267.06666666666666</v>
      </c>
      <c r="R35" s="5">
        <f t="shared" si="4"/>
        <v>319.60000000000002</v>
      </c>
      <c r="S35" s="5">
        <f t="shared" si="4"/>
        <v>273.06666666666666</v>
      </c>
      <c r="T35" s="17"/>
      <c r="U35" s="17"/>
      <c r="V35" s="17"/>
    </row>
    <row r="36" spans="3:22">
      <c r="C36" s="17"/>
      <c r="D36" s="17"/>
      <c r="E36" s="17"/>
      <c r="F36" s="17"/>
      <c r="G36" s="17"/>
      <c r="H36" s="17"/>
      <c r="I36" s="17"/>
      <c r="J36" s="17"/>
      <c r="K36" s="17"/>
      <c r="L36" s="17"/>
      <c r="M36" s="17"/>
      <c r="N36" s="17"/>
      <c r="O36" s="17"/>
      <c r="P36" s="17"/>
      <c r="Q36" s="17"/>
      <c r="R36" s="17"/>
      <c r="S36" s="17"/>
      <c r="T36" s="17"/>
      <c r="U36" s="17"/>
      <c r="V36" s="17"/>
    </row>
    <row r="37" spans="3:22" ht="18">
      <c r="C37" s="34" t="s">
        <v>2055</v>
      </c>
      <c r="D37" s="17"/>
      <c r="E37" s="17"/>
      <c r="F37" s="17"/>
      <c r="G37" s="17"/>
      <c r="H37" s="17"/>
      <c r="I37" s="17"/>
      <c r="J37" s="17"/>
      <c r="K37" s="17"/>
      <c r="L37" s="17"/>
      <c r="M37" s="17"/>
      <c r="N37" s="17"/>
      <c r="O37" s="17"/>
      <c r="P37" s="17"/>
      <c r="Q37" s="17"/>
      <c r="R37" s="17"/>
      <c r="S37" s="17"/>
      <c r="T37" s="17"/>
      <c r="U37" s="17"/>
      <c r="V37" s="17"/>
    </row>
    <row r="38" spans="3:22">
      <c r="C38" s="17"/>
      <c r="D38" s="17"/>
      <c r="E38" s="965" t="s">
        <v>2114</v>
      </c>
      <c r="F38" s="965" t="s">
        <v>2050</v>
      </c>
      <c r="G38" s="965" t="s">
        <v>472</v>
      </c>
      <c r="H38" s="1027" t="s">
        <v>1632</v>
      </c>
      <c r="I38" s="1027"/>
      <c r="J38" s="1027"/>
      <c r="K38" s="1027"/>
      <c r="L38" s="1027"/>
      <c r="M38" s="1027"/>
      <c r="N38" s="1027"/>
      <c r="O38" s="1027"/>
      <c r="P38" s="1027"/>
      <c r="Q38" s="1027"/>
      <c r="R38" s="1027"/>
      <c r="S38" s="1027"/>
      <c r="T38" s="17"/>
      <c r="U38" s="17"/>
      <c r="V38" s="17"/>
    </row>
    <row r="39" spans="3:22">
      <c r="C39" s="17"/>
      <c r="D39" s="17"/>
      <c r="E39" s="966"/>
      <c r="F39" s="966"/>
      <c r="G39" s="966"/>
      <c r="H39" s="103" t="s">
        <v>574</v>
      </c>
      <c r="I39" s="103" t="s">
        <v>575</v>
      </c>
      <c r="J39" s="103" t="s">
        <v>576</v>
      </c>
      <c r="K39" s="103" t="s">
        <v>577</v>
      </c>
      <c r="L39" s="103" t="s">
        <v>578</v>
      </c>
      <c r="M39" s="103" t="s">
        <v>579</v>
      </c>
      <c r="N39" s="103" t="s">
        <v>580</v>
      </c>
      <c r="O39" s="103" t="s">
        <v>581</v>
      </c>
      <c r="P39" s="103" t="s">
        <v>582</v>
      </c>
      <c r="Q39" s="103" t="s">
        <v>583</v>
      </c>
      <c r="R39" s="103" t="s">
        <v>584</v>
      </c>
      <c r="S39" s="103" t="s">
        <v>585</v>
      </c>
      <c r="T39" s="17"/>
      <c r="U39" s="17"/>
      <c r="V39" s="17"/>
    </row>
    <row r="40" spans="3:22">
      <c r="C40" s="45" t="str">
        <f>C17</f>
        <v xml:space="preserve">Processing Tank 101    </v>
      </c>
      <c r="D40" s="17"/>
      <c r="E40" s="157">
        <v>10.560833333333333</v>
      </c>
      <c r="F40" s="98">
        <f>AVERAGE(H40:S40)</f>
        <v>10.419166666666667</v>
      </c>
      <c r="G40" s="11" t="s">
        <v>2055</v>
      </c>
      <c r="H40" s="570">
        <v>10.42</v>
      </c>
      <c r="I40" s="571">
        <v>10.36</v>
      </c>
      <c r="J40" s="571">
        <v>10.42</v>
      </c>
      <c r="K40" s="571">
        <v>10.48</v>
      </c>
      <c r="L40" s="571">
        <v>10.49</v>
      </c>
      <c r="M40" s="571">
        <v>10.46</v>
      </c>
      <c r="N40" s="571">
        <v>10.45</v>
      </c>
      <c r="O40" s="571">
        <v>10.4</v>
      </c>
      <c r="P40" s="571">
        <v>10.33</v>
      </c>
      <c r="Q40" s="571">
        <v>10.4</v>
      </c>
      <c r="R40" s="571">
        <v>10.35</v>
      </c>
      <c r="S40" s="571">
        <v>10.47</v>
      </c>
      <c r="T40" s="17"/>
      <c r="U40" s="17"/>
      <c r="V40" s="17"/>
    </row>
    <row r="41" spans="3:22">
      <c r="C41" s="45" t="str">
        <f t="shared" ref="C41:C54" si="5">C18</f>
        <v xml:space="preserve">Processing Tank 102    </v>
      </c>
      <c r="D41" s="17"/>
      <c r="E41" s="157">
        <v>10.6175</v>
      </c>
      <c r="F41" s="98">
        <f t="shared" ref="F41:F54" si="6">AVERAGE(H41:S41)</f>
        <v>10.505833333333333</v>
      </c>
      <c r="G41" s="11" t="s">
        <v>2055</v>
      </c>
      <c r="H41" s="572">
        <v>10.5</v>
      </c>
      <c r="I41" s="573">
        <v>10.5</v>
      </c>
      <c r="J41" s="573">
        <v>10.6</v>
      </c>
      <c r="K41" s="573">
        <v>10.54</v>
      </c>
      <c r="L41" s="573">
        <v>10.53</v>
      </c>
      <c r="M41" s="573">
        <v>10.53</v>
      </c>
      <c r="N41" s="573">
        <v>10.52</v>
      </c>
      <c r="O41" s="573">
        <v>10.53</v>
      </c>
      <c r="P41" s="573">
        <v>10.42</v>
      </c>
      <c r="Q41" s="573">
        <v>10.4</v>
      </c>
      <c r="R41" s="573">
        <v>10.51</v>
      </c>
      <c r="S41" s="573">
        <v>10.49</v>
      </c>
      <c r="T41" s="17"/>
      <c r="U41" s="17"/>
      <c r="V41" s="17"/>
    </row>
    <row r="42" spans="3:22">
      <c r="C42" s="45" t="str">
        <f t="shared" si="5"/>
        <v xml:space="preserve">Processing Tank 1    </v>
      </c>
      <c r="D42" s="17"/>
      <c r="E42" s="157">
        <v>10.591666666666667</v>
      </c>
      <c r="F42" s="98">
        <f t="shared" si="6"/>
        <v>10.473333333333334</v>
      </c>
      <c r="G42" s="11" t="s">
        <v>2055</v>
      </c>
      <c r="H42" s="572">
        <v>10.46</v>
      </c>
      <c r="I42" s="573">
        <v>10.49</v>
      </c>
      <c r="J42" s="573">
        <v>10.55</v>
      </c>
      <c r="K42" s="573">
        <v>10.47</v>
      </c>
      <c r="L42" s="573">
        <v>10.51</v>
      </c>
      <c r="M42" s="573">
        <v>10.5</v>
      </c>
      <c r="N42" s="573">
        <v>10.53</v>
      </c>
      <c r="O42" s="573">
        <v>10.48</v>
      </c>
      <c r="P42" s="573">
        <v>10.41</v>
      </c>
      <c r="Q42" s="573">
        <v>10.33</v>
      </c>
      <c r="R42" s="573">
        <v>10.48</v>
      </c>
      <c r="S42" s="573">
        <v>10.47</v>
      </c>
      <c r="T42" s="17"/>
      <c r="U42" s="17"/>
      <c r="V42" s="17"/>
    </row>
    <row r="43" spans="3:22">
      <c r="C43" s="45" t="str">
        <f t="shared" si="5"/>
        <v xml:space="preserve">Processing Tank 2    </v>
      </c>
      <c r="D43" s="17"/>
      <c r="E43" s="157">
        <v>10.545</v>
      </c>
      <c r="F43" s="98">
        <f t="shared" si="6"/>
        <v>10.442499999999999</v>
      </c>
      <c r="G43" s="11" t="s">
        <v>2055</v>
      </c>
      <c r="H43" s="572">
        <v>10.44</v>
      </c>
      <c r="I43" s="573">
        <v>10.46</v>
      </c>
      <c r="J43" s="573">
        <v>10.51</v>
      </c>
      <c r="K43" s="573">
        <v>10.43</v>
      </c>
      <c r="L43" s="573">
        <v>10.45</v>
      </c>
      <c r="M43" s="573">
        <v>10.49</v>
      </c>
      <c r="N43" s="573">
        <v>10.47</v>
      </c>
      <c r="O43" s="573">
        <v>10.49</v>
      </c>
      <c r="P43" s="573">
        <v>10.3</v>
      </c>
      <c r="Q43" s="573">
        <v>10.3</v>
      </c>
      <c r="R43" s="573">
        <v>10.53</v>
      </c>
      <c r="S43" s="573">
        <v>10.44</v>
      </c>
      <c r="T43" s="17"/>
      <c r="U43" s="17"/>
      <c r="V43" s="17"/>
    </row>
    <row r="44" spans="3:22">
      <c r="C44" s="45" t="str">
        <f t="shared" si="5"/>
        <v xml:space="preserve">Processing Tank 3    </v>
      </c>
      <c r="D44" s="17"/>
      <c r="E44" s="157">
        <v>10.593333333333334</v>
      </c>
      <c r="F44" s="98">
        <f t="shared" si="6"/>
        <v>10.465833333333334</v>
      </c>
      <c r="G44" s="11" t="s">
        <v>2055</v>
      </c>
      <c r="H44" s="572">
        <v>10.53</v>
      </c>
      <c r="I44" s="573">
        <v>10.5</v>
      </c>
      <c r="J44" s="573">
        <v>10.5</v>
      </c>
      <c r="K44" s="573">
        <v>10.49</v>
      </c>
      <c r="L44" s="573">
        <v>10.52</v>
      </c>
      <c r="M44" s="573">
        <v>10.52</v>
      </c>
      <c r="N44" s="573">
        <v>10.5</v>
      </c>
      <c r="O44" s="573">
        <v>10.5</v>
      </c>
      <c r="P44" s="573">
        <v>10.34</v>
      </c>
      <c r="Q44" s="573">
        <v>10.3</v>
      </c>
      <c r="R44" s="573">
        <v>10.43</v>
      </c>
      <c r="S44" s="573">
        <v>10.46</v>
      </c>
      <c r="T44" s="17"/>
      <c r="U44" s="17"/>
      <c r="V44" s="17"/>
    </row>
    <row r="45" spans="3:22">
      <c r="C45" s="45" t="str">
        <f t="shared" si="5"/>
        <v xml:space="preserve">Processing Tank 4    </v>
      </c>
      <c r="D45" s="17"/>
      <c r="E45" s="157">
        <v>10.548333333333334</v>
      </c>
      <c r="F45" s="98">
        <f t="shared" si="6"/>
        <v>10.466666666666667</v>
      </c>
      <c r="G45" s="11" t="s">
        <v>2055</v>
      </c>
      <c r="H45" s="572">
        <v>10.47</v>
      </c>
      <c r="I45" s="573">
        <v>10.47</v>
      </c>
      <c r="J45" s="573">
        <v>10.49</v>
      </c>
      <c r="K45" s="573">
        <v>10.5</v>
      </c>
      <c r="L45" s="573">
        <v>10.5</v>
      </c>
      <c r="M45" s="573">
        <v>10.52</v>
      </c>
      <c r="N45" s="573">
        <v>10.48</v>
      </c>
      <c r="O45" s="573">
        <v>10.52</v>
      </c>
      <c r="P45" s="573">
        <v>10.36</v>
      </c>
      <c r="Q45" s="573">
        <v>10.37</v>
      </c>
      <c r="R45" s="573">
        <v>10.42</v>
      </c>
      <c r="S45" s="573">
        <v>10.5</v>
      </c>
      <c r="T45" s="17"/>
      <c r="U45" s="17"/>
      <c r="V45" s="17"/>
    </row>
    <row r="46" spans="3:22">
      <c r="C46" s="45" t="str">
        <f t="shared" si="5"/>
        <v xml:space="preserve">Processing Tank 5    </v>
      </c>
      <c r="D46" s="17"/>
      <c r="E46" s="157">
        <v>10.561666666666666</v>
      </c>
      <c r="F46" s="98">
        <f t="shared" si="6"/>
        <v>10.437499999999998</v>
      </c>
      <c r="G46" s="11" t="s">
        <v>2055</v>
      </c>
      <c r="H46" s="572">
        <v>10.48</v>
      </c>
      <c r="I46" s="573">
        <v>10.45</v>
      </c>
      <c r="J46" s="573">
        <v>10.43</v>
      </c>
      <c r="K46" s="573">
        <v>10.42</v>
      </c>
      <c r="L46" s="573">
        <v>10.47</v>
      </c>
      <c r="M46" s="573">
        <v>10.47</v>
      </c>
      <c r="N46" s="573">
        <v>10.44</v>
      </c>
      <c r="O46" s="573">
        <v>10.54</v>
      </c>
      <c r="P46" s="573">
        <v>10.34</v>
      </c>
      <c r="Q46" s="573">
        <v>10.3</v>
      </c>
      <c r="R46" s="573">
        <v>10.46</v>
      </c>
      <c r="S46" s="573">
        <v>10.45</v>
      </c>
      <c r="T46" s="17"/>
      <c r="U46" s="17"/>
      <c r="V46" s="17"/>
    </row>
    <row r="47" spans="3:22">
      <c r="C47" s="45" t="str">
        <f t="shared" si="5"/>
        <v xml:space="preserve">Processing Tank 6    </v>
      </c>
      <c r="D47" s="17"/>
      <c r="E47" s="157">
        <v>10.559166666666668</v>
      </c>
      <c r="F47" s="98">
        <f t="shared" si="6"/>
        <v>10.429166666666667</v>
      </c>
      <c r="G47" s="11" t="s">
        <v>2055</v>
      </c>
      <c r="H47" s="572">
        <v>10.57</v>
      </c>
      <c r="I47" s="573">
        <v>10.44</v>
      </c>
      <c r="J47" s="573">
        <v>10.35</v>
      </c>
      <c r="K47" s="573">
        <v>10.09</v>
      </c>
      <c r="L47" s="573">
        <v>10.46</v>
      </c>
      <c r="M47" s="573">
        <v>10.54</v>
      </c>
      <c r="N47" s="573">
        <v>10.5</v>
      </c>
      <c r="O47" s="573">
        <v>10.53</v>
      </c>
      <c r="P47" s="573">
        <v>10.34</v>
      </c>
      <c r="Q47" s="573">
        <v>10.36</v>
      </c>
      <c r="R47" s="573">
        <v>10.45</v>
      </c>
      <c r="S47" s="573">
        <v>10.52</v>
      </c>
      <c r="T47" s="17"/>
      <c r="U47" s="17"/>
      <c r="V47" s="17"/>
    </row>
    <row r="48" spans="3:22">
      <c r="C48" s="45" t="str">
        <f t="shared" si="5"/>
        <v xml:space="preserve">Processing Tank 7    </v>
      </c>
      <c r="D48" s="17"/>
      <c r="E48" s="157">
        <v>10.500000000000002</v>
      </c>
      <c r="F48" s="98">
        <f t="shared" si="6"/>
        <v>10.391666666666667</v>
      </c>
      <c r="G48" s="11" t="s">
        <v>2055</v>
      </c>
      <c r="H48" s="572">
        <v>10.54</v>
      </c>
      <c r="I48" s="573">
        <v>10.38</v>
      </c>
      <c r="J48" s="573">
        <v>10.32</v>
      </c>
      <c r="K48" s="573">
        <v>10.029999999999999</v>
      </c>
      <c r="L48" s="573">
        <v>10.56</v>
      </c>
      <c r="M48" s="573">
        <v>10.47</v>
      </c>
      <c r="N48" s="573">
        <v>10.47</v>
      </c>
      <c r="O48" s="573">
        <v>10.46</v>
      </c>
      <c r="P48" s="573">
        <v>10.29</v>
      </c>
      <c r="Q48" s="573">
        <v>10.27</v>
      </c>
      <c r="R48" s="573">
        <v>10.51</v>
      </c>
      <c r="S48" s="573">
        <v>10.4</v>
      </c>
      <c r="T48" s="17"/>
      <c r="U48" s="17"/>
      <c r="V48" s="17"/>
    </row>
    <row r="49" spans="3:19">
      <c r="C49" s="45" t="str">
        <f t="shared" si="5"/>
        <v>Processing Tank 501</v>
      </c>
      <c r="D49" s="17"/>
      <c r="E49" s="157">
        <v>11.066666666666665</v>
      </c>
      <c r="F49" s="98">
        <f t="shared" si="6"/>
        <v>10.908333333333331</v>
      </c>
      <c r="G49" s="11" t="s">
        <v>2055</v>
      </c>
      <c r="H49" s="572">
        <v>11.05</v>
      </c>
      <c r="I49" s="573">
        <v>11</v>
      </c>
      <c r="J49" s="573">
        <v>10.89</v>
      </c>
      <c r="K49" s="573">
        <v>10.96</v>
      </c>
      <c r="L49" s="573">
        <v>10.9</v>
      </c>
      <c r="M49" s="573">
        <v>10.9</v>
      </c>
      <c r="N49" s="573">
        <v>10.95</v>
      </c>
      <c r="O49" s="573">
        <v>10.82</v>
      </c>
      <c r="P49" s="573">
        <v>10.84</v>
      </c>
      <c r="Q49" s="573">
        <v>10.88</v>
      </c>
      <c r="R49" s="573">
        <v>10.82</v>
      </c>
      <c r="S49" s="573">
        <v>10.89</v>
      </c>
    </row>
    <row r="50" spans="3:19">
      <c r="C50" s="45" t="str">
        <f t="shared" si="5"/>
        <v>Processing Tank 502</v>
      </c>
      <c r="D50" s="17"/>
      <c r="E50" s="157">
        <v>10.854166666666666</v>
      </c>
      <c r="F50" s="98">
        <f t="shared" si="6"/>
        <v>10.729166666666666</v>
      </c>
      <c r="G50" s="11" t="s">
        <v>2055</v>
      </c>
      <c r="H50" s="572">
        <v>10.79</v>
      </c>
      <c r="I50" s="573">
        <v>10.7</v>
      </c>
      <c r="J50" s="573">
        <v>10.81</v>
      </c>
      <c r="K50" s="573">
        <v>10.79</v>
      </c>
      <c r="L50" s="573">
        <v>10.73</v>
      </c>
      <c r="M50" s="573">
        <v>10.75</v>
      </c>
      <c r="N50" s="573">
        <v>10.72</v>
      </c>
      <c r="O50" s="573">
        <v>10.58</v>
      </c>
      <c r="P50" s="573">
        <v>10.73</v>
      </c>
      <c r="Q50" s="573">
        <v>10.73</v>
      </c>
      <c r="R50" s="573">
        <v>10.61</v>
      </c>
      <c r="S50" s="573">
        <v>10.81</v>
      </c>
    </row>
    <row r="51" spans="3:19">
      <c r="C51" s="45" t="str">
        <f t="shared" si="5"/>
        <v>Processing Tank 503</v>
      </c>
      <c r="D51" s="17"/>
      <c r="E51" s="157">
        <v>10.770833333333334</v>
      </c>
      <c r="F51" s="98">
        <f t="shared" ref="F51:F53" si="7">AVERAGE(H51:S51)</f>
        <v>10.666666666666666</v>
      </c>
      <c r="G51" s="11" t="s">
        <v>2055</v>
      </c>
      <c r="H51" s="572">
        <v>10.75</v>
      </c>
      <c r="I51" s="573">
        <v>10.6</v>
      </c>
      <c r="J51" s="573">
        <v>10.73</v>
      </c>
      <c r="K51" s="573">
        <v>10.72</v>
      </c>
      <c r="L51" s="573">
        <v>10.67</v>
      </c>
      <c r="M51" s="573">
        <v>10.67</v>
      </c>
      <c r="N51" s="573">
        <v>10.67</v>
      </c>
      <c r="O51" s="573">
        <v>10.53</v>
      </c>
      <c r="P51" s="573">
        <v>10.64</v>
      </c>
      <c r="Q51" s="573">
        <v>10.66</v>
      </c>
      <c r="R51" s="573">
        <v>10.6</v>
      </c>
      <c r="S51" s="573">
        <v>10.76</v>
      </c>
    </row>
    <row r="52" spans="3:19">
      <c r="C52" s="45" t="str">
        <f t="shared" si="5"/>
        <v>Processing Tank 504</v>
      </c>
      <c r="D52" s="17"/>
      <c r="E52" s="157">
        <v>10.845833333333333</v>
      </c>
      <c r="F52" s="98">
        <f t="shared" si="7"/>
        <v>10.688333333333333</v>
      </c>
      <c r="G52" s="11" t="s">
        <v>2055</v>
      </c>
      <c r="H52" s="572">
        <v>10.84</v>
      </c>
      <c r="I52" s="573">
        <v>10.68</v>
      </c>
      <c r="J52" s="573">
        <v>10.72</v>
      </c>
      <c r="K52" s="573">
        <v>10.7</v>
      </c>
      <c r="L52" s="573">
        <v>10.69</v>
      </c>
      <c r="M52" s="573">
        <v>10.72</v>
      </c>
      <c r="N52" s="573">
        <v>10.75</v>
      </c>
      <c r="O52" s="573">
        <v>10.67</v>
      </c>
      <c r="P52" s="573">
        <v>10.38</v>
      </c>
      <c r="Q52" s="573">
        <v>10.65</v>
      </c>
      <c r="R52" s="573">
        <v>10.67</v>
      </c>
      <c r="S52" s="573">
        <v>10.79</v>
      </c>
    </row>
    <row r="53" spans="3:19">
      <c r="C53" s="45" t="str">
        <f t="shared" si="5"/>
        <v>Processing Tank 505</v>
      </c>
      <c r="D53" s="17"/>
      <c r="E53" s="157">
        <v>10.729166666666666</v>
      </c>
      <c r="F53" s="98">
        <f t="shared" si="7"/>
        <v>10.531666666666665</v>
      </c>
      <c r="G53" s="11" t="s">
        <v>2055</v>
      </c>
      <c r="H53" s="572">
        <v>10.63</v>
      </c>
      <c r="I53" s="573">
        <v>10.54</v>
      </c>
      <c r="J53" s="573">
        <v>10.53</v>
      </c>
      <c r="K53" s="573">
        <v>10.62</v>
      </c>
      <c r="L53" s="573">
        <v>10.57</v>
      </c>
      <c r="M53" s="573">
        <v>10.58</v>
      </c>
      <c r="N53" s="573">
        <v>10.54</v>
      </c>
      <c r="O53" s="573">
        <v>10.44</v>
      </c>
      <c r="P53" s="573">
        <v>10.53</v>
      </c>
      <c r="Q53" s="573">
        <v>10.44</v>
      </c>
      <c r="R53" s="573">
        <v>10.44</v>
      </c>
      <c r="S53" s="573">
        <v>10.52</v>
      </c>
    </row>
    <row r="54" spans="3:19">
      <c r="C54" s="45" t="str">
        <f t="shared" si="5"/>
        <v>Processing Tank 506</v>
      </c>
      <c r="D54" s="17"/>
      <c r="E54" s="157">
        <v>10.672500000000001</v>
      </c>
      <c r="F54" s="98">
        <f t="shared" si="6"/>
        <v>10.525833333333333</v>
      </c>
      <c r="G54" s="11" t="s">
        <v>2055</v>
      </c>
      <c r="H54" s="572">
        <v>10.55</v>
      </c>
      <c r="I54" s="573">
        <v>10.49</v>
      </c>
      <c r="J54" s="573">
        <v>10.44</v>
      </c>
      <c r="K54" s="573">
        <v>10.63</v>
      </c>
      <c r="L54" s="573">
        <v>10.61</v>
      </c>
      <c r="M54" s="573">
        <v>10.59</v>
      </c>
      <c r="N54" s="573">
        <v>10.56</v>
      </c>
      <c r="O54" s="573">
        <v>10.47</v>
      </c>
      <c r="P54" s="573">
        <v>10.48</v>
      </c>
      <c r="Q54" s="573">
        <v>10.46</v>
      </c>
      <c r="R54" s="573">
        <v>10.49</v>
      </c>
      <c r="S54" s="573">
        <v>10.54</v>
      </c>
    </row>
    <row r="55" spans="3:19">
      <c r="C55" s="45">
        <f>C32</f>
        <v>0</v>
      </c>
      <c r="D55" s="17"/>
      <c r="E55" s="157"/>
      <c r="F55" s="98"/>
      <c r="G55" s="11" t="s">
        <v>2055</v>
      </c>
      <c r="H55" s="421"/>
      <c r="I55" s="421"/>
      <c r="J55" s="421"/>
      <c r="K55" s="421"/>
      <c r="L55" s="421"/>
      <c r="M55" s="421"/>
      <c r="N55" s="421"/>
      <c r="O55" s="421"/>
      <c r="P55" s="421"/>
      <c r="Q55" s="421"/>
      <c r="R55" s="421"/>
      <c r="S55" s="421"/>
    </row>
    <row r="56" spans="3:19">
      <c r="C56" s="45">
        <f>C33</f>
        <v>0</v>
      </c>
      <c r="D56" s="17"/>
      <c r="E56" s="157"/>
      <c r="F56" s="98"/>
      <c r="G56" s="11" t="s">
        <v>2055</v>
      </c>
      <c r="H56" s="99"/>
      <c r="I56" s="99"/>
      <c r="J56" s="99"/>
      <c r="K56" s="99"/>
      <c r="L56" s="99"/>
      <c r="M56" s="99"/>
      <c r="N56" s="99"/>
      <c r="O56" s="99"/>
      <c r="P56" s="99"/>
      <c r="Q56" s="99"/>
      <c r="R56" s="99"/>
      <c r="S56" s="99"/>
    </row>
    <row r="57" spans="3:19">
      <c r="C57" s="82" t="s">
        <v>2115</v>
      </c>
      <c r="D57" s="17"/>
      <c r="E57" s="17"/>
      <c r="F57" s="17"/>
      <c r="G57" s="17"/>
      <c r="H57" s="100" t="s">
        <v>342</v>
      </c>
      <c r="I57" s="100" t="s">
        <v>342</v>
      </c>
      <c r="J57" s="100" t="s">
        <v>342</v>
      </c>
      <c r="K57" s="100" t="s">
        <v>342</v>
      </c>
      <c r="L57" s="100" t="s">
        <v>342</v>
      </c>
      <c r="M57" s="100" t="s">
        <v>342</v>
      </c>
      <c r="N57" s="100" t="s">
        <v>342</v>
      </c>
      <c r="O57" s="100" t="s">
        <v>342</v>
      </c>
      <c r="P57" s="100" t="s">
        <v>342</v>
      </c>
      <c r="Q57" s="100" t="s">
        <v>342</v>
      </c>
      <c r="R57" s="100" t="s">
        <v>342</v>
      </c>
      <c r="S57" s="100" t="s">
        <v>342</v>
      </c>
    </row>
    <row r="58" spans="3:19">
      <c r="C58" s="82" t="s">
        <v>2116</v>
      </c>
      <c r="D58" s="17"/>
      <c r="E58" s="17"/>
      <c r="F58" s="17"/>
      <c r="G58" s="17"/>
      <c r="H58" s="100" t="s">
        <v>342</v>
      </c>
      <c r="I58" s="100" t="s">
        <v>342</v>
      </c>
      <c r="J58" s="100" t="s">
        <v>342</v>
      </c>
      <c r="K58" s="100" t="s">
        <v>342</v>
      </c>
      <c r="L58" s="100" t="s">
        <v>342</v>
      </c>
      <c r="M58" s="100" t="s">
        <v>342</v>
      </c>
      <c r="N58" s="100" t="s">
        <v>342</v>
      </c>
      <c r="O58" s="100" t="s">
        <v>342</v>
      </c>
      <c r="P58" s="100" t="s">
        <v>342</v>
      </c>
      <c r="Q58" s="100" t="s">
        <v>342</v>
      </c>
      <c r="R58" s="100" t="s">
        <v>342</v>
      </c>
      <c r="S58" s="100" t="s">
        <v>342</v>
      </c>
    </row>
    <row r="59" spans="3:19">
      <c r="C59" s="17"/>
      <c r="D59" s="17"/>
      <c r="E59" s="17"/>
      <c r="F59" s="17"/>
      <c r="G59" s="17"/>
      <c r="H59" s="17"/>
      <c r="I59" s="17"/>
      <c r="J59" s="17"/>
      <c r="K59" s="17"/>
      <c r="L59" s="17"/>
      <c r="M59" s="17"/>
      <c r="N59" s="17"/>
      <c r="O59" s="17"/>
      <c r="P59" s="17"/>
      <c r="Q59" s="17"/>
      <c r="R59" s="17"/>
      <c r="S59" s="17"/>
    </row>
    <row r="60" spans="3:19">
      <c r="C60" s="101" t="s">
        <v>2113</v>
      </c>
      <c r="D60" s="17"/>
      <c r="E60" s="157">
        <v>10.426527777777777</v>
      </c>
      <c r="F60" s="5">
        <f>AVERAGE(H60:S60)</f>
        <v>10.538777777777776</v>
      </c>
      <c r="G60" s="11" t="s">
        <v>2055</v>
      </c>
      <c r="H60" s="5">
        <f>AVERAGE(H40:H54)</f>
        <v>10.601333333333335</v>
      </c>
      <c r="I60" s="5">
        <f t="shared" ref="I60:S60" si="8">AVERAGE(I40:I54)</f>
        <v>10.537333333333333</v>
      </c>
      <c r="J60" s="5">
        <f t="shared" si="8"/>
        <v>10.552666666666665</v>
      </c>
      <c r="K60" s="5">
        <f t="shared" si="8"/>
        <v>10.524666666666665</v>
      </c>
      <c r="L60" s="5">
        <f t="shared" si="8"/>
        <v>10.577333333333335</v>
      </c>
      <c r="M60" s="5">
        <f t="shared" si="8"/>
        <v>10.580666666666669</v>
      </c>
      <c r="N60" s="5">
        <f t="shared" si="8"/>
        <v>10.569999999999999</v>
      </c>
      <c r="O60" s="5">
        <f t="shared" si="8"/>
        <v>10.530666666666667</v>
      </c>
      <c r="P60" s="5">
        <f t="shared" si="8"/>
        <v>10.448666666666666</v>
      </c>
      <c r="Q60" s="5">
        <f t="shared" si="8"/>
        <v>10.456666666666667</v>
      </c>
      <c r="R60" s="5">
        <f t="shared" si="8"/>
        <v>10.518000000000001</v>
      </c>
      <c r="S60" s="5">
        <f t="shared" si="8"/>
        <v>10.567333333333334</v>
      </c>
    </row>
    <row r="61" spans="3:19">
      <c r="C61" s="17"/>
      <c r="D61" s="17"/>
      <c r="E61" s="17"/>
      <c r="F61" s="17"/>
      <c r="G61" s="17"/>
      <c r="H61" s="17"/>
      <c r="I61" s="17"/>
      <c r="J61" s="17"/>
      <c r="K61" s="17"/>
      <c r="L61" s="17"/>
      <c r="M61" s="17"/>
      <c r="N61" s="17"/>
      <c r="O61" s="17"/>
      <c r="P61" s="17"/>
      <c r="Q61" s="17"/>
      <c r="R61" s="17"/>
      <c r="S61" s="17"/>
    </row>
    <row r="62" spans="3:19" ht="18">
      <c r="C62" s="34" t="s">
        <v>2117</v>
      </c>
      <c r="D62" s="17"/>
      <c r="E62" s="17"/>
      <c r="F62" s="17"/>
      <c r="G62" s="17"/>
      <c r="H62" s="17"/>
      <c r="I62" s="17"/>
      <c r="J62" s="17"/>
      <c r="K62" s="17"/>
      <c r="L62" s="17"/>
      <c r="M62" s="17"/>
      <c r="N62" s="17"/>
      <c r="O62" s="17"/>
      <c r="P62" s="17"/>
      <c r="Q62" s="17"/>
      <c r="R62" s="17"/>
      <c r="S62" s="17"/>
    </row>
    <row r="63" spans="3:19">
      <c r="C63" s="17"/>
      <c r="D63" s="17"/>
      <c r="E63" s="965" t="s">
        <v>2118</v>
      </c>
      <c r="F63" s="965" t="s">
        <v>2036</v>
      </c>
      <c r="G63" s="965" t="s">
        <v>472</v>
      </c>
      <c r="H63" s="1027" t="s">
        <v>1632</v>
      </c>
      <c r="I63" s="1027"/>
      <c r="J63" s="1027"/>
      <c r="K63" s="1027"/>
      <c r="L63" s="1027"/>
      <c r="M63" s="1027"/>
      <c r="N63" s="1027"/>
      <c r="O63" s="1027"/>
      <c r="P63" s="1027"/>
      <c r="Q63" s="1027"/>
      <c r="R63" s="1027"/>
      <c r="S63" s="1027"/>
    </row>
    <row r="64" spans="3:19">
      <c r="C64" s="17"/>
      <c r="D64" s="17"/>
      <c r="E64" s="966"/>
      <c r="F64" s="966"/>
      <c r="G64" s="966"/>
      <c r="H64" s="103" t="s">
        <v>574</v>
      </c>
      <c r="I64" s="103" t="s">
        <v>575</v>
      </c>
      <c r="J64" s="103" t="s">
        <v>576</v>
      </c>
      <c r="K64" s="103" t="s">
        <v>577</v>
      </c>
      <c r="L64" s="103" t="s">
        <v>578</v>
      </c>
      <c r="M64" s="103" t="s">
        <v>579</v>
      </c>
      <c r="N64" s="103" t="s">
        <v>580</v>
      </c>
      <c r="O64" s="103" t="s">
        <v>581</v>
      </c>
      <c r="P64" s="103" t="s">
        <v>582</v>
      </c>
      <c r="Q64" s="103" t="s">
        <v>583</v>
      </c>
      <c r="R64" s="103" t="s">
        <v>584</v>
      </c>
      <c r="S64" s="103" t="s">
        <v>585</v>
      </c>
    </row>
    <row r="65" spans="3:19">
      <c r="C65" s="263" t="str">
        <f>C17</f>
        <v xml:space="preserve">Processing Tank 101    </v>
      </c>
      <c r="D65" s="17"/>
      <c r="E65" s="157">
        <v>8228</v>
      </c>
      <c r="F65" s="43">
        <f>SUM(H65:S65)</f>
        <v>8754</v>
      </c>
      <c r="G65" s="11" t="s">
        <v>865</v>
      </c>
      <c r="H65" s="565">
        <v>743</v>
      </c>
      <c r="I65" s="566">
        <v>744</v>
      </c>
      <c r="J65" s="566">
        <v>720</v>
      </c>
      <c r="K65" s="566">
        <v>743</v>
      </c>
      <c r="L65" s="566">
        <v>720</v>
      </c>
      <c r="M65" s="566">
        <v>743</v>
      </c>
      <c r="N65" s="566">
        <v>742</v>
      </c>
      <c r="O65" s="566">
        <v>672</v>
      </c>
      <c r="P65" s="566">
        <v>743</v>
      </c>
      <c r="Q65" s="566">
        <v>720</v>
      </c>
      <c r="R65" s="566">
        <v>744</v>
      </c>
      <c r="S65" s="566">
        <v>720</v>
      </c>
    </row>
    <row r="66" spans="3:19">
      <c r="C66" s="45" t="str">
        <f t="shared" ref="C66:C81" si="9">C18</f>
        <v xml:space="preserve">Processing Tank 102    </v>
      </c>
      <c r="D66" s="17"/>
      <c r="E66" s="157">
        <v>0</v>
      </c>
      <c r="F66" s="43">
        <f t="shared" ref="F66:F81" si="10">SUM(H66:S66)</f>
        <v>8752</v>
      </c>
      <c r="G66" s="11" t="s">
        <v>865</v>
      </c>
      <c r="H66" s="567">
        <v>743</v>
      </c>
      <c r="I66" s="568">
        <v>744</v>
      </c>
      <c r="J66" s="568">
        <v>720</v>
      </c>
      <c r="K66" s="568">
        <v>743</v>
      </c>
      <c r="L66" s="568">
        <v>720</v>
      </c>
      <c r="M66" s="568">
        <v>743</v>
      </c>
      <c r="N66" s="568">
        <v>743</v>
      </c>
      <c r="O66" s="568">
        <v>672</v>
      </c>
      <c r="P66" s="568">
        <v>743</v>
      </c>
      <c r="Q66" s="568">
        <v>719</v>
      </c>
      <c r="R66" s="568">
        <v>743</v>
      </c>
      <c r="S66" s="568">
        <v>719</v>
      </c>
    </row>
    <row r="67" spans="3:19">
      <c r="C67" s="45" t="str">
        <f t="shared" si="9"/>
        <v xml:space="preserve">Processing Tank 1    </v>
      </c>
      <c r="D67" s="17"/>
      <c r="E67" s="157">
        <v>8747</v>
      </c>
      <c r="F67" s="43">
        <f t="shared" si="10"/>
        <v>8751</v>
      </c>
      <c r="G67" s="11" t="s">
        <v>865</v>
      </c>
      <c r="H67" s="567">
        <v>743</v>
      </c>
      <c r="I67" s="568">
        <v>744</v>
      </c>
      <c r="J67" s="568">
        <v>720</v>
      </c>
      <c r="K67" s="568">
        <v>743</v>
      </c>
      <c r="L67" s="568">
        <v>720</v>
      </c>
      <c r="M67" s="568">
        <v>743</v>
      </c>
      <c r="N67" s="568">
        <v>742</v>
      </c>
      <c r="O67" s="568">
        <v>672</v>
      </c>
      <c r="P67" s="568">
        <v>743</v>
      </c>
      <c r="Q67" s="568">
        <v>719</v>
      </c>
      <c r="R67" s="568">
        <v>743</v>
      </c>
      <c r="S67" s="568">
        <v>719</v>
      </c>
    </row>
    <row r="68" spans="3:19">
      <c r="C68" s="45" t="str">
        <f t="shared" si="9"/>
        <v xml:space="preserve">Processing Tank 2    </v>
      </c>
      <c r="D68" s="17"/>
      <c r="E68" s="157">
        <v>8742</v>
      </c>
      <c r="F68" s="43">
        <f t="shared" si="10"/>
        <v>8753</v>
      </c>
      <c r="G68" s="11" t="s">
        <v>865</v>
      </c>
      <c r="H68" s="567">
        <v>743</v>
      </c>
      <c r="I68" s="568">
        <v>744</v>
      </c>
      <c r="J68" s="568">
        <v>720</v>
      </c>
      <c r="K68" s="568">
        <v>743</v>
      </c>
      <c r="L68" s="568">
        <v>720</v>
      </c>
      <c r="M68" s="568">
        <v>743</v>
      </c>
      <c r="N68" s="568">
        <v>742</v>
      </c>
      <c r="O68" s="568">
        <v>672</v>
      </c>
      <c r="P68" s="568">
        <v>744</v>
      </c>
      <c r="Q68" s="568">
        <v>719</v>
      </c>
      <c r="R68" s="568">
        <v>744</v>
      </c>
      <c r="S68" s="568">
        <v>719</v>
      </c>
    </row>
    <row r="69" spans="3:19">
      <c r="C69" s="45" t="str">
        <f t="shared" si="9"/>
        <v xml:space="preserve">Processing Tank 3    </v>
      </c>
      <c r="D69" s="17"/>
      <c r="E69" s="157">
        <v>8744</v>
      </c>
      <c r="F69" s="43">
        <f t="shared" si="10"/>
        <v>8752</v>
      </c>
      <c r="G69" s="11" t="s">
        <v>865</v>
      </c>
      <c r="H69" s="567">
        <v>744</v>
      </c>
      <c r="I69" s="568">
        <v>743</v>
      </c>
      <c r="J69" s="568">
        <v>720</v>
      </c>
      <c r="K69" s="568">
        <v>744</v>
      </c>
      <c r="L69" s="568">
        <v>720</v>
      </c>
      <c r="M69" s="568">
        <v>743</v>
      </c>
      <c r="N69" s="568">
        <v>742</v>
      </c>
      <c r="O69" s="568">
        <v>672</v>
      </c>
      <c r="P69" s="568">
        <v>743</v>
      </c>
      <c r="Q69" s="568">
        <v>719</v>
      </c>
      <c r="R69" s="568">
        <v>743</v>
      </c>
      <c r="S69" s="568">
        <v>719</v>
      </c>
    </row>
    <row r="70" spans="3:19">
      <c r="C70" s="45" t="str">
        <f t="shared" si="9"/>
        <v xml:space="preserve">Processing Tank 4    </v>
      </c>
      <c r="D70" s="17"/>
      <c r="E70" s="157">
        <v>8746</v>
      </c>
      <c r="F70" s="43">
        <f t="shared" si="10"/>
        <v>8753</v>
      </c>
      <c r="G70" s="11" t="s">
        <v>865</v>
      </c>
      <c r="H70" s="567">
        <v>743</v>
      </c>
      <c r="I70" s="568">
        <v>744</v>
      </c>
      <c r="J70" s="568">
        <v>720</v>
      </c>
      <c r="K70" s="568">
        <v>743</v>
      </c>
      <c r="L70" s="568">
        <v>720</v>
      </c>
      <c r="M70" s="568">
        <v>743</v>
      </c>
      <c r="N70" s="568">
        <v>742</v>
      </c>
      <c r="O70" s="568">
        <v>672</v>
      </c>
      <c r="P70" s="568">
        <v>744</v>
      </c>
      <c r="Q70" s="568">
        <v>719</v>
      </c>
      <c r="R70" s="568">
        <v>744</v>
      </c>
      <c r="S70" s="568">
        <v>719</v>
      </c>
    </row>
    <row r="71" spans="3:19">
      <c r="C71" s="45" t="str">
        <f t="shared" si="9"/>
        <v xml:space="preserve">Processing Tank 5    </v>
      </c>
      <c r="D71" s="17"/>
      <c r="E71" s="157">
        <v>8738</v>
      </c>
      <c r="F71" s="43">
        <f t="shared" si="10"/>
        <v>8748</v>
      </c>
      <c r="G71" s="11" t="s">
        <v>865</v>
      </c>
      <c r="H71" s="567">
        <v>744</v>
      </c>
      <c r="I71" s="568">
        <v>744</v>
      </c>
      <c r="J71" s="568">
        <v>720</v>
      </c>
      <c r="K71" s="568">
        <v>738</v>
      </c>
      <c r="L71" s="568">
        <v>720</v>
      </c>
      <c r="M71" s="568">
        <v>743</v>
      </c>
      <c r="N71" s="568">
        <v>742</v>
      </c>
      <c r="O71" s="568">
        <v>672</v>
      </c>
      <c r="P71" s="568">
        <v>743</v>
      </c>
      <c r="Q71" s="568">
        <v>719</v>
      </c>
      <c r="R71" s="568">
        <v>744</v>
      </c>
      <c r="S71" s="568">
        <v>719</v>
      </c>
    </row>
    <row r="72" spans="3:19">
      <c r="C72" s="45" t="str">
        <f t="shared" si="9"/>
        <v xml:space="preserve">Processing Tank 6    </v>
      </c>
      <c r="D72" s="17"/>
      <c r="E72" s="157">
        <v>8745</v>
      </c>
      <c r="F72" s="43">
        <f t="shared" ref="F72:F76" si="11">SUM(H72:S72)</f>
        <v>8746</v>
      </c>
      <c r="G72" s="11" t="s">
        <v>865</v>
      </c>
      <c r="H72" s="567">
        <v>744</v>
      </c>
      <c r="I72" s="568">
        <v>743</v>
      </c>
      <c r="J72" s="568">
        <v>720</v>
      </c>
      <c r="K72" s="568">
        <v>744</v>
      </c>
      <c r="L72" s="568">
        <v>718</v>
      </c>
      <c r="M72" s="568">
        <v>742</v>
      </c>
      <c r="N72" s="568">
        <v>741</v>
      </c>
      <c r="O72" s="568">
        <v>672</v>
      </c>
      <c r="P72" s="568">
        <v>742</v>
      </c>
      <c r="Q72" s="568">
        <v>718</v>
      </c>
      <c r="R72" s="568">
        <v>743</v>
      </c>
      <c r="S72" s="568">
        <v>719</v>
      </c>
    </row>
    <row r="73" spans="3:19">
      <c r="C73" s="45" t="str">
        <f t="shared" si="9"/>
        <v xml:space="preserve">Processing Tank 7    </v>
      </c>
      <c r="D73" s="17"/>
      <c r="E73" s="157">
        <v>8739</v>
      </c>
      <c r="F73" s="43">
        <f t="shared" si="11"/>
        <v>8745</v>
      </c>
      <c r="G73" s="11" t="s">
        <v>865</v>
      </c>
      <c r="H73" s="567">
        <v>744</v>
      </c>
      <c r="I73" s="568">
        <v>742</v>
      </c>
      <c r="J73" s="568">
        <v>720</v>
      </c>
      <c r="K73" s="568">
        <v>744</v>
      </c>
      <c r="L73" s="568">
        <v>718</v>
      </c>
      <c r="M73" s="568">
        <v>742</v>
      </c>
      <c r="N73" s="568">
        <v>741</v>
      </c>
      <c r="O73" s="568">
        <v>672</v>
      </c>
      <c r="P73" s="568">
        <v>741</v>
      </c>
      <c r="Q73" s="568">
        <v>718</v>
      </c>
      <c r="R73" s="568">
        <v>744</v>
      </c>
      <c r="S73" s="568">
        <v>719</v>
      </c>
    </row>
    <row r="74" spans="3:19">
      <c r="C74" s="263" t="str">
        <f t="shared" si="9"/>
        <v>Processing Tank 501</v>
      </c>
      <c r="D74" s="17"/>
      <c r="E74" s="157">
        <v>7599</v>
      </c>
      <c r="F74" s="43">
        <f t="shared" si="11"/>
        <v>8751</v>
      </c>
      <c r="G74" s="11" t="s">
        <v>865</v>
      </c>
      <c r="H74" s="567">
        <v>741</v>
      </c>
      <c r="I74" s="568">
        <v>744</v>
      </c>
      <c r="J74" s="568">
        <v>719</v>
      </c>
      <c r="K74" s="568">
        <v>744</v>
      </c>
      <c r="L74" s="568">
        <v>720</v>
      </c>
      <c r="M74" s="568">
        <v>742</v>
      </c>
      <c r="N74" s="568">
        <v>743</v>
      </c>
      <c r="O74" s="568">
        <v>672</v>
      </c>
      <c r="P74" s="568">
        <v>744</v>
      </c>
      <c r="Q74" s="568">
        <v>719</v>
      </c>
      <c r="R74" s="568">
        <v>744</v>
      </c>
      <c r="S74" s="568">
        <v>719</v>
      </c>
    </row>
    <row r="75" spans="3:19">
      <c r="C75" s="45" t="str">
        <f t="shared" si="9"/>
        <v>Processing Tank 502</v>
      </c>
      <c r="D75" s="17"/>
      <c r="E75" s="157">
        <v>7234</v>
      </c>
      <c r="F75" s="43">
        <f t="shared" si="11"/>
        <v>8751</v>
      </c>
      <c r="G75" s="11" t="s">
        <v>865</v>
      </c>
      <c r="H75" s="567">
        <v>742</v>
      </c>
      <c r="I75" s="568">
        <v>743</v>
      </c>
      <c r="J75" s="568">
        <v>720</v>
      </c>
      <c r="K75" s="568">
        <v>744</v>
      </c>
      <c r="L75" s="568">
        <v>719</v>
      </c>
      <c r="M75" s="568">
        <v>743</v>
      </c>
      <c r="N75" s="568">
        <v>743</v>
      </c>
      <c r="O75" s="568">
        <v>672</v>
      </c>
      <c r="P75" s="568">
        <v>743</v>
      </c>
      <c r="Q75" s="568">
        <v>720</v>
      </c>
      <c r="R75" s="568">
        <v>742</v>
      </c>
      <c r="S75" s="568">
        <v>720</v>
      </c>
    </row>
    <row r="76" spans="3:19">
      <c r="C76" s="45" t="str">
        <f t="shared" si="9"/>
        <v>Processing Tank 503</v>
      </c>
      <c r="D76" s="17"/>
      <c r="E76" s="157">
        <v>7909</v>
      </c>
      <c r="F76" s="43">
        <f t="shared" si="11"/>
        <v>8752</v>
      </c>
      <c r="G76" s="11" t="s">
        <v>865</v>
      </c>
      <c r="H76" s="567">
        <v>742</v>
      </c>
      <c r="I76" s="568">
        <v>743</v>
      </c>
      <c r="J76" s="568">
        <v>720</v>
      </c>
      <c r="K76" s="568">
        <v>744</v>
      </c>
      <c r="L76" s="568">
        <v>719</v>
      </c>
      <c r="M76" s="568">
        <v>743</v>
      </c>
      <c r="N76" s="568">
        <v>744</v>
      </c>
      <c r="O76" s="568">
        <v>671</v>
      </c>
      <c r="P76" s="568">
        <v>743</v>
      </c>
      <c r="Q76" s="568">
        <v>720</v>
      </c>
      <c r="R76" s="568">
        <v>744</v>
      </c>
      <c r="S76" s="568">
        <v>719</v>
      </c>
    </row>
    <row r="77" spans="3:19">
      <c r="C77" s="45" t="str">
        <f t="shared" si="9"/>
        <v>Processing Tank 504</v>
      </c>
      <c r="D77" s="17"/>
      <c r="E77" s="157">
        <v>7908</v>
      </c>
      <c r="F77" s="43">
        <f t="shared" si="10"/>
        <v>8751</v>
      </c>
      <c r="G77" s="11" t="s">
        <v>865</v>
      </c>
      <c r="H77" s="567">
        <v>741</v>
      </c>
      <c r="I77" s="568">
        <v>744</v>
      </c>
      <c r="J77" s="568">
        <v>720</v>
      </c>
      <c r="K77" s="568">
        <v>744</v>
      </c>
      <c r="L77" s="568">
        <v>719</v>
      </c>
      <c r="M77" s="568">
        <v>743</v>
      </c>
      <c r="N77" s="568">
        <v>743</v>
      </c>
      <c r="O77" s="568">
        <v>672</v>
      </c>
      <c r="P77" s="568">
        <v>743</v>
      </c>
      <c r="Q77" s="568">
        <v>720</v>
      </c>
      <c r="R77" s="568">
        <v>743</v>
      </c>
      <c r="S77" s="568">
        <v>719</v>
      </c>
    </row>
    <row r="78" spans="3:19">
      <c r="C78" s="45" t="str">
        <f t="shared" si="9"/>
        <v>Processing Tank 505</v>
      </c>
      <c r="D78" s="17"/>
      <c r="E78" s="157">
        <v>7907</v>
      </c>
      <c r="F78" s="43">
        <f t="shared" si="10"/>
        <v>8749</v>
      </c>
      <c r="G78" s="11" t="s">
        <v>865</v>
      </c>
      <c r="H78" s="567">
        <v>742</v>
      </c>
      <c r="I78" s="568">
        <v>744</v>
      </c>
      <c r="J78" s="568">
        <v>720</v>
      </c>
      <c r="K78" s="568">
        <v>742</v>
      </c>
      <c r="L78" s="568">
        <v>718</v>
      </c>
      <c r="M78" s="568">
        <v>743</v>
      </c>
      <c r="N78" s="568">
        <v>744</v>
      </c>
      <c r="O78" s="568">
        <v>671</v>
      </c>
      <c r="P78" s="568">
        <v>743</v>
      </c>
      <c r="Q78" s="568">
        <v>720</v>
      </c>
      <c r="R78" s="568">
        <v>743</v>
      </c>
      <c r="S78" s="568">
        <v>719</v>
      </c>
    </row>
    <row r="79" spans="3:19">
      <c r="C79" s="45" t="str">
        <f t="shared" si="9"/>
        <v>Processing Tank 506</v>
      </c>
      <c r="D79" s="17"/>
      <c r="E79" s="157">
        <v>7907</v>
      </c>
      <c r="F79" s="43">
        <f t="shared" si="10"/>
        <v>8751</v>
      </c>
      <c r="G79" s="11" t="s">
        <v>865</v>
      </c>
      <c r="H79" s="567">
        <v>742</v>
      </c>
      <c r="I79" s="568">
        <v>744</v>
      </c>
      <c r="J79" s="568">
        <v>720</v>
      </c>
      <c r="K79" s="568">
        <v>744</v>
      </c>
      <c r="L79" s="568">
        <v>718</v>
      </c>
      <c r="M79" s="568">
        <v>743</v>
      </c>
      <c r="N79" s="568">
        <v>743</v>
      </c>
      <c r="O79" s="568">
        <v>672</v>
      </c>
      <c r="P79" s="568">
        <v>743</v>
      </c>
      <c r="Q79" s="568">
        <v>719</v>
      </c>
      <c r="R79" s="568">
        <v>744</v>
      </c>
      <c r="S79" s="568">
        <v>719</v>
      </c>
    </row>
    <row r="80" spans="3:19">
      <c r="C80" s="45">
        <f t="shared" si="9"/>
        <v>0</v>
      </c>
      <c r="D80" s="17"/>
      <c r="E80" s="157"/>
      <c r="F80" s="43">
        <f t="shared" si="10"/>
        <v>0</v>
      </c>
      <c r="G80" s="11" t="s">
        <v>865</v>
      </c>
      <c r="H80" s="40"/>
      <c r="I80" s="40"/>
      <c r="J80" s="40"/>
      <c r="K80" s="40"/>
      <c r="L80" s="40"/>
      <c r="M80" s="40"/>
      <c r="N80" s="40"/>
      <c r="O80" s="40"/>
      <c r="P80" s="40"/>
      <c r="Q80" s="40"/>
      <c r="R80" s="40"/>
      <c r="S80" s="40"/>
    </row>
    <row r="81" spans="3:19">
      <c r="C81" s="45">
        <f t="shared" si="9"/>
        <v>0</v>
      </c>
      <c r="D81" s="17"/>
      <c r="E81" s="157"/>
      <c r="F81" s="43">
        <f t="shared" si="10"/>
        <v>0</v>
      </c>
      <c r="G81" s="11" t="s">
        <v>865</v>
      </c>
      <c r="H81" s="40"/>
      <c r="I81" s="40"/>
      <c r="J81" s="40"/>
      <c r="K81" s="40"/>
      <c r="L81" s="40"/>
      <c r="M81" s="40"/>
      <c r="N81" s="40"/>
      <c r="O81" s="40"/>
      <c r="P81" s="40"/>
      <c r="Q81" s="40"/>
      <c r="R81" s="40"/>
      <c r="S81" s="40"/>
    </row>
    <row r="82" spans="3:19">
      <c r="C82" s="17"/>
      <c r="D82" s="17"/>
      <c r="E82" s="17"/>
      <c r="F82" s="17"/>
      <c r="G82" s="17"/>
      <c r="H82" s="17"/>
      <c r="I82" s="17"/>
      <c r="J82" s="17"/>
      <c r="K82" s="17"/>
      <c r="L82" s="17"/>
      <c r="M82" s="17"/>
      <c r="N82" s="17"/>
      <c r="O82" s="17"/>
      <c r="P82" s="17"/>
      <c r="Q82" s="17"/>
      <c r="R82" s="17"/>
      <c r="S82" s="17"/>
    </row>
    <row r="83" spans="3:19">
      <c r="C83" s="101" t="s">
        <v>663</v>
      </c>
      <c r="D83" s="17"/>
      <c r="E83" s="361">
        <v>115893</v>
      </c>
      <c r="F83" s="352">
        <v>130438</v>
      </c>
      <c r="G83" s="353" t="s">
        <v>865</v>
      </c>
      <c r="H83" s="352">
        <v>11160</v>
      </c>
      <c r="I83" s="352">
        <v>11160</v>
      </c>
      <c r="J83" s="352">
        <v>10800</v>
      </c>
      <c r="K83" s="352">
        <v>10764</v>
      </c>
      <c r="L83" s="352">
        <v>10120</v>
      </c>
      <c r="M83" s="352">
        <v>10982</v>
      </c>
      <c r="N83" s="352">
        <v>11160</v>
      </c>
      <c r="O83" s="352">
        <v>10418</v>
      </c>
      <c r="P83" s="352">
        <v>11160</v>
      </c>
      <c r="Q83" s="352">
        <v>10786</v>
      </c>
      <c r="R83" s="352">
        <v>11128</v>
      </c>
      <c r="S83" s="352">
        <v>10800</v>
      </c>
    </row>
    <row r="84" spans="3:19">
      <c r="C84" s="2"/>
      <c r="D84" s="2"/>
      <c r="E84" s="2"/>
      <c r="F84" s="2"/>
      <c r="G84" s="2"/>
      <c r="H84" s="2"/>
      <c r="I84" s="2"/>
      <c r="J84" s="2"/>
      <c r="K84" s="2"/>
      <c r="L84" s="2"/>
      <c r="M84" s="2"/>
      <c r="N84" s="2"/>
      <c r="O84" s="2"/>
      <c r="P84" s="2"/>
      <c r="Q84" s="2"/>
      <c r="R84" s="2"/>
      <c r="S84" s="2"/>
    </row>
    <row r="85" spans="3:19">
      <c r="C85" s="24"/>
      <c r="D85" s="24"/>
      <c r="E85" s="24"/>
      <c r="F85" s="24"/>
      <c r="G85" s="24"/>
      <c r="H85" s="24"/>
      <c r="I85" s="24"/>
      <c r="J85" s="24"/>
      <c r="K85" s="24"/>
      <c r="L85" s="24"/>
      <c r="M85" s="24"/>
      <c r="N85" s="24"/>
      <c r="O85" s="24"/>
      <c r="P85" s="24"/>
      <c r="Q85" s="24"/>
      <c r="R85" s="24"/>
      <c r="S85" s="24"/>
    </row>
    <row r="86" spans="3:19">
      <c r="C86" s="91" t="s">
        <v>2119</v>
      </c>
      <c r="D86" s="24"/>
      <c r="E86" s="24"/>
      <c r="F86" s="24"/>
      <c r="G86" s="24"/>
      <c r="H86" s="24"/>
      <c r="I86" s="24"/>
      <c r="J86" s="24"/>
      <c r="K86" s="24"/>
      <c r="L86" s="24"/>
      <c r="M86" s="24"/>
      <c r="N86" s="24"/>
      <c r="O86" s="24"/>
      <c r="P86" s="24"/>
      <c r="Q86" s="24"/>
      <c r="R86" s="24"/>
      <c r="S86" s="24"/>
    </row>
    <row r="87" spans="3:19">
      <c r="C87" s="91" t="s">
        <v>2120</v>
      </c>
      <c r="D87" s="24"/>
      <c r="E87" s="24"/>
      <c r="F87" s="24"/>
      <c r="G87" s="24"/>
      <c r="H87" s="24"/>
      <c r="I87" s="24"/>
      <c r="J87" s="24"/>
      <c r="K87" s="24"/>
      <c r="L87" s="24"/>
      <c r="M87" s="24"/>
      <c r="N87" s="24"/>
      <c r="O87" s="24"/>
      <c r="P87" s="24"/>
      <c r="Q87" s="24"/>
      <c r="R87" s="24"/>
      <c r="S87" s="24"/>
    </row>
    <row r="88" spans="3:19">
      <c r="C88" s="24"/>
      <c r="D88" s="24"/>
      <c r="E88" s="24"/>
      <c r="F88" s="24"/>
      <c r="G88" s="24"/>
      <c r="H88" s="24"/>
      <c r="I88" s="24"/>
      <c r="J88" s="24"/>
      <c r="K88" s="24"/>
      <c r="L88" s="24"/>
      <c r="M88" s="24"/>
      <c r="N88" s="24"/>
      <c r="O88" s="24"/>
      <c r="P88" s="24"/>
      <c r="Q88" s="24"/>
      <c r="R88" s="24"/>
      <c r="S88" s="24"/>
    </row>
    <row r="89" spans="3:19">
      <c r="C89" s="692"/>
      <c r="E89" s="1118" t="s">
        <v>2121</v>
      </c>
      <c r="F89" s="1118" t="s">
        <v>2122</v>
      </c>
      <c r="G89" s="1118" t="s">
        <v>2123</v>
      </c>
      <c r="H89" s="1118" t="s">
        <v>2124</v>
      </c>
      <c r="I89" s="1118" t="s">
        <v>2125</v>
      </c>
      <c r="J89" s="1118" t="s">
        <v>2126</v>
      </c>
      <c r="K89" s="1118" t="s">
        <v>2127</v>
      </c>
      <c r="L89" s="1118" t="s">
        <v>2128</v>
      </c>
      <c r="M89" s="1117" t="s">
        <v>2129</v>
      </c>
      <c r="N89" s="1117" t="s">
        <v>2130</v>
      </c>
      <c r="O89" s="1117" t="s">
        <v>2131</v>
      </c>
      <c r="P89" s="1117" t="s">
        <v>2132</v>
      </c>
      <c r="Q89" s="1117" t="s">
        <v>2133</v>
      </c>
      <c r="R89" s="1117" t="s">
        <v>2134</v>
      </c>
      <c r="S89" s="1117" t="s">
        <v>2135</v>
      </c>
    </row>
    <row r="90" spans="3:19">
      <c r="C90" s="692"/>
      <c r="E90" s="1118"/>
      <c r="F90" s="1118"/>
      <c r="G90" s="1118"/>
      <c r="H90" s="1118"/>
      <c r="I90" s="1118"/>
      <c r="J90" s="1118"/>
      <c r="K90" s="1118"/>
      <c r="L90" s="1118"/>
      <c r="M90" s="1117"/>
      <c r="N90" s="1117"/>
      <c r="O90" s="1117"/>
      <c r="P90" s="1117"/>
      <c r="Q90" s="1117"/>
      <c r="R90" s="1117"/>
      <c r="S90" s="1117"/>
    </row>
    <row r="91" spans="3:19">
      <c r="C91" s="692"/>
      <c r="E91" s="1118"/>
      <c r="F91" s="1118"/>
      <c r="G91" s="1118"/>
      <c r="H91" s="1118"/>
      <c r="I91" s="1118"/>
      <c r="J91" s="1118"/>
      <c r="K91" s="1118"/>
      <c r="L91" s="1118"/>
      <c r="M91" s="1117"/>
      <c r="N91" s="1117"/>
      <c r="O91" s="1117"/>
      <c r="P91" s="1117"/>
      <c r="Q91" s="1117"/>
      <c r="R91" s="1117"/>
      <c r="S91" s="1117"/>
    </row>
    <row r="92" spans="3:19">
      <c r="C92" s="692">
        <v>45474</v>
      </c>
      <c r="E92" s="679">
        <v>420</v>
      </c>
      <c r="F92" s="679">
        <v>380</v>
      </c>
      <c r="G92" s="679">
        <v>340</v>
      </c>
      <c r="H92" s="679">
        <v>380</v>
      </c>
      <c r="I92" s="679">
        <v>320</v>
      </c>
      <c r="J92" s="679">
        <v>250</v>
      </c>
      <c r="K92" s="679">
        <v>200</v>
      </c>
      <c r="L92" s="679">
        <v>250</v>
      </c>
      <c r="M92" s="679">
        <v>180</v>
      </c>
      <c r="N92" s="679">
        <v>220</v>
      </c>
      <c r="O92" s="679">
        <v>180</v>
      </c>
      <c r="P92" s="679">
        <v>200</v>
      </c>
      <c r="Q92" s="679">
        <v>200</v>
      </c>
      <c r="R92" s="679">
        <v>240</v>
      </c>
      <c r="S92" s="679">
        <v>200</v>
      </c>
    </row>
    <row r="93" spans="3:19">
      <c r="C93" s="692">
        <v>45475</v>
      </c>
      <c r="E93" s="679">
        <v>450</v>
      </c>
      <c r="F93" s="679"/>
      <c r="G93" s="679"/>
      <c r="H93" s="679">
        <v>340</v>
      </c>
      <c r="I93" s="679"/>
      <c r="J93" s="679"/>
      <c r="K93" s="679"/>
      <c r="L93" s="679"/>
      <c r="M93" s="679"/>
      <c r="N93" s="679"/>
      <c r="O93" s="679"/>
      <c r="P93" s="679"/>
      <c r="Q93" s="679"/>
      <c r="R93" s="679">
        <v>190</v>
      </c>
      <c r="S93" s="679">
        <v>180</v>
      </c>
    </row>
    <row r="94" spans="3:19">
      <c r="C94" s="692">
        <v>45476</v>
      </c>
      <c r="E94" s="679"/>
      <c r="F94" s="679"/>
      <c r="G94" s="679"/>
      <c r="H94" s="679"/>
      <c r="I94" s="679"/>
      <c r="J94" s="679"/>
      <c r="K94" s="679"/>
      <c r="L94" s="679"/>
      <c r="M94" s="679"/>
      <c r="N94" s="679"/>
      <c r="O94" s="679"/>
      <c r="P94" s="679"/>
      <c r="Q94" s="679"/>
      <c r="R94" s="679"/>
      <c r="S94" s="679"/>
    </row>
    <row r="95" spans="3:19">
      <c r="C95" s="692">
        <v>45477</v>
      </c>
      <c r="E95" s="679">
        <v>420</v>
      </c>
      <c r="F95" s="679"/>
      <c r="G95" s="679"/>
      <c r="H95" s="679">
        <v>340</v>
      </c>
      <c r="I95" s="679"/>
      <c r="J95" s="679"/>
      <c r="K95" s="679"/>
      <c r="L95" s="679"/>
      <c r="M95" s="679"/>
      <c r="N95" s="679"/>
      <c r="O95" s="679"/>
      <c r="P95" s="679"/>
      <c r="Q95" s="679"/>
      <c r="R95" s="679">
        <v>170</v>
      </c>
      <c r="S95" s="679">
        <v>195</v>
      </c>
    </row>
    <row r="96" spans="3:19">
      <c r="C96" s="692">
        <v>45478</v>
      </c>
      <c r="E96" s="679">
        <v>380</v>
      </c>
      <c r="F96" s="679">
        <v>370</v>
      </c>
      <c r="G96" s="679">
        <v>350</v>
      </c>
      <c r="H96" s="679">
        <v>350</v>
      </c>
      <c r="I96" s="679">
        <v>300</v>
      </c>
      <c r="J96" s="679">
        <v>280</v>
      </c>
      <c r="K96" s="679">
        <v>240</v>
      </c>
      <c r="L96" s="679">
        <v>220</v>
      </c>
      <c r="M96" s="679">
        <v>210</v>
      </c>
      <c r="N96" s="679">
        <v>200</v>
      </c>
      <c r="O96" s="679">
        <v>210</v>
      </c>
      <c r="P96" s="679">
        <v>170</v>
      </c>
      <c r="Q96" s="679">
        <v>180</v>
      </c>
      <c r="R96" s="679">
        <v>180</v>
      </c>
      <c r="S96" s="679">
        <v>170</v>
      </c>
    </row>
    <row r="97" spans="3:19">
      <c r="C97" s="692">
        <v>45479</v>
      </c>
      <c r="E97" s="679">
        <v>420</v>
      </c>
      <c r="F97" s="679"/>
      <c r="G97" s="679"/>
      <c r="H97" s="679">
        <v>350</v>
      </c>
      <c r="I97" s="679"/>
      <c r="J97" s="679"/>
      <c r="K97" s="679"/>
      <c r="L97" s="679"/>
      <c r="M97" s="679"/>
      <c r="N97" s="679"/>
      <c r="O97" s="679"/>
      <c r="P97" s="679"/>
      <c r="Q97" s="679"/>
      <c r="R97" s="679">
        <v>240</v>
      </c>
      <c r="S97" s="679">
        <v>210</v>
      </c>
    </row>
    <row r="98" spans="3:19">
      <c r="C98" s="692">
        <v>45480</v>
      </c>
      <c r="E98" s="679">
        <v>370</v>
      </c>
      <c r="F98" s="679"/>
      <c r="G98" s="679"/>
      <c r="H98" s="679">
        <v>350</v>
      </c>
      <c r="I98" s="679"/>
      <c r="J98" s="679"/>
      <c r="K98" s="679"/>
      <c r="L98" s="679"/>
      <c r="M98" s="679"/>
      <c r="N98" s="679"/>
      <c r="O98" s="679"/>
      <c r="P98" s="679"/>
      <c r="Q98" s="679"/>
      <c r="R98" s="679">
        <v>140</v>
      </c>
      <c r="S98" s="679">
        <v>150</v>
      </c>
    </row>
    <row r="99" spans="3:19">
      <c r="C99" s="692">
        <v>45481</v>
      </c>
      <c r="E99" s="679">
        <v>700</v>
      </c>
      <c r="F99" s="679">
        <v>360</v>
      </c>
      <c r="G99" s="679">
        <v>350</v>
      </c>
      <c r="H99" s="679">
        <v>370</v>
      </c>
      <c r="I99" s="679">
        <v>350</v>
      </c>
      <c r="J99" s="679">
        <v>310</v>
      </c>
      <c r="K99" s="679">
        <v>260</v>
      </c>
      <c r="L99" s="679">
        <v>270</v>
      </c>
      <c r="M99" s="679">
        <v>260</v>
      </c>
      <c r="N99" s="679">
        <v>210</v>
      </c>
      <c r="O99" s="679">
        <v>220</v>
      </c>
      <c r="P99" s="679">
        <v>210</v>
      </c>
      <c r="Q99" s="679">
        <v>175</v>
      </c>
      <c r="R99" s="679">
        <v>170</v>
      </c>
      <c r="S99" s="679">
        <v>160</v>
      </c>
    </row>
    <row r="100" spans="3:19">
      <c r="C100" s="692">
        <v>45482</v>
      </c>
      <c r="E100" s="679">
        <v>280</v>
      </c>
      <c r="F100" s="679"/>
      <c r="G100" s="679"/>
      <c r="H100" s="679">
        <v>280</v>
      </c>
      <c r="I100" s="679"/>
      <c r="J100" s="679"/>
      <c r="K100" s="679"/>
      <c r="L100" s="679"/>
      <c r="M100" s="679"/>
      <c r="N100" s="679"/>
      <c r="O100" s="679"/>
      <c r="P100" s="679"/>
      <c r="Q100" s="679"/>
      <c r="R100" s="679">
        <v>210</v>
      </c>
      <c r="S100" s="679">
        <v>270</v>
      </c>
    </row>
    <row r="101" spans="3:19">
      <c r="C101" s="692">
        <v>45483</v>
      </c>
      <c r="E101" s="679">
        <v>450</v>
      </c>
      <c r="F101" s="679">
        <v>375</v>
      </c>
      <c r="G101" s="679">
        <v>270</v>
      </c>
      <c r="H101" s="679">
        <v>275</v>
      </c>
      <c r="I101" s="679">
        <v>170</v>
      </c>
      <c r="J101" s="679">
        <v>150</v>
      </c>
      <c r="K101" s="679">
        <v>150</v>
      </c>
      <c r="L101" s="679">
        <v>140</v>
      </c>
      <c r="M101" s="679">
        <v>170</v>
      </c>
      <c r="N101" s="679">
        <v>160</v>
      </c>
      <c r="O101" s="679">
        <v>165</v>
      </c>
      <c r="P101" s="679">
        <v>205</v>
      </c>
      <c r="Q101" s="679">
        <v>165</v>
      </c>
      <c r="R101" s="679">
        <v>155</v>
      </c>
      <c r="S101" s="679">
        <v>150</v>
      </c>
    </row>
    <row r="102" spans="3:19">
      <c r="C102" s="692">
        <v>45484</v>
      </c>
      <c r="E102" s="679">
        <v>420</v>
      </c>
      <c r="F102" s="679"/>
      <c r="G102" s="679"/>
      <c r="H102" s="679">
        <v>345</v>
      </c>
      <c r="I102" s="679"/>
      <c r="J102" s="679"/>
      <c r="K102" s="679"/>
      <c r="L102" s="679"/>
      <c r="M102" s="679"/>
      <c r="N102" s="679"/>
      <c r="O102" s="679"/>
      <c r="P102" s="679"/>
      <c r="Q102" s="679"/>
      <c r="R102" s="679">
        <v>170</v>
      </c>
      <c r="S102" s="679">
        <v>185</v>
      </c>
    </row>
    <row r="103" spans="3:19">
      <c r="C103" s="692">
        <v>45485</v>
      </c>
      <c r="E103" s="679">
        <v>390</v>
      </c>
      <c r="F103" s="679">
        <v>380</v>
      </c>
      <c r="G103" s="679">
        <v>330</v>
      </c>
      <c r="H103" s="679">
        <v>370</v>
      </c>
      <c r="I103" s="679">
        <v>340</v>
      </c>
      <c r="J103" s="679">
        <v>310</v>
      </c>
      <c r="K103" s="679">
        <v>270</v>
      </c>
      <c r="L103" s="679">
        <v>270</v>
      </c>
      <c r="M103" s="679">
        <v>260</v>
      </c>
      <c r="N103" s="679">
        <v>220</v>
      </c>
      <c r="O103" s="679">
        <v>230</v>
      </c>
      <c r="P103" s="679">
        <v>210</v>
      </c>
      <c r="Q103" s="679">
        <v>210</v>
      </c>
      <c r="R103" s="679">
        <v>200</v>
      </c>
      <c r="S103" s="679">
        <v>200</v>
      </c>
    </row>
    <row r="104" spans="3:19">
      <c r="C104" s="692">
        <v>45486</v>
      </c>
      <c r="E104" s="679">
        <v>730</v>
      </c>
      <c r="F104" s="679"/>
      <c r="G104" s="679"/>
      <c r="H104" s="679">
        <v>400</v>
      </c>
      <c r="I104" s="679"/>
      <c r="J104" s="679"/>
      <c r="K104" s="679"/>
      <c r="L104" s="679"/>
      <c r="M104" s="679"/>
      <c r="N104" s="679"/>
      <c r="O104" s="679"/>
      <c r="P104" s="679"/>
      <c r="Q104" s="679"/>
      <c r="R104" s="679">
        <v>300</v>
      </c>
      <c r="S104" s="679">
        <v>260</v>
      </c>
    </row>
    <row r="105" spans="3:19">
      <c r="C105" s="692">
        <v>45487</v>
      </c>
      <c r="E105" s="679">
        <v>275</v>
      </c>
      <c r="F105" s="679"/>
      <c r="G105" s="679"/>
      <c r="H105" s="679">
        <v>265</v>
      </c>
      <c r="I105" s="679"/>
      <c r="J105" s="679"/>
      <c r="K105" s="679"/>
      <c r="L105" s="679"/>
      <c r="M105" s="679"/>
      <c r="N105" s="679"/>
      <c r="O105" s="679"/>
      <c r="P105" s="679"/>
      <c r="Q105" s="679"/>
      <c r="R105" s="679">
        <v>360</v>
      </c>
      <c r="S105" s="679">
        <v>480</v>
      </c>
    </row>
    <row r="106" spans="3:19">
      <c r="C106" s="692">
        <v>45488</v>
      </c>
      <c r="E106" s="679">
        <v>485</v>
      </c>
      <c r="F106" s="679">
        <v>360</v>
      </c>
      <c r="G106" s="679">
        <v>320</v>
      </c>
      <c r="H106" s="679">
        <v>325</v>
      </c>
      <c r="I106" s="679">
        <v>300</v>
      </c>
      <c r="J106" s="679">
        <v>280</v>
      </c>
      <c r="K106" s="679">
        <v>245</v>
      </c>
      <c r="L106" s="679">
        <v>230</v>
      </c>
      <c r="M106" s="679">
        <v>265</v>
      </c>
      <c r="N106" s="679">
        <v>250</v>
      </c>
      <c r="O106" s="679">
        <v>220</v>
      </c>
      <c r="P106" s="679">
        <v>240</v>
      </c>
      <c r="Q106" s="679">
        <v>220</v>
      </c>
      <c r="R106" s="679">
        <v>240</v>
      </c>
      <c r="S106" s="679">
        <v>220</v>
      </c>
    </row>
    <row r="107" spans="3:19">
      <c r="C107" s="692">
        <v>45489</v>
      </c>
      <c r="E107" s="679">
        <v>480</v>
      </c>
      <c r="F107" s="679"/>
      <c r="G107" s="679"/>
      <c r="H107" s="679">
        <v>410</v>
      </c>
      <c r="I107" s="679"/>
      <c r="J107" s="679"/>
      <c r="K107" s="679"/>
      <c r="L107" s="679"/>
      <c r="M107" s="679"/>
      <c r="N107" s="679"/>
      <c r="O107" s="679"/>
      <c r="P107" s="679"/>
      <c r="Q107" s="679"/>
      <c r="R107" s="679">
        <v>230</v>
      </c>
      <c r="S107" s="679">
        <v>200</v>
      </c>
    </row>
    <row r="108" spans="3:19">
      <c r="C108" s="692">
        <v>45490</v>
      </c>
      <c r="E108" s="679"/>
      <c r="F108" s="679">
        <v>325</v>
      </c>
      <c r="G108" s="679">
        <v>300</v>
      </c>
      <c r="H108" s="679">
        <v>315</v>
      </c>
      <c r="I108" s="679">
        <v>250</v>
      </c>
      <c r="J108" s="679">
        <v>245</v>
      </c>
      <c r="K108" s="679">
        <v>210</v>
      </c>
      <c r="L108" s="679">
        <v>225</v>
      </c>
      <c r="M108" s="679">
        <v>210</v>
      </c>
      <c r="N108" s="679">
        <v>180</v>
      </c>
      <c r="O108" s="679">
        <v>230</v>
      </c>
      <c r="P108" s="679">
        <v>170</v>
      </c>
      <c r="Q108" s="679">
        <v>165</v>
      </c>
      <c r="R108" s="679">
        <v>165</v>
      </c>
      <c r="S108" s="679">
        <v>150</v>
      </c>
    </row>
    <row r="109" spans="3:19">
      <c r="C109" s="692">
        <v>45491</v>
      </c>
      <c r="E109" s="679">
        <v>420</v>
      </c>
      <c r="F109" s="679"/>
      <c r="G109" s="679"/>
      <c r="H109" s="679">
        <v>340</v>
      </c>
      <c r="I109" s="679"/>
      <c r="J109" s="679"/>
      <c r="K109" s="679"/>
      <c r="L109" s="679"/>
      <c r="M109" s="679"/>
      <c r="N109" s="679"/>
      <c r="O109" s="679"/>
      <c r="P109" s="679"/>
      <c r="Q109" s="679"/>
      <c r="R109" s="679">
        <v>190</v>
      </c>
      <c r="S109" s="679">
        <v>180</v>
      </c>
    </row>
    <row r="110" spans="3:19">
      <c r="C110" s="692">
        <v>45492</v>
      </c>
      <c r="E110" s="679">
        <v>550</v>
      </c>
      <c r="F110" s="679">
        <v>360</v>
      </c>
      <c r="G110" s="679">
        <v>300</v>
      </c>
      <c r="H110" s="679">
        <v>370</v>
      </c>
      <c r="I110" s="679">
        <v>325</v>
      </c>
      <c r="J110" s="679">
        <v>300</v>
      </c>
      <c r="K110" s="679">
        <v>275</v>
      </c>
      <c r="L110" s="679">
        <v>265</v>
      </c>
      <c r="M110" s="679">
        <v>265</v>
      </c>
      <c r="N110" s="679">
        <v>270</v>
      </c>
      <c r="O110" s="679">
        <v>240</v>
      </c>
      <c r="P110" s="679">
        <v>234</v>
      </c>
      <c r="Q110" s="679">
        <v>210</v>
      </c>
      <c r="R110" s="679">
        <v>240</v>
      </c>
      <c r="S110" s="679">
        <v>210</v>
      </c>
    </row>
    <row r="111" spans="3:19">
      <c r="C111" s="692">
        <v>45493</v>
      </c>
      <c r="E111" s="679">
        <v>470</v>
      </c>
      <c r="F111" s="679"/>
      <c r="G111" s="679"/>
      <c r="H111" s="679">
        <v>350</v>
      </c>
      <c r="I111" s="679"/>
      <c r="J111" s="679"/>
      <c r="K111" s="679"/>
      <c r="L111" s="679"/>
      <c r="M111" s="679"/>
      <c r="N111" s="679"/>
      <c r="O111" s="679"/>
      <c r="P111" s="679"/>
      <c r="Q111" s="679"/>
      <c r="R111" s="679">
        <v>210</v>
      </c>
      <c r="S111" s="679">
        <v>230</v>
      </c>
    </row>
    <row r="112" spans="3:19">
      <c r="C112" s="692">
        <v>45494</v>
      </c>
      <c r="E112" s="679">
        <v>400</v>
      </c>
      <c r="F112" s="679"/>
      <c r="G112" s="679"/>
      <c r="H112" s="679">
        <v>310</v>
      </c>
      <c r="I112" s="679"/>
      <c r="J112" s="679"/>
      <c r="K112" s="679"/>
      <c r="L112" s="679"/>
      <c r="M112" s="679"/>
      <c r="N112" s="679"/>
      <c r="O112" s="679"/>
      <c r="P112" s="679"/>
      <c r="Q112" s="679"/>
      <c r="R112" s="679">
        <v>240</v>
      </c>
      <c r="S112" s="679">
        <v>240</v>
      </c>
    </row>
    <row r="113" spans="3:19">
      <c r="C113" s="692">
        <v>45495</v>
      </c>
      <c r="E113" s="679">
        <v>345</v>
      </c>
      <c r="F113" s="679">
        <v>360</v>
      </c>
      <c r="G113" s="679">
        <v>280</v>
      </c>
      <c r="H113" s="679">
        <v>315</v>
      </c>
      <c r="I113" s="679">
        <v>275</v>
      </c>
      <c r="J113" s="679">
        <v>255</v>
      </c>
      <c r="K113" s="679">
        <v>265</v>
      </c>
      <c r="L113" s="679">
        <v>240</v>
      </c>
      <c r="M113" s="679">
        <v>265</v>
      </c>
      <c r="N113" s="679" t="s">
        <v>2136</v>
      </c>
      <c r="O113" s="679">
        <v>225</v>
      </c>
      <c r="P113" s="679">
        <v>180</v>
      </c>
      <c r="Q113" s="679">
        <v>215</v>
      </c>
      <c r="R113" s="679">
        <v>230</v>
      </c>
      <c r="S113" s="679">
        <v>210</v>
      </c>
    </row>
    <row r="114" spans="3:19">
      <c r="C114" s="692">
        <v>45496</v>
      </c>
      <c r="E114" s="679">
        <v>320</v>
      </c>
      <c r="F114" s="679"/>
      <c r="G114" s="679"/>
      <c r="H114" s="679">
        <v>300</v>
      </c>
      <c r="I114" s="679"/>
      <c r="J114" s="679"/>
      <c r="K114" s="679"/>
      <c r="L114" s="679"/>
      <c r="M114" s="679"/>
      <c r="N114" s="679"/>
      <c r="O114" s="679"/>
      <c r="P114" s="679"/>
      <c r="Q114" s="679"/>
      <c r="R114" s="679">
        <v>200</v>
      </c>
      <c r="S114" s="679">
        <v>200</v>
      </c>
    </row>
    <row r="115" spans="3:19">
      <c r="C115" s="692">
        <v>45497</v>
      </c>
      <c r="E115" s="679">
        <v>420</v>
      </c>
      <c r="F115" s="679">
        <v>320</v>
      </c>
      <c r="G115" s="679">
        <v>270</v>
      </c>
      <c r="H115" s="679">
        <v>350</v>
      </c>
      <c r="I115" s="679">
        <v>270</v>
      </c>
      <c r="J115" s="679">
        <v>210</v>
      </c>
      <c r="K115" s="679">
        <v>180</v>
      </c>
      <c r="L115" s="679">
        <v>170</v>
      </c>
      <c r="M115" s="679">
        <v>170</v>
      </c>
      <c r="N115" s="679">
        <v>150</v>
      </c>
      <c r="O115" s="679">
        <v>160</v>
      </c>
      <c r="P115" s="679">
        <v>140</v>
      </c>
      <c r="Q115" s="679">
        <v>160</v>
      </c>
      <c r="R115" s="679">
        <v>160</v>
      </c>
      <c r="S115" s="679">
        <v>160</v>
      </c>
    </row>
    <row r="116" spans="3:19">
      <c r="C116" s="692">
        <v>45498</v>
      </c>
      <c r="E116" s="679">
        <v>430</v>
      </c>
      <c r="F116" s="679">
        <v>320</v>
      </c>
      <c r="G116" s="679">
        <v>280</v>
      </c>
      <c r="H116" s="679">
        <v>370</v>
      </c>
      <c r="I116" s="679">
        <v>260</v>
      </c>
      <c r="J116" s="679">
        <v>240</v>
      </c>
      <c r="K116" s="679">
        <v>200</v>
      </c>
      <c r="L116" s="679">
        <v>210</v>
      </c>
      <c r="M116" s="679">
        <v>200</v>
      </c>
      <c r="N116" s="679">
        <v>200</v>
      </c>
      <c r="O116" s="679">
        <v>170</v>
      </c>
      <c r="P116" s="679">
        <v>200</v>
      </c>
      <c r="Q116" s="679">
        <v>200</v>
      </c>
      <c r="R116" s="679">
        <v>200</v>
      </c>
      <c r="S116" s="679">
        <v>160</v>
      </c>
    </row>
    <row r="117" spans="3:19">
      <c r="C117" s="692">
        <v>45499</v>
      </c>
      <c r="E117" s="679">
        <v>520</v>
      </c>
      <c r="F117" s="679">
        <v>360</v>
      </c>
      <c r="G117" s="679">
        <v>290</v>
      </c>
      <c r="H117" s="679">
        <v>360</v>
      </c>
      <c r="I117" s="679">
        <v>340</v>
      </c>
      <c r="J117" s="679">
        <v>260</v>
      </c>
      <c r="K117" s="679">
        <v>270</v>
      </c>
      <c r="L117" s="679">
        <v>220</v>
      </c>
      <c r="M117" s="679">
        <v>210</v>
      </c>
      <c r="N117" s="679">
        <v>210</v>
      </c>
      <c r="O117" s="679">
        <v>180</v>
      </c>
      <c r="P117" s="679">
        <v>180</v>
      </c>
      <c r="Q117" s="679">
        <v>190</v>
      </c>
      <c r="R117" s="679">
        <v>180</v>
      </c>
      <c r="S117" s="679">
        <v>150</v>
      </c>
    </row>
    <row r="118" spans="3:19">
      <c r="C118" s="692">
        <v>45500</v>
      </c>
      <c r="E118" s="679">
        <v>470</v>
      </c>
      <c r="F118" s="679"/>
      <c r="G118" s="679"/>
      <c r="H118" s="679">
        <v>260</v>
      </c>
      <c r="I118" s="679"/>
      <c r="J118" s="679"/>
      <c r="K118" s="679"/>
      <c r="L118" s="679"/>
      <c r="M118" s="679"/>
      <c r="N118" s="679"/>
      <c r="O118" s="679"/>
      <c r="P118" s="679"/>
      <c r="Q118" s="679"/>
      <c r="R118" s="679">
        <v>200</v>
      </c>
      <c r="S118" s="679">
        <v>215</v>
      </c>
    </row>
    <row r="119" spans="3:19">
      <c r="C119" s="692">
        <v>45501</v>
      </c>
      <c r="E119" s="679">
        <v>410</v>
      </c>
      <c r="F119" s="679"/>
      <c r="G119" s="679"/>
      <c r="H119" s="679">
        <v>620</v>
      </c>
      <c r="I119" s="679"/>
      <c r="J119" s="679"/>
      <c r="K119" s="679"/>
      <c r="L119" s="679"/>
      <c r="M119" s="679"/>
      <c r="N119" s="679"/>
      <c r="O119" s="679"/>
      <c r="P119" s="679"/>
      <c r="Q119" s="679"/>
      <c r="R119" s="679">
        <v>200</v>
      </c>
      <c r="S119" s="679">
        <v>195</v>
      </c>
    </row>
    <row r="120" spans="3:19">
      <c r="C120" s="692">
        <v>45502</v>
      </c>
      <c r="E120" s="679">
        <v>360</v>
      </c>
      <c r="F120" s="679">
        <v>340</v>
      </c>
      <c r="G120" s="679">
        <v>260</v>
      </c>
      <c r="H120" s="679">
        <v>300</v>
      </c>
      <c r="I120" s="679">
        <v>280</v>
      </c>
      <c r="J120" s="679">
        <v>240</v>
      </c>
      <c r="K120" s="679">
        <v>215</v>
      </c>
      <c r="L120" s="679">
        <v>230</v>
      </c>
      <c r="M120" s="679">
        <v>280</v>
      </c>
      <c r="N120" s="679">
        <v>200</v>
      </c>
      <c r="O120" s="679">
        <v>235</v>
      </c>
      <c r="P120" s="679">
        <v>200</v>
      </c>
      <c r="Q120" s="679">
        <v>220</v>
      </c>
      <c r="R120" s="679">
        <v>210</v>
      </c>
      <c r="S120" s="679">
        <v>180</v>
      </c>
    </row>
    <row r="121" spans="3:19">
      <c r="C121" s="692">
        <v>45503</v>
      </c>
      <c r="E121" s="679">
        <v>470</v>
      </c>
      <c r="F121" s="679"/>
      <c r="G121" s="679"/>
      <c r="H121" s="679">
        <v>320</v>
      </c>
      <c r="I121" s="679"/>
      <c r="J121" s="679"/>
      <c r="K121" s="679"/>
      <c r="L121" s="679"/>
      <c r="M121" s="679"/>
      <c r="N121" s="679"/>
      <c r="O121" s="679"/>
      <c r="P121" s="679"/>
      <c r="Q121" s="679"/>
      <c r="R121" s="679">
        <v>210</v>
      </c>
      <c r="S121" s="679">
        <v>260</v>
      </c>
    </row>
    <row r="122" spans="3:19">
      <c r="C122" s="692">
        <v>45504</v>
      </c>
      <c r="E122" s="679">
        <v>430</v>
      </c>
      <c r="F122" s="679">
        <v>340</v>
      </c>
      <c r="G122" s="679">
        <v>290</v>
      </c>
      <c r="H122" s="679">
        <v>300</v>
      </c>
      <c r="I122" s="679">
        <v>250</v>
      </c>
      <c r="J122" s="679">
        <v>180</v>
      </c>
      <c r="K122" s="679">
        <v>160</v>
      </c>
      <c r="L122" s="679">
        <v>130</v>
      </c>
      <c r="M122" s="679">
        <v>150</v>
      </c>
      <c r="N122" s="679">
        <v>115</v>
      </c>
      <c r="O122" s="679">
        <v>120</v>
      </c>
      <c r="P122" s="679">
        <v>130</v>
      </c>
      <c r="Q122" s="679">
        <v>130</v>
      </c>
      <c r="R122" s="679">
        <v>145</v>
      </c>
      <c r="S122" s="679">
        <v>125</v>
      </c>
    </row>
    <row r="123" spans="3:19">
      <c r="C123" s="692">
        <v>45505</v>
      </c>
      <c r="E123" s="679">
        <v>300</v>
      </c>
      <c r="F123" s="679">
        <v>250</v>
      </c>
      <c r="G123" s="679">
        <v>240</v>
      </c>
      <c r="H123" s="679">
        <v>240</v>
      </c>
      <c r="I123" s="679">
        <v>210</v>
      </c>
      <c r="J123" s="679">
        <v>180</v>
      </c>
      <c r="K123" s="679">
        <v>180</v>
      </c>
      <c r="L123" s="679">
        <v>180</v>
      </c>
      <c r="M123" s="679">
        <v>160</v>
      </c>
      <c r="N123" s="679">
        <v>160</v>
      </c>
      <c r="O123" s="679">
        <v>160</v>
      </c>
      <c r="P123" s="679">
        <v>160</v>
      </c>
      <c r="Q123" s="679">
        <v>150</v>
      </c>
      <c r="R123" s="679">
        <v>150</v>
      </c>
      <c r="S123" s="679">
        <v>150</v>
      </c>
    </row>
    <row r="124" spans="3:19">
      <c r="C124" s="692">
        <v>45506</v>
      </c>
      <c r="E124" s="679">
        <v>270</v>
      </c>
      <c r="F124" s="679">
        <v>240</v>
      </c>
      <c r="G124" s="679">
        <v>200</v>
      </c>
      <c r="H124" s="679">
        <v>200</v>
      </c>
      <c r="I124" s="679">
        <v>150</v>
      </c>
      <c r="J124" s="679">
        <v>120</v>
      </c>
      <c r="K124" s="679">
        <v>110</v>
      </c>
      <c r="L124" s="679">
        <v>100</v>
      </c>
      <c r="M124" s="679">
        <v>90</v>
      </c>
      <c r="N124" s="679">
        <v>100</v>
      </c>
      <c r="O124" s="679">
        <v>100</v>
      </c>
      <c r="P124" s="679">
        <v>90</v>
      </c>
      <c r="Q124" s="679">
        <v>90</v>
      </c>
      <c r="R124" s="679">
        <v>80</v>
      </c>
      <c r="S124" s="679">
        <v>90</v>
      </c>
    </row>
    <row r="125" spans="3:19">
      <c r="C125" s="692">
        <v>45507</v>
      </c>
      <c r="E125" s="679">
        <v>400</v>
      </c>
      <c r="F125" s="679"/>
      <c r="G125" s="679"/>
      <c r="H125" s="679">
        <v>270</v>
      </c>
      <c r="I125" s="679"/>
      <c r="J125" s="679"/>
      <c r="K125" s="679"/>
      <c r="L125" s="679"/>
      <c r="M125" s="679"/>
      <c r="N125" s="679"/>
      <c r="O125" s="679"/>
      <c r="P125" s="679"/>
      <c r="Q125" s="679"/>
      <c r="R125" s="679">
        <v>140</v>
      </c>
      <c r="S125" s="679">
        <v>160</v>
      </c>
    </row>
    <row r="126" spans="3:19">
      <c r="C126" s="692">
        <v>45508</v>
      </c>
      <c r="E126" s="679">
        <v>310</v>
      </c>
      <c r="F126" s="679"/>
      <c r="G126" s="679"/>
      <c r="H126" s="679">
        <v>290</v>
      </c>
      <c r="I126" s="679"/>
      <c r="J126" s="679"/>
      <c r="K126" s="679"/>
      <c r="L126" s="679"/>
      <c r="M126" s="679"/>
      <c r="N126" s="679"/>
      <c r="O126" s="679"/>
      <c r="P126" s="679"/>
      <c r="Q126" s="679"/>
      <c r="R126" s="679">
        <v>170</v>
      </c>
      <c r="S126" s="679">
        <v>200</v>
      </c>
    </row>
    <row r="127" spans="3:19">
      <c r="C127" s="692">
        <v>45509</v>
      </c>
      <c r="E127" s="679">
        <v>440</v>
      </c>
      <c r="F127" s="679">
        <v>350</v>
      </c>
      <c r="G127" s="679">
        <v>310</v>
      </c>
      <c r="H127" s="679">
        <v>370</v>
      </c>
      <c r="I127" s="679">
        <v>310</v>
      </c>
      <c r="J127" s="679">
        <v>270</v>
      </c>
      <c r="K127" s="679">
        <v>250</v>
      </c>
      <c r="L127" s="679">
        <v>240</v>
      </c>
      <c r="M127" s="679">
        <v>250</v>
      </c>
      <c r="N127" s="679">
        <v>250</v>
      </c>
      <c r="O127" s="679">
        <v>210</v>
      </c>
      <c r="P127" s="679">
        <v>200</v>
      </c>
      <c r="Q127" s="679">
        <v>220</v>
      </c>
      <c r="R127" s="679">
        <v>230</v>
      </c>
      <c r="S127" s="679">
        <v>210</v>
      </c>
    </row>
    <row r="128" spans="3:19">
      <c r="C128" s="692">
        <v>45510</v>
      </c>
      <c r="E128" s="679">
        <v>420</v>
      </c>
      <c r="F128" s="679"/>
      <c r="G128" s="679"/>
      <c r="H128" s="679">
        <v>380</v>
      </c>
      <c r="I128" s="679"/>
      <c r="J128" s="679"/>
      <c r="K128" s="679"/>
      <c r="L128" s="679"/>
      <c r="M128" s="679"/>
      <c r="N128" s="679"/>
      <c r="O128" s="679"/>
      <c r="P128" s="679"/>
      <c r="Q128" s="679"/>
      <c r="R128" s="679">
        <v>230</v>
      </c>
      <c r="S128" s="679">
        <v>200</v>
      </c>
    </row>
    <row r="129" spans="3:19">
      <c r="C129" s="692">
        <v>45511</v>
      </c>
      <c r="E129" s="679">
        <v>380</v>
      </c>
      <c r="F129" s="679">
        <v>350</v>
      </c>
      <c r="G129" s="679">
        <v>270</v>
      </c>
      <c r="H129" s="679">
        <v>350</v>
      </c>
      <c r="I129" s="679">
        <v>300</v>
      </c>
      <c r="J129" s="679">
        <v>280</v>
      </c>
      <c r="K129" s="679">
        <v>230</v>
      </c>
      <c r="L129" s="679">
        <v>250</v>
      </c>
      <c r="M129" s="679">
        <v>210</v>
      </c>
      <c r="N129" s="679">
        <v>190</v>
      </c>
      <c r="O129" s="679">
        <v>200</v>
      </c>
      <c r="P129" s="679">
        <v>200</v>
      </c>
      <c r="Q129" s="679">
        <v>180</v>
      </c>
      <c r="R129" s="679">
        <v>180</v>
      </c>
      <c r="S129" s="679">
        <v>200</v>
      </c>
    </row>
    <row r="130" spans="3:19">
      <c r="C130" s="692">
        <v>45512</v>
      </c>
      <c r="E130" s="679">
        <v>480</v>
      </c>
      <c r="F130" s="679"/>
      <c r="G130" s="679"/>
      <c r="H130" s="679">
        <v>360</v>
      </c>
      <c r="I130" s="679"/>
      <c r="J130" s="679"/>
      <c r="K130" s="679"/>
      <c r="L130" s="679"/>
      <c r="M130" s="679"/>
      <c r="N130" s="679"/>
      <c r="O130" s="679"/>
      <c r="P130" s="679"/>
      <c r="Q130" s="679"/>
      <c r="R130" s="679">
        <v>210</v>
      </c>
      <c r="S130" s="679">
        <v>215</v>
      </c>
    </row>
    <row r="131" spans="3:19">
      <c r="C131" s="692">
        <v>45513</v>
      </c>
      <c r="E131" s="679">
        <v>440</v>
      </c>
      <c r="F131" s="679">
        <v>380</v>
      </c>
      <c r="G131" s="679">
        <v>310</v>
      </c>
      <c r="H131" s="679">
        <v>370</v>
      </c>
      <c r="I131" s="679">
        <v>310</v>
      </c>
      <c r="J131" s="679">
        <v>270</v>
      </c>
      <c r="K131" s="679">
        <v>250</v>
      </c>
      <c r="L131" s="679">
        <v>250</v>
      </c>
      <c r="M131" s="679">
        <v>255</v>
      </c>
      <c r="N131" s="679">
        <v>250</v>
      </c>
      <c r="O131" s="679">
        <v>250</v>
      </c>
      <c r="P131" s="679">
        <v>240</v>
      </c>
      <c r="Q131" s="679">
        <v>240</v>
      </c>
      <c r="R131" s="679">
        <v>240</v>
      </c>
      <c r="S131" s="679">
        <v>210</v>
      </c>
    </row>
    <row r="132" spans="3:19">
      <c r="C132" s="692">
        <v>45514</v>
      </c>
      <c r="E132" s="679">
        <v>570</v>
      </c>
      <c r="F132" s="679"/>
      <c r="G132" s="679"/>
      <c r="H132" s="679">
        <v>380</v>
      </c>
      <c r="I132" s="679"/>
      <c r="J132" s="679"/>
      <c r="K132" s="679"/>
      <c r="L132" s="679"/>
      <c r="M132" s="679"/>
      <c r="N132" s="679"/>
      <c r="O132" s="679"/>
      <c r="P132" s="679"/>
      <c r="Q132" s="679"/>
      <c r="R132" s="679">
        <v>210</v>
      </c>
      <c r="S132" s="679">
        <v>250</v>
      </c>
    </row>
    <row r="133" spans="3:19">
      <c r="C133" s="692">
        <v>45515</v>
      </c>
      <c r="E133" s="679">
        <v>520</v>
      </c>
      <c r="F133" s="679">
        <v>360</v>
      </c>
      <c r="G133" s="679"/>
      <c r="H133" s="679"/>
      <c r="I133" s="679"/>
      <c r="J133" s="679"/>
      <c r="K133" s="679"/>
      <c r="L133" s="679"/>
      <c r="M133" s="679"/>
      <c r="N133" s="679"/>
      <c r="O133" s="679"/>
      <c r="P133" s="679"/>
      <c r="Q133" s="679"/>
      <c r="R133" s="679">
        <v>125</v>
      </c>
      <c r="S133" s="679">
        <v>140</v>
      </c>
    </row>
    <row r="134" spans="3:19">
      <c r="C134" s="692">
        <v>45516</v>
      </c>
      <c r="E134" s="679">
        <v>505</v>
      </c>
      <c r="F134" s="679">
        <v>395</v>
      </c>
      <c r="G134" s="679">
        <v>385</v>
      </c>
      <c r="H134" s="679">
        <v>370</v>
      </c>
      <c r="I134" s="679">
        <v>280</v>
      </c>
      <c r="J134" s="679">
        <v>230</v>
      </c>
      <c r="K134" s="679">
        <v>185</v>
      </c>
      <c r="L134" s="679">
        <v>265</v>
      </c>
      <c r="M134" s="679">
        <v>205</v>
      </c>
      <c r="N134" s="679">
        <v>170</v>
      </c>
      <c r="O134" s="679">
        <v>165</v>
      </c>
      <c r="P134" s="679">
        <v>140</v>
      </c>
      <c r="Q134" s="679">
        <v>130</v>
      </c>
      <c r="R134" s="679">
        <v>150</v>
      </c>
      <c r="S134" s="679">
        <v>110</v>
      </c>
    </row>
    <row r="135" spans="3:19">
      <c r="C135" s="692">
        <v>45517</v>
      </c>
      <c r="E135" s="679">
        <v>470</v>
      </c>
      <c r="F135" s="679"/>
      <c r="G135" s="679"/>
      <c r="H135" s="679">
        <v>430</v>
      </c>
      <c r="I135" s="679"/>
      <c r="J135" s="679"/>
      <c r="K135" s="679"/>
      <c r="L135" s="679"/>
      <c r="M135" s="679"/>
      <c r="N135" s="679"/>
      <c r="O135" s="679"/>
      <c r="P135" s="679"/>
      <c r="Q135" s="679"/>
      <c r="R135" s="679">
        <v>170</v>
      </c>
      <c r="S135" s="679">
        <v>190</v>
      </c>
    </row>
    <row r="136" spans="3:19">
      <c r="C136" s="692">
        <v>45518</v>
      </c>
      <c r="E136" s="679">
        <v>420</v>
      </c>
      <c r="F136" s="679">
        <v>260</v>
      </c>
      <c r="G136" s="679">
        <v>280</v>
      </c>
      <c r="H136" s="679">
        <v>400</v>
      </c>
      <c r="I136" s="679">
        <v>330</v>
      </c>
      <c r="J136" s="679">
        <v>310</v>
      </c>
      <c r="K136" s="679">
        <v>330</v>
      </c>
      <c r="L136" s="679">
        <v>280</v>
      </c>
      <c r="M136" s="679">
        <v>320</v>
      </c>
      <c r="N136" s="679">
        <v>240</v>
      </c>
      <c r="O136" s="679">
        <v>230</v>
      </c>
      <c r="P136" s="679">
        <v>220</v>
      </c>
      <c r="Q136" s="679">
        <v>230</v>
      </c>
      <c r="R136" s="679">
        <v>250</v>
      </c>
      <c r="S136" s="679">
        <v>190</v>
      </c>
    </row>
    <row r="137" spans="3:19">
      <c r="C137" s="692">
        <v>45519</v>
      </c>
      <c r="E137" s="679">
        <v>410</v>
      </c>
      <c r="F137" s="679"/>
      <c r="G137" s="679"/>
      <c r="H137" s="679">
        <v>410</v>
      </c>
      <c r="I137" s="679"/>
      <c r="J137" s="679"/>
      <c r="K137" s="679"/>
      <c r="L137" s="679"/>
      <c r="M137" s="679"/>
      <c r="N137" s="679"/>
      <c r="O137" s="679"/>
      <c r="P137" s="679"/>
      <c r="Q137" s="679"/>
      <c r="R137" s="679">
        <v>210</v>
      </c>
      <c r="S137" s="679">
        <v>160</v>
      </c>
    </row>
    <row r="138" spans="3:19">
      <c r="C138" s="692">
        <v>45520</v>
      </c>
      <c r="E138" s="679">
        <v>430</v>
      </c>
      <c r="F138" s="679">
        <v>280</v>
      </c>
      <c r="G138" s="679">
        <v>250</v>
      </c>
      <c r="H138" s="679">
        <v>280</v>
      </c>
      <c r="I138" s="679">
        <v>280</v>
      </c>
      <c r="J138" s="679">
        <v>250</v>
      </c>
      <c r="K138" s="679">
        <v>240</v>
      </c>
      <c r="L138" s="679">
        <v>200</v>
      </c>
      <c r="M138" s="679">
        <v>180</v>
      </c>
      <c r="N138" s="679">
        <v>190</v>
      </c>
      <c r="O138" s="679">
        <v>190</v>
      </c>
      <c r="P138" s="679">
        <v>160</v>
      </c>
      <c r="Q138" s="679">
        <v>190</v>
      </c>
      <c r="R138" s="679">
        <v>180</v>
      </c>
      <c r="S138" s="679">
        <v>150</v>
      </c>
    </row>
    <row r="139" spans="3:19">
      <c r="C139" s="692">
        <v>45521</v>
      </c>
      <c r="E139" s="679">
        <v>520</v>
      </c>
      <c r="F139" s="679"/>
      <c r="G139" s="679"/>
      <c r="H139" s="679">
        <v>380</v>
      </c>
      <c r="I139" s="679"/>
      <c r="J139" s="679"/>
      <c r="K139" s="679"/>
      <c r="L139" s="679"/>
      <c r="M139" s="679"/>
      <c r="N139" s="679"/>
      <c r="O139" s="679"/>
      <c r="P139" s="679"/>
      <c r="Q139" s="679"/>
      <c r="R139" s="679">
        <v>155</v>
      </c>
      <c r="S139" s="679">
        <v>140</v>
      </c>
    </row>
    <row r="140" spans="3:19">
      <c r="C140" s="692">
        <v>45522</v>
      </c>
      <c r="E140" s="679">
        <v>460</v>
      </c>
      <c r="F140" s="679"/>
      <c r="G140" s="679"/>
      <c r="H140" s="679">
        <v>200</v>
      </c>
      <c r="I140" s="679"/>
      <c r="J140" s="679"/>
      <c r="K140" s="679"/>
      <c r="L140" s="679"/>
      <c r="M140" s="679"/>
      <c r="N140" s="679"/>
      <c r="O140" s="679"/>
      <c r="P140" s="679"/>
      <c r="Q140" s="679"/>
      <c r="R140" s="679">
        <v>150</v>
      </c>
      <c r="S140" s="679">
        <v>150</v>
      </c>
    </row>
    <row r="141" spans="3:19">
      <c r="C141" s="692">
        <v>45523</v>
      </c>
      <c r="E141" s="679">
        <v>420</v>
      </c>
      <c r="F141" s="679">
        <v>370</v>
      </c>
      <c r="G141" s="679">
        <v>320</v>
      </c>
      <c r="H141" s="679">
        <v>430</v>
      </c>
      <c r="I141" s="679">
        <v>350</v>
      </c>
      <c r="J141" s="679">
        <v>310</v>
      </c>
      <c r="K141" s="679">
        <v>250</v>
      </c>
      <c r="L141" s="679">
        <v>200</v>
      </c>
      <c r="M141" s="679">
        <v>210</v>
      </c>
      <c r="N141" s="679">
        <v>190</v>
      </c>
      <c r="O141" s="679">
        <v>170</v>
      </c>
      <c r="P141" s="679">
        <v>150</v>
      </c>
      <c r="Q141" s="679">
        <v>160</v>
      </c>
      <c r="R141" s="679">
        <v>150</v>
      </c>
      <c r="S141" s="679">
        <v>140</v>
      </c>
    </row>
    <row r="142" spans="3:19">
      <c r="C142" s="692">
        <v>45524</v>
      </c>
      <c r="E142" s="679">
        <v>480</v>
      </c>
      <c r="F142" s="679"/>
      <c r="G142" s="679"/>
      <c r="H142" s="679"/>
      <c r="I142" s="679">
        <v>450</v>
      </c>
      <c r="J142" s="679"/>
      <c r="K142" s="679"/>
      <c r="L142" s="679"/>
      <c r="M142" s="679"/>
      <c r="N142" s="679"/>
      <c r="O142" s="679"/>
      <c r="P142" s="679"/>
      <c r="Q142" s="679"/>
      <c r="R142" s="679">
        <v>270</v>
      </c>
      <c r="S142" s="679">
        <v>250</v>
      </c>
    </row>
    <row r="143" spans="3:19">
      <c r="C143" s="692">
        <v>45525</v>
      </c>
      <c r="E143" s="679">
        <v>450</v>
      </c>
      <c r="F143" s="679">
        <v>400</v>
      </c>
      <c r="G143" s="679">
        <v>340</v>
      </c>
      <c r="H143" s="679">
        <v>400</v>
      </c>
      <c r="I143" s="679">
        <v>360</v>
      </c>
      <c r="J143" s="679">
        <v>340</v>
      </c>
      <c r="K143" s="679">
        <v>270</v>
      </c>
      <c r="L143" s="679">
        <v>250</v>
      </c>
      <c r="M143" s="679">
        <v>260</v>
      </c>
      <c r="N143" s="679">
        <v>250</v>
      </c>
      <c r="O143" s="679">
        <v>240</v>
      </c>
      <c r="P143" s="679">
        <v>240</v>
      </c>
      <c r="Q143" s="679">
        <v>220</v>
      </c>
      <c r="R143" s="679">
        <v>250</v>
      </c>
      <c r="S143" s="679">
        <v>250</v>
      </c>
    </row>
    <row r="144" spans="3:19">
      <c r="C144" s="692">
        <v>45526</v>
      </c>
      <c r="E144" s="679">
        <v>395</v>
      </c>
      <c r="F144" s="679"/>
      <c r="G144" s="679"/>
      <c r="H144" s="679">
        <v>405</v>
      </c>
      <c r="I144" s="679"/>
      <c r="J144" s="679"/>
      <c r="K144" s="679"/>
      <c r="L144" s="679"/>
      <c r="M144" s="679"/>
      <c r="N144" s="679"/>
      <c r="O144" s="679"/>
      <c r="P144" s="679"/>
      <c r="Q144" s="679"/>
      <c r="R144" s="679">
        <v>235</v>
      </c>
      <c r="S144" s="679">
        <v>240</v>
      </c>
    </row>
    <row r="145" spans="3:19">
      <c r="C145" s="692">
        <v>45527</v>
      </c>
      <c r="E145" s="679">
        <v>450</v>
      </c>
      <c r="F145" s="679">
        <v>300</v>
      </c>
      <c r="G145" s="679">
        <v>310</v>
      </c>
      <c r="H145" s="679">
        <v>310</v>
      </c>
      <c r="I145" s="679">
        <v>280</v>
      </c>
      <c r="J145" s="679">
        <v>210</v>
      </c>
      <c r="K145" s="679">
        <v>210</v>
      </c>
      <c r="L145" s="679">
        <v>210</v>
      </c>
      <c r="M145" s="679">
        <v>195</v>
      </c>
      <c r="N145" s="679">
        <v>200</v>
      </c>
      <c r="O145" s="679">
        <v>190</v>
      </c>
      <c r="P145" s="679">
        <v>170</v>
      </c>
      <c r="Q145" s="679">
        <v>190</v>
      </c>
      <c r="R145" s="679">
        <v>180</v>
      </c>
      <c r="S145" s="679">
        <v>160</v>
      </c>
    </row>
    <row r="146" spans="3:19">
      <c r="C146" s="692">
        <v>45528</v>
      </c>
      <c r="E146" s="679">
        <v>450</v>
      </c>
      <c r="F146" s="679"/>
      <c r="G146" s="679"/>
      <c r="H146" s="679">
        <v>350</v>
      </c>
      <c r="I146" s="679"/>
      <c r="J146" s="679"/>
      <c r="K146" s="679"/>
      <c r="L146" s="679"/>
      <c r="M146" s="679"/>
      <c r="N146" s="679"/>
      <c r="O146" s="679"/>
      <c r="P146" s="679"/>
      <c r="Q146" s="679"/>
      <c r="R146" s="679">
        <v>200</v>
      </c>
      <c r="S146" s="679">
        <v>180</v>
      </c>
    </row>
    <row r="147" spans="3:19">
      <c r="C147" s="692">
        <v>45529</v>
      </c>
      <c r="E147" s="679">
        <v>350</v>
      </c>
      <c r="F147" s="679"/>
      <c r="G147" s="679"/>
      <c r="H147" s="679">
        <v>320</v>
      </c>
      <c r="I147" s="679"/>
      <c r="J147" s="679"/>
      <c r="K147" s="679"/>
      <c r="L147" s="679"/>
      <c r="M147" s="679"/>
      <c r="N147" s="679"/>
      <c r="O147" s="679"/>
      <c r="P147" s="679"/>
      <c r="Q147" s="679"/>
      <c r="R147" s="679">
        <v>210</v>
      </c>
      <c r="S147" s="679">
        <v>220</v>
      </c>
    </row>
    <row r="148" spans="3:19">
      <c r="C148" s="692">
        <v>45530</v>
      </c>
      <c r="E148" s="679">
        <v>395</v>
      </c>
      <c r="F148" s="679">
        <v>370</v>
      </c>
      <c r="G148" s="679">
        <v>295</v>
      </c>
      <c r="H148" s="679">
        <v>470</v>
      </c>
      <c r="I148" s="679">
        <v>260</v>
      </c>
      <c r="J148" s="679">
        <v>240</v>
      </c>
      <c r="K148" s="679">
        <v>210</v>
      </c>
      <c r="L148" s="679">
        <v>235</v>
      </c>
      <c r="M148" s="679">
        <v>215</v>
      </c>
      <c r="N148" s="679">
        <v>185</v>
      </c>
      <c r="O148" s="679">
        <v>185</v>
      </c>
      <c r="P148" s="679">
        <v>180</v>
      </c>
      <c r="Q148" s="679">
        <v>190</v>
      </c>
      <c r="R148" s="679">
        <v>195</v>
      </c>
      <c r="S148" s="679">
        <v>170</v>
      </c>
    </row>
    <row r="149" spans="3:19">
      <c r="C149" s="692">
        <v>45531</v>
      </c>
      <c r="E149" s="679">
        <v>440</v>
      </c>
      <c r="F149" s="679"/>
      <c r="G149" s="679"/>
      <c r="H149" s="679">
        <v>340</v>
      </c>
      <c r="I149" s="679"/>
      <c r="J149" s="679"/>
      <c r="K149" s="679"/>
      <c r="L149" s="679"/>
      <c r="M149" s="679"/>
      <c r="N149" s="679"/>
      <c r="O149" s="679"/>
      <c r="P149" s="679"/>
      <c r="Q149" s="679"/>
      <c r="R149" s="679">
        <v>200</v>
      </c>
      <c r="S149" s="679">
        <v>190</v>
      </c>
    </row>
    <row r="150" spans="3:19">
      <c r="C150" s="692">
        <v>45532</v>
      </c>
      <c r="E150" s="679">
        <v>270</v>
      </c>
      <c r="F150" s="679">
        <v>260</v>
      </c>
      <c r="G150" s="679">
        <v>240</v>
      </c>
      <c r="H150" s="679">
        <v>325</v>
      </c>
      <c r="I150" s="679">
        <v>300</v>
      </c>
      <c r="J150" s="679">
        <v>235</v>
      </c>
      <c r="K150" s="679">
        <v>230</v>
      </c>
      <c r="L150" s="679">
        <v>210</v>
      </c>
      <c r="M150" s="679">
        <v>200</v>
      </c>
      <c r="N150" s="679">
        <v>185</v>
      </c>
      <c r="O150" s="679">
        <v>180</v>
      </c>
      <c r="P150" s="679">
        <v>155</v>
      </c>
      <c r="Q150" s="679">
        <v>155</v>
      </c>
      <c r="R150" s="679">
        <v>150</v>
      </c>
      <c r="S150" s="679">
        <v>150</v>
      </c>
    </row>
    <row r="151" spans="3:19">
      <c r="C151" s="692">
        <v>45533</v>
      </c>
      <c r="E151" s="679">
        <v>360</v>
      </c>
      <c r="F151" s="679"/>
      <c r="G151" s="679"/>
      <c r="H151" s="679">
        <v>300</v>
      </c>
      <c r="I151" s="679"/>
      <c r="J151" s="679"/>
      <c r="K151" s="679"/>
      <c r="L151" s="679"/>
      <c r="M151" s="679"/>
      <c r="N151" s="679"/>
      <c r="O151" s="679"/>
      <c r="P151" s="679"/>
      <c r="Q151" s="679"/>
      <c r="R151" s="679">
        <v>185</v>
      </c>
      <c r="S151" s="679">
        <v>175</v>
      </c>
    </row>
    <row r="152" spans="3:19">
      <c r="C152" s="692">
        <v>45534</v>
      </c>
      <c r="E152" s="679">
        <v>530</v>
      </c>
      <c r="F152" s="679">
        <v>560</v>
      </c>
      <c r="G152" s="679">
        <v>375</v>
      </c>
      <c r="H152" s="679">
        <v>450</v>
      </c>
      <c r="I152" s="679">
        <v>345</v>
      </c>
      <c r="J152" s="679">
        <v>275</v>
      </c>
      <c r="K152" s="679">
        <v>255</v>
      </c>
      <c r="L152" s="679">
        <v>185</v>
      </c>
      <c r="M152" s="679">
        <v>180</v>
      </c>
      <c r="N152" s="679">
        <v>195</v>
      </c>
      <c r="O152" s="679">
        <v>160</v>
      </c>
      <c r="P152" s="679">
        <v>170</v>
      </c>
      <c r="Q152" s="679">
        <v>155</v>
      </c>
      <c r="R152" s="679">
        <v>160</v>
      </c>
      <c r="S152" s="679">
        <v>200</v>
      </c>
    </row>
    <row r="153" spans="3:19">
      <c r="C153" s="692">
        <v>45535</v>
      </c>
      <c r="E153" s="679">
        <v>500</v>
      </c>
      <c r="F153" s="679"/>
      <c r="G153" s="679"/>
      <c r="H153" s="679">
        <v>380</v>
      </c>
      <c r="I153" s="679"/>
      <c r="J153" s="679"/>
      <c r="K153" s="679"/>
      <c r="L153" s="679"/>
      <c r="M153" s="679"/>
      <c r="N153" s="679"/>
      <c r="O153" s="679"/>
      <c r="P153" s="679"/>
      <c r="Q153" s="679"/>
      <c r="R153" s="679">
        <v>305</v>
      </c>
      <c r="S153" s="679">
        <v>250</v>
      </c>
    </row>
    <row r="154" spans="3:19">
      <c r="C154" s="692">
        <v>45536</v>
      </c>
      <c r="E154" s="679">
        <v>440</v>
      </c>
      <c r="F154" s="679">
        <v>430</v>
      </c>
      <c r="G154" s="679">
        <v>385</v>
      </c>
      <c r="H154" s="679">
        <v>405</v>
      </c>
      <c r="I154" s="679">
        <v>395</v>
      </c>
      <c r="J154" s="679">
        <v>310</v>
      </c>
      <c r="K154" s="679">
        <v>300</v>
      </c>
      <c r="L154" s="679">
        <v>300</v>
      </c>
      <c r="M154" s="679">
        <v>300</v>
      </c>
      <c r="N154" s="679">
        <v>295</v>
      </c>
      <c r="O154" s="679">
        <v>290</v>
      </c>
      <c r="P154" s="679">
        <v>285</v>
      </c>
      <c r="Q154" s="679">
        <v>230</v>
      </c>
      <c r="R154" s="679">
        <v>265</v>
      </c>
      <c r="S154" s="679">
        <v>290</v>
      </c>
    </row>
    <row r="155" spans="3:19">
      <c r="C155" s="692">
        <v>45537</v>
      </c>
      <c r="E155" s="679">
        <v>465</v>
      </c>
      <c r="F155" s="679"/>
      <c r="G155" s="679"/>
      <c r="H155" s="679">
        <v>330</v>
      </c>
      <c r="I155" s="679"/>
      <c r="J155" s="679"/>
      <c r="K155" s="679"/>
      <c r="L155" s="679"/>
      <c r="M155" s="679"/>
      <c r="N155" s="679"/>
      <c r="O155" s="679"/>
      <c r="P155" s="679"/>
      <c r="Q155" s="679"/>
      <c r="R155" s="679">
        <v>240</v>
      </c>
      <c r="S155" s="679">
        <v>200</v>
      </c>
    </row>
    <row r="156" spans="3:19">
      <c r="C156" s="692">
        <v>45538</v>
      </c>
      <c r="E156" s="679">
        <v>530</v>
      </c>
      <c r="F156" s="679"/>
      <c r="G156" s="679"/>
      <c r="H156" s="679">
        <v>400</v>
      </c>
      <c r="I156" s="679"/>
      <c r="J156" s="679"/>
      <c r="K156" s="679"/>
      <c r="L156" s="679"/>
      <c r="M156" s="679"/>
      <c r="N156" s="679"/>
      <c r="O156" s="679"/>
      <c r="P156" s="679"/>
      <c r="Q156" s="679"/>
      <c r="R156" s="679">
        <v>255</v>
      </c>
      <c r="S156" s="679">
        <v>245</v>
      </c>
    </row>
    <row r="157" spans="3:19">
      <c r="C157" s="692">
        <v>45539</v>
      </c>
      <c r="E157" s="679">
        <v>350</v>
      </c>
      <c r="F157" s="679">
        <v>295</v>
      </c>
      <c r="G157" s="679">
        <v>315</v>
      </c>
      <c r="H157" s="679">
        <v>280</v>
      </c>
      <c r="I157" s="679">
        <v>300</v>
      </c>
      <c r="J157" s="679">
        <v>285</v>
      </c>
      <c r="K157" s="679">
        <v>255</v>
      </c>
      <c r="L157" s="679">
        <v>315</v>
      </c>
      <c r="M157" s="679">
        <v>280</v>
      </c>
      <c r="N157" s="679">
        <v>245</v>
      </c>
      <c r="O157" s="679">
        <v>230</v>
      </c>
      <c r="P157" s="679">
        <v>240</v>
      </c>
      <c r="Q157" s="679">
        <v>240</v>
      </c>
      <c r="R157" s="679">
        <v>230</v>
      </c>
      <c r="S157" s="679">
        <v>250</v>
      </c>
    </row>
    <row r="158" spans="3:19">
      <c r="C158" s="692">
        <v>45540</v>
      </c>
      <c r="E158" s="679">
        <v>540</v>
      </c>
      <c r="F158" s="679"/>
      <c r="G158" s="679"/>
      <c r="H158" s="679">
        <v>260</v>
      </c>
      <c r="I158" s="679"/>
      <c r="J158" s="679"/>
      <c r="K158" s="679"/>
      <c r="L158" s="679"/>
      <c r="M158" s="679"/>
      <c r="N158" s="679"/>
      <c r="O158" s="679"/>
      <c r="P158" s="679"/>
      <c r="Q158" s="679"/>
      <c r="R158" s="679">
        <v>200</v>
      </c>
      <c r="S158" s="679">
        <v>185</v>
      </c>
    </row>
    <row r="159" spans="3:19">
      <c r="C159" s="692">
        <v>45541</v>
      </c>
      <c r="E159" s="679">
        <v>510</v>
      </c>
      <c r="F159" s="679">
        <v>400</v>
      </c>
      <c r="G159" s="679">
        <v>300</v>
      </c>
      <c r="H159" s="679">
        <v>360</v>
      </c>
      <c r="I159" s="679">
        <v>250</v>
      </c>
      <c r="J159" s="679">
        <v>140</v>
      </c>
      <c r="K159" s="679">
        <v>130</v>
      </c>
      <c r="L159" s="679">
        <v>110</v>
      </c>
      <c r="M159" s="679">
        <v>100</v>
      </c>
      <c r="N159" s="679">
        <v>110</v>
      </c>
      <c r="O159" s="679">
        <v>100</v>
      </c>
      <c r="P159" s="679">
        <v>140</v>
      </c>
      <c r="Q159" s="679">
        <v>140</v>
      </c>
      <c r="R159" s="679">
        <v>120</v>
      </c>
      <c r="S159" s="679">
        <v>130</v>
      </c>
    </row>
    <row r="160" spans="3:19">
      <c r="C160" s="692">
        <v>45542</v>
      </c>
      <c r="E160" s="679">
        <v>385</v>
      </c>
      <c r="F160" s="679"/>
      <c r="G160" s="679"/>
      <c r="H160" s="679">
        <v>375</v>
      </c>
      <c r="I160" s="679"/>
      <c r="J160" s="679"/>
      <c r="K160" s="679"/>
      <c r="L160" s="679"/>
      <c r="M160" s="679"/>
      <c r="N160" s="679"/>
      <c r="O160" s="679"/>
      <c r="P160" s="679"/>
      <c r="Q160" s="679"/>
      <c r="R160" s="679">
        <v>160</v>
      </c>
      <c r="S160" s="679">
        <v>135</v>
      </c>
    </row>
    <row r="161" spans="3:19">
      <c r="C161" s="692">
        <v>45543</v>
      </c>
      <c r="E161" s="679">
        <v>450</v>
      </c>
      <c r="F161" s="679"/>
      <c r="G161" s="679"/>
      <c r="H161" s="679">
        <v>380</v>
      </c>
      <c r="I161" s="679"/>
      <c r="J161" s="679"/>
      <c r="K161" s="679"/>
      <c r="L161" s="679"/>
      <c r="M161" s="679"/>
      <c r="N161" s="679"/>
      <c r="O161" s="679"/>
      <c r="P161" s="679"/>
      <c r="Q161" s="679"/>
      <c r="R161" s="679">
        <v>240</v>
      </c>
      <c r="S161" s="679">
        <v>240</v>
      </c>
    </row>
    <row r="162" spans="3:19">
      <c r="C162" s="692">
        <v>45544</v>
      </c>
      <c r="E162" s="679">
        <v>390</v>
      </c>
      <c r="F162" s="679">
        <v>390</v>
      </c>
      <c r="G162" s="679">
        <v>370</v>
      </c>
      <c r="H162" s="679">
        <v>430</v>
      </c>
      <c r="I162" s="679">
        <v>360</v>
      </c>
      <c r="J162" s="679">
        <v>310</v>
      </c>
      <c r="K162" s="679">
        <v>290</v>
      </c>
      <c r="L162" s="679">
        <v>260</v>
      </c>
      <c r="M162" s="679">
        <v>260</v>
      </c>
      <c r="N162" s="679">
        <v>270</v>
      </c>
      <c r="O162" s="679">
        <v>250</v>
      </c>
      <c r="P162" s="679">
        <v>240</v>
      </c>
      <c r="Q162" s="679">
        <v>230</v>
      </c>
      <c r="R162" s="679">
        <v>250</v>
      </c>
      <c r="S162" s="679">
        <v>240</v>
      </c>
    </row>
    <row r="163" spans="3:19">
      <c r="C163" s="692">
        <v>45545</v>
      </c>
      <c r="E163" s="679">
        <v>360</v>
      </c>
      <c r="F163" s="679"/>
      <c r="G163" s="679"/>
      <c r="H163" s="679">
        <v>400</v>
      </c>
      <c r="I163" s="679"/>
      <c r="J163" s="679"/>
      <c r="K163" s="679"/>
      <c r="L163" s="679"/>
      <c r="M163" s="679"/>
      <c r="N163" s="679"/>
      <c r="O163" s="679"/>
      <c r="P163" s="679"/>
      <c r="Q163" s="679"/>
      <c r="R163" s="679">
        <v>235</v>
      </c>
      <c r="S163" s="679">
        <v>225</v>
      </c>
    </row>
    <row r="164" spans="3:19">
      <c r="C164" s="692">
        <v>45546</v>
      </c>
      <c r="E164" s="679">
        <v>420</v>
      </c>
      <c r="F164" s="679">
        <v>330</v>
      </c>
      <c r="G164" s="679">
        <v>240</v>
      </c>
      <c r="H164" s="679">
        <v>250</v>
      </c>
      <c r="I164" s="679">
        <v>210</v>
      </c>
      <c r="J164" s="679">
        <v>180</v>
      </c>
      <c r="K164" s="679">
        <v>150</v>
      </c>
      <c r="L164" s="679">
        <v>170</v>
      </c>
      <c r="M164" s="679">
        <v>165</v>
      </c>
      <c r="N164" s="679">
        <v>160</v>
      </c>
      <c r="O164" s="679">
        <v>160</v>
      </c>
      <c r="P164" s="679">
        <v>150</v>
      </c>
      <c r="Q164" s="679">
        <v>150</v>
      </c>
      <c r="R164" s="679">
        <v>150</v>
      </c>
      <c r="S164" s="679">
        <v>150</v>
      </c>
    </row>
    <row r="165" spans="3:19">
      <c r="C165" s="692">
        <v>45547</v>
      </c>
      <c r="E165" s="679">
        <v>520</v>
      </c>
      <c r="F165" s="679"/>
      <c r="G165" s="679"/>
      <c r="H165" s="679">
        <v>320</v>
      </c>
      <c r="I165" s="679"/>
      <c r="J165" s="679"/>
      <c r="K165" s="679"/>
      <c r="L165" s="679"/>
      <c r="M165" s="679"/>
      <c r="N165" s="679"/>
      <c r="O165" s="679"/>
      <c r="P165" s="679"/>
      <c r="Q165" s="679"/>
      <c r="R165" s="679">
        <v>120</v>
      </c>
      <c r="S165" s="679">
        <v>100</v>
      </c>
    </row>
    <row r="166" spans="3:19">
      <c r="C166" s="692">
        <v>45548</v>
      </c>
      <c r="E166" s="679">
        <v>760</v>
      </c>
      <c r="F166" s="679">
        <v>400</v>
      </c>
      <c r="G166" s="679">
        <v>390</v>
      </c>
      <c r="H166" s="679">
        <v>340</v>
      </c>
      <c r="I166" s="679">
        <v>300</v>
      </c>
      <c r="J166" s="679">
        <v>290</v>
      </c>
      <c r="K166" s="679">
        <v>250</v>
      </c>
      <c r="L166" s="679">
        <v>210</v>
      </c>
      <c r="M166" s="679">
        <v>210</v>
      </c>
      <c r="N166" s="679">
        <v>180</v>
      </c>
      <c r="O166" s="679">
        <v>200</v>
      </c>
      <c r="P166" s="679">
        <v>200</v>
      </c>
      <c r="Q166" s="679">
        <v>180</v>
      </c>
      <c r="R166" s="679">
        <v>190</v>
      </c>
      <c r="S166" s="679">
        <v>200</v>
      </c>
    </row>
    <row r="167" spans="3:19">
      <c r="C167" s="692">
        <v>45549</v>
      </c>
      <c r="E167" s="679">
        <v>500</v>
      </c>
      <c r="F167" s="679"/>
      <c r="G167" s="679"/>
      <c r="H167" s="679">
        <v>610</v>
      </c>
      <c r="I167" s="679"/>
      <c r="J167" s="679"/>
      <c r="K167" s="679"/>
      <c r="L167" s="679"/>
      <c r="M167" s="679"/>
      <c r="N167" s="679"/>
      <c r="O167" s="679"/>
      <c r="P167" s="679"/>
      <c r="Q167" s="679"/>
      <c r="R167" s="679">
        <v>250</v>
      </c>
      <c r="S167" s="679">
        <v>240</v>
      </c>
    </row>
    <row r="168" spans="3:19">
      <c r="C168" s="692">
        <v>45550</v>
      </c>
      <c r="E168" s="679">
        <v>380</v>
      </c>
      <c r="F168" s="679"/>
      <c r="G168" s="679"/>
      <c r="H168" s="679">
        <v>300</v>
      </c>
      <c r="I168" s="679"/>
      <c r="J168" s="679"/>
      <c r="K168" s="679"/>
      <c r="L168" s="679"/>
      <c r="M168" s="679"/>
      <c r="N168" s="679"/>
      <c r="O168" s="679"/>
      <c r="P168" s="679"/>
      <c r="Q168" s="679"/>
      <c r="R168" s="679">
        <v>220</v>
      </c>
      <c r="S168" s="679">
        <v>200</v>
      </c>
    </row>
    <row r="169" spans="3:19">
      <c r="C169" s="692">
        <v>45551</v>
      </c>
      <c r="E169" s="679">
        <v>440</v>
      </c>
      <c r="F169" s="679">
        <v>340</v>
      </c>
      <c r="G169" s="679">
        <v>240</v>
      </c>
      <c r="H169" s="679">
        <v>280</v>
      </c>
      <c r="I169" s="679">
        <v>260</v>
      </c>
      <c r="J169" s="679">
        <v>220</v>
      </c>
      <c r="K169" s="679">
        <v>180</v>
      </c>
      <c r="L169" s="679">
        <v>200</v>
      </c>
      <c r="M169" s="679">
        <v>160</v>
      </c>
      <c r="N169" s="679">
        <v>160</v>
      </c>
      <c r="O169" s="679">
        <v>160</v>
      </c>
      <c r="P169" s="679">
        <v>160</v>
      </c>
      <c r="Q169" s="679">
        <v>150</v>
      </c>
      <c r="R169" s="679">
        <v>150</v>
      </c>
      <c r="S169" s="679">
        <v>150</v>
      </c>
    </row>
    <row r="170" spans="3:19">
      <c r="C170" s="692">
        <v>45552</v>
      </c>
      <c r="E170" s="679">
        <v>390</v>
      </c>
      <c r="F170" s="679"/>
      <c r="G170" s="679"/>
      <c r="H170" s="679">
        <v>290</v>
      </c>
      <c r="I170" s="679"/>
      <c r="J170" s="679"/>
      <c r="K170" s="679"/>
      <c r="L170" s="679"/>
      <c r="M170" s="679"/>
      <c r="N170" s="679"/>
      <c r="O170" s="679"/>
      <c r="P170" s="679"/>
      <c r="Q170" s="679"/>
      <c r="R170" s="679">
        <v>130</v>
      </c>
      <c r="S170" s="679">
        <v>150</v>
      </c>
    </row>
    <row r="171" spans="3:19">
      <c r="C171" s="692">
        <v>45553</v>
      </c>
      <c r="E171" s="679">
        <v>460</v>
      </c>
      <c r="F171" s="679">
        <v>320</v>
      </c>
      <c r="G171" s="679">
        <v>270</v>
      </c>
      <c r="H171" s="679">
        <v>300</v>
      </c>
      <c r="I171" s="679">
        <v>260</v>
      </c>
      <c r="J171" s="679">
        <v>240</v>
      </c>
      <c r="K171" s="679">
        <v>220</v>
      </c>
      <c r="L171" s="679">
        <v>190</v>
      </c>
      <c r="M171" s="679">
        <v>170</v>
      </c>
      <c r="N171" s="679">
        <v>170</v>
      </c>
      <c r="O171" s="679">
        <v>170</v>
      </c>
      <c r="P171" s="679">
        <v>180</v>
      </c>
      <c r="Q171" s="679">
        <v>160</v>
      </c>
      <c r="R171" s="679">
        <v>160</v>
      </c>
      <c r="S171" s="679">
        <v>160</v>
      </c>
    </row>
    <row r="172" spans="3:19">
      <c r="C172" s="692">
        <v>45554</v>
      </c>
      <c r="E172" s="679">
        <v>390</v>
      </c>
      <c r="F172" s="679"/>
      <c r="G172" s="679"/>
      <c r="H172" s="679">
        <v>310</v>
      </c>
      <c r="I172" s="679"/>
      <c r="J172" s="679"/>
      <c r="K172" s="679"/>
      <c r="L172" s="679"/>
      <c r="M172" s="679"/>
      <c r="N172" s="679"/>
      <c r="O172" s="679"/>
      <c r="P172" s="679"/>
      <c r="Q172" s="679"/>
      <c r="R172" s="679">
        <v>200</v>
      </c>
      <c r="S172" s="679">
        <v>205</v>
      </c>
    </row>
    <row r="173" spans="3:19">
      <c r="C173" s="692">
        <v>45555</v>
      </c>
      <c r="E173" s="679">
        <v>440</v>
      </c>
      <c r="F173" s="679">
        <v>450</v>
      </c>
      <c r="G173" s="679">
        <v>370</v>
      </c>
      <c r="H173" s="679">
        <v>350</v>
      </c>
      <c r="I173" s="679">
        <v>425</v>
      </c>
      <c r="J173" s="679">
        <v>350</v>
      </c>
      <c r="K173" s="679">
        <v>300</v>
      </c>
      <c r="L173" s="679">
        <v>260</v>
      </c>
      <c r="M173" s="679">
        <v>260</v>
      </c>
      <c r="N173" s="679">
        <v>240</v>
      </c>
      <c r="O173" s="679">
        <v>220</v>
      </c>
      <c r="P173" s="679">
        <v>250</v>
      </c>
      <c r="Q173" s="679">
        <v>200</v>
      </c>
      <c r="R173" s="679">
        <v>200</v>
      </c>
      <c r="S173" s="679">
        <v>180</v>
      </c>
    </row>
    <row r="174" spans="3:19">
      <c r="C174" s="692">
        <v>45556</v>
      </c>
      <c r="E174" s="679">
        <v>400</v>
      </c>
      <c r="F174" s="679"/>
      <c r="G174" s="679"/>
      <c r="H174" s="679">
        <v>330</v>
      </c>
      <c r="I174" s="679"/>
      <c r="J174" s="679"/>
      <c r="K174" s="679"/>
      <c r="L174" s="679"/>
      <c r="M174" s="679"/>
      <c r="N174" s="679"/>
      <c r="O174" s="679"/>
      <c r="P174" s="679"/>
      <c r="Q174" s="679"/>
      <c r="R174" s="679">
        <v>230</v>
      </c>
      <c r="S174" s="679">
        <v>250</v>
      </c>
    </row>
    <row r="175" spans="3:19">
      <c r="C175" s="692">
        <v>45557</v>
      </c>
      <c r="E175" s="679">
        <v>360</v>
      </c>
      <c r="F175" s="679"/>
      <c r="G175" s="679"/>
      <c r="H175" s="679">
        <v>490</v>
      </c>
      <c r="I175" s="679"/>
      <c r="J175" s="679"/>
      <c r="K175" s="679"/>
      <c r="L175" s="679"/>
      <c r="M175" s="679"/>
      <c r="N175" s="679"/>
      <c r="O175" s="679"/>
      <c r="P175" s="679"/>
      <c r="Q175" s="679"/>
      <c r="R175" s="679">
        <v>200</v>
      </c>
      <c r="S175" s="679">
        <v>220</v>
      </c>
    </row>
    <row r="176" spans="3:19">
      <c r="C176" s="692">
        <v>45558</v>
      </c>
      <c r="E176" s="679">
        <v>360</v>
      </c>
      <c r="F176" s="679">
        <v>280</v>
      </c>
      <c r="G176" s="679">
        <v>275</v>
      </c>
      <c r="H176" s="679">
        <v>275</v>
      </c>
      <c r="I176" s="679">
        <v>280</v>
      </c>
      <c r="J176" s="679">
        <v>265</v>
      </c>
      <c r="K176" s="679">
        <v>120</v>
      </c>
      <c r="L176" s="679">
        <v>250</v>
      </c>
      <c r="M176" s="679">
        <v>255</v>
      </c>
      <c r="N176" s="679">
        <v>200</v>
      </c>
      <c r="O176" s="679">
        <v>225</v>
      </c>
      <c r="P176" s="679">
        <v>225</v>
      </c>
      <c r="Q176" s="679">
        <v>220</v>
      </c>
      <c r="R176" s="679">
        <v>220</v>
      </c>
      <c r="S176" s="679">
        <v>180</v>
      </c>
    </row>
    <row r="177" spans="3:19">
      <c r="C177" s="692">
        <v>45559</v>
      </c>
      <c r="E177" s="679">
        <v>390</v>
      </c>
      <c r="F177" s="679"/>
      <c r="G177" s="679"/>
      <c r="H177" s="679">
        <v>280</v>
      </c>
      <c r="I177" s="679"/>
      <c r="J177" s="679"/>
      <c r="K177" s="679"/>
      <c r="L177" s="679"/>
      <c r="M177" s="679"/>
      <c r="N177" s="679"/>
      <c r="O177" s="679"/>
      <c r="P177" s="679"/>
      <c r="Q177" s="679"/>
      <c r="R177" s="679">
        <v>200</v>
      </c>
      <c r="S177" s="679">
        <v>180</v>
      </c>
    </row>
    <row r="178" spans="3:19">
      <c r="C178" s="692">
        <v>45560</v>
      </c>
      <c r="E178" s="679">
        <v>430</v>
      </c>
      <c r="F178" s="679">
        <v>350</v>
      </c>
      <c r="G178" s="679">
        <v>310</v>
      </c>
      <c r="H178" s="679">
        <v>330</v>
      </c>
      <c r="I178" s="679">
        <v>300</v>
      </c>
      <c r="J178" s="679">
        <v>250</v>
      </c>
      <c r="K178" s="679">
        <v>100</v>
      </c>
      <c r="L178" s="679">
        <v>230</v>
      </c>
      <c r="M178" s="679">
        <v>220</v>
      </c>
      <c r="N178" s="679">
        <v>200</v>
      </c>
      <c r="O178" s="679">
        <v>180</v>
      </c>
      <c r="P178" s="679">
        <v>170</v>
      </c>
      <c r="Q178" s="679">
        <v>180</v>
      </c>
      <c r="R178" s="679">
        <v>160</v>
      </c>
      <c r="S178" s="679">
        <v>150</v>
      </c>
    </row>
    <row r="179" spans="3:19">
      <c r="C179" s="692">
        <v>45561</v>
      </c>
      <c r="E179" s="679">
        <v>460</v>
      </c>
      <c r="F179" s="679"/>
      <c r="G179" s="679"/>
      <c r="H179" s="679">
        <v>355</v>
      </c>
      <c r="I179" s="679"/>
      <c r="J179" s="679"/>
      <c r="K179" s="679"/>
      <c r="L179" s="679"/>
      <c r="M179" s="679"/>
      <c r="N179" s="679"/>
      <c r="O179" s="679"/>
      <c r="P179" s="679"/>
      <c r="Q179" s="679"/>
      <c r="R179" s="679">
        <v>200</v>
      </c>
      <c r="S179" s="679">
        <v>210</v>
      </c>
    </row>
    <row r="180" spans="3:19">
      <c r="C180" s="692">
        <v>45562</v>
      </c>
      <c r="E180" s="679">
        <v>650</v>
      </c>
      <c r="F180" s="679">
        <v>305</v>
      </c>
      <c r="G180" s="679">
        <v>310</v>
      </c>
      <c r="H180" s="679">
        <v>395</v>
      </c>
      <c r="I180" s="679">
        <v>320</v>
      </c>
      <c r="J180" s="679">
        <v>310</v>
      </c>
      <c r="K180" s="679">
        <v>255</v>
      </c>
      <c r="L180" s="679">
        <v>200</v>
      </c>
      <c r="M180" s="679">
        <v>220</v>
      </c>
      <c r="N180" s="679">
        <v>210</v>
      </c>
      <c r="O180" s="679">
        <v>190</v>
      </c>
      <c r="P180" s="679">
        <v>180</v>
      </c>
      <c r="Q180" s="679">
        <v>155</v>
      </c>
      <c r="R180" s="679">
        <v>155</v>
      </c>
      <c r="S180" s="679">
        <v>180</v>
      </c>
    </row>
    <row r="181" spans="3:19">
      <c r="C181" s="692">
        <v>45563</v>
      </c>
      <c r="E181" s="679">
        <v>470</v>
      </c>
      <c r="F181" s="679"/>
      <c r="G181" s="679"/>
      <c r="H181" s="679">
        <v>355</v>
      </c>
      <c r="I181" s="679"/>
      <c r="J181" s="679"/>
      <c r="K181" s="679"/>
      <c r="L181" s="679"/>
      <c r="M181" s="679"/>
      <c r="N181" s="679"/>
      <c r="O181" s="679"/>
      <c r="P181" s="679"/>
      <c r="Q181" s="679"/>
      <c r="R181" s="679">
        <v>170</v>
      </c>
      <c r="S181" s="679">
        <v>150</v>
      </c>
    </row>
    <row r="182" spans="3:19">
      <c r="C182" s="692">
        <v>45564</v>
      </c>
      <c r="E182" s="679">
        <v>400</v>
      </c>
      <c r="F182" s="679"/>
      <c r="G182" s="679"/>
      <c r="H182" s="679">
        <v>370</v>
      </c>
      <c r="I182" s="679"/>
      <c r="J182" s="679"/>
      <c r="K182" s="679"/>
      <c r="L182" s="679"/>
      <c r="M182" s="679"/>
      <c r="N182" s="679"/>
      <c r="O182" s="679"/>
      <c r="P182" s="679"/>
      <c r="Q182" s="679"/>
      <c r="R182" s="679">
        <v>240</v>
      </c>
      <c r="S182" s="679">
        <v>200</v>
      </c>
    </row>
    <row r="183" spans="3:19">
      <c r="C183" s="692">
        <v>45565</v>
      </c>
      <c r="E183" s="679">
        <v>410</v>
      </c>
      <c r="F183" s="679">
        <v>330</v>
      </c>
      <c r="G183" s="679">
        <v>215</v>
      </c>
      <c r="H183" s="679">
        <v>355</v>
      </c>
      <c r="I183" s="679">
        <v>310</v>
      </c>
      <c r="J183" s="679">
        <v>240</v>
      </c>
      <c r="K183" s="679">
        <v>215</v>
      </c>
      <c r="L183" s="679">
        <v>205</v>
      </c>
      <c r="M183" s="679">
        <v>220</v>
      </c>
      <c r="N183" s="679">
        <v>180</v>
      </c>
      <c r="O183" s="679">
        <v>185</v>
      </c>
      <c r="P183" s="679">
        <v>200</v>
      </c>
      <c r="Q183" s="679">
        <v>150</v>
      </c>
      <c r="R183" s="679">
        <v>170</v>
      </c>
      <c r="S183" s="679">
        <v>170</v>
      </c>
    </row>
    <row r="184" spans="3:19">
      <c r="C184" s="692">
        <v>45566</v>
      </c>
      <c r="E184" s="679">
        <v>290</v>
      </c>
      <c r="F184" s="679">
        <v>290</v>
      </c>
      <c r="G184" s="679">
        <v>250</v>
      </c>
      <c r="H184" s="679">
        <v>340</v>
      </c>
      <c r="I184" s="679">
        <v>335</v>
      </c>
      <c r="J184" s="679">
        <v>305</v>
      </c>
      <c r="K184" s="679">
        <v>225</v>
      </c>
      <c r="L184" s="679">
        <v>200</v>
      </c>
      <c r="M184" s="679">
        <v>160</v>
      </c>
      <c r="N184" s="679">
        <v>140</v>
      </c>
      <c r="O184" s="679">
        <v>185</v>
      </c>
      <c r="P184" s="679">
        <v>160</v>
      </c>
      <c r="Q184" s="679">
        <v>160</v>
      </c>
      <c r="R184" s="679">
        <v>170</v>
      </c>
      <c r="S184" s="679">
        <v>160</v>
      </c>
    </row>
    <row r="185" spans="3:19">
      <c r="C185" s="692">
        <v>45567</v>
      </c>
      <c r="E185" s="679">
        <v>370</v>
      </c>
      <c r="F185" s="679">
        <v>290</v>
      </c>
      <c r="G185" s="679">
        <v>210</v>
      </c>
      <c r="H185" s="679">
        <v>300</v>
      </c>
      <c r="I185" s="679">
        <v>250</v>
      </c>
      <c r="J185" s="679">
        <v>185</v>
      </c>
      <c r="K185" s="679">
        <v>205</v>
      </c>
      <c r="L185" s="679">
        <v>150</v>
      </c>
      <c r="M185" s="679">
        <v>185</v>
      </c>
      <c r="N185" s="679">
        <v>150</v>
      </c>
      <c r="O185" s="679">
        <v>150</v>
      </c>
      <c r="P185" s="679">
        <v>160</v>
      </c>
      <c r="Q185" s="679">
        <v>155</v>
      </c>
      <c r="R185" s="679">
        <v>130</v>
      </c>
      <c r="S185" s="679">
        <v>150</v>
      </c>
    </row>
    <row r="186" spans="3:19">
      <c r="C186" s="692">
        <v>45568</v>
      </c>
      <c r="E186" s="679">
        <v>280</v>
      </c>
      <c r="F186" s="679"/>
      <c r="G186" s="679"/>
      <c r="H186" s="679">
        <v>300</v>
      </c>
      <c r="I186" s="679"/>
      <c r="J186" s="679"/>
      <c r="K186" s="679"/>
      <c r="L186" s="679"/>
      <c r="M186" s="679"/>
      <c r="N186" s="679"/>
      <c r="O186" s="679"/>
      <c r="P186" s="679"/>
      <c r="Q186" s="679"/>
      <c r="R186" s="679">
        <v>160</v>
      </c>
      <c r="S186" s="679">
        <v>180</v>
      </c>
    </row>
    <row r="187" spans="3:19">
      <c r="C187" s="692">
        <v>45569</v>
      </c>
      <c r="E187" s="679">
        <v>340</v>
      </c>
      <c r="F187" s="679">
        <v>310</v>
      </c>
      <c r="G187" s="679">
        <v>280</v>
      </c>
      <c r="H187" s="679">
        <v>290</v>
      </c>
      <c r="I187" s="679">
        <v>250</v>
      </c>
      <c r="J187" s="679">
        <v>240</v>
      </c>
      <c r="K187" s="679">
        <v>220</v>
      </c>
      <c r="L187" s="679">
        <v>235</v>
      </c>
      <c r="M187" s="679">
        <v>210</v>
      </c>
      <c r="N187" s="679">
        <v>190</v>
      </c>
      <c r="O187" s="679">
        <v>160</v>
      </c>
      <c r="P187" s="679">
        <v>190</v>
      </c>
      <c r="Q187" s="679">
        <v>180</v>
      </c>
      <c r="R187" s="679">
        <v>190</v>
      </c>
      <c r="S187" s="679">
        <v>170</v>
      </c>
    </row>
    <row r="188" spans="3:19">
      <c r="C188" s="692">
        <v>45570</v>
      </c>
      <c r="E188" s="679">
        <v>475</v>
      </c>
      <c r="F188" s="679"/>
      <c r="G188" s="679"/>
      <c r="H188" s="679">
        <v>195</v>
      </c>
      <c r="I188" s="679"/>
      <c r="J188" s="679"/>
      <c r="K188" s="679"/>
      <c r="L188" s="679"/>
      <c r="M188" s="679"/>
      <c r="N188" s="679"/>
      <c r="O188" s="679"/>
      <c r="P188" s="679"/>
      <c r="Q188" s="679"/>
      <c r="R188" s="679">
        <v>150</v>
      </c>
      <c r="S188" s="679">
        <v>155</v>
      </c>
    </row>
    <row r="189" spans="3:19">
      <c r="C189" s="692">
        <v>45571</v>
      </c>
      <c r="E189" s="679">
        <v>420</v>
      </c>
      <c r="F189" s="679"/>
      <c r="G189" s="679"/>
      <c r="H189" s="679">
        <v>320</v>
      </c>
      <c r="I189" s="679"/>
      <c r="J189" s="679"/>
      <c r="K189" s="679"/>
      <c r="L189" s="679"/>
      <c r="M189" s="679"/>
      <c r="N189" s="679"/>
      <c r="O189" s="679"/>
      <c r="P189" s="679"/>
      <c r="Q189" s="679"/>
      <c r="R189" s="679">
        <v>100</v>
      </c>
      <c r="S189" s="679">
        <v>100</v>
      </c>
    </row>
    <row r="190" spans="3:19">
      <c r="C190" s="692">
        <v>45572</v>
      </c>
      <c r="E190" s="679">
        <v>430</v>
      </c>
      <c r="F190" s="679">
        <v>330</v>
      </c>
      <c r="G190" s="679">
        <v>250</v>
      </c>
      <c r="H190" s="679">
        <v>300</v>
      </c>
      <c r="I190" s="679">
        <v>240</v>
      </c>
      <c r="J190" s="679">
        <v>200</v>
      </c>
      <c r="K190" s="679">
        <v>170</v>
      </c>
      <c r="L190" s="679">
        <v>150</v>
      </c>
      <c r="M190" s="679">
        <v>150</v>
      </c>
      <c r="N190" s="679">
        <v>150</v>
      </c>
      <c r="O190" s="679">
        <v>130</v>
      </c>
      <c r="P190" s="679">
        <v>130</v>
      </c>
      <c r="Q190" s="679">
        <v>120</v>
      </c>
      <c r="R190" s="679">
        <v>120</v>
      </c>
      <c r="S190" s="679">
        <v>130</v>
      </c>
    </row>
    <row r="191" spans="3:19">
      <c r="C191" s="692">
        <v>45573</v>
      </c>
      <c r="E191" s="679">
        <v>385</v>
      </c>
      <c r="F191" s="679"/>
      <c r="G191" s="679"/>
      <c r="H191" s="679">
        <v>340</v>
      </c>
      <c r="I191" s="679"/>
      <c r="J191" s="679"/>
      <c r="K191" s="679"/>
      <c r="L191" s="679"/>
      <c r="M191" s="679"/>
      <c r="N191" s="679"/>
      <c r="O191" s="679"/>
      <c r="P191" s="679"/>
      <c r="Q191" s="679"/>
      <c r="R191" s="679">
        <v>190</v>
      </c>
      <c r="S191" s="679">
        <v>175</v>
      </c>
    </row>
    <row r="192" spans="3:19">
      <c r="C192" s="692">
        <v>45574</v>
      </c>
      <c r="E192" s="679">
        <v>350</v>
      </c>
      <c r="F192" s="679">
        <v>300</v>
      </c>
      <c r="G192" s="679">
        <v>240</v>
      </c>
      <c r="H192" s="679">
        <v>250</v>
      </c>
      <c r="I192" s="679">
        <v>180</v>
      </c>
      <c r="J192" s="679">
        <v>170</v>
      </c>
      <c r="K192" s="679">
        <v>150</v>
      </c>
      <c r="L192" s="679">
        <v>160</v>
      </c>
      <c r="M192" s="679">
        <v>160</v>
      </c>
      <c r="N192" s="679">
        <v>150</v>
      </c>
      <c r="O192" s="679">
        <v>140</v>
      </c>
      <c r="P192" s="679">
        <v>130</v>
      </c>
      <c r="Q192" s="679">
        <v>130</v>
      </c>
      <c r="R192" s="679">
        <v>120</v>
      </c>
      <c r="S192" s="679">
        <v>120</v>
      </c>
    </row>
    <row r="193" spans="3:19">
      <c r="C193" s="692">
        <v>45575</v>
      </c>
      <c r="E193" s="679">
        <v>350</v>
      </c>
      <c r="F193" s="679"/>
      <c r="G193" s="679"/>
      <c r="H193" s="679">
        <v>10.91</v>
      </c>
      <c r="I193" s="679"/>
      <c r="J193" s="679"/>
      <c r="K193" s="679"/>
      <c r="L193" s="679"/>
      <c r="M193" s="679"/>
      <c r="N193" s="679"/>
      <c r="O193" s="679"/>
      <c r="P193" s="679"/>
      <c r="Q193" s="679"/>
      <c r="R193" s="679">
        <v>145</v>
      </c>
      <c r="S193" s="679">
        <v>140</v>
      </c>
    </row>
    <row r="194" spans="3:19">
      <c r="C194" s="692">
        <v>45576</v>
      </c>
      <c r="E194" s="679">
        <v>530</v>
      </c>
      <c r="F194" s="679">
        <v>360</v>
      </c>
      <c r="G194" s="679">
        <v>280</v>
      </c>
      <c r="H194" s="679">
        <v>320</v>
      </c>
      <c r="I194" s="679">
        <v>250</v>
      </c>
      <c r="J194" s="679">
        <v>230</v>
      </c>
      <c r="K194" s="679">
        <v>190</v>
      </c>
      <c r="L194" s="679">
        <v>190</v>
      </c>
      <c r="M194" s="679">
        <v>180</v>
      </c>
      <c r="N194" s="679">
        <v>180</v>
      </c>
      <c r="O194" s="679">
        <v>170</v>
      </c>
      <c r="P194" s="679">
        <v>170</v>
      </c>
      <c r="Q194" s="679">
        <v>160</v>
      </c>
      <c r="R194" s="679">
        <v>160</v>
      </c>
      <c r="S194" s="679">
        <v>170</v>
      </c>
    </row>
    <row r="195" spans="3:19">
      <c r="C195" s="692">
        <v>45577</v>
      </c>
      <c r="E195" s="679">
        <v>395</v>
      </c>
      <c r="F195" s="679"/>
      <c r="G195" s="679"/>
      <c r="H195" s="679">
        <v>335</v>
      </c>
      <c r="I195" s="679"/>
      <c r="J195" s="679"/>
      <c r="K195" s="679"/>
      <c r="L195" s="679"/>
      <c r="M195" s="679"/>
      <c r="N195" s="679"/>
      <c r="O195" s="679"/>
      <c r="P195" s="679"/>
      <c r="Q195" s="679"/>
      <c r="R195" s="679">
        <v>210</v>
      </c>
      <c r="S195" s="679">
        <v>230</v>
      </c>
    </row>
    <row r="196" spans="3:19">
      <c r="C196" s="692">
        <v>45578</v>
      </c>
      <c r="E196" s="679">
        <v>420</v>
      </c>
      <c r="F196" s="679"/>
      <c r="G196" s="679"/>
      <c r="H196" s="679">
        <v>330</v>
      </c>
      <c r="I196" s="679"/>
      <c r="J196" s="679"/>
      <c r="K196" s="679"/>
      <c r="L196" s="679"/>
      <c r="M196" s="679"/>
      <c r="N196" s="679"/>
      <c r="O196" s="679"/>
      <c r="P196" s="679"/>
      <c r="Q196" s="679"/>
      <c r="R196" s="679">
        <v>215</v>
      </c>
      <c r="S196" s="679">
        <v>220</v>
      </c>
    </row>
    <row r="197" spans="3:19">
      <c r="C197" s="692">
        <v>45579</v>
      </c>
      <c r="E197" s="679">
        <v>410</v>
      </c>
      <c r="F197" s="679">
        <v>360</v>
      </c>
      <c r="G197" s="679">
        <v>300</v>
      </c>
      <c r="H197" s="679">
        <v>330</v>
      </c>
      <c r="I197" s="679">
        <v>300</v>
      </c>
      <c r="J197" s="679">
        <v>250</v>
      </c>
      <c r="K197" s="679">
        <v>240</v>
      </c>
      <c r="L197" s="679">
        <v>240</v>
      </c>
      <c r="M197" s="679">
        <v>250</v>
      </c>
      <c r="N197" s="679">
        <v>190</v>
      </c>
      <c r="O197" s="679">
        <v>180</v>
      </c>
      <c r="P197" s="679">
        <v>200</v>
      </c>
      <c r="Q197" s="679">
        <v>190</v>
      </c>
      <c r="R197" s="679">
        <v>200</v>
      </c>
      <c r="S197" s="679">
        <v>190</v>
      </c>
    </row>
    <row r="198" spans="3:19">
      <c r="C198" s="692">
        <v>45580</v>
      </c>
      <c r="E198" s="679">
        <v>750</v>
      </c>
      <c r="F198" s="679"/>
      <c r="G198" s="679"/>
      <c r="H198" s="679">
        <v>390</v>
      </c>
      <c r="I198" s="679"/>
      <c r="J198" s="679"/>
      <c r="K198" s="679"/>
      <c r="L198" s="679"/>
      <c r="M198" s="679"/>
      <c r="N198" s="679"/>
      <c r="O198" s="679"/>
      <c r="P198" s="679"/>
      <c r="Q198" s="679"/>
      <c r="R198" s="679">
        <v>240</v>
      </c>
      <c r="S198" s="679">
        <v>220</v>
      </c>
    </row>
    <row r="199" spans="3:19">
      <c r="C199" s="692">
        <v>45581</v>
      </c>
      <c r="E199" s="679">
        <v>380</v>
      </c>
      <c r="F199" s="679">
        <v>310</v>
      </c>
      <c r="G199" s="679">
        <v>270</v>
      </c>
      <c r="H199" s="679">
        <v>310</v>
      </c>
      <c r="I199" s="679">
        <v>300</v>
      </c>
      <c r="J199" s="679">
        <v>270</v>
      </c>
      <c r="K199" s="679">
        <v>240</v>
      </c>
      <c r="L199" s="679">
        <v>240</v>
      </c>
      <c r="M199" s="679">
        <v>230</v>
      </c>
      <c r="N199" s="679">
        <v>210</v>
      </c>
      <c r="O199" s="679">
        <v>230</v>
      </c>
      <c r="P199" s="679">
        <v>210</v>
      </c>
      <c r="Q199" s="679">
        <v>200</v>
      </c>
      <c r="R199" s="679">
        <v>220</v>
      </c>
      <c r="S199" s="679">
        <v>200</v>
      </c>
    </row>
    <row r="200" spans="3:19">
      <c r="C200" s="692">
        <v>45582</v>
      </c>
      <c r="E200" s="679">
        <v>460</v>
      </c>
      <c r="F200" s="679"/>
      <c r="G200" s="679"/>
      <c r="H200" s="679">
        <v>320</v>
      </c>
      <c r="I200" s="679"/>
      <c r="J200" s="679"/>
      <c r="K200" s="679"/>
      <c r="L200" s="679"/>
      <c r="M200" s="679"/>
      <c r="N200" s="679"/>
      <c r="O200" s="679"/>
      <c r="P200" s="679"/>
      <c r="Q200" s="679"/>
      <c r="R200" s="679">
        <v>180</v>
      </c>
      <c r="S200" s="679">
        <v>180</v>
      </c>
    </row>
    <row r="201" spans="3:19">
      <c r="C201" s="692">
        <v>45583</v>
      </c>
      <c r="E201" s="679">
        <v>490</v>
      </c>
      <c r="F201" s="679">
        <v>430</v>
      </c>
      <c r="G201" s="679">
        <v>330</v>
      </c>
      <c r="H201" s="679">
        <v>340</v>
      </c>
      <c r="I201" s="679">
        <v>360</v>
      </c>
      <c r="J201" s="679">
        <v>310</v>
      </c>
      <c r="K201" s="679">
        <v>230</v>
      </c>
      <c r="L201" s="679">
        <v>180</v>
      </c>
      <c r="M201" s="679">
        <v>170</v>
      </c>
      <c r="N201" s="679">
        <v>150</v>
      </c>
      <c r="O201" s="679">
        <v>130</v>
      </c>
      <c r="P201" s="679">
        <v>130</v>
      </c>
      <c r="Q201" s="679">
        <v>120</v>
      </c>
      <c r="R201" s="679">
        <v>140</v>
      </c>
      <c r="S201" s="679">
        <v>130</v>
      </c>
    </row>
    <row r="202" spans="3:19">
      <c r="C202" s="692">
        <v>45584</v>
      </c>
      <c r="E202" s="679">
        <v>470</v>
      </c>
      <c r="F202" s="679"/>
      <c r="G202" s="679"/>
      <c r="H202" s="679">
        <v>355</v>
      </c>
      <c r="I202" s="679"/>
      <c r="J202" s="679"/>
      <c r="K202" s="679"/>
      <c r="L202" s="679"/>
      <c r="M202" s="679"/>
      <c r="N202" s="679"/>
      <c r="O202" s="679"/>
      <c r="P202" s="679"/>
      <c r="Q202" s="679"/>
      <c r="R202" s="679">
        <v>210</v>
      </c>
      <c r="S202" s="679">
        <v>200</v>
      </c>
    </row>
    <row r="203" spans="3:19">
      <c r="C203" s="692">
        <v>45585</v>
      </c>
      <c r="E203" s="679">
        <v>430</v>
      </c>
      <c r="F203" s="679"/>
      <c r="G203" s="679"/>
      <c r="H203" s="679">
        <v>350</v>
      </c>
      <c r="I203" s="679"/>
      <c r="J203" s="679"/>
      <c r="K203" s="679"/>
      <c r="L203" s="679"/>
      <c r="M203" s="679"/>
      <c r="N203" s="679"/>
      <c r="O203" s="679"/>
      <c r="P203" s="679"/>
      <c r="Q203" s="679"/>
      <c r="R203" s="679">
        <v>180</v>
      </c>
      <c r="S203" s="679">
        <v>220</v>
      </c>
    </row>
    <row r="204" spans="3:19">
      <c r="C204" s="692">
        <v>45586</v>
      </c>
      <c r="E204" s="693">
        <v>360</v>
      </c>
      <c r="F204" s="693">
        <v>340</v>
      </c>
      <c r="G204" s="693">
        <v>360</v>
      </c>
      <c r="H204" s="693">
        <v>330</v>
      </c>
      <c r="I204" s="693">
        <v>340</v>
      </c>
      <c r="J204" s="693">
        <v>300</v>
      </c>
      <c r="K204" s="693">
        <v>280</v>
      </c>
      <c r="L204" s="693">
        <v>250</v>
      </c>
      <c r="M204" s="693">
        <v>220</v>
      </c>
      <c r="N204" s="693">
        <v>170</v>
      </c>
      <c r="O204" s="693">
        <v>200</v>
      </c>
      <c r="P204" s="693">
        <v>160</v>
      </c>
      <c r="Q204" s="693">
        <v>200</v>
      </c>
      <c r="R204" s="693">
        <v>210</v>
      </c>
      <c r="S204" s="693">
        <v>220</v>
      </c>
    </row>
    <row r="205" spans="3:19">
      <c r="C205" s="692">
        <v>45587</v>
      </c>
      <c r="E205" s="693">
        <v>460</v>
      </c>
      <c r="F205" s="693">
        <v>350</v>
      </c>
      <c r="G205" s="693" t="s">
        <v>802</v>
      </c>
      <c r="H205" s="693" t="s">
        <v>802</v>
      </c>
      <c r="I205" s="693" t="s">
        <v>802</v>
      </c>
      <c r="J205" s="693" t="s">
        <v>802</v>
      </c>
      <c r="K205" s="693" t="s">
        <v>802</v>
      </c>
      <c r="L205" s="693" t="s">
        <v>802</v>
      </c>
      <c r="M205" s="693" t="s">
        <v>802</v>
      </c>
      <c r="N205" s="693" t="s">
        <v>802</v>
      </c>
      <c r="O205" s="693" t="s">
        <v>802</v>
      </c>
      <c r="P205" s="693" t="s">
        <v>802</v>
      </c>
      <c r="Q205" s="693" t="s">
        <v>802</v>
      </c>
      <c r="R205" s="693">
        <v>240</v>
      </c>
      <c r="S205" s="693">
        <v>180</v>
      </c>
    </row>
    <row r="206" spans="3:19">
      <c r="C206" s="692">
        <v>45588</v>
      </c>
      <c r="E206" s="679">
        <v>360</v>
      </c>
      <c r="F206" s="679">
        <v>290</v>
      </c>
      <c r="G206" s="679">
        <v>250</v>
      </c>
      <c r="H206" s="679">
        <v>250</v>
      </c>
      <c r="I206" s="679">
        <v>230</v>
      </c>
      <c r="J206" s="679">
        <v>220</v>
      </c>
      <c r="K206" s="679">
        <v>180</v>
      </c>
      <c r="L206" s="679">
        <v>150</v>
      </c>
      <c r="M206" s="679">
        <v>140</v>
      </c>
      <c r="N206" s="679">
        <v>140</v>
      </c>
      <c r="O206" s="679">
        <v>130</v>
      </c>
      <c r="P206" s="679">
        <v>130</v>
      </c>
      <c r="Q206" s="679">
        <v>140</v>
      </c>
      <c r="R206" s="679">
        <v>140</v>
      </c>
      <c r="S206" s="679">
        <v>150</v>
      </c>
    </row>
    <row r="207" spans="3:19">
      <c r="C207" s="692">
        <v>45589</v>
      </c>
      <c r="E207" s="679">
        <v>440</v>
      </c>
      <c r="F207" s="679"/>
      <c r="G207" s="679"/>
      <c r="H207" s="679">
        <v>280</v>
      </c>
      <c r="I207" s="679"/>
      <c r="J207" s="679"/>
      <c r="K207" s="679"/>
      <c r="L207" s="679"/>
      <c r="M207" s="679"/>
      <c r="N207" s="679"/>
      <c r="O207" s="679"/>
      <c r="P207" s="679"/>
      <c r="Q207" s="679"/>
      <c r="R207" s="679">
        <v>170</v>
      </c>
      <c r="S207" s="679">
        <v>180</v>
      </c>
    </row>
    <row r="208" spans="3:19">
      <c r="C208" s="692">
        <v>45590</v>
      </c>
      <c r="E208" s="679">
        <v>320</v>
      </c>
      <c r="F208" s="679">
        <v>270</v>
      </c>
      <c r="G208" s="679">
        <v>250</v>
      </c>
      <c r="H208" s="679">
        <v>250</v>
      </c>
      <c r="I208" s="679">
        <v>230</v>
      </c>
      <c r="J208" s="679">
        <v>200</v>
      </c>
      <c r="K208" s="679">
        <v>160</v>
      </c>
      <c r="L208" s="679">
        <v>180</v>
      </c>
      <c r="M208" s="679">
        <v>160</v>
      </c>
      <c r="N208" s="679">
        <v>150</v>
      </c>
      <c r="O208" s="679">
        <v>160</v>
      </c>
      <c r="P208" s="679">
        <v>140</v>
      </c>
      <c r="Q208" s="679">
        <v>150</v>
      </c>
      <c r="R208" s="679">
        <v>150</v>
      </c>
      <c r="S208" s="679">
        <v>160</v>
      </c>
    </row>
    <row r="209" spans="3:19">
      <c r="C209" s="692">
        <v>45591</v>
      </c>
      <c r="E209" s="679">
        <v>390</v>
      </c>
      <c r="F209" s="679"/>
      <c r="G209" s="679"/>
      <c r="H209" s="679">
        <v>270</v>
      </c>
      <c r="I209" s="679"/>
      <c r="J209" s="679"/>
      <c r="K209" s="679"/>
      <c r="L209" s="679"/>
      <c r="M209" s="679"/>
      <c r="N209" s="679"/>
      <c r="O209" s="679"/>
      <c r="P209" s="679"/>
      <c r="Q209" s="679"/>
      <c r="R209" s="679">
        <v>140</v>
      </c>
      <c r="S209" s="679">
        <v>170</v>
      </c>
    </row>
    <row r="210" spans="3:19">
      <c r="C210" s="692">
        <v>45592</v>
      </c>
      <c r="E210" s="679">
        <v>400</v>
      </c>
      <c r="F210" s="679"/>
      <c r="G210" s="679"/>
      <c r="H210" s="679">
        <v>300</v>
      </c>
      <c r="I210" s="679"/>
      <c r="J210" s="679"/>
      <c r="K210" s="679"/>
      <c r="L210" s="679"/>
      <c r="M210" s="679"/>
      <c r="N210" s="679"/>
      <c r="O210" s="679"/>
      <c r="P210" s="679"/>
      <c r="Q210" s="679"/>
      <c r="R210" s="679">
        <v>140</v>
      </c>
      <c r="S210" s="679">
        <v>110</v>
      </c>
    </row>
    <row r="211" spans="3:19">
      <c r="C211" s="692">
        <v>45593</v>
      </c>
      <c r="E211" s="679">
        <v>450</v>
      </c>
      <c r="F211" s="679">
        <v>430</v>
      </c>
      <c r="G211" s="679">
        <v>360</v>
      </c>
      <c r="H211" s="679">
        <v>360</v>
      </c>
      <c r="I211" s="679">
        <v>310</v>
      </c>
      <c r="J211" s="679">
        <v>260</v>
      </c>
      <c r="K211" s="679">
        <v>200</v>
      </c>
      <c r="L211" s="679">
        <v>240</v>
      </c>
      <c r="M211" s="679">
        <v>240</v>
      </c>
      <c r="N211" s="679">
        <v>200</v>
      </c>
      <c r="O211" s="679">
        <v>200</v>
      </c>
      <c r="P211" s="679">
        <v>190</v>
      </c>
      <c r="Q211" s="679">
        <v>180</v>
      </c>
      <c r="R211" s="679">
        <v>170</v>
      </c>
      <c r="S211" s="679">
        <v>170</v>
      </c>
    </row>
    <row r="212" spans="3:19">
      <c r="C212" s="692">
        <v>45594</v>
      </c>
      <c r="E212" s="679">
        <v>360</v>
      </c>
      <c r="F212" s="679"/>
      <c r="G212" s="679"/>
      <c r="H212" s="679">
        <v>330</v>
      </c>
      <c r="I212" s="679"/>
      <c r="J212" s="679"/>
      <c r="K212" s="679"/>
      <c r="L212" s="679"/>
      <c r="M212" s="679"/>
      <c r="N212" s="679"/>
      <c r="O212" s="679"/>
      <c r="P212" s="679"/>
      <c r="Q212" s="679"/>
      <c r="R212" s="679">
        <v>240</v>
      </c>
      <c r="S212" s="679">
        <v>240</v>
      </c>
    </row>
    <row r="213" spans="3:19">
      <c r="C213" s="692">
        <v>45595</v>
      </c>
      <c r="E213" s="679">
        <v>420</v>
      </c>
      <c r="F213" s="679">
        <v>420</v>
      </c>
      <c r="G213" s="679">
        <v>370</v>
      </c>
      <c r="H213" s="679">
        <v>400</v>
      </c>
      <c r="I213" s="679">
        <v>320</v>
      </c>
      <c r="J213" s="679">
        <v>300</v>
      </c>
      <c r="K213" s="679">
        <v>250</v>
      </c>
      <c r="L213" s="679">
        <v>240</v>
      </c>
      <c r="M213" s="679">
        <v>200</v>
      </c>
      <c r="N213" s="679">
        <v>200</v>
      </c>
      <c r="O213" s="679">
        <v>200</v>
      </c>
      <c r="P213" s="679">
        <v>190</v>
      </c>
      <c r="Q213" s="679">
        <v>180</v>
      </c>
      <c r="R213" s="679">
        <v>200</v>
      </c>
      <c r="S213" s="679">
        <v>180</v>
      </c>
    </row>
    <row r="214" spans="3:19">
      <c r="C214" s="692">
        <v>45596</v>
      </c>
      <c r="E214" s="679">
        <v>395</v>
      </c>
      <c r="F214" s="679"/>
      <c r="G214" s="679"/>
      <c r="H214" s="679">
        <v>350</v>
      </c>
      <c r="I214" s="679"/>
      <c r="J214" s="679"/>
      <c r="K214" s="679"/>
      <c r="L214" s="679"/>
      <c r="M214" s="679"/>
      <c r="N214" s="679"/>
      <c r="O214" s="679"/>
      <c r="P214" s="679"/>
      <c r="Q214" s="679"/>
      <c r="R214" s="679">
        <v>300</v>
      </c>
      <c r="S214" s="679">
        <v>300</v>
      </c>
    </row>
    <row r="215" spans="3:19">
      <c r="C215" s="692">
        <v>45597</v>
      </c>
      <c r="E215" s="679">
        <v>365</v>
      </c>
      <c r="F215" s="679">
        <v>340</v>
      </c>
      <c r="G215" s="679">
        <v>305</v>
      </c>
      <c r="H215" s="679">
        <v>315</v>
      </c>
      <c r="I215" s="679">
        <v>315</v>
      </c>
      <c r="J215" s="679">
        <v>300</v>
      </c>
      <c r="K215" s="679">
        <v>270</v>
      </c>
      <c r="L215" s="679">
        <v>295</v>
      </c>
      <c r="M215" s="679">
        <v>250</v>
      </c>
      <c r="N215" s="679">
        <v>240</v>
      </c>
      <c r="O215" s="679">
        <v>235</v>
      </c>
      <c r="P215" s="679">
        <v>230</v>
      </c>
      <c r="Q215" s="679">
        <v>215</v>
      </c>
      <c r="R215" s="679">
        <v>240</v>
      </c>
      <c r="S215" s="679">
        <v>245</v>
      </c>
    </row>
    <row r="216" spans="3:19">
      <c r="C216" s="692">
        <v>45598</v>
      </c>
      <c r="E216" s="679">
        <v>350</v>
      </c>
      <c r="F216" s="679"/>
      <c r="G216" s="679"/>
      <c r="H216" s="679">
        <v>305</v>
      </c>
      <c r="I216" s="679"/>
      <c r="J216" s="679"/>
      <c r="K216" s="679"/>
      <c r="L216" s="679"/>
      <c r="M216" s="679"/>
      <c r="N216" s="679"/>
      <c r="O216" s="679"/>
      <c r="P216" s="679"/>
      <c r="Q216" s="679"/>
      <c r="R216" s="679">
        <v>210</v>
      </c>
      <c r="S216" s="679">
        <v>195</v>
      </c>
    </row>
    <row r="217" spans="3:19">
      <c r="C217" s="692">
        <v>45599</v>
      </c>
      <c r="E217" s="679">
        <v>340</v>
      </c>
      <c r="F217" s="679"/>
      <c r="G217" s="679"/>
      <c r="H217" s="679">
        <v>250</v>
      </c>
      <c r="I217" s="679"/>
      <c r="J217" s="679"/>
      <c r="K217" s="679"/>
      <c r="L217" s="679"/>
      <c r="M217" s="679"/>
      <c r="N217" s="679"/>
      <c r="O217" s="679"/>
      <c r="P217" s="679"/>
      <c r="Q217" s="679"/>
      <c r="R217" s="679">
        <v>140</v>
      </c>
      <c r="S217" s="679">
        <v>145</v>
      </c>
    </row>
    <row r="218" spans="3:19">
      <c r="C218" s="692">
        <v>45600</v>
      </c>
      <c r="E218" s="679">
        <v>460</v>
      </c>
      <c r="F218" s="679">
        <v>440</v>
      </c>
      <c r="G218" s="679">
        <v>370</v>
      </c>
      <c r="H218" s="679">
        <v>400</v>
      </c>
      <c r="I218" s="679">
        <v>320</v>
      </c>
      <c r="J218" s="679">
        <v>305</v>
      </c>
      <c r="K218" s="679">
        <v>235</v>
      </c>
      <c r="L218" s="679">
        <v>270</v>
      </c>
      <c r="M218" s="679">
        <v>280</v>
      </c>
      <c r="N218" s="679">
        <v>270</v>
      </c>
      <c r="O218" s="679">
        <v>240</v>
      </c>
      <c r="P218" s="679">
        <v>225</v>
      </c>
      <c r="Q218" s="679">
        <v>225</v>
      </c>
      <c r="R218" s="679">
        <v>215</v>
      </c>
      <c r="S218" s="679">
        <v>200</v>
      </c>
    </row>
    <row r="219" spans="3:19">
      <c r="C219" s="692">
        <v>45601</v>
      </c>
      <c r="E219" s="679">
        <v>380</v>
      </c>
      <c r="F219" s="679"/>
      <c r="G219" s="679"/>
      <c r="H219" s="679">
        <v>390</v>
      </c>
      <c r="I219" s="679"/>
      <c r="J219" s="679"/>
      <c r="K219" s="679"/>
      <c r="L219" s="679"/>
      <c r="M219" s="679"/>
      <c r="N219" s="679"/>
      <c r="O219" s="679"/>
      <c r="P219" s="679"/>
      <c r="Q219" s="679"/>
      <c r="R219" s="679">
        <v>250</v>
      </c>
      <c r="S219" s="679">
        <v>240</v>
      </c>
    </row>
    <row r="220" spans="3:19">
      <c r="C220" s="692">
        <v>45602</v>
      </c>
      <c r="E220" s="679">
        <v>465</v>
      </c>
      <c r="F220" s="679">
        <v>435</v>
      </c>
      <c r="G220" s="679">
        <v>320</v>
      </c>
      <c r="H220" s="679">
        <v>395</v>
      </c>
      <c r="I220" s="679">
        <v>380</v>
      </c>
      <c r="J220" s="679">
        <v>365</v>
      </c>
      <c r="K220" s="679">
        <v>310</v>
      </c>
      <c r="L220" s="679">
        <v>360</v>
      </c>
      <c r="M220" s="679">
        <v>270</v>
      </c>
      <c r="N220" s="679">
        <v>285</v>
      </c>
      <c r="O220" s="679">
        <v>255</v>
      </c>
      <c r="P220" s="679">
        <v>280</v>
      </c>
      <c r="Q220" s="679">
        <v>255</v>
      </c>
      <c r="R220" s="679">
        <v>275</v>
      </c>
      <c r="S220" s="679">
        <v>280</v>
      </c>
    </row>
    <row r="221" spans="3:19">
      <c r="C221" s="692">
        <v>45603</v>
      </c>
      <c r="E221" s="679">
        <v>270</v>
      </c>
      <c r="F221" s="679"/>
      <c r="G221" s="679"/>
      <c r="H221" s="679">
        <v>270</v>
      </c>
      <c r="I221" s="679"/>
      <c r="J221" s="679"/>
      <c r="K221" s="679"/>
      <c r="L221" s="679"/>
      <c r="M221" s="679"/>
      <c r="N221" s="679"/>
      <c r="O221" s="679"/>
      <c r="P221" s="679"/>
      <c r="Q221" s="679"/>
      <c r="R221" s="679">
        <v>410</v>
      </c>
      <c r="S221" s="679">
        <v>440</v>
      </c>
    </row>
    <row r="222" spans="3:19">
      <c r="C222" s="692">
        <v>45604</v>
      </c>
      <c r="E222" s="679">
        <v>500</v>
      </c>
      <c r="F222" s="679">
        <v>410</v>
      </c>
      <c r="G222" s="679">
        <v>370</v>
      </c>
      <c r="H222" s="679">
        <v>360</v>
      </c>
      <c r="I222" s="679">
        <v>315</v>
      </c>
      <c r="J222" s="679">
        <v>270</v>
      </c>
      <c r="K222" s="679">
        <v>210</v>
      </c>
      <c r="L222" s="679">
        <v>210</v>
      </c>
      <c r="M222" s="679">
        <v>230</v>
      </c>
      <c r="N222" s="679">
        <v>240</v>
      </c>
      <c r="O222" s="679">
        <v>230</v>
      </c>
      <c r="P222" s="679">
        <v>220</v>
      </c>
      <c r="Q222" s="679">
        <v>230</v>
      </c>
      <c r="R222" s="679">
        <v>215</v>
      </c>
      <c r="S222" s="679">
        <v>230</v>
      </c>
    </row>
    <row r="223" spans="3:19">
      <c r="C223" s="692">
        <v>45605</v>
      </c>
      <c r="E223" s="679">
        <v>650</v>
      </c>
      <c r="F223" s="679"/>
      <c r="G223" s="679"/>
      <c r="H223" s="679">
        <v>370</v>
      </c>
      <c r="I223" s="679"/>
      <c r="J223" s="679"/>
      <c r="K223" s="679"/>
      <c r="L223" s="679"/>
      <c r="M223" s="679"/>
      <c r="N223" s="679"/>
      <c r="O223" s="679"/>
      <c r="P223" s="679"/>
      <c r="Q223" s="679"/>
      <c r="R223" s="679">
        <v>240</v>
      </c>
      <c r="S223" s="679">
        <v>210</v>
      </c>
    </row>
    <row r="224" spans="3:19">
      <c r="C224" s="692">
        <v>45606</v>
      </c>
      <c r="E224" s="679">
        <v>440</v>
      </c>
      <c r="F224" s="679"/>
      <c r="G224" s="679"/>
      <c r="H224" s="679">
        <v>390</v>
      </c>
      <c r="I224" s="679"/>
      <c r="J224" s="679"/>
      <c r="K224" s="679"/>
      <c r="L224" s="679"/>
      <c r="M224" s="679"/>
      <c r="N224" s="679"/>
      <c r="O224" s="679"/>
      <c r="P224" s="679"/>
      <c r="Q224" s="679"/>
      <c r="R224" s="679">
        <v>260</v>
      </c>
      <c r="S224" s="679">
        <v>240</v>
      </c>
    </row>
    <row r="225" spans="3:19">
      <c r="C225" s="692">
        <v>45607</v>
      </c>
      <c r="E225" s="679">
        <v>460</v>
      </c>
      <c r="F225" s="679">
        <v>380</v>
      </c>
      <c r="G225" s="679">
        <v>340</v>
      </c>
      <c r="H225" s="679">
        <v>350</v>
      </c>
      <c r="I225" s="679">
        <v>280</v>
      </c>
      <c r="J225" s="679">
        <v>340</v>
      </c>
      <c r="K225" s="679">
        <v>310</v>
      </c>
      <c r="L225" s="679">
        <v>300</v>
      </c>
      <c r="M225" s="679">
        <v>310</v>
      </c>
      <c r="N225" s="679">
        <v>290</v>
      </c>
      <c r="O225" s="679">
        <v>310</v>
      </c>
      <c r="P225" s="679">
        <v>270</v>
      </c>
      <c r="Q225" s="679">
        <v>260</v>
      </c>
      <c r="R225" s="679">
        <v>260</v>
      </c>
      <c r="S225" s="679">
        <v>290</v>
      </c>
    </row>
    <row r="226" spans="3:19">
      <c r="C226" s="692">
        <v>45608</v>
      </c>
      <c r="E226" s="679">
        <v>435</v>
      </c>
      <c r="F226" s="679"/>
      <c r="G226" s="679"/>
      <c r="H226" s="679">
        <v>360</v>
      </c>
      <c r="I226" s="679"/>
      <c r="J226" s="679"/>
      <c r="K226" s="679"/>
      <c r="L226" s="679"/>
      <c r="M226" s="679"/>
      <c r="N226" s="679"/>
      <c r="O226" s="679"/>
      <c r="P226" s="679"/>
      <c r="Q226" s="679"/>
      <c r="R226" s="679">
        <v>250</v>
      </c>
      <c r="S226" s="679">
        <v>230</v>
      </c>
    </row>
    <row r="227" spans="3:19">
      <c r="C227" s="692">
        <v>45609</v>
      </c>
      <c r="E227" s="679">
        <v>360</v>
      </c>
      <c r="F227" s="679">
        <v>340</v>
      </c>
      <c r="G227" s="679">
        <v>390</v>
      </c>
      <c r="H227" s="679">
        <v>325</v>
      </c>
      <c r="I227" s="679">
        <v>290</v>
      </c>
      <c r="J227" s="679">
        <v>285</v>
      </c>
      <c r="K227" s="679">
        <v>260</v>
      </c>
      <c r="L227" s="679">
        <v>230</v>
      </c>
      <c r="M227" s="679">
        <v>240</v>
      </c>
      <c r="N227" s="679">
        <v>230</v>
      </c>
      <c r="O227" s="679">
        <v>220</v>
      </c>
      <c r="P227" s="679">
        <v>200</v>
      </c>
      <c r="Q227" s="679">
        <v>225</v>
      </c>
      <c r="R227" s="679">
        <v>220</v>
      </c>
      <c r="S227" s="679">
        <v>210</v>
      </c>
    </row>
    <row r="228" spans="3:19">
      <c r="C228" s="692">
        <v>45610</v>
      </c>
      <c r="E228" s="679">
        <v>330</v>
      </c>
      <c r="F228" s="679"/>
      <c r="G228" s="679"/>
      <c r="H228" s="679">
        <v>270</v>
      </c>
      <c r="I228" s="679"/>
      <c r="J228" s="679"/>
      <c r="K228" s="679"/>
      <c r="L228" s="679"/>
      <c r="M228" s="679"/>
      <c r="N228" s="679"/>
      <c r="O228" s="679"/>
      <c r="P228" s="679"/>
      <c r="Q228" s="679"/>
      <c r="R228" s="679">
        <v>230</v>
      </c>
      <c r="S228" s="679">
        <v>200</v>
      </c>
    </row>
    <row r="229" spans="3:19">
      <c r="C229" s="692">
        <v>45611</v>
      </c>
      <c r="E229" s="679">
        <v>250</v>
      </c>
      <c r="F229" s="679">
        <v>305</v>
      </c>
      <c r="G229" s="679">
        <v>315</v>
      </c>
      <c r="H229" s="679">
        <v>335</v>
      </c>
      <c r="I229" s="679">
        <v>310</v>
      </c>
      <c r="J229" s="679">
        <v>255</v>
      </c>
      <c r="K229" s="679">
        <v>240</v>
      </c>
      <c r="L229" s="679">
        <v>175</v>
      </c>
      <c r="M229" s="679">
        <v>195</v>
      </c>
      <c r="N229" s="679">
        <v>170</v>
      </c>
      <c r="O229" s="679">
        <v>160</v>
      </c>
      <c r="P229" s="679">
        <v>165</v>
      </c>
      <c r="Q229" s="679">
        <v>160</v>
      </c>
      <c r="R229" s="679">
        <v>180</v>
      </c>
      <c r="S229" s="679">
        <v>155</v>
      </c>
    </row>
    <row r="230" spans="3:19">
      <c r="C230" s="692">
        <v>45612</v>
      </c>
      <c r="E230" s="679">
        <v>400</v>
      </c>
      <c r="F230" s="679"/>
      <c r="G230" s="679"/>
      <c r="H230" s="679">
        <v>440</v>
      </c>
      <c r="I230" s="679"/>
      <c r="J230" s="679"/>
      <c r="K230" s="679"/>
      <c r="L230" s="679"/>
      <c r="M230" s="679"/>
      <c r="N230" s="679"/>
      <c r="O230" s="679"/>
      <c r="P230" s="679"/>
      <c r="Q230" s="679"/>
      <c r="R230" s="679">
        <v>150</v>
      </c>
      <c r="S230" s="679">
        <v>150</v>
      </c>
    </row>
    <row r="231" spans="3:19">
      <c r="C231" s="692">
        <v>45613</v>
      </c>
      <c r="E231" s="679">
        <v>470</v>
      </c>
      <c r="F231" s="679"/>
      <c r="G231" s="679"/>
      <c r="H231" s="679">
        <v>370</v>
      </c>
      <c r="I231" s="679"/>
      <c r="J231" s="679"/>
      <c r="K231" s="679"/>
      <c r="L231" s="679"/>
      <c r="M231" s="679"/>
      <c r="N231" s="679"/>
      <c r="O231" s="679"/>
      <c r="P231" s="679"/>
      <c r="Q231" s="679"/>
      <c r="R231" s="679">
        <v>210</v>
      </c>
      <c r="S231" s="679">
        <v>210</v>
      </c>
    </row>
    <row r="232" spans="3:19">
      <c r="C232" s="692">
        <v>45614</v>
      </c>
      <c r="E232" s="679">
        <v>530</v>
      </c>
      <c r="F232" s="679">
        <v>370</v>
      </c>
      <c r="G232" s="679">
        <v>315</v>
      </c>
      <c r="H232" s="679">
        <v>370</v>
      </c>
      <c r="I232" s="679">
        <v>320</v>
      </c>
      <c r="J232" s="679">
        <v>300</v>
      </c>
      <c r="K232" s="679">
        <v>230</v>
      </c>
      <c r="L232" s="679">
        <v>150</v>
      </c>
      <c r="M232" s="679">
        <v>200</v>
      </c>
      <c r="N232" s="679">
        <v>180</v>
      </c>
      <c r="O232" s="679">
        <v>175</v>
      </c>
      <c r="P232" s="679">
        <v>180</v>
      </c>
      <c r="Q232" s="679">
        <v>160</v>
      </c>
      <c r="R232" s="679">
        <v>170</v>
      </c>
      <c r="S232" s="679">
        <v>150</v>
      </c>
    </row>
    <row r="233" spans="3:19">
      <c r="C233" s="692">
        <v>45615</v>
      </c>
      <c r="E233" s="679"/>
      <c r="F233" s="679"/>
      <c r="G233" s="679"/>
      <c r="H233" s="679"/>
      <c r="I233" s="679"/>
      <c r="J233" s="679"/>
      <c r="K233" s="679"/>
      <c r="L233" s="679"/>
      <c r="M233" s="679"/>
      <c r="N233" s="679"/>
      <c r="O233" s="679"/>
      <c r="P233" s="679"/>
      <c r="Q233" s="679"/>
      <c r="R233" s="679"/>
      <c r="S233" s="679"/>
    </row>
    <row r="234" spans="3:19">
      <c r="C234" s="692">
        <v>45616</v>
      </c>
      <c r="E234" s="679">
        <v>550</v>
      </c>
      <c r="F234" s="679">
        <v>280</v>
      </c>
      <c r="G234" s="679">
        <v>175</v>
      </c>
      <c r="H234" s="679">
        <v>220</v>
      </c>
      <c r="I234" s="679">
        <v>230</v>
      </c>
      <c r="J234" s="679">
        <v>215</v>
      </c>
      <c r="K234" s="679">
        <v>185</v>
      </c>
      <c r="L234" s="679">
        <v>200</v>
      </c>
      <c r="M234" s="679">
        <v>190</v>
      </c>
      <c r="N234" s="679">
        <v>140</v>
      </c>
      <c r="O234" s="679">
        <v>150</v>
      </c>
      <c r="P234" s="679">
        <v>160</v>
      </c>
      <c r="Q234" s="679">
        <v>155</v>
      </c>
      <c r="R234" s="679">
        <v>130</v>
      </c>
      <c r="S234" s="679">
        <v>140</v>
      </c>
    </row>
    <row r="235" spans="3:19">
      <c r="C235" s="692">
        <v>45617</v>
      </c>
      <c r="E235" s="679">
        <v>340</v>
      </c>
      <c r="F235" s="679"/>
      <c r="G235" s="679"/>
      <c r="H235" s="679">
        <v>440</v>
      </c>
      <c r="I235" s="679"/>
      <c r="J235" s="679"/>
      <c r="K235" s="679"/>
      <c r="L235" s="679"/>
      <c r="M235" s="679"/>
      <c r="N235" s="679"/>
      <c r="O235" s="679"/>
      <c r="P235" s="679"/>
      <c r="Q235" s="679"/>
      <c r="R235" s="679">
        <v>100</v>
      </c>
      <c r="S235" s="679">
        <v>90</v>
      </c>
    </row>
    <row r="236" spans="3:19">
      <c r="C236" s="692">
        <v>45618</v>
      </c>
      <c r="E236" s="679">
        <v>460</v>
      </c>
      <c r="F236" s="679">
        <v>365</v>
      </c>
      <c r="G236" s="679">
        <v>345</v>
      </c>
      <c r="H236" s="679">
        <v>360</v>
      </c>
      <c r="I236" s="679">
        <v>325</v>
      </c>
      <c r="J236" s="679">
        <v>280</v>
      </c>
      <c r="K236" s="679">
        <v>270</v>
      </c>
      <c r="L236" s="679">
        <v>265</v>
      </c>
      <c r="M236" s="679">
        <v>310</v>
      </c>
      <c r="N236" s="679">
        <v>310</v>
      </c>
      <c r="O236" s="679">
        <v>235</v>
      </c>
      <c r="P236" s="679">
        <v>210</v>
      </c>
      <c r="Q236" s="679">
        <v>240</v>
      </c>
      <c r="R236" s="679">
        <v>230</v>
      </c>
      <c r="S236" s="679">
        <v>245</v>
      </c>
    </row>
    <row r="237" spans="3:19">
      <c r="C237" s="692">
        <v>45619</v>
      </c>
      <c r="E237" s="679">
        <v>305</v>
      </c>
      <c r="F237" s="679"/>
      <c r="G237" s="679"/>
      <c r="H237" s="679">
        <v>460</v>
      </c>
      <c r="I237" s="679"/>
      <c r="J237" s="679"/>
      <c r="K237" s="679"/>
      <c r="L237" s="679"/>
      <c r="M237" s="679"/>
      <c r="N237" s="679"/>
      <c r="O237" s="679"/>
      <c r="P237" s="679"/>
      <c r="Q237" s="679"/>
      <c r="R237" s="679">
        <v>210</v>
      </c>
      <c r="S237" s="679">
        <v>240</v>
      </c>
    </row>
    <row r="238" spans="3:19">
      <c r="C238" s="692">
        <v>45620</v>
      </c>
      <c r="E238" s="679"/>
      <c r="F238" s="679"/>
      <c r="G238" s="679"/>
      <c r="H238" s="679"/>
      <c r="I238" s="679"/>
      <c r="J238" s="679"/>
      <c r="K238" s="679"/>
      <c r="L238" s="679"/>
      <c r="M238" s="679"/>
      <c r="N238" s="679"/>
      <c r="O238" s="679"/>
      <c r="P238" s="679"/>
      <c r="Q238" s="679"/>
      <c r="R238" s="679"/>
      <c r="S238" s="679"/>
    </row>
    <row r="239" spans="3:19">
      <c r="C239" s="692">
        <v>45621</v>
      </c>
      <c r="E239" s="679">
        <v>410</v>
      </c>
      <c r="F239" s="679">
        <v>350</v>
      </c>
      <c r="G239" s="679">
        <v>290</v>
      </c>
      <c r="H239" s="679">
        <v>340</v>
      </c>
      <c r="I239" s="679">
        <v>320</v>
      </c>
      <c r="J239" s="679">
        <v>260</v>
      </c>
      <c r="K239" s="679">
        <v>240</v>
      </c>
      <c r="L239" s="679">
        <v>240</v>
      </c>
      <c r="M239" s="679">
        <v>245</v>
      </c>
      <c r="N239" s="679">
        <v>215</v>
      </c>
      <c r="O239" s="679">
        <v>195</v>
      </c>
      <c r="P239" s="679">
        <v>200</v>
      </c>
      <c r="Q239" s="679">
        <v>190</v>
      </c>
      <c r="R239" s="679">
        <v>220</v>
      </c>
      <c r="S239" s="679">
        <v>200</v>
      </c>
    </row>
    <row r="240" spans="3:19">
      <c r="C240" s="692">
        <v>45622</v>
      </c>
      <c r="E240" s="679">
        <v>630</v>
      </c>
      <c r="F240" s="679"/>
      <c r="G240" s="679"/>
      <c r="H240" s="679">
        <v>270</v>
      </c>
      <c r="I240" s="679"/>
      <c r="J240" s="679"/>
      <c r="K240" s="679"/>
      <c r="L240" s="679"/>
      <c r="M240" s="679"/>
      <c r="N240" s="679"/>
      <c r="O240" s="679"/>
      <c r="P240" s="679"/>
      <c r="Q240" s="679"/>
      <c r="R240" s="679">
        <v>180</v>
      </c>
      <c r="S240" s="679">
        <v>150</v>
      </c>
    </row>
    <row r="241" spans="3:19">
      <c r="C241" s="692">
        <v>45623</v>
      </c>
      <c r="E241" s="679">
        <v>450</v>
      </c>
      <c r="F241" s="679">
        <v>340</v>
      </c>
      <c r="G241" s="679">
        <v>300</v>
      </c>
      <c r="H241" s="679">
        <v>330</v>
      </c>
      <c r="I241" s="679">
        <v>290</v>
      </c>
      <c r="J241" s="679">
        <v>270</v>
      </c>
      <c r="K241" s="679">
        <v>250</v>
      </c>
      <c r="L241" s="679">
        <v>240</v>
      </c>
      <c r="M241" s="679">
        <v>230</v>
      </c>
      <c r="N241" s="679">
        <v>230</v>
      </c>
      <c r="O241" s="679">
        <v>205</v>
      </c>
      <c r="P241" s="679">
        <v>200</v>
      </c>
      <c r="Q241" s="679">
        <v>200</v>
      </c>
      <c r="R241" s="679">
        <v>200</v>
      </c>
      <c r="S241" s="679">
        <v>210</v>
      </c>
    </row>
    <row r="242" spans="3:19">
      <c r="C242" s="692">
        <v>45624</v>
      </c>
      <c r="E242" s="679">
        <v>485</v>
      </c>
      <c r="F242" s="679"/>
      <c r="G242" s="679"/>
      <c r="H242" s="679">
        <v>370</v>
      </c>
      <c r="I242" s="679"/>
      <c r="J242" s="679"/>
      <c r="K242" s="679"/>
      <c r="L242" s="679"/>
      <c r="M242" s="679"/>
      <c r="N242" s="679"/>
      <c r="O242" s="679"/>
      <c r="P242" s="679"/>
      <c r="Q242" s="679"/>
      <c r="R242" s="679">
        <v>190</v>
      </c>
      <c r="S242" s="679">
        <v>220</v>
      </c>
    </row>
    <row r="243" spans="3:19">
      <c r="C243" s="692">
        <v>45625</v>
      </c>
      <c r="E243" s="679">
        <v>465</v>
      </c>
      <c r="F243" s="679">
        <v>410</v>
      </c>
      <c r="G243" s="679">
        <v>375</v>
      </c>
      <c r="H243" s="679">
        <v>430</v>
      </c>
      <c r="I243" s="679">
        <v>415</v>
      </c>
      <c r="J243" s="679">
        <v>400</v>
      </c>
      <c r="K243" s="679">
        <v>330</v>
      </c>
      <c r="L243" s="679">
        <v>385</v>
      </c>
      <c r="M243" s="679">
        <v>325</v>
      </c>
      <c r="N243" s="679">
        <v>305</v>
      </c>
      <c r="O243" s="679">
        <v>275</v>
      </c>
      <c r="P243" s="679">
        <v>280</v>
      </c>
      <c r="Q243" s="679">
        <v>285</v>
      </c>
      <c r="R243" s="679">
        <v>230</v>
      </c>
      <c r="S243" s="679">
        <v>265</v>
      </c>
    </row>
    <row r="244" spans="3:19">
      <c r="C244" s="692">
        <v>45626</v>
      </c>
      <c r="E244" s="679">
        <v>500</v>
      </c>
      <c r="F244" s="679"/>
      <c r="G244" s="679"/>
      <c r="H244" s="679">
        <v>370</v>
      </c>
      <c r="I244" s="679"/>
      <c r="J244" s="679"/>
      <c r="K244" s="679"/>
      <c r="L244" s="679"/>
      <c r="M244" s="679"/>
      <c r="N244" s="679"/>
      <c r="O244" s="679"/>
      <c r="P244" s="679"/>
      <c r="Q244" s="679"/>
      <c r="R244" s="679">
        <v>250</v>
      </c>
      <c r="S244" s="679">
        <v>185</v>
      </c>
    </row>
    <row r="245" spans="3:19">
      <c r="C245" s="692">
        <v>45627</v>
      </c>
      <c r="E245" s="679">
        <v>505</v>
      </c>
      <c r="F245" s="679">
        <v>370</v>
      </c>
      <c r="G245" s="679">
        <v>300</v>
      </c>
      <c r="H245" s="679">
        <v>310</v>
      </c>
      <c r="I245" s="679">
        <v>320</v>
      </c>
      <c r="J245" s="679">
        <v>310</v>
      </c>
      <c r="K245" s="679">
        <v>280</v>
      </c>
      <c r="L245" s="679">
        <v>240</v>
      </c>
      <c r="M245" s="679">
        <v>250</v>
      </c>
      <c r="N245" s="679">
        <v>265</v>
      </c>
      <c r="O245" s="679">
        <v>245</v>
      </c>
      <c r="P245" s="679">
        <v>225</v>
      </c>
      <c r="Q245" s="679">
        <v>240</v>
      </c>
      <c r="R245" s="679">
        <v>245</v>
      </c>
      <c r="S245" s="679">
        <v>230</v>
      </c>
    </row>
    <row r="246" spans="3:19">
      <c r="C246" s="692">
        <v>45628</v>
      </c>
      <c r="E246" s="679">
        <v>430</v>
      </c>
      <c r="F246" s="679">
        <v>375</v>
      </c>
      <c r="G246" s="679">
        <v>355</v>
      </c>
      <c r="H246" s="679">
        <v>345</v>
      </c>
      <c r="I246" s="679">
        <v>305</v>
      </c>
      <c r="J246" s="679">
        <v>290</v>
      </c>
      <c r="K246" s="679">
        <v>280</v>
      </c>
      <c r="L246" s="679">
        <v>260</v>
      </c>
      <c r="M246" s="679">
        <v>255</v>
      </c>
      <c r="N246" s="679">
        <v>300</v>
      </c>
      <c r="O246" s="679">
        <v>240</v>
      </c>
      <c r="P246" s="679">
        <v>220</v>
      </c>
      <c r="Q246" s="679">
        <v>215</v>
      </c>
      <c r="R246" s="679">
        <v>220</v>
      </c>
      <c r="S246" s="679">
        <v>215</v>
      </c>
    </row>
    <row r="247" spans="3:19">
      <c r="C247" s="692">
        <v>45629</v>
      </c>
      <c r="E247" s="679">
        <v>290</v>
      </c>
      <c r="F247" s="679"/>
      <c r="G247" s="679"/>
      <c r="H247" s="679">
        <v>310</v>
      </c>
      <c r="I247" s="679"/>
      <c r="J247" s="679"/>
      <c r="K247" s="679"/>
      <c r="L247" s="679"/>
      <c r="M247" s="679"/>
      <c r="N247" s="679"/>
      <c r="O247" s="679"/>
      <c r="P247" s="679"/>
      <c r="Q247" s="679"/>
      <c r="R247" s="679">
        <v>235</v>
      </c>
      <c r="S247" s="679">
        <v>250</v>
      </c>
    </row>
    <row r="248" spans="3:19">
      <c r="C248" s="692">
        <v>45630</v>
      </c>
      <c r="E248" s="679">
        <v>555</v>
      </c>
      <c r="F248" s="679">
        <v>455</v>
      </c>
      <c r="G248" s="679">
        <v>340</v>
      </c>
      <c r="H248" s="679">
        <v>305</v>
      </c>
      <c r="I248" s="679">
        <v>290</v>
      </c>
      <c r="J248" s="679">
        <v>245</v>
      </c>
      <c r="K248" s="679">
        <v>240</v>
      </c>
      <c r="L248" s="679">
        <v>225</v>
      </c>
      <c r="M248" s="679">
        <v>210</v>
      </c>
      <c r="N248" s="679">
        <v>260</v>
      </c>
      <c r="O248" s="679">
        <v>190</v>
      </c>
      <c r="P248" s="679">
        <v>195</v>
      </c>
      <c r="Q248" s="679">
        <v>160</v>
      </c>
      <c r="R248" s="679">
        <v>175</v>
      </c>
      <c r="S248" s="679">
        <v>205</v>
      </c>
    </row>
    <row r="249" spans="3:19">
      <c r="C249" s="692">
        <v>45631</v>
      </c>
      <c r="E249" s="679">
        <v>380</v>
      </c>
      <c r="F249" s="679"/>
      <c r="G249" s="679"/>
      <c r="H249" s="679">
        <v>360</v>
      </c>
      <c r="I249" s="679"/>
      <c r="J249" s="679"/>
      <c r="K249" s="679"/>
      <c r="L249" s="679"/>
      <c r="M249" s="679"/>
      <c r="N249" s="679"/>
      <c r="O249" s="679"/>
      <c r="P249" s="679"/>
      <c r="Q249" s="679"/>
      <c r="R249" s="679">
        <v>210</v>
      </c>
      <c r="S249" s="679">
        <v>205</v>
      </c>
    </row>
    <row r="250" spans="3:19">
      <c r="C250" s="692">
        <v>45632</v>
      </c>
      <c r="E250" s="679">
        <v>345</v>
      </c>
      <c r="F250" s="679">
        <v>190</v>
      </c>
      <c r="G250" s="679">
        <v>130</v>
      </c>
      <c r="H250" s="679">
        <v>360</v>
      </c>
      <c r="I250" s="679">
        <v>220</v>
      </c>
      <c r="J250" s="679">
        <v>220</v>
      </c>
      <c r="K250" s="679">
        <v>180</v>
      </c>
      <c r="L250" s="679">
        <v>180</v>
      </c>
      <c r="M250" s="679">
        <v>195</v>
      </c>
      <c r="N250" s="679">
        <v>195</v>
      </c>
      <c r="O250" s="679">
        <v>1850</v>
      </c>
      <c r="P250" s="679">
        <v>200</v>
      </c>
      <c r="Q250" s="679">
        <v>180</v>
      </c>
      <c r="R250" s="679">
        <v>215</v>
      </c>
      <c r="S250" s="679">
        <v>190</v>
      </c>
    </row>
    <row r="251" spans="3:19">
      <c r="C251" s="692">
        <v>45633</v>
      </c>
      <c r="E251" s="679">
        <v>460</v>
      </c>
      <c r="F251" s="679"/>
      <c r="G251" s="679"/>
      <c r="H251" s="679">
        <v>270</v>
      </c>
      <c r="I251" s="679"/>
      <c r="J251" s="679"/>
      <c r="K251" s="679"/>
      <c r="L251" s="679"/>
      <c r="M251" s="679"/>
      <c r="N251" s="679"/>
      <c r="O251" s="679"/>
      <c r="P251" s="679"/>
      <c r="Q251" s="679"/>
      <c r="R251" s="679">
        <v>160</v>
      </c>
      <c r="S251" s="679">
        <v>150</v>
      </c>
    </row>
    <row r="252" spans="3:19">
      <c r="C252" s="692">
        <v>45634</v>
      </c>
      <c r="E252" s="679">
        <v>440</v>
      </c>
      <c r="F252" s="679"/>
      <c r="G252" s="679"/>
      <c r="H252" s="679">
        <v>360</v>
      </c>
      <c r="I252" s="679"/>
      <c r="J252" s="679"/>
      <c r="K252" s="679"/>
      <c r="L252" s="679"/>
      <c r="M252" s="679"/>
      <c r="N252" s="679"/>
      <c r="O252" s="679"/>
      <c r="P252" s="679"/>
      <c r="Q252" s="679"/>
      <c r="R252" s="679">
        <v>190</v>
      </c>
      <c r="S252" s="679">
        <v>155</v>
      </c>
    </row>
    <row r="253" spans="3:19">
      <c r="C253" s="692">
        <v>45635</v>
      </c>
      <c r="E253" s="679">
        <v>795</v>
      </c>
      <c r="F253" s="679">
        <v>100</v>
      </c>
      <c r="G253" s="679">
        <v>355</v>
      </c>
      <c r="H253" s="679">
        <v>420</v>
      </c>
      <c r="I253" s="679">
        <v>395</v>
      </c>
      <c r="J253" s="679">
        <v>360</v>
      </c>
      <c r="K253" s="679">
        <v>280</v>
      </c>
      <c r="L253" s="679">
        <v>260</v>
      </c>
      <c r="M253" s="679">
        <v>270</v>
      </c>
      <c r="N253" s="679">
        <v>230</v>
      </c>
      <c r="O253" s="679">
        <v>230</v>
      </c>
      <c r="P253" s="679">
        <v>205</v>
      </c>
      <c r="Q253" s="679">
        <v>230</v>
      </c>
      <c r="R253" s="679">
        <v>210</v>
      </c>
      <c r="S253" s="679">
        <v>230</v>
      </c>
    </row>
    <row r="254" spans="3:19">
      <c r="C254" s="692">
        <v>45636</v>
      </c>
      <c r="E254" s="679">
        <v>33</v>
      </c>
      <c r="F254" s="679"/>
      <c r="G254" s="679"/>
      <c r="H254" s="679">
        <v>560</v>
      </c>
      <c r="I254" s="679"/>
      <c r="J254" s="679"/>
      <c r="K254" s="679"/>
      <c r="L254" s="679"/>
      <c r="M254" s="679"/>
      <c r="N254" s="679"/>
      <c r="O254" s="679"/>
      <c r="P254" s="679"/>
      <c r="Q254" s="679"/>
      <c r="R254" s="679">
        <v>250</v>
      </c>
      <c r="S254" s="679">
        <v>250</v>
      </c>
    </row>
    <row r="255" spans="3:19">
      <c r="C255" s="692">
        <v>45637</v>
      </c>
      <c r="E255" s="679">
        <v>500</v>
      </c>
      <c r="F255" s="679">
        <v>350</v>
      </c>
      <c r="G255" s="679">
        <v>265</v>
      </c>
      <c r="H255" s="679">
        <v>345</v>
      </c>
      <c r="I255" s="679">
        <v>295</v>
      </c>
      <c r="J255" s="679">
        <v>270</v>
      </c>
      <c r="K255" s="679">
        <v>245</v>
      </c>
      <c r="L255" s="679">
        <v>270</v>
      </c>
      <c r="M255" s="679">
        <v>220</v>
      </c>
      <c r="N255" s="679">
        <v>200</v>
      </c>
      <c r="O255" s="679">
        <v>205</v>
      </c>
      <c r="P255" s="679">
        <v>210</v>
      </c>
      <c r="Q255" s="679">
        <v>200</v>
      </c>
      <c r="R255" s="679">
        <v>220</v>
      </c>
      <c r="S255" s="679">
        <v>190</v>
      </c>
    </row>
    <row r="256" spans="3:19">
      <c r="C256" s="692">
        <v>45638</v>
      </c>
      <c r="E256" s="679">
        <v>440</v>
      </c>
      <c r="F256" s="679"/>
      <c r="G256" s="679"/>
      <c r="H256" s="679">
        <v>325</v>
      </c>
      <c r="I256" s="679"/>
      <c r="J256" s="679"/>
      <c r="K256" s="679"/>
      <c r="L256" s="679"/>
      <c r="M256" s="679"/>
      <c r="N256" s="679"/>
      <c r="O256" s="679"/>
      <c r="P256" s="679"/>
      <c r="Q256" s="679"/>
      <c r="R256" s="679">
        <v>250</v>
      </c>
      <c r="S256" s="679">
        <v>240</v>
      </c>
    </row>
    <row r="257" spans="3:19">
      <c r="C257" s="692">
        <v>45639</v>
      </c>
      <c r="E257" s="679">
        <v>450</v>
      </c>
      <c r="F257" s="679">
        <v>365</v>
      </c>
      <c r="G257" s="679">
        <v>285</v>
      </c>
      <c r="H257" s="679">
        <v>260</v>
      </c>
      <c r="I257" s="679">
        <v>225</v>
      </c>
      <c r="J257" s="679">
        <v>190</v>
      </c>
      <c r="K257" s="679">
        <v>185</v>
      </c>
      <c r="L257" s="679">
        <v>170</v>
      </c>
      <c r="M257" s="679">
        <v>155</v>
      </c>
      <c r="N257" s="679">
        <v>160</v>
      </c>
      <c r="O257" s="679">
        <v>180</v>
      </c>
      <c r="P257" s="679">
        <v>195</v>
      </c>
      <c r="Q257" s="679">
        <v>175</v>
      </c>
      <c r="R257" s="679">
        <v>180</v>
      </c>
      <c r="S257" s="679">
        <v>190</v>
      </c>
    </row>
    <row r="258" spans="3:19">
      <c r="C258" s="692">
        <v>45640</v>
      </c>
      <c r="E258" s="679">
        <v>245</v>
      </c>
      <c r="F258" s="679"/>
      <c r="G258" s="679"/>
      <c r="H258" s="679">
        <v>220</v>
      </c>
      <c r="I258" s="679"/>
      <c r="J258" s="679"/>
      <c r="K258" s="679"/>
      <c r="L258" s="679"/>
      <c r="M258" s="679"/>
      <c r="N258" s="679"/>
      <c r="O258" s="679"/>
      <c r="P258" s="679"/>
      <c r="Q258" s="679"/>
      <c r="R258" s="679">
        <v>140</v>
      </c>
      <c r="S258" s="679">
        <v>120</v>
      </c>
    </row>
    <row r="259" spans="3:19">
      <c r="C259" s="692">
        <v>45641</v>
      </c>
      <c r="E259" s="679">
        <v>430</v>
      </c>
      <c r="F259" s="679"/>
      <c r="G259" s="679"/>
      <c r="H259" s="679">
        <v>360</v>
      </c>
      <c r="I259" s="679"/>
      <c r="J259" s="679"/>
      <c r="K259" s="679"/>
      <c r="L259" s="679"/>
      <c r="M259" s="679"/>
      <c r="N259" s="679"/>
      <c r="O259" s="679"/>
      <c r="P259" s="679"/>
      <c r="Q259" s="679"/>
      <c r="R259" s="679">
        <v>150</v>
      </c>
      <c r="S259" s="679">
        <v>180</v>
      </c>
    </row>
    <row r="260" spans="3:19">
      <c r="C260" s="692">
        <v>45642</v>
      </c>
      <c r="E260" s="679">
        <v>470</v>
      </c>
      <c r="F260" s="679">
        <v>390</v>
      </c>
      <c r="G260" s="679">
        <v>300</v>
      </c>
      <c r="H260" s="679">
        <v>410</v>
      </c>
      <c r="I260" s="679">
        <v>360</v>
      </c>
      <c r="J260" s="679">
        <v>320</v>
      </c>
      <c r="K260" s="679">
        <v>270</v>
      </c>
      <c r="L260" s="679">
        <v>225</v>
      </c>
      <c r="M260" s="679">
        <v>220</v>
      </c>
      <c r="N260" s="679">
        <v>225</v>
      </c>
      <c r="O260" s="679">
        <v>195</v>
      </c>
      <c r="P260" s="679">
        <v>190</v>
      </c>
      <c r="Q260" s="679">
        <v>195</v>
      </c>
      <c r="R260" s="679">
        <v>200</v>
      </c>
      <c r="S260" s="679">
        <v>180</v>
      </c>
    </row>
    <row r="261" spans="3:19">
      <c r="C261" s="692">
        <v>45643</v>
      </c>
      <c r="E261" s="679">
        <v>480</v>
      </c>
      <c r="F261" s="679"/>
      <c r="G261" s="679"/>
      <c r="H261" s="679">
        <v>335</v>
      </c>
      <c r="I261" s="679"/>
      <c r="J261" s="679"/>
      <c r="K261" s="679"/>
      <c r="L261" s="679"/>
      <c r="M261" s="679"/>
      <c r="N261" s="679"/>
      <c r="O261" s="679"/>
      <c r="P261" s="679"/>
      <c r="Q261" s="679"/>
      <c r="R261" s="679">
        <v>205</v>
      </c>
      <c r="S261" s="679">
        <v>225</v>
      </c>
    </row>
    <row r="262" spans="3:19">
      <c r="C262" s="692">
        <v>45644</v>
      </c>
      <c r="E262" s="679">
        <v>515</v>
      </c>
      <c r="F262" s="679">
        <v>375</v>
      </c>
      <c r="G262" s="679">
        <v>260</v>
      </c>
      <c r="H262" s="679">
        <v>370</v>
      </c>
      <c r="I262" s="679">
        <v>330</v>
      </c>
      <c r="J262" s="679">
        <v>220</v>
      </c>
      <c r="K262" s="679">
        <v>120</v>
      </c>
      <c r="L262" s="679">
        <v>220</v>
      </c>
      <c r="M262" s="679">
        <v>140</v>
      </c>
      <c r="N262" s="679">
        <v>160</v>
      </c>
      <c r="O262" s="679">
        <v>140</v>
      </c>
      <c r="P262" s="679">
        <v>120</v>
      </c>
      <c r="Q262" s="679">
        <v>120</v>
      </c>
      <c r="R262" s="679">
        <v>120</v>
      </c>
      <c r="S262" s="679">
        <v>145</v>
      </c>
    </row>
    <row r="263" spans="3:19">
      <c r="C263" s="692">
        <v>45645</v>
      </c>
      <c r="E263" s="679">
        <v>530</v>
      </c>
      <c r="F263" s="679"/>
      <c r="G263" s="679"/>
      <c r="H263" s="679">
        <v>440</v>
      </c>
      <c r="I263" s="679"/>
      <c r="J263" s="679"/>
      <c r="K263" s="679"/>
      <c r="L263" s="679"/>
      <c r="M263" s="679"/>
      <c r="N263" s="679"/>
      <c r="O263" s="679"/>
      <c r="P263" s="679"/>
      <c r="Q263" s="679"/>
      <c r="R263" s="679">
        <v>270</v>
      </c>
      <c r="S263" s="679">
        <v>280</v>
      </c>
    </row>
    <row r="264" spans="3:19">
      <c r="C264" s="692">
        <v>45646</v>
      </c>
      <c r="E264" s="679">
        <v>470</v>
      </c>
      <c r="F264" s="679">
        <v>370</v>
      </c>
      <c r="G264" s="679">
        <v>300</v>
      </c>
      <c r="H264" s="679">
        <v>380</v>
      </c>
      <c r="I264" s="679">
        <v>320</v>
      </c>
      <c r="J264" s="679">
        <v>320</v>
      </c>
      <c r="K264" s="679">
        <v>270</v>
      </c>
      <c r="L264" s="679">
        <v>270</v>
      </c>
      <c r="M264" s="679">
        <v>250</v>
      </c>
      <c r="N264" s="679">
        <v>240</v>
      </c>
      <c r="O264" s="679">
        <v>250</v>
      </c>
      <c r="P264" s="679">
        <v>240</v>
      </c>
      <c r="Q264" s="679">
        <v>250</v>
      </c>
      <c r="R264" s="679">
        <v>210</v>
      </c>
      <c r="S264" s="679">
        <v>210</v>
      </c>
    </row>
    <row r="265" spans="3:19">
      <c r="C265" s="692">
        <v>45647</v>
      </c>
      <c r="E265" s="679">
        <v>550</v>
      </c>
      <c r="F265" s="679"/>
      <c r="G265" s="679"/>
      <c r="H265" s="679">
        <v>550</v>
      </c>
      <c r="I265" s="679"/>
      <c r="J265" s="679"/>
      <c r="K265" s="679"/>
      <c r="L265" s="679"/>
      <c r="M265" s="679"/>
      <c r="N265" s="679"/>
      <c r="O265" s="679"/>
      <c r="P265" s="679"/>
      <c r="Q265" s="679"/>
      <c r="R265" s="679">
        <v>270</v>
      </c>
      <c r="S265" s="679">
        <v>365</v>
      </c>
    </row>
    <row r="266" spans="3:19">
      <c r="C266" s="692">
        <v>45648</v>
      </c>
      <c r="E266" s="679">
        <v>560</v>
      </c>
      <c r="F266" s="679"/>
      <c r="G266" s="679"/>
      <c r="H266" s="679">
        <v>540</v>
      </c>
      <c r="I266" s="679"/>
      <c r="J266" s="679"/>
      <c r="K266" s="679"/>
      <c r="L266" s="679"/>
      <c r="M266" s="679"/>
      <c r="N266" s="679"/>
      <c r="O266" s="679"/>
      <c r="P266" s="679"/>
      <c r="Q266" s="679"/>
      <c r="R266" s="679">
        <v>350</v>
      </c>
      <c r="S266" s="679">
        <v>360</v>
      </c>
    </row>
    <row r="267" spans="3:19">
      <c r="C267" s="692">
        <v>45649</v>
      </c>
      <c r="E267" s="679">
        <v>340</v>
      </c>
      <c r="F267" s="679">
        <v>310</v>
      </c>
      <c r="G267" s="679">
        <v>300</v>
      </c>
      <c r="H267" s="679">
        <v>390</v>
      </c>
      <c r="I267" s="679">
        <v>415</v>
      </c>
      <c r="J267" s="679">
        <v>400</v>
      </c>
      <c r="K267" s="679">
        <v>390</v>
      </c>
      <c r="L267" s="679">
        <v>390</v>
      </c>
      <c r="M267" s="679">
        <v>395</v>
      </c>
      <c r="N267" s="679">
        <v>365</v>
      </c>
      <c r="O267" s="679">
        <v>345</v>
      </c>
      <c r="P267" s="679">
        <v>365</v>
      </c>
      <c r="Q267" s="679">
        <v>325</v>
      </c>
      <c r="R267" s="679">
        <v>345</v>
      </c>
      <c r="S267" s="679">
        <v>340</v>
      </c>
    </row>
    <row r="268" spans="3:19">
      <c r="C268" s="692">
        <v>45650</v>
      </c>
      <c r="E268" s="679">
        <v>370</v>
      </c>
      <c r="F268" s="679"/>
      <c r="G268" s="679"/>
      <c r="H268" s="679">
        <v>330</v>
      </c>
      <c r="I268" s="679"/>
      <c r="J268" s="679"/>
      <c r="K268" s="679"/>
      <c r="L268" s="679"/>
      <c r="M268" s="679"/>
      <c r="N268" s="679"/>
      <c r="O268" s="679"/>
      <c r="P268" s="679"/>
      <c r="Q268" s="679"/>
      <c r="R268" s="679">
        <v>215</v>
      </c>
      <c r="S268" s="679">
        <v>210</v>
      </c>
    </row>
    <row r="269" spans="3:19">
      <c r="C269" s="692">
        <v>45651</v>
      </c>
      <c r="E269" s="679">
        <v>405</v>
      </c>
      <c r="F269" s="679">
        <v>300</v>
      </c>
      <c r="G269" s="679">
        <v>270</v>
      </c>
      <c r="H269" s="679">
        <v>330</v>
      </c>
      <c r="I269" s="679">
        <v>275</v>
      </c>
      <c r="J269" s="679">
        <v>270</v>
      </c>
      <c r="K269" s="679">
        <v>230</v>
      </c>
      <c r="L269" s="679">
        <v>200</v>
      </c>
      <c r="M269" s="679">
        <v>180</v>
      </c>
      <c r="N269" s="679">
        <v>180</v>
      </c>
      <c r="O269" s="679">
        <v>190</v>
      </c>
      <c r="P269" s="679">
        <v>190</v>
      </c>
      <c r="Q269" s="679">
        <v>155</v>
      </c>
      <c r="R269" s="679">
        <v>170</v>
      </c>
      <c r="S269" s="679">
        <v>165</v>
      </c>
    </row>
    <row r="270" spans="3:19">
      <c r="C270" s="692">
        <v>45652</v>
      </c>
      <c r="E270" s="679">
        <v>390</v>
      </c>
      <c r="F270" s="679"/>
      <c r="G270" s="679"/>
      <c r="H270" s="679">
        <v>355</v>
      </c>
      <c r="I270" s="679"/>
      <c r="J270" s="679"/>
      <c r="K270" s="679"/>
      <c r="L270" s="679"/>
      <c r="M270" s="679"/>
      <c r="N270" s="679"/>
      <c r="O270" s="679"/>
      <c r="P270" s="679"/>
      <c r="Q270" s="679"/>
      <c r="R270" s="679">
        <v>185</v>
      </c>
      <c r="S270" s="679">
        <v>195</v>
      </c>
    </row>
    <row r="271" spans="3:19">
      <c r="C271" s="692">
        <v>45653</v>
      </c>
      <c r="E271" s="679">
        <v>430</v>
      </c>
      <c r="F271" s="679">
        <v>345</v>
      </c>
      <c r="G271" s="679">
        <v>280</v>
      </c>
      <c r="H271" s="679">
        <v>335</v>
      </c>
      <c r="I271" s="679">
        <v>330</v>
      </c>
      <c r="J271" s="679">
        <v>270</v>
      </c>
      <c r="K271" s="679">
        <v>215</v>
      </c>
      <c r="L271" s="679">
        <v>210</v>
      </c>
      <c r="M271" s="679">
        <v>190</v>
      </c>
      <c r="N271" s="679">
        <v>190</v>
      </c>
      <c r="O271" s="679">
        <v>155</v>
      </c>
      <c r="P271" s="679">
        <v>180</v>
      </c>
      <c r="Q271" s="679">
        <v>165</v>
      </c>
      <c r="R271" s="679">
        <v>160</v>
      </c>
      <c r="S271" s="679">
        <v>170</v>
      </c>
    </row>
    <row r="272" spans="3:19">
      <c r="C272" s="692">
        <v>45654</v>
      </c>
      <c r="E272" s="679">
        <v>400</v>
      </c>
      <c r="F272" s="679"/>
      <c r="G272" s="679"/>
      <c r="H272" s="679">
        <v>280</v>
      </c>
      <c r="I272" s="679"/>
      <c r="J272" s="679"/>
      <c r="K272" s="679"/>
      <c r="L272" s="679"/>
      <c r="M272" s="679"/>
      <c r="N272" s="679"/>
      <c r="O272" s="679"/>
      <c r="P272" s="679"/>
      <c r="Q272" s="679"/>
      <c r="R272" s="679">
        <v>180</v>
      </c>
      <c r="S272" s="679">
        <v>175</v>
      </c>
    </row>
    <row r="273" spans="3:19">
      <c r="C273" s="692">
        <v>45655</v>
      </c>
      <c r="E273" s="679">
        <v>450</v>
      </c>
      <c r="F273" s="679"/>
      <c r="G273" s="679"/>
      <c r="H273" s="679">
        <v>330</v>
      </c>
      <c r="I273" s="679"/>
      <c r="J273" s="679"/>
      <c r="K273" s="679"/>
      <c r="L273" s="679"/>
      <c r="M273" s="679"/>
      <c r="N273" s="679"/>
      <c r="O273" s="679"/>
      <c r="P273" s="679"/>
      <c r="Q273" s="679"/>
      <c r="R273" s="679">
        <v>190</v>
      </c>
      <c r="S273" s="679">
        <v>190</v>
      </c>
    </row>
    <row r="274" spans="3:19">
      <c r="C274" s="692">
        <v>45656</v>
      </c>
      <c r="E274" s="679">
        <v>410</v>
      </c>
      <c r="F274" s="679">
        <v>325</v>
      </c>
      <c r="G274" s="679">
        <v>300</v>
      </c>
      <c r="H274" s="679">
        <v>335</v>
      </c>
      <c r="I274" s="679">
        <v>300</v>
      </c>
      <c r="J274" s="679">
        <v>280</v>
      </c>
      <c r="K274" s="679">
        <v>235</v>
      </c>
      <c r="L274" s="679">
        <v>210</v>
      </c>
      <c r="M274" s="679">
        <v>200</v>
      </c>
      <c r="N274" s="679">
        <v>180</v>
      </c>
      <c r="O274" s="679">
        <v>170</v>
      </c>
      <c r="P274" s="679">
        <v>170</v>
      </c>
      <c r="Q274" s="679">
        <v>165</v>
      </c>
      <c r="R274" s="679">
        <v>170</v>
      </c>
      <c r="S274" s="679">
        <v>150</v>
      </c>
    </row>
    <row r="275" spans="3:19">
      <c r="C275" s="692">
        <v>45657</v>
      </c>
      <c r="E275" s="679">
        <v>435</v>
      </c>
      <c r="F275" s="679"/>
      <c r="G275" s="679"/>
      <c r="H275" s="679">
        <v>455</v>
      </c>
      <c r="I275" s="679"/>
      <c r="J275" s="679"/>
      <c r="K275" s="679"/>
      <c r="L275" s="679"/>
      <c r="M275" s="679"/>
      <c r="N275" s="679"/>
      <c r="O275" s="679"/>
      <c r="P275" s="679"/>
      <c r="Q275" s="679"/>
      <c r="R275" s="679">
        <v>220</v>
      </c>
      <c r="S275" s="679">
        <v>180</v>
      </c>
    </row>
    <row r="276" spans="3:19">
      <c r="C276" s="692">
        <v>45658</v>
      </c>
      <c r="E276" s="679">
        <v>360</v>
      </c>
      <c r="F276" s="679">
        <v>325</v>
      </c>
      <c r="G276" s="679">
        <v>315</v>
      </c>
      <c r="H276" s="679">
        <v>350</v>
      </c>
      <c r="I276" s="679">
        <v>325</v>
      </c>
      <c r="J276" s="679">
        <v>300</v>
      </c>
      <c r="K276" s="679">
        <v>250</v>
      </c>
      <c r="L276" s="679">
        <v>215</v>
      </c>
      <c r="M276" s="679">
        <v>230</v>
      </c>
      <c r="N276" s="679">
        <v>225</v>
      </c>
      <c r="O276" s="679">
        <v>215</v>
      </c>
      <c r="P276" s="679">
        <v>205</v>
      </c>
      <c r="Q276" s="679">
        <v>200</v>
      </c>
      <c r="R276" s="679">
        <v>200</v>
      </c>
      <c r="S276" s="679">
        <v>210</v>
      </c>
    </row>
    <row r="277" spans="3:19">
      <c r="C277" s="692">
        <v>45659</v>
      </c>
      <c r="E277" s="679">
        <v>410</v>
      </c>
      <c r="F277" s="679"/>
      <c r="G277" s="679"/>
      <c r="H277" s="679">
        <v>410</v>
      </c>
      <c r="I277" s="679"/>
      <c r="J277" s="679"/>
      <c r="K277" s="679"/>
      <c r="L277" s="679"/>
      <c r="M277" s="679"/>
      <c r="N277" s="679"/>
      <c r="O277" s="679"/>
      <c r="P277" s="679"/>
      <c r="Q277" s="679"/>
      <c r="R277" s="679">
        <v>230</v>
      </c>
      <c r="S277" s="679">
        <v>230</v>
      </c>
    </row>
    <row r="278" spans="3:19">
      <c r="C278" s="692">
        <v>45660</v>
      </c>
      <c r="E278" s="679"/>
      <c r="F278" s="679"/>
      <c r="G278" s="679"/>
      <c r="H278" s="679"/>
      <c r="I278" s="679"/>
      <c r="J278" s="679"/>
      <c r="K278" s="679"/>
      <c r="L278" s="679"/>
      <c r="M278" s="679"/>
      <c r="N278" s="679"/>
      <c r="O278" s="679"/>
      <c r="P278" s="679"/>
      <c r="Q278" s="679"/>
      <c r="R278" s="679"/>
      <c r="S278" s="679"/>
    </row>
    <row r="279" spans="3:19">
      <c r="C279" s="692">
        <v>45661</v>
      </c>
      <c r="E279" s="679">
        <v>430</v>
      </c>
      <c r="F279" s="679"/>
      <c r="G279" s="679"/>
      <c r="H279" s="679">
        <v>360</v>
      </c>
      <c r="I279" s="679"/>
      <c r="J279" s="679"/>
      <c r="K279" s="679"/>
      <c r="L279" s="679"/>
      <c r="M279" s="679"/>
      <c r="N279" s="679"/>
      <c r="O279" s="679"/>
      <c r="P279" s="679"/>
      <c r="Q279" s="679"/>
      <c r="R279" s="679">
        <v>230</v>
      </c>
      <c r="S279" s="679">
        <v>230</v>
      </c>
    </row>
    <row r="280" spans="3:19">
      <c r="C280" s="692">
        <v>45662</v>
      </c>
      <c r="E280" s="679">
        <v>450</v>
      </c>
      <c r="F280" s="679"/>
      <c r="G280" s="679"/>
      <c r="H280" s="679">
        <v>410</v>
      </c>
      <c r="I280" s="679"/>
      <c r="J280" s="679"/>
      <c r="K280" s="679"/>
      <c r="L280" s="679"/>
      <c r="M280" s="679"/>
      <c r="N280" s="679"/>
      <c r="O280" s="679"/>
      <c r="P280" s="679"/>
      <c r="Q280" s="679"/>
      <c r="R280" s="679">
        <v>265</v>
      </c>
      <c r="S280" s="679">
        <v>260</v>
      </c>
    </row>
    <row r="281" spans="3:19">
      <c r="C281" s="692">
        <v>45663</v>
      </c>
      <c r="E281" s="679">
        <v>970</v>
      </c>
      <c r="F281" s="679">
        <v>330</v>
      </c>
      <c r="G281" s="679">
        <v>320</v>
      </c>
      <c r="H281" s="679">
        <v>400</v>
      </c>
      <c r="I281" s="679">
        <v>340</v>
      </c>
      <c r="J281" s="679">
        <v>330</v>
      </c>
      <c r="K281" s="679">
        <v>300</v>
      </c>
      <c r="L281" s="679">
        <v>280</v>
      </c>
      <c r="M281" s="679">
        <v>280</v>
      </c>
      <c r="N281" s="679">
        <v>250</v>
      </c>
      <c r="O281" s="679">
        <v>250</v>
      </c>
      <c r="P281" s="679">
        <v>270</v>
      </c>
      <c r="Q281" s="679">
        <v>260</v>
      </c>
      <c r="R281" s="679">
        <v>240</v>
      </c>
      <c r="S281" s="679">
        <v>220</v>
      </c>
    </row>
    <row r="282" spans="3:19">
      <c r="C282" s="692">
        <v>45664</v>
      </c>
      <c r="E282" s="679">
        <v>460</v>
      </c>
      <c r="F282" s="679"/>
      <c r="G282" s="679"/>
      <c r="H282" s="679">
        <v>395</v>
      </c>
      <c r="I282" s="679"/>
      <c r="J282" s="679"/>
      <c r="K282" s="679"/>
      <c r="L282" s="679"/>
      <c r="M282" s="679"/>
      <c r="N282" s="679"/>
      <c r="O282" s="679"/>
      <c r="P282" s="679"/>
      <c r="Q282" s="679"/>
      <c r="R282" s="679">
        <v>270</v>
      </c>
      <c r="S282" s="679">
        <v>275</v>
      </c>
    </row>
    <row r="283" spans="3:19">
      <c r="C283" s="692">
        <v>45665</v>
      </c>
      <c r="E283" s="679">
        <v>400</v>
      </c>
      <c r="F283" s="679">
        <v>410</v>
      </c>
      <c r="G283" s="679">
        <v>340</v>
      </c>
      <c r="H283" s="679">
        <v>410</v>
      </c>
      <c r="I283" s="679">
        <v>400</v>
      </c>
      <c r="J283" s="679">
        <v>310</v>
      </c>
      <c r="K283" s="679">
        <v>310</v>
      </c>
      <c r="L283" s="679">
        <v>280</v>
      </c>
      <c r="M283" s="679">
        <v>280</v>
      </c>
      <c r="N283" s="679">
        <v>260</v>
      </c>
      <c r="O283" s="679">
        <v>230</v>
      </c>
      <c r="P283" s="679">
        <v>250</v>
      </c>
      <c r="Q283" s="679">
        <v>230</v>
      </c>
      <c r="R283" s="679">
        <v>240</v>
      </c>
      <c r="S283" s="679">
        <v>240</v>
      </c>
    </row>
    <row r="284" spans="3:19">
      <c r="C284" s="692">
        <v>45666</v>
      </c>
      <c r="E284" s="679">
        <v>450</v>
      </c>
      <c r="F284" s="679"/>
      <c r="G284" s="679"/>
      <c r="H284" s="679">
        <v>370</v>
      </c>
      <c r="I284" s="679"/>
      <c r="J284" s="679"/>
      <c r="K284" s="679"/>
      <c r="L284" s="679"/>
      <c r="M284" s="679"/>
      <c r="N284" s="679"/>
      <c r="O284" s="679"/>
      <c r="P284" s="679"/>
      <c r="Q284" s="679"/>
      <c r="R284" s="679">
        <v>265</v>
      </c>
      <c r="S284" s="679">
        <v>245</v>
      </c>
    </row>
    <row r="285" spans="3:19">
      <c r="C285" s="692">
        <v>45667</v>
      </c>
      <c r="E285" s="679">
        <v>405</v>
      </c>
      <c r="F285" s="679">
        <v>370</v>
      </c>
      <c r="G285" s="679">
        <v>285</v>
      </c>
      <c r="H285" s="679">
        <v>330</v>
      </c>
      <c r="I285" s="679">
        <v>290</v>
      </c>
      <c r="J285" s="679">
        <v>275</v>
      </c>
      <c r="K285" s="679">
        <v>245</v>
      </c>
      <c r="L285" s="679">
        <v>235</v>
      </c>
      <c r="M285" s="679">
        <v>235</v>
      </c>
      <c r="N285" s="679">
        <v>220</v>
      </c>
      <c r="O285" s="679">
        <v>205</v>
      </c>
      <c r="P285" s="679">
        <v>215</v>
      </c>
      <c r="Q285" s="679">
        <v>205</v>
      </c>
      <c r="R285" s="679">
        <v>200</v>
      </c>
      <c r="S285" s="679">
        <v>215</v>
      </c>
    </row>
    <row r="286" spans="3:19">
      <c r="C286" s="692">
        <v>45668</v>
      </c>
      <c r="E286" s="679">
        <v>405</v>
      </c>
      <c r="F286" s="679"/>
      <c r="G286" s="679"/>
      <c r="H286" s="679">
        <v>475</v>
      </c>
      <c r="I286" s="679"/>
      <c r="J286" s="679"/>
      <c r="K286" s="679"/>
      <c r="L286" s="679"/>
      <c r="M286" s="679"/>
      <c r="N286" s="679"/>
      <c r="O286" s="679"/>
      <c r="P286" s="679"/>
      <c r="Q286" s="679"/>
      <c r="R286" s="679">
        <v>190</v>
      </c>
      <c r="S286" s="679">
        <v>195</v>
      </c>
    </row>
    <row r="287" spans="3:19">
      <c r="C287" s="692">
        <v>45669</v>
      </c>
      <c r="E287" s="679">
        <v>510</v>
      </c>
      <c r="F287" s="679"/>
      <c r="G287" s="679"/>
      <c r="H287" s="679">
        <v>285</v>
      </c>
      <c r="I287" s="679"/>
      <c r="J287" s="679"/>
      <c r="K287" s="679"/>
      <c r="L287" s="679"/>
      <c r="M287" s="679"/>
      <c r="N287" s="679"/>
      <c r="O287" s="679"/>
      <c r="P287" s="679"/>
      <c r="Q287" s="679"/>
      <c r="R287" s="679">
        <v>170</v>
      </c>
      <c r="S287" s="679">
        <v>180</v>
      </c>
    </row>
    <row r="288" spans="3:19">
      <c r="C288" s="692">
        <v>45670</v>
      </c>
      <c r="E288" s="679">
        <v>420</v>
      </c>
      <c r="F288" s="679">
        <v>270</v>
      </c>
      <c r="G288" s="679">
        <v>200</v>
      </c>
      <c r="H288" s="679">
        <v>250</v>
      </c>
      <c r="I288" s="679">
        <v>220</v>
      </c>
      <c r="J288" s="679">
        <v>190</v>
      </c>
      <c r="K288" s="679">
        <v>170</v>
      </c>
      <c r="L288" s="679">
        <v>210</v>
      </c>
      <c r="M288" s="679">
        <v>180</v>
      </c>
      <c r="N288" s="679">
        <v>150</v>
      </c>
      <c r="O288" s="679">
        <v>150</v>
      </c>
      <c r="P288" s="679">
        <v>130</v>
      </c>
      <c r="Q288" s="679">
        <v>130</v>
      </c>
      <c r="R288" s="679">
        <v>110</v>
      </c>
      <c r="S288" s="679">
        <v>140</v>
      </c>
    </row>
    <row r="289" spans="3:19">
      <c r="C289" s="692">
        <v>45671</v>
      </c>
      <c r="E289" s="679">
        <v>395</v>
      </c>
      <c r="F289" s="679"/>
      <c r="G289" s="679"/>
      <c r="H289" s="679">
        <v>340</v>
      </c>
      <c r="I289" s="679"/>
      <c r="J289" s="679"/>
      <c r="K289" s="679"/>
      <c r="L289" s="679"/>
      <c r="M289" s="679"/>
      <c r="N289" s="679"/>
      <c r="O289" s="679"/>
      <c r="P289" s="679"/>
      <c r="Q289" s="679"/>
      <c r="R289" s="679">
        <v>205</v>
      </c>
      <c r="S289" s="679">
        <v>220</v>
      </c>
    </row>
    <row r="290" spans="3:19">
      <c r="C290" s="692">
        <v>45672</v>
      </c>
      <c r="E290" s="679">
        <v>485</v>
      </c>
      <c r="F290" s="679">
        <v>305</v>
      </c>
      <c r="G290" s="679">
        <v>280</v>
      </c>
      <c r="H290" s="679">
        <v>300</v>
      </c>
      <c r="I290" s="679">
        <v>240</v>
      </c>
      <c r="J290" s="679">
        <v>220</v>
      </c>
      <c r="K290" s="679">
        <v>185</v>
      </c>
      <c r="L290" s="679">
        <v>165</v>
      </c>
      <c r="M290" s="679">
        <v>170</v>
      </c>
      <c r="N290" s="679">
        <v>140</v>
      </c>
      <c r="O290" s="679">
        <v>190</v>
      </c>
      <c r="P290" s="679">
        <v>185</v>
      </c>
      <c r="Q290" s="679">
        <v>180</v>
      </c>
      <c r="R290" s="679">
        <v>160</v>
      </c>
      <c r="S290" s="679">
        <v>115</v>
      </c>
    </row>
    <row r="291" spans="3:19">
      <c r="C291" s="692">
        <v>45673</v>
      </c>
      <c r="E291" s="679">
        <v>570</v>
      </c>
      <c r="F291" s="679"/>
      <c r="G291" s="679"/>
      <c r="H291" s="679">
        <v>310</v>
      </c>
      <c r="I291" s="679"/>
      <c r="J291" s="679"/>
      <c r="K291" s="679"/>
      <c r="L291" s="679"/>
      <c r="M291" s="679"/>
      <c r="N291" s="679"/>
      <c r="O291" s="679"/>
      <c r="P291" s="679"/>
      <c r="Q291" s="679"/>
      <c r="R291" s="679">
        <v>130</v>
      </c>
      <c r="S291" s="679">
        <v>85</v>
      </c>
    </row>
    <row r="292" spans="3:19">
      <c r="C292" s="692">
        <v>45674</v>
      </c>
      <c r="E292" s="679">
        <v>420</v>
      </c>
      <c r="F292" s="679">
        <v>305</v>
      </c>
      <c r="G292" s="679">
        <v>275</v>
      </c>
      <c r="H292" s="679">
        <v>320</v>
      </c>
      <c r="I292" s="679">
        <v>310</v>
      </c>
      <c r="J292" s="679">
        <v>255</v>
      </c>
      <c r="K292" s="679">
        <v>200</v>
      </c>
      <c r="L292" s="679">
        <v>230</v>
      </c>
      <c r="M292" s="679">
        <v>180</v>
      </c>
      <c r="N292" s="679">
        <v>160</v>
      </c>
      <c r="O292" s="679">
        <v>155</v>
      </c>
      <c r="P292" s="679">
        <v>140</v>
      </c>
      <c r="Q292" s="679">
        <v>140</v>
      </c>
      <c r="R292" s="679">
        <v>150</v>
      </c>
      <c r="S292" s="679">
        <v>130</v>
      </c>
    </row>
    <row r="293" spans="3:19">
      <c r="C293" s="692">
        <v>45675</v>
      </c>
      <c r="E293" s="679">
        <v>520</v>
      </c>
      <c r="F293" s="679"/>
      <c r="G293" s="679"/>
      <c r="H293" s="679">
        <v>320</v>
      </c>
      <c r="I293" s="679"/>
      <c r="J293" s="679"/>
      <c r="K293" s="679"/>
      <c r="L293" s="679"/>
      <c r="M293" s="679"/>
      <c r="N293" s="679"/>
      <c r="O293" s="679"/>
      <c r="P293" s="679"/>
      <c r="Q293" s="679"/>
      <c r="R293" s="679">
        <v>145</v>
      </c>
      <c r="S293" s="679">
        <v>150</v>
      </c>
    </row>
    <row r="294" spans="3:19">
      <c r="C294" s="692">
        <v>45676</v>
      </c>
      <c r="E294" s="679"/>
      <c r="F294" s="679"/>
      <c r="G294" s="679"/>
      <c r="H294" s="679"/>
      <c r="I294" s="679"/>
      <c r="J294" s="679"/>
      <c r="K294" s="679"/>
      <c r="L294" s="679"/>
      <c r="M294" s="679"/>
      <c r="N294" s="679"/>
      <c r="O294" s="679"/>
      <c r="P294" s="679"/>
      <c r="Q294" s="679"/>
      <c r="R294" s="679"/>
      <c r="S294" s="679"/>
    </row>
    <row r="295" spans="3:19">
      <c r="C295" s="692">
        <v>45677</v>
      </c>
      <c r="E295" s="679">
        <v>360</v>
      </c>
      <c r="F295" s="679">
        <v>345</v>
      </c>
      <c r="G295" s="679">
        <v>330</v>
      </c>
      <c r="H295" s="679">
        <v>395</v>
      </c>
      <c r="I295" s="679">
        <v>365</v>
      </c>
      <c r="J295" s="679">
        <v>290</v>
      </c>
      <c r="K295" s="679">
        <v>190</v>
      </c>
      <c r="L295" s="679">
        <v>190</v>
      </c>
      <c r="M295" s="679">
        <v>200</v>
      </c>
      <c r="N295" s="679">
        <v>140</v>
      </c>
      <c r="O295" s="679">
        <v>130</v>
      </c>
      <c r="P295" s="679">
        <v>145</v>
      </c>
      <c r="Q295" s="679">
        <v>135</v>
      </c>
      <c r="R295" s="679">
        <v>130</v>
      </c>
      <c r="S295" s="679">
        <v>130</v>
      </c>
    </row>
    <row r="296" spans="3:19">
      <c r="C296" s="692">
        <v>45678</v>
      </c>
      <c r="E296" s="679">
        <v>410</v>
      </c>
      <c r="F296" s="679"/>
      <c r="G296" s="679"/>
      <c r="H296" s="679">
        <v>345</v>
      </c>
      <c r="I296" s="679"/>
      <c r="J296" s="679"/>
      <c r="K296" s="679"/>
      <c r="L296" s="679"/>
      <c r="M296" s="679"/>
      <c r="N296" s="679"/>
      <c r="O296" s="679"/>
      <c r="P296" s="679"/>
      <c r="Q296" s="679"/>
      <c r="R296" s="679">
        <v>280</v>
      </c>
      <c r="S296" s="679">
        <v>250</v>
      </c>
    </row>
    <row r="297" spans="3:19">
      <c r="C297" s="692">
        <v>45679</v>
      </c>
      <c r="E297" s="679">
        <v>385</v>
      </c>
      <c r="F297" s="679">
        <v>260</v>
      </c>
      <c r="G297" s="679">
        <v>215</v>
      </c>
      <c r="H297" s="679">
        <v>310</v>
      </c>
      <c r="I297" s="679">
        <v>200</v>
      </c>
      <c r="J297" s="679">
        <v>230</v>
      </c>
      <c r="K297" s="679">
        <v>185</v>
      </c>
      <c r="L297" s="679">
        <v>205</v>
      </c>
      <c r="M297" s="679">
        <v>195</v>
      </c>
      <c r="N297" s="679">
        <v>185</v>
      </c>
      <c r="O297" s="679">
        <v>190</v>
      </c>
      <c r="P297" s="679">
        <v>250</v>
      </c>
      <c r="Q297" s="679">
        <v>175</v>
      </c>
      <c r="R297" s="679">
        <v>200</v>
      </c>
      <c r="S297" s="679">
        <v>180</v>
      </c>
    </row>
    <row r="298" spans="3:19">
      <c r="C298" s="692">
        <v>45680</v>
      </c>
      <c r="E298" s="679">
        <v>450</v>
      </c>
      <c r="F298" s="679"/>
      <c r="G298" s="679"/>
      <c r="H298" s="679">
        <v>370</v>
      </c>
      <c r="I298" s="679"/>
      <c r="J298" s="679"/>
      <c r="K298" s="679"/>
      <c r="L298" s="679"/>
      <c r="M298" s="679"/>
      <c r="N298" s="679"/>
      <c r="O298" s="679"/>
      <c r="P298" s="679"/>
      <c r="Q298" s="679"/>
      <c r="R298" s="679">
        <v>200</v>
      </c>
      <c r="S298" s="679">
        <v>190</v>
      </c>
    </row>
    <row r="299" spans="3:19">
      <c r="C299" s="692">
        <v>45681</v>
      </c>
      <c r="E299" s="679">
        <v>410</v>
      </c>
      <c r="F299" s="679">
        <v>350</v>
      </c>
      <c r="G299" s="679">
        <v>310</v>
      </c>
      <c r="H299" s="679">
        <v>340</v>
      </c>
      <c r="I299" s="679">
        <v>320</v>
      </c>
      <c r="J299" s="679">
        <v>270</v>
      </c>
      <c r="K299" s="679">
        <v>250</v>
      </c>
      <c r="L299" s="679">
        <v>230</v>
      </c>
      <c r="M299" s="679">
        <v>280</v>
      </c>
      <c r="N299" s="679">
        <v>240</v>
      </c>
      <c r="O299" s="679">
        <v>220</v>
      </c>
      <c r="P299" s="679">
        <v>230</v>
      </c>
      <c r="Q299" s="679">
        <v>210</v>
      </c>
      <c r="R299" s="679">
        <v>230</v>
      </c>
      <c r="S299" s="679">
        <v>240</v>
      </c>
    </row>
    <row r="300" spans="3:19">
      <c r="C300" s="692">
        <v>45682</v>
      </c>
      <c r="E300" s="679">
        <v>460</v>
      </c>
      <c r="F300" s="679"/>
      <c r="G300" s="679"/>
      <c r="H300" s="679">
        <v>330</v>
      </c>
      <c r="I300" s="679"/>
      <c r="J300" s="679"/>
      <c r="K300" s="679"/>
      <c r="L300" s="679"/>
      <c r="M300" s="679"/>
      <c r="N300" s="679"/>
      <c r="O300" s="679"/>
      <c r="P300" s="679"/>
      <c r="Q300" s="679"/>
      <c r="R300" s="679">
        <v>240</v>
      </c>
      <c r="S300" s="679">
        <v>240</v>
      </c>
    </row>
    <row r="301" spans="3:19">
      <c r="C301" s="692">
        <v>45683</v>
      </c>
      <c r="E301" s="679">
        <v>415</v>
      </c>
      <c r="F301" s="679"/>
      <c r="G301" s="679"/>
      <c r="H301" s="679">
        <v>360</v>
      </c>
      <c r="I301" s="679"/>
      <c r="J301" s="679"/>
      <c r="K301" s="679"/>
      <c r="L301" s="679"/>
      <c r="M301" s="679"/>
      <c r="N301" s="679"/>
      <c r="O301" s="679"/>
      <c r="P301" s="679"/>
      <c r="Q301" s="679"/>
      <c r="R301" s="679">
        <v>240</v>
      </c>
      <c r="S301" s="679">
        <v>230</v>
      </c>
    </row>
    <row r="302" spans="3:19">
      <c r="C302" s="692">
        <v>45684</v>
      </c>
      <c r="E302" s="679">
        <v>330</v>
      </c>
      <c r="F302" s="679">
        <v>295</v>
      </c>
      <c r="G302" s="679">
        <v>230</v>
      </c>
      <c r="H302" s="679">
        <v>300</v>
      </c>
      <c r="I302" s="679">
        <v>270</v>
      </c>
      <c r="J302" s="679">
        <v>260</v>
      </c>
      <c r="K302" s="679">
        <v>230</v>
      </c>
      <c r="L302" s="679">
        <v>230</v>
      </c>
      <c r="M302" s="679">
        <v>220</v>
      </c>
      <c r="N302" s="679">
        <v>230</v>
      </c>
      <c r="O302" s="679">
        <v>220</v>
      </c>
      <c r="P302" s="679">
        <v>220</v>
      </c>
      <c r="Q302" s="679">
        <v>200</v>
      </c>
      <c r="R302" s="679">
        <v>210</v>
      </c>
      <c r="S302" s="679">
        <v>220</v>
      </c>
    </row>
    <row r="303" spans="3:19">
      <c r="C303" s="692">
        <v>45685</v>
      </c>
      <c r="E303" s="679">
        <v>370</v>
      </c>
      <c r="F303" s="679"/>
      <c r="G303" s="679"/>
      <c r="H303" s="679">
        <v>260</v>
      </c>
      <c r="I303" s="679"/>
      <c r="J303" s="679"/>
      <c r="K303" s="679"/>
      <c r="L303" s="679"/>
      <c r="M303" s="679"/>
      <c r="N303" s="679"/>
      <c r="O303" s="679"/>
      <c r="P303" s="679"/>
      <c r="Q303" s="679"/>
      <c r="R303" s="679">
        <v>190</v>
      </c>
      <c r="S303" s="679">
        <v>180</v>
      </c>
    </row>
    <row r="304" spans="3:19">
      <c r="C304" s="692">
        <v>45686</v>
      </c>
      <c r="E304" s="679">
        <v>410</v>
      </c>
      <c r="F304" s="679">
        <v>310</v>
      </c>
      <c r="G304" s="679">
        <v>160</v>
      </c>
      <c r="H304" s="679">
        <v>280</v>
      </c>
      <c r="I304" s="679">
        <v>270</v>
      </c>
      <c r="J304" s="679">
        <v>230</v>
      </c>
      <c r="K304" s="679">
        <v>200</v>
      </c>
      <c r="L304" s="679">
        <v>190</v>
      </c>
      <c r="M304" s="679">
        <v>180</v>
      </c>
      <c r="N304" s="679">
        <v>180</v>
      </c>
      <c r="O304" s="679">
        <v>160</v>
      </c>
      <c r="P304" s="679">
        <v>160</v>
      </c>
      <c r="Q304" s="679">
        <v>150</v>
      </c>
      <c r="R304" s="679">
        <v>150</v>
      </c>
      <c r="S304" s="679">
        <v>150</v>
      </c>
    </row>
    <row r="305" spans="3:19">
      <c r="C305" s="692">
        <v>45687</v>
      </c>
      <c r="E305" s="679">
        <v>455</v>
      </c>
      <c r="F305" s="679"/>
      <c r="G305" s="679"/>
      <c r="H305" s="679">
        <v>370</v>
      </c>
      <c r="I305" s="679"/>
      <c r="J305" s="679"/>
      <c r="K305" s="679"/>
      <c r="L305" s="679"/>
      <c r="M305" s="679"/>
      <c r="N305" s="679"/>
      <c r="O305" s="679"/>
      <c r="P305" s="679"/>
      <c r="Q305" s="679"/>
      <c r="R305" s="679">
        <v>235</v>
      </c>
      <c r="S305" s="679">
        <v>230</v>
      </c>
    </row>
    <row r="306" spans="3:19">
      <c r="C306" s="692">
        <v>45688</v>
      </c>
      <c r="E306" s="679">
        <v>420</v>
      </c>
      <c r="F306" s="679">
        <v>380</v>
      </c>
      <c r="G306" s="679">
        <v>330</v>
      </c>
      <c r="H306" s="679">
        <v>350</v>
      </c>
      <c r="I306" s="679">
        <v>330</v>
      </c>
      <c r="J306" s="679">
        <v>300</v>
      </c>
      <c r="K306" s="679">
        <v>260</v>
      </c>
      <c r="L306" s="679">
        <v>250</v>
      </c>
      <c r="M306" s="679">
        <v>260</v>
      </c>
      <c r="N306" s="679">
        <v>260</v>
      </c>
      <c r="O306" s="679">
        <v>210</v>
      </c>
      <c r="P306" s="679">
        <v>280</v>
      </c>
      <c r="Q306" s="679">
        <v>270</v>
      </c>
      <c r="R306" s="679">
        <v>230</v>
      </c>
      <c r="S306" s="679">
        <v>230</v>
      </c>
    </row>
    <row r="307" spans="3:19">
      <c r="C307" s="692">
        <v>45689</v>
      </c>
      <c r="E307" s="679">
        <v>175</v>
      </c>
      <c r="F307" s="679">
        <v>245</v>
      </c>
      <c r="G307" s="679">
        <v>235</v>
      </c>
      <c r="H307" s="679">
        <v>170</v>
      </c>
      <c r="I307" s="679">
        <v>215</v>
      </c>
      <c r="J307" s="679">
        <v>345</v>
      </c>
      <c r="K307" s="679">
        <v>180</v>
      </c>
      <c r="L307" s="679">
        <v>155</v>
      </c>
      <c r="M307" s="679">
        <v>125</v>
      </c>
      <c r="N307" s="679">
        <v>150</v>
      </c>
      <c r="O307" s="679">
        <v>150</v>
      </c>
      <c r="P307" s="679">
        <v>185</v>
      </c>
      <c r="Q307" s="679">
        <v>160</v>
      </c>
      <c r="R307" s="679">
        <v>150</v>
      </c>
      <c r="S307" s="679">
        <v>150</v>
      </c>
    </row>
    <row r="308" spans="3:19">
      <c r="C308" s="692">
        <v>45690</v>
      </c>
      <c r="E308" s="679">
        <v>430</v>
      </c>
      <c r="F308" s="679">
        <v>460</v>
      </c>
      <c r="G308" s="679"/>
      <c r="H308" s="679"/>
      <c r="I308" s="679"/>
      <c r="J308" s="679"/>
      <c r="K308" s="679"/>
      <c r="L308" s="679"/>
      <c r="M308" s="679"/>
      <c r="N308" s="679"/>
      <c r="O308" s="679"/>
      <c r="P308" s="679"/>
      <c r="Q308" s="679"/>
      <c r="R308" s="679">
        <v>100</v>
      </c>
      <c r="S308" s="679">
        <v>120</v>
      </c>
    </row>
    <row r="309" spans="3:19">
      <c r="C309" s="692">
        <v>45691</v>
      </c>
      <c r="E309" s="679">
        <v>740</v>
      </c>
      <c r="F309" s="679">
        <v>440</v>
      </c>
      <c r="G309" s="679">
        <v>360</v>
      </c>
      <c r="H309" s="679">
        <v>400</v>
      </c>
      <c r="I309" s="679">
        <v>405</v>
      </c>
      <c r="J309" s="679">
        <v>340</v>
      </c>
      <c r="K309" s="679">
        <v>260</v>
      </c>
      <c r="L309" s="679">
        <v>285</v>
      </c>
      <c r="M309" s="679">
        <v>280</v>
      </c>
      <c r="N309" s="679">
        <v>290</v>
      </c>
      <c r="O309" s="679">
        <v>250</v>
      </c>
      <c r="P309" s="679">
        <v>290</v>
      </c>
      <c r="Q309" s="679">
        <v>250</v>
      </c>
      <c r="R309" s="679">
        <v>220</v>
      </c>
      <c r="S309" s="679">
        <v>235</v>
      </c>
    </row>
    <row r="310" spans="3:19">
      <c r="C310" s="692">
        <v>45692</v>
      </c>
      <c r="E310" s="679">
        <v>420</v>
      </c>
      <c r="F310" s="679"/>
      <c r="G310" s="679"/>
      <c r="H310" s="679">
        <v>405</v>
      </c>
      <c r="I310" s="679"/>
      <c r="J310" s="679"/>
      <c r="K310" s="679"/>
      <c r="L310" s="679"/>
      <c r="M310" s="679"/>
      <c r="N310" s="679"/>
      <c r="O310" s="679"/>
      <c r="P310" s="679"/>
      <c r="Q310" s="679"/>
      <c r="R310" s="679">
        <v>220</v>
      </c>
      <c r="S310" s="679">
        <v>200</v>
      </c>
    </row>
    <row r="311" spans="3:19">
      <c r="C311" s="692">
        <v>45693</v>
      </c>
      <c r="E311" s="679">
        <v>380</v>
      </c>
      <c r="F311" s="679">
        <v>390</v>
      </c>
      <c r="G311" s="679">
        <v>370</v>
      </c>
      <c r="H311" s="679">
        <v>500</v>
      </c>
      <c r="I311" s="679">
        <v>420</v>
      </c>
      <c r="J311" s="679">
        <v>410</v>
      </c>
      <c r="K311" s="679">
        <v>330</v>
      </c>
      <c r="L311" s="679">
        <v>390</v>
      </c>
      <c r="M311" s="679">
        <v>350</v>
      </c>
      <c r="N311" s="679">
        <v>320</v>
      </c>
      <c r="O311" s="679">
        <v>260</v>
      </c>
      <c r="P311" s="679">
        <v>300</v>
      </c>
      <c r="Q311" s="679">
        <v>250</v>
      </c>
      <c r="R311" s="679">
        <v>270</v>
      </c>
      <c r="S311" s="679">
        <v>270</v>
      </c>
    </row>
    <row r="312" spans="3:19">
      <c r="C312" s="692">
        <v>45694</v>
      </c>
      <c r="E312" s="679">
        <v>380</v>
      </c>
      <c r="F312" s="679"/>
      <c r="G312" s="679"/>
      <c r="H312" s="679">
        <v>370</v>
      </c>
      <c r="I312" s="679"/>
      <c r="J312" s="679"/>
      <c r="K312" s="679"/>
      <c r="L312" s="679"/>
      <c r="M312" s="679"/>
      <c r="N312" s="679"/>
      <c r="O312" s="679"/>
      <c r="P312" s="679"/>
      <c r="Q312" s="679"/>
      <c r="R312" s="679">
        <v>290</v>
      </c>
      <c r="S312" s="679">
        <v>300</v>
      </c>
    </row>
    <row r="313" spans="3:19">
      <c r="C313" s="692">
        <v>45695</v>
      </c>
      <c r="E313" s="679">
        <v>405</v>
      </c>
      <c r="F313" s="679">
        <v>380</v>
      </c>
      <c r="G313" s="679">
        <v>280</v>
      </c>
      <c r="H313" s="679">
        <v>370</v>
      </c>
      <c r="I313" s="679">
        <v>320</v>
      </c>
      <c r="J313" s="679">
        <v>270</v>
      </c>
      <c r="K313" s="679">
        <v>230</v>
      </c>
      <c r="L313" s="679">
        <v>210</v>
      </c>
      <c r="M313" s="679">
        <v>185</v>
      </c>
      <c r="N313" s="679">
        <v>200</v>
      </c>
      <c r="O313" s="679">
        <v>185</v>
      </c>
      <c r="P313" s="679">
        <v>170</v>
      </c>
      <c r="Q313" s="679">
        <v>170</v>
      </c>
      <c r="R313" s="679">
        <v>190</v>
      </c>
      <c r="S313" s="679">
        <v>175</v>
      </c>
    </row>
    <row r="314" spans="3:19">
      <c r="C314" s="692">
        <v>45696</v>
      </c>
      <c r="E314" s="679">
        <v>400</v>
      </c>
      <c r="F314" s="679"/>
      <c r="G314" s="679"/>
      <c r="H314" s="679">
        <v>310</v>
      </c>
      <c r="I314" s="679"/>
      <c r="J314" s="679">
        <v>270</v>
      </c>
      <c r="K314" s="679"/>
      <c r="L314" s="679"/>
      <c r="M314" s="679"/>
      <c r="N314" s="679"/>
      <c r="O314" s="679"/>
      <c r="P314" s="679"/>
      <c r="Q314" s="679"/>
      <c r="R314" s="679">
        <v>160</v>
      </c>
      <c r="S314" s="679">
        <v>160</v>
      </c>
    </row>
    <row r="315" spans="3:19">
      <c r="C315" s="692">
        <v>45697</v>
      </c>
      <c r="E315" s="679">
        <v>220</v>
      </c>
      <c r="F315" s="679"/>
      <c r="G315" s="679"/>
      <c r="H315" s="679">
        <v>225</v>
      </c>
      <c r="I315" s="679"/>
      <c r="J315" s="679">
        <v>315</v>
      </c>
      <c r="K315" s="679"/>
      <c r="L315" s="679"/>
      <c r="M315" s="679"/>
      <c r="N315" s="679"/>
      <c r="O315" s="679"/>
      <c r="P315" s="679"/>
      <c r="Q315" s="679"/>
      <c r="R315" s="679">
        <v>320</v>
      </c>
      <c r="S315" s="679">
        <v>335</v>
      </c>
    </row>
    <row r="316" spans="3:19">
      <c r="C316" s="692">
        <v>45698</v>
      </c>
      <c r="E316" s="679">
        <v>245</v>
      </c>
      <c r="F316" s="679">
        <v>240</v>
      </c>
      <c r="G316" s="679">
        <v>210</v>
      </c>
      <c r="H316" s="679">
        <v>840</v>
      </c>
      <c r="I316" s="679">
        <v>285</v>
      </c>
      <c r="J316" s="679">
        <v>250</v>
      </c>
      <c r="K316" s="679">
        <v>200</v>
      </c>
      <c r="L316" s="679">
        <v>210</v>
      </c>
      <c r="M316" s="679">
        <v>220</v>
      </c>
      <c r="N316" s="679">
        <v>175</v>
      </c>
      <c r="O316" s="679">
        <v>205</v>
      </c>
      <c r="P316" s="679">
        <v>185</v>
      </c>
      <c r="Q316" s="679">
        <v>175</v>
      </c>
      <c r="R316" s="679">
        <v>190</v>
      </c>
      <c r="S316" s="679">
        <v>160</v>
      </c>
    </row>
    <row r="317" spans="3:19">
      <c r="C317" s="692">
        <v>45699</v>
      </c>
      <c r="E317" s="679"/>
      <c r="F317" s="679"/>
      <c r="G317" s="679"/>
      <c r="H317" s="679"/>
      <c r="I317" s="679"/>
      <c r="J317" s="679"/>
      <c r="K317" s="679"/>
      <c r="L317" s="679"/>
      <c r="M317" s="679"/>
      <c r="N317" s="679"/>
      <c r="O317" s="679"/>
      <c r="P317" s="679"/>
      <c r="Q317" s="679"/>
      <c r="R317" s="679"/>
      <c r="S317" s="679"/>
    </row>
    <row r="318" spans="3:19">
      <c r="C318" s="692">
        <v>45700</v>
      </c>
      <c r="E318" s="679"/>
      <c r="F318" s="679"/>
      <c r="G318" s="679"/>
      <c r="H318" s="679"/>
      <c r="I318" s="679"/>
      <c r="J318" s="679"/>
      <c r="K318" s="679"/>
      <c r="L318" s="679"/>
      <c r="M318" s="679"/>
      <c r="N318" s="679"/>
      <c r="O318" s="679"/>
      <c r="P318" s="679"/>
      <c r="Q318" s="679"/>
      <c r="R318" s="679"/>
      <c r="S318" s="679"/>
    </row>
    <row r="319" spans="3:19">
      <c r="C319" s="692">
        <v>45701</v>
      </c>
      <c r="E319" s="679">
        <v>200</v>
      </c>
      <c r="F319" s="679"/>
      <c r="G319" s="679"/>
      <c r="H319" s="679">
        <v>105</v>
      </c>
      <c r="I319" s="679"/>
      <c r="J319" s="679"/>
      <c r="K319" s="679"/>
      <c r="L319" s="679"/>
      <c r="M319" s="679"/>
      <c r="N319" s="679"/>
      <c r="O319" s="679"/>
      <c r="P319" s="679"/>
      <c r="Q319" s="679"/>
      <c r="R319" s="679">
        <v>100</v>
      </c>
      <c r="S319" s="679">
        <v>60</v>
      </c>
    </row>
    <row r="320" spans="3:19">
      <c r="C320" s="692">
        <v>45702</v>
      </c>
      <c r="E320" s="679">
        <v>100</v>
      </c>
      <c r="F320" s="679">
        <v>100</v>
      </c>
      <c r="G320" s="679">
        <v>90</v>
      </c>
      <c r="H320" s="679">
        <v>100</v>
      </c>
      <c r="I320" s="679">
        <v>100</v>
      </c>
      <c r="J320" s="679">
        <v>100</v>
      </c>
      <c r="K320" s="679">
        <v>110</v>
      </c>
      <c r="L320" s="679">
        <v>110</v>
      </c>
      <c r="M320" s="679">
        <v>120</v>
      </c>
      <c r="N320" s="679">
        <v>210</v>
      </c>
      <c r="O320" s="679">
        <v>300</v>
      </c>
      <c r="P320" s="679">
        <v>380</v>
      </c>
      <c r="Q320" s="679">
        <v>320</v>
      </c>
      <c r="R320" s="679">
        <v>360</v>
      </c>
      <c r="S320" s="679">
        <v>430</v>
      </c>
    </row>
    <row r="321" spans="3:19">
      <c r="C321" s="692">
        <v>45703</v>
      </c>
      <c r="E321" s="679">
        <v>300</v>
      </c>
      <c r="F321" s="679"/>
      <c r="G321" s="679"/>
      <c r="H321" s="679">
        <v>260</v>
      </c>
      <c r="I321" s="679"/>
      <c r="J321" s="679"/>
      <c r="K321" s="679"/>
      <c r="L321" s="679"/>
      <c r="M321" s="679"/>
      <c r="N321" s="679"/>
      <c r="O321" s="679"/>
      <c r="P321" s="679"/>
      <c r="Q321" s="679"/>
      <c r="R321" s="679">
        <v>460</v>
      </c>
      <c r="S321" s="679">
        <v>380</v>
      </c>
    </row>
    <row r="322" spans="3:19">
      <c r="C322" s="692">
        <v>45704</v>
      </c>
      <c r="E322" s="679">
        <v>450</v>
      </c>
      <c r="F322" s="679"/>
      <c r="G322" s="679"/>
      <c r="H322" s="679">
        <v>400</v>
      </c>
      <c r="I322" s="679"/>
      <c r="J322" s="679"/>
      <c r="K322" s="679"/>
      <c r="L322" s="679"/>
      <c r="M322" s="679"/>
      <c r="N322" s="679"/>
      <c r="O322" s="679"/>
      <c r="P322" s="679"/>
      <c r="Q322" s="679"/>
      <c r="R322" s="679">
        <v>205</v>
      </c>
      <c r="S322" s="679">
        <v>210</v>
      </c>
    </row>
    <row r="323" spans="3:19">
      <c r="C323" s="692">
        <v>45705</v>
      </c>
      <c r="E323" s="679">
        <v>440</v>
      </c>
      <c r="F323" s="679">
        <v>400</v>
      </c>
      <c r="G323" s="679">
        <v>340</v>
      </c>
      <c r="H323" s="679">
        <v>380</v>
      </c>
      <c r="I323" s="679">
        <v>350</v>
      </c>
      <c r="J323" s="679">
        <v>300</v>
      </c>
      <c r="K323" s="679">
        <v>260</v>
      </c>
      <c r="L323" s="679">
        <v>260</v>
      </c>
      <c r="M323" s="679">
        <v>260</v>
      </c>
      <c r="N323" s="679">
        <v>250</v>
      </c>
      <c r="O323" s="679">
        <v>250</v>
      </c>
      <c r="P323" s="679">
        <v>250</v>
      </c>
      <c r="Q323" s="679">
        <v>250</v>
      </c>
      <c r="R323" s="679">
        <v>250</v>
      </c>
      <c r="S323" s="679">
        <v>260</v>
      </c>
    </row>
    <row r="324" spans="3:19">
      <c r="C324" s="692">
        <v>45706</v>
      </c>
      <c r="E324" s="679">
        <v>430</v>
      </c>
      <c r="F324" s="679"/>
      <c r="G324" s="679"/>
      <c r="H324" s="679">
        <v>400</v>
      </c>
      <c r="I324" s="679"/>
      <c r="J324" s="679"/>
      <c r="K324" s="679"/>
      <c r="L324" s="679"/>
      <c r="M324" s="679"/>
      <c r="N324" s="679"/>
      <c r="O324" s="679"/>
      <c r="P324" s="679"/>
      <c r="Q324" s="679"/>
      <c r="R324" s="679">
        <v>265</v>
      </c>
      <c r="S324" s="679">
        <v>280</v>
      </c>
    </row>
    <row r="325" spans="3:19">
      <c r="C325" s="692">
        <v>45707</v>
      </c>
      <c r="E325" s="679">
        <v>410</v>
      </c>
      <c r="F325" s="679">
        <v>350</v>
      </c>
      <c r="G325" s="679">
        <v>310</v>
      </c>
      <c r="H325" s="679">
        <v>380</v>
      </c>
      <c r="I325" s="679">
        <v>350</v>
      </c>
      <c r="J325" s="679">
        <v>350</v>
      </c>
      <c r="K325" s="679">
        <v>310</v>
      </c>
      <c r="L325" s="679">
        <v>310</v>
      </c>
      <c r="M325" s="679">
        <v>320</v>
      </c>
      <c r="N325" s="679">
        <v>310</v>
      </c>
      <c r="O325" s="679">
        <v>280</v>
      </c>
      <c r="P325" s="679">
        <v>280</v>
      </c>
      <c r="Q325" s="679">
        <v>290</v>
      </c>
      <c r="R325" s="679">
        <v>300</v>
      </c>
      <c r="S325" s="679">
        <v>300</v>
      </c>
    </row>
    <row r="326" spans="3:19">
      <c r="C326" s="692">
        <v>45708</v>
      </c>
      <c r="E326" s="679">
        <v>440</v>
      </c>
      <c r="F326" s="679"/>
      <c r="G326" s="679"/>
      <c r="H326" s="679">
        <v>355</v>
      </c>
      <c r="I326" s="679"/>
      <c r="J326" s="679"/>
      <c r="K326" s="679"/>
      <c r="L326" s="679"/>
      <c r="M326" s="679"/>
      <c r="N326" s="679"/>
      <c r="O326" s="679"/>
      <c r="P326" s="679"/>
      <c r="Q326" s="679"/>
      <c r="R326" s="679">
        <v>280</v>
      </c>
      <c r="S326" s="679">
        <v>275</v>
      </c>
    </row>
    <row r="327" spans="3:19">
      <c r="C327" s="692">
        <v>45709</v>
      </c>
      <c r="E327" s="679">
        <v>400</v>
      </c>
      <c r="F327" s="679">
        <v>370</v>
      </c>
      <c r="G327" s="679">
        <v>330</v>
      </c>
      <c r="H327" s="679">
        <v>370</v>
      </c>
      <c r="I327" s="679">
        <v>360</v>
      </c>
      <c r="J327" s="679">
        <v>320</v>
      </c>
      <c r="K327" s="679">
        <v>300</v>
      </c>
      <c r="L327" s="679">
        <v>290</v>
      </c>
      <c r="M327" s="679">
        <v>260</v>
      </c>
      <c r="N327" s="679">
        <v>260</v>
      </c>
      <c r="O327" s="679">
        <v>240</v>
      </c>
      <c r="P327" s="679">
        <v>260</v>
      </c>
      <c r="Q327" s="679">
        <v>250</v>
      </c>
      <c r="R327" s="679">
        <v>260</v>
      </c>
      <c r="S327" s="679">
        <v>250</v>
      </c>
    </row>
    <row r="328" spans="3:19">
      <c r="C328" s="692">
        <v>45710</v>
      </c>
      <c r="E328" s="679">
        <v>440</v>
      </c>
      <c r="F328" s="679"/>
      <c r="G328" s="679"/>
      <c r="H328" s="679">
        <v>400</v>
      </c>
      <c r="I328" s="679"/>
      <c r="J328" s="679"/>
      <c r="K328" s="679"/>
      <c r="L328" s="679"/>
      <c r="M328" s="679"/>
      <c r="N328" s="679"/>
      <c r="O328" s="679"/>
      <c r="P328" s="679"/>
      <c r="Q328" s="679"/>
      <c r="R328" s="679">
        <v>290</v>
      </c>
      <c r="S328" s="679">
        <v>285</v>
      </c>
    </row>
    <row r="329" spans="3:19">
      <c r="C329" s="692">
        <v>45711</v>
      </c>
      <c r="E329" s="679">
        <v>455</v>
      </c>
      <c r="F329" s="679"/>
      <c r="G329" s="679"/>
      <c r="H329" s="679">
        <v>430</v>
      </c>
      <c r="I329" s="679"/>
      <c r="J329" s="679"/>
      <c r="K329" s="679"/>
      <c r="L329" s="679"/>
      <c r="M329" s="679"/>
      <c r="N329" s="679"/>
      <c r="O329" s="679"/>
      <c r="P329" s="679"/>
      <c r="Q329" s="679"/>
      <c r="R329" s="679">
        <v>275</v>
      </c>
      <c r="S329" s="679">
        <v>310</v>
      </c>
    </row>
    <row r="330" spans="3:19">
      <c r="C330" s="692">
        <v>45712</v>
      </c>
      <c r="E330" s="679">
        <v>460</v>
      </c>
      <c r="F330" s="679">
        <v>380</v>
      </c>
      <c r="G330" s="679">
        <v>290</v>
      </c>
      <c r="H330" s="679">
        <v>325</v>
      </c>
      <c r="I330" s="679">
        <v>335</v>
      </c>
      <c r="J330" s="679">
        <v>280</v>
      </c>
      <c r="K330" s="679">
        <v>260</v>
      </c>
      <c r="L330" s="679">
        <v>305</v>
      </c>
      <c r="M330" s="679">
        <v>290</v>
      </c>
      <c r="N330" s="679">
        <v>290</v>
      </c>
      <c r="O330" s="679">
        <v>280</v>
      </c>
      <c r="P330" s="679">
        <v>300</v>
      </c>
      <c r="Q330" s="679">
        <v>270</v>
      </c>
      <c r="R330" s="679">
        <v>275</v>
      </c>
      <c r="S330" s="679">
        <v>280</v>
      </c>
    </row>
    <row r="331" spans="3:19">
      <c r="C331" s="692">
        <v>45713</v>
      </c>
      <c r="E331" s="679">
        <v>455</v>
      </c>
      <c r="F331" s="679"/>
      <c r="G331" s="679"/>
      <c r="H331" s="679">
        <v>355</v>
      </c>
      <c r="I331" s="679"/>
      <c r="J331" s="679"/>
      <c r="K331" s="679"/>
      <c r="L331" s="679"/>
      <c r="M331" s="679"/>
      <c r="N331" s="679"/>
      <c r="O331" s="679"/>
      <c r="P331" s="679"/>
      <c r="Q331" s="679"/>
      <c r="R331" s="679">
        <v>205</v>
      </c>
      <c r="S331" s="679">
        <v>210</v>
      </c>
    </row>
    <row r="332" spans="3:19">
      <c r="C332" s="692">
        <v>45714</v>
      </c>
      <c r="E332" s="679">
        <v>425</v>
      </c>
      <c r="F332" s="679">
        <v>410</v>
      </c>
      <c r="G332" s="679">
        <v>370</v>
      </c>
      <c r="H332" s="679">
        <v>360</v>
      </c>
      <c r="I332" s="679">
        <v>315</v>
      </c>
      <c r="J332" s="679">
        <v>310</v>
      </c>
      <c r="K332" s="679">
        <v>265</v>
      </c>
      <c r="L332" s="679">
        <v>255</v>
      </c>
      <c r="M332" s="679">
        <v>250</v>
      </c>
      <c r="N332" s="679">
        <v>245</v>
      </c>
      <c r="O332" s="679">
        <v>240</v>
      </c>
      <c r="P332" s="679">
        <v>245</v>
      </c>
      <c r="Q332" s="679">
        <v>200</v>
      </c>
      <c r="R332" s="679">
        <v>235</v>
      </c>
      <c r="S332" s="679">
        <v>210</v>
      </c>
    </row>
    <row r="333" spans="3:19">
      <c r="C333" s="692">
        <v>45715</v>
      </c>
      <c r="E333" s="679">
        <v>490</v>
      </c>
      <c r="F333" s="679"/>
      <c r="G333" s="679"/>
      <c r="H333" s="679">
        <v>395</v>
      </c>
      <c r="I333" s="679"/>
      <c r="J333" s="679"/>
      <c r="K333" s="679"/>
      <c r="L333" s="679"/>
      <c r="M333" s="679"/>
      <c r="N333" s="679"/>
      <c r="O333" s="679"/>
      <c r="P333" s="679"/>
      <c r="Q333" s="679"/>
      <c r="R333" s="679">
        <v>240</v>
      </c>
      <c r="S333" s="679">
        <v>230</v>
      </c>
    </row>
    <row r="334" spans="3:19">
      <c r="C334" s="692">
        <v>45716</v>
      </c>
      <c r="E334" s="679">
        <v>280</v>
      </c>
      <c r="F334" s="679">
        <v>250</v>
      </c>
      <c r="G334" s="679">
        <v>240</v>
      </c>
      <c r="H334" s="679">
        <v>270</v>
      </c>
      <c r="I334" s="679">
        <v>290</v>
      </c>
      <c r="J334" s="679">
        <v>240</v>
      </c>
      <c r="K334" s="679">
        <v>240</v>
      </c>
      <c r="L334" s="679">
        <v>220</v>
      </c>
      <c r="M334" s="679">
        <v>200</v>
      </c>
      <c r="N334" s="679">
        <v>210</v>
      </c>
      <c r="O334" s="679">
        <v>210</v>
      </c>
      <c r="P334" s="679">
        <v>240</v>
      </c>
      <c r="Q334" s="679">
        <v>230</v>
      </c>
      <c r="R334" s="679">
        <v>240</v>
      </c>
      <c r="S334" s="679">
        <v>230</v>
      </c>
    </row>
    <row r="335" spans="3:19">
      <c r="C335" s="692">
        <v>45717</v>
      </c>
      <c r="E335" s="679">
        <v>425</v>
      </c>
      <c r="F335" s="679">
        <v>360</v>
      </c>
      <c r="G335" s="679">
        <v>320</v>
      </c>
      <c r="H335" s="679">
        <v>370</v>
      </c>
      <c r="I335" s="679">
        <v>330</v>
      </c>
      <c r="J335" s="679">
        <v>250</v>
      </c>
      <c r="K335" s="679">
        <v>225</v>
      </c>
      <c r="L335" s="679">
        <v>160</v>
      </c>
      <c r="M335" s="679">
        <v>195</v>
      </c>
      <c r="N335" s="679">
        <v>150</v>
      </c>
      <c r="O335" s="679">
        <v>150</v>
      </c>
      <c r="P335" s="679">
        <v>145</v>
      </c>
      <c r="Q335" s="679">
        <v>150</v>
      </c>
      <c r="R335" s="679">
        <v>155</v>
      </c>
      <c r="S335" s="679">
        <v>150</v>
      </c>
    </row>
    <row r="336" spans="3:19">
      <c r="C336" s="692">
        <v>45718</v>
      </c>
      <c r="E336" s="679">
        <v>455</v>
      </c>
      <c r="F336" s="679"/>
      <c r="G336" s="679"/>
      <c r="H336" s="679">
        <v>370</v>
      </c>
      <c r="I336" s="679"/>
      <c r="J336" s="679"/>
      <c r="K336" s="679"/>
      <c r="L336" s="679"/>
      <c r="M336" s="679"/>
      <c r="N336" s="679"/>
      <c r="O336" s="679"/>
      <c r="P336" s="679"/>
      <c r="Q336" s="679"/>
      <c r="R336" s="679">
        <v>220</v>
      </c>
      <c r="S336" s="679">
        <v>215</v>
      </c>
    </row>
    <row r="337" spans="3:19">
      <c r="C337" s="692">
        <v>45719</v>
      </c>
      <c r="E337" s="679">
        <v>480</v>
      </c>
      <c r="F337" s="679">
        <v>470</v>
      </c>
      <c r="G337" s="679">
        <v>375</v>
      </c>
      <c r="H337" s="679">
        <v>415</v>
      </c>
      <c r="I337" s="679">
        <v>375</v>
      </c>
      <c r="J337" s="679">
        <v>350</v>
      </c>
      <c r="K337" s="679">
        <v>320</v>
      </c>
      <c r="L337" s="679">
        <v>310</v>
      </c>
      <c r="M337" s="679">
        <v>305</v>
      </c>
      <c r="N337" s="679">
        <v>300</v>
      </c>
      <c r="O337" s="679">
        <v>305</v>
      </c>
      <c r="P337" s="679">
        <v>290</v>
      </c>
      <c r="Q337" s="679">
        <v>265</v>
      </c>
      <c r="R337" s="679">
        <v>290</v>
      </c>
      <c r="S337" s="679">
        <v>275</v>
      </c>
    </row>
    <row r="338" spans="3:19">
      <c r="C338" s="692">
        <v>45720</v>
      </c>
      <c r="E338" s="679">
        <v>450</v>
      </c>
      <c r="F338" s="679"/>
      <c r="G338" s="679"/>
      <c r="H338" s="679">
        <v>310</v>
      </c>
      <c r="I338" s="679"/>
      <c r="J338" s="679"/>
      <c r="K338" s="679"/>
      <c r="L338" s="679"/>
      <c r="M338" s="679"/>
      <c r="N338" s="679"/>
      <c r="O338" s="679"/>
      <c r="P338" s="679"/>
      <c r="Q338" s="679"/>
      <c r="R338" s="679">
        <v>275</v>
      </c>
      <c r="S338" s="679">
        <v>280</v>
      </c>
    </row>
    <row r="339" spans="3:19">
      <c r="C339" s="692">
        <v>45721</v>
      </c>
      <c r="E339" s="679">
        <v>400</v>
      </c>
      <c r="F339" s="679">
        <v>300</v>
      </c>
      <c r="G339" s="679">
        <v>310</v>
      </c>
      <c r="H339" s="679">
        <v>405</v>
      </c>
      <c r="I339" s="679">
        <v>390</v>
      </c>
      <c r="J339" s="679">
        <v>330</v>
      </c>
      <c r="K339" s="679">
        <v>350</v>
      </c>
      <c r="L339" s="679">
        <v>380</v>
      </c>
      <c r="M339" s="679">
        <v>320</v>
      </c>
      <c r="N339" s="679">
        <v>300</v>
      </c>
      <c r="O339" s="679">
        <v>280</v>
      </c>
      <c r="P339" s="679">
        <v>315</v>
      </c>
      <c r="Q339" s="679">
        <v>290</v>
      </c>
      <c r="R339" s="679">
        <v>300</v>
      </c>
      <c r="S339" s="679">
        <v>290</v>
      </c>
    </row>
    <row r="340" spans="3:19">
      <c r="C340" s="692">
        <v>45722</v>
      </c>
      <c r="E340" s="679">
        <v>410</v>
      </c>
      <c r="F340" s="679"/>
      <c r="G340" s="679"/>
      <c r="H340" s="679">
        <v>330</v>
      </c>
      <c r="I340" s="679"/>
      <c r="J340" s="679"/>
      <c r="K340" s="679"/>
      <c r="L340" s="679"/>
      <c r="M340" s="679"/>
      <c r="N340" s="679"/>
      <c r="O340" s="679"/>
      <c r="P340" s="679"/>
      <c r="Q340" s="679"/>
      <c r="R340" s="679">
        <v>245</v>
      </c>
      <c r="S340" s="679">
        <v>250</v>
      </c>
    </row>
    <row r="341" spans="3:19">
      <c r="C341" s="692">
        <v>45723</v>
      </c>
      <c r="E341" s="679">
        <v>480</v>
      </c>
      <c r="F341" s="679">
        <v>370</v>
      </c>
      <c r="G341" s="679">
        <v>290</v>
      </c>
      <c r="H341" s="679">
        <v>245</v>
      </c>
      <c r="I341" s="679">
        <v>245</v>
      </c>
      <c r="J341" s="679">
        <v>225</v>
      </c>
      <c r="K341" s="679">
        <v>190</v>
      </c>
      <c r="L341" s="679">
        <v>245</v>
      </c>
      <c r="M341" s="679">
        <v>230</v>
      </c>
      <c r="N341" s="679">
        <v>215</v>
      </c>
      <c r="O341" s="679">
        <v>170</v>
      </c>
      <c r="P341" s="679">
        <v>175</v>
      </c>
      <c r="Q341" s="679">
        <v>215</v>
      </c>
      <c r="R341" s="679">
        <v>210</v>
      </c>
      <c r="S341" s="679">
        <v>210</v>
      </c>
    </row>
    <row r="342" spans="3:19">
      <c r="C342" s="692">
        <v>45724</v>
      </c>
      <c r="E342" s="679">
        <v>430</v>
      </c>
      <c r="F342" s="679"/>
      <c r="G342" s="679"/>
      <c r="H342" s="679">
        <v>260</v>
      </c>
      <c r="I342" s="679"/>
      <c r="J342" s="679"/>
      <c r="K342" s="679"/>
      <c r="L342" s="679"/>
      <c r="M342" s="679"/>
      <c r="N342" s="679"/>
      <c r="O342" s="679"/>
      <c r="P342" s="679"/>
      <c r="Q342" s="679"/>
      <c r="R342" s="679">
        <v>210</v>
      </c>
      <c r="S342" s="679">
        <v>245</v>
      </c>
    </row>
    <row r="343" spans="3:19">
      <c r="C343" s="692">
        <v>45725</v>
      </c>
      <c r="E343" s="679">
        <v>390</v>
      </c>
      <c r="F343" s="679"/>
      <c r="G343" s="679"/>
      <c r="H343" s="679">
        <v>365</v>
      </c>
      <c r="I343" s="679"/>
      <c r="J343" s="679"/>
      <c r="K343" s="679"/>
      <c r="L343" s="679"/>
      <c r="M343" s="679"/>
      <c r="N343" s="679"/>
      <c r="O343" s="679"/>
      <c r="P343" s="679"/>
      <c r="Q343" s="679"/>
      <c r="R343" s="679">
        <v>160</v>
      </c>
      <c r="S343" s="679">
        <v>160</v>
      </c>
    </row>
    <row r="344" spans="3:19">
      <c r="C344" s="692">
        <v>45726</v>
      </c>
      <c r="E344" s="679">
        <v>430</v>
      </c>
      <c r="F344" s="679">
        <v>385</v>
      </c>
      <c r="G344" s="679">
        <v>310</v>
      </c>
      <c r="H344" s="679">
        <v>320</v>
      </c>
      <c r="I344" s="679">
        <v>290</v>
      </c>
      <c r="J344" s="679">
        <v>260</v>
      </c>
      <c r="K344" s="679">
        <v>240</v>
      </c>
      <c r="L344" s="679">
        <v>255</v>
      </c>
      <c r="M344" s="679">
        <v>265</v>
      </c>
      <c r="N344" s="679">
        <v>260</v>
      </c>
      <c r="O344" s="679">
        <v>265</v>
      </c>
      <c r="P344" s="679">
        <v>245</v>
      </c>
      <c r="Q344" s="679">
        <v>255</v>
      </c>
      <c r="R344" s="679">
        <v>250</v>
      </c>
      <c r="S344" s="679">
        <v>245</v>
      </c>
    </row>
    <row r="345" spans="3:19">
      <c r="C345" s="692">
        <v>45727</v>
      </c>
      <c r="E345" s="679">
        <v>400</v>
      </c>
      <c r="F345" s="679"/>
      <c r="G345" s="679"/>
      <c r="H345" s="679">
        <v>270</v>
      </c>
      <c r="I345" s="679"/>
      <c r="J345" s="679"/>
      <c r="K345" s="679"/>
      <c r="L345" s="679"/>
      <c r="M345" s="679"/>
      <c r="N345" s="679"/>
      <c r="O345" s="679"/>
      <c r="P345" s="679"/>
      <c r="Q345" s="679"/>
      <c r="R345" s="679">
        <v>220</v>
      </c>
      <c r="S345" s="679">
        <v>195</v>
      </c>
    </row>
    <row r="346" spans="3:19">
      <c r="C346" s="692">
        <v>45728</v>
      </c>
      <c r="E346" s="679">
        <v>395</v>
      </c>
      <c r="F346" s="679">
        <v>325</v>
      </c>
      <c r="G346" s="679">
        <v>310</v>
      </c>
      <c r="H346" s="679">
        <v>575</v>
      </c>
      <c r="I346" s="679">
        <v>295</v>
      </c>
      <c r="J346" s="679">
        <v>290</v>
      </c>
      <c r="K346" s="679">
        <v>280</v>
      </c>
      <c r="L346" s="679">
        <v>275</v>
      </c>
      <c r="M346" s="679">
        <v>235</v>
      </c>
      <c r="N346" s="679">
        <v>225</v>
      </c>
      <c r="O346" s="679">
        <v>220</v>
      </c>
      <c r="P346" s="679">
        <v>220</v>
      </c>
      <c r="Q346" s="679">
        <v>200</v>
      </c>
      <c r="R346" s="679">
        <v>195</v>
      </c>
      <c r="S346" s="679">
        <v>215</v>
      </c>
    </row>
    <row r="347" spans="3:19">
      <c r="C347" s="692">
        <v>45729</v>
      </c>
      <c r="E347" s="679">
        <v>630</v>
      </c>
      <c r="F347" s="679"/>
      <c r="G347" s="679"/>
      <c r="H347" s="679">
        <v>240</v>
      </c>
      <c r="I347" s="679"/>
      <c r="J347" s="679"/>
      <c r="K347" s="679"/>
      <c r="L347" s="679"/>
      <c r="M347" s="679"/>
      <c r="N347" s="679"/>
      <c r="O347" s="679"/>
      <c r="P347" s="679"/>
      <c r="Q347" s="679"/>
      <c r="R347" s="679">
        <v>190</v>
      </c>
      <c r="S347" s="679">
        <v>200</v>
      </c>
    </row>
    <row r="348" spans="3:19">
      <c r="C348" s="692">
        <v>45730</v>
      </c>
      <c r="E348" s="679">
        <v>370</v>
      </c>
      <c r="F348" s="679">
        <v>290</v>
      </c>
      <c r="G348" s="679">
        <v>300</v>
      </c>
      <c r="H348" s="679">
        <v>250</v>
      </c>
      <c r="I348" s="679">
        <v>230</v>
      </c>
      <c r="J348" s="679">
        <v>240</v>
      </c>
      <c r="K348" s="679">
        <v>200</v>
      </c>
      <c r="L348" s="679">
        <v>190</v>
      </c>
      <c r="M348" s="679">
        <v>150</v>
      </c>
      <c r="N348" s="679">
        <v>150</v>
      </c>
      <c r="O348" s="679">
        <v>160</v>
      </c>
      <c r="P348" s="679">
        <v>140</v>
      </c>
      <c r="Q348" s="679">
        <v>140</v>
      </c>
      <c r="R348" s="679">
        <v>140</v>
      </c>
      <c r="S348" s="679">
        <v>130</v>
      </c>
    </row>
    <row r="349" spans="3:19">
      <c r="C349" s="692">
        <v>45731</v>
      </c>
      <c r="E349" s="679">
        <v>150</v>
      </c>
      <c r="F349" s="679"/>
      <c r="G349" s="679"/>
      <c r="H349" s="679">
        <v>185</v>
      </c>
      <c r="I349" s="679"/>
      <c r="J349" s="679"/>
      <c r="K349" s="679"/>
      <c r="L349" s="679"/>
      <c r="M349" s="679"/>
      <c r="N349" s="679"/>
      <c r="O349" s="679"/>
      <c r="P349" s="679"/>
      <c r="Q349" s="679"/>
      <c r="R349" s="679">
        <v>270</v>
      </c>
      <c r="S349" s="679">
        <v>295</v>
      </c>
    </row>
    <row r="350" spans="3:19">
      <c r="C350" s="692">
        <v>45732</v>
      </c>
      <c r="E350" s="679">
        <v>380</v>
      </c>
      <c r="F350" s="679"/>
      <c r="G350" s="679"/>
      <c r="H350" s="679">
        <v>210</v>
      </c>
      <c r="I350" s="679"/>
      <c r="J350" s="679"/>
      <c r="K350" s="679"/>
      <c r="L350" s="679"/>
      <c r="M350" s="679"/>
      <c r="N350" s="679"/>
      <c r="O350" s="679"/>
      <c r="P350" s="679"/>
      <c r="Q350" s="679"/>
      <c r="R350" s="679">
        <v>130</v>
      </c>
      <c r="S350" s="679">
        <v>105</v>
      </c>
    </row>
    <row r="351" spans="3:19">
      <c r="C351" s="692">
        <v>45733</v>
      </c>
      <c r="E351" s="679">
        <v>540</v>
      </c>
      <c r="F351" s="679">
        <v>410</v>
      </c>
      <c r="G351" s="679">
        <v>290</v>
      </c>
      <c r="H351" s="679">
        <v>280</v>
      </c>
      <c r="I351" s="679">
        <v>280</v>
      </c>
      <c r="J351" s="679">
        <v>180</v>
      </c>
      <c r="K351" s="679">
        <v>130</v>
      </c>
      <c r="L351" s="679">
        <v>100</v>
      </c>
      <c r="M351" s="679">
        <v>100</v>
      </c>
      <c r="N351" s="679">
        <v>110</v>
      </c>
      <c r="O351" s="679">
        <v>110</v>
      </c>
      <c r="P351" s="679">
        <v>100</v>
      </c>
      <c r="Q351" s="679">
        <v>100</v>
      </c>
      <c r="R351" s="679">
        <v>120</v>
      </c>
      <c r="S351" s="679">
        <v>150</v>
      </c>
    </row>
    <row r="352" spans="3:19">
      <c r="C352" s="692">
        <v>45734</v>
      </c>
      <c r="E352" s="679">
        <v>410</v>
      </c>
      <c r="F352" s="679"/>
      <c r="G352" s="679"/>
      <c r="H352" s="679">
        <v>340</v>
      </c>
      <c r="I352" s="679"/>
      <c r="J352" s="679"/>
      <c r="K352" s="679"/>
      <c r="L352" s="679"/>
      <c r="M352" s="679"/>
      <c r="N352" s="679"/>
      <c r="O352" s="679"/>
      <c r="P352" s="679"/>
      <c r="Q352" s="679"/>
      <c r="R352" s="679">
        <v>180</v>
      </c>
      <c r="S352" s="679">
        <v>180</v>
      </c>
    </row>
    <row r="353" spans="3:19">
      <c r="C353" s="692">
        <v>45735</v>
      </c>
      <c r="E353" s="679">
        <v>410</v>
      </c>
      <c r="F353" s="679">
        <v>375</v>
      </c>
      <c r="G353" s="679">
        <v>320</v>
      </c>
      <c r="H353" s="679">
        <v>415</v>
      </c>
      <c r="I353" s="679">
        <v>410</v>
      </c>
      <c r="J353" s="679">
        <v>370</v>
      </c>
      <c r="K353" s="679">
        <v>340</v>
      </c>
      <c r="L353" s="679">
        <v>280</v>
      </c>
      <c r="M353" s="679">
        <v>310</v>
      </c>
      <c r="N353" s="679">
        <v>270</v>
      </c>
      <c r="O353" s="679">
        <v>280</v>
      </c>
      <c r="P353" s="679">
        <v>270</v>
      </c>
      <c r="Q353" s="679">
        <v>250</v>
      </c>
      <c r="R353" s="679">
        <v>290</v>
      </c>
      <c r="S353" s="679">
        <v>300</v>
      </c>
    </row>
    <row r="354" spans="3:19">
      <c r="C354" s="692">
        <v>45736</v>
      </c>
      <c r="E354" s="679">
        <v>370</v>
      </c>
      <c r="F354" s="679"/>
      <c r="G354" s="679"/>
      <c r="H354" s="679">
        <v>320</v>
      </c>
      <c r="I354" s="679"/>
      <c r="J354" s="679"/>
      <c r="K354" s="679"/>
      <c r="L354" s="679"/>
      <c r="M354" s="679"/>
      <c r="N354" s="679"/>
      <c r="O354" s="679"/>
      <c r="P354" s="679"/>
      <c r="Q354" s="679"/>
      <c r="R354" s="679">
        <v>250</v>
      </c>
      <c r="S354" s="679">
        <v>200</v>
      </c>
    </row>
    <row r="355" spans="3:19">
      <c r="C355" s="692">
        <v>45737</v>
      </c>
      <c r="E355" s="679">
        <v>500</v>
      </c>
      <c r="F355" s="679">
        <v>410</v>
      </c>
      <c r="G355" s="679">
        <v>310</v>
      </c>
      <c r="H355" s="679">
        <v>345</v>
      </c>
      <c r="I355" s="679">
        <v>290</v>
      </c>
      <c r="J355" s="679">
        <v>290</v>
      </c>
      <c r="K355" s="679">
        <v>260</v>
      </c>
      <c r="L355" s="679">
        <v>220</v>
      </c>
      <c r="M355" s="679">
        <v>280</v>
      </c>
      <c r="N355" s="679">
        <v>235</v>
      </c>
      <c r="O355" s="679">
        <v>230</v>
      </c>
      <c r="P355" s="679">
        <v>215</v>
      </c>
      <c r="Q355" s="679">
        <v>205</v>
      </c>
      <c r="R355" s="679">
        <v>245</v>
      </c>
      <c r="S355" s="679">
        <v>200</v>
      </c>
    </row>
    <row r="356" spans="3:19">
      <c r="C356" s="692">
        <v>45738</v>
      </c>
      <c r="E356" s="679">
        <v>410</v>
      </c>
      <c r="F356" s="679"/>
      <c r="G356" s="679"/>
      <c r="H356" s="679">
        <v>300</v>
      </c>
      <c r="I356" s="679"/>
      <c r="J356" s="679"/>
      <c r="K356" s="679"/>
      <c r="L356" s="679"/>
      <c r="M356" s="679"/>
      <c r="N356" s="679"/>
      <c r="O356" s="679"/>
      <c r="P356" s="679"/>
      <c r="Q356" s="679"/>
      <c r="R356" s="679">
        <v>210</v>
      </c>
      <c r="S356" s="679">
        <v>210</v>
      </c>
    </row>
    <row r="357" spans="3:19">
      <c r="C357" s="692">
        <v>45739</v>
      </c>
      <c r="E357" s="679">
        <v>330</v>
      </c>
      <c r="F357" s="679"/>
      <c r="G357" s="679"/>
      <c r="H357" s="679">
        <v>325</v>
      </c>
      <c r="I357" s="679"/>
      <c r="J357" s="679"/>
      <c r="K357" s="679"/>
      <c r="L357" s="679"/>
      <c r="M357" s="679"/>
      <c r="N357" s="679"/>
      <c r="O357" s="679"/>
      <c r="P357" s="679"/>
      <c r="Q357" s="679"/>
      <c r="R357" s="679">
        <v>150</v>
      </c>
      <c r="S357" s="679">
        <v>130</v>
      </c>
    </row>
    <row r="358" spans="3:19">
      <c r="C358" s="692">
        <v>45740</v>
      </c>
      <c r="E358" s="679">
        <v>485</v>
      </c>
      <c r="F358" s="679">
        <v>350</v>
      </c>
      <c r="G358" s="679">
        <v>320</v>
      </c>
      <c r="H358" s="679">
        <v>290</v>
      </c>
      <c r="I358" s="679">
        <v>260</v>
      </c>
      <c r="J358" s="679">
        <v>255</v>
      </c>
      <c r="K358" s="679">
        <v>205</v>
      </c>
      <c r="L358" s="679">
        <v>190</v>
      </c>
      <c r="M358" s="679">
        <v>185</v>
      </c>
      <c r="N358" s="679">
        <v>175</v>
      </c>
      <c r="O358" s="679">
        <v>170</v>
      </c>
      <c r="P358" s="679">
        <v>155</v>
      </c>
      <c r="Q358" s="679">
        <v>160</v>
      </c>
      <c r="R358" s="679">
        <v>125</v>
      </c>
      <c r="S358" s="679">
        <v>140</v>
      </c>
    </row>
    <row r="359" spans="3:19">
      <c r="C359" s="692">
        <v>45741</v>
      </c>
      <c r="E359" s="679">
        <v>390</v>
      </c>
      <c r="F359" s="679"/>
      <c r="G359" s="679"/>
      <c r="H359" s="679">
        <v>330</v>
      </c>
      <c r="I359" s="679"/>
      <c r="J359" s="679"/>
      <c r="K359" s="679"/>
      <c r="L359" s="679"/>
      <c r="M359" s="679"/>
      <c r="N359" s="679"/>
      <c r="O359" s="679"/>
      <c r="P359" s="679"/>
      <c r="Q359" s="679"/>
      <c r="R359" s="679">
        <v>180</v>
      </c>
      <c r="S359" s="679">
        <v>185</v>
      </c>
    </row>
    <row r="360" spans="3:19">
      <c r="C360" s="692">
        <v>45742</v>
      </c>
      <c r="E360" s="679">
        <v>510</v>
      </c>
      <c r="F360" s="679">
        <v>320</v>
      </c>
      <c r="G360" s="679">
        <v>290</v>
      </c>
      <c r="H360" s="679">
        <v>210</v>
      </c>
      <c r="I360" s="679">
        <v>260</v>
      </c>
      <c r="J360" s="679">
        <v>265</v>
      </c>
      <c r="K360" s="679">
        <v>235</v>
      </c>
      <c r="L360" s="679">
        <v>240</v>
      </c>
      <c r="M360" s="679">
        <v>225</v>
      </c>
      <c r="N360" s="679">
        <v>215</v>
      </c>
      <c r="O360" s="679">
        <v>200</v>
      </c>
      <c r="P360" s="679">
        <v>220</v>
      </c>
      <c r="Q360" s="679">
        <v>210</v>
      </c>
      <c r="R360" s="679">
        <v>190</v>
      </c>
      <c r="S360" s="679">
        <v>185</v>
      </c>
    </row>
    <row r="361" spans="3:19">
      <c r="C361" s="692">
        <v>45743</v>
      </c>
      <c r="E361" s="679">
        <v>510</v>
      </c>
      <c r="F361" s="679"/>
      <c r="G361" s="679"/>
      <c r="H361" s="679">
        <v>415</v>
      </c>
      <c r="I361" s="679"/>
      <c r="J361" s="679"/>
      <c r="K361" s="679"/>
      <c r="L361" s="679"/>
      <c r="M361" s="679"/>
      <c r="N361" s="679"/>
      <c r="O361" s="679"/>
      <c r="P361" s="679"/>
      <c r="Q361" s="679"/>
      <c r="R361" s="679">
        <v>190</v>
      </c>
      <c r="S361" s="679">
        <v>170</v>
      </c>
    </row>
    <row r="362" spans="3:19">
      <c r="C362" s="692">
        <v>45744</v>
      </c>
      <c r="E362" s="679">
        <v>420</v>
      </c>
      <c r="F362" s="679">
        <v>350</v>
      </c>
      <c r="G362" s="679">
        <v>310</v>
      </c>
      <c r="H362" s="679">
        <v>355</v>
      </c>
      <c r="I362" s="679">
        <v>300</v>
      </c>
      <c r="J362" s="679">
        <v>280</v>
      </c>
      <c r="K362" s="679">
        <v>220</v>
      </c>
      <c r="L362" s="679">
        <v>245</v>
      </c>
      <c r="M362" s="679">
        <v>210</v>
      </c>
      <c r="N362" s="679">
        <v>260</v>
      </c>
      <c r="O362" s="679">
        <v>180</v>
      </c>
      <c r="P362" s="679">
        <v>175</v>
      </c>
      <c r="Q362" s="679">
        <v>180</v>
      </c>
      <c r="R362" s="679">
        <v>175</v>
      </c>
      <c r="S362" s="679">
        <v>170</v>
      </c>
    </row>
    <row r="363" spans="3:19">
      <c r="C363" s="692">
        <v>45745</v>
      </c>
      <c r="E363" s="679">
        <v>415</v>
      </c>
      <c r="F363" s="679"/>
      <c r="G363" s="679"/>
      <c r="H363" s="679">
        <v>340</v>
      </c>
      <c r="I363" s="679"/>
      <c r="J363" s="679"/>
      <c r="K363" s="679"/>
      <c r="L363" s="679"/>
      <c r="M363" s="679"/>
      <c r="N363" s="679"/>
      <c r="O363" s="679"/>
      <c r="P363" s="679"/>
      <c r="Q363" s="679"/>
      <c r="R363" s="679">
        <v>250</v>
      </c>
      <c r="S363" s="679">
        <v>215</v>
      </c>
    </row>
    <row r="364" spans="3:19">
      <c r="C364" s="692">
        <v>45746</v>
      </c>
      <c r="E364" s="679">
        <v>525</v>
      </c>
      <c r="F364" s="679"/>
      <c r="G364" s="679"/>
      <c r="H364" s="679">
        <v>450</v>
      </c>
      <c r="I364" s="679"/>
      <c r="J364" s="679"/>
      <c r="K364" s="679"/>
      <c r="L364" s="679"/>
      <c r="M364" s="679"/>
      <c r="N364" s="679"/>
      <c r="O364" s="679"/>
      <c r="P364" s="679"/>
      <c r="Q364" s="679"/>
      <c r="R364" s="679">
        <v>210</v>
      </c>
      <c r="S364" s="679">
        <v>155</v>
      </c>
    </row>
    <row r="365" spans="3:19">
      <c r="C365" s="692">
        <v>45747</v>
      </c>
      <c r="E365" s="679">
        <v>420</v>
      </c>
      <c r="F365" s="679">
        <v>350</v>
      </c>
      <c r="G365" s="679">
        <v>330</v>
      </c>
      <c r="H365" s="679">
        <v>460</v>
      </c>
      <c r="I365" s="679">
        <v>415</v>
      </c>
      <c r="J365" s="679">
        <v>430</v>
      </c>
      <c r="K365" s="679">
        <v>315</v>
      </c>
      <c r="L365" s="679">
        <v>275</v>
      </c>
      <c r="M365" s="679">
        <v>300</v>
      </c>
      <c r="N365" s="679">
        <v>230</v>
      </c>
      <c r="O365" s="679">
        <v>290</v>
      </c>
      <c r="P365" s="679">
        <v>210</v>
      </c>
      <c r="Q365" s="679">
        <v>220</v>
      </c>
      <c r="R365" s="679">
        <v>190</v>
      </c>
      <c r="S365" s="679">
        <v>155</v>
      </c>
    </row>
    <row r="366" spans="3:19">
      <c r="C366" s="692">
        <v>45748</v>
      </c>
      <c r="E366" s="679">
        <v>340</v>
      </c>
      <c r="F366" s="679">
        <v>290</v>
      </c>
      <c r="G366" s="679">
        <v>260</v>
      </c>
      <c r="H366" s="679">
        <v>315</v>
      </c>
      <c r="I366" s="679">
        <v>300</v>
      </c>
      <c r="J366" s="679">
        <v>290</v>
      </c>
      <c r="K366" s="679">
        <v>270</v>
      </c>
      <c r="L366" s="679">
        <v>300</v>
      </c>
      <c r="M366" s="679">
        <v>275</v>
      </c>
      <c r="N366" s="679">
        <v>235</v>
      </c>
      <c r="O366" s="679">
        <v>245</v>
      </c>
      <c r="P366" s="679">
        <v>245</v>
      </c>
      <c r="Q366" s="679">
        <v>245</v>
      </c>
      <c r="R366" s="679">
        <v>240</v>
      </c>
      <c r="S366" s="679">
        <v>230</v>
      </c>
    </row>
    <row r="367" spans="3:19">
      <c r="C367" s="692">
        <v>45749</v>
      </c>
      <c r="E367" s="679">
        <v>420</v>
      </c>
      <c r="F367" s="679">
        <v>310</v>
      </c>
      <c r="G367" s="679">
        <v>270</v>
      </c>
      <c r="H367" s="679">
        <v>315</v>
      </c>
      <c r="I367" s="679">
        <v>310</v>
      </c>
      <c r="J367" s="679">
        <v>250</v>
      </c>
      <c r="K367" s="679">
        <v>260</v>
      </c>
      <c r="L367" s="679">
        <v>255</v>
      </c>
      <c r="M367" s="679">
        <v>240</v>
      </c>
      <c r="N367" s="679">
        <v>205</v>
      </c>
      <c r="O367" s="679">
        <v>200</v>
      </c>
      <c r="P367" s="679">
        <v>265</v>
      </c>
      <c r="Q367" s="679">
        <v>230</v>
      </c>
      <c r="R367" s="679">
        <v>225</v>
      </c>
      <c r="S367" s="679">
        <v>290</v>
      </c>
    </row>
    <row r="368" spans="3:19">
      <c r="C368" s="692">
        <v>45750</v>
      </c>
      <c r="E368" s="679">
        <v>420</v>
      </c>
      <c r="F368" s="679"/>
      <c r="G368" s="679"/>
      <c r="H368" s="679">
        <v>255</v>
      </c>
      <c r="I368" s="679"/>
      <c r="J368" s="679"/>
      <c r="K368" s="679"/>
      <c r="L368" s="679"/>
      <c r="M368" s="679"/>
      <c r="N368" s="679"/>
      <c r="O368" s="679"/>
      <c r="P368" s="679"/>
      <c r="Q368" s="679"/>
      <c r="R368" s="679">
        <v>230</v>
      </c>
      <c r="S368" s="679">
        <v>215</v>
      </c>
    </row>
    <row r="369" spans="3:19">
      <c r="C369" s="692">
        <v>45751</v>
      </c>
      <c r="E369" s="679">
        <v>620</v>
      </c>
      <c r="F369" s="679">
        <v>270</v>
      </c>
      <c r="G369" s="679">
        <v>200</v>
      </c>
      <c r="H369" s="679">
        <v>300</v>
      </c>
      <c r="I369" s="679">
        <v>220</v>
      </c>
      <c r="J369" s="679">
        <v>170</v>
      </c>
      <c r="K369" s="679">
        <v>150</v>
      </c>
      <c r="L369" s="679">
        <v>100</v>
      </c>
      <c r="M369" s="679">
        <v>130</v>
      </c>
      <c r="N369" s="679">
        <v>120</v>
      </c>
      <c r="O369" s="679">
        <v>90</v>
      </c>
      <c r="P369" s="679">
        <v>110</v>
      </c>
      <c r="Q369" s="679">
        <v>110</v>
      </c>
      <c r="R369" s="679">
        <v>110</v>
      </c>
      <c r="S369" s="679">
        <v>130</v>
      </c>
    </row>
    <row r="370" spans="3:19">
      <c r="C370" s="692">
        <v>45752</v>
      </c>
      <c r="E370" s="679">
        <v>390</v>
      </c>
      <c r="F370" s="679"/>
      <c r="G370" s="679"/>
      <c r="H370" s="679">
        <v>390</v>
      </c>
      <c r="I370" s="679"/>
      <c r="J370" s="679"/>
      <c r="K370" s="679"/>
      <c r="L370" s="679"/>
      <c r="M370" s="679"/>
      <c r="N370" s="679"/>
      <c r="O370" s="679"/>
      <c r="P370" s="679"/>
      <c r="Q370" s="679"/>
      <c r="R370" s="679">
        <v>130</v>
      </c>
      <c r="S370" s="679">
        <v>160</v>
      </c>
    </row>
    <row r="371" spans="3:19">
      <c r="C371" s="692">
        <v>45753</v>
      </c>
      <c r="E371" s="679"/>
      <c r="F371" s="679"/>
      <c r="G371" s="679"/>
      <c r="H371" s="679"/>
      <c r="I371" s="679"/>
      <c r="J371" s="679"/>
      <c r="K371" s="679"/>
      <c r="L371" s="679"/>
      <c r="M371" s="679"/>
      <c r="N371" s="679"/>
      <c r="O371" s="679"/>
      <c r="P371" s="679"/>
      <c r="Q371" s="679"/>
      <c r="R371" s="679"/>
      <c r="S371" s="679"/>
    </row>
    <row r="372" spans="3:19">
      <c r="C372" s="692">
        <v>45754</v>
      </c>
      <c r="E372" s="679">
        <v>380</v>
      </c>
      <c r="F372" s="679">
        <v>320</v>
      </c>
      <c r="G372" s="679">
        <v>315</v>
      </c>
      <c r="H372" s="679">
        <v>340</v>
      </c>
      <c r="I372" s="679">
        <v>340</v>
      </c>
      <c r="J372" s="679">
        <v>320</v>
      </c>
      <c r="K372" s="679">
        <v>290</v>
      </c>
      <c r="L372" s="679">
        <v>300</v>
      </c>
      <c r="M372" s="679">
        <v>255</v>
      </c>
      <c r="N372" s="679">
        <v>240</v>
      </c>
      <c r="O372" s="679">
        <v>240</v>
      </c>
      <c r="P372" s="679">
        <v>235</v>
      </c>
      <c r="Q372" s="679">
        <v>230</v>
      </c>
      <c r="R372" s="679">
        <v>250</v>
      </c>
      <c r="S372" s="679">
        <v>230</v>
      </c>
    </row>
    <row r="373" spans="3:19">
      <c r="C373" s="692">
        <v>45755</v>
      </c>
      <c r="E373" s="679"/>
      <c r="F373" s="679"/>
      <c r="G373" s="679"/>
      <c r="H373" s="679"/>
      <c r="I373" s="679"/>
      <c r="J373" s="679"/>
      <c r="K373" s="679"/>
      <c r="L373" s="679"/>
      <c r="M373" s="679"/>
      <c r="N373" s="679"/>
      <c r="O373" s="679"/>
      <c r="P373" s="679"/>
      <c r="Q373" s="679"/>
      <c r="R373" s="679"/>
      <c r="S373" s="679"/>
    </row>
    <row r="374" spans="3:19">
      <c r="C374" s="692">
        <v>45756</v>
      </c>
      <c r="E374" s="679"/>
      <c r="F374" s="679">
        <v>400</v>
      </c>
      <c r="G374" s="679">
        <v>360</v>
      </c>
      <c r="H374" s="679">
        <v>365</v>
      </c>
      <c r="I374" s="679">
        <v>325</v>
      </c>
      <c r="J374" s="679">
        <v>320</v>
      </c>
      <c r="K374" s="679">
        <v>260</v>
      </c>
      <c r="L374" s="679">
        <v>245</v>
      </c>
      <c r="M374" s="679">
        <v>260</v>
      </c>
      <c r="N374" s="679">
        <v>230</v>
      </c>
      <c r="O374" s="679">
        <v>210</v>
      </c>
      <c r="P374" s="679">
        <v>200</v>
      </c>
      <c r="Q374" s="679">
        <v>190</v>
      </c>
      <c r="R374" s="679">
        <v>185</v>
      </c>
      <c r="S374" s="679">
        <v>180</v>
      </c>
    </row>
    <row r="375" spans="3:19">
      <c r="C375" s="692">
        <v>45757</v>
      </c>
      <c r="E375" s="679">
        <v>410</v>
      </c>
      <c r="F375" s="679"/>
      <c r="G375" s="679"/>
      <c r="H375" s="679">
        <v>395</v>
      </c>
      <c r="I375" s="679"/>
      <c r="J375" s="679"/>
      <c r="K375" s="679"/>
      <c r="L375" s="679"/>
      <c r="M375" s="679"/>
      <c r="N375" s="679"/>
      <c r="O375" s="679"/>
      <c r="P375" s="679"/>
      <c r="Q375" s="679"/>
      <c r="R375" s="679">
        <v>270</v>
      </c>
      <c r="S375" s="679">
        <v>265</v>
      </c>
    </row>
    <row r="376" spans="3:19">
      <c r="C376" s="692">
        <v>45758</v>
      </c>
      <c r="E376" s="679">
        <v>440</v>
      </c>
      <c r="F376" s="679">
        <v>390</v>
      </c>
      <c r="G376" s="679">
        <v>330</v>
      </c>
      <c r="H376" s="679">
        <v>370</v>
      </c>
      <c r="I376" s="679">
        <v>330</v>
      </c>
      <c r="J376" s="679">
        <v>300</v>
      </c>
      <c r="K376" s="679">
        <v>260</v>
      </c>
      <c r="L376" s="679">
        <v>260</v>
      </c>
      <c r="M376" s="679">
        <v>260</v>
      </c>
      <c r="N376" s="679">
        <v>250</v>
      </c>
      <c r="O376" s="679">
        <v>250</v>
      </c>
      <c r="P376" s="679">
        <v>240</v>
      </c>
      <c r="Q376" s="679">
        <v>230</v>
      </c>
      <c r="R376" s="679">
        <v>250</v>
      </c>
      <c r="S376" s="679">
        <v>240</v>
      </c>
    </row>
    <row r="377" spans="3:19">
      <c r="C377" s="692">
        <v>45759</v>
      </c>
      <c r="E377" s="679">
        <v>415</v>
      </c>
      <c r="F377" s="679"/>
      <c r="G377" s="679"/>
      <c r="H377" s="679">
        <v>385</v>
      </c>
      <c r="I377" s="679"/>
      <c r="J377" s="679"/>
      <c r="K377" s="679"/>
      <c r="L377" s="679"/>
      <c r="M377" s="679"/>
      <c r="N377" s="679"/>
      <c r="O377" s="679"/>
      <c r="P377" s="679"/>
      <c r="Q377" s="679"/>
      <c r="R377" s="679">
        <v>250</v>
      </c>
      <c r="S377" s="679">
        <v>240</v>
      </c>
    </row>
    <row r="378" spans="3:19">
      <c r="C378" s="692">
        <v>45760</v>
      </c>
      <c r="E378" s="679">
        <v>430</v>
      </c>
      <c r="F378" s="679"/>
      <c r="G378" s="679"/>
      <c r="H378" s="679">
        <v>390</v>
      </c>
      <c r="I378" s="679"/>
      <c r="J378" s="679"/>
      <c r="K378" s="679"/>
      <c r="L378" s="679"/>
      <c r="M378" s="679"/>
      <c r="N378" s="679"/>
      <c r="O378" s="679"/>
      <c r="P378" s="679"/>
      <c r="Q378" s="679"/>
      <c r="R378" s="679">
        <v>260</v>
      </c>
      <c r="S378" s="679">
        <v>240</v>
      </c>
    </row>
    <row r="379" spans="3:19">
      <c r="C379" s="692">
        <v>45761</v>
      </c>
      <c r="E379" s="679">
        <v>400</v>
      </c>
      <c r="F379" s="679">
        <v>380</v>
      </c>
      <c r="G379" s="679">
        <v>350</v>
      </c>
      <c r="H379" s="679">
        <v>370</v>
      </c>
      <c r="I379" s="679">
        <v>360</v>
      </c>
      <c r="J379" s="679">
        <v>340</v>
      </c>
      <c r="K379" s="679">
        <v>300</v>
      </c>
      <c r="L379" s="679">
        <v>250</v>
      </c>
      <c r="M379" s="679">
        <v>300</v>
      </c>
      <c r="N379" s="679">
        <v>260</v>
      </c>
      <c r="O379" s="679">
        <v>250</v>
      </c>
      <c r="P379" s="679">
        <v>240</v>
      </c>
      <c r="Q379" s="679">
        <v>240</v>
      </c>
      <c r="R379" s="679">
        <v>240</v>
      </c>
      <c r="S379" s="679">
        <v>220</v>
      </c>
    </row>
    <row r="380" spans="3:19">
      <c r="C380" s="692">
        <v>45762</v>
      </c>
      <c r="E380" s="679">
        <v>490</v>
      </c>
      <c r="F380" s="679"/>
      <c r="G380" s="679"/>
      <c r="H380" s="679">
        <v>400</v>
      </c>
      <c r="I380" s="679"/>
      <c r="J380" s="679"/>
      <c r="K380" s="679"/>
      <c r="L380" s="679"/>
      <c r="M380" s="679"/>
      <c r="N380" s="679"/>
      <c r="O380" s="679"/>
      <c r="P380" s="679"/>
      <c r="Q380" s="679"/>
      <c r="R380" s="679">
        <v>220</v>
      </c>
      <c r="S380" s="679">
        <v>240</v>
      </c>
    </row>
    <row r="381" spans="3:19">
      <c r="C381" s="692">
        <v>45763</v>
      </c>
      <c r="E381" s="679">
        <v>430</v>
      </c>
      <c r="F381" s="679">
        <v>380</v>
      </c>
      <c r="G381" s="679">
        <v>360</v>
      </c>
      <c r="H381" s="679">
        <v>370</v>
      </c>
      <c r="I381" s="679">
        <v>370</v>
      </c>
      <c r="J381" s="679">
        <v>340</v>
      </c>
      <c r="K381" s="679">
        <v>310</v>
      </c>
      <c r="L381" s="679">
        <v>240</v>
      </c>
      <c r="M381" s="679">
        <v>250</v>
      </c>
      <c r="N381" s="679">
        <v>240</v>
      </c>
      <c r="O381" s="679">
        <v>240</v>
      </c>
      <c r="P381" s="679">
        <v>300</v>
      </c>
      <c r="Q381" s="679">
        <v>240</v>
      </c>
      <c r="R381" s="679">
        <v>260</v>
      </c>
      <c r="S381" s="679">
        <v>260</v>
      </c>
    </row>
    <row r="382" spans="3:19">
      <c r="C382" s="692">
        <v>45764</v>
      </c>
      <c r="E382" s="679">
        <v>400</v>
      </c>
      <c r="F382" s="679"/>
      <c r="G382" s="679"/>
      <c r="H382" s="679">
        <v>345</v>
      </c>
      <c r="I382" s="679"/>
      <c r="J382" s="679"/>
      <c r="K382" s="679"/>
      <c r="L382" s="679"/>
      <c r="M382" s="679"/>
      <c r="N382" s="679"/>
      <c r="O382" s="679"/>
      <c r="P382" s="679"/>
      <c r="Q382" s="679"/>
      <c r="R382" s="679">
        <v>250</v>
      </c>
      <c r="S382" s="679">
        <v>240</v>
      </c>
    </row>
    <row r="383" spans="3:19">
      <c r="C383" s="692">
        <v>45765</v>
      </c>
      <c r="E383" s="679">
        <v>420</v>
      </c>
      <c r="F383" s="679">
        <v>370</v>
      </c>
      <c r="G383" s="679">
        <v>280</v>
      </c>
      <c r="H383" s="679">
        <v>320</v>
      </c>
      <c r="I383" s="679">
        <v>260</v>
      </c>
      <c r="J383" s="679">
        <v>240</v>
      </c>
      <c r="K383" s="679">
        <v>190</v>
      </c>
      <c r="L383" s="679">
        <v>220</v>
      </c>
      <c r="M383" s="679">
        <v>220</v>
      </c>
      <c r="N383" s="679">
        <v>200</v>
      </c>
      <c r="O383" s="679">
        <v>200</v>
      </c>
      <c r="P383" s="679">
        <v>200</v>
      </c>
      <c r="Q383" s="679">
        <v>190</v>
      </c>
      <c r="R383" s="679">
        <v>180</v>
      </c>
      <c r="S383" s="679">
        <v>190</v>
      </c>
    </row>
    <row r="384" spans="3:19">
      <c r="C384" s="692">
        <v>45766</v>
      </c>
      <c r="E384" s="679">
        <v>385</v>
      </c>
      <c r="F384" s="679"/>
      <c r="G384" s="679"/>
      <c r="H384" s="679">
        <v>340</v>
      </c>
      <c r="I384" s="679"/>
      <c r="J384" s="679"/>
      <c r="K384" s="679"/>
      <c r="L384" s="679"/>
      <c r="M384" s="679"/>
      <c r="N384" s="679"/>
      <c r="O384" s="679"/>
      <c r="P384" s="679"/>
      <c r="Q384" s="679"/>
      <c r="R384" s="679">
        <v>200</v>
      </c>
      <c r="S384" s="679">
        <v>210</v>
      </c>
    </row>
    <row r="385" spans="3:19">
      <c r="C385" s="692">
        <v>45767</v>
      </c>
      <c r="E385" s="679">
        <v>400</v>
      </c>
      <c r="F385" s="679"/>
      <c r="G385" s="679"/>
      <c r="H385" s="679">
        <v>345</v>
      </c>
      <c r="I385" s="679"/>
      <c r="J385" s="679"/>
      <c r="K385" s="679"/>
      <c r="L385" s="679"/>
      <c r="M385" s="679"/>
      <c r="N385" s="679"/>
      <c r="O385" s="679"/>
      <c r="P385" s="679"/>
      <c r="Q385" s="679"/>
      <c r="R385" s="679">
        <v>215</v>
      </c>
      <c r="S385" s="679">
        <v>210</v>
      </c>
    </row>
    <row r="386" spans="3:19">
      <c r="C386" s="692">
        <v>45768</v>
      </c>
      <c r="E386" s="679">
        <v>400</v>
      </c>
      <c r="F386" s="679">
        <v>290</v>
      </c>
      <c r="G386" s="679">
        <v>200</v>
      </c>
      <c r="H386" s="679">
        <v>210</v>
      </c>
      <c r="I386" s="679">
        <v>210</v>
      </c>
      <c r="J386" s="679">
        <v>185</v>
      </c>
      <c r="K386" s="679">
        <v>155</v>
      </c>
      <c r="L386" s="679">
        <v>190</v>
      </c>
      <c r="M386" s="679">
        <v>170</v>
      </c>
      <c r="N386" s="679">
        <v>150</v>
      </c>
      <c r="O386" s="679">
        <v>145</v>
      </c>
      <c r="P386" s="679">
        <v>140</v>
      </c>
      <c r="Q386" s="679">
        <v>130</v>
      </c>
      <c r="R386" s="679">
        <v>140</v>
      </c>
      <c r="S386" s="679">
        <v>130</v>
      </c>
    </row>
    <row r="387" spans="3:19">
      <c r="C387" s="692">
        <v>45769</v>
      </c>
      <c r="E387" s="679">
        <v>420</v>
      </c>
      <c r="F387" s="679"/>
      <c r="G387" s="679"/>
      <c r="H387" s="679">
        <v>330</v>
      </c>
      <c r="I387" s="679"/>
      <c r="J387" s="679"/>
      <c r="K387" s="679"/>
      <c r="L387" s="679"/>
      <c r="M387" s="679"/>
      <c r="N387" s="679"/>
      <c r="O387" s="679"/>
      <c r="P387" s="679"/>
      <c r="Q387" s="679"/>
      <c r="R387" s="679">
        <v>160</v>
      </c>
      <c r="S387" s="679">
        <v>175</v>
      </c>
    </row>
    <row r="388" spans="3:19">
      <c r="C388" s="692">
        <v>45770</v>
      </c>
      <c r="E388" s="679">
        <v>525</v>
      </c>
      <c r="F388" s="679">
        <v>385</v>
      </c>
      <c r="G388" s="679">
        <v>275</v>
      </c>
      <c r="H388" s="679">
        <v>365</v>
      </c>
      <c r="I388" s="679">
        <v>330</v>
      </c>
      <c r="J388" s="679">
        <v>280</v>
      </c>
      <c r="K388" s="679">
        <v>250</v>
      </c>
      <c r="L388" s="679">
        <v>230</v>
      </c>
      <c r="M388" s="679">
        <v>235</v>
      </c>
      <c r="N388" s="679">
        <v>215</v>
      </c>
      <c r="O388" s="679">
        <v>220</v>
      </c>
      <c r="P388" s="679">
        <v>205</v>
      </c>
      <c r="Q388" s="679">
        <v>210</v>
      </c>
      <c r="R388" s="679">
        <v>240</v>
      </c>
      <c r="S388" s="679">
        <v>200</v>
      </c>
    </row>
    <row r="389" spans="3:19">
      <c r="C389" s="692">
        <v>45771</v>
      </c>
      <c r="E389" s="679">
        <v>435</v>
      </c>
      <c r="F389" s="679"/>
      <c r="G389" s="679"/>
      <c r="H389" s="679">
        <v>330</v>
      </c>
      <c r="I389" s="679"/>
      <c r="J389" s="679"/>
      <c r="K389" s="679"/>
      <c r="L389" s="679"/>
      <c r="M389" s="679"/>
      <c r="N389" s="679"/>
      <c r="O389" s="679"/>
      <c r="P389" s="679"/>
      <c r="Q389" s="679"/>
      <c r="R389" s="679">
        <v>260</v>
      </c>
      <c r="S389" s="679">
        <v>265</v>
      </c>
    </row>
    <row r="390" spans="3:19">
      <c r="C390" s="692">
        <v>45772</v>
      </c>
      <c r="E390" s="679">
        <v>455</v>
      </c>
      <c r="F390" s="679">
        <v>420</v>
      </c>
      <c r="G390" s="679">
        <v>310</v>
      </c>
      <c r="H390" s="679">
        <v>265</v>
      </c>
      <c r="I390" s="679">
        <v>250</v>
      </c>
      <c r="J390" s="679">
        <v>225</v>
      </c>
      <c r="K390" s="679">
        <v>230</v>
      </c>
      <c r="L390" s="679">
        <v>195</v>
      </c>
      <c r="M390" s="679">
        <v>240</v>
      </c>
      <c r="N390" s="679">
        <v>170</v>
      </c>
      <c r="O390" s="679">
        <v>170</v>
      </c>
      <c r="P390" s="679">
        <v>155</v>
      </c>
      <c r="Q390" s="679">
        <v>155</v>
      </c>
      <c r="R390" s="679">
        <v>165</v>
      </c>
      <c r="S390" s="679">
        <v>160</v>
      </c>
    </row>
    <row r="391" spans="3:19">
      <c r="C391" s="692">
        <v>45773</v>
      </c>
      <c r="E391" s="679">
        <v>530</v>
      </c>
      <c r="F391" s="679"/>
      <c r="G391" s="679"/>
      <c r="H391" s="679">
        <v>430</v>
      </c>
      <c r="I391" s="679"/>
      <c r="J391" s="679"/>
      <c r="K391" s="679"/>
      <c r="L391" s="679"/>
      <c r="M391" s="679"/>
      <c r="N391" s="679"/>
      <c r="O391" s="679"/>
      <c r="P391" s="679"/>
      <c r="Q391" s="679"/>
      <c r="R391" s="679">
        <v>250</v>
      </c>
      <c r="S391" s="679">
        <v>250</v>
      </c>
    </row>
    <row r="392" spans="3:19">
      <c r="C392" s="692">
        <v>45774</v>
      </c>
      <c r="E392" s="679">
        <v>450</v>
      </c>
      <c r="F392" s="679"/>
      <c r="G392" s="679"/>
      <c r="H392" s="679">
        <v>425</v>
      </c>
      <c r="I392" s="679"/>
      <c r="J392" s="679"/>
      <c r="K392" s="679"/>
      <c r="L392" s="679"/>
      <c r="M392" s="679"/>
      <c r="N392" s="679"/>
      <c r="O392" s="679"/>
      <c r="P392" s="679"/>
      <c r="Q392" s="679"/>
      <c r="R392" s="679">
        <v>290</v>
      </c>
      <c r="S392" s="679">
        <v>300</v>
      </c>
    </row>
    <row r="393" spans="3:19">
      <c r="C393" s="692">
        <v>45775</v>
      </c>
      <c r="E393" s="679">
        <v>350</v>
      </c>
      <c r="F393" s="679">
        <v>355</v>
      </c>
      <c r="G393" s="679">
        <v>325</v>
      </c>
      <c r="H393" s="679">
        <v>310</v>
      </c>
      <c r="I393" s="679">
        <v>325</v>
      </c>
      <c r="J393" s="679">
        <v>265</v>
      </c>
      <c r="K393" s="679">
        <v>280</v>
      </c>
      <c r="L393" s="679">
        <v>285</v>
      </c>
      <c r="M393" s="679">
        <v>250</v>
      </c>
      <c r="N393" s="679">
        <v>250</v>
      </c>
      <c r="O393" s="679">
        <v>245</v>
      </c>
      <c r="P393" s="679">
        <v>260</v>
      </c>
      <c r="Q393" s="679">
        <v>220</v>
      </c>
      <c r="R393" s="679">
        <v>255</v>
      </c>
      <c r="S393" s="679">
        <v>285</v>
      </c>
    </row>
    <row r="394" spans="3:19">
      <c r="C394" s="692">
        <v>45776</v>
      </c>
      <c r="E394" s="679">
        <v>510</v>
      </c>
      <c r="F394" s="679"/>
      <c r="G394" s="679"/>
      <c r="H394" s="679"/>
      <c r="I394" s="679"/>
      <c r="J394" s="679"/>
      <c r="K394" s="679"/>
      <c r="L394" s="679"/>
      <c r="M394" s="679"/>
      <c r="N394" s="679"/>
      <c r="O394" s="679"/>
      <c r="P394" s="679">
        <v>380</v>
      </c>
      <c r="Q394" s="679"/>
      <c r="R394" s="679">
        <v>240</v>
      </c>
      <c r="S394" s="679">
        <v>240</v>
      </c>
    </row>
    <row r="395" spans="3:19">
      <c r="C395" s="692">
        <v>45777</v>
      </c>
      <c r="E395" s="679">
        <v>450</v>
      </c>
      <c r="F395" s="679">
        <v>350</v>
      </c>
      <c r="G395" s="679">
        <v>310</v>
      </c>
      <c r="H395" s="679">
        <v>335</v>
      </c>
      <c r="I395" s="679">
        <v>250</v>
      </c>
      <c r="J395" s="679">
        <v>280</v>
      </c>
      <c r="K395" s="679">
        <v>245</v>
      </c>
      <c r="L395" s="679">
        <v>210</v>
      </c>
      <c r="M395" s="679">
        <v>215</v>
      </c>
      <c r="N395" s="679">
        <v>230</v>
      </c>
      <c r="O395" s="679">
        <v>200</v>
      </c>
      <c r="P395" s="679">
        <v>235</v>
      </c>
      <c r="Q395" s="679">
        <v>200</v>
      </c>
      <c r="R395" s="679">
        <v>220</v>
      </c>
      <c r="S395" s="679">
        <v>210</v>
      </c>
    </row>
    <row r="396" spans="3:19">
      <c r="C396" s="692">
        <v>45778</v>
      </c>
      <c r="E396" s="679">
        <v>555</v>
      </c>
      <c r="F396" s="679">
        <v>485</v>
      </c>
      <c r="G396" s="679">
        <v>430</v>
      </c>
      <c r="H396" s="679">
        <v>470</v>
      </c>
      <c r="I396" s="679">
        <v>435</v>
      </c>
      <c r="J396" s="679">
        <v>390</v>
      </c>
      <c r="K396" s="679">
        <v>370</v>
      </c>
      <c r="L396" s="679">
        <v>380</v>
      </c>
      <c r="M396" s="679">
        <v>350</v>
      </c>
      <c r="N396" s="679">
        <v>350</v>
      </c>
      <c r="O396" s="679">
        <v>330</v>
      </c>
      <c r="P396" s="679">
        <v>350</v>
      </c>
      <c r="Q396" s="679">
        <v>320</v>
      </c>
      <c r="R396" s="679">
        <v>310</v>
      </c>
      <c r="S396" s="679">
        <v>350</v>
      </c>
    </row>
    <row r="397" spans="3:19">
      <c r="C397" s="692">
        <v>45779</v>
      </c>
      <c r="E397" s="679">
        <v>480</v>
      </c>
      <c r="F397" s="679">
        <v>390</v>
      </c>
      <c r="G397" s="679">
        <v>350</v>
      </c>
      <c r="H397" s="679">
        <v>345</v>
      </c>
      <c r="I397" s="679">
        <v>340</v>
      </c>
      <c r="J397" s="679">
        <v>320</v>
      </c>
      <c r="K397" s="679">
        <v>280</v>
      </c>
      <c r="L397" s="679">
        <v>280</v>
      </c>
      <c r="M397" s="679">
        <v>280</v>
      </c>
      <c r="N397" s="679">
        <v>280</v>
      </c>
      <c r="O397" s="679">
        <v>270</v>
      </c>
      <c r="P397" s="679">
        <v>280</v>
      </c>
      <c r="Q397" s="679">
        <v>270</v>
      </c>
      <c r="R397" s="679">
        <v>270</v>
      </c>
      <c r="S397" s="679">
        <v>260</v>
      </c>
    </row>
    <row r="398" spans="3:19">
      <c r="C398" s="692">
        <v>45780</v>
      </c>
      <c r="E398" s="679">
        <v>455</v>
      </c>
      <c r="F398" s="679"/>
      <c r="G398" s="679"/>
      <c r="H398" s="679">
        <v>425</v>
      </c>
      <c r="I398" s="679"/>
      <c r="J398" s="679"/>
      <c r="K398" s="679"/>
      <c r="L398" s="679"/>
      <c r="M398" s="679"/>
      <c r="N398" s="679"/>
      <c r="O398" s="679"/>
      <c r="P398" s="679"/>
      <c r="Q398" s="679"/>
      <c r="R398" s="679">
        <v>255</v>
      </c>
      <c r="S398" s="679">
        <v>240</v>
      </c>
    </row>
    <row r="399" spans="3:19">
      <c r="C399" s="692">
        <v>45781</v>
      </c>
      <c r="E399" s="679">
        <v>615</v>
      </c>
      <c r="F399" s="679"/>
      <c r="G399" s="679"/>
      <c r="H399" s="679">
        <v>410</v>
      </c>
      <c r="I399" s="679"/>
      <c r="J399" s="679"/>
      <c r="K399" s="679"/>
      <c r="L399" s="679"/>
      <c r="M399" s="679"/>
      <c r="N399" s="679"/>
      <c r="O399" s="679"/>
      <c r="P399" s="679"/>
      <c r="Q399" s="679"/>
      <c r="R399" s="679">
        <v>240</v>
      </c>
      <c r="S399" s="679">
        <v>190</v>
      </c>
    </row>
    <row r="400" spans="3:19">
      <c r="C400" s="692">
        <v>45782</v>
      </c>
      <c r="E400" s="679">
        <v>530</v>
      </c>
      <c r="F400" s="679">
        <v>450</v>
      </c>
      <c r="G400" s="679">
        <v>435</v>
      </c>
      <c r="H400" s="679">
        <v>450</v>
      </c>
      <c r="I400" s="679">
        <v>455</v>
      </c>
      <c r="J400" s="679">
        <v>370</v>
      </c>
      <c r="K400" s="679">
        <v>340</v>
      </c>
      <c r="L400" s="679">
        <v>345</v>
      </c>
      <c r="M400" s="679">
        <v>335</v>
      </c>
      <c r="N400" s="679">
        <v>265</v>
      </c>
      <c r="O400" s="679">
        <v>275</v>
      </c>
      <c r="P400" s="679">
        <v>260</v>
      </c>
      <c r="Q400" s="679">
        <v>250</v>
      </c>
      <c r="R400" s="679">
        <v>250</v>
      </c>
      <c r="S400" s="679">
        <v>245</v>
      </c>
    </row>
    <row r="401" spans="3:19">
      <c r="C401" s="692">
        <v>45783</v>
      </c>
      <c r="E401" s="679">
        <v>510</v>
      </c>
      <c r="F401" s="679"/>
      <c r="G401" s="679"/>
      <c r="H401" s="679">
        <v>430</v>
      </c>
      <c r="I401" s="679"/>
      <c r="J401" s="679"/>
      <c r="K401" s="679"/>
      <c r="L401" s="679"/>
      <c r="M401" s="679"/>
      <c r="N401" s="679"/>
      <c r="O401" s="679"/>
      <c r="P401" s="679"/>
      <c r="Q401" s="679"/>
      <c r="R401" s="679">
        <v>330</v>
      </c>
      <c r="S401" s="679">
        <v>335</v>
      </c>
    </row>
    <row r="402" spans="3:19">
      <c r="C402" s="692">
        <v>45784</v>
      </c>
      <c r="E402" s="679">
        <v>460</v>
      </c>
      <c r="F402" s="679">
        <v>440</v>
      </c>
      <c r="G402" s="679">
        <v>405</v>
      </c>
      <c r="H402" s="679">
        <v>400</v>
      </c>
      <c r="I402" s="679">
        <v>415</v>
      </c>
      <c r="J402" s="679">
        <v>390</v>
      </c>
      <c r="K402" s="679">
        <v>370</v>
      </c>
      <c r="L402" s="679">
        <v>380</v>
      </c>
      <c r="M402" s="679">
        <v>370</v>
      </c>
      <c r="N402" s="679">
        <v>360</v>
      </c>
      <c r="O402" s="679">
        <v>330</v>
      </c>
      <c r="P402" s="679">
        <v>370</v>
      </c>
      <c r="Q402" s="679">
        <v>335</v>
      </c>
      <c r="R402" s="679">
        <v>370</v>
      </c>
      <c r="S402" s="679">
        <v>340</v>
      </c>
    </row>
    <row r="403" spans="3:19">
      <c r="C403" s="692">
        <v>45785</v>
      </c>
      <c r="E403" s="679">
        <v>850</v>
      </c>
      <c r="F403" s="679"/>
      <c r="G403" s="679"/>
      <c r="H403" s="679">
        <v>450</v>
      </c>
      <c r="I403" s="679"/>
      <c r="J403" s="679"/>
      <c r="K403" s="679"/>
      <c r="L403" s="679"/>
      <c r="M403" s="679"/>
      <c r="N403" s="679"/>
      <c r="O403" s="679"/>
      <c r="P403" s="679"/>
      <c r="Q403" s="679"/>
      <c r="R403" s="679">
        <v>340</v>
      </c>
      <c r="S403" s="679">
        <v>300</v>
      </c>
    </row>
    <row r="404" spans="3:19">
      <c r="C404" s="692">
        <v>45786</v>
      </c>
      <c r="E404" s="679">
        <v>445</v>
      </c>
      <c r="F404" s="679">
        <v>430</v>
      </c>
      <c r="G404" s="679">
        <v>395</v>
      </c>
      <c r="H404" s="679">
        <v>435</v>
      </c>
      <c r="I404" s="679">
        <v>425</v>
      </c>
      <c r="J404" s="679">
        <v>400</v>
      </c>
      <c r="K404" s="679">
        <v>365</v>
      </c>
      <c r="L404" s="679">
        <v>325</v>
      </c>
      <c r="M404" s="679">
        <v>320</v>
      </c>
      <c r="N404" s="679">
        <v>330</v>
      </c>
      <c r="O404" s="679">
        <v>310</v>
      </c>
      <c r="P404" s="679">
        <v>310</v>
      </c>
      <c r="Q404" s="679">
        <v>250</v>
      </c>
      <c r="R404" s="679">
        <v>320</v>
      </c>
      <c r="S404" s="679">
        <v>300</v>
      </c>
    </row>
    <row r="405" spans="3:19">
      <c r="C405" s="692">
        <v>45787</v>
      </c>
      <c r="E405" s="679">
        <v>490</v>
      </c>
      <c r="F405" s="679"/>
      <c r="G405" s="679"/>
      <c r="H405" s="679">
        <v>330</v>
      </c>
      <c r="I405" s="679"/>
      <c r="J405" s="679"/>
      <c r="K405" s="679"/>
      <c r="L405" s="679"/>
      <c r="M405" s="679"/>
      <c r="N405" s="679"/>
      <c r="O405" s="679"/>
      <c r="P405" s="679"/>
      <c r="Q405" s="679"/>
      <c r="R405" s="679">
        <v>315</v>
      </c>
      <c r="S405" s="679">
        <v>310</v>
      </c>
    </row>
    <row r="406" spans="3:19">
      <c r="C406" s="692">
        <v>45788</v>
      </c>
      <c r="E406" s="679">
        <v>455</v>
      </c>
      <c r="F406" s="679"/>
      <c r="G406" s="679"/>
      <c r="H406" s="679">
        <v>400</v>
      </c>
      <c r="I406" s="679"/>
      <c r="J406" s="679"/>
      <c r="K406" s="679"/>
      <c r="L406" s="679"/>
      <c r="M406" s="679"/>
      <c r="N406" s="679"/>
      <c r="O406" s="679"/>
      <c r="P406" s="679"/>
      <c r="Q406" s="679"/>
      <c r="R406" s="679">
        <v>255</v>
      </c>
      <c r="S406" s="679">
        <v>250</v>
      </c>
    </row>
    <row r="407" spans="3:19">
      <c r="C407" s="692">
        <v>45789</v>
      </c>
      <c r="E407" s="679">
        <v>420</v>
      </c>
      <c r="F407" s="679">
        <v>355</v>
      </c>
      <c r="G407" s="679">
        <v>290</v>
      </c>
      <c r="H407" s="679">
        <v>335</v>
      </c>
      <c r="I407" s="679">
        <v>300</v>
      </c>
      <c r="J407" s="679">
        <v>270</v>
      </c>
      <c r="K407" s="679">
        <v>265</v>
      </c>
      <c r="L407" s="679">
        <v>260</v>
      </c>
      <c r="M407" s="679">
        <v>255</v>
      </c>
      <c r="N407" s="679">
        <v>245</v>
      </c>
      <c r="O407" s="679"/>
      <c r="P407" s="679">
        <v>230</v>
      </c>
      <c r="Q407" s="679">
        <v>220</v>
      </c>
      <c r="R407" s="679">
        <v>215</v>
      </c>
      <c r="S407" s="679">
        <v>205</v>
      </c>
    </row>
    <row r="408" spans="3:19">
      <c r="C408" s="692">
        <v>45790</v>
      </c>
      <c r="E408" s="679">
        <v>415</v>
      </c>
      <c r="F408" s="679"/>
      <c r="G408" s="679"/>
      <c r="H408" s="679">
        <v>385</v>
      </c>
      <c r="I408" s="679"/>
      <c r="J408" s="679"/>
      <c r="K408" s="679"/>
      <c r="L408" s="679"/>
      <c r="M408" s="679"/>
      <c r="N408" s="679"/>
      <c r="O408" s="679"/>
      <c r="P408" s="679"/>
      <c r="Q408" s="679"/>
      <c r="R408" s="679">
        <v>240</v>
      </c>
      <c r="S408" s="679">
        <v>205</v>
      </c>
    </row>
    <row r="409" spans="3:19">
      <c r="C409" s="692">
        <v>45791</v>
      </c>
      <c r="E409" s="679">
        <v>415</v>
      </c>
      <c r="F409" s="679">
        <v>360</v>
      </c>
      <c r="G409" s="679">
        <v>285</v>
      </c>
      <c r="H409" s="679">
        <v>335</v>
      </c>
      <c r="I409" s="679">
        <v>290</v>
      </c>
      <c r="J409" s="679">
        <v>320</v>
      </c>
      <c r="K409" s="679">
        <v>280</v>
      </c>
      <c r="L409" s="679">
        <v>285</v>
      </c>
      <c r="M409" s="679">
        <v>280</v>
      </c>
      <c r="N409" s="679">
        <v>280</v>
      </c>
      <c r="O409" s="679">
        <v>250</v>
      </c>
      <c r="P409" s="679">
        <v>265</v>
      </c>
      <c r="Q409" s="679">
        <v>235</v>
      </c>
      <c r="R409" s="679">
        <v>245</v>
      </c>
      <c r="S409" s="679">
        <v>240</v>
      </c>
    </row>
    <row r="410" spans="3:19">
      <c r="C410" s="692">
        <v>45792</v>
      </c>
      <c r="E410" s="679">
        <v>435</v>
      </c>
      <c r="F410" s="679"/>
      <c r="G410" s="679"/>
      <c r="H410" s="679">
        <v>435</v>
      </c>
      <c r="I410" s="679"/>
      <c r="J410" s="679"/>
      <c r="K410" s="679"/>
      <c r="L410" s="679"/>
      <c r="M410" s="679"/>
      <c r="N410" s="679"/>
      <c r="O410" s="679"/>
      <c r="P410" s="679"/>
      <c r="Q410" s="679"/>
      <c r="R410" s="679">
        <v>300</v>
      </c>
      <c r="S410" s="679">
        <v>265</v>
      </c>
    </row>
    <row r="411" spans="3:19">
      <c r="C411" s="692">
        <v>45793</v>
      </c>
      <c r="E411" s="679">
        <v>375</v>
      </c>
      <c r="F411" s="679">
        <v>360</v>
      </c>
      <c r="G411" s="679">
        <v>340</v>
      </c>
      <c r="H411" s="679">
        <v>335</v>
      </c>
      <c r="I411" s="679">
        <v>375</v>
      </c>
      <c r="J411" s="679">
        <v>365</v>
      </c>
      <c r="K411" s="679">
        <v>340</v>
      </c>
      <c r="L411" s="679">
        <v>380</v>
      </c>
      <c r="M411" s="679">
        <v>345</v>
      </c>
      <c r="N411" s="679">
        <v>320</v>
      </c>
      <c r="O411" s="679">
        <v>310</v>
      </c>
      <c r="P411" s="679">
        <v>275</v>
      </c>
      <c r="Q411" s="679">
        <v>245</v>
      </c>
      <c r="R411" s="679">
        <v>245</v>
      </c>
      <c r="S411" s="679">
        <v>285</v>
      </c>
    </row>
    <row r="412" spans="3:19">
      <c r="C412" s="692">
        <v>45794</v>
      </c>
      <c r="E412" s="679">
        <v>375</v>
      </c>
      <c r="F412" s="679"/>
      <c r="G412" s="679"/>
      <c r="H412" s="679">
        <v>280</v>
      </c>
      <c r="I412" s="679"/>
      <c r="J412" s="679"/>
      <c r="K412" s="679"/>
      <c r="L412" s="679"/>
      <c r="M412" s="679"/>
      <c r="N412" s="679"/>
      <c r="O412" s="679"/>
      <c r="P412" s="679"/>
      <c r="Q412" s="679"/>
      <c r="R412" s="679">
        <v>220</v>
      </c>
      <c r="S412" s="679">
        <v>220</v>
      </c>
    </row>
    <row r="413" spans="3:19">
      <c r="C413" s="692">
        <v>45795</v>
      </c>
      <c r="E413" s="679">
        <v>450</v>
      </c>
      <c r="F413" s="679"/>
      <c r="G413" s="679"/>
      <c r="H413" s="679">
        <v>330</v>
      </c>
      <c r="I413" s="679"/>
      <c r="J413" s="679"/>
      <c r="K413" s="679"/>
      <c r="L413" s="679"/>
      <c r="M413" s="679"/>
      <c r="N413" s="679"/>
      <c r="O413" s="679"/>
      <c r="P413" s="679"/>
      <c r="Q413" s="679"/>
      <c r="R413" s="679">
        <v>210</v>
      </c>
      <c r="S413" s="679">
        <v>200</v>
      </c>
    </row>
    <row r="414" spans="3:19">
      <c r="C414" s="692">
        <v>45796</v>
      </c>
      <c r="E414" s="679">
        <v>450</v>
      </c>
      <c r="F414" s="679">
        <v>395</v>
      </c>
      <c r="G414" s="679">
        <v>330</v>
      </c>
      <c r="H414" s="679">
        <v>355</v>
      </c>
      <c r="I414" s="679">
        <v>325</v>
      </c>
      <c r="J414" s="679">
        <v>320</v>
      </c>
      <c r="K414" s="679">
        <v>280</v>
      </c>
      <c r="L414" s="679">
        <v>260</v>
      </c>
      <c r="M414" s="679">
        <v>285</v>
      </c>
      <c r="N414" s="679">
        <v>285</v>
      </c>
      <c r="O414" s="679">
        <v>265</v>
      </c>
      <c r="P414" s="679">
        <v>280</v>
      </c>
      <c r="Q414" s="679">
        <v>270</v>
      </c>
      <c r="R414" s="679">
        <v>280</v>
      </c>
      <c r="S414" s="679">
        <v>245</v>
      </c>
    </row>
    <row r="415" spans="3:19">
      <c r="C415" s="692">
        <v>45797</v>
      </c>
      <c r="E415" s="679">
        <v>430</v>
      </c>
      <c r="F415" s="679"/>
      <c r="G415" s="679"/>
      <c r="H415" s="679">
        <v>320</v>
      </c>
      <c r="I415" s="679"/>
      <c r="J415" s="679"/>
      <c r="K415" s="679"/>
      <c r="L415" s="679"/>
      <c r="M415" s="679"/>
      <c r="N415" s="679"/>
      <c r="O415" s="679"/>
      <c r="P415" s="679"/>
      <c r="Q415" s="679"/>
      <c r="R415" s="679">
        <v>235</v>
      </c>
      <c r="S415" s="679">
        <v>220</v>
      </c>
    </row>
    <row r="416" spans="3:19">
      <c r="C416" s="692">
        <v>45798</v>
      </c>
      <c r="E416" s="679">
        <v>445</v>
      </c>
      <c r="F416" s="679">
        <v>450</v>
      </c>
      <c r="G416" s="679">
        <v>320</v>
      </c>
      <c r="H416" s="679">
        <v>290</v>
      </c>
      <c r="I416" s="679">
        <v>275</v>
      </c>
      <c r="J416" s="679">
        <v>270</v>
      </c>
      <c r="K416" s="679">
        <v>270</v>
      </c>
      <c r="L416" s="679">
        <v>250</v>
      </c>
      <c r="M416" s="679">
        <v>280</v>
      </c>
      <c r="N416" s="679">
        <v>250</v>
      </c>
      <c r="O416" s="679">
        <v>225</v>
      </c>
      <c r="P416" s="679">
        <v>270</v>
      </c>
      <c r="Q416" s="679">
        <v>280</v>
      </c>
      <c r="R416" s="679">
        <v>290</v>
      </c>
      <c r="S416" s="679">
        <v>250</v>
      </c>
    </row>
    <row r="417" spans="3:19">
      <c r="C417" s="692">
        <v>45799</v>
      </c>
      <c r="E417" s="679"/>
      <c r="F417" s="679"/>
      <c r="G417" s="679"/>
      <c r="H417" s="679"/>
      <c r="I417" s="679"/>
      <c r="J417" s="679"/>
      <c r="K417" s="679"/>
      <c r="L417" s="679"/>
      <c r="M417" s="679"/>
      <c r="N417" s="679"/>
      <c r="O417" s="679"/>
      <c r="P417" s="679"/>
      <c r="Q417" s="679"/>
      <c r="R417" s="679"/>
      <c r="S417" s="679"/>
    </row>
    <row r="418" spans="3:19">
      <c r="C418" s="692">
        <v>45800</v>
      </c>
      <c r="E418" s="679">
        <v>430</v>
      </c>
      <c r="F418" s="679">
        <v>340</v>
      </c>
      <c r="G418" s="679">
        <v>300</v>
      </c>
      <c r="H418" s="679">
        <v>310</v>
      </c>
      <c r="I418" s="679">
        <v>260</v>
      </c>
      <c r="J418" s="679">
        <v>260</v>
      </c>
      <c r="K418" s="679">
        <v>260</v>
      </c>
      <c r="L418" s="679">
        <v>240</v>
      </c>
      <c r="M418" s="679">
        <v>270</v>
      </c>
      <c r="N418" s="679">
        <v>220</v>
      </c>
      <c r="O418" s="679">
        <v>210</v>
      </c>
      <c r="P418" s="679">
        <v>190</v>
      </c>
      <c r="Q418" s="679">
        <v>140</v>
      </c>
      <c r="R418" s="679">
        <v>150</v>
      </c>
      <c r="S418" s="679">
        <v>150</v>
      </c>
    </row>
    <row r="419" spans="3:19">
      <c r="C419" s="692">
        <v>45801</v>
      </c>
      <c r="E419" s="679">
        <v>450</v>
      </c>
      <c r="F419" s="679"/>
      <c r="G419" s="679"/>
      <c r="H419" s="679">
        <v>400</v>
      </c>
      <c r="I419" s="679"/>
      <c r="J419" s="679"/>
      <c r="K419" s="679"/>
      <c r="L419" s="679"/>
      <c r="M419" s="679"/>
      <c r="N419" s="679"/>
      <c r="O419" s="679"/>
      <c r="P419" s="679"/>
      <c r="Q419" s="679"/>
      <c r="R419" s="679">
        <v>170</v>
      </c>
      <c r="S419" s="679">
        <v>200</v>
      </c>
    </row>
    <row r="420" spans="3:19">
      <c r="C420" s="692">
        <v>45802</v>
      </c>
      <c r="E420" s="679">
        <v>460</v>
      </c>
      <c r="F420" s="679"/>
      <c r="G420" s="679"/>
      <c r="H420" s="679">
        <v>390</v>
      </c>
      <c r="I420" s="679"/>
      <c r="J420" s="679"/>
      <c r="K420" s="679"/>
      <c r="L420" s="679"/>
      <c r="M420" s="679"/>
      <c r="N420" s="679"/>
      <c r="O420" s="679"/>
      <c r="P420" s="679"/>
      <c r="Q420" s="679"/>
      <c r="R420" s="679">
        <v>220</v>
      </c>
      <c r="S420" s="679">
        <v>180</v>
      </c>
    </row>
    <row r="421" spans="3:19">
      <c r="C421" s="692">
        <v>45803</v>
      </c>
      <c r="E421" s="679">
        <v>480</v>
      </c>
      <c r="F421" s="679">
        <v>420</v>
      </c>
      <c r="G421" s="679">
        <v>430</v>
      </c>
      <c r="H421" s="679">
        <v>430</v>
      </c>
      <c r="I421" s="679">
        <v>380</v>
      </c>
      <c r="J421" s="679">
        <v>380</v>
      </c>
      <c r="K421" s="679">
        <v>330</v>
      </c>
      <c r="L421" s="679">
        <v>310</v>
      </c>
      <c r="M421" s="679">
        <v>290</v>
      </c>
      <c r="N421" s="679">
        <v>280</v>
      </c>
      <c r="O421" s="679">
        <v>280</v>
      </c>
      <c r="P421" s="679">
        <v>280</v>
      </c>
      <c r="Q421" s="679">
        <v>250</v>
      </c>
      <c r="R421" s="679">
        <v>260</v>
      </c>
      <c r="S421" s="679">
        <v>250</v>
      </c>
    </row>
    <row r="422" spans="3:19">
      <c r="C422" s="692">
        <v>45804</v>
      </c>
      <c r="E422" s="679">
        <v>470</v>
      </c>
      <c r="F422" s="679"/>
      <c r="G422" s="679"/>
      <c r="H422" s="679">
        <v>420</v>
      </c>
      <c r="I422" s="679"/>
      <c r="J422" s="679"/>
      <c r="K422" s="679"/>
      <c r="L422" s="679"/>
      <c r="M422" s="679"/>
      <c r="N422" s="679"/>
      <c r="O422" s="679"/>
      <c r="P422" s="679"/>
      <c r="Q422" s="679"/>
      <c r="R422" s="679">
        <v>320</v>
      </c>
      <c r="S422" s="679">
        <v>310</v>
      </c>
    </row>
    <row r="423" spans="3:19">
      <c r="C423" s="692">
        <v>45805</v>
      </c>
      <c r="E423" s="679">
        <v>550</v>
      </c>
      <c r="F423" s="679">
        <v>380</v>
      </c>
      <c r="G423" s="679">
        <v>340</v>
      </c>
      <c r="H423" s="679">
        <v>370</v>
      </c>
      <c r="I423" s="679">
        <v>350</v>
      </c>
      <c r="J423" s="679">
        <v>310</v>
      </c>
      <c r="K423" s="679">
        <v>270</v>
      </c>
      <c r="L423" s="679">
        <v>270</v>
      </c>
      <c r="M423" s="679">
        <v>270</v>
      </c>
      <c r="N423" s="679">
        <v>240</v>
      </c>
      <c r="O423" s="679">
        <v>270</v>
      </c>
      <c r="P423" s="679">
        <v>240</v>
      </c>
      <c r="Q423" s="679">
        <v>230</v>
      </c>
      <c r="R423" s="679">
        <v>250</v>
      </c>
      <c r="S423" s="679">
        <v>240</v>
      </c>
    </row>
    <row r="424" spans="3:19">
      <c r="C424" s="692">
        <v>45806</v>
      </c>
      <c r="E424" s="679">
        <v>425</v>
      </c>
      <c r="F424" s="679">
        <v>380</v>
      </c>
      <c r="G424" s="679"/>
      <c r="H424" s="679"/>
      <c r="I424" s="679"/>
      <c r="J424" s="679"/>
      <c r="K424" s="679"/>
      <c r="L424" s="679"/>
      <c r="M424" s="679"/>
      <c r="N424" s="679"/>
      <c r="O424" s="679"/>
      <c r="P424" s="679"/>
      <c r="Q424" s="679"/>
      <c r="R424" s="679">
        <v>290</v>
      </c>
      <c r="S424" s="679">
        <v>375</v>
      </c>
    </row>
    <row r="425" spans="3:19">
      <c r="C425" s="692">
        <v>45807</v>
      </c>
      <c r="E425" s="679">
        <v>490</v>
      </c>
      <c r="F425" s="679">
        <v>390</v>
      </c>
      <c r="G425" s="679">
        <v>340</v>
      </c>
      <c r="H425" s="679">
        <v>370</v>
      </c>
      <c r="I425" s="679">
        <v>300</v>
      </c>
      <c r="J425" s="679">
        <v>310</v>
      </c>
      <c r="K425" s="679">
        <v>250</v>
      </c>
      <c r="L425" s="679">
        <v>240</v>
      </c>
      <c r="M425" s="679">
        <v>240</v>
      </c>
      <c r="N425" s="679">
        <v>230</v>
      </c>
      <c r="O425" s="679">
        <v>210</v>
      </c>
      <c r="P425" s="679">
        <v>235</v>
      </c>
      <c r="Q425" s="679">
        <v>260</v>
      </c>
      <c r="R425" s="679">
        <v>215</v>
      </c>
      <c r="S425" s="679">
        <v>230</v>
      </c>
    </row>
    <row r="426" spans="3:19">
      <c r="C426" s="692">
        <v>45808</v>
      </c>
      <c r="E426" s="679">
        <v>385</v>
      </c>
      <c r="F426" s="679"/>
      <c r="G426" s="679"/>
      <c r="H426" s="679">
        <v>330</v>
      </c>
      <c r="I426" s="679"/>
      <c r="J426" s="679"/>
      <c r="K426" s="679"/>
      <c r="L426" s="679"/>
      <c r="M426" s="679"/>
      <c r="N426" s="679"/>
      <c r="O426" s="679"/>
      <c r="P426" s="679"/>
      <c r="Q426" s="679"/>
      <c r="R426" s="679">
        <v>220</v>
      </c>
      <c r="S426" s="679">
        <v>225</v>
      </c>
    </row>
    <row r="427" spans="3:19">
      <c r="C427" s="692">
        <v>45809</v>
      </c>
      <c r="E427" s="679">
        <v>435</v>
      </c>
      <c r="F427" s="679">
        <v>340</v>
      </c>
      <c r="G427" s="679">
        <v>310</v>
      </c>
      <c r="H427" s="679">
        <v>300</v>
      </c>
      <c r="I427" s="679">
        <v>250</v>
      </c>
      <c r="J427" s="679">
        <v>220</v>
      </c>
      <c r="K427" s="679">
        <v>200</v>
      </c>
      <c r="L427" s="679">
        <v>185</v>
      </c>
      <c r="M427" s="679">
        <v>180</v>
      </c>
      <c r="N427" s="679">
        <v>170</v>
      </c>
      <c r="O427" s="679">
        <v>170</v>
      </c>
      <c r="P427" s="679">
        <v>170</v>
      </c>
      <c r="Q427" s="679">
        <v>170</v>
      </c>
      <c r="R427" s="679">
        <v>160</v>
      </c>
      <c r="S427" s="679">
        <v>185</v>
      </c>
    </row>
    <row r="428" spans="3:19">
      <c r="C428" s="692">
        <v>45810</v>
      </c>
      <c r="E428" s="679">
        <v>420</v>
      </c>
      <c r="F428" s="679">
        <v>370</v>
      </c>
      <c r="G428" s="679">
        <v>340</v>
      </c>
      <c r="H428" s="679">
        <v>360</v>
      </c>
      <c r="I428" s="679">
        <v>300</v>
      </c>
      <c r="J428" s="679">
        <v>250</v>
      </c>
      <c r="K428" s="679">
        <v>190</v>
      </c>
      <c r="L428" s="679">
        <v>230</v>
      </c>
      <c r="M428" s="679">
        <v>215</v>
      </c>
      <c r="N428" s="679">
        <v>210</v>
      </c>
      <c r="O428" s="679">
        <v>220</v>
      </c>
      <c r="P428" s="679">
        <v>165</v>
      </c>
      <c r="Q428" s="679">
        <v>200</v>
      </c>
      <c r="R428" s="679">
        <v>170</v>
      </c>
      <c r="S428" s="679">
        <v>190</v>
      </c>
    </row>
    <row r="429" spans="3:19">
      <c r="C429" s="692">
        <v>45811</v>
      </c>
      <c r="E429" s="679">
        <v>395</v>
      </c>
      <c r="F429" s="679"/>
      <c r="G429" s="679"/>
      <c r="H429" s="679">
        <v>305</v>
      </c>
      <c r="I429" s="679"/>
      <c r="J429" s="679"/>
      <c r="K429" s="679"/>
      <c r="L429" s="679"/>
      <c r="M429" s="679"/>
      <c r="N429" s="679"/>
      <c r="O429" s="679"/>
      <c r="P429" s="679"/>
      <c r="Q429" s="679"/>
      <c r="R429" s="679">
        <v>190</v>
      </c>
      <c r="S429" s="679">
        <v>190</v>
      </c>
    </row>
    <row r="430" spans="3:19">
      <c r="C430" s="692">
        <v>45812</v>
      </c>
      <c r="E430" s="679">
        <v>375</v>
      </c>
      <c r="F430" s="679">
        <v>315</v>
      </c>
      <c r="G430" s="679">
        <v>290</v>
      </c>
      <c r="H430" s="679">
        <v>300</v>
      </c>
      <c r="I430" s="679">
        <v>260</v>
      </c>
      <c r="J430" s="679">
        <v>210</v>
      </c>
      <c r="K430" s="679">
        <v>175</v>
      </c>
      <c r="L430" s="679">
        <v>175</v>
      </c>
      <c r="M430" s="679">
        <v>165</v>
      </c>
      <c r="N430" s="679">
        <v>155</v>
      </c>
      <c r="O430" s="679">
        <v>155</v>
      </c>
      <c r="P430" s="679">
        <v>165</v>
      </c>
      <c r="Q430" s="679">
        <v>165</v>
      </c>
      <c r="R430" s="679">
        <v>160</v>
      </c>
      <c r="S430" s="679">
        <v>135</v>
      </c>
    </row>
    <row r="431" spans="3:19">
      <c r="C431" s="692">
        <v>45813</v>
      </c>
      <c r="E431" s="679">
        <v>450</v>
      </c>
      <c r="F431" s="679"/>
      <c r="G431" s="679"/>
      <c r="H431" s="679">
        <v>350</v>
      </c>
      <c r="I431" s="679"/>
      <c r="J431" s="679"/>
      <c r="K431" s="679"/>
      <c r="L431" s="679"/>
      <c r="M431" s="679"/>
      <c r="N431" s="679"/>
      <c r="O431" s="679"/>
      <c r="P431" s="679"/>
      <c r="Q431" s="679"/>
      <c r="R431" s="679">
        <v>230</v>
      </c>
      <c r="S431" s="679">
        <v>235</v>
      </c>
    </row>
    <row r="432" spans="3:19">
      <c r="C432" s="692">
        <v>45814</v>
      </c>
      <c r="E432" s="679">
        <v>190</v>
      </c>
      <c r="F432" s="679">
        <v>205</v>
      </c>
      <c r="G432" s="679">
        <v>200</v>
      </c>
      <c r="H432" s="679">
        <v>210</v>
      </c>
      <c r="I432" s="679">
        <v>220</v>
      </c>
      <c r="J432" s="679">
        <v>225</v>
      </c>
      <c r="K432" s="679">
        <v>230</v>
      </c>
      <c r="L432" s="679">
        <v>260</v>
      </c>
      <c r="M432" s="679">
        <v>270</v>
      </c>
      <c r="N432" s="679">
        <v>370</v>
      </c>
      <c r="O432" s="679">
        <v>330</v>
      </c>
      <c r="P432" s="679">
        <v>290</v>
      </c>
      <c r="Q432" s="679">
        <v>340</v>
      </c>
      <c r="R432" s="679">
        <v>310</v>
      </c>
      <c r="S432" s="679">
        <v>290</v>
      </c>
    </row>
    <row r="433" spans="3:19">
      <c r="C433" s="692">
        <v>45815</v>
      </c>
      <c r="E433" s="679">
        <v>475</v>
      </c>
      <c r="F433" s="679"/>
      <c r="G433" s="679"/>
      <c r="H433" s="679">
        <v>380</v>
      </c>
      <c r="I433" s="679"/>
      <c r="J433" s="679"/>
      <c r="K433" s="679"/>
      <c r="L433" s="679"/>
      <c r="M433" s="679"/>
      <c r="N433" s="679"/>
      <c r="O433" s="679"/>
      <c r="P433" s="679"/>
      <c r="Q433" s="679"/>
      <c r="R433" s="679">
        <v>225</v>
      </c>
      <c r="S433" s="679">
        <v>220</v>
      </c>
    </row>
    <row r="434" spans="3:19">
      <c r="C434" s="692">
        <v>45816</v>
      </c>
      <c r="E434" s="679">
        <v>410</v>
      </c>
      <c r="F434" s="679"/>
      <c r="G434" s="679"/>
      <c r="H434" s="679">
        <v>370</v>
      </c>
      <c r="I434" s="679"/>
      <c r="J434" s="679"/>
      <c r="K434" s="679"/>
      <c r="L434" s="679"/>
      <c r="M434" s="679"/>
      <c r="N434" s="679"/>
      <c r="O434" s="679"/>
      <c r="P434" s="679"/>
      <c r="Q434" s="679"/>
      <c r="R434" s="679">
        <v>250</v>
      </c>
      <c r="S434" s="679">
        <v>200</v>
      </c>
    </row>
    <row r="435" spans="3:19">
      <c r="C435" s="692">
        <v>45817</v>
      </c>
      <c r="E435" s="679">
        <v>425</v>
      </c>
      <c r="F435" s="679">
        <v>380</v>
      </c>
      <c r="G435" s="679">
        <v>310</v>
      </c>
      <c r="H435" s="679">
        <v>300</v>
      </c>
      <c r="I435" s="679">
        <v>245</v>
      </c>
      <c r="J435" s="679">
        <v>230</v>
      </c>
      <c r="K435" s="679">
        <v>185</v>
      </c>
      <c r="L435" s="679">
        <v>210</v>
      </c>
      <c r="M435" s="679">
        <v>200</v>
      </c>
      <c r="N435" s="679">
        <v>140</v>
      </c>
      <c r="O435" s="679">
        <v>160</v>
      </c>
      <c r="P435" s="679">
        <v>145</v>
      </c>
      <c r="Q435" s="679">
        <v>140</v>
      </c>
      <c r="R435" s="679">
        <v>125</v>
      </c>
      <c r="S435" s="679">
        <v>160</v>
      </c>
    </row>
    <row r="436" spans="3:19">
      <c r="C436" s="692">
        <v>45818</v>
      </c>
      <c r="E436" s="679">
        <v>430</v>
      </c>
      <c r="F436" s="679"/>
      <c r="G436" s="679"/>
      <c r="H436" s="679">
        <v>340</v>
      </c>
      <c r="I436" s="679"/>
      <c r="J436" s="679"/>
      <c r="K436" s="679"/>
      <c r="L436" s="679"/>
      <c r="M436" s="679"/>
      <c r="N436" s="679"/>
      <c r="O436" s="679"/>
      <c r="P436" s="679"/>
      <c r="Q436" s="679"/>
      <c r="R436" s="679">
        <v>250</v>
      </c>
      <c r="S436" s="679">
        <v>270</v>
      </c>
    </row>
    <row r="437" spans="3:19">
      <c r="C437" s="692">
        <v>45819</v>
      </c>
      <c r="E437" s="679">
        <v>435</v>
      </c>
      <c r="F437" s="679">
        <v>365</v>
      </c>
      <c r="G437" s="679">
        <v>370</v>
      </c>
      <c r="H437" s="679">
        <v>420</v>
      </c>
      <c r="I437" s="679">
        <v>350</v>
      </c>
      <c r="J437" s="679">
        <v>310</v>
      </c>
      <c r="K437" s="679">
        <v>350</v>
      </c>
      <c r="L437" s="679">
        <v>280</v>
      </c>
      <c r="M437" s="679">
        <v>265</v>
      </c>
      <c r="N437" s="679">
        <v>280</v>
      </c>
      <c r="O437" s="679">
        <v>270</v>
      </c>
      <c r="P437" s="679">
        <v>250</v>
      </c>
      <c r="Q437" s="679">
        <v>255</v>
      </c>
      <c r="R437" s="679">
        <v>340</v>
      </c>
      <c r="S437" s="679">
        <v>240</v>
      </c>
    </row>
    <row r="438" spans="3:19">
      <c r="C438" s="692">
        <v>45820</v>
      </c>
      <c r="E438" s="679">
        <v>410</v>
      </c>
      <c r="F438" s="679"/>
      <c r="G438" s="679"/>
      <c r="H438" s="679">
        <v>390</v>
      </c>
      <c r="I438" s="679"/>
      <c r="J438" s="679"/>
      <c r="K438" s="679"/>
      <c r="L438" s="679"/>
      <c r="M438" s="679"/>
      <c r="N438" s="679"/>
      <c r="O438" s="679"/>
      <c r="P438" s="679"/>
      <c r="Q438" s="679"/>
      <c r="R438" s="679">
        <v>270</v>
      </c>
      <c r="S438" s="679">
        <v>205</v>
      </c>
    </row>
    <row r="439" spans="3:19">
      <c r="C439" s="692">
        <v>45821</v>
      </c>
      <c r="E439" s="679">
        <v>463</v>
      </c>
      <c r="F439" s="679">
        <v>446</v>
      </c>
      <c r="G439" s="679">
        <v>407</v>
      </c>
      <c r="H439" s="679">
        <v>429</v>
      </c>
      <c r="I439" s="679">
        <v>370</v>
      </c>
      <c r="J439" s="679">
        <v>371</v>
      </c>
      <c r="K439" s="679">
        <v>397</v>
      </c>
      <c r="L439" s="679">
        <v>294</v>
      </c>
      <c r="M439" s="679">
        <v>303</v>
      </c>
      <c r="N439" s="679">
        <v>314</v>
      </c>
      <c r="O439" s="679">
        <v>295</v>
      </c>
      <c r="P439" s="679">
        <v>313</v>
      </c>
      <c r="Q439" s="679">
        <v>284</v>
      </c>
      <c r="R439" s="679">
        <v>285</v>
      </c>
      <c r="S439" s="679">
        <v>277</v>
      </c>
    </row>
    <row r="440" spans="3:19">
      <c r="C440" s="692">
        <v>45822</v>
      </c>
      <c r="E440" s="679">
        <v>395</v>
      </c>
      <c r="F440" s="679"/>
      <c r="G440" s="679"/>
      <c r="H440" s="679">
        <v>395</v>
      </c>
      <c r="I440" s="679"/>
      <c r="J440" s="679"/>
      <c r="K440" s="679"/>
      <c r="L440" s="679"/>
      <c r="M440" s="679"/>
      <c r="N440" s="679"/>
      <c r="O440" s="679"/>
      <c r="P440" s="679"/>
      <c r="Q440" s="679"/>
      <c r="R440" s="679">
        <v>260</v>
      </c>
      <c r="S440" s="679">
        <v>235</v>
      </c>
    </row>
    <row r="441" spans="3:19">
      <c r="C441" s="692">
        <v>45823</v>
      </c>
      <c r="E441" s="679">
        <v>370</v>
      </c>
      <c r="F441" s="679"/>
      <c r="G441" s="679"/>
      <c r="H441" s="679">
        <v>350</v>
      </c>
      <c r="I441" s="679"/>
      <c r="J441" s="679"/>
      <c r="K441" s="679"/>
      <c r="L441" s="679"/>
      <c r="M441" s="679"/>
      <c r="N441" s="679"/>
      <c r="O441" s="679"/>
      <c r="P441" s="679"/>
      <c r="Q441" s="679"/>
      <c r="R441" s="679">
        <v>250</v>
      </c>
      <c r="S441" s="679">
        <v>230</v>
      </c>
    </row>
    <row r="442" spans="3:19">
      <c r="C442" s="692">
        <v>45824</v>
      </c>
      <c r="E442" s="679">
        <v>330</v>
      </c>
      <c r="F442" s="679">
        <v>280</v>
      </c>
      <c r="G442" s="679">
        <v>290</v>
      </c>
      <c r="H442" s="679">
        <v>320</v>
      </c>
      <c r="I442" s="679">
        <v>310</v>
      </c>
      <c r="J442" s="679">
        <v>290</v>
      </c>
      <c r="K442" s="679">
        <v>310</v>
      </c>
      <c r="L442" s="679">
        <v>320</v>
      </c>
      <c r="M442" s="679">
        <v>250</v>
      </c>
      <c r="N442" s="679">
        <v>260</v>
      </c>
      <c r="O442" s="679">
        <v>225</v>
      </c>
      <c r="P442" s="679">
        <v>240</v>
      </c>
      <c r="Q442" s="679">
        <v>240</v>
      </c>
      <c r="R442" s="679">
        <v>230</v>
      </c>
      <c r="S442" s="679">
        <v>230</v>
      </c>
    </row>
    <row r="443" spans="3:19">
      <c r="C443" s="692">
        <v>45825</v>
      </c>
      <c r="E443" s="679">
        <v>505</v>
      </c>
      <c r="F443" s="679"/>
      <c r="G443" s="679"/>
      <c r="H443" s="679">
        <v>404</v>
      </c>
      <c r="I443" s="679"/>
      <c r="J443" s="679"/>
      <c r="K443" s="679"/>
      <c r="L443" s="679"/>
      <c r="M443" s="679"/>
      <c r="N443" s="679"/>
      <c r="O443" s="679"/>
      <c r="P443" s="679"/>
      <c r="Q443" s="679"/>
      <c r="R443" s="679">
        <v>251</v>
      </c>
      <c r="S443" s="679">
        <v>267</v>
      </c>
    </row>
    <row r="444" spans="3:19">
      <c r="C444" s="692">
        <v>45826</v>
      </c>
      <c r="E444" s="679">
        <v>395</v>
      </c>
      <c r="F444" s="679">
        <v>340</v>
      </c>
      <c r="G444" s="679">
        <v>305</v>
      </c>
      <c r="H444" s="679">
        <v>305</v>
      </c>
      <c r="I444" s="679">
        <v>300</v>
      </c>
      <c r="J444" s="679">
        <v>335</v>
      </c>
      <c r="K444" s="679">
        <v>280</v>
      </c>
      <c r="L444" s="679">
        <v>275</v>
      </c>
      <c r="M444" s="679">
        <v>270</v>
      </c>
      <c r="N444" s="679">
        <v>260</v>
      </c>
      <c r="O444" s="679">
        <v>250</v>
      </c>
      <c r="P444" s="679">
        <v>255</v>
      </c>
      <c r="Q444" s="679">
        <v>250</v>
      </c>
      <c r="R444" s="679">
        <v>280</v>
      </c>
      <c r="S444" s="679">
        <v>250</v>
      </c>
    </row>
    <row r="445" spans="3:19">
      <c r="C445" s="692">
        <v>45827</v>
      </c>
      <c r="E445" s="679">
        <v>490</v>
      </c>
      <c r="F445" s="679"/>
      <c r="G445" s="679"/>
      <c r="H445" s="679">
        <v>370</v>
      </c>
      <c r="I445" s="679"/>
      <c r="J445" s="679"/>
      <c r="K445" s="679"/>
      <c r="L445" s="679"/>
      <c r="M445" s="679"/>
      <c r="N445" s="679"/>
      <c r="O445" s="679"/>
      <c r="P445" s="679"/>
      <c r="Q445" s="679"/>
      <c r="R445" s="679">
        <v>220</v>
      </c>
      <c r="S445" s="679">
        <v>240</v>
      </c>
    </row>
    <row r="446" spans="3:19">
      <c r="C446" s="692">
        <v>45828</v>
      </c>
      <c r="E446" s="679">
        <v>460</v>
      </c>
      <c r="F446" s="679">
        <v>380</v>
      </c>
      <c r="G446" s="679">
        <v>350</v>
      </c>
      <c r="H446" s="679">
        <v>550</v>
      </c>
      <c r="I446" s="679">
        <v>340</v>
      </c>
      <c r="J446" s="679">
        <v>300</v>
      </c>
      <c r="K446" s="679">
        <v>260</v>
      </c>
      <c r="L446" s="679">
        <v>260</v>
      </c>
      <c r="M446" s="679">
        <v>250</v>
      </c>
      <c r="N446" s="679">
        <v>240</v>
      </c>
      <c r="O446" s="679">
        <v>240</v>
      </c>
      <c r="P446" s="679">
        <v>230</v>
      </c>
      <c r="Q446" s="679">
        <v>240</v>
      </c>
      <c r="R446" s="679">
        <v>220</v>
      </c>
      <c r="S446" s="679">
        <v>220</v>
      </c>
    </row>
    <row r="447" spans="3:19">
      <c r="C447" s="692">
        <v>45829</v>
      </c>
      <c r="E447" s="679">
        <v>387</v>
      </c>
      <c r="F447" s="679"/>
      <c r="G447" s="679"/>
      <c r="H447" s="679">
        <v>374</v>
      </c>
      <c r="I447" s="679"/>
      <c r="J447" s="679"/>
      <c r="K447" s="679"/>
      <c r="L447" s="679"/>
      <c r="M447" s="679"/>
      <c r="N447" s="679"/>
      <c r="O447" s="679"/>
      <c r="P447" s="679"/>
      <c r="Q447" s="679"/>
      <c r="R447" s="679">
        <v>230</v>
      </c>
      <c r="S447" s="679">
        <v>225</v>
      </c>
    </row>
    <row r="448" spans="3:19">
      <c r="C448" s="692">
        <v>45830</v>
      </c>
      <c r="E448" s="679">
        <v>502</v>
      </c>
      <c r="F448" s="679"/>
      <c r="G448" s="679"/>
      <c r="H448" s="679">
        <v>378</v>
      </c>
      <c r="I448" s="679"/>
      <c r="J448" s="679"/>
      <c r="K448" s="679"/>
      <c r="L448" s="679"/>
      <c r="M448" s="679"/>
      <c r="N448" s="679"/>
      <c r="O448" s="679"/>
      <c r="P448" s="679"/>
      <c r="Q448" s="679"/>
      <c r="R448" s="679">
        <v>263</v>
      </c>
      <c r="S448" s="679">
        <v>259</v>
      </c>
    </row>
    <row r="449" spans="3:19">
      <c r="C449" s="692">
        <v>45831</v>
      </c>
      <c r="E449" s="679">
        <v>439</v>
      </c>
      <c r="F449" s="679">
        <v>360</v>
      </c>
      <c r="G449" s="679">
        <v>317</v>
      </c>
      <c r="H449" s="679">
        <v>318</v>
      </c>
      <c r="I449" s="679">
        <v>285</v>
      </c>
      <c r="J449" s="679">
        <v>261</v>
      </c>
      <c r="K449" s="679">
        <v>228</v>
      </c>
      <c r="L449" s="679">
        <v>245</v>
      </c>
      <c r="M449" s="679">
        <v>243</v>
      </c>
      <c r="N449" s="679">
        <v>241</v>
      </c>
      <c r="O449" s="679">
        <v>229</v>
      </c>
      <c r="P449" s="679">
        <v>214</v>
      </c>
      <c r="Q449" s="679">
        <v>218</v>
      </c>
      <c r="R449" s="679">
        <v>211</v>
      </c>
      <c r="S449" s="679">
        <v>225</v>
      </c>
    </row>
    <row r="450" spans="3:19">
      <c r="C450" s="692">
        <v>45832</v>
      </c>
      <c r="E450" s="679">
        <v>482</v>
      </c>
      <c r="F450" s="679"/>
      <c r="G450" s="679"/>
      <c r="H450" s="679">
        <v>310</v>
      </c>
      <c r="I450" s="679"/>
      <c r="J450" s="679"/>
      <c r="K450" s="679"/>
      <c r="L450" s="679"/>
      <c r="M450" s="679"/>
      <c r="N450" s="679"/>
      <c r="O450" s="679"/>
      <c r="P450" s="679"/>
      <c r="Q450" s="679"/>
      <c r="R450" s="679">
        <v>249</v>
      </c>
      <c r="S450" s="679">
        <v>234</v>
      </c>
    </row>
    <row r="451" spans="3:19">
      <c r="C451" s="692">
        <v>45833</v>
      </c>
      <c r="E451" s="679">
        <v>399</v>
      </c>
      <c r="F451" s="679">
        <v>358</v>
      </c>
      <c r="G451" s="679">
        <v>306</v>
      </c>
      <c r="H451" s="679">
        <v>325</v>
      </c>
      <c r="I451" s="679">
        <v>300</v>
      </c>
      <c r="J451" s="679">
        <v>277</v>
      </c>
      <c r="K451" s="679">
        <v>222</v>
      </c>
      <c r="L451" s="679">
        <v>208</v>
      </c>
      <c r="M451" s="679">
        <v>226</v>
      </c>
      <c r="N451" s="679">
        <v>236</v>
      </c>
      <c r="O451" s="679">
        <v>197</v>
      </c>
      <c r="P451" s="679">
        <v>219</v>
      </c>
      <c r="Q451" s="679">
        <v>191</v>
      </c>
      <c r="R451" s="679">
        <v>212</v>
      </c>
      <c r="S451" s="679">
        <v>220</v>
      </c>
    </row>
    <row r="452" spans="3:19">
      <c r="C452" s="692">
        <v>45834</v>
      </c>
      <c r="E452" s="679">
        <v>430</v>
      </c>
      <c r="F452" s="679"/>
      <c r="G452" s="679"/>
      <c r="H452" s="679">
        <v>370</v>
      </c>
      <c r="I452" s="679"/>
      <c r="J452" s="679"/>
      <c r="K452" s="679"/>
      <c r="L452" s="679"/>
      <c r="M452" s="679"/>
      <c r="N452" s="679"/>
      <c r="O452" s="679"/>
      <c r="P452" s="679"/>
      <c r="Q452" s="679"/>
      <c r="R452" s="679">
        <v>250</v>
      </c>
      <c r="S452" s="679">
        <v>290</v>
      </c>
    </row>
    <row r="453" spans="3:19">
      <c r="C453" s="692">
        <v>45835</v>
      </c>
      <c r="E453" s="679">
        <v>400</v>
      </c>
      <c r="F453" s="679">
        <v>350</v>
      </c>
      <c r="G453" s="679">
        <v>300</v>
      </c>
      <c r="H453" s="679">
        <v>290</v>
      </c>
      <c r="I453" s="679">
        <v>210</v>
      </c>
      <c r="J453" s="679">
        <v>255</v>
      </c>
      <c r="K453" s="679">
        <v>200</v>
      </c>
      <c r="L453" s="679">
        <v>170</v>
      </c>
      <c r="M453" s="679">
        <v>170</v>
      </c>
      <c r="N453" s="679">
        <v>180</v>
      </c>
      <c r="O453" s="679">
        <v>180</v>
      </c>
      <c r="P453" s="679">
        <v>170</v>
      </c>
      <c r="Q453" s="679">
        <v>160</v>
      </c>
      <c r="R453" s="679">
        <v>160</v>
      </c>
      <c r="S453" s="679">
        <v>180</v>
      </c>
    </row>
    <row r="454" spans="3:19">
      <c r="C454" s="692">
        <v>45836</v>
      </c>
      <c r="E454" s="679">
        <v>431</v>
      </c>
      <c r="F454" s="679"/>
      <c r="G454" s="679"/>
      <c r="H454" s="679">
        <v>345</v>
      </c>
      <c r="I454" s="679"/>
      <c r="J454" s="679"/>
      <c r="K454" s="679"/>
      <c r="L454" s="679"/>
      <c r="M454" s="679"/>
      <c r="N454" s="679"/>
      <c r="O454" s="679"/>
      <c r="P454" s="679"/>
      <c r="Q454" s="679"/>
      <c r="R454" s="679">
        <v>203</v>
      </c>
      <c r="S454" s="679">
        <v>213</v>
      </c>
    </row>
    <row r="455" spans="3:19">
      <c r="C455" s="692">
        <v>45837</v>
      </c>
      <c r="E455" s="679">
        <v>435</v>
      </c>
      <c r="F455" s="679"/>
      <c r="G455" s="679"/>
      <c r="H455" s="679">
        <v>325</v>
      </c>
      <c r="I455" s="679"/>
      <c r="J455" s="679"/>
      <c r="K455" s="679"/>
      <c r="L455" s="679"/>
      <c r="M455" s="679"/>
      <c r="N455" s="679"/>
      <c r="O455" s="679"/>
      <c r="P455" s="679"/>
      <c r="Q455" s="679"/>
      <c r="R455" s="679">
        <v>205</v>
      </c>
      <c r="S455" s="679">
        <v>225</v>
      </c>
    </row>
    <row r="456" spans="3:19">
      <c r="C456" s="692">
        <v>45838</v>
      </c>
      <c r="E456" s="679">
        <v>720</v>
      </c>
      <c r="F456" s="679">
        <v>420</v>
      </c>
      <c r="G456" s="679">
        <v>350</v>
      </c>
      <c r="H456" s="679">
        <v>390</v>
      </c>
      <c r="I456" s="679">
        <v>335</v>
      </c>
      <c r="J456" s="679">
        <v>315</v>
      </c>
      <c r="K456" s="679">
        <v>270</v>
      </c>
      <c r="L456" s="679">
        <v>280</v>
      </c>
      <c r="M456" s="679">
        <v>260</v>
      </c>
      <c r="N456" s="679">
        <v>240</v>
      </c>
      <c r="O456" s="679">
        <v>260</v>
      </c>
      <c r="P456" s="679">
        <v>225</v>
      </c>
      <c r="Q456" s="679">
        <v>230</v>
      </c>
      <c r="R456" s="679">
        <v>230</v>
      </c>
      <c r="S456" s="679">
        <v>200</v>
      </c>
    </row>
    <row r="457" spans="3:19">
      <c r="E457" s="1118" t="s">
        <v>2137</v>
      </c>
      <c r="F457" s="1118" t="s">
        <v>2138</v>
      </c>
      <c r="G457" s="1118" t="s">
        <v>2139</v>
      </c>
      <c r="H457" s="1118" t="s">
        <v>2140</v>
      </c>
      <c r="I457" s="1118" t="s">
        <v>2141</v>
      </c>
      <c r="J457" s="1118" t="s">
        <v>2142</v>
      </c>
      <c r="K457" s="1118" t="s">
        <v>2143</v>
      </c>
      <c r="L457" s="1118" t="s">
        <v>2144</v>
      </c>
      <c r="M457" s="1117" t="s">
        <v>2145</v>
      </c>
      <c r="N457" s="1117" t="s">
        <v>2146</v>
      </c>
      <c r="O457" s="1117" t="s">
        <v>2147</v>
      </c>
      <c r="P457" s="1117" t="s">
        <v>2148</v>
      </c>
      <c r="Q457" s="1117" t="s">
        <v>2149</v>
      </c>
      <c r="R457" s="1117" t="s">
        <v>2150</v>
      </c>
      <c r="S457" s="1117" t="s">
        <v>2151</v>
      </c>
    </row>
    <row r="458" spans="3:19">
      <c r="E458" s="1118"/>
      <c r="F458" s="1118"/>
      <c r="G458" s="1118"/>
      <c r="H458" s="1118"/>
      <c r="I458" s="1118"/>
      <c r="J458" s="1118"/>
      <c r="K458" s="1118"/>
      <c r="L458" s="1118"/>
      <c r="M458" s="1117"/>
      <c r="N458" s="1117"/>
      <c r="O458" s="1117"/>
      <c r="P458" s="1117"/>
      <c r="Q458" s="1117"/>
      <c r="R458" s="1117"/>
      <c r="S458" s="1117"/>
    </row>
    <row r="459" spans="3:19">
      <c r="E459" s="1118"/>
      <c r="F459" s="1118"/>
      <c r="G459" s="1118"/>
      <c r="H459" s="1118"/>
      <c r="I459" s="1118"/>
      <c r="J459" s="1118"/>
      <c r="K459" s="1118"/>
      <c r="L459" s="1118"/>
      <c r="M459" s="1117"/>
      <c r="N459" s="1117"/>
      <c r="O459" s="1117"/>
      <c r="P459" s="1117"/>
      <c r="Q459" s="1117"/>
      <c r="R459" s="1117"/>
      <c r="S459" s="1117"/>
    </row>
    <row r="460" spans="3:19">
      <c r="C460" s="692">
        <v>45474</v>
      </c>
      <c r="E460" s="679">
        <v>10.4</v>
      </c>
      <c r="F460" s="679">
        <v>10.39</v>
      </c>
      <c r="G460" s="679">
        <v>10.51</v>
      </c>
      <c r="H460" s="679">
        <v>10.28</v>
      </c>
      <c r="I460" s="679">
        <v>10.28</v>
      </c>
      <c r="J460" s="679">
        <v>10.4</v>
      </c>
      <c r="K460" s="679">
        <v>10.18</v>
      </c>
      <c r="L460" s="679">
        <v>10.33</v>
      </c>
      <c r="M460" s="679">
        <v>10.130000000000001</v>
      </c>
      <c r="N460" s="679">
        <v>10.15</v>
      </c>
      <c r="O460" s="679">
        <v>10.28</v>
      </c>
      <c r="P460" s="679">
        <v>10.27</v>
      </c>
      <c r="Q460" s="679">
        <v>10.28</v>
      </c>
      <c r="R460" s="679">
        <v>10.25</v>
      </c>
      <c r="S460" s="679">
        <v>10.37</v>
      </c>
    </row>
    <row r="461" spans="3:19">
      <c r="C461" s="692">
        <v>45475</v>
      </c>
      <c r="E461" s="679">
        <v>10.95</v>
      </c>
      <c r="F461" s="679"/>
      <c r="G461" s="679"/>
      <c r="H461" s="679">
        <v>10.78</v>
      </c>
      <c r="I461" s="679"/>
      <c r="J461" s="679"/>
      <c r="K461" s="679"/>
      <c r="L461" s="679"/>
      <c r="M461" s="679"/>
      <c r="N461" s="679"/>
      <c r="O461" s="679"/>
      <c r="P461" s="679"/>
      <c r="Q461" s="679"/>
      <c r="R461" s="679">
        <v>10.6</v>
      </c>
      <c r="S461" s="679">
        <v>10.43</v>
      </c>
    </row>
    <row r="462" spans="3:19">
      <c r="C462" s="692">
        <v>45476</v>
      </c>
      <c r="E462" s="679"/>
      <c r="F462" s="679"/>
      <c r="G462" s="679"/>
      <c r="H462" s="679"/>
      <c r="I462" s="679"/>
      <c r="J462" s="679"/>
      <c r="K462" s="679"/>
      <c r="L462" s="679"/>
      <c r="M462" s="679"/>
      <c r="N462" s="679"/>
      <c r="O462" s="679"/>
      <c r="P462" s="679"/>
      <c r="Q462" s="679"/>
      <c r="R462" s="679"/>
      <c r="S462" s="679"/>
    </row>
    <row r="463" spans="3:19">
      <c r="C463" s="692">
        <v>45477</v>
      </c>
      <c r="E463" s="679">
        <v>10.9</v>
      </c>
      <c r="F463" s="679"/>
      <c r="G463" s="679"/>
      <c r="H463" s="679">
        <v>10.5</v>
      </c>
      <c r="I463" s="679"/>
      <c r="J463" s="679"/>
      <c r="K463" s="679"/>
      <c r="L463" s="679"/>
      <c r="M463" s="679"/>
      <c r="N463" s="679"/>
      <c r="O463" s="679"/>
      <c r="P463" s="679"/>
      <c r="Q463" s="679"/>
      <c r="R463" s="679">
        <v>10.199999999999999</v>
      </c>
      <c r="S463" s="679">
        <v>10.199999999999999</v>
      </c>
    </row>
    <row r="464" spans="3:19">
      <c r="C464" s="692">
        <v>45478</v>
      </c>
      <c r="E464" s="679">
        <v>10.88</v>
      </c>
      <c r="F464" s="679">
        <v>10.96</v>
      </c>
      <c r="G464" s="679">
        <v>10.96</v>
      </c>
      <c r="H464" s="679">
        <v>10.93</v>
      </c>
      <c r="I464" s="679">
        <v>10.9</v>
      </c>
      <c r="J464" s="679">
        <v>10.8</v>
      </c>
      <c r="K464" s="679">
        <v>10.67</v>
      </c>
      <c r="L464" s="679">
        <v>10.72</v>
      </c>
      <c r="M464" s="679">
        <v>10.73</v>
      </c>
      <c r="N464" s="679">
        <v>10.8</v>
      </c>
      <c r="O464" s="679">
        <v>10.75</v>
      </c>
      <c r="P464" s="679">
        <v>10.74</v>
      </c>
      <c r="Q464" s="679">
        <v>10.73</v>
      </c>
      <c r="R464" s="679">
        <v>10.74</v>
      </c>
      <c r="S464" s="679">
        <v>10.63</v>
      </c>
    </row>
    <row r="465" spans="3:19">
      <c r="C465" s="692">
        <v>45479</v>
      </c>
      <c r="E465" s="679">
        <v>11.3</v>
      </c>
      <c r="F465" s="679"/>
      <c r="G465" s="679"/>
      <c r="H465" s="679">
        <v>11</v>
      </c>
      <c r="I465" s="679"/>
      <c r="J465" s="679"/>
      <c r="K465" s="679"/>
      <c r="L465" s="679"/>
      <c r="M465" s="679"/>
      <c r="N465" s="679"/>
      <c r="O465" s="679"/>
      <c r="P465" s="679"/>
      <c r="Q465" s="679"/>
      <c r="R465" s="679">
        <v>10.85</v>
      </c>
      <c r="S465" s="679">
        <v>10.8</v>
      </c>
    </row>
    <row r="466" spans="3:19">
      <c r="C466" s="692">
        <v>45480</v>
      </c>
      <c r="E466" s="679">
        <v>10.76</v>
      </c>
      <c r="F466" s="679"/>
      <c r="G466" s="679"/>
      <c r="H466" s="679">
        <v>11.02</v>
      </c>
      <c r="I466" s="679"/>
      <c r="J466" s="679"/>
      <c r="K466" s="679"/>
      <c r="L466" s="679"/>
      <c r="M466" s="679"/>
      <c r="N466" s="679"/>
      <c r="O466" s="679"/>
      <c r="P466" s="679"/>
      <c r="Q466" s="679"/>
      <c r="R466" s="679">
        <v>10.66</v>
      </c>
      <c r="S466" s="679">
        <v>10.58</v>
      </c>
    </row>
    <row r="467" spans="3:19">
      <c r="C467" s="692">
        <v>45481</v>
      </c>
      <c r="E467" s="679">
        <v>11.17</v>
      </c>
      <c r="F467" s="679">
        <v>10.97</v>
      </c>
      <c r="G467" s="679">
        <v>10.85</v>
      </c>
      <c r="H467" s="679">
        <v>10.86</v>
      </c>
      <c r="I467" s="679">
        <v>10.88</v>
      </c>
      <c r="J467" s="679">
        <v>10.8</v>
      </c>
      <c r="K467" s="679">
        <v>10.62</v>
      </c>
      <c r="L467" s="679">
        <v>10.77</v>
      </c>
      <c r="M467" s="679">
        <v>10.6</v>
      </c>
      <c r="N467" s="679">
        <v>10.5</v>
      </c>
      <c r="O467" s="679">
        <v>10.66</v>
      </c>
      <c r="P467" s="679">
        <v>10.53</v>
      </c>
      <c r="Q467" s="679">
        <v>10.44</v>
      </c>
      <c r="R467" s="679">
        <v>10.53</v>
      </c>
      <c r="S467" s="679">
        <v>10.57</v>
      </c>
    </row>
    <row r="468" spans="3:19">
      <c r="C468" s="692">
        <v>45482</v>
      </c>
      <c r="E468" s="679">
        <v>10.79</v>
      </c>
      <c r="F468" s="679"/>
      <c r="G468" s="679"/>
      <c r="H468" s="679">
        <v>10.65</v>
      </c>
      <c r="I468" s="679"/>
      <c r="J468" s="679"/>
      <c r="K468" s="679"/>
      <c r="L468" s="679"/>
      <c r="M468" s="679"/>
      <c r="N468" s="679"/>
      <c r="O468" s="679"/>
      <c r="P468" s="679"/>
      <c r="Q468" s="679"/>
      <c r="R468" s="679">
        <v>10.48</v>
      </c>
      <c r="S468" s="679">
        <v>10.3</v>
      </c>
    </row>
    <row r="469" spans="3:19">
      <c r="C469" s="692">
        <v>45483</v>
      </c>
      <c r="E469" s="679">
        <v>10.31</v>
      </c>
      <c r="F469" s="679">
        <v>10.19</v>
      </c>
      <c r="G469" s="679">
        <v>10.27</v>
      </c>
      <c r="H469" s="679">
        <v>10.19</v>
      </c>
      <c r="I469" s="679">
        <v>9.92</v>
      </c>
      <c r="J469" s="679">
        <v>9.6300000000000008</v>
      </c>
      <c r="K469" s="679">
        <v>9.6</v>
      </c>
      <c r="L469" s="679">
        <v>9.7100000000000009</v>
      </c>
      <c r="M469" s="679">
        <v>9.5500000000000007</v>
      </c>
      <c r="N469" s="679">
        <v>9.6999999999999993</v>
      </c>
      <c r="O469" s="679">
        <v>9.7100000000000009</v>
      </c>
      <c r="P469" s="679">
        <v>9.85</v>
      </c>
      <c r="Q469" s="679">
        <v>9.7899999999999991</v>
      </c>
      <c r="R469" s="679">
        <v>9.83</v>
      </c>
      <c r="S469" s="679">
        <v>9.92</v>
      </c>
    </row>
    <row r="470" spans="3:19">
      <c r="C470" s="692">
        <v>45484</v>
      </c>
      <c r="E470" s="679">
        <v>11.27</v>
      </c>
      <c r="F470" s="679"/>
      <c r="G470" s="679"/>
      <c r="H470" s="679">
        <v>11.08</v>
      </c>
      <c r="I470" s="679"/>
      <c r="J470" s="679"/>
      <c r="K470" s="679"/>
      <c r="L470" s="679"/>
      <c r="M470" s="679"/>
      <c r="N470" s="679"/>
      <c r="O470" s="679"/>
      <c r="P470" s="679"/>
      <c r="Q470" s="679"/>
      <c r="R470" s="679">
        <v>10.56</v>
      </c>
      <c r="S470" s="679">
        <v>10.67</v>
      </c>
    </row>
    <row r="471" spans="3:19">
      <c r="C471" s="692">
        <v>45485</v>
      </c>
      <c r="E471" s="679">
        <v>11.21</v>
      </c>
      <c r="F471" s="679">
        <v>11.08</v>
      </c>
      <c r="G471" s="679">
        <v>10.97</v>
      </c>
      <c r="H471" s="679">
        <v>10.89</v>
      </c>
      <c r="I471" s="679">
        <v>10.94</v>
      </c>
      <c r="J471" s="679">
        <v>10.86</v>
      </c>
      <c r="K471" s="679">
        <v>10.83</v>
      </c>
      <c r="L471" s="679">
        <v>10.75</v>
      </c>
      <c r="M471" s="679">
        <v>10.75</v>
      </c>
      <c r="N471" s="679">
        <v>10.85</v>
      </c>
      <c r="O471" s="679">
        <v>10.77</v>
      </c>
      <c r="P471" s="679">
        <v>10.74</v>
      </c>
      <c r="Q471" s="679">
        <v>10.72</v>
      </c>
      <c r="R471" s="679">
        <v>10.58</v>
      </c>
      <c r="S471" s="679">
        <v>10.57</v>
      </c>
    </row>
    <row r="472" spans="3:19">
      <c r="C472" s="692">
        <v>45486</v>
      </c>
      <c r="E472" s="679">
        <v>11.01</v>
      </c>
      <c r="F472" s="679"/>
      <c r="G472" s="679"/>
      <c r="H472" s="679">
        <v>11</v>
      </c>
      <c r="I472" s="679"/>
      <c r="J472" s="679"/>
      <c r="K472" s="679"/>
      <c r="L472" s="679"/>
      <c r="M472" s="679"/>
      <c r="N472" s="679"/>
      <c r="O472" s="679"/>
      <c r="P472" s="679"/>
      <c r="Q472" s="679"/>
      <c r="R472" s="679">
        <v>10.78</v>
      </c>
      <c r="S472" s="679">
        <v>10.73</v>
      </c>
    </row>
    <row r="473" spans="3:19">
      <c r="C473" s="692">
        <v>45487</v>
      </c>
      <c r="E473" s="679">
        <v>11.25</v>
      </c>
      <c r="F473" s="679"/>
      <c r="G473" s="679"/>
      <c r="H473" s="679">
        <v>10.86</v>
      </c>
      <c r="I473" s="679"/>
      <c r="J473" s="679"/>
      <c r="K473" s="679"/>
      <c r="L473" s="679"/>
      <c r="M473" s="679"/>
      <c r="N473" s="679"/>
      <c r="O473" s="679"/>
      <c r="P473" s="679"/>
      <c r="Q473" s="679"/>
      <c r="R473" s="679">
        <v>10.9</v>
      </c>
      <c r="S473" s="679">
        <v>10.81</v>
      </c>
    </row>
    <row r="474" spans="3:19">
      <c r="C474" s="692">
        <v>45488</v>
      </c>
      <c r="E474" s="679">
        <v>11.04</v>
      </c>
      <c r="F474" s="679">
        <v>10.97</v>
      </c>
      <c r="G474" s="679">
        <v>10.88</v>
      </c>
      <c r="H474" s="679">
        <v>10.89</v>
      </c>
      <c r="I474" s="679">
        <v>10.8</v>
      </c>
      <c r="J474" s="679">
        <v>10.65</v>
      </c>
      <c r="K474" s="679">
        <v>10.63</v>
      </c>
      <c r="L474" s="679">
        <v>10.75</v>
      </c>
      <c r="M474" s="679">
        <v>10.65</v>
      </c>
      <c r="N474" s="679">
        <v>10.73</v>
      </c>
      <c r="O474" s="679">
        <v>10.83</v>
      </c>
      <c r="P474" s="679">
        <v>10.76</v>
      </c>
      <c r="Q474" s="679">
        <v>10.8</v>
      </c>
      <c r="R474" s="679">
        <v>10.64</v>
      </c>
      <c r="S474" s="679">
        <v>10.54</v>
      </c>
    </row>
    <row r="475" spans="3:19">
      <c r="C475" s="692">
        <v>45489</v>
      </c>
      <c r="E475" s="679">
        <v>10.98</v>
      </c>
      <c r="F475" s="679"/>
      <c r="G475" s="679"/>
      <c r="H475" s="679">
        <v>11.17</v>
      </c>
      <c r="I475" s="679"/>
      <c r="J475" s="679"/>
      <c r="K475" s="679"/>
      <c r="L475" s="679"/>
      <c r="M475" s="679"/>
      <c r="N475" s="679"/>
      <c r="O475" s="679"/>
      <c r="P475" s="679"/>
      <c r="Q475" s="679"/>
      <c r="R475" s="679">
        <v>10.95</v>
      </c>
      <c r="S475" s="679">
        <v>10.92</v>
      </c>
    </row>
    <row r="476" spans="3:19">
      <c r="C476" s="692">
        <v>45490</v>
      </c>
      <c r="E476" s="679">
        <v>11.41</v>
      </c>
      <c r="F476" s="679">
        <v>10.93</v>
      </c>
      <c r="G476" s="679">
        <v>10.86</v>
      </c>
      <c r="H476" s="679">
        <v>10.66</v>
      </c>
      <c r="I476" s="679">
        <v>10.84</v>
      </c>
      <c r="J476" s="679">
        <v>10.72</v>
      </c>
      <c r="K476" s="679">
        <v>10.67</v>
      </c>
      <c r="L476" s="679">
        <v>10.79</v>
      </c>
      <c r="M476" s="679">
        <v>10.85</v>
      </c>
      <c r="N476" s="679">
        <v>10.86</v>
      </c>
      <c r="O476" s="679">
        <v>10.84</v>
      </c>
      <c r="P476" s="679">
        <v>10.76</v>
      </c>
      <c r="Q476" s="679">
        <v>10.74</v>
      </c>
      <c r="R476" s="679">
        <v>10.61</v>
      </c>
      <c r="S476" s="679">
        <v>10.58</v>
      </c>
    </row>
    <row r="477" spans="3:19">
      <c r="C477" s="692">
        <v>45491</v>
      </c>
      <c r="E477" s="679">
        <v>11.73</v>
      </c>
      <c r="F477" s="679"/>
      <c r="G477" s="679"/>
      <c r="H477" s="679">
        <v>11.4</v>
      </c>
      <c r="I477" s="679"/>
      <c r="J477" s="679"/>
      <c r="K477" s="679"/>
      <c r="L477" s="679"/>
      <c r="M477" s="679"/>
      <c r="N477" s="679"/>
      <c r="O477" s="679"/>
      <c r="P477" s="679"/>
      <c r="Q477" s="679"/>
      <c r="R477" s="679">
        <v>11.18</v>
      </c>
      <c r="S477" s="679">
        <v>11.22</v>
      </c>
    </row>
    <row r="478" spans="3:19">
      <c r="C478" s="692">
        <v>45492</v>
      </c>
      <c r="E478" s="679">
        <v>10.93</v>
      </c>
      <c r="F478" s="679">
        <v>10.74</v>
      </c>
      <c r="G478" s="679">
        <v>10.7</v>
      </c>
      <c r="H478" s="679">
        <v>10.71</v>
      </c>
      <c r="I478" s="679">
        <v>10.85</v>
      </c>
      <c r="J478" s="679">
        <v>10.71</v>
      </c>
      <c r="K478" s="679">
        <v>10.52</v>
      </c>
      <c r="L478" s="679">
        <v>10.59</v>
      </c>
      <c r="M478" s="679">
        <v>10.65</v>
      </c>
      <c r="N478" s="679">
        <v>10.49</v>
      </c>
      <c r="O478" s="679">
        <v>10.71</v>
      </c>
      <c r="P478" s="679">
        <v>10.69</v>
      </c>
      <c r="Q478" s="679">
        <v>10.86</v>
      </c>
      <c r="R478" s="679">
        <v>10.6</v>
      </c>
      <c r="S478" s="679">
        <v>10.7</v>
      </c>
    </row>
    <row r="479" spans="3:19">
      <c r="C479" s="692">
        <v>45493</v>
      </c>
      <c r="E479" s="679">
        <v>11.45</v>
      </c>
      <c r="F479" s="679"/>
      <c r="G479" s="679"/>
      <c r="H479" s="679">
        <v>11.27</v>
      </c>
      <c r="I479" s="679"/>
      <c r="J479" s="679"/>
      <c r="K479" s="679"/>
      <c r="L479" s="679"/>
      <c r="M479" s="679"/>
      <c r="N479" s="679"/>
      <c r="O479" s="679"/>
      <c r="P479" s="679"/>
      <c r="Q479" s="679"/>
      <c r="R479" s="679">
        <v>10.94</v>
      </c>
      <c r="S479" s="679">
        <v>10.85</v>
      </c>
    </row>
    <row r="480" spans="3:19">
      <c r="C480" s="692">
        <v>45494</v>
      </c>
      <c r="E480" s="679">
        <v>11.36</v>
      </c>
      <c r="F480" s="679"/>
      <c r="G480" s="679"/>
      <c r="H480" s="679">
        <v>11.4</v>
      </c>
      <c r="I480" s="679"/>
      <c r="J480" s="679"/>
      <c r="K480" s="679"/>
      <c r="L480" s="679"/>
      <c r="M480" s="679"/>
      <c r="N480" s="679"/>
      <c r="O480" s="679"/>
      <c r="P480" s="679"/>
      <c r="Q480" s="679"/>
      <c r="R480" s="679">
        <v>11.05</v>
      </c>
      <c r="S480" s="679">
        <v>11</v>
      </c>
    </row>
    <row r="481" spans="3:19">
      <c r="C481" s="692">
        <v>45495</v>
      </c>
      <c r="E481" s="679">
        <v>10.69</v>
      </c>
      <c r="F481" s="679">
        <v>10.75</v>
      </c>
      <c r="G481" s="679">
        <v>10.67</v>
      </c>
      <c r="H481" s="679">
        <v>10.81</v>
      </c>
      <c r="I481" s="679">
        <v>10.6</v>
      </c>
      <c r="J481" s="679">
        <v>10.86</v>
      </c>
      <c r="K481" s="679">
        <v>10.45</v>
      </c>
      <c r="L481" s="679">
        <v>10.65</v>
      </c>
      <c r="M481" s="679">
        <v>10.68</v>
      </c>
      <c r="N481" s="679">
        <v>10.63</v>
      </c>
      <c r="O481" s="679">
        <v>10.77</v>
      </c>
      <c r="P481" s="679">
        <v>10.74</v>
      </c>
      <c r="Q481" s="679">
        <v>10.62</v>
      </c>
      <c r="R481" s="679">
        <v>10.61</v>
      </c>
      <c r="S481" s="679">
        <v>10.47</v>
      </c>
    </row>
    <row r="482" spans="3:19">
      <c r="C482" s="692">
        <v>45496</v>
      </c>
      <c r="E482" s="679">
        <v>11.27</v>
      </c>
      <c r="F482" s="679"/>
      <c r="G482" s="679"/>
      <c r="H482" s="679">
        <v>11.3</v>
      </c>
      <c r="I482" s="679"/>
      <c r="J482" s="679"/>
      <c r="K482" s="679"/>
      <c r="L482" s="679"/>
      <c r="M482" s="679"/>
      <c r="N482" s="679"/>
      <c r="O482" s="679"/>
      <c r="P482" s="679"/>
      <c r="Q482" s="679"/>
      <c r="R482" s="679">
        <v>11.15</v>
      </c>
      <c r="S482" s="679">
        <v>11.04</v>
      </c>
    </row>
    <row r="483" spans="3:19">
      <c r="C483" s="692">
        <v>45497</v>
      </c>
      <c r="E483" s="679">
        <v>11.17</v>
      </c>
      <c r="F483" s="679">
        <v>10.86</v>
      </c>
      <c r="G483" s="679">
        <v>10.81</v>
      </c>
      <c r="H483" s="679">
        <v>10.66</v>
      </c>
      <c r="I483" s="679">
        <v>10.73</v>
      </c>
      <c r="J483" s="679">
        <v>10.55</v>
      </c>
      <c r="K483" s="679">
        <v>10.47</v>
      </c>
      <c r="L483" s="679">
        <v>10.48</v>
      </c>
      <c r="M483" s="679">
        <v>10.43</v>
      </c>
      <c r="N483" s="679">
        <v>10.33</v>
      </c>
      <c r="O483" s="679">
        <v>10.43</v>
      </c>
      <c r="P483" s="679">
        <v>10.37</v>
      </c>
      <c r="Q483" s="679">
        <v>10.4</v>
      </c>
      <c r="R483" s="679">
        <v>10.25</v>
      </c>
      <c r="S483" s="679">
        <v>10.199999999999999</v>
      </c>
    </row>
    <row r="484" spans="3:19">
      <c r="C484" s="692">
        <v>45498</v>
      </c>
      <c r="E484" s="679">
        <v>10.76</v>
      </c>
      <c r="F484" s="679">
        <v>10.68</v>
      </c>
      <c r="G484" s="679">
        <v>10.73</v>
      </c>
      <c r="H484" s="679">
        <v>10.51</v>
      </c>
      <c r="I484" s="679">
        <v>10.46</v>
      </c>
      <c r="J484" s="679">
        <v>10.3</v>
      </c>
      <c r="K484" s="679">
        <v>10.210000000000001</v>
      </c>
      <c r="L484" s="679">
        <v>10.34</v>
      </c>
      <c r="M484" s="679">
        <v>10.32</v>
      </c>
      <c r="N484" s="679">
        <v>10.15</v>
      </c>
      <c r="O484" s="679">
        <v>10.47</v>
      </c>
      <c r="P484" s="679">
        <v>10.29</v>
      </c>
      <c r="Q484" s="679">
        <v>10.36</v>
      </c>
      <c r="R484" s="679">
        <v>10.130000000000001</v>
      </c>
      <c r="S484" s="679">
        <v>10.130000000000001</v>
      </c>
    </row>
    <row r="485" spans="3:19">
      <c r="C485" s="692">
        <v>45499</v>
      </c>
      <c r="E485" s="679">
        <v>11.12</v>
      </c>
      <c r="F485" s="679">
        <v>11.05</v>
      </c>
      <c r="G485" s="679">
        <v>10.82</v>
      </c>
      <c r="H485" s="679">
        <v>10.75</v>
      </c>
      <c r="I485" s="679">
        <v>10.54</v>
      </c>
      <c r="J485" s="679">
        <v>10.5</v>
      </c>
      <c r="K485" s="679">
        <v>10.36</v>
      </c>
      <c r="L485" s="679">
        <v>10.49</v>
      </c>
      <c r="M485" s="679">
        <v>10.35</v>
      </c>
      <c r="N485" s="679">
        <v>10.220000000000001</v>
      </c>
      <c r="O485" s="679">
        <v>10.34</v>
      </c>
      <c r="P485" s="679">
        <v>10.34</v>
      </c>
      <c r="Q485" s="679">
        <v>10.29</v>
      </c>
      <c r="R485" s="679">
        <v>10.130000000000001</v>
      </c>
      <c r="S485" s="679">
        <v>10.14</v>
      </c>
    </row>
    <row r="486" spans="3:19">
      <c r="C486" s="692">
        <v>45500</v>
      </c>
      <c r="E486" s="679">
        <v>10.85</v>
      </c>
      <c r="F486" s="679"/>
      <c r="G486" s="679"/>
      <c r="H486" s="679">
        <v>10.5</v>
      </c>
      <c r="I486" s="679"/>
      <c r="J486" s="679"/>
      <c r="K486" s="679"/>
      <c r="L486" s="679"/>
      <c r="M486" s="679"/>
      <c r="N486" s="679"/>
      <c r="O486" s="679"/>
      <c r="P486" s="679"/>
      <c r="Q486" s="679"/>
      <c r="R486" s="679">
        <v>10.47</v>
      </c>
      <c r="S486" s="679">
        <v>10.41</v>
      </c>
    </row>
    <row r="487" spans="3:19">
      <c r="C487" s="692">
        <v>45501</v>
      </c>
      <c r="E487" s="679">
        <v>11.05</v>
      </c>
      <c r="F487" s="679"/>
      <c r="G487" s="679"/>
      <c r="H487" s="679">
        <v>11.18</v>
      </c>
      <c r="I487" s="679"/>
      <c r="J487" s="679"/>
      <c r="K487" s="679"/>
      <c r="L487" s="679"/>
      <c r="M487" s="679"/>
      <c r="N487" s="679"/>
      <c r="O487" s="679"/>
      <c r="P487" s="679"/>
      <c r="Q487" s="679"/>
      <c r="R487" s="679">
        <v>10.55</v>
      </c>
      <c r="S487" s="679">
        <v>10.59</v>
      </c>
    </row>
    <row r="488" spans="3:19">
      <c r="C488" s="692">
        <v>45502</v>
      </c>
      <c r="E488" s="679">
        <v>11.06</v>
      </c>
      <c r="F488" s="679">
        <v>10.79</v>
      </c>
      <c r="G488" s="679">
        <v>10.87</v>
      </c>
      <c r="H488" s="679">
        <v>10.73</v>
      </c>
      <c r="I488" s="679">
        <v>10.58</v>
      </c>
      <c r="J488" s="679">
        <v>10.66</v>
      </c>
      <c r="K488" s="679">
        <v>10.7</v>
      </c>
      <c r="L488" s="679">
        <v>10.57</v>
      </c>
      <c r="M488" s="679">
        <v>10.58</v>
      </c>
      <c r="N488" s="679">
        <v>10.58</v>
      </c>
      <c r="O488" s="679">
        <v>10.68</v>
      </c>
      <c r="P488" s="679">
        <v>10.41</v>
      </c>
      <c r="Q488" s="679">
        <v>10.61</v>
      </c>
      <c r="R488" s="679">
        <v>10.47</v>
      </c>
      <c r="S488" s="679">
        <v>10.59</v>
      </c>
    </row>
    <row r="489" spans="3:19">
      <c r="C489" s="692">
        <v>45503</v>
      </c>
      <c r="E489" s="679">
        <v>10.96</v>
      </c>
      <c r="F489" s="679"/>
      <c r="G489" s="679"/>
      <c r="H489" s="679">
        <v>10.83</v>
      </c>
      <c r="I489" s="679"/>
      <c r="J489" s="679"/>
      <c r="K489" s="679"/>
      <c r="L489" s="679"/>
      <c r="M489" s="679"/>
      <c r="N489" s="679"/>
      <c r="O489" s="679"/>
      <c r="P489" s="679"/>
      <c r="Q489" s="679"/>
      <c r="R489" s="679">
        <v>10.56</v>
      </c>
      <c r="S489" s="679">
        <v>10.5</v>
      </c>
    </row>
    <row r="490" spans="3:19">
      <c r="C490" s="692">
        <v>45504</v>
      </c>
      <c r="E490" s="679">
        <v>10.73</v>
      </c>
      <c r="F490" s="679">
        <v>10.68</v>
      </c>
      <c r="G490" s="679">
        <v>10.61</v>
      </c>
      <c r="H490" s="679">
        <v>10.39</v>
      </c>
      <c r="I490" s="679">
        <v>10.45</v>
      </c>
      <c r="J490" s="679">
        <v>10.26</v>
      </c>
      <c r="K490" s="679">
        <v>10.01</v>
      </c>
      <c r="L490" s="679">
        <v>10.02</v>
      </c>
      <c r="M490" s="679">
        <v>10.15</v>
      </c>
      <c r="N490" s="679">
        <v>10.16</v>
      </c>
      <c r="O490" s="679">
        <v>10.130000000000001</v>
      </c>
      <c r="P490" s="679">
        <v>10.029999999999999</v>
      </c>
      <c r="Q490" s="679">
        <v>10.02</v>
      </c>
      <c r="R490" s="679">
        <v>9.86</v>
      </c>
      <c r="S490" s="679">
        <v>9.83</v>
      </c>
    </row>
    <row r="491" spans="3:19">
      <c r="C491" s="692">
        <v>45505</v>
      </c>
      <c r="E491" s="679">
        <v>10.9</v>
      </c>
      <c r="F491" s="679">
        <v>10.78</v>
      </c>
      <c r="G491" s="679">
        <v>10.67</v>
      </c>
      <c r="H491" s="679">
        <v>10.47</v>
      </c>
      <c r="I491" s="679">
        <v>10.54</v>
      </c>
      <c r="J491" s="679">
        <v>10.61</v>
      </c>
      <c r="K491" s="679">
        <v>10.47</v>
      </c>
      <c r="L491" s="679">
        <v>10.32</v>
      </c>
      <c r="M491" s="679">
        <v>10.36</v>
      </c>
      <c r="N491" s="679">
        <v>10.32</v>
      </c>
      <c r="O491" s="679">
        <v>10.36</v>
      </c>
      <c r="P491" s="679">
        <v>10.32</v>
      </c>
      <c r="Q491" s="679">
        <v>10.34</v>
      </c>
      <c r="R491" s="679">
        <v>10.35</v>
      </c>
      <c r="S491" s="679">
        <v>10.37</v>
      </c>
    </row>
    <row r="492" spans="3:19">
      <c r="C492" s="692">
        <v>45506</v>
      </c>
      <c r="E492" s="679">
        <v>10.76</v>
      </c>
      <c r="F492" s="679">
        <v>10.8</v>
      </c>
      <c r="G492" s="679">
        <v>10.59</v>
      </c>
      <c r="H492" s="679">
        <v>10.44</v>
      </c>
      <c r="I492" s="679">
        <v>10.52</v>
      </c>
      <c r="J492" s="679">
        <v>10.3</v>
      </c>
      <c r="K492" s="679">
        <v>10.32</v>
      </c>
      <c r="L492" s="679">
        <v>10.59</v>
      </c>
      <c r="M492" s="679">
        <v>10.18</v>
      </c>
      <c r="N492" s="679">
        <v>10.130000000000001</v>
      </c>
      <c r="O492" s="679">
        <v>10.18</v>
      </c>
      <c r="P492" s="679">
        <v>10.39</v>
      </c>
      <c r="Q492" s="679">
        <v>10.210000000000001</v>
      </c>
      <c r="R492" s="679">
        <v>10.41</v>
      </c>
      <c r="S492" s="679">
        <v>10.36</v>
      </c>
    </row>
    <row r="493" spans="3:19">
      <c r="C493" s="692">
        <v>45507</v>
      </c>
      <c r="E493" s="679">
        <v>10.99</v>
      </c>
      <c r="F493" s="679"/>
      <c r="G493" s="679"/>
      <c r="H493" s="679">
        <v>10.87</v>
      </c>
      <c r="I493" s="679"/>
      <c r="J493" s="679"/>
      <c r="K493" s="679"/>
      <c r="L493" s="679"/>
      <c r="M493" s="679"/>
      <c r="N493" s="679"/>
      <c r="O493" s="679"/>
      <c r="P493" s="679"/>
      <c r="Q493" s="679"/>
      <c r="R493" s="679">
        <v>10.66</v>
      </c>
      <c r="S493" s="679">
        <v>10.46</v>
      </c>
    </row>
    <row r="494" spans="3:19">
      <c r="C494" s="692">
        <v>45508</v>
      </c>
      <c r="E494" s="679">
        <v>11.54</v>
      </c>
      <c r="F494" s="679"/>
      <c r="G494" s="679"/>
      <c r="H494" s="679">
        <v>11.01</v>
      </c>
      <c r="I494" s="679"/>
      <c r="J494" s="679"/>
      <c r="K494" s="679"/>
      <c r="L494" s="679"/>
      <c r="M494" s="679"/>
      <c r="N494" s="679"/>
      <c r="O494" s="679"/>
      <c r="P494" s="679"/>
      <c r="Q494" s="679"/>
      <c r="R494" s="679">
        <v>11.04</v>
      </c>
      <c r="S494" s="679">
        <v>10.3</v>
      </c>
    </row>
    <row r="495" spans="3:19">
      <c r="C495" s="692">
        <v>45509</v>
      </c>
      <c r="E495" s="679">
        <v>11.09</v>
      </c>
      <c r="F495" s="679">
        <v>10.99</v>
      </c>
      <c r="G495" s="679">
        <v>10.89</v>
      </c>
      <c r="H495" s="679">
        <v>10.8</v>
      </c>
      <c r="I495" s="679">
        <v>10.8</v>
      </c>
      <c r="J495" s="679">
        <v>10.79</v>
      </c>
      <c r="K495" s="679">
        <v>10.3</v>
      </c>
      <c r="L495" s="679">
        <v>10.41</v>
      </c>
      <c r="M495" s="679">
        <v>10.45</v>
      </c>
      <c r="N495" s="679">
        <v>10.35</v>
      </c>
      <c r="O495" s="679">
        <v>10.7</v>
      </c>
      <c r="P495" s="679">
        <v>10.4</v>
      </c>
      <c r="Q495" s="679">
        <v>10.45</v>
      </c>
      <c r="R495" s="679">
        <v>10.15</v>
      </c>
      <c r="S495" s="679">
        <v>10.199999999999999</v>
      </c>
    </row>
    <row r="496" spans="3:19">
      <c r="C496" s="692">
        <v>45510</v>
      </c>
      <c r="E496" s="679">
        <v>10.52</v>
      </c>
      <c r="F496" s="679"/>
      <c r="G496" s="679"/>
      <c r="H496" s="679">
        <v>10.27</v>
      </c>
      <c r="I496" s="679"/>
      <c r="J496" s="679"/>
      <c r="K496" s="679"/>
      <c r="L496" s="679"/>
      <c r="M496" s="679"/>
      <c r="N496" s="679"/>
      <c r="O496" s="679"/>
      <c r="P496" s="679"/>
      <c r="Q496" s="679"/>
      <c r="R496" s="679">
        <v>10.119999999999999</v>
      </c>
      <c r="S496" s="679">
        <v>10.220000000000001</v>
      </c>
    </row>
    <row r="497" spans="3:19">
      <c r="C497" s="692">
        <v>45511</v>
      </c>
      <c r="E497" s="679">
        <v>10.87</v>
      </c>
      <c r="F497" s="679">
        <v>10.87</v>
      </c>
      <c r="G497" s="679">
        <v>10.88</v>
      </c>
      <c r="H497" s="679">
        <v>10.5</v>
      </c>
      <c r="I497" s="679">
        <v>10.45</v>
      </c>
      <c r="J497" s="679">
        <v>10.53</v>
      </c>
      <c r="K497" s="679">
        <v>10.3</v>
      </c>
      <c r="L497" s="679">
        <v>10.39</v>
      </c>
      <c r="M497" s="679">
        <v>10.3</v>
      </c>
      <c r="N497" s="679">
        <v>10.33</v>
      </c>
      <c r="O497" s="679">
        <v>10.27</v>
      </c>
      <c r="P497" s="679">
        <v>10.3</v>
      </c>
      <c r="Q497" s="679">
        <v>10.36</v>
      </c>
      <c r="R497" s="679">
        <v>10.199999999999999</v>
      </c>
      <c r="S497" s="679">
        <v>10.1</v>
      </c>
    </row>
    <row r="498" spans="3:19">
      <c r="C498" s="692">
        <v>45512</v>
      </c>
      <c r="E498" s="679">
        <v>11.4</v>
      </c>
      <c r="F498" s="679"/>
      <c r="G498" s="679"/>
      <c r="H498" s="679">
        <v>11.03</v>
      </c>
      <c r="I498" s="679"/>
      <c r="J498" s="679"/>
      <c r="K498" s="679"/>
      <c r="L498" s="679"/>
      <c r="M498" s="679"/>
      <c r="N498" s="679"/>
      <c r="O498" s="679"/>
      <c r="P498" s="679"/>
      <c r="Q498" s="679"/>
      <c r="R498" s="679">
        <v>10.71</v>
      </c>
      <c r="S498" s="679">
        <v>10.77</v>
      </c>
    </row>
    <row r="499" spans="3:19">
      <c r="C499" s="692">
        <v>45513</v>
      </c>
      <c r="E499" s="679">
        <v>10.95</v>
      </c>
      <c r="F499" s="679">
        <v>10.9</v>
      </c>
      <c r="G499" s="679">
        <v>10.91</v>
      </c>
      <c r="H499" s="679">
        <v>10.72</v>
      </c>
      <c r="I499" s="679">
        <v>10.65</v>
      </c>
      <c r="J499" s="679">
        <v>10.68</v>
      </c>
      <c r="K499" s="679">
        <v>10.66</v>
      </c>
      <c r="L499" s="679">
        <v>10.91</v>
      </c>
      <c r="M499" s="679">
        <v>10.93</v>
      </c>
      <c r="N499" s="679">
        <v>10.84</v>
      </c>
      <c r="O499" s="679">
        <v>10.77</v>
      </c>
      <c r="P499" s="679">
        <v>10.79</v>
      </c>
      <c r="Q499" s="679">
        <v>10.72</v>
      </c>
      <c r="R499" s="679">
        <v>10.46</v>
      </c>
      <c r="S499" s="679">
        <v>10.52</v>
      </c>
    </row>
    <row r="500" spans="3:19">
      <c r="C500" s="692">
        <v>45514</v>
      </c>
      <c r="E500" s="679">
        <v>11.29</v>
      </c>
      <c r="F500" s="679"/>
      <c r="G500" s="679"/>
      <c r="H500" s="679">
        <v>10.92</v>
      </c>
      <c r="I500" s="679"/>
      <c r="J500" s="679"/>
      <c r="K500" s="679"/>
      <c r="L500" s="679"/>
      <c r="M500" s="679"/>
      <c r="N500" s="679"/>
      <c r="O500" s="679"/>
      <c r="P500" s="679"/>
      <c r="Q500" s="679"/>
      <c r="R500" s="679">
        <v>10.5</v>
      </c>
      <c r="S500" s="679">
        <v>10.46</v>
      </c>
    </row>
    <row r="501" spans="3:19">
      <c r="C501" s="692">
        <v>45515</v>
      </c>
      <c r="E501" s="679">
        <v>10.96</v>
      </c>
      <c r="F501" s="679">
        <v>10.84</v>
      </c>
      <c r="G501" s="679"/>
      <c r="H501" s="679"/>
      <c r="I501" s="679"/>
      <c r="J501" s="679"/>
      <c r="K501" s="679"/>
      <c r="L501" s="679"/>
      <c r="M501" s="679"/>
      <c r="N501" s="679"/>
      <c r="O501" s="679"/>
      <c r="P501" s="679"/>
      <c r="Q501" s="679"/>
      <c r="R501" s="679">
        <v>10.48</v>
      </c>
      <c r="S501" s="679">
        <v>10.199999999999999</v>
      </c>
    </row>
    <row r="502" spans="3:19">
      <c r="C502" s="692">
        <v>45516</v>
      </c>
      <c r="E502" s="679">
        <v>11.42</v>
      </c>
      <c r="F502" s="679">
        <v>11.11</v>
      </c>
      <c r="G502" s="679">
        <v>10.85</v>
      </c>
      <c r="H502" s="679">
        <v>10.72</v>
      </c>
      <c r="I502" s="679">
        <v>10.58</v>
      </c>
      <c r="J502" s="679">
        <v>10.52</v>
      </c>
      <c r="K502" s="679">
        <v>10.39</v>
      </c>
      <c r="L502" s="679">
        <v>10.82</v>
      </c>
      <c r="M502" s="679">
        <v>10.66</v>
      </c>
      <c r="N502" s="679">
        <v>10.54</v>
      </c>
      <c r="O502" s="679">
        <v>10.55</v>
      </c>
      <c r="P502" s="679">
        <v>10.41</v>
      </c>
      <c r="Q502" s="679">
        <v>10.34</v>
      </c>
      <c r="R502" s="679">
        <v>10.220000000000001</v>
      </c>
      <c r="S502" s="679">
        <v>9.92</v>
      </c>
    </row>
    <row r="503" spans="3:19">
      <c r="C503" s="692">
        <v>45517</v>
      </c>
      <c r="E503" s="679">
        <v>11.04</v>
      </c>
      <c r="F503" s="679"/>
      <c r="G503" s="679"/>
      <c r="H503" s="679">
        <v>11.12</v>
      </c>
      <c r="I503" s="679"/>
      <c r="J503" s="679"/>
      <c r="K503" s="679"/>
      <c r="L503" s="679"/>
      <c r="M503" s="679"/>
      <c r="N503" s="679"/>
      <c r="O503" s="679"/>
      <c r="P503" s="679"/>
      <c r="Q503" s="679"/>
      <c r="R503" s="679">
        <v>10.55</v>
      </c>
      <c r="S503" s="679">
        <v>10.37</v>
      </c>
    </row>
    <row r="504" spans="3:19">
      <c r="C504" s="692">
        <v>45518</v>
      </c>
      <c r="E504" s="679">
        <v>10.87</v>
      </c>
      <c r="F504" s="679">
        <v>10.56</v>
      </c>
      <c r="G504" s="679">
        <v>10.55</v>
      </c>
      <c r="H504" s="679">
        <v>10.37</v>
      </c>
      <c r="I504" s="679">
        <v>10.35</v>
      </c>
      <c r="J504" s="679">
        <v>10.75</v>
      </c>
      <c r="K504" s="679">
        <v>10.39</v>
      </c>
      <c r="L504" s="679">
        <v>10.83</v>
      </c>
      <c r="M504" s="679">
        <v>10.65</v>
      </c>
      <c r="N504" s="679">
        <v>10.49</v>
      </c>
      <c r="O504" s="679">
        <v>10.76</v>
      </c>
      <c r="P504" s="679">
        <v>10.61</v>
      </c>
      <c r="Q504" s="679">
        <v>10.67</v>
      </c>
      <c r="R504" s="679">
        <v>10.57</v>
      </c>
      <c r="S504" s="679">
        <v>10.38</v>
      </c>
    </row>
    <row r="505" spans="3:19">
      <c r="C505" s="692">
        <v>45519</v>
      </c>
      <c r="E505" s="679">
        <v>11</v>
      </c>
      <c r="F505" s="679"/>
      <c r="G505" s="679"/>
      <c r="H505" s="679">
        <v>11.02</v>
      </c>
      <c r="I505" s="679"/>
      <c r="J505" s="679"/>
      <c r="K505" s="679"/>
      <c r="L505" s="679"/>
      <c r="M505" s="679"/>
      <c r="N505" s="679"/>
      <c r="O505" s="679"/>
      <c r="P505" s="679"/>
      <c r="Q505" s="679"/>
      <c r="R505" s="679">
        <v>10.220000000000001</v>
      </c>
      <c r="S505" s="679">
        <v>10.27</v>
      </c>
    </row>
    <row r="506" spans="3:19">
      <c r="C506" s="692">
        <v>45520</v>
      </c>
      <c r="E506" s="679">
        <v>10.25</v>
      </c>
      <c r="F506" s="679">
        <v>9.11</v>
      </c>
      <c r="G506" s="679">
        <v>9.27</v>
      </c>
      <c r="H506" s="679">
        <v>8.94</v>
      </c>
      <c r="I506" s="679">
        <v>9.25</v>
      </c>
      <c r="J506" s="679">
        <v>9.25</v>
      </c>
      <c r="K506" s="679">
        <v>9.24</v>
      </c>
      <c r="L506" s="679">
        <v>10.08</v>
      </c>
      <c r="M506" s="679">
        <v>10.28</v>
      </c>
      <c r="N506" s="679">
        <v>10.46</v>
      </c>
      <c r="O506" s="679">
        <v>10.4</v>
      </c>
      <c r="P506" s="679">
        <v>10.4</v>
      </c>
      <c r="Q506" s="679">
        <v>10.31</v>
      </c>
      <c r="R506" s="679">
        <v>10.19</v>
      </c>
      <c r="S506" s="679">
        <v>9.98</v>
      </c>
    </row>
    <row r="507" spans="3:19">
      <c r="C507" s="692">
        <v>45521</v>
      </c>
      <c r="E507" s="679">
        <v>11.01</v>
      </c>
      <c r="F507" s="679"/>
      <c r="G507" s="679"/>
      <c r="H507" s="679">
        <v>10.84</v>
      </c>
      <c r="I507" s="679"/>
      <c r="J507" s="679"/>
      <c r="K507" s="679"/>
      <c r="L507" s="679"/>
      <c r="M507" s="679"/>
      <c r="N507" s="679"/>
      <c r="O507" s="679"/>
      <c r="P507" s="679"/>
      <c r="Q507" s="679"/>
      <c r="R507" s="679">
        <v>10.199999999999999</v>
      </c>
      <c r="S507" s="679">
        <v>10.29</v>
      </c>
    </row>
    <row r="508" spans="3:19">
      <c r="C508" s="692">
        <v>45522</v>
      </c>
      <c r="E508" s="679">
        <v>11.04</v>
      </c>
      <c r="F508" s="679"/>
      <c r="G508" s="679"/>
      <c r="H508" s="679">
        <v>10.56</v>
      </c>
      <c r="I508" s="679"/>
      <c r="J508" s="679"/>
      <c r="K508" s="679"/>
      <c r="L508" s="679"/>
      <c r="M508" s="679"/>
      <c r="N508" s="679"/>
      <c r="O508" s="679"/>
      <c r="P508" s="679"/>
      <c r="Q508" s="679"/>
      <c r="R508" s="679">
        <v>10.119999999999999</v>
      </c>
      <c r="S508" s="679">
        <v>10.11</v>
      </c>
    </row>
    <row r="509" spans="3:19">
      <c r="C509" s="692">
        <v>45523</v>
      </c>
      <c r="E509" s="679">
        <v>10.76</v>
      </c>
      <c r="F509" s="679">
        <v>10.7</v>
      </c>
      <c r="G509" s="679">
        <v>10.75</v>
      </c>
      <c r="H509" s="679">
        <v>10.55</v>
      </c>
      <c r="I509" s="679">
        <v>10.56</v>
      </c>
      <c r="J509" s="679">
        <v>10.5</v>
      </c>
      <c r="K509" s="679">
        <v>10.25</v>
      </c>
      <c r="L509" s="679">
        <v>10.220000000000001</v>
      </c>
      <c r="M509" s="679">
        <v>10.46</v>
      </c>
      <c r="N509" s="679">
        <v>10.29</v>
      </c>
      <c r="O509" s="679">
        <v>10.37</v>
      </c>
      <c r="P509" s="679">
        <v>10.32</v>
      </c>
      <c r="Q509" s="679">
        <v>10.26</v>
      </c>
      <c r="R509" s="679">
        <v>10.1</v>
      </c>
      <c r="S509" s="679">
        <v>10.06</v>
      </c>
    </row>
    <row r="510" spans="3:19">
      <c r="C510" s="692">
        <v>45524</v>
      </c>
      <c r="E510" s="679">
        <v>11.4</v>
      </c>
      <c r="F510" s="679"/>
      <c r="G510" s="679"/>
      <c r="H510" s="679"/>
      <c r="I510" s="679">
        <v>11.35</v>
      </c>
      <c r="J510" s="679"/>
      <c r="K510" s="679"/>
      <c r="L510" s="679"/>
      <c r="M510" s="679"/>
      <c r="N510" s="679"/>
      <c r="O510" s="679"/>
      <c r="P510" s="679"/>
      <c r="Q510" s="679"/>
      <c r="R510" s="679">
        <v>10.69</v>
      </c>
      <c r="S510" s="679">
        <v>10.7</v>
      </c>
    </row>
    <row r="511" spans="3:19">
      <c r="C511" s="692">
        <v>45525</v>
      </c>
      <c r="E511" s="679">
        <v>11.02</v>
      </c>
      <c r="F511" s="679">
        <v>10.96</v>
      </c>
      <c r="G511" s="679">
        <v>10.85</v>
      </c>
      <c r="H511" s="679">
        <v>10.7</v>
      </c>
      <c r="I511" s="679">
        <v>10.78</v>
      </c>
      <c r="J511" s="679">
        <v>10.89</v>
      </c>
      <c r="K511" s="679">
        <v>10.65</v>
      </c>
      <c r="L511" s="679">
        <v>10.82</v>
      </c>
      <c r="M511" s="679">
        <v>10.65</v>
      </c>
      <c r="N511" s="679">
        <v>10.66</v>
      </c>
      <c r="O511" s="679">
        <v>10.75</v>
      </c>
      <c r="P511" s="679">
        <v>10.8</v>
      </c>
      <c r="Q511" s="679">
        <v>10.93</v>
      </c>
      <c r="R511" s="679">
        <v>10.75</v>
      </c>
      <c r="S511" s="679">
        <v>10.7</v>
      </c>
    </row>
    <row r="512" spans="3:19">
      <c r="C512" s="692">
        <v>45526</v>
      </c>
      <c r="E512" s="679">
        <v>10.88</v>
      </c>
      <c r="F512" s="679"/>
      <c r="G512" s="679"/>
      <c r="H512" s="679">
        <v>11.02</v>
      </c>
      <c r="I512" s="679"/>
      <c r="J512" s="679"/>
      <c r="K512" s="679"/>
      <c r="L512" s="679"/>
      <c r="M512" s="679"/>
      <c r="N512" s="679"/>
      <c r="O512" s="679"/>
      <c r="P512" s="679"/>
      <c r="Q512" s="679"/>
      <c r="R512" s="679">
        <v>10.5</v>
      </c>
      <c r="S512" s="679">
        <v>10.23</v>
      </c>
    </row>
    <row r="513" spans="3:19">
      <c r="C513" s="692">
        <v>45527</v>
      </c>
      <c r="E513" s="679">
        <v>11.03</v>
      </c>
      <c r="F513" s="679">
        <v>10.81</v>
      </c>
      <c r="G513" s="679">
        <v>10.55</v>
      </c>
      <c r="H513" s="679">
        <v>10.37</v>
      </c>
      <c r="I513" s="679">
        <v>10.34</v>
      </c>
      <c r="J513" s="679">
        <v>10.31</v>
      </c>
      <c r="K513" s="679">
        <v>10.4</v>
      </c>
      <c r="L513" s="679">
        <v>10.199999999999999</v>
      </c>
      <c r="M513" s="679">
        <v>10.56</v>
      </c>
      <c r="N513" s="679">
        <v>10.32</v>
      </c>
      <c r="O513" s="679">
        <v>10.52</v>
      </c>
      <c r="P513" s="679">
        <v>10.47</v>
      </c>
      <c r="Q513" s="679">
        <v>10.44</v>
      </c>
      <c r="R513" s="679">
        <v>10.29</v>
      </c>
      <c r="S513" s="679">
        <v>10.27</v>
      </c>
    </row>
    <row r="514" spans="3:19">
      <c r="C514" s="692">
        <v>45528</v>
      </c>
      <c r="E514" s="679">
        <v>10.82</v>
      </c>
      <c r="F514" s="679"/>
      <c r="G514" s="679"/>
      <c r="H514" s="679">
        <v>10.55</v>
      </c>
      <c r="I514" s="679"/>
      <c r="J514" s="679"/>
      <c r="K514" s="679"/>
      <c r="L514" s="679"/>
      <c r="M514" s="679"/>
      <c r="N514" s="679"/>
      <c r="O514" s="679"/>
      <c r="P514" s="679"/>
      <c r="Q514" s="679"/>
      <c r="R514" s="679">
        <v>10.32</v>
      </c>
      <c r="S514" s="679">
        <v>10.29</v>
      </c>
    </row>
    <row r="515" spans="3:19">
      <c r="C515" s="692">
        <v>45529</v>
      </c>
      <c r="E515" s="679">
        <v>11.14</v>
      </c>
      <c r="F515" s="679"/>
      <c r="G515" s="679"/>
      <c r="H515" s="679">
        <v>11.1</v>
      </c>
      <c r="I515" s="679"/>
      <c r="J515" s="679"/>
      <c r="K515" s="679"/>
      <c r="L515" s="679"/>
      <c r="M515" s="679"/>
      <c r="N515" s="679"/>
      <c r="O515" s="679"/>
      <c r="P515" s="679"/>
      <c r="Q515" s="679"/>
      <c r="R515" s="679">
        <v>10.88</v>
      </c>
      <c r="S515" s="679">
        <v>10.9</v>
      </c>
    </row>
    <row r="516" spans="3:19">
      <c r="C516" s="692">
        <v>45530</v>
      </c>
      <c r="E516" s="679">
        <v>10.69</v>
      </c>
      <c r="F516" s="679">
        <v>10.64</v>
      </c>
      <c r="G516" s="679">
        <v>10.66</v>
      </c>
      <c r="H516" s="679">
        <v>10.75</v>
      </c>
      <c r="I516" s="679">
        <v>10.55</v>
      </c>
      <c r="J516" s="679">
        <v>10.53</v>
      </c>
      <c r="K516" s="679">
        <v>10.58</v>
      </c>
      <c r="L516" s="679">
        <v>10.53</v>
      </c>
      <c r="M516" s="679">
        <v>10.62</v>
      </c>
      <c r="N516" s="679">
        <v>10.64</v>
      </c>
      <c r="O516" s="679">
        <v>10.6</v>
      </c>
      <c r="P516" s="679">
        <v>10.64</v>
      </c>
      <c r="Q516" s="679">
        <v>10.61</v>
      </c>
      <c r="R516" s="679">
        <v>10.54</v>
      </c>
      <c r="S516" s="679">
        <v>10.73</v>
      </c>
    </row>
    <row r="517" spans="3:19">
      <c r="C517" s="692">
        <v>45531</v>
      </c>
      <c r="E517" s="679">
        <v>11.29</v>
      </c>
      <c r="F517" s="679"/>
      <c r="G517" s="679"/>
      <c r="H517" s="679">
        <v>10.93</v>
      </c>
      <c r="I517" s="679"/>
      <c r="J517" s="679"/>
      <c r="K517" s="679"/>
      <c r="L517" s="679"/>
      <c r="M517" s="679"/>
      <c r="N517" s="679"/>
      <c r="O517" s="679"/>
      <c r="P517" s="679"/>
      <c r="Q517" s="679"/>
      <c r="R517" s="679">
        <v>10.43</v>
      </c>
      <c r="S517" s="679">
        <v>10.4</v>
      </c>
    </row>
    <row r="518" spans="3:19">
      <c r="C518" s="692">
        <v>45532</v>
      </c>
      <c r="E518" s="679">
        <v>10.99</v>
      </c>
      <c r="F518" s="679">
        <v>10.71</v>
      </c>
      <c r="G518" s="679">
        <v>10.76</v>
      </c>
      <c r="H518" s="679">
        <v>10.72</v>
      </c>
      <c r="I518" s="679">
        <v>10.57</v>
      </c>
      <c r="J518" s="679">
        <v>10.51</v>
      </c>
      <c r="K518" s="679">
        <v>10.31</v>
      </c>
      <c r="L518" s="679">
        <v>10.19</v>
      </c>
      <c r="M518" s="679">
        <v>10.1</v>
      </c>
      <c r="N518" s="679">
        <v>10.4</v>
      </c>
      <c r="O518" s="679">
        <v>10.24</v>
      </c>
      <c r="P518" s="679">
        <v>10.24</v>
      </c>
      <c r="Q518" s="679">
        <v>10.24</v>
      </c>
      <c r="R518" s="679">
        <v>10.16</v>
      </c>
      <c r="S518" s="679">
        <v>10.130000000000001</v>
      </c>
    </row>
    <row r="519" spans="3:19">
      <c r="C519" s="692">
        <v>45533</v>
      </c>
      <c r="E519" s="679">
        <v>11.05</v>
      </c>
      <c r="F519" s="679"/>
      <c r="G519" s="679"/>
      <c r="H519" s="679">
        <v>10.6</v>
      </c>
      <c r="I519" s="679"/>
      <c r="J519" s="679"/>
      <c r="K519" s="679"/>
      <c r="L519" s="679"/>
      <c r="M519" s="679"/>
      <c r="N519" s="679"/>
      <c r="O519" s="679"/>
      <c r="P519" s="679"/>
      <c r="Q519" s="679"/>
      <c r="R519" s="679">
        <v>10.06</v>
      </c>
      <c r="S519" s="679">
        <v>10.61</v>
      </c>
    </row>
    <row r="520" spans="3:19">
      <c r="C520" s="692">
        <v>45534</v>
      </c>
      <c r="E520" s="679">
        <v>10.74</v>
      </c>
      <c r="F520" s="679">
        <v>10.65</v>
      </c>
      <c r="G520" s="679">
        <v>10.25</v>
      </c>
      <c r="H520" s="679">
        <v>10.19</v>
      </c>
      <c r="I520" s="679">
        <v>10.8</v>
      </c>
      <c r="J520" s="679">
        <v>10.71</v>
      </c>
      <c r="K520" s="679">
        <v>10.71</v>
      </c>
      <c r="L520" s="679">
        <v>10.67</v>
      </c>
      <c r="M520" s="679">
        <v>10.68</v>
      </c>
      <c r="N520" s="679">
        <v>10.63</v>
      </c>
      <c r="O520" s="679">
        <v>10.56</v>
      </c>
      <c r="P520" s="679">
        <v>10.55</v>
      </c>
      <c r="Q520" s="679">
        <v>10.48</v>
      </c>
      <c r="R520" s="679">
        <v>10.54</v>
      </c>
      <c r="S520" s="679">
        <v>10.46</v>
      </c>
    </row>
    <row r="521" spans="3:19">
      <c r="C521" s="692">
        <v>45535</v>
      </c>
      <c r="E521" s="679">
        <v>11.29</v>
      </c>
      <c r="F521" s="679"/>
      <c r="G521" s="679"/>
      <c r="H521" s="679">
        <v>11.51</v>
      </c>
      <c r="I521" s="679"/>
      <c r="J521" s="679"/>
      <c r="K521" s="679"/>
      <c r="L521" s="679"/>
      <c r="M521" s="679"/>
      <c r="N521" s="679"/>
      <c r="O521" s="679"/>
      <c r="P521" s="679"/>
      <c r="Q521" s="679"/>
      <c r="R521" s="679">
        <v>11.14</v>
      </c>
      <c r="S521" s="679">
        <v>11.15</v>
      </c>
    </row>
    <row r="522" spans="3:19">
      <c r="C522" s="692">
        <v>45536</v>
      </c>
      <c r="E522" s="679">
        <v>11.25</v>
      </c>
      <c r="F522" s="679">
        <v>11.22</v>
      </c>
      <c r="G522" s="679">
        <v>11.22</v>
      </c>
      <c r="H522" s="679">
        <v>11.18</v>
      </c>
      <c r="I522" s="679">
        <v>11.1</v>
      </c>
      <c r="J522" s="679">
        <v>11.05</v>
      </c>
      <c r="K522" s="679">
        <v>11.18</v>
      </c>
      <c r="L522" s="679">
        <v>11.2</v>
      </c>
      <c r="M522" s="679">
        <v>11.22</v>
      </c>
      <c r="N522" s="679">
        <v>11.12</v>
      </c>
      <c r="O522" s="679">
        <v>11.03</v>
      </c>
      <c r="P522" s="679">
        <v>11.05</v>
      </c>
      <c r="Q522" s="679">
        <v>10.98</v>
      </c>
      <c r="R522" s="679">
        <v>10.95</v>
      </c>
      <c r="S522" s="679">
        <v>10.95</v>
      </c>
    </row>
    <row r="523" spans="3:19">
      <c r="C523" s="692">
        <v>45537</v>
      </c>
      <c r="E523" s="679">
        <v>11.21</v>
      </c>
      <c r="F523" s="679"/>
      <c r="G523" s="679"/>
      <c r="H523" s="679">
        <v>11.14</v>
      </c>
      <c r="I523" s="679"/>
      <c r="J523" s="679"/>
      <c r="K523" s="679"/>
      <c r="L523" s="679"/>
      <c r="M523" s="679"/>
      <c r="N523" s="679"/>
      <c r="O523" s="679"/>
      <c r="P523" s="679"/>
      <c r="Q523" s="679"/>
      <c r="R523" s="679">
        <v>10.87</v>
      </c>
      <c r="S523" s="679">
        <v>10.94</v>
      </c>
    </row>
    <row r="524" spans="3:19">
      <c r="C524" s="692">
        <v>45538</v>
      </c>
      <c r="E524" s="679">
        <v>11.78</v>
      </c>
      <c r="F524" s="679"/>
      <c r="G524" s="679"/>
      <c r="H524" s="679">
        <v>11.12</v>
      </c>
      <c r="I524" s="679"/>
      <c r="J524" s="679"/>
      <c r="K524" s="679"/>
      <c r="L524" s="679"/>
      <c r="M524" s="679"/>
      <c r="N524" s="679"/>
      <c r="O524" s="679"/>
      <c r="P524" s="679"/>
      <c r="Q524" s="679"/>
      <c r="R524" s="679">
        <v>10.8</v>
      </c>
      <c r="S524" s="679">
        <v>10.74</v>
      </c>
    </row>
    <row r="525" spans="3:19">
      <c r="C525" s="692">
        <v>45539</v>
      </c>
      <c r="E525" s="679">
        <v>11.1</v>
      </c>
      <c r="F525" s="679">
        <v>10.91</v>
      </c>
      <c r="G525" s="679">
        <v>10.67</v>
      </c>
      <c r="H525" s="679">
        <v>10.81</v>
      </c>
      <c r="I525" s="679">
        <v>10.74</v>
      </c>
      <c r="J525" s="679">
        <v>10.72</v>
      </c>
      <c r="K525" s="679">
        <v>10.65</v>
      </c>
      <c r="L525" s="679">
        <v>10.75</v>
      </c>
      <c r="M525" s="679">
        <v>10.76</v>
      </c>
      <c r="N525" s="679">
        <v>10.63</v>
      </c>
      <c r="O525" s="679">
        <v>10.63</v>
      </c>
      <c r="P525" s="679">
        <v>10.81</v>
      </c>
      <c r="Q525" s="679">
        <v>10.59</v>
      </c>
      <c r="R525" s="679">
        <v>10.6</v>
      </c>
      <c r="S525" s="679">
        <v>10.34</v>
      </c>
    </row>
    <row r="526" spans="3:19">
      <c r="C526" s="692">
        <v>45540</v>
      </c>
      <c r="E526" s="679">
        <v>11.19</v>
      </c>
      <c r="F526" s="679"/>
      <c r="G526" s="679"/>
      <c r="H526" s="679">
        <v>10.84</v>
      </c>
      <c r="I526" s="679"/>
      <c r="J526" s="679"/>
      <c r="K526" s="679"/>
      <c r="L526" s="679"/>
      <c r="M526" s="679"/>
      <c r="N526" s="679"/>
      <c r="O526" s="679"/>
      <c r="P526" s="679"/>
      <c r="Q526" s="679"/>
      <c r="R526" s="679">
        <v>10.76</v>
      </c>
      <c r="S526" s="679">
        <v>10.67</v>
      </c>
    </row>
    <row r="527" spans="3:19">
      <c r="C527" s="692">
        <v>45541</v>
      </c>
      <c r="E527" s="679">
        <v>11.15</v>
      </c>
      <c r="F527" s="679">
        <v>10.94</v>
      </c>
      <c r="G527" s="679">
        <v>10.59</v>
      </c>
      <c r="H527" s="679">
        <v>10.55</v>
      </c>
      <c r="I527" s="679">
        <v>10.47</v>
      </c>
      <c r="J527" s="679">
        <v>10.11</v>
      </c>
      <c r="K527" s="679">
        <v>9.77</v>
      </c>
      <c r="L527" s="679">
        <v>10.01</v>
      </c>
      <c r="M527" s="679">
        <v>10.050000000000001</v>
      </c>
      <c r="N527" s="679">
        <v>10.14</v>
      </c>
      <c r="O527" s="679">
        <v>10.18</v>
      </c>
      <c r="P527" s="679">
        <v>10.23</v>
      </c>
      <c r="Q527" s="679">
        <v>10.25</v>
      </c>
      <c r="R527" s="679">
        <v>10.28</v>
      </c>
      <c r="S527" s="679">
        <v>10.16</v>
      </c>
    </row>
    <row r="528" spans="3:19">
      <c r="C528" s="692">
        <v>45542</v>
      </c>
      <c r="E528" s="679">
        <v>11.05</v>
      </c>
      <c r="F528" s="679"/>
      <c r="G528" s="679"/>
      <c r="H528" s="679">
        <v>10.93</v>
      </c>
      <c r="I528" s="679"/>
      <c r="J528" s="679"/>
      <c r="K528" s="679"/>
      <c r="L528" s="679"/>
      <c r="M528" s="679"/>
      <c r="N528" s="679"/>
      <c r="O528" s="679"/>
      <c r="P528" s="679"/>
      <c r="Q528" s="679"/>
      <c r="R528" s="679">
        <v>10.25</v>
      </c>
      <c r="S528" s="679">
        <v>10.06</v>
      </c>
    </row>
    <row r="529" spans="3:19">
      <c r="C529" s="692">
        <v>45543</v>
      </c>
      <c r="E529" s="679">
        <v>11.1</v>
      </c>
      <c r="F529" s="679"/>
      <c r="G529" s="679"/>
      <c r="H529" s="679">
        <v>11</v>
      </c>
      <c r="I529" s="679"/>
      <c r="J529" s="679"/>
      <c r="K529" s="679"/>
      <c r="L529" s="679"/>
      <c r="M529" s="679"/>
      <c r="N529" s="679"/>
      <c r="O529" s="679"/>
      <c r="P529" s="679"/>
      <c r="Q529" s="679"/>
      <c r="R529" s="679">
        <v>11.12</v>
      </c>
      <c r="S529" s="679">
        <v>10.64</v>
      </c>
    </row>
    <row r="530" spans="3:19">
      <c r="C530" s="692">
        <v>45544</v>
      </c>
      <c r="E530" s="679">
        <v>11.12</v>
      </c>
      <c r="F530" s="679">
        <v>10.94</v>
      </c>
      <c r="G530" s="679">
        <v>11</v>
      </c>
      <c r="H530" s="679">
        <v>10.77</v>
      </c>
      <c r="I530" s="679">
        <v>10.73</v>
      </c>
      <c r="J530" s="679">
        <v>10.76</v>
      </c>
      <c r="K530" s="679">
        <v>10.64</v>
      </c>
      <c r="L530" s="679">
        <v>10.86</v>
      </c>
      <c r="M530" s="679">
        <v>10.77</v>
      </c>
      <c r="N530" s="679">
        <v>10.8</v>
      </c>
      <c r="O530" s="679">
        <v>10.81</v>
      </c>
      <c r="P530" s="679">
        <v>10.81</v>
      </c>
      <c r="Q530" s="679">
        <v>10.73</v>
      </c>
      <c r="R530" s="679">
        <v>10.73</v>
      </c>
      <c r="S530" s="679">
        <v>10.76</v>
      </c>
    </row>
    <row r="531" spans="3:19">
      <c r="C531" s="692">
        <v>45545</v>
      </c>
      <c r="E531" s="679">
        <v>11.1</v>
      </c>
      <c r="F531" s="679"/>
      <c r="G531" s="679"/>
      <c r="H531" s="679">
        <v>10.97</v>
      </c>
      <c r="I531" s="679"/>
      <c r="J531" s="679"/>
      <c r="K531" s="679"/>
      <c r="L531" s="679"/>
      <c r="M531" s="679"/>
      <c r="N531" s="679"/>
      <c r="O531" s="679"/>
      <c r="P531" s="679"/>
      <c r="Q531" s="679"/>
      <c r="R531" s="679">
        <v>10.51</v>
      </c>
      <c r="S531" s="679">
        <v>10.43</v>
      </c>
    </row>
    <row r="532" spans="3:19">
      <c r="C532" s="692">
        <v>45546</v>
      </c>
      <c r="E532" s="679">
        <v>10.61</v>
      </c>
      <c r="F532" s="679">
        <v>10.72</v>
      </c>
      <c r="G532" s="679">
        <v>10.6</v>
      </c>
      <c r="H532" s="679">
        <v>10.18</v>
      </c>
      <c r="I532" s="679">
        <v>10.1</v>
      </c>
      <c r="J532" s="679">
        <v>10</v>
      </c>
      <c r="K532" s="679">
        <v>10</v>
      </c>
      <c r="L532" s="679">
        <v>10.42</v>
      </c>
      <c r="M532" s="679">
        <v>10.210000000000001</v>
      </c>
      <c r="N532" s="679">
        <v>10.14</v>
      </c>
      <c r="O532" s="679">
        <v>10.220000000000001</v>
      </c>
      <c r="P532" s="679">
        <v>10.199999999999999</v>
      </c>
      <c r="Q532" s="679">
        <v>10.18</v>
      </c>
      <c r="R532" s="679">
        <v>10.1</v>
      </c>
      <c r="S532" s="679">
        <v>10</v>
      </c>
    </row>
    <row r="533" spans="3:19">
      <c r="C533" s="692">
        <v>45547</v>
      </c>
      <c r="E533" s="679">
        <v>10.46</v>
      </c>
      <c r="F533" s="679"/>
      <c r="G533" s="679"/>
      <c r="H533" s="679">
        <v>10.029999999999999</v>
      </c>
      <c r="I533" s="679"/>
      <c r="J533" s="679"/>
      <c r="K533" s="679"/>
      <c r="L533" s="679"/>
      <c r="M533" s="679"/>
      <c r="N533" s="679"/>
      <c r="O533" s="679"/>
      <c r="P533" s="679"/>
      <c r="Q533" s="679"/>
      <c r="R533" s="679">
        <v>9.34</v>
      </c>
      <c r="S533" s="679">
        <v>9.11</v>
      </c>
    </row>
    <row r="534" spans="3:19">
      <c r="C534" s="692">
        <v>45548</v>
      </c>
      <c r="E534" s="679">
        <v>10.84</v>
      </c>
      <c r="F534" s="679">
        <v>10.76</v>
      </c>
      <c r="G534" s="679">
        <v>10.78</v>
      </c>
      <c r="H534" s="679">
        <v>10.91</v>
      </c>
      <c r="I534" s="679">
        <v>10.9</v>
      </c>
      <c r="J534" s="679">
        <v>10.67</v>
      </c>
      <c r="K534" s="679">
        <v>10.6</v>
      </c>
      <c r="L534" s="679">
        <v>10.73</v>
      </c>
      <c r="M534" s="679">
        <v>10.58</v>
      </c>
      <c r="N534" s="679">
        <v>10.56</v>
      </c>
      <c r="O534" s="679">
        <v>10.56</v>
      </c>
      <c r="P534" s="679">
        <v>10.53</v>
      </c>
      <c r="Q534" s="679">
        <v>10.5</v>
      </c>
      <c r="R534" s="679">
        <v>10.33</v>
      </c>
      <c r="S534" s="679">
        <v>10.26</v>
      </c>
    </row>
    <row r="535" spans="3:19">
      <c r="C535" s="692">
        <v>45549</v>
      </c>
      <c r="E535" s="679">
        <v>10.85</v>
      </c>
      <c r="F535" s="679"/>
      <c r="G535" s="679"/>
      <c r="H535" s="679">
        <v>10.65</v>
      </c>
      <c r="I535" s="679"/>
      <c r="J535" s="679"/>
      <c r="K535" s="679"/>
      <c r="L535" s="679"/>
      <c r="M535" s="679"/>
      <c r="N535" s="679"/>
      <c r="O535" s="679"/>
      <c r="P535" s="679"/>
      <c r="Q535" s="679"/>
      <c r="R535" s="679">
        <v>10.4</v>
      </c>
      <c r="S535" s="679">
        <v>10.199999999999999</v>
      </c>
    </row>
    <row r="536" spans="3:19">
      <c r="C536" s="692">
        <v>45550</v>
      </c>
      <c r="E536" s="679">
        <v>10.94</v>
      </c>
      <c r="F536" s="679"/>
      <c r="G536" s="679"/>
      <c r="H536" s="679">
        <v>10.77</v>
      </c>
      <c r="I536" s="679"/>
      <c r="J536" s="679"/>
      <c r="K536" s="679"/>
      <c r="L536" s="679"/>
      <c r="M536" s="679"/>
      <c r="N536" s="679"/>
      <c r="O536" s="679"/>
      <c r="P536" s="679"/>
      <c r="Q536" s="679"/>
      <c r="R536" s="679">
        <v>10.65</v>
      </c>
      <c r="S536" s="679">
        <v>10.71</v>
      </c>
    </row>
    <row r="537" spans="3:19">
      <c r="C537" s="692">
        <v>45551</v>
      </c>
      <c r="E537" s="679">
        <v>10.94</v>
      </c>
      <c r="F537" s="679">
        <v>10.53</v>
      </c>
      <c r="G537" s="679">
        <v>10.69</v>
      </c>
      <c r="H537" s="679">
        <v>10.51</v>
      </c>
      <c r="I537" s="679">
        <v>10.42</v>
      </c>
      <c r="J537" s="679">
        <v>10.3</v>
      </c>
      <c r="K537" s="679">
        <v>10.210000000000001</v>
      </c>
      <c r="L537" s="679">
        <v>10.4</v>
      </c>
      <c r="M537" s="679">
        <v>10.5</v>
      </c>
      <c r="N537" s="679">
        <v>10.29</v>
      </c>
      <c r="O537" s="679">
        <v>10.34</v>
      </c>
      <c r="P537" s="679">
        <v>10.3</v>
      </c>
      <c r="Q537" s="679">
        <v>10.26</v>
      </c>
      <c r="R537" s="679">
        <v>10.36</v>
      </c>
      <c r="S537" s="679">
        <v>9.93</v>
      </c>
    </row>
    <row r="538" spans="3:19">
      <c r="C538" s="692">
        <v>45552</v>
      </c>
      <c r="E538" s="679">
        <v>10.74</v>
      </c>
      <c r="F538" s="679"/>
      <c r="G538" s="679"/>
      <c r="H538" s="679">
        <v>10.89</v>
      </c>
      <c r="I538" s="679"/>
      <c r="J538" s="679"/>
      <c r="K538" s="679"/>
      <c r="L538" s="679"/>
      <c r="M538" s="679"/>
      <c r="N538" s="679"/>
      <c r="O538" s="679"/>
      <c r="P538" s="679"/>
      <c r="Q538" s="679"/>
      <c r="R538" s="679">
        <v>10.54</v>
      </c>
      <c r="S538" s="679">
        <v>10.3</v>
      </c>
    </row>
    <row r="539" spans="3:19">
      <c r="C539" s="692">
        <v>45553</v>
      </c>
      <c r="E539" s="679">
        <v>10.89</v>
      </c>
      <c r="F539" s="679">
        <v>10.68</v>
      </c>
      <c r="G539" s="679">
        <v>10.65</v>
      </c>
      <c r="H539" s="679">
        <v>10.56</v>
      </c>
      <c r="I539" s="679">
        <v>10.49</v>
      </c>
      <c r="J539" s="679">
        <v>10.54</v>
      </c>
      <c r="K539" s="679">
        <v>10.34</v>
      </c>
      <c r="L539" s="679">
        <v>10.51</v>
      </c>
      <c r="M539" s="679">
        <v>10.53</v>
      </c>
      <c r="N539" s="679">
        <v>10.43</v>
      </c>
      <c r="O539" s="679">
        <v>10.43</v>
      </c>
      <c r="P539" s="679">
        <v>10.43</v>
      </c>
      <c r="Q539" s="679">
        <v>10.35</v>
      </c>
      <c r="R539" s="679">
        <v>10.220000000000001</v>
      </c>
      <c r="S539" s="679">
        <v>10.17</v>
      </c>
    </row>
    <row r="540" spans="3:19">
      <c r="C540" s="692">
        <v>45554</v>
      </c>
      <c r="E540" s="679">
        <v>9.2799999999999994</v>
      </c>
      <c r="F540" s="679"/>
      <c r="G540" s="679"/>
      <c r="H540" s="679">
        <v>10.24</v>
      </c>
      <c r="I540" s="679"/>
      <c r="J540" s="679"/>
      <c r="K540" s="679"/>
      <c r="L540" s="679"/>
      <c r="M540" s="679"/>
      <c r="N540" s="679"/>
      <c r="O540" s="679"/>
      <c r="P540" s="679"/>
      <c r="Q540" s="679"/>
      <c r="R540" s="679">
        <v>7.49</v>
      </c>
      <c r="S540" s="679">
        <v>9.3000000000000007</v>
      </c>
    </row>
    <row r="541" spans="3:19">
      <c r="C541" s="692">
        <v>45555</v>
      </c>
      <c r="E541" s="679">
        <v>10.86</v>
      </c>
      <c r="F541" s="679">
        <v>10.78</v>
      </c>
      <c r="G541" s="679">
        <v>10.77</v>
      </c>
      <c r="H541" s="679">
        <v>10.76</v>
      </c>
      <c r="I541" s="679">
        <v>10.68</v>
      </c>
      <c r="J541" s="679">
        <v>10.62</v>
      </c>
      <c r="K541" s="679">
        <v>10.57</v>
      </c>
      <c r="L541" s="679">
        <v>10.64</v>
      </c>
      <c r="M541" s="679">
        <v>10.51</v>
      </c>
      <c r="N541" s="679">
        <v>10.49</v>
      </c>
      <c r="O541" s="679">
        <v>10.59</v>
      </c>
      <c r="P541" s="679">
        <v>10.52</v>
      </c>
      <c r="Q541" s="679">
        <v>10.46</v>
      </c>
      <c r="R541" s="679">
        <v>10.5</v>
      </c>
      <c r="S541" s="679">
        <v>10.51</v>
      </c>
    </row>
    <row r="542" spans="3:19">
      <c r="C542" s="692">
        <v>45556</v>
      </c>
      <c r="E542" s="679">
        <v>11.09</v>
      </c>
      <c r="F542" s="679"/>
      <c r="G542" s="679"/>
      <c r="H542" s="679">
        <v>10.93</v>
      </c>
      <c r="I542" s="679"/>
      <c r="J542" s="679"/>
      <c r="K542" s="679"/>
      <c r="L542" s="679"/>
      <c r="M542" s="679"/>
      <c r="N542" s="679"/>
      <c r="O542" s="679"/>
      <c r="P542" s="679"/>
      <c r="Q542" s="679"/>
      <c r="R542" s="679">
        <v>10.72</v>
      </c>
      <c r="S542" s="679">
        <v>10.63</v>
      </c>
    </row>
    <row r="543" spans="3:19">
      <c r="C543" s="692">
        <v>45557</v>
      </c>
      <c r="E543" s="679">
        <v>10.76</v>
      </c>
      <c r="F543" s="679"/>
      <c r="G543" s="679"/>
      <c r="H543" s="679">
        <v>10.57</v>
      </c>
      <c r="I543" s="679"/>
      <c r="J543" s="679"/>
      <c r="K543" s="679"/>
      <c r="L543" s="679"/>
      <c r="M543" s="679"/>
      <c r="N543" s="679"/>
      <c r="O543" s="679"/>
      <c r="P543" s="679"/>
      <c r="Q543" s="679"/>
      <c r="R543" s="679">
        <v>10.18</v>
      </c>
      <c r="S543" s="679">
        <v>10.16</v>
      </c>
    </row>
    <row r="544" spans="3:19">
      <c r="C544" s="692">
        <v>45558</v>
      </c>
      <c r="E544" s="679">
        <v>11.05</v>
      </c>
      <c r="F544" s="679">
        <v>11.02</v>
      </c>
      <c r="G544" s="679">
        <v>10.8</v>
      </c>
      <c r="H544" s="679">
        <v>10.85</v>
      </c>
      <c r="I544" s="679">
        <v>10.67</v>
      </c>
      <c r="J544" s="679">
        <v>10.82</v>
      </c>
      <c r="K544" s="679">
        <v>10.28</v>
      </c>
      <c r="L544" s="679">
        <v>10.72</v>
      </c>
      <c r="M544" s="679">
        <v>10.67</v>
      </c>
      <c r="N544" s="679">
        <v>10.58</v>
      </c>
      <c r="O544" s="679">
        <v>10.62</v>
      </c>
      <c r="P544" s="679">
        <v>10.61</v>
      </c>
      <c r="Q544" s="679">
        <v>10.67</v>
      </c>
      <c r="R544" s="679">
        <v>10.45</v>
      </c>
      <c r="S544" s="679">
        <v>10.4</v>
      </c>
    </row>
    <row r="545" spans="3:19">
      <c r="C545" s="692">
        <v>45559</v>
      </c>
      <c r="E545" s="679">
        <v>11.06</v>
      </c>
      <c r="F545" s="679"/>
      <c r="G545" s="679"/>
      <c r="H545" s="679">
        <v>10.96</v>
      </c>
      <c r="I545" s="679"/>
      <c r="J545" s="679"/>
      <c r="K545" s="679"/>
      <c r="L545" s="679"/>
      <c r="M545" s="679"/>
      <c r="N545" s="679"/>
      <c r="O545" s="679"/>
      <c r="P545" s="679"/>
      <c r="Q545" s="679"/>
      <c r="R545" s="679">
        <v>10.66</v>
      </c>
      <c r="S545" s="679">
        <v>10.65</v>
      </c>
    </row>
    <row r="546" spans="3:19">
      <c r="C546" s="692">
        <v>45560</v>
      </c>
      <c r="E546" s="679">
        <v>10.77</v>
      </c>
      <c r="F546" s="679">
        <v>10.71</v>
      </c>
      <c r="G546" s="679">
        <v>10.57</v>
      </c>
      <c r="H546" s="679">
        <v>10.76</v>
      </c>
      <c r="I546" s="679">
        <v>10.67</v>
      </c>
      <c r="J546" s="679">
        <v>10.59</v>
      </c>
      <c r="K546" s="679">
        <v>10.36</v>
      </c>
      <c r="L546" s="679">
        <v>10.79</v>
      </c>
      <c r="M546" s="679">
        <v>10.68</v>
      </c>
      <c r="N546" s="679">
        <v>10.74</v>
      </c>
      <c r="O546" s="679">
        <v>10.58</v>
      </c>
      <c r="P546" s="679">
        <v>10.63</v>
      </c>
      <c r="Q546" s="679">
        <v>10.49</v>
      </c>
      <c r="R546" s="679">
        <v>10.41</v>
      </c>
      <c r="S546" s="679">
        <v>10.33</v>
      </c>
    </row>
    <row r="547" spans="3:19">
      <c r="C547" s="692">
        <v>45561</v>
      </c>
      <c r="E547" s="679">
        <v>11.02</v>
      </c>
      <c r="F547" s="679"/>
      <c r="G547" s="679"/>
      <c r="H547" s="679">
        <v>10.62</v>
      </c>
      <c r="I547" s="679"/>
      <c r="J547" s="679"/>
      <c r="K547" s="679"/>
      <c r="L547" s="679"/>
      <c r="M547" s="679"/>
      <c r="N547" s="679"/>
      <c r="O547" s="679"/>
      <c r="P547" s="679"/>
      <c r="Q547" s="679"/>
      <c r="R547" s="679">
        <v>10.39</v>
      </c>
      <c r="S547" s="679">
        <v>10.33</v>
      </c>
    </row>
    <row r="548" spans="3:19">
      <c r="C548" s="692">
        <v>45562</v>
      </c>
      <c r="E548" s="679">
        <v>11.04</v>
      </c>
      <c r="F548" s="679">
        <v>10.63</v>
      </c>
      <c r="G548" s="679">
        <v>10.6</v>
      </c>
      <c r="H548" s="679">
        <v>10.63</v>
      </c>
      <c r="I548" s="679">
        <v>10.68</v>
      </c>
      <c r="J548" s="679">
        <v>10.43</v>
      </c>
      <c r="K548" s="679">
        <v>10.4</v>
      </c>
      <c r="L548" s="679">
        <v>10.49</v>
      </c>
      <c r="M548" s="679">
        <v>10.31</v>
      </c>
      <c r="N548" s="679">
        <v>10.27</v>
      </c>
      <c r="O548" s="679">
        <v>10.23</v>
      </c>
      <c r="P548" s="679">
        <v>10.199999999999999</v>
      </c>
      <c r="Q548" s="679">
        <v>10.15</v>
      </c>
      <c r="R548" s="679">
        <v>10.119999999999999</v>
      </c>
      <c r="S548" s="679">
        <v>10.11</v>
      </c>
    </row>
    <row r="549" spans="3:19">
      <c r="C549" s="692">
        <v>45563</v>
      </c>
      <c r="E549" s="679">
        <v>10.98</v>
      </c>
      <c r="F549" s="679"/>
      <c r="G549" s="679"/>
      <c r="H549" s="679">
        <v>10.77</v>
      </c>
      <c r="I549" s="679"/>
      <c r="J549" s="679"/>
      <c r="K549" s="679"/>
      <c r="L549" s="679"/>
      <c r="M549" s="679"/>
      <c r="N549" s="679"/>
      <c r="O549" s="679"/>
      <c r="P549" s="679"/>
      <c r="Q549" s="679"/>
      <c r="R549" s="679">
        <v>10.55</v>
      </c>
      <c r="S549" s="679">
        <v>10.39</v>
      </c>
    </row>
    <row r="550" spans="3:19">
      <c r="C550" s="692">
        <v>45564</v>
      </c>
      <c r="E550" s="679">
        <v>10.199999999999999</v>
      </c>
      <c r="F550" s="679"/>
      <c r="G550" s="679"/>
      <c r="H550" s="679">
        <v>10.52</v>
      </c>
      <c r="I550" s="679"/>
      <c r="J550" s="679"/>
      <c r="K550" s="679"/>
      <c r="L550" s="679"/>
      <c r="M550" s="679"/>
      <c r="N550" s="679"/>
      <c r="O550" s="679"/>
      <c r="P550" s="679"/>
      <c r="Q550" s="679"/>
      <c r="R550" s="679">
        <v>10.15</v>
      </c>
      <c r="S550" s="679">
        <v>10.199999999999999</v>
      </c>
    </row>
    <row r="551" spans="3:19">
      <c r="C551" s="692">
        <v>45565</v>
      </c>
      <c r="E551" s="679">
        <v>10.18</v>
      </c>
      <c r="F551" s="679">
        <v>10.69</v>
      </c>
      <c r="G551" s="679">
        <v>10.52</v>
      </c>
      <c r="H551" s="679">
        <v>10.24</v>
      </c>
      <c r="I551" s="679">
        <v>9.25</v>
      </c>
      <c r="J551" s="679">
        <v>9.1199999999999992</v>
      </c>
      <c r="K551" s="679">
        <v>10.46</v>
      </c>
      <c r="L551" s="679">
        <v>10.26</v>
      </c>
      <c r="M551" s="679">
        <v>10.37</v>
      </c>
      <c r="N551" s="679">
        <v>10.39</v>
      </c>
      <c r="O551" s="679">
        <v>10.32</v>
      </c>
      <c r="P551" s="679">
        <v>10.11</v>
      </c>
      <c r="Q551" s="679">
        <v>9.9600000000000009</v>
      </c>
      <c r="R551" s="679">
        <v>9.94</v>
      </c>
      <c r="S551" s="679">
        <v>10.07</v>
      </c>
    </row>
    <row r="552" spans="3:19">
      <c r="C552" s="692">
        <v>45566</v>
      </c>
      <c r="E552" s="679">
        <v>11.05</v>
      </c>
      <c r="F552" s="679">
        <v>10.46</v>
      </c>
      <c r="G552" s="679">
        <v>10.65</v>
      </c>
      <c r="H552" s="679">
        <v>10.44</v>
      </c>
      <c r="I552" s="679">
        <v>10.84</v>
      </c>
      <c r="J552" s="679">
        <v>10.74</v>
      </c>
      <c r="K552" s="679">
        <v>10.51</v>
      </c>
      <c r="L552" s="679">
        <v>10.8</v>
      </c>
      <c r="M552" s="679">
        <v>10.42</v>
      </c>
      <c r="N552" s="679">
        <v>10.3</v>
      </c>
      <c r="O552" s="679">
        <v>10.57</v>
      </c>
      <c r="P552" s="679">
        <v>10.62</v>
      </c>
      <c r="Q552" s="679">
        <v>10.5</v>
      </c>
      <c r="R552" s="679">
        <v>10.49</v>
      </c>
      <c r="S552" s="679">
        <v>10.210000000000001</v>
      </c>
    </row>
    <row r="553" spans="3:19">
      <c r="C553" s="692">
        <v>45567</v>
      </c>
      <c r="E553" s="679">
        <v>11.09</v>
      </c>
      <c r="F553" s="679">
        <v>10.75</v>
      </c>
      <c r="G553" s="679">
        <v>10.72</v>
      </c>
      <c r="H553" s="679">
        <v>10.78</v>
      </c>
      <c r="I553" s="679">
        <v>10.54</v>
      </c>
      <c r="J553" s="679">
        <v>10.63</v>
      </c>
      <c r="K553" s="679">
        <v>10.5</v>
      </c>
      <c r="L553" s="679">
        <v>10.6</v>
      </c>
      <c r="M553" s="679">
        <v>10.58</v>
      </c>
      <c r="N553" s="679">
        <v>10.46</v>
      </c>
      <c r="O553" s="679">
        <v>10.51</v>
      </c>
      <c r="P553" s="679">
        <v>10.6</v>
      </c>
      <c r="Q553" s="679">
        <v>10.38</v>
      </c>
      <c r="R553" s="679">
        <v>10.36</v>
      </c>
      <c r="S553" s="679">
        <v>10.3</v>
      </c>
    </row>
    <row r="554" spans="3:19">
      <c r="C554" s="692">
        <v>45568</v>
      </c>
      <c r="E554" s="679">
        <v>11.14</v>
      </c>
      <c r="F554" s="679"/>
      <c r="G554" s="679"/>
      <c r="H554" s="679">
        <v>10.85</v>
      </c>
      <c r="I554" s="679"/>
      <c r="J554" s="679"/>
      <c r="K554" s="679"/>
      <c r="L554" s="679"/>
      <c r="M554" s="679"/>
      <c r="N554" s="679"/>
      <c r="O554" s="679"/>
      <c r="P554" s="679"/>
      <c r="Q554" s="679"/>
      <c r="R554" s="679">
        <v>10.66</v>
      </c>
      <c r="S554" s="679">
        <v>10.47</v>
      </c>
    </row>
    <row r="555" spans="3:19">
      <c r="C555" s="692">
        <v>45569</v>
      </c>
      <c r="E555" s="679">
        <v>11.14</v>
      </c>
      <c r="F555" s="679">
        <v>11.17</v>
      </c>
      <c r="G555" s="679">
        <v>10.92</v>
      </c>
      <c r="H555" s="679">
        <v>10.84</v>
      </c>
      <c r="I555" s="679">
        <v>10.81</v>
      </c>
      <c r="J555" s="679">
        <v>10.85</v>
      </c>
      <c r="K555" s="679">
        <v>10.7</v>
      </c>
      <c r="L555" s="679">
        <v>10.88</v>
      </c>
      <c r="M555" s="679">
        <v>10.74</v>
      </c>
      <c r="N555" s="679">
        <v>10.69</v>
      </c>
      <c r="O555" s="679">
        <v>10.75</v>
      </c>
      <c r="P555" s="679">
        <v>10.76</v>
      </c>
      <c r="Q555" s="679">
        <v>10.65</v>
      </c>
      <c r="R555" s="679">
        <v>10.7</v>
      </c>
      <c r="S555" s="679">
        <v>10.42</v>
      </c>
    </row>
    <row r="556" spans="3:19">
      <c r="C556" s="692">
        <v>45570</v>
      </c>
      <c r="E556" s="679">
        <v>11.14</v>
      </c>
      <c r="F556" s="679"/>
      <c r="G556" s="679"/>
      <c r="H556" s="679">
        <v>10.64</v>
      </c>
      <c r="I556" s="679"/>
      <c r="J556" s="679"/>
      <c r="K556" s="679"/>
      <c r="L556" s="679"/>
      <c r="M556" s="679"/>
      <c r="N556" s="679"/>
      <c r="O556" s="679"/>
      <c r="P556" s="679"/>
      <c r="Q556" s="679"/>
      <c r="R556" s="679">
        <v>10.3</v>
      </c>
      <c r="S556" s="679">
        <v>10.09</v>
      </c>
    </row>
    <row r="557" spans="3:19">
      <c r="C557" s="692">
        <v>45571</v>
      </c>
      <c r="E557" s="679">
        <v>10.97</v>
      </c>
      <c r="F557" s="679"/>
      <c r="G557" s="679"/>
      <c r="H557" s="679">
        <v>10.82</v>
      </c>
      <c r="I557" s="679"/>
      <c r="J557" s="679"/>
      <c r="K557" s="679"/>
      <c r="L557" s="679"/>
      <c r="M557" s="679"/>
      <c r="N557" s="679"/>
      <c r="O557" s="679"/>
      <c r="P557" s="679"/>
      <c r="Q557" s="679"/>
      <c r="R557" s="679">
        <v>10.27</v>
      </c>
      <c r="S557" s="679">
        <v>10.199999999999999</v>
      </c>
    </row>
    <row r="558" spans="3:19">
      <c r="C558" s="692">
        <v>45572</v>
      </c>
      <c r="E558" s="679">
        <v>11.05</v>
      </c>
      <c r="F558" s="679">
        <v>10.79</v>
      </c>
      <c r="G558" s="679">
        <v>10.64</v>
      </c>
      <c r="H558" s="679">
        <v>10.62</v>
      </c>
      <c r="I558" s="679">
        <v>10.74</v>
      </c>
      <c r="J558" s="679">
        <v>10.5</v>
      </c>
      <c r="K558" s="679">
        <v>10.38</v>
      </c>
      <c r="L558" s="679">
        <v>10.44</v>
      </c>
      <c r="M558" s="679">
        <v>10.54</v>
      </c>
      <c r="N558" s="679">
        <v>10.43</v>
      </c>
      <c r="O558" s="679">
        <v>10.45</v>
      </c>
      <c r="P558" s="679">
        <v>10.49</v>
      </c>
      <c r="Q558" s="679">
        <v>10.36</v>
      </c>
      <c r="R558" s="679">
        <v>10.48</v>
      </c>
      <c r="S558" s="679">
        <v>10.28</v>
      </c>
    </row>
    <row r="559" spans="3:19">
      <c r="C559" s="692">
        <v>45573</v>
      </c>
      <c r="E559" s="679">
        <v>11.05</v>
      </c>
      <c r="F559" s="679"/>
      <c r="G559" s="679"/>
      <c r="H559" s="679">
        <v>10.65</v>
      </c>
      <c r="I559" s="679"/>
      <c r="J559" s="679"/>
      <c r="K559" s="679"/>
      <c r="L559" s="679"/>
      <c r="M559" s="679"/>
      <c r="N559" s="679"/>
      <c r="O559" s="679"/>
      <c r="P559" s="679"/>
      <c r="Q559" s="679"/>
      <c r="R559" s="679">
        <v>10.1</v>
      </c>
      <c r="S559" s="679">
        <v>10.029999999999999</v>
      </c>
    </row>
    <row r="560" spans="3:19">
      <c r="C560" s="692">
        <v>45574</v>
      </c>
      <c r="E560" s="679">
        <v>10.46</v>
      </c>
      <c r="F560" s="679">
        <v>10.39</v>
      </c>
      <c r="G560" s="679">
        <v>10.41</v>
      </c>
      <c r="H560" s="679">
        <v>10.33</v>
      </c>
      <c r="I560" s="679">
        <v>10.51</v>
      </c>
      <c r="J560" s="679">
        <v>10.45</v>
      </c>
      <c r="K560" s="679">
        <v>10.34</v>
      </c>
      <c r="L560" s="679">
        <v>10.36</v>
      </c>
      <c r="M560" s="679">
        <v>10.42</v>
      </c>
      <c r="N560" s="679">
        <v>10.36</v>
      </c>
      <c r="O560" s="679">
        <v>10.34</v>
      </c>
      <c r="P560" s="679">
        <v>10.36</v>
      </c>
      <c r="Q560" s="679">
        <v>10.26</v>
      </c>
      <c r="R560" s="679">
        <v>10.37</v>
      </c>
      <c r="S560" s="679">
        <v>10.35</v>
      </c>
    </row>
    <row r="561" spans="3:19">
      <c r="C561" s="692">
        <v>45575</v>
      </c>
      <c r="E561" s="679">
        <v>10.99</v>
      </c>
      <c r="F561" s="679"/>
      <c r="G561" s="679"/>
      <c r="H561" s="679"/>
      <c r="I561" s="679"/>
      <c r="J561" s="679"/>
      <c r="K561" s="679"/>
      <c r="L561" s="679"/>
      <c r="M561" s="679"/>
      <c r="N561" s="679"/>
      <c r="O561" s="679"/>
      <c r="P561" s="679"/>
      <c r="Q561" s="679"/>
      <c r="R561" s="679">
        <v>10.38</v>
      </c>
      <c r="S561" s="679">
        <v>10.69</v>
      </c>
    </row>
    <row r="562" spans="3:19">
      <c r="C562" s="692">
        <v>45576</v>
      </c>
      <c r="E562" s="679">
        <v>10.8</v>
      </c>
      <c r="F562" s="679">
        <v>10.69</v>
      </c>
      <c r="G562" s="679">
        <v>10.65</v>
      </c>
      <c r="H562" s="679">
        <v>10.6</v>
      </c>
      <c r="I562" s="679">
        <v>10.6</v>
      </c>
      <c r="J562" s="679">
        <v>10.56</v>
      </c>
      <c r="K562" s="679">
        <v>10.37</v>
      </c>
      <c r="L562" s="679">
        <v>10.49</v>
      </c>
      <c r="M562" s="679">
        <v>10.39</v>
      </c>
      <c r="N562" s="679">
        <v>10.32</v>
      </c>
      <c r="O562" s="679">
        <v>10.52</v>
      </c>
      <c r="P562" s="679">
        <v>10.4</v>
      </c>
      <c r="Q562" s="679">
        <v>10.46</v>
      </c>
      <c r="R562" s="679">
        <v>10.47</v>
      </c>
      <c r="S562" s="679">
        <v>10.36</v>
      </c>
    </row>
    <row r="563" spans="3:19">
      <c r="C563" s="692">
        <v>45577</v>
      </c>
      <c r="E563" s="679">
        <v>10.050000000000001</v>
      </c>
      <c r="F563" s="679"/>
      <c r="G563" s="679"/>
      <c r="H563" s="679">
        <v>9.9499999999999993</v>
      </c>
      <c r="I563" s="679"/>
      <c r="J563" s="679"/>
      <c r="K563" s="679"/>
      <c r="L563" s="679"/>
      <c r="M563" s="679"/>
      <c r="N563" s="679"/>
      <c r="O563" s="679"/>
      <c r="P563" s="679"/>
      <c r="Q563" s="679"/>
      <c r="R563" s="679">
        <v>9.99</v>
      </c>
      <c r="S563" s="679">
        <v>10.5</v>
      </c>
    </row>
    <row r="564" spans="3:19">
      <c r="C564" s="692">
        <v>45578</v>
      </c>
      <c r="E564" s="679">
        <v>11.22</v>
      </c>
      <c r="F564" s="679"/>
      <c r="G564" s="679"/>
      <c r="H564" s="679">
        <v>11.17</v>
      </c>
      <c r="I564" s="679"/>
      <c r="J564" s="679"/>
      <c r="K564" s="679"/>
      <c r="L564" s="679"/>
      <c r="M564" s="679"/>
      <c r="N564" s="679"/>
      <c r="O564" s="679"/>
      <c r="P564" s="679"/>
      <c r="Q564" s="679"/>
      <c r="R564" s="679">
        <v>10.9</v>
      </c>
      <c r="S564" s="679">
        <v>10.85</v>
      </c>
    </row>
    <row r="565" spans="3:19">
      <c r="C565" s="692">
        <v>45579</v>
      </c>
      <c r="E565" s="679">
        <v>11.12</v>
      </c>
      <c r="F565" s="679">
        <v>10.88</v>
      </c>
      <c r="G565" s="679">
        <v>11</v>
      </c>
      <c r="H565" s="679">
        <v>11.01</v>
      </c>
      <c r="I565" s="679">
        <v>10.66</v>
      </c>
      <c r="J565" s="679">
        <v>10.81</v>
      </c>
      <c r="K565" s="679">
        <v>10.68</v>
      </c>
      <c r="L565" s="679">
        <v>10.81</v>
      </c>
      <c r="M565" s="679">
        <v>10.78</v>
      </c>
      <c r="N565" s="679">
        <v>10.67</v>
      </c>
      <c r="O565" s="679">
        <v>10.74</v>
      </c>
      <c r="P565" s="679">
        <v>10.75</v>
      </c>
      <c r="Q565" s="679">
        <v>10.7</v>
      </c>
      <c r="R565" s="679">
        <v>10.67</v>
      </c>
      <c r="S565" s="679">
        <v>10.61</v>
      </c>
    </row>
    <row r="566" spans="3:19">
      <c r="C566" s="692">
        <v>45580</v>
      </c>
      <c r="E566" s="679">
        <v>11.24</v>
      </c>
      <c r="F566" s="679"/>
      <c r="G566" s="679"/>
      <c r="H566" s="679">
        <v>10.92</v>
      </c>
      <c r="I566" s="679"/>
      <c r="J566" s="679"/>
      <c r="K566" s="679"/>
      <c r="L566" s="679"/>
      <c r="M566" s="679"/>
      <c r="N566" s="679"/>
      <c r="O566" s="679"/>
      <c r="P566" s="679"/>
      <c r="Q566" s="679"/>
      <c r="R566" s="679">
        <v>0.02</v>
      </c>
      <c r="S566" s="679">
        <v>0.01</v>
      </c>
    </row>
    <row r="567" spans="3:19">
      <c r="C567" s="692">
        <v>45581</v>
      </c>
      <c r="E567" s="679">
        <v>10.89</v>
      </c>
      <c r="F567" s="679">
        <v>10.86</v>
      </c>
      <c r="G567" s="679">
        <v>10.94</v>
      </c>
      <c r="H567" s="679">
        <v>10.9</v>
      </c>
      <c r="I567" s="679">
        <v>10.83</v>
      </c>
      <c r="J567" s="679">
        <v>10.86</v>
      </c>
      <c r="K567" s="679">
        <v>10.81</v>
      </c>
      <c r="L567" s="679">
        <v>10.8</v>
      </c>
      <c r="M567" s="679">
        <v>10.86</v>
      </c>
      <c r="N567" s="679">
        <v>10.93</v>
      </c>
      <c r="O567" s="679">
        <v>10.88</v>
      </c>
      <c r="P567" s="679">
        <v>11.02</v>
      </c>
      <c r="Q567" s="679">
        <v>10.78</v>
      </c>
      <c r="R567" s="679">
        <v>10.81</v>
      </c>
      <c r="S567" s="679">
        <v>10.89</v>
      </c>
    </row>
    <row r="568" spans="3:19">
      <c r="C568" s="692">
        <v>45582</v>
      </c>
      <c r="E568" s="679">
        <v>10.82</v>
      </c>
      <c r="F568" s="679"/>
      <c r="G568" s="679"/>
      <c r="H568" s="679">
        <v>10.7</v>
      </c>
      <c r="I568" s="679"/>
      <c r="J568" s="679"/>
      <c r="K568" s="679"/>
      <c r="L568" s="679"/>
      <c r="M568" s="679"/>
      <c r="N568" s="679"/>
      <c r="O568" s="679"/>
      <c r="P568" s="679"/>
      <c r="Q568" s="679"/>
      <c r="R568" s="679">
        <v>10.47</v>
      </c>
      <c r="S568" s="679">
        <v>10.48</v>
      </c>
    </row>
    <row r="569" spans="3:19">
      <c r="C569" s="692">
        <v>45583</v>
      </c>
      <c r="E569" s="679">
        <v>11.04</v>
      </c>
      <c r="F569" s="679">
        <v>10.78</v>
      </c>
      <c r="G569" s="679">
        <v>10.75</v>
      </c>
      <c r="H569" s="679">
        <v>10.71</v>
      </c>
      <c r="I569" s="679">
        <v>10.49</v>
      </c>
      <c r="J569" s="679">
        <v>10.48</v>
      </c>
      <c r="K569" s="679">
        <v>10.19</v>
      </c>
      <c r="L569" s="679">
        <v>10.19</v>
      </c>
      <c r="M569" s="679">
        <v>10.06</v>
      </c>
      <c r="N569" s="679">
        <v>10.09</v>
      </c>
      <c r="O569" s="679">
        <v>10.029999999999999</v>
      </c>
      <c r="P569" s="679">
        <v>10.08</v>
      </c>
      <c r="Q569" s="679">
        <v>9.9700000000000006</v>
      </c>
      <c r="R569" s="679">
        <v>10.14</v>
      </c>
      <c r="S569" s="679">
        <v>9.98</v>
      </c>
    </row>
    <row r="570" spans="3:19">
      <c r="C570" s="692">
        <v>45584</v>
      </c>
      <c r="E570" s="679">
        <v>10.82</v>
      </c>
      <c r="F570" s="679"/>
      <c r="G570" s="679"/>
      <c r="H570" s="679">
        <v>10.78</v>
      </c>
      <c r="I570" s="679"/>
      <c r="J570" s="679"/>
      <c r="K570" s="679"/>
      <c r="L570" s="679"/>
      <c r="M570" s="679"/>
      <c r="N570" s="679"/>
      <c r="O570" s="679"/>
      <c r="P570" s="679"/>
      <c r="Q570" s="679"/>
      <c r="R570" s="679">
        <v>10.7</v>
      </c>
      <c r="S570" s="679">
        <v>10.55</v>
      </c>
    </row>
    <row r="571" spans="3:19">
      <c r="C571" s="692">
        <v>45585</v>
      </c>
      <c r="E571" s="679">
        <v>10.94</v>
      </c>
      <c r="F571" s="679"/>
      <c r="G571" s="679"/>
      <c r="H571" s="679">
        <v>10.77</v>
      </c>
      <c r="I571" s="679"/>
      <c r="J571" s="679"/>
      <c r="K571" s="679"/>
      <c r="L571" s="679"/>
      <c r="M571" s="679"/>
      <c r="N571" s="679"/>
      <c r="O571" s="679"/>
      <c r="P571" s="679"/>
      <c r="Q571" s="679"/>
      <c r="R571" s="679">
        <v>10.4</v>
      </c>
      <c r="S571" s="679">
        <v>10.32</v>
      </c>
    </row>
    <row r="572" spans="3:19">
      <c r="C572" s="692">
        <v>45586</v>
      </c>
      <c r="E572" s="693">
        <v>11.03</v>
      </c>
      <c r="F572" s="693">
        <v>10.91</v>
      </c>
      <c r="G572" s="693">
        <v>10.88</v>
      </c>
      <c r="H572" s="693">
        <v>10.71</v>
      </c>
      <c r="I572" s="693">
        <v>10.78</v>
      </c>
      <c r="J572" s="693">
        <v>10.68</v>
      </c>
      <c r="K572" s="693">
        <v>10.63</v>
      </c>
      <c r="L572" s="693">
        <v>10.53</v>
      </c>
      <c r="M572" s="693">
        <v>11</v>
      </c>
      <c r="N572" s="693">
        <v>10</v>
      </c>
      <c r="O572" s="693">
        <v>11</v>
      </c>
      <c r="P572" s="693">
        <v>10</v>
      </c>
      <c r="Q572" s="693">
        <v>10</v>
      </c>
      <c r="R572" s="693">
        <v>10</v>
      </c>
      <c r="S572" s="693">
        <v>10</v>
      </c>
    </row>
    <row r="573" spans="3:19">
      <c r="C573" s="692">
        <v>45587</v>
      </c>
      <c r="E573" s="693">
        <v>11.04</v>
      </c>
      <c r="F573" s="693" t="s">
        <v>802</v>
      </c>
      <c r="G573" s="693" t="s">
        <v>802</v>
      </c>
      <c r="H573" s="693">
        <v>10.76</v>
      </c>
      <c r="I573" s="693" t="s">
        <v>802</v>
      </c>
      <c r="J573" s="693" t="s">
        <v>802</v>
      </c>
      <c r="K573" s="693" t="s">
        <v>802</v>
      </c>
      <c r="L573" s="693" t="s">
        <v>802</v>
      </c>
      <c r="M573" s="693" t="s">
        <v>802</v>
      </c>
      <c r="N573" s="693" t="s">
        <v>802</v>
      </c>
      <c r="O573" s="693" t="s">
        <v>802</v>
      </c>
      <c r="P573" s="693" t="s">
        <v>802</v>
      </c>
      <c r="Q573" s="693" t="s">
        <v>802</v>
      </c>
      <c r="R573" s="693">
        <v>11</v>
      </c>
      <c r="S573" s="693">
        <v>11</v>
      </c>
    </row>
    <row r="574" spans="3:19">
      <c r="C574" s="692">
        <v>45588</v>
      </c>
      <c r="E574" s="679">
        <v>10.86</v>
      </c>
      <c r="F574" s="679">
        <v>10.85</v>
      </c>
      <c r="G574" s="679">
        <v>10.52</v>
      </c>
      <c r="H574" s="679">
        <v>10.48</v>
      </c>
      <c r="I574" s="679">
        <v>10.38</v>
      </c>
      <c r="J574" s="679">
        <v>10.43</v>
      </c>
      <c r="K574" s="679">
        <v>10.26</v>
      </c>
      <c r="L574" s="679">
        <v>10.26</v>
      </c>
      <c r="M574" s="679">
        <v>10.18</v>
      </c>
      <c r="N574" s="679">
        <v>10.24</v>
      </c>
      <c r="O574" s="679">
        <v>10.41</v>
      </c>
      <c r="P574" s="679">
        <v>10.33</v>
      </c>
      <c r="Q574" s="679">
        <v>10.26</v>
      </c>
      <c r="R574" s="679">
        <v>10.27</v>
      </c>
      <c r="S574" s="679">
        <v>10.07</v>
      </c>
    </row>
    <row r="575" spans="3:19">
      <c r="C575" s="692">
        <v>45589</v>
      </c>
      <c r="E575" s="679">
        <v>10.91</v>
      </c>
      <c r="F575" s="679"/>
      <c r="G575" s="679"/>
      <c r="H575" s="679">
        <v>10.78</v>
      </c>
      <c r="I575" s="679"/>
      <c r="J575" s="679"/>
      <c r="K575" s="679"/>
      <c r="L575" s="679"/>
      <c r="M575" s="679"/>
      <c r="N575" s="679"/>
      <c r="O575" s="679"/>
      <c r="P575" s="679"/>
      <c r="Q575" s="679"/>
      <c r="R575" s="679">
        <v>10.39</v>
      </c>
      <c r="S575" s="679">
        <v>10.29</v>
      </c>
    </row>
    <row r="576" spans="3:19">
      <c r="C576" s="692">
        <v>45590</v>
      </c>
      <c r="E576" s="679">
        <v>10.82</v>
      </c>
      <c r="F576" s="679">
        <v>10.71</v>
      </c>
      <c r="G576" s="679">
        <v>10.54</v>
      </c>
      <c r="H576" s="679">
        <v>10.55</v>
      </c>
      <c r="I576" s="679">
        <v>10.43</v>
      </c>
      <c r="J576" s="679">
        <v>10.45</v>
      </c>
      <c r="K576" s="679">
        <v>10.42</v>
      </c>
      <c r="L576" s="679">
        <v>10.52</v>
      </c>
      <c r="M576" s="679">
        <v>10.24</v>
      </c>
      <c r="N576" s="679">
        <v>10.28</v>
      </c>
      <c r="O576" s="679">
        <v>10.199999999999999</v>
      </c>
      <c r="P576" s="679">
        <v>10.220000000000001</v>
      </c>
      <c r="Q576" s="679">
        <v>10.31</v>
      </c>
      <c r="R576" s="679">
        <v>10.28</v>
      </c>
      <c r="S576" s="679">
        <v>10.220000000000001</v>
      </c>
    </row>
    <row r="577" spans="3:19">
      <c r="C577" s="692">
        <v>45591</v>
      </c>
      <c r="E577" s="679">
        <v>10.69</v>
      </c>
      <c r="F577" s="679"/>
      <c r="G577" s="679"/>
      <c r="H577" s="679">
        <v>10.5</v>
      </c>
      <c r="I577" s="679"/>
      <c r="J577" s="679"/>
      <c r="K577" s="679"/>
      <c r="L577" s="679"/>
      <c r="M577" s="679"/>
      <c r="N577" s="679"/>
      <c r="O577" s="679"/>
      <c r="P577" s="679"/>
      <c r="Q577" s="679"/>
      <c r="R577" s="679">
        <v>10.08</v>
      </c>
      <c r="S577" s="679">
        <v>10.01</v>
      </c>
    </row>
    <row r="578" spans="3:19">
      <c r="C578" s="692">
        <v>45592</v>
      </c>
      <c r="E578" s="679">
        <v>11.29</v>
      </c>
      <c r="F578" s="679"/>
      <c r="G578" s="679"/>
      <c r="H578" s="679">
        <v>10.92</v>
      </c>
      <c r="I578" s="679"/>
      <c r="J578" s="679"/>
      <c r="K578" s="679"/>
      <c r="L578" s="679"/>
      <c r="M578" s="679"/>
      <c r="N578" s="679"/>
      <c r="O578" s="679"/>
      <c r="P578" s="679"/>
      <c r="Q578" s="679"/>
      <c r="R578" s="679">
        <v>10.33</v>
      </c>
      <c r="S578" s="679">
        <v>10.23</v>
      </c>
    </row>
    <row r="579" spans="3:19">
      <c r="C579" s="692">
        <v>45593</v>
      </c>
      <c r="E579" s="679">
        <v>11.1</v>
      </c>
      <c r="F579" s="679">
        <v>11.12</v>
      </c>
      <c r="G579" s="679">
        <v>10.91</v>
      </c>
      <c r="H579" s="679">
        <v>10.79</v>
      </c>
      <c r="I579" s="679">
        <v>10.6</v>
      </c>
      <c r="J579" s="679">
        <v>10.77</v>
      </c>
      <c r="K579" s="679">
        <v>10.47</v>
      </c>
      <c r="L579" s="679">
        <v>10.43</v>
      </c>
      <c r="M579" s="679">
        <v>10.41</v>
      </c>
      <c r="N579" s="679">
        <v>10.4</v>
      </c>
      <c r="O579" s="679">
        <v>10.42</v>
      </c>
      <c r="P579" s="679">
        <v>10.61</v>
      </c>
      <c r="Q579" s="679">
        <v>10.47</v>
      </c>
      <c r="R579" s="679">
        <v>10.33</v>
      </c>
      <c r="S579" s="679">
        <v>10.28</v>
      </c>
    </row>
    <row r="580" spans="3:19">
      <c r="C580" s="692">
        <v>45594</v>
      </c>
      <c r="E580" s="679">
        <v>10.88</v>
      </c>
      <c r="F580" s="679"/>
      <c r="G580" s="679"/>
      <c r="H580" s="679">
        <v>10.53</v>
      </c>
      <c r="I580" s="679"/>
      <c r="J580" s="679"/>
      <c r="K580" s="679"/>
      <c r="L580" s="679"/>
      <c r="M580" s="679"/>
      <c r="N580" s="679"/>
      <c r="O580" s="679"/>
      <c r="P580" s="679"/>
      <c r="Q580" s="679"/>
      <c r="R580" s="679">
        <v>10.41</v>
      </c>
      <c r="S580" s="679">
        <v>10.27</v>
      </c>
    </row>
    <row r="581" spans="3:19">
      <c r="C581" s="692">
        <v>45595</v>
      </c>
      <c r="E581" s="679">
        <v>10.87</v>
      </c>
      <c r="F581" s="679">
        <v>10.66</v>
      </c>
      <c r="G581" s="679">
        <v>10.61</v>
      </c>
      <c r="H581" s="679">
        <v>10.55</v>
      </c>
      <c r="I581" s="679">
        <v>10.52</v>
      </c>
      <c r="J581" s="679">
        <v>10.57</v>
      </c>
      <c r="K581" s="679">
        <v>10.49</v>
      </c>
      <c r="L581" s="679">
        <v>10.47</v>
      </c>
      <c r="M581" s="679">
        <v>10.49</v>
      </c>
      <c r="N581" s="679">
        <v>10.61</v>
      </c>
      <c r="O581" s="679">
        <v>10.52</v>
      </c>
      <c r="P581" s="679">
        <v>10.47</v>
      </c>
      <c r="Q581" s="679">
        <v>10.5</v>
      </c>
      <c r="R581" s="679">
        <v>10.48</v>
      </c>
      <c r="S581" s="679">
        <v>10.41</v>
      </c>
    </row>
    <row r="582" spans="3:19">
      <c r="C582" s="692">
        <v>45596</v>
      </c>
      <c r="E582" s="679">
        <v>11.17</v>
      </c>
      <c r="F582" s="679"/>
      <c r="G582" s="679"/>
      <c r="H582" s="679">
        <v>10.94</v>
      </c>
      <c r="I582" s="679"/>
      <c r="J582" s="679"/>
      <c r="K582" s="679"/>
      <c r="L582" s="679"/>
      <c r="M582" s="679"/>
      <c r="N582" s="679"/>
      <c r="O582" s="679"/>
      <c r="P582" s="679"/>
      <c r="Q582" s="679"/>
      <c r="R582" s="679">
        <v>10.8</v>
      </c>
      <c r="S582" s="679">
        <v>10.79</v>
      </c>
    </row>
    <row r="583" spans="3:19">
      <c r="C583" s="692">
        <v>45597</v>
      </c>
      <c r="E583" s="679">
        <v>10.88</v>
      </c>
      <c r="F583" s="679">
        <v>10.77</v>
      </c>
      <c r="G583" s="679">
        <v>10.67</v>
      </c>
      <c r="H583" s="679">
        <v>10.72</v>
      </c>
      <c r="I583" s="679">
        <v>10.56</v>
      </c>
      <c r="J583" s="679">
        <v>10.62</v>
      </c>
      <c r="K583" s="679">
        <v>10.46</v>
      </c>
      <c r="L583" s="679">
        <v>10.6</v>
      </c>
      <c r="M583" s="679">
        <v>10.46</v>
      </c>
      <c r="N583" s="679">
        <v>10.55</v>
      </c>
      <c r="O583" s="679">
        <v>10.51</v>
      </c>
      <c r="P583" s="679">
        <v>10.47</v>
      </c>
      <c r="Q583" s="679">
        <v>10.48</v>
      </c>
      <c r="R583" s="679">
        <v>10.39</v>
      </c>
      <c r="S583" s="679">
        <v>10.38</v>
      </c>
    </row>
    <row r="584" spans="3:19">
      <c r="C584" s="692">
        <v>45598</v>
      </c>
      <c r="E584" s="679">
        <v>10.77</v>
      </c>
      <c r="F584" s="679"/>
      <c r="G584" s="679"/>
      <c r="H584" s="679">
        <v>10.67</v>
      </c>
      <c r="I584" s="679"/>
      <c r="J584" s="679"/>
      <c r="K584" s="679"/>
      <c r="L584" s="679"/>
      <c r="M584" s="679"/>
      <c r="N584" s="679"/>
      <c r="O584" s="679"/>
      <c r="P584" s="679"/>
      <c r="Q584" s="679"/>
      <c r="R584" s="679">
        <v>10.61</v>
      </c>
      <c r="S584" s="679">
        <v>10.46</v>
      </c>
    </row>
    <row r="585" spans="3:19">
      <c r="C585" s="692">
        <v>45599</v>
      </c>
      <c r="E585" s="679">
        <v>11.12</v>
      </c>
      <c r="F585" s="679"/>
      <c r="G585" s="679"/>
      <c r="H585" s="679">
        <v>10.98</v>
      </c>
      <c r="I585" s="679"/>
      <c r="J585" s="679"/>
      <c r="K585" s="679"/>
      <c r="L585" s="679"/>
      <c r="M585" s="679"/>
      <c r="N585" s="679"/>
      <c r="O585" s="679"/>
      <c r="P585" s="679"/>
      <c r="Q585" s="679"/>
      <c r="R585" s="679">
        <v>10.46</v>
      </c>
      <c r="S585" s="679">
        <v>10.45</v>
      </c>
    </row>
    <row r="586" spans="3:19">
      <c r="C586" s="692">
        <v>45600</v>
      </c>
      <c r="E586" s="679">
        <v>10.97</v>
      </c>
      <c r="F586" s="679">
        <v>10.71</v>
      </c>
      <c r="G586" s="679">
        <v>10.8</v>
      </c>
      <c r="H586" s="679">
        <v>10.75</v>
      </c>
      <c r="I586" s="679">
        <v>10.6</v>
      </c>
      <c r="J586" s="679">
        <v>10.82</v>
      </c>
      <c r="K586" s="679">
        <v>10.67</v>
      </c>
      <c r="L586" s="679">
        <v>10.54</v>
      </c>
      <c r="M586" s="679">
        <v>10.53</v>
      </c>
      <c r="N586" s="679">
        <v>10.44</v>
      </c>
      <c r="O586" s="679">
        <v>10.6</v>
      </c>
      <c r="P586" s="679">
        <v>10.53</v>
      </c>
      <c r="Q586" s="679">
        <v>10.51</v>
      </c>
      <c r="R586" s="679">
        <v>10.34</v>
      </c>
      <c r="S586" s="679">
        <v>10.210000000000001</v>
      </c>
    </row>
    <row r="587" spans="3:19">
      <c r="C587" s="692">
        <v>45601</v>
      </c>
      <c r="E587" s="679">
        <v>11.17</v>
      </c>
      <c r="F587" s="679"/>
      <c r="G587" s="679"/>
      <c r="H587" s="679">
        <v>11.04</v>
      </c>
      <c r="I587" s="679"/>
      <c r="J587" s="679"/>
      <c r="K587" s="679"/>
      <c r="L587" s="679"/>
      <c r="M587" s="679"/>
      <c r="N587" s="679"/>
      <c r="O587" s="679"/>
      <c r="P587" s="679"/>
      <c r="Q587" s="679"/>
      <c r="R587" s="679">
        <v>10.74</v>
      </c>
      <c r="S587" s="679">
        <v>10.7</v>
      </c>
    </row>
    <row r="588" spans="3:19">
      <c r="C588" s="692">
        <v>45602</v>
      </c>
      <c r="E588" s="679">
        <v>10.59</v>
      </c>
      <c r="F588" s="679">
        <v>10.64</v>
      </c>
      <c r="G588" s="679">
        <v>10.68</v>
      </c>
      <c r="H588" s="679">
        <v>10.74</v>
      </c>
      <c r="I588" s="679">
        <v>10.64</v>
      </c>
      <c r="J588" s="679">
        <v>10.69</v>
      </c>
      <c r="K588" s="679">
        <v>10.63</v>
      </c>
      <c r="L588" s="679">
        <v>10.77</v>
      </c>
      <c r="M588" s="679">
        <v>10.78</v>
      </c>
      <c r="N588" s="679">
        <v>10.75</v>
      </c>
      <c r="O588" s="679">
        <v>10.71</v>
      </c>
      <c r="P588" s="679">
        <v>10.79</v>
      </c>
      <c r="Q588" s="679">
        <v>10.7</v>
      </c>
      <c r="R588" s="679">
        <v>10.74</v>
      </c>
      <c r="S588" s="679">
        <v>10.61</v>
      </c>
    </row>
    <row r="589" spans="3:19">
      <c r="C589" s="692">
        <v>45603</v>
      </c>
      <c r="E589" s="679">
        <v>11</v>
      </c>
      <c r="F589" s="679"/>
      <c r="G589" s="679"/>
      <c r="H589" s="679">
        <v>10.65</v>
      </c>
      <c r="I589" s="679"/>
      <c r="J589" s="679"/>
      <c r="K589" s="679"/>
      <c r="L589" s="679"/>
      <c r="M589" s="679"/>
      <c r="N589" s="679"/>
      <c r="O589" s="679"/>
      <c r="P589" s="679"/>
      <c r="Q589" s="679"/>
      <c r="R589" s="679">
        <v>10.74</v>
      </c>
      <c r="S589" s="679">
        <v>10.65</v>
      </c>
    </row>
    <row r="590" spans="3:19">
      <c r="C590" s="692">
        <v>45604</v>
      </c>
      <c r="E590" s="679">
        <v>10.62</v>
      </c>
      <c r="F590" s="679">
        <v>10.76</v>
      </c>
      <c r="G590" s="679">
        <v>10.56</v>
      </c>
      <c r="H590" s="679">
        <v>10.32</v>
      </c>
      <c r="I590" s="679">
        <v>10.48</v>
      </c>
      <c r="J590" s="679">
        <v>10.43</v>
      </c>
      <c r="K590" s="679">
        <v>10.16</v>
      </c>
      <c r="L590" s="679">
        <v>10.33</v>
      </c>
      <c r="M590" s="679">
        <v>10.24</v>
      </c>
      <c r="N590" s="679">
        <v>10.199999999999999</v>
      </c>
      <c r="O590" s="679">
        <v>10.3</v>
      </c>
      <c r="P590" s="679">
        <v>10.41</v>
      </c>
      <c r="Q590" s="679">
        <v>10.35</v>
      </c>
      <c r="R590" s="679">
        <v>10.28</v>
      </c>
      <c r="S590" s="679">
        <v>10.1</v>
      </c>
    </row>
    <row r="591" spans="3:19">
      <c r="C591" s="692">
        <v>45605</v>
      </c>
      <c r="E591" s="679">
        <v>10.95</v>
      </c>
      <c r="F591" s="679"/>
      <c r="G591" s="679"/>
      <c r="H591" s="679">
        <v>10.55</v>
      </c>
      <c r="I591" s="679"/>
      <c r="J591" s="679"/>
      <c r="K591" s="679"/>
      <c r="L591" s="679"/>
      <c r="M591" s="679"/>
      <c r="N591" s="679"/>
      <c r="O591" s="679"/>
      <c r="P591" s="679"/>
      <c r="Q591" s="679"/>
      <c r="R591" s="679">
        <v>10.32</v>
      </c>
      <c r="S591" s="679">
        <v>10.37</v>
      </c>
    </row>
    <row r="592" spans="3:19">
      <c r="C592" s="692">
        <v>45606</v>
      </c>
      <c r="E592" s="679">
        <v>10.98</v>
      </c>
      <c r="F592" s="679"/>
      <c r="G592" s="679"/>
      <c r="H592" s="679">
        <v>10.64</v>
      </c>
      <c r="I592" s="679"/>
      <c r="J592" s="679"/>
      <c r="K592" s="679"/>
      <c r="L592" s="679"/>
      <c r="M592" s="679"/>
      <c r="N592" s="679"/>
      <c r="O592" s="679"/>
      <c r="P592" s="679"/>
      <c r="Q592" s="679"/>
      <c r="R592" s="679">
        <v>10.36</v>
      </c>
      <c r="S592" s="679">
        <v>10.3</v>
      </c>
    </row>
    <row r="593" spans="3:19">
      <c r="C593" s="692">
        <v>45607</v>
      </c>
      <c r="E593" s="679">
        <v>10.8</v>
      </c>
      <c r="F593" s="679">
        <v>10.68</v>
      </c>
      <c r="G593" s="679">
        <v>1.84</v>
      </c>
      <c r="H593" s="679">
        <v>10.47</v>
      </c>
      <c r="I593" s="679">
        <v>10.7</v>
      </c>
      <c r="J593" s="679">
        <v>10.68</v>
      </c>
      <c r="K593" s="679">
        <v>10.57</v>
      </c>
      <c r="L593" s="679">
        <v>10.47</v>
      </c>
      <c r="M593" s="679">
        <v>10.51</v>
      </c>
      <c r="N593" s="679">
        <v>10.48</v>
      </c>
      <c r="O593" s="679">
        <v>10.53</v>
      </c>
      <c r="P593" s="679">
        <v>10.46</v>
      </c>
      <c r="Q593" s="679">
        <v>10.49</v>
      </c>
      <c r="R593" s="679">
        <v>10.56</v>
      </c>
      <c r="S593" s="679">
        <v>10.39</v>
      </c>
    </row>
    <row r="594" spans="3:19">
      <c r="C594" s="692">
        <v>45608</v>
      </c>
      <c r="E594" s="679">
        <v>11.07</v>
      </c>
      <c r="F594" s="679"/>
      <c r="G594" s="679"/>
      <c r="H594" s="679">
        <v>10.9</v>
      </c>
      <c r="I594" s="679"/>
      <c r="J594" s="679"/>
      <c r="K594" s="679"/>
      <c r="L594" s="679"/>
      <c r="M594" s="679"/>
      <c r="N594" s="679"/>
      <c r="O594" s="679"/>
      <c r="P594" s="679"/>
      <c r="Q594" s="679"/>
      <c r="R594" s="679">
        <v>10.57</v>
      </c>
      <c r="S594" s="679">
        <v>10.53</v>
      </c>
    </row>
    <row r="595" spans="3:19">
      <c r="C595" s="692">
        <v>45609</v>
      </c>
      <c r="E595" s="679">
        <v>10.91</v>
      </c>
      <c r="F595" s="679">
        <v>10.76</v>
      </c>
      <c r="G595" s="679">
        <v>10.74</v>
      </c>
      <c r="H595" s="679">
        <v>10.54</v>
      </c>
      <c r="I595" s="679">
        <v>10.39</v>
      </c>
      <c r="J595" s="679">
        <v>10.66</v>
      </c>
      <c r="K595" s="679">
        <v>10.55</v>
      </c>
      <c r="L595" s="679">
        <v>10.52</v>
      </c>
      <c r="M595" s="679">
        <v>10.61</v>
      </c>
      <c r="N595" s="679">
        <v>10.54</v>
      </c>
      <c r="O595" s="679">
        <v>10.64</v>
      </c>
      <c r="P595" s="679">
        <v>10.63</v>
      </c>
      <c r="Q595" s="679">
        <v>10.61</v>
      </c>
      <c r="R595" s="679">
        <v>10.64</v>
      </c>
      <c r="S595" s="679">
        <v>10.58</v>
      </c>
    </row>
    <row r="596" spans="3:19">
      <c r="C596" s="692">
        <v>45610</v>
      </c>
      <c r="E596" s="679">
        <v>10.89</v>
      </c>
      <c r="F596" s="679"/>
      <c r="G596" s="679"/>
      <c r="H596" s="679">
        <v>10.64</v>
      </c>
      <c r="I596" s="679"/>
      <c r="J596" s="679"/>
      <c r="K596" s="679"/>
      <c r="L596" s="679"/>
      <c r="M596" s="679"/>
      <c r="N596" s="679"/>
      <c r="O596" s="679"/>
      <c r="P596" s="679"/>
      <c r="Q596" s="679"/>
      <c r="R596" s="679">
        <v>10.43</v>
      </c>
      <c r="S596" s="679">
        <v>10.42</v>
      </c>
    </row>
    <row r="597" spans="3:19">
      <c r="C597" s="692">
        <v>45611</v>
      </c>
      <c r="E597" s="679">
        <v>10.62</v>
      </c>
      <c r="F597" s="679">
        <v>10.72</v>
      </c>
      <c r="G597" s="679">
        <v>10.56</v>
      </c>
      <c r="H597" s="679">
        <v>10.53</v>
      </c>
      <c r="I597" s="679">
        <v>10.57</v>
      </c>
      <c r="J597" s="679">
        <v>10.56</v>
      </c>
      <c r="K597" s="679">
        <v>10.51</v>
      </c>
      <c r="L597" s="679">
        <v>10.55</v>
      </c>
      <c r="M597" s="679">
        <v>10.44</v>
      </c>
      <c r="N597" s="679">
        <v>10.42</v>
      </c>
      <c r="O597" s="679">
        <v>10.45</v>
      </c>
      <c r="P597" s="679">
        <v>10.45</v>
      </c>
      <c r="Q597" s="679">
        <v>10.4</v>
      </c>
      <c r="R597" s="679">
        <v>10.35</v>
      </c>
      <c r="S597" s="679">
        <v>10.28</v>
      </c>
    </row>
    <row r="598" spans="3:19">
      <c r="C598" s="692">
        <v>45612</v>
      </c>
      <c r="E598" s="679">
        <v>10.88</v>
      </c>
      <c r="F598" s="679"/>
      <c r="G598" s="679"/>
      <c r="H598" s="679">
        <v>10.71</v>
      </c>
      <c r="I598" s="679"/>
      <c r="J598" s="679"/>
      <c r="K598" s="679"/>
      <c r="L598" s="679"/>
      <c r="M598" s="679"/>
      <c r="N598" s="679"/>
      <c r="O598" s="679"/>
      <c r="P598" s="679"/>
      <c r="Q598" s="679"/>
      <c r="R598" s="679">
        <v>10.26</v>
      </c>
      <c r="S598" s="679">
        <v>10.06</v>
      </c>
    </row>
    <row r="599" spans="3:19">
      <c r="C599" s="692">
        <v>45613</v>
      </c>
      <c r="E599" s="679">
        <v>10.71</v>
      </c>
      <c r="F599" s="679"/>
      <c r="G599" s="679"/>
      <c r="H599" s="679">
        <v>10.59</v>
      </c>
      <c r="I599" s="679"/>
      <c r="J599" s="679"/>
      <c r="K599" s="679"/>
      <c r="L599" s="679"/>
      <c r="M599" s="679"/>
      <c r="N599" s="679"/>
      <c r="O599" s="679"/>
      <c r="P599" s="679"/>
      <c r="Q599" s="679"/>
      <c r="R599" s="679">
        <v>10.59</v>
      </c>
      <c r="S599" s="679">
        <v>10.17</v>
      </c>
    </row>
    <row r="600" spans="3:19">
      <c r="C600" s="692">
        <v>45614</v>
      </c>
      <c r="E600" s="679">
        <v>10.86</v>
      </c>
      <c r="F600" s="679">
        <v>10.78</v>
      </c>
      <c r="G600" s="679">
        <v>10.73</v>
      </c>
      <c r="H600" s="679">
        <v>10.54</v>
      </c>
      <c r="I600" s="679">
        <v>10.49</v>
      </c>
      <c r="J600" s="679">
        <v>10.63</v>
      </c>
      <c r="K600" s="679">
        <v>10.39</v>
      </c>
      <c r="L600" s="679">
        <v>10.45</v>
      </c>
      <c r="M600" s="679">
        <v>10.35</v>
      </c>
      <c r="N600" s="679">
        <v>10.25</v>
      </c>
      <c r="O600" s="679">
        <v>10.36</v>
      </c>
      <c r="P600" s="679">
        <v>10.37</v>
      </c>
      <c r="Q600" s="679">
        <v>10.4</v>
      </c>
      <c r="R600" s="679">
        <v>10.36</v>
      </c>
      <c r="S600" s="679">
        <v>10.029999999999999</v>
      </c>
    </row>
    <row r="601" spans="3:19">
      <c r="C601" s="692">
        <v>45615</v>
      </c>
      <c r="E601" s="679"/>
      <c r="F601" s="679"/>
      <c r="G601" s="679"/>
      <c r="H601" s="679"/>
      <c r="I601" s="679"/>
      <c r="J601" s="679"/>
      <c r="K601" s="679"/>
      <c r="L601" s="679"/>
      <c r="M601" s="679"/>
      <c r="N601" s="679"/>
      <c r="O601" s="679"/>
      <c r="P601" s="679"/>
      <c r="Q601" s="679"/>
      <c r="R601" s="679"/>
      <c r="S601" s="679"/>
    </row>
    <row r="602" spans="3:19">
      <c r="C602" s="692">
        <v>45616</v>
      </c>
      <c r="E602" s="679">
        <v>10.8</v>
      </c>
      <c r="F602" s="679">
        <v>10.34</v>
      </c>
      <c r="G602" s="679">
        <v>10.29</v>
      </c>
      <c r="H602" s="679">
        <v>10.42</v>
      </c>
      <c r="I602" s="679">
        <v>10.16</v>
      </c>
      <c r="J602" s="679">
        <v>10.14</v>
      </c>
      <c r="K602" s="679">
        <v>10.16</v>
      </c>
      <c r="L602" s="679">
        <v>10.4</v>
      </c>
      <c r="M602" s="679">
        <v>10.36</v>
      </c>
      <c r="N602" s="679">
        <v>10.07</v>
      </c>
      <c r="O602" s="679">
        <v>10.210000000000001</v>
      </c>
      <c r="P602" s="679">
        <v>10.11</v>
      </c>
      <c r="Q602" s="679">
        <v>10.050000000000001</v>
      </c>
      <c r="R602" s="679">
        <v>9.92</v>
      </c>
      <c r="S602" s="679">
        <v>9.9</v>
      </c>
    </row>
    <row r="603" spans="3:19">
      <c r="C603" s="692">
        <v>45617</v>
      </c>
      <c r="E603" s="679">
        <v>11.19</v>
      </c>
      <c r="F603" s="679"/>
      <c r="G603" s="679"/>
      <c r="H603" s="679">
        <v>10.74</v>
      </c>
      <c r="I603" s="679"/>
      <c r="J603" s="679"/>
      <c r="K603" s="679"/>
      <c r="L603" s="679"/>
      <c r="M603" s="679"/>
      <c r="N603" s="679"/>
      <c r="O603" s="679"/>
      <c r="P603" s="679"/>
      <c r="Q603" s="679"/>
      <c r="R603" s="679">
        <v>9.82</v>
      </c>
      <c r="S603" s="679">
        <v>9.76</v>
      </c>
    </row>
    <row r="604" spans="3:19">
      <c r="C604" s="692">
        <v>45618</v>
      </c>
      <c r="E604" s="679">
        <v>10.73</v>
      </c>
      <c r="F604" s="679">
        <v>10.91</v>
      </c>
      <c r="G604" s="679">
        <v>10.81</v>
      </c>
      <c r="H604" s="679">
        <v>10.74</v>
      </c>
      <c r="I604" s="679">
        <v>10.83</v>
      </c>
      <c r="J604" s="679">
        <v>10.64</v>
      </c>
      <c r="K604" s="679">
        <v>10.51</v>
      </c>
      <c r="L604" s="679">
        <v>10.42</v>
      </c>
      <c r="M604" s="679">
        <v>10.42</v>
      </c>
      <c r="N604" s="679">
        <v>10.33</v>
      </c>
      <c r="O604" s="679">
        <v>10.55</v>
      </c>
      <c r="P604" s="679">
        <v>10.37</v>
      </c>
      <c r="Q604" s="679">
        <v>10.31</v>
      </c>
      <c r="R604" s="679">
        <v>10.26</v>
      </c>
      <c r="S604" s="679">
        <v>10.199999999999999</v>
      </c>
    </row>
    <row r="605" spans="3:19">
      <c r="C605" s="692">
        <v>45619</v>
      </c>
      <c r="E605" s="679">
        <v>11.07</v>
      </c>
      <c r="F605" s="679"/>
      <c r="G605" s="679"/>
      <c r="H605" s="679">
        <v>10.95</v>
      </c>
      <c r="I605" s="679"/>
      <c r="J605" s="679"/>
      <c r="K605" s="679"/>
      <c r="L605" s="679"/>
      <c r="M605" s="679"/>
      <c r="N605" s="679"/>
      <c r="O605" s="679"/>
      <c r="P605" s="679"/>
      <c r="Q605" s="679"/>
      <c r="R605" s="679">
        <v>10.66</v>
      </c>
      <c r="S605" s="679">
        <v>10.7</v>
      </c>
    </row>
    <row r="606" spans="3:19">
      <c r="C606" s="692">
        <v>45620</v>
      </c>
      <c r="E606" s="679"/>
      <c r="F606" s="679"/>
      <c r="G606" s="679"/>
      <c r="H606" s="679"/>
      <c r="I606" s="679"/>
      <c r="J606" s="679"/>
      <c r="K606" s="679"/>
      <c r="L606" s="679"/>
      <c r="M606" s="679"/>
      <c r="N606" s="679"/>
      <c r="O606" s="679"/>
      <c r="P606" s="679"/>
      <c r="Q606" s="679"/>
      <c r="R606" s="679"/>
      <c r="S606" s="679"/>
    </row>
    <row r="607" spans="3:19">
      <c r="C607" s="692">
        <v>45621</v>
      </c>
      <c r="E607" s="679">
        <v>10.76</v>
      </c>
      <c r="F607" s="679">
        <v>10.81</v>
      </c>
      <c r="G607" s="679">
        <v>10.7</v>
      </c>
      <c r="H607" s="679">
        <v>10.77</v>
      </c>
      <c r="I607" s="679">
        <v>10.63</v>
      </c>
      <c r="J607" s="679">
        <v>10.74</v>
      </c>
      <c r="K607" s="679">
        <v>10.57</v>
      </c>
      <c r="L607" s="679">
        <v>10.68</v>
      </c>
      <c r="M607" s="679">
        <v>10.71</v>
      </c>
      <c r="N607" s="679">
        <v>10.58</v>
      </c>
      <c r="O607" s="679">
        <v>10.64</v>
      </c>
      <c r="P607" s="679">
        <v>10.6</v>
      </c>
      <c r="Q607" s="679">
        <v>10.56</v>
      </c>
      <c r="R607" s="679">
        <v>10.47</v>
      </c>
      <c r="S607" s="679">
        <v>10.37</v>
      </c>
    </row>
    <row r="608" spans="3:19">
      <c r="C608" s="692">
        <v>45622</v>
      </c>
      <c r="E608" s="679">
        <v>11.02</v>
      </c>
      <c r="F608" s="679"/>
      <c r="G608" s="679"/>
      <c r="H608" s="679">
        <v>10.77</v>
      </c>
      <c r="I608" s="679"/>
      <c r="J608" s="679"/>
      <c r="K608" s="679"/>
      <c r="L608" s="679"/>
      <c r="M608" s="679"/>
      <c r="N608" s="679"/>
      <c r="O608" s="679"/>
      <c r="P608" s="679"/>
      <c r="Q608" s="679"/>
      <c r="R608" s="679">
        <v>10.56</v>
      </c>
      <c r="S608" s="679">
        <v>10.41</v>
      </c>
    </row>
    <row r="609" spans="3:19">
      <c r="C609" s="692">
        <v>45623</v>
      </c>
      <c r="E609" s="679">
        <v>10.85</v>
      </c>
      <c r="F609" s="679">
        <v>10.68</v>
      </c>
      <c r="G609" s="679">
        <v>10.62</v>
      </c>
      <c r="H609" s="679">
        <v>10.53</v>
      </c>
      <c r="I609" s="679">
        <v>10.61</v>
      </c>
      <c r="J609" s="679">
        <v>10.53</v>
      </c>
      <c r="K609" s="679">
        <v>10.47</v>
      </c>
      <c r="L609" s="679">
        <v>10.51</v>
      </c>
      <c r="M609" s="679">
        <v>10.5</v>
      </c>
      <c r="N609" s="679">
        <v>10.45</v>
      </c>
      <c r="O609" s="679">
        <v>10.44</v>
      </c>
      <c r="P609" s="679">
        <v>10.43</v>
      </c>
      <c r="Q609" s="679">
        <v>10.46</v>
      </c>
      <c r="R609" s="679">
        <v>10.41</v>
      </c>
      <c r="S609" s="679">
        <v>10.24</v>
      </c>
    </row>
    <row r="610" spans="3:19">
      <c r="C610" s="692">
        <v>45624</v>
      </c>
      <c r="E610" s="679">
        <v>11.12</v>
      </c>
      <c r="F610" s="679"/>
      <c r="G610" s="679"/>
      <c r="H610" s="679">
        <v>10.82</v>
      </c>
      <c r="I610" s="679"/>
      <c r="J610" s="679"/>
      <c r="K610" s="679"/>
      <c r="L610" s="679"/>
      <c r="M610" s="679"/>
      <c r="N610" s="679"/>
      <c r="O610" s="679"/>
      <c r="P610" s="679"/>
      <c r="Q610" s="679"/>
      <c r="R610" s="679">
        <v>10.63</v>
      </c>
      <c r="S610" s="679">
        <v>10.44</v>
      </c>
    </row>
    <row r="611" spans="3:19">
      <c r="C611" s="692">
        <v>45625</v>
      </c>
      <c r="E611" s="679">
        <v>10.86</v>
      </c>
      <c r="F611" s="679">
        <v>10.91</v>
      </c>
      <c r="G611" s="679">
        <v>10.83</v>
      </c>
      <c r="H611" s="679">
        <v>10.78</v>
      </c>
      <c r="I611" s="679">
        <v>10.75</v>
      </c>
      <c r="J611" s="679">
        <v>10.83</v>
      </c>
      <c r="K611" s="679">
        <v>10.75</v>
      </c>
      <c r="L611" s="679">
        <v>10.66</v>
      </c>
      <c r="M611" s="679">
        <v>10.75</v>
      </c>
      <c r="N611" s="679">
        <v>10.83</v>
      </c>
      <c r="O611" s="679">
        <v>10.84</v>
      </c>
      <c r="P611" s="679">
        <v>10.85</v>
      </c>
      <c r="Q611" s="679">
        <v>10.8</v>
      </c>
      <c r="R611" s="679">
        <v>10.82</v>
      </c>
      <c r="S611" s="679">
        <v>10.75</v>
      </c>
    </row>
    <row r="612" spans="3:19">
      <c r="C612" s="692">
        <v>45626</v>
      </c>
      <c r="E612" s="679">
        <v>10.98</v>
      </c>
      <c r="F612" s="679"/>
      <c r="G612" s="679"/>
      <c r="H612" s="679">
        <v>10.78</v>
      </c>
      <c r="I612" s="679"/>
      <c r="J612" s="679"/>
      <c r="K612" s="679"/>
      <c r="L612" s="679"/>
      <c r="M612" s="679"/>
      <c r="N612" s="679"/>
      <c r="O612" s="679"/>
      <c r="P612" s="679"/>
      <c r="Q612" s="679"/>
      <c r="R612" s="679">
        <v>10.65</v>
      </c>
      <c r="S612" s="679">
        <v>10.62</v>
      </c>
    </row>
    <row r="613" spans="3:19">
      <c r="C613" s="692">
        <v>45627</v>
      </c>
      <c r="E613" s="679">
        <v>10.98</v>
      </c>
      <c r="F613" s="679">
        <v>10.66</v>
      </c>
      <c r="G613" s="679">
        <v>10.65</v>
      </c>
      <c r="H613" s="679">
        <v>10.59</v>
      </c>
      <c r="I613" s="679">
        <v>10.49</v>
      </c>
      <c r="J613" s="679">
        <v>10.46</v>
      </c>
      <c r="K613" s="679">
        <v>10.37</v>
      </c>
      <c r="L613" s="679">
        <v>10.54</v>
      </c>
      <c r="M613" s="679">
        <v>10.35</v>
      </c>
      <c r="N613" s="679">
        <v>10.38</v>
      </c>
      <c r="O613" s="679">
        <v>10.42</v>
      </c>
      <c r="P613" s="679">
        <v>10.47</v>
      </c>
      <c r="Q613" s="679">
        <v>10.44</v>
      </c>
      <c r="R613" s="679">
        <v>10.51</v>
      </c>
      <c r="S613" s="679">
        <v>10.27</v>
      </c>
    </row>
    <row r="614" spans="3:19">
      <c r="C614" s="692">
        <v>45628</v>
      </c>
      <c r="E614" s="679">
        <v>10.73</v>
      </c>
      <c r="F614" s="679">
        <v>10.76</v>
      </c>
      <c r="G614" s="679">
        <v>10.55</v>
      </c>
      <c r="H614" s="679">
        <v>10.41</v>
      </c>
      <c r="I614" s="679">
        <v>10.37</v>
      </c>
      <c r="J614" s="679">
        <v>10.4</v>
      </c>
      <c r="K614" s="679">
        <v>10.35</v>
      </c>
      <c r="L614" s="679">
        <v>10.41</v>
      </c>
      <c r="M614" s="679">
        <v>10.5</v>
      </c>
      <c r="N614" s="679">
        <v>10.39</v>
      </c>
      <c r="O614" s="679">
        <v>10.52</v>
      </c>
      <c r="P614" s="679">
        <v>10.42</v>
      </c>
      <c r="Q614" s="679">
        <v>10.33</v>
      </c>
      <c r="R614" s="679">
        <v>10.199999999999999</v>
      </c>
      <c r="S614" s="679">
        <v>10.17</v>
      </c>
    </row>
    <row r="615" spans="3:19">
      <c r="C615" s="692">
        <v>45629</v>
      </c>
      <c r="E615" s="679">
        <v>10.42</v>
      </c>
      <c r="F615" s="679"/>
      <c r="G615" s="679"/>
      <c r="H615" s="679">
        <v>10.67</v>
      </c>
      <c r="I615" s="679"/>
      <c r="J615" s="679"/>
      <c r="K615" s="679"/>
      <c r="L615" s="679"/>
      <c r="M615" s="679"/>
      <c r="N615" s="679"/>
      <c r="O615" s="679"/>
      <c r="P615" s="679"/>
      <c r="Q615" s="679"/>
      <c r="R615" s="679">
        <v>10.55</v>
      </c>
      <c r="S615" s="679">
        <v>10.47</v>
      </c>
    </row>
    <row r="616" spans="3:19">
      <c r="C616" s="692">
        <v>45630</v>
      </c>
      <c r="E616" s="679">
        <v>10.93</v>
      </c>
      <c r="F616" s="679">
        <v>10.82</v>
      </c>
      <c r="G616" s="679">
        <v>10.8</v>
      </c>
      <c r="H616" s="679">
        <v>10.66</v>
      </c>
      <c r="I616" s="679">
        <v>10.5</v>
      </c>
      <c r="J616" s="679">
        <v>10.49</v>
      </c>
      <c r="K616" s="679">
        <v>10.38</v>
      </c>
      <c r="L616" s="679">
        <v>10.34</v>
      </c>
      <c r="M616" s="679">
        <v>10.36</v>
      </c>
      <c r="N616" s="679">
        <v>10.36</v>
      </c>
      <c r="O616" s="679">
        <v>10.34</v>
      </c>
      <c r="P616" s="679">
        <v>10.38</v>
      </c>
      <c r="Q616" s="679">
        <v>10.35</v>
      </c>
      <c r="R616" s="679">
        <v>10.35</v>
      </c>
      <c r="S616" s="679">
        <v>10.24</v>
      </c>
    </row>
    <row r="617" spans="3:19">
      <c r="C617" s="692">
        <v>45631</v>
      </c>
      <c r="E617" s="679">
        <v>11</v>
      </c>
      <c r="F617" s="679"/>
      <c r="G617" s="679"/>
      <c r="H617" s="679">
        <v>10.92</v>
      </c>
      <c r="I617" s="679"/>
      <c r="J617" s="679"/>
      <c r="K617" s="679"/>
      <c r="L617" s="679"/>
      <c r="M617" s="679"/>
      <c r="N617" s="679"/>
      <c r="O617" s="679"/>
      <c r="P617" s="679"/>
      <c r="Q617" s="679"/>
      <c r="R617" s="679">
        <v>10.59</v>
      </c>
      <c r="S617" s="679">
        <v>10.58</v>
      </c>
    </row>
    <row r="618" spans="3:19">
      <c r="C618" s="692">
        <v>45632</v>
      </c>
      <c r="E618" s="679">
        <v>10.7</v>
      </c>
      <c r="F618" s="679">
        <v>10.35</v>
      </c>
      <c r="G618" s="679">
        <v>10.11</v>
      </c>
      <c r="H618" s="679">
        <v>10.53</v>
      </c>
      <c r="I618" s="679">
        <v>10.54</v>
      </c>
      <c r="J618" s="679">
        <v>10.6</v>
      </c>
      <c r="K618" s="679">
        <v>10.43</v>
      </c>
      <c r="L618" s="679">
        <v>10.6</v>
      </c>
      <c r="M618" s="679">
        <v>10.6</v>
      </c>
      <c r="N618" s="679">
        <v>10.61</v>
      </c>
      <c r="O618" s="679">
        <v>10.62</v>
      </c>
      <c r="P618" s="679">
        <v>10.71</v>
      </c>
      <c r="Q618" s="679">
        <v>10.55</v>
      </c>
      <c r="R618" s="679">
        <v>10.57</v>
      </c>
      <c r="S618" s="679">
        <v>10.53</v>
      </c>
    </row>
    <row r="619" spans="3:19">
      <c r="C619" s="692">
        <v>45633</v>
      </c>
      <c r="E619" s="679">
        <v>10.95</v>
      </c>
      <c r="F619" s="679"/>
      <c r="G619" s="679"/>
      <c r="H619" s="679">
        <v>10.72</v>
      </c>
      <c r="I619" s="679"/>
      <c r="J619" s="679"/>
      <c r="K619" s="679"/>
      <c r="L619" s="679"/>
      <c r="M619" s="679"/>
      <c r="N619" s="679"/>
      <c r="O619" s="679"/>
      <c r="P619" s="679"/>
      <c r="Q619" s="679"/>
      <c r="R619" s="679">
        <v>10.43</v>
      </c>
      <c r="S619" s="679">
        <v>10.18</v>
      </c>
    </row>
    <row r="620" spans="3:19">
      <c r="C620" s="692">
        <v>45634</v>
      </c>
      <c r="E620" s="679">
        <v>10.92</v>
      </c>
      <c r="F620" s="679"/>
      <c r="G620" s="679"/>
      <c r="H620" s="679">
        <v>10.71</v>
      </c>
      <c r="I620" s="679"/>
      <c r="J620" s="679"/>
      <c r="K620" s="679"/>
      <c r="L620" s="679"/>
      <c r="M620" s="679"/>
      <c r="N620" s="679"/>
      <c r="O620" s="679"/>
      <c r="P620" s="679"/>
      <c r="Q620" s="679"/>
      <c r="R620" s="679">
        <v>10.29</v>
      </c>
      <c r="S620" s="679">
        <v>10.210000000000001</v>
      </c>
    </row>
    <row r="621" spans="3:19">
      <c r="C621" s="692">
        <v>45635</v>
      </c>
      <c r="E621" s="679">
        <v>11</v>
      </c>
      <c r="F621" s="679">
        <v>10.78</v>
      </c>
      <c r="G621" s="679">
        <v>10.71</v>
      </c>
      <c r="H621" s="679">
        <v>10.7</v>
      </c>
      <c r="I621" s="679">
        <v>10.5</v>
      </c>
      <c r="J621" s="679">
        <v>10.56</v>
      </c>
      <c r="K621" s="679">
        <v>10.43</v>
      </c>
      <c r="L621" s="679">
        <v>10.39</v>
      </c>
      <c r="M621" s="679">
        <v>10.48</v>
      </c>
      <c r="N621" s="679">
        <v>10.38</v>
      </c>
      <c r="O621" s="679">
        <v>10.4</v>
      </c>
      <c r="P621" s="679">
        <v>10.1</v>
      </c>
      <c r="Q621" s="679">
        <v>10.27</v>
      </c>
      <c r="R621" s="679">
        <v>10.32</v>
      </c>
      <c r="S621" s="679">
        <v>10.130000000000001</v>
      </c>
    </row>
    <row r="622" spans="3:19">
      <c r="C622" s="692">
        <v>45636</v>
      </c>
      <c r="E622" s="679">
        <v>11.08</v>
      </c>
      <c r="F622" s="679"/>
      <c r="G622" s="679"/>
      <c r="H622" s="679">
        <v>10.84</v>
      </c>
      <c r="I622" s="679"/>
      <c r="J622" s="679"/>
      <c r="K622" s="679"/>
      <c r="L622" s="679"/>
      <c r="M622" s="679"/>
      <c r="N622" s="679"/>
      <c r="O622" s="679"/>
      <c r="P622" s="679"/>
      <c r="Q622" s="679"/>
      <c r="R622" s="679">
        <v>10.78</v>
      </c>
      <c r="S622" s="679">
        <v>10.71</v>
      </c>
    </row>
    <row r="623" spans="3:19">
      <c r="C623" s="692">
        <v>45637</v>
      </c>
      <c r="E623" s="679">
        <v>10.99</v>
      </c>
      <c r="F623" s="679">
        <v>10.7</v>
      </c>
      <c r="G623" s="679">
        <v>10.57</v>
      </c>
      <c r="H623" s="679">
        <v>10.56</v>
      </c>
      <c r="I623" s="679">
        <v>10.48</v>
      </c>
      <c r="J623" s="679">
        <v>10.6</v>
      </c>
      <c r="K623" s="679">
        <v>10.38</v>
      </c>
      <c r="L623" s="679">
        <v>10.49</v>
      </c>
      <c r="M623" s="679">
        <v>10.42</v>
      </c>
      <c r="N623" s="679">
        <v>10.37</v>
      </c>
      <c r="O623" s="679">
        <v>10.41</v>
      </c>
      <c r="P623" s="679">
        <v>10.44</v>
      </c>
      <c r="Q623" s="679">
        <v>10.39</v>
      </c>
      <c r="R623" s="679">
        <v>10.24</v>
      </c>
      <c r="S623" s="679">
        <v>10.38</v>
      </c>
    </row>
    <row r="624" spans="3:19">
      <c r="C624" s="692">
        <v>45638</v>
      </c>
      <c r="E624" s="679">
        <v>11.24</v>
      </c>
      <c r="F624" s="679"/>
      <c r="G624" s="679"/>
      <c r="H624" s="679">
        <v>11.02</v>
      </c>
      <c r="I624" s="679"/>
      <c r="J624" s="679"/>
      <c r="K624" s="679"/>
      <c r="L624" s="679"/>
      <c r="M624" s="679"/>
      <c r="N624" s="679"/>
      <c r="O624" s="679"/>
      <c r="P624" s="679"/>
      <c r="Q624" s="679"/>
      <c r="R624" s="679">
        <v>10.81</v>
      </c>
      <c r="S624" s="679">
        <v>10.8</v>
      </c>
    </row>
    <row r="625" spans="3:19">
      <c r="C625" s="692">
        <v>45639</v>
      </c>
      <c r="E625" s="679">
        <v>11.13</v>
      </c>
      <c r="F625" s="679">
        <v>10.85</v>
      </c>
      <c r="G625" s="679">
        <v>10.67</v>
      </c>
      <c r="H625" s="679">
        <v>10.55</v>
      </c>
      <c r="I625" s="679">
        <v>10.49</v>
      </c>
      <c r="J625" s="679">
        <v>10.5</v>
      </c>
      <c r="K625" s="679">
        <v>10.5</v>
      </c>
      <c r="L625" s="679">
        <v>10.62</v>
      </c>
      <c r="M625" s="679">
        <v>10.54</v>
      </c>
      <c r="N625" s="679">
        <v>10.59</v>
      </c>
      <c r="O625" s="679">
        <v>10.63</v>
      </c>
      <c r="P625" s="679">
        <v>10.7</v>
      </c>
      <c r="Q625" s="679">
        <v>10.63</v>
      </c>
      <c r="R625" s="679">
        <v>10.64</v>
      </c>
      <c r="S625" s="679">
        <v>10.62</v>
      </c>
    </row>
    <row r="626" spans="3:19">
      <c r="C626" s="692">
        <v>45640</v>
      </c>
      <c r="E626" s="679">
        <v>10.95</v>
      </c>
      <c r="F626" s="679"/>
      <c r="G626" s="679"/>
      <c r="H626" s="679">
        <v>10.96</v>
      </c>
      <c r="I626" s="679"/>
      <c r="J626" s="679"/>
      <c r="K626" s="679"/>
      <c r="L626" s="679"/>
      <c r="M626" s="679"/>
      <c r="N626" s="679"/>
      <c r="O626" s="679"/>
      <c r="P626" s="679"/>
      <c r="Q626" s="679"/>
      <c r="R626" s="679">
        <v>10.73</v>
      </c>
      <c r="S626" s="679">
        <v>10.66</v>
      </c>
    </row>
    <row r="627" spans="3:19">
      <c r="C627" s="692">
        <v>45641</v>
      </c>
      <c r="E627" s="679">
        <v>11.04</v>
      </c>
      <c r="F627" s="679"/>
      <c r="G627" s="679"/>
      <c r="H627" s="679">
        <v>10.74</v>
      </c>
      <c r="I627" s="679"/>
      <c r="J627" s="679"/>
      <c r="K627" s="679"/>
      <c r="L627" s="679"/>
      <c r="M627" s="679"/>
      <c r="N627" s="679"/>
      <c r="O627" s="679"/>
      <c r="P627" s="679"/>
      <c r="Q627" s="679"/>
      <c r="R627" s="679">
        <v>10.33</v>
      </c>
      <c r="S627" s="679">
        <v>10.24</v>
      </c>
    </row>
    <row r="628" spans="3:19">
      <c r="C628" s="692">
        <v>45642</v>
      </c>
      <c r="E628" s="679">
        <v>11.2</v>
      </c>
      <c r="F628" s="679">
        <v>11.02</v>
      </c>
      <c r="G628" s="679">
        <v>10.97</v>
      </c>
      <c r="H628" s="679">
        <v>10.88</v>
      </c>
      <c r="I628" s="679">
        <v>10.91</v>
      </c>
      <c r="J628" s="679">
        <v>10.86</v>
      </c>
      <c r="K628" s="679">
        <v>10.68</v>
      </c>
      <c r="L628" s="679">
        <v>10.79</v>
      </c>
      <c r="M628" s="679">
        <v>10.75</v>
      </c>
      <c r="N628" s="679">
        <v>10.58</v>
      </c>
      <c r="O628" s="679">
        <v>10.61</v>
      </c>
      <c r="P628" s="679">
        <v>10.58</v>
      </c>
      <c r="Q628" s="679">
        <v>10.56</v>
      </c>
      <c r="R628" s="679">
        <v>10.5</v>
      </c>
      <c r="S628" s="679">
        <v>10.51</v>
      </c>
    </row>
    <row r="629" spans="3:19">
      <c r="C629" s="692">
        <v>45643</v>
      </c>
      <c r="E629" s="679">
        <v>11.14</v>
      </c>
      <c r="F629" s="679"/>
      <c r="G629" s="679"/>
      <c r="H629" s="679">
        <v>11.16</v>
      </c>
      <c r="I629" s="679"/>
      <c r="J629" s="679"/>
      <c r="K629" s="679"/>
      <c r="L629" s="679"/>
      <c r="M629" s="679"/>
      <c r="N629" s="679"/>
      <c r="O629" s="679"/>
      <c r="P629" s="679"/>
      <c r="Q629" s="679"/>
      <c r="R629" s="679">
        <v>10.89</v>
      </c>
      <c r="S629" s="679">
        <v>10.83</v>
      </c>
    </row>
    <row r="630" spans="3:19">
      <c r="C630" s="692">
        <v>45644</v>
      </c>
      <c r="E630" s="679">
        <v>11.23</v>
      </c>
      <c r="F630" s="679">
        <v>11</v>
      </c>
      <c r="G630" s="679">
        <v>10.84</v>
      </c>
      <c r="H630" s="679">
        <v>10.82</v>
      </c>
      <c r="I630" s="679">
        <v>10.77</v>
      </c>
      <c r="J630" s="679">
        <v>10.69</v>
      </c>
      <c r="K630" s="679">
        <v>10.56</v>
      </c>
      <c r="L630" s="679">
        <v>10.8</v>
      </c>
      <c r="M630" s="679">
        <v>10.71</v>
      </c>
      <c r="N630" s="679">
        <v>10.63</v>
      </c>
      <c r="O630" s="679">
        <v>10.7</v>
      </c>
      <c r="P630" s="679">
        <v>10.64</v>
      </c>
      <c r="Q630" s="679">
        <v>10.63</v>
      </c>
      <c r="R630" s="679">
        <v>10.63</v>
      </c>
      <c r="S630" s="679">
        <v>10.66</v>
      </c>
    </row>
    <row r="631" spans="3:19">
      <c r="C631" s="692">
        <v>45645</v>
      </c>
      <c r="E631" s="679">
        <v>11.24</v>
      </c>
      <c r="F631" s="679"/>
      <c r="G631" s="679"/>
      <c r="H631" s="679">
        <v>10.98</v>
      </c>
      <c r="I631" s="679"/>
      <c r="J631" s="679"/>
      <c r="K631" s="679"/>
      <c r="L631" s="679"/>
      <c r="M631" s="679"/>
      <c r="N631" s="679"/>
      <c r="O631" s="679"/>
      <c r="P631" s="679"/>
      <c r="Q631" s="679"/>
      <c r="R631" s="679">
        <v>10.67</v>
      </c>
      <c r="S631" s="679">
        <v>10.6</v>
      </c>
    </row>
    <row r="632" spans="3:19">
      <c r="C632" s="692">
        <v>45646</v>
      </c>
      <c r="E632" s="679">
        <v>11.14</v>
      </c>
      <c r="F632" s="679">
        <v>11.06</v>
      </c>
      <c r="G632" s="679">
        <v>11.08</v>
      </c>
      <c r="H632" s="679">
        <v>11.04</v>
      </c>
      <c r="I632" s="679">
        <v>10.98</v>
      </c>
      <c r="J632" s="679">
        <v>10.89</v>
      </c>
      <c r="K632" s="679">
        <v>10.74</v>
      </c>
      <c r="L632" s="679">
        <v>10.85</v>
      </c>
      <c r="M632" s="679">
        <v>10.8</v>
      </c>
      <c r="N632" s="679">
        <v>10.78</v>
      </c>
      <c r="O632" s="679">
        <v>10.75</v>
      </c>
      <c r="P632" s="679">
        <v>10.78</v>
      </c>
      <c r="Q632" s="679">
        <v>10.75</v>
      </c>
      <c r="R632" s="679">
        <v>10.72</v>
      </c>
      <c r="S632" s="679">
        <v>10.6</v>
      </c>
    </row>
    <row r="633" spans="3:19">
      <c r="C633" s="692">
        <v>45647</v>
      </c>
      <c r="E633" s="679">
        <v>10.220000000000001</v>
      </c>
      <c r="F633" s="679"/>
      <c r="G633" s="679"/>
      <c r="H633" s="679">
        <v>10.039999999999999</v>
      </c>
      <c r="I633" s="679"/>
      <c r="J633" s="679"/>
      <c r="K633" s="679"/>
      <c r="L633" s="679"/>
      <c r="M633" s="679"/>
      <c r="N633" s="679"/>
      <c r="O633" s="679"/>
      <c r="P633" s="679"/>
      <c r="Q633" s="679"/>
      <c r="R633" s="679">
        <v>10.85</v>
      </c>
      <c r="S633" s="679">
        <v>10.8</v>
      </c>
    </row>
    <row r="634" spans="3:19">
      <c r="C634" s="692">
        <v>45648</v>
      </c>
      <c r="E634" s="679">
        <v>11.5</v>
      </c>
      <c r="F634" s="679"/>
      <c r="G634" s="679"/>
      <c r="H634" s="679">
        <v>11.22</v>
      </c>
      <c r="I634" s="679"/>
      <c r="J634" s="679"/>
      <c r="K634" s="679"/>
      <c r="L634" s="679"/>
      <c r="M634" s="679"/>
      <c r="N634" s="679"/>
      <c r="O634" s="679"/>
      <c r="P634" s="679"/>
      <c r="Q634" s="679"/>
      <c r="R634" s="679">
        <v>10.93</v>
      </c>
      <c r="S634" s="679">
        <v>10.94</v>
      </c>
    </row>
    <row r="635" spans="3:19">
      <c r="C635" s="692">
        <v>45649</v>
      </c>
      <c r="E635" s="679">
        <v>10.6</v>
      </c>
      <c r="F635" s="679">
        <v>10.61</v>
      </c>
      <c r="G635" s="679">
        <v>10.68</v>
      </c>
      <c r="H635" s="679">
        <v>10.85</v>
      </c>
      <c r="I635" s="679">
        <v>10.84</v>
      </c>
      <c r="J635" s="679">
        <v>10.92</v>
      </c>
      <c r="K635" s="679">
        <v>10.79</v>
      </c>
      <c r="L635" s="679">
        <v>10.92</v>
      </c>
      <c r="M635" s="679">
        <v>10.83</v>
      </c>
      <c r="N635" s="679">
        <v>10.83</v>
      </c>
      <c r="O635" s="679">
        <v>10.86</v>
      </c>
      <c r="P635" s="679">
        <v>10.87</v>
      </c>
      <c r="Q635" s="679">
        <v>10.84</v>
      </c>
      <c r="R635" s="679">
        <v>10.77</v>
      </c>
      <c r="S635" s="679">
        <v>10.72</v>
      </c>
    </row>
    <row r="636" spans="3:19">
      <c r="C636" s="692">
        <v>45650</v>
      </c>
      <c r="E636" s="679">
        <v>10.79</v>
      </c>
      <c r="F636" s="679"/>
      <c r="G636" s="679"/>
      <c r="H636" s="679">
        <v>10.79</v>
      </c>
      <c r="I636" s="679"/>
      <c r="J636" s="679"/>
      <c r="K636" s="679"/>
      <c r="L636" s="679"/>
      <c r="M636" s="679"/>
      <c r="N636" s="679"/>
      <c r="O636" s="679"/>
      <c r="P636" s="679"/>
      <c r="Q636" s="679"/>
      <c r="R636" s="679">
        <v>10.83</v>
      </c>
      <c r="S636" s="679">
        <v>10.87</v>
      </c>
    </row>
    <row r="637" spans="3:19">
      <c r="C637" s="692">
        <v>45651</v>
      </c>
      <c r="E637" s="679">
        <v>10.72</v>
      </c>
      <c r="F637" s="679">
        <v>10.58</v>
      </c>
      <c r="G637" s="679">
        <v>10.5</v>
      </c>
      <c r="H637" s="679">
        <v>10.56</v>
      </c>
      <c r="I637" s="679">
        <v>10.45</v>
      </c>
      <c r="J637" s="679">
        <v>10.4</v>
      </c>
      <c r="K637" s="679">
        <v>10.32</v>
      </c>
      <c r="L637" s="679">
        <v>10.199999999999999</v>
      </c>
      <c r="M637" s="679">
        <v>10.28</v>
      </c>
      <c r="N637" s="679">
        <v>10.35</v>
      </c>
      <c r="O637" s="679">
        <v>10.31</v>
      </c>
      <c r="P637" s="679">
        <v>10.43</v>
      </c>
      <c r="Q637" s="679">
        <v>10.38</v>
      </c>
      <c r="R637" s="679">
        <v>10.34</v>
      </c>
      <c r="S637" s="679">
        <v>10.199999999999999</v>
      </c>
    </row>
    <row r="638" spans="3:19">
      <c r="C638" s="692">
        <v>45652</v>
      </c>
      <c r="E638" s="679">
        <v>10.76</v>
      </c>
      <c r="F638" s="679"/>
      <c r="G638" s="679"/>
      <c r="H638" s="679">
        <v>10.67</v>
      </c>
      <c r="I638" s="679"/>
      <c r="J638" s="679"/>
      <c r="K638" s="679"/>
      <c r="L638" s="679"/>
      <c r="M638" s="679"/>
      <c r="N638" s="679"/>
      <c r="O638" s="679"/>
      <c r="P638" s="679"/>
      <c r="Q638" s="679"/>
      <c r="R638" s="679">
        <v>10.29</v>
      </c>
      <c r="S638" s="679">
        <v>10.35</v>
      </c>
    </row>
    <row r="639" spans="3:19">
      <c r="C639" s="692">
        <v>45653</v>
      </c>
      <c r="E639" s="679">
        <v>10.84</v>
      </c>
      <c r="F639" s="679">
        <v>10.77</v>
      </c>
      <c r="G639" s="679">
        <v>10.77</v>
      </c>
      <c r="H639" s="679">
        <v>10.63</v>
      </c>
      <c r="I639" s="679">
        <v>10.64</v>
      </c>
      <c r="J639" s="679">
        <v>10.54</v>
      </c>
      <c r="K639" s="679">
        <v>10.36</v>
      </c>
      <c r="L639" s="679">
        <v>10.31</v>
      </c>
      <c r="M639" s="679">
        <v>10.23</v>
      </c>
      <c r="N639" s="679">
        <v>10.31</v>
      </c>
      <c r="O639" s="679">
        <v>10.44</v>
      </c>
      <c r="P639" s="679">
        <v>10.43</v>
      </c>
      <c r="Q639" s="679">
        <v>10.41</v>
      </c>
      <c r="R639" s="679">
        <v>10.36</v>
      </c>
      <c r="S639" s="679">
        <v>10.26</v>
      </c>
    </row>
    <row r="640" spans="3:19">
      <c r="C640" s="692">
        <v>45654</v>
      </c>
      <c r="E640" s="679">
        <v>10.61</v>
      </c>
      <c r="F640" s="679"/>
      <c r="G640" s="679"/>
      <c r="H640" s="679">
        <v>10.6</v>
      </c>
      <c r="I640" s="679"/>
      <c r="J640" s="679"/>
      <c r="K640" s="679"/>
      <c r="L640" s="679"/>
      <c r="M640" s="679"/>
      <c r="N640" s="679"/>
      <c r="O640" s="679"/>
      <c r="P640" s="679"/>
      <c r="Q640" s="679"/>
      <c r="R640" s="679">
        <v>10.61</v>
      </c>
      <c r="S640" s="679">
        <v>10.62</v>
      </c>
    </row>
    <row r="641" spans="3:19">
      <c r="C641" s="692">
        <v>45655</v>
      </c>
      <c r="E641" s="679">
        <v>10.61</v>
      </c>
      <c r="F641" s="679"/>
      <c r="G641" s="679"/>
      <c r="H641" s="679">
        <v>10.59</v>
      </c>
      <c r="I641" s="679"/>
      <c r="J641" s="679"/>
      <c r="K641" s="679"/>
      <c r="L641" s="679"/>
      <c r="M641" s="679"/>
      <c r="N641" s="679"/>
      <c r="O641" s="679"/>
      <c r="P641" s="679"/>
      <c r="Q641" s="679"/>
      <c r="R641" s="679">
        <v>10.43</v>
      </c>
      <c r="S641" s="679">
        <v>10.16</v>
      </c>
    </row>
    <row r="642" spans="3:19">
      <c r="C642" s="692">
        <v>45656</v>
      </c>
      <c r="E642" s="679">
        <v>10.59</v>
      </c>
      <c r="F642" s="679">
        <v>10.57</v>
      </c>
      <c r="G642" s="679">
        <v>10.5</v>
      </c>
      <c r="H642" s="679">
        <v>10.35</v>
      </c>
      <c r="I642" s="679">
        <v>10.199999999999999</v>
      </c>
      <c r="J642" s="679">
        <v>10.32</v>
      </c>
      <c r="K642" s="679">
        <v>10.119999999999999</v>
      </c>
      <c r="L642" s="679">
        <v>10.19</v>
      </c>
      <c r="M642" s="679">
        <v>10.210000000000001</v>
      </c>
      <c r="N642" s="679">
        <v>10.32</v>
      </c>
      <c r="O642" s="679">
        <v>10.24</v>
      </c>
      <c r="P642" s="679">
        <v>10.32</v>
      </c>
      <c r="Q642" s="679">
        <v>10.09</v>
      </c>
      <c r="R642" s="679">
        <v>10.26</v>
      </c>
      <c r="S642" s="679">
        <v>9.9499999999999993</v>
      </c>
    </row>
    <row r="643" spans="3:19">
      <c r="C643" s="692">
        <v>45657</v>
      </c>
      <c r="E643" s="679">
        <v>10.71</v>
      </c>
      <c r="F643" s="679"/>
      <c r="G643" s="679"/>
      <c r="H643" s="679">
        <v>10.66</v>
      </c>
      <c r="I643" s="679"/>
      <c r="J643" s="679"/>
      <c r="K643" s="679"/>
      <c r="L643" s="679"/>
      <c r="M643" s="679"/>
      <c r="N643" s="679"/>
      <c r="O643" s="679"/>
      <c r="P643" s="679"/>
      <c r="Q643" s="679"/>
      <c r="R643" s="679">
        <v>10.39</v>
      </c>
      <c r="S643" s="679">
        <v>10.32</v>
      </c>
    </row>
    <row r="644" spans="3:19">
      <c r="C644" s="692">
        <v>45658</v>
      </c>
      <c r="E644" s="679">
        <v>10.69</v>
      </c>
      <c r="F644" s="679">
        <v>10.73</v>
      </c>
      <c r="G644" s="679">
        <v>10.59</v>
      </c>
      <c r="H644" s="679">
        <v>10.53</v>
      </c>
      <c r="I644" s="679">
        <v>10.36</v>
      </c>
      <c r="J644" s="679">
        <v>10.56</v>
      </c>
      <c r="K644" s="679">
        <v>10.32</v>
      </c>
      <c r="L644" s="679">
        <v>10.55</v>
      </c>
      <c r="M644" s="679">
        <v>10.37</v>
      </c>
      <c r="N644" s="679">
        <v>10.36</v>
      </c>
      <c r="O644" s="679">
        <v>10.37</v>
      </c>
      <c r="P644" s="679">
        <v>10.37</v>
      </c>
      <c r="Q644" s="679">
        <v>10.17</v>
      </c>
      <c r="R644" s="679">
        <v>10.23</v>
      </c>
      <c r="S644" s="679">
        <v>10.19</v>
      </c>
    </row>
    <row r="645" spans="3:19">
      <c r="C645" s="692">
        <v>45659</v>
      </c>
      <c r="E645" s="679">
        <v>11.04</v>
      </c>
      <c r="F645" s="679"/>
      <c r="G645" s="679"/>
      <c r="H645" s="679">
        <v>10.7</v>
      </c>
      <c r="I645" s="679"/>
      <c r="J645" s="679"/>
      <c r="K645" s="679"/>
      <c r="L645" s="679"/>
      <c r="M645" s="679"/>
      <c r="N645" s="679"/>
      <c r="O645" s="679"/>
      <c r="P645" s="679"/>
      <c r="Q645" s="679"/>
      <c r="R645" s="679">
        <v>10.35</v>
      </c>
      <c r="S645" s="679">
        <v>10.46</v>
      </c>
    </row>
    <row r="646" spans="3:19">
      <c r="C646" s="692">
        <v>45660</v>
      </c>
      <c r="E646" s="679">
        <v>10.87</v>
      </c>
      <c r="F646" s="679">
        <v>10.81</v>
      </c>
      <c r="G646" s="679">
        <v>10.71</v>
      </c>
      <c r="H646" s="679">
        <v>10.74</v>
      </c>
      <c r="I646" s="679">
        <v>10.66</v>
      </c>
      <c r="J646" s="679">
        <v>10.65</v>
      </c>
      <c r="K646" s="679">
        <v>10.5</v>
      </c>
      <c r="L646" s="679">
        <v>10.69</v>
      </c>
      <c r="M646" s="679">
        <v>10.56</v>
      </c>
      <c r="N646" s="679">
        <v>10.5</v>
      </c>
      <c r="O646" s="679">
        <v>10.51</v>
      </c>
      <c r="P646" s="679">
        <v>10.54</v>
      </c>
      <c r="Q646" s="679">
        <v>10.5</v>
      </c>
      <c r="R646" s="679">
        <v>10.42</v>
      </c>
      <c r="S646" s="679">
        <v>10.5</v>
      </c>
    </row>
    <row r="647" spans="3:19">
      <c r="C647" s="692">
        <v>45661</v>
      </c>
      <c r="E647" s="679">
        <v>10.84</v>
      </c>
      <c r="F647" s="679"/>
      <c r="G647" s="679"/>
      <c r="H647" s="679">
        <v>10.72</v>
      </c>
      <c r="I647" s="679"/>
      <c r="J647" s="679"/>
      <c r="K647" s="679"/>
      <c r="L647" s="679"/>
      <c r="M647" s="679"/>
      <c r="N647" s="679"/>
      <c r="O647" s="679"/>
      <c r="P647" s="679"/>
      <c r="Q647" s="679"/>
      <c r="R647" s="679">
        <v>10.5</v>
      </c>
      <c r="S647" s="679">
        <v>10.62</v>
      </c>
    </row>
    <row r="648" spans="3:19">
      <c r="C648" s="692">
        <v>45662</v>
      </c>
      <c r="E648" s="679">
        <v>11.04</v>
      </c>
      <c r="F648" s="679"/>
      <c r="G648" s="679"/>
      <c r="H648" s="679">
        <v>10.95</v>
      </c>
      <c r="I648" s="679"/>
      <c r="J648" s="679"/>
      <c r="K648" s="679"/>
      <c r="L648" s="679"/>
      <c r="M648" s="679"/>
      <c r="N648" s="679"/>
      <c r="O648" s="679"/>
      <c r="P648" s="679"/>
      <c r="Q648" s="679"/>
      <c r="R648" s="679">
        <v>10.69</v>
      </c>
      <c r="S648" s="679">
        <v>10.76</v>
      </c>
    </row>
    <row r="649" spans="3:19">
      <c r="C649" s="692">
        <v>45663</v>
      </c>
      <c r="E649" s="679">
        <v>10.81</v>
      </c>
      <c r="F649" s="679">
        <v>10.46</v>
      </c>
      <c r="G649" s="679">
        <v>10.61</v>
      </c>
      <c r="H649" s="679">
        <v>10.55</v>
      </c>
      <c r="I649" s="679">
        <v>10.66</v>
      </c>
      <c r="J649" s="679">
        <v>10.52</v>
      </c>
      <c r="K649" s="679">
        <v>10.44</v>
      </c>
      <c r="L649" s="679">
        <v>10.48</v>
      </c>
      <c r="M649" s="679">
        <v>10.51</v>
      </c>
      <c r="N649" s="679">
        <v>10.41</v>
      </c>
      <c r="O649" s="679">
        <v>10.49</v>
      </c>
      <c r="P649" s="679">
        <v>10.48</v>
      </c>
      <c r="Q649" s="679">
        <v>10.44</v>
      </c>
      <c r="R649" s="679">
        <v>10.42</v>
      </c>
      <c r="S649" s="679">
        <v>10.31</v>
      </c>
    </row>
    <row r="650" spans="3:19">
      <c r="C650" s="692">
        <v>45664</v>
      </c>
      <c r="E650" s="679">
        <v>10.84</v>
      </c>
      <c r="F650" s="679"/>
      <c r="G650" s="679"/>
      <c r="H650" s="679">
        <v>10.97</v>
      </c>
      <c r="I650" s="679"/>
      <c r="J650" s="679"/>
      <c r="K650" s="679"/>
      <c r="L650" s="679"/>
      <c r="M650" s="679"/>
      <c r="N650" s="679"/>
      <c r="O650" s="679"/>
      <c r="P650" s="679"/>
      <c r="Q650" s="679"/>
      <c r="R650" s="679">
        <v>10.64</v>
      </c>
      <c r="S650" s="679">
        <v>10.87</v>
      </c>
    </row>
    <row r="651" spans="3:19">
      <c r="C651" s="692">
        <v>45665</v>
      </c>
      <c r="E651" s="679">
        <v>10.79</v>
      </c>
      <c r="F651" s="679">
        <v>10.77</v>
      </c>
      <c r="G651" s="679">
        <v>10.75</v>
      </c>
      <c r="H651" s="679">
        <v>10.79</v>
      </c>
      <c r="I651" s="679">
        <v>10.65</v>
      </c>
      <c r="J651" s="679">
        <v>10.7</v>
      </c>
      <c r="K651" s="679">
        <v>10.54</v>
      </c>
      <c r="L651" s="679">
        <v>10.55</v>
      </c>
      <c r="M651" s="679">
        <v>10.63</v>
      </c>
      <c r="N651" s="679">
        <v>10.56</v>
      </c>
      <c r="O651" s="679">
        <v>10.58</v>
      </c>
      <c r="P651" s="679">
        <v>10.54</v>
      </c>
      <c r="Q651" s="679">
        <v>10.51</v>
      </c>
      <c r="R651" s="679">
        <v>10.42</v>
      </c>
      <c r="S651" s="679">
        <v>10.26</v>
      </c>
    </row>
    <row r="652" spans="3:19">
      <c r="C652" s="692">
        <v>45666</v>
      </c>
      <c r="E652" s="679">
        <v>11.06</v>
      </c>
      <c r="F652" s="679"/>
      <c r="G652" s="679"/>
      <c r="H652" s="679">
        <v>10.99</v>
      </c>
      <c r="I652" s="679"/>
      <c r="J652" s="679"/>
      <c r="K652" s="679"/>
      <c r="L652" s="679"/>
      <c r="M652" s="679"/>
      <c r="N652" s="679"/>
      <c r="O652" s="679"/>
      <c r="P652" s="679"/>
      <c r="Q652" s="679"/>
      <c r="R652" s="679">
        <v>10.81</v>
      </c>
      <c r="S652" s="679">
        <v>10.7</v>
      </c>
    </row>
    <row r="653" spans="3:19">
      <c r="C653" s="692">
        <v>45667</v>
      </c>
      <c r="E653" s="679">
        <v>11.05</v>
      </c>
      <c r="F653" s="679">
        <v>10.88</v>
      </c>
      <c r="G653" s="679">
        <v>10.79</v>
      </c>
      <c r="H653" s="679">
        <v>10.63</v>
      </c>
      <c r="I653" s="679">
        <v>10.58</v>
      </c>
      <c r="J653" s="679">
        <v>10.56</v>
      </c>
      <c r="K653" s="679">
        <v>10.44</v>
      </c>
      <c r="L653" s="679">
        <v>10.44</v>
      </c>
      <c r="M653" s="679">
        <v>10.49</v>
      </c>
      <c r="N653" s="679">
        <v>10.5</v>
      </c>
      <c r="O653" s="679">
        <v>10.59</v>
      </c>
      <c r="P653" s="679">
        <v>10.48</v>
      </c>
      <c r="Q653" s="679">
        <v>10.44</v>
      </c>
      <c r="R653" s="679">
        <v>10.28</v>
      </c>
      <c r="S653" s="679">
        <v>10.35</v>
      </c>
    </row>
    <row r="654" spans="3:19">
      <c r="C654" s="692">
        <v>45668</v>
      </c>
      <c r="E654" s="679">
        <v>10.98</v>
      </c>
      <c r="F654" s="679"/>
      <c r="G654" s="679"/>
      <c r="H654" s="679">
        <v>10.99</v>
      </c>
      <c r="I654" s="679"/>
      <c r="J654" s="679"/>
      <c r="K654" s="679"/>
      <c r="L654" s="679"/>
      <c r="M654" s="679"/>
      <c r="N654" s="679"/>
      <c r="O654" s="679"/>
      <c r="P654" s="679"/>
      <c r="Q654" s="679"/>
      <c r="R654" s="679">
        <v>10.66</v>
      </c>
      <c r="S654" s="679">
        <v>10.78</v>
      </c>
    </row>
    <row r="655" spans="3:19">
      <c r="C655" s="692">
        <v>45669</v>
      </c>
      <c r="E655" s="679">
        <v>11.05</v>
      </c>
      <c r="F655" s="679"/>
      <c r="G655" s="679"/>
      <c r="H655" s="679">
        <v>10.7</v>
      </c>
      <c r="I655" s="679"/>
      <c r="J655" s="679"/>
      <c r="K655" s="679"/>
      <c r="L655" s="679"/>
      <c r="M655" s="679"/>
      <c r="N655" s="679"/>
      <c r="O655" s="679"/>
      <c r="P655" s="679"/>
      <c r="Q655" s="679"/>
      <c r="R655" s="679">
        <v>10.43</v>
      </c>
      <c r="S655" s="679">
        <v>10.46</v>
      </c>
    </row>
    <row r="656" spans="3:19">
      <c r="C656" s="692">
        <v>45670</v>
      </c>
      <c r="E656" s="679">
        <v>10.84</v>
      </c>
      <c r="F656" s="679">
        <v>10.66</v>
      </c>
      <c r="G656" s="679">
        <v>10.69</v>
      </c>
      <c r="H656" s="679">
        <v>10.51</v>
      </c>
      <c r="I656" s="679">
        <v>10.52</v>
      </c>
      <c r="J656" s="679">
        <v>10.5</v>
      </c>
      <c r="K656" s="679">
        <v>10.43</v>
      </c>
      <c r="L656" s="679">
        <v>10.77</v>
      </c>
      <c r="M656" s="679">
        <v>10.59</v>
      </c>
      <c r="N656" s="679">
        <v>10.46</v>
      </c>
      <c r="O656" s="679">
        <v>10.47</v>
      </c>
      <c r="P656" s="679">
        <v>10.41</v>
      </c>
      <c r="Q656" s="679">
        <v>10.39</v>
      </c>
      <c r="R656" s="679">
        <v>10.42</v>
      </c>
      <c r="S656" s="679">
        <v>10.33</v>
      </c>
    </row>
    <row r="657" spans="3:19">
      <c r="C657" s="692">
        <v>45671</v>
      </c>
      <c r="E657" s="679">
        <v>10.98</v>
      </c>
      <c r="F657" s="679"/>
      <c r="G657" s="679"/>
      <c r="H657" s="679">
        <v>10.9</v>
      </c>
      <c r="I657" s="679"/>
      <c r="J657" s="679"/>
      <c r="K657" s="679"/>
      <c r="L657" s="679"/>
      <c r="M657" s="679"/>
      <c r="N657" s="679"/>
      <c r="O657" s="679"/>
      <c r="P657" s="679"/>
      <c r="Q657" s="679"/>
      <c r="R657" s="679">
        <v>10.65</v>
      </c>
      <c r="S657" s="679">
        <v>10.64</v>
      </c>
    </row>
    <row r="658" spans="3:19">
      <c r="C658" s="692">
        <v>45672</v>
      </c>
      <c r="E658" s="679">
        <v>11.33</v>
      </c>
      <c r="F658" s="679">
        <v>11</v>
      </c>
      <c r="G658" s="679">
        <v>10.68</v>
      </c>
      <c r="H658" s="679">
        <v>10.55</v>
      </c>
      <c r="I658" s="679">
        <v>10.37</v>
      </c>
      <c r="J658" s="679">
        <v>10.37</v>
      </c>
      <c r="K658" s="679">
        <v>10.42</v>
      </c>
      <c r="L658" s="679">
        <v>10.210000000000001</v>
      </c>
      <c r="M658" s="679">
        <v>10.63</v>
      </c>
      <c r="N658" s="679">
        <v>10.47</v>
      </c>
      <c r="O658" s="679">
        <v>10.43</v>
      </c>
      <c r="P658" s="679">
        <v>10.52</v>
      </c>
      <c r="Q658" s="679">
        <v>10.4</v>
      </c>
      <c r="R658" s="679">
        <v>10.45</v>
      </c>
      <c r="S658" s="679">
        <v>10.36</v>
      </c>
    </row>
    <row r="659" spans="3:19">
      <c r="C659" s="692">
        <v>45673</v>
      </c>
      <c r="E659" s="679">
        <v>11.19</v>
      </c>
      <c r="F659" s="679"/>
      <c r="G659" s="679"/>
      <c r="H659" s="679">
        <v>11.07</v>
      </c>
      <c r="I659" s="679"/>
      <c r="J659" s="679"/>
      <c r="K659" s="679"/>
      <c r="L659" s="679"/>
      <c r="M659" s="679"/>
      <c r="N659" s="679"/>
      <c r="O659" s="679"/>
      <c r="P659" s="679"/>
      <c r="Q659" s="679"/>
      <c r="R659" s="679">
        <v>10.47</v>
      </c>
      <c r="S659" s="679">
        <v>10.210000000000001</v>
      </c>
    </row>
    <row r="660" spans="3:19">
      <c r="C660" s="692">
        <v>45674</v>
      </c>
      <c r="E660" s="679">
        <v>10.91</v>
      </c>
      <c r="F660" s="679">
        <v>10.74</v>
      </c>
      <c r="G660" s="679">
        <v>10.65</v>
      </c>
      <c r="H660" s="679">
        <v>10.7</v>
      </c>
      <c r="I660" s="679">
        <v>10.65</v>
      </c>
      <c r="J660" s="679">
        <v>10.65</v>
      </c>
      <c r="K660" s="679">
        <v>10.56</v>
      </c>
      <c r="L660" s="679">
        <v>10.55</v>
      </c>
      <c r="M660" s="679">
        <v>10.53</v>
      </c>
      <c r="N660" s="679">
        <v>10.43</v>
      </c>
      <c r="O660" s="679">
        <v>10.41</v>
      </c>
      <c r="P660" s="679">
        <v>10.37</v>
      </c>
      <c r="Q660" s="679">
        <v>10.35</v>
      </c>
      <c r="R660" s="679">
        <v>10.31</v>
      </c>
      <c r="S660" s="679">
        <v>10.24</v>
      </c>
    </row>
    <row r="661" spans="3:19">
      <c r="C661" s="692">
        <v>45675</v>
      </c>
      <c r="E661" s="679">
        <v>11.01</v>
      </c>
      <c r="F661" s="679"/>
      <c r="G661" s="679"/>
      <c r="H661" s="679">
        <v>10.65</v>
      </c>
      <c r="I661" s="679"/>
      <c r="J661" s="679"/>
      <c r="K661" s="679"/>
      <c r="L661" s="679"/>
      <c r="M661" s="679"/>
      <c r="N661" s="679"/>
      <c r="O661" s="679"/>
      <c r="P661" s="679"/>
      <c r="Q661" s="679"/>
      <c r="R661" s="679">
        <v>10.43</v>
      </c>
      <c r="S661" s="679">
        <v>10.4</v>
      </c>
    </row>
    <row r="662" spans="3:19">
      <c r="C662" s="692">
        <v>45676</v>
      </c>
      <c r="E662" s="679">
        <v>11.11</v>
      </c>
      <c r="F662" s="679"/>
      <c r="G662" s="679"/>
      <c r="H662" s="679">
        <v>10.83</v>
      </c>
      <c r="I662" s="679"/>
      <c r="J662" s="679"/>
      <c r="K662" s="679"/>
      <c r="L662" s="679"/>
      <c r="M662" s="679"/>
      <c r="N662" s="679"/>
      <c r="O662" s="679"/>
      <c r="P662" s="679"/>
      <c r="Q662" s="679"/>
      <c r="R662" s="679">
        <v>10.28</v>
      </c>
      <c r="S662" s="679">
        <v>10.32</v>
      </c>
    </row>
    <row r="663" spans="3:19">
      <c r="C663" s="692">
        <v>45677</v>
      </c>
      <c r="E663" s="679">
        <v>10.96</v>
      </c>
      <c r="F663" s="679">
        <v>10.8</v>
      </c>
      <c r="G663" s="679">
        <v>10.79</v>
      </c>
      <c r="H663" s="679">
        <v>10.86</v>
      </c>
      <c r="I663" s="679">
        <v>10.67</v>
      </c>
      <c r="J663" s="679">
        <v>10.58</v>
      </c>
      <c r="K663" s="679">
        <v>10.39</v>
      </c>
      <c r="L663" s="679">
        <v>10.4</v>
      </c>
      <c r="M663" s="679">
        <v>10.37</v>
      </c>
      <c r="N663" s="679">
        <v>10.199999999999999</v>
      </c>
      <c r="O663" s="679">
        <v>10.33</v>
      </c>
      <c r="P663" s="679">
        <v>10.37</v>
      </c>
      <c r="Q663" s="679">
        <v>10.32</v>
      </c>
      <c r="R663" s="679">
        <v>10.38</v>
      </c>
      <c r="S663" s="679">
        <v>10.32</v>
      </c>
    </row>
    <row r="664" spans="3:19">
      <c r="C664" s="692">
        <v>45678</v>
      </c>
      <c r="E664" s="679">
        <v>10.96</v>
      </c>
      <c r="F664" s="679"/>
      <c r="G664" s="679"/>
      <c r="H664" s="679">
        <v>10.86</v>
      </c>
      <c r="I664" s="679"/>
      <c r="J664" s="679"/>
      <c r="K664" s="679"/>
      <c r="L664" s="679"/>
      <c r="M664" s="679"/>
      <c r="N664" s="679"/>
      <c r="O664" s="679"/>
      <c r="P664" s="679"/>
      <c r="Q664" s="679"/>
      <c r="R664" s="679">
        <v>10.7</v>
      </c>
      <c r="S664" s="679">
        <v>10.57</v>
      </c>
    </row>
    <row r="665" spans="3:19">
      <c r="C665" s="692">
        <v>45679</v>
      </c>
      <c r="E665" s="679">
        <v>10.82</v>
      </c>
      <c r="F665" s="679">
        <v>10.55</v>
      </c>
      <c r="G665" s="679">
        <v>10.37</v>
      </c>
      <c r="H665" s="679">
        <v>10.47</v>
      </c>
      <c r="I665" s="679">
        <v>10.24</v>
      </c>
      <c r="J665" s="679">
        <v>10.26</v>
      </c>
      <c r="K665" s="679">
        <v>10.199999999999999</v>
      </c>
      <c r="L665" s="679">
        <v>10.25</v>
      </c>
      <c r="M665" s="679">
        <v>10.34</v>
      </c>
      <c r="N665" s="679">
        <v>10.38</v>
      </c>
      <c r="O665" s="679">
        <v>10.47</v>
      </c>
      <c r="P665" s="679">
        <v>10.4</v>
      </c>
      <c r="Q665" s="679">
        <v>10.35</v>
      </c>
      <c r="R665" s="679">
        <v>10.47</v>
      </c>
      <c r="S665" s="679">
        <v>10.28</v>
      </c>
    </row>
    <row r="666" spans="3:19">
      <c r="C666" s="692">
        <v>45680</v>
      </c>
      <c r="E666" s="679">
        <v>10.96</v>
      </c>
      <c r="F666" s="679"/>
      <c r="G666" s="679"/>
      <c r="H666" s="679">
        <v>10.86</v>
      </c>
      <c r="I666" s="679"/>
      <c r="J666" s="679"/>
      <c r="K666" s="679"/>
      <c r="L666" s="679"/>
      <c r="M666" s="679"/>
      <c r="N666" s="679"/>
      <c r="O666" s="679"/>
      <c r="P666" s="679"/>
      <c r="Q666" s="679"/>
      <c r="R666" s="679">
        <v>10.63</v>
      </c>
      <c r="S666" s="679">
        <v>10.53</v>
      </c>
    </row>
    <row r="667" spans="3:19">
      <c r="C667" s="692">
        <v>45681</v>
      </c>
      <c r="E667" s="679">
        <v>10.82</v>
      </c>
      <c r="F667" s="679">
        <v>10.72</v>
      </c>
      <c r="G667" s="679">
        <v>10.7</v>
      </c>
      <c r="H667" s="679">
        <v>10.69</v>
      </c>
      <c r="I667" s="679">
        <v>10.68</v>
      </c>
      <c r="J667" s="679">
        <v>10.82</v>
      </c>
      <c r="K667" s="679">
        <v>10.64</v>
      </c>
      <c r="L667" s="679">
        <v>10.65</v>
      </c>
      <c r="M667" s="679">
        <v>10.71</v>
      </c>
      <c r="N667" s="679">
        <v>10.68</v>
      </c>
      <c r="O667" s="679">
        <v>10.64</v>
      </c>
      <c r="P667" s="679">
        <v>10.8</v>
      </c>
      <c r="Q667" s="679">
        <v>10.79</v>
      </c>
      <c r="R667" s="679">
        <v>10.61</v>
      </c>
      <c r="S667" s="679">
        <v>10.54</v>
      </c>
    </row>
    <row r="668" spans="3:19">
      <c r="C668" s="692">
        <v>45682</v>
      </c>
      <c r="E668" s="679">
        <v>11.08</v>
      </c>
      <c r="F668" s="679"/>
      <c r="G668" s="679"/>
      <c r="H668" s="679">
        <v>10.96</v>
      </c>
      <c r="I668" s="679"/>
      <c r="J668" s="679"/>
      <c r="K668" s="679"/>
      <c r="L668" s="679"/>
      <c r="M668" s="679"/>
      <c r="N668" s="679"/>
      <c r="O668" s="679"/>
      <c r="P668" s="679"/>
      <c r="Q668" s="679"/>
      <c r="R668" s="679">
        <v>10.83</v>
      </c>
      <c r="S668" s="679">
        <v>10.82</v>
      </c>
    </row>
    <row r="669" spans="3:19">
      <c r="C669" s="692">
        <v>45683</v>
      </c>
      <c r="E669" s="679">
        <v>11.1</v>
      </c>
      <c r="F669" s="679"/>
      <c r="G669" s="679"/>
      <c r="H669" s="679">
        <v>10.95</v>
      </c>
      <c r="I669" s="679"/>
      <c r="J669" s="679"/>
      <c r="K669" s="679"/>
      <c r="L669" s="679"/>
      <c r="M669" s="679"/>
      <c r="N669" s="679"/>
      <c r="O669" s="679"/>
      <c r="P669" s="679"/>
      <c r="Q669" s="679"/>
      <c r="R669" s="679">
        <v>10.7</v>
      </c>
      <c r="S669" s="679">
        <v>10.61</v>
      </c>
    </row>
    <row r="670" spans="3:19">
      <c r="C670" s="692">
        <v>45684</v>
      </c>
      <c r="E670" s="679">
        <v>10.91</v>
      </c>
      <c r="F670" s="679">
        <v>10.64</v>
      </c>
      <c r="G670" s="679">
        <v>10.83</v>
      </c>
      <c r="H670" s="679">
        <v>10.58</v>
      </c>
      <c r="I670" s="679">
        <v>10.52</v>
      </c>
      <c r="J670" s="679">
        <v>10.59</v>
      </c>
      <c r="K670" s="679">
        <v>10.63</v>
      </c>
      <c r="L670" s="679">
        <v>10.58</v>
      </c>
      <c r="M670" s="679">
        <v>10.61</v>
      </c>
      <c r="N670" s="679">
        <v>10.48</v>
      </c>
      <c r="O670" s="679">
        <v>10.53</v>
      </c>
      <c r="P670" s="679">
        <v>10.57</v>
      </c>
      <c r="Q670" s="679">
        <v>10.58</v>
      </c>
      <c r="R670" s="679">
        <v>10.4</v>
      </c>
      <c r="S670" s="679">
        <v>10.59</v>
      </c>
    </row>
    <row r="671" spans="3:19">
      <c r="C671" s="692">
        <v>45685</v>
      </c>
      <c r="E671" s="679">
        <v>10.98</v>
      </c>
      <c r="F671" s="679"/>
      <c r="G671" s="679"/>
      <c r="H671" s="679">
        <v>10.77</v>
      </c>
      <c r="I671" s="679"/>
      <c r="J671" s="679"/>
      <c r="K671" s="679"/>
      <c r="L671" s="679"/>
      <c r="M671" s="679"/>
      <c r="N671" s="679"/>
      <c r="O671" s="679"/>
      <c r="P671" s="679"/>
      <c r="Q671" s="679"/>
      <c r="R671" s="679">
        <v>10.51</v>
      </c>
      <c r="S671" s="679">
        <v>10.43</v>
      </c>
    </row>
    <row r="672" spans="3:19">
      <c r="C672" s="692">
        <v>45686</v>
      </c>
      <c r="E672" s="679">
        <v>10.83</v>
      </c>
      <c r="F672" s="679">
        <v>10.69</v>
      </c>
      <c r="G672" s="679">
        <v>10.63</v>
      </c>
      <c r="H672" s="679">
        <v>10.6</v>
      </c>
      <c r="I672" s="679">
        <v>10.54</v>
      </c>
      <c r="J672" s="679">
        <v>10.54</v>
      </c>
      <c r="K672" s="679">
        <v>10.44</v>
      </c>
      <c r="L672" s="679">
        <v>10.64</v>
      </c>
      <c r="M672" s="679">
        <v>10.5</v>
      </c>
      <c r="N672" s="679">
        <v>10.6</v>
      </c>
      <c r="O672" s="679">
        <v>10.57</v>
      </c>
      <c r="P672" s="679">
        <v>10.37</v>
      </c>
      <c r="Q672" s="679">
        <v>10.36</v>
      </c>
      <c r="R672" s="679">
        <v>10.27</v>
      </c>
      <c r="S672" s="679">
        <v>10.28</v>
      </c>
    </row>
    <row r="673" spans="3:19">
      <c r="C673" s="692">
        <v>45687</v>
      </c>
      <c r="E673" s="679">
        <v>11.02</v>
      </c>
      <c r="F673" s="679"/>
      <c r="G673" s="679"/>
      <c r="H673" s="679">
        <v>10.58</v>
      </c>
      <c r="I673" s="679"/>
      <c r="J673" s="679"/>
      <c r="K673" s="679"/>
      <c r="L673" s="679"/>
      <c r="M673" s="679"/>
      <c r="N673" s="679"/>
      <c r="O673" s="679"/>
      <c r="P673" s="679"/>
      <c r="Q673" s="679"/>
      <c r="R673" s="679">
        <v>10.5</v>
      </c>
      <c r="S673" s="679">
        <v>10.36</v>
      </c>
    </row>
    <row r="674" spans="3:19">
      <c r="C674" s="692">
        <v>45688</v>
      </c>
      <c r="E674" s="679">
        <v>10.55</v>
      </c>
      <c r="F674" s="679">
        <v>10.64</v>
      </c>
      <c r="G674" s="679">
        <v>10.61</v>
      </c>
      <c r="H674" s="679">
        <v>10.56</v>
      </c>
      <c r="I674" s="679">
        <v>10.48</v>
      </c>
      <c r="J674" s="679">
        <v>10.51</v>
      </c>
      <c r="K674" s="679">
        <v>10.37</v>
      </c>
      <c r="L674" s="679">
        <v>10.54</v>
      </c>
      <c r="M674" s="679">
        <v>10.56</v>
      </c>
      <c r="N674" s="679">
        <v>10.51</v>
      </c>
      <c r="O674" s="679">
        <v>10.64</v>
      </c>
      <c r="P674" s="679">
        <v>10.55</v>
      </c>
      <c r="Q674" s="679">
        <v>10.55</v>
      </c>
      <c r="R674" s="679">
        <v>10.58</v>
      </c>
      <c r="S674" s="679">
        <v>10.5</v>
      </c>
    </row>
    <row r="675" spans="3:19">
      <c r="C675" s="692">
        <v>45689</v>
      </c>
      <c r="E675" s="679">
        <v>11.11</v>
      </c>
      <c r="F675" s="679">
        <v>10.52</v>
      </c>
      <c r="G675" s="679">
        <v>10.220000000000001</v>
      </c>
      <c r="H675" s="679">
        <v>10.76</v>
      </c>
      <c r="I675" s="679">
        <v>10.42</v>
      </c>
      <c r="J675" s="679">
        <v>10.33</v>
      </c>
      <c r="K675" s="679">
        <v>10.33</v>
      </c>
      <c r="L675" s="679">
        <v>10.63</v>
      </c>
      <c r="M675" s="679">
        <v>10.37</v>
      </c>
      <c r="N675" s="679">
        <v>10.44</v>
      </c>
      <c r="O675" s="679">
        <v>10.17</v>
      </c>
      <c r="P675" s="679">
        <v>10.39</v>
      </c>
      <c r="Q675" s="679">
        <v>10.46</v>
      </c>
      <c r="R675" s="679">
        <v>10.48</v>
      </c>
      <c r="S675" s="679">
        <v>10.35</v>
      </c>
    </row>
    <row r="676" spans="3:19">
      <c r="C676" s="692">
        <v>45690</v>
      </c>
      <c r="E676" s="679">
        <v>11.14</v>
      </c>
      <c r="F676" s="679">
        <v>11.25</v>
      </c>
      <c r="G676" s="679"/>
      <c r="H676" s="679"/>
      <c r="I676" s="679"/>
      <c r="J676" s="679"/>
      <c r="K676" s="679"/>
      <c r="L676" s="679"/>
      <c r="M676" s="679"/>
      <c r="N676" s="679"/>
      <c r="O676" s="679"/>
      <c r="P676" s="679"/>
      <c r="Q676" s="679"/>
      <c r="R676" s="679">
        <v>10.35</v>
      </c>
      <c r="S676" s="679">
        <v>10.3</v>
      </c>
    </row>
    <row r="677" spans="3:19">
      <c r="C677" s="692">
        <v>45691</v>
      </c>
      <c r="E677" s="679">
        <v>11.08</v>
      </c>
      <c r="F677" s="679">
        <v>10.93</v>
      </c>
      <c r="G677" s="679">
        <v>10.79</v>
      </c>
      <c r="H677" s="679">
        <v>10.77</v>
      </c>
      <c r="I677" s="679">
        <v>10.7</v>
      </c>
      <c r="J677" s="679">
        <v>10.7</v>
      </c>
      <c r="K677" s="679">
        <v>10.75</v>
      </c>
      <c r="L677" s="679">
        <v>10.66</v>
      </c>
      <c r="M677" s="679">
        <v>10.66</v>
      </c>
      <c r="N677" s="679">
        <v>10.58</v>
      </c>
      <c r="O677" s="679">
        <v>10.59</v>
      </c>
      <c r="P677" s="679">
        <v>10.62</v>
      </c>
      <c r="Q677" s="679">
        <v>10.65</v>
      </c>
      <c r="R677" s="679">
        <v>10.4</v>
      </c>
      <c r="S677" s="679">
        <v>10.42</v>
      </c>
    </row>
    <row r="678" spans="3:19">
      <c r="C678" s="692">
        <v>45692</v>
      </c>
      <c r="E678" s="679">
        <v>11.19</v>
      </c>
      <c r="F678" s="679"/>
      <c r="G678" s="679"/>
      <c r="H678" s="679">
        <v>11.24</v>
      </c>
      <c r="I678" s="679"/>
      <c r="J678" s="679"/>
      <c r="K678" s="679"/>
      <c r="L678" s="679"/>
      <c r="M678" s="679"/>
      <c r="N678" s="679"/>
      <c r="O678" s="679"/>
      <c r="P678" s="679"/>
      <c r="Q678" s="679"/>
      <c r="R678" s="679">
        <v>10.96</v>
      </c>
      <c r="S678" s="679">
        <v>10.98</v>
      </c>
    </row>
    <row r="679" spans="3:19">
      <c r="C679" s="692">
        <v>45693</v>
      </c>
      <c r="E679" s="679">
        <v>10.68</v>
      </c>
      <c r="F679" s="679">
        <v>10.79</v>
      </c>
      <c r="G679" s="679">
        <v>10.75</v>
      </c>
      <c r="H679" s="679">
        <v>10.79</v>
      </c>
      <c r="I679" s="679">
        <v>10.92</v>
      </c>
      <c r="J679" s="679">
        <v>10.82</v>
      </c>
      <c r="K679" s="679">
        <v>10.78</v>
      </c>
      <c r="L679" s="679">
        <v>10.94</v>
      </c>
      <c r="M679" s="679">
        <v>10.78</v>
      </c>
      <c r="N679" s="679">
        <v>10.8</v>
      </c>
      <c r="O679" s="679">
        <v>10.72</v>
      </c>
      <c r="P679" s="679">
        <v>10.75</v>
      </c>
      <c r="Q679" s="679">
        <v>10.68</v>
      </c>
      <c r="R679" s="679">
        <v>10.7</v>
      </c>
      <c r="S679" s="679">
        <v>10.51</v>
      </c>
    </row>
    <row r="680" spans="3:19">
      <c r="C680" s="692">
        <v>45694</v>
      </c>
      <c r="E680" s="679">
        <v>10.72</v>
      </c>
      <c r="F680" s="679"/>
      <c r="G680" s="679"/>
      <c r="H680" s="679">
        <v>10.61</v>
      </c>
      <c r="I680" s="679"/>
      <c r="J680" s="679"/>
      <c r="K680" s="679"/>
      <c r="L680" s="679"/>
      <c r="M680" s="679"/>
      <c r="N680" s="679"/>
      <c r="O680" s="679"/>
      <c r="P680" s="679"/>
      <c r="Q680" s="679"/>
      <c r="R680" s="679">
        <v>10.6</v>
      </c>
      <c r="S680" s="679">
        <v>10.52</v>
      </c>
    </row>
    <row r="681" spans="3:19">
      <c r="C681" s="692">
        <v>45695</v>
      </c>
      <c r="E681" s="679">
        <v>10.43</v>
      </c>
      <c r="F681" s="679">
        <v>10.49</v>
      </c>
      <c r="G681" s="679">
        <v>10.75</v>
      </c>
      <c r="H681" s="679">
        <v>10.45</v>
      </c>
      <c r="I681" s="679">
        <v>10.29</v>
      </c>
      <c r="J681" s="679">
        <v>10.3</v>
      </c>
      <c r="K681" s="679">
        <v>10.130000000000001</v>
      </c>
      <c r="L681" s="679">
        <v>10.33</v>
      </c>
      <c r="M681" s="679">
        <v>10.1</v>
      </c>
      <c r="N681" s="679">
        <v>10.18</v>
      </c>
      <c r="O681" s="679">
        <v>10.14</v>
      </c>
      <c r="P681" s="679">
        <v>10.23</v>
      </c>
      <c r="Q681" s="679">
        <v>10.11</v>
      </c>
      <c r="R681" s="679">
        <v>10</v>
      </c>
      <c r="S681" s="679">
        <v>10.029999999999999</v>
      </c>
    </row>
    <row r="682" spans="3:19">
      <c r="C682" s="692">
        <v>45696</v>
      </c>
      <c r="E682" s="679">
        <v>10.93</v>
      </c>
      <c r="F682" s="679"/>
      <c r="G682" s="679"/>
      <c r="H682" s="679">
        <v>10.84</v>
      </c>
      <c r="I682" s="679"/>
      <c r="J682" s="679">
        <v>10.65</v>
      </c>
      <c r="K682" s="679"/>
      <c r="L682" s="679"/>
      <c r="M682" s="679"/>
      <c r="N682" s="679"/>
      <c r="O682" s="679"/>
      <c r="P682" s="679"/>
      <c r="Q682" s="679"/>
      <c r="R682" s="679">
        <v>10.34</v>
      </c>
      <c r="S682" s="679">
        <v>10.26</v>
      </c>
    </row>
    <row r="683" spans="3:19">
      <c r="C683" s="692">
        <v>45697</v>
      </c>
      <c r="E683" s="679">
        <v>10.73</v>
      </c>
      <c r="F683" s="679"/>
      <c r="G683" s="679"/>
      <c r="H683" s="679">
        <v>10.56</v>
      </c>
      <c r="I683" s="679"/>
      <c r="J683" s="679">
        <v>10.5</v>
      </c>
      <c r="K683" s="679"/>
      <c r="L683" s="679"/>
      <c r="M683" s="679"/>
      <c r="N683" s="679"/>
      <c r="O683" s="679"/>
      <c r="P683" s="679"/>
      <c r="Q683" s="679"/>
      <c r="R683" s="679">
        <v>10.44</v>
      </c>
      <c r="S683" s="679">
        <v>10.26</v>
      </c>
    </row>
    <row r="684" spans="3:19">
      <c r="C684" s="692">
        <v>45698</v>
      </c>
      <c r="E684" s="679">
        <v>10.56</v>
      </c>
      <c r="F684" s="679">
        <v>10.39</v>
      </c>
      <c r="G684" s="679">
        <v>10.37</v>
      </c>
      <c r="H684" s="679">
        <v>10.94</v>
      </c>
      <c r="I684" s="679">
        <v>10.16</v>
      </c>
      <c r="J684" s="679">
        <v>10.25</v>
      </c>
      <c r="K684" s="679">
        <v>10.220000000000001</v>
      </c>
      <c r="L684" s="679">
        <v>10.33</v>
      </c>
      <c r="M684" s="679">
        <v>10.29</v>
      </c>
      <c r="N684" s="679">
        <v>10.19</v>
      </c>
      <c r="O684" s="679">
        <v>10.19</v>
      </c>
      <c r="P684" s="679">
        <v>10.18</v>
      </c>
      <c r="Q684" s="679">
        <v>10.210000000000001</v>
      </c>
      <c r="R684" s="679">
        <v>10.06</v>
      </c>
      <c r="S684" s="679">
        <v>10.1</v>
      </c>
    </row>
    <row r="685" spans="3:19">
      <c r="C685" s="692">
        <v>45699</v>
      </c>
      <c r="E685" s="679"/>
      <c r="F685" s="679"/>
      <c r="G685" s="679"/>
      <c r="H685" s="679"/>
      <c r="I685" s="679"/>
      <c r="J685" s="679"/>
      <c r="K685" s="679"/>
      <c r="L685" s="679"/>
      <c r="M685" s="679"/>
      <c r="N685" s="679"/>
      <c r="O685" s="679"/>
      <c r="P685" s="679"/>
      <c r="Q685" s="679"/>
      <c r="R685" s="679"/>
      <c r="S685" s="679"/>
    </row>
    <row r="686" spans="3:19">
      <c r="C686" s="692">
        <v>45700</v>
      </c>
      <c r="E686" s="679"/>
      <c r="F686" s="679"/>
      <c r="G686" s="679"/>
      <c r="H686" s="679"/>
      <c r="I686" s="679"/>
      <c r="J686" s="679"/>
      <c r="K686" s="679"/>
      <c r="L686" s="679"/>
      <c r="M686" s="679"/>
      <c r="N686" s="679"/>
      <c r="O686" s="679"/>
      <c r="P686" s="679"/>
      <c r="Q686" s="679"/>
      <c r="R686" s="679"/>
      <c r="S686" s="679"/>
    </row>
    <row r="687" spans="3:19">
      <c r="C687" s="692">
        <v>45701</v>
      </c>
      <c r="E687" s="679">
        <v>10.61</v>
      </c>
      <c r="F687" s="679"/>
      <c r="G687" s="679"/>
      <c r="H687" s="679">
        <v>9.84</v>
      </c>
      <c r="I687" s="679"/>
      <c r="J687" s="679"/>
      <c r="K687" s="679"/>
      <c r="L687" s="679"/>
      <c r="M687" s="679"/>
      <c r="N687" s="679"/>
      <c r="O687" s="679"/>
      <c r="P687" s="679"/>
      <c r="Q687" s="679"/>
      <c r="R687" s="679">
        <v>10.06</v>
      </c>
      <c r="S687" s="679">
        <v>9.91</v>
      </c>
    </row>
    <row r="688" spans="3:19">
      <c r="C688" s="692">
        <v>45702</v>
      </c>
      <c r="E688" s="679">
        <v>9.6300000000000008</v>
      </c>
      <c r="F688" s="679">
        <v>9.58</v>
      </c>
      <c r="G688" s="679">
        <v>9.56</v>
      </c>
      <c r="H688" s="679">
        <v>9.56</v>
      </c>
      <c r="I688" s="679">
        <v>9.66</v>
      </c>
      <c r="J688" s="679">
        <v>9.73</v>
      </c>
      <c r="K688" s="679">
        <v>9.81</v>
      </c>
      <c r="L688" s="679">
        <v>9.77</v>
      </c>
      <c r="M688" s="679">
        <v>9.9499999999999993</v>
      </c>
      <c r="N688" s="679">
        <v>10.24</v>
      </c>
      <c r="O688" s="679">
        <v>10.41</v>
      </c>
      <c r="P688" s="679">
        <v>10.59</v>
      </c>
      <c r="Q688" s="679">
        <v>10.76</v>
      </c>
      <c r="R688" s="679">
        <v>10.8</v>
      </c>
      <c r="S688" s="679">
        <v>10.89</v>
      </c>
    </row>
    <row r="689" spans="3:19">
      <c r="C689" s="692">
        <v>45703</v>
      </c>
      <c r="E689" s="679">
        <v>10.62</v>
      </c>
      <c r="F689" s="679"/>
      <c r="G689" s="679"/>
      <c r="H689" s="679">
        <v>10.65</v>
      </c>
      <c r="I689" s="679"/>
      <c r="J689" s="679"/>
      <c r="K689" s="679"/>
      <c r="L689" s="679"/>
      <c r="M689" s="679"/>
      <c r="N689" s="679"/>
      <c r="O689" s="679"/>
      <c r="P689" s="679"/>
      <c r="Q689" s="679"/>
      <c r="R689" s="679">
        <v>10.28</v>
      </c>
      <c r="S689" s="679">
        <v>10.25</v>
      </c>
    </row>
    <row r="690" spans="3:19">
      <c r="C690" s="692">
        <v>45704</v>
      </c>
      <c r="E690" s="679">
        <v>10.96</v>
      </c>
      <c r="F690" s="679"/>
      <c r="G690" s="679"/>
      <c r="H690" s="679">
        <v>10.87</v>
      </c>
      <c r="I690" s="679"/>
      <c r="J690" s="679"/>
      <c r="K690" s="679"/>
      <c r="L690" s="679"/>
      <c r="M690" s="679"/>
      <c r="N690" s="679"/>
      <c r="O690" s="679"/>
      <c r="P690" s="679"/>
      <c r="Q690" s="679"/>
      <c r="R690" s="679">
        <v>10.58</v>
      </c>
      <c r="S690" s="679">
        <v>10.61</v>
      </c>
    </row>
    <row r="691" spans="3:19">
      <c r="C691" s="692">
        <v>45705</v>
      </c>
      <c r="E691" s="679">
        <v>10.81</v>
      </c>
      <c r="F691" s="679">
        <v>10.69</v>
      </c>
      <c r="G691" s="679">
        <v>10.63</v>
      </c>
      <c r="H691" s="679">
        <v>10.61</v>
      </c>
      <c r="I691" s="679">
        <v>10.53</v>
      </c>
      <c r="J691" s="679">
        <v>10.45</v>
      </c>
      <c r="K691" s="679">
        <v>10.38</v>
      </c>
      <c r="L691" s="679">
        <v>10.66</v>
      </c>
      <c r="M691" s="679">
        <v>10.39</v>
      </c>
      <c r="N691" s="679">
        <v>10.42</v>
      </c>
      <c r="O691" s="679">
        <v>10.47</v>
      </c>
      <c r="P691" s="679">
        <v>10.5</v>
      </c>
      <c r="Q691" s="679">
        <v>10.47</v>
      </c>
      <c r="R691" s="679">
        <v>20.350000000000001</v>
      </c>
      <c r="S691" s="679">
        <v>10.25</v>
      </c>
    </row>
    <row r="692" spans="3:19">
      <c r="C692" s="692">
        <v>45706</v>
      </c>
      <c r="E692" s="679">
        <v>11.09</v>
      </c>
      <c r="F692" s="679"/>
      <c r="G692" s="679"/>
      <c r="H692" s="679">
        <v>10.97</v>
      </c>
      <c r="I692" s="679"/>
      <c r="J692" s="679"/>
      <c r="K692" s="679"/>
      <c r="L692" s="679"/>
      <c r="M692" s="679"/>
      <c r="N692" s="679"/>
      <c r="O692" s="679"/>
      <c r="P692" s="679"/>
      <c r="Q692" s="679"/>
      <c r="R692" s="679">
        <v>10.66</v>
      </c>
      <c r="S692" s="679">
        <v>10.6</v>
      </c>
    </row>
    <row r="693" spans="3:19">
      <c r="C693" s="692">
        <v>45707</v>
      </c>
      <c r="E693" s="679">
        <v>10.79</v>
      </c>
      <c r="F693" s="679">
        <v>10.59</v>
      </c>
      <c r="G693" s="679">
        <v>10.66</v>
      </c>
      <c r="H693" s="679">
        <v>10.58</v>
      </c>
      <c r="I693" s="679">
        <v>10.61</v>
      </c>
      <c r="J693" s="679">
        <v>10.68</v>
      </c>
      <c r="K693" s="679">
        <v>10.59</v>
      </c>
      <c r="L693" s="679">
        <v>10.66</v>
      </c>
      <c r="M693" s="679">
        <v>10.66</v>
      </c>
      <c r="N693" s="679">
        <v>10.63</v>
      </c>
      <c r="O693" s="679">
        <v>10.65</v>
      </c>
      <c r="P693" s="679">
        <v>10.64</v>
      </c>
      <c r="Q693" s="679">
        <v>10.72</v>
      </c>
      <c r="R693" s="679">
        <v>10.56</v>
      </c>
      <c r="S693" s="679">
        <v>10.51</v>
      </c>
    </row>
    <row r="694" spans="3:19">
      <c r="C694" s="692">
        <v>45708</v>
      </c>
      <c r="E694" s="679">
        <v>11</v>
      </c>
      <c r="F694" s="679"/>
      <c r="G694" s="679"/>
      <c r="H694" s="679">
        <v>10.94</v>
      </c>
      <c r="I694" s="679"/>
      <c r="J694" s="679"/>
      <c r="K694" s="679"/>
      <c r="L694" s="679"/>
      <c r="M694" s="679"/>
      <c r="N694" s="679"/>
      <c r="O694" s="679"/>
      <c r="P694" s="679"/>
      <c r="Q694" s="679"/>
      <c r="R694" s="679">
        <v>10.67</v>
      </c>
      <c r="S694" s="679">
        <v>10.63</v>
      </c>
    </row>
    <row r="695" spans="3:19">
      <c r="C695" s="692">
        <v>45709</v>
      </c>
      <c r="E695" s="679">
        <v>10.81</v>
      </c>
      <c r="F695" s="679">
        <v>10.76</v>
      </c>
      <c r="G695" s="679">
        <v>10.77</v>
      </c>
      <c r="H695" s="679">
        <v>10.68</v>
      </c>
      <c r="I695" s="679">
        <v>10.67</v>
      </c>
      <c r="J695" s="679">
        <v>10.69</v>
      </c>
      <c r="K695" s="679">
        <v>10.57</v>
      </c>
      <c r="L695" s="679">
        <v>10.63</v>
      </c>
      <c r="M695" s="679">
        <v>10.65</v>
      </c>
      <c r="N695" s="679">
        <v>10.69</v>
      </c>
      <c r="O695" s="679">
        <v>10.84</v>
      </c>
      <c r="P695" s="679">
        <v>10.67</v>
      </c>
      <c r="Q695" s="679">
        <v>10.65</v>
      </c>
      <c r="R695" s="679">
        <v>10.49</v>
      </c>
      <c r="S695" s="679">
        <v>10.52</v>
      </c>
    </row>
    <row r="696" spans="3:19">
      <c r="C696" s="692">
        <v>45710</v>
      </c>
      <c r="E696" s="679">
        <v>11.23</v>
      </c>
      <c r="F696" s="679"/>
      <c r="G696" s="679"/>
      <c r="H696" s="679">
        <v>10.89</v>
      </c>
      <c r="I696" s="679"/>
      <c r="J696" s="679"/>
      <c r="K696" s="679"/>
      <c r="L696" s="679"/>
      <c r="M696" s="679"/>
      <c r="N696" s="679"/>
      <c r="O696" s="679"/>
      <c r="P696" s="679"/>
      <c r="Q696" s="679"/>
      <c r="R696" s="679">
        <v>10.72</v>
      </c>
      <c r="S696" s="679">
        <v>10.62</v>
      </c>
    </row>
    <row r="697" spans="3:19">
      <c r="C697" s="692">
        <v>45711</v>
      </c>
      <c r="E697" s="679">
        <v>11.15</v>
      </c>
      <c r="F697" s="679"/>
      <c r="G697" s="679"/>
      <c r="H697" s="679">
        <v>11.1</v>
      </c>
      <c r="I697" s="679"/>
      <c r="J697" s="679"/>
      <c r="K697" s="679"/>
      <c r="L697" s="679"/>
      <c r="M697" s="679"/>
      <c r="N697" s="679"/>
      <c r="O697" s="679"/>
      <c r="P697" s="679"/>
      <c r="Q697" s="679"/>
      <c r="R697" s="679">
        <v>10.96</v>
      </c>
      <c r="S697" s="679">
        <v>10.77</v>
      </c>
    </row>
    <row r="698" spans="3:19">
      <c r="C698" s="692">
        <v>45712</v>
      </c>
      <c r="E698" s="679">
        <v>10.84</v>
      </c>
      <c r="F698" s="679">
        <v>10.73</v>
      </c>
      <c r="G698" s="679">
        <v>10.99</v>
      </c>
      <c r="H698" s="679">
        <v>10.63</v>
      </c>
      <c r="I698" s="679">
        <v>10.6</v>
      </c>
      <c r="J698" s="679">
        <v>10.64</v>
      </c>
      <c r="K698" s="679">
        <v>10.58</v>
      </c>
      <c r="L698" s="679">
        <v>10.85</v>
      </c>
      <c r="M698" s="679">
        <v>10.8</v>
      </c>
      <c r="N698" s="679">
        <v>10.78</v>
      </c>
      <c r="O698" s="679">
        <v>10.83</v>
      </c>
      <c r="P698" s="679">
        <v>10.79</v>
      </c>
      <c r="Q698" s="679">
        <v>10.83</v>
      </c>
      <c r="R698" s="679">
        <v>10.74</v>
      </c>
      <c r="S698" s="679">
        <v>10.61</v>
      </c>
    </row>
    <row r="699" spans="3:19">
      <c r="C699" s="692">
        <v>45713</v>
      </c>
      <c r="E699" s="679">
        <v>10.97</v>
      </c>
      <c r="F699" s="679"/>
      <c r="G699" s="679"/>
      <c r="H699" s="679">
        <v>40.909999999999997</v>
      </c>
      <c r="I699" s="679"/>
      <c r="J699" s="679"/>
      <c r="K699" s="679"/>
      <c r="L699" s="679"/>
      <c r="M699" s="679"/>
      <c r="N699" s="679"/>
      <c r="O699" s="679"/>
      <c r="P699" s="679"/>
      <c r="Q699" s="679"/>
      <c r="R699" s="679">
        <v>10.63</v>
      </c>
      <c r="S699" s="679">
        <v>10.63</v>
      </c>
    </row>
    <row r="700" spans="3:19">
      <c r="C700" s="692">
        <v>45714</v>
      </c>
      <c r="E700" s="679">
        <v>10.73</v>
      </c>
      <c r="F700" s="679">
        <v>10.6</v>
      </c>
      <c r="G700" s="679">
        <v>10.67</v>
      </c>
      <c r="H700" s="679">
        <v>10.62</v>
      </c>
      <c r="I700" s="679">
        <v>10.51</v>
      </c>
      <c r="J700" s="679">
        <v>10.56</v>
      </c>
      <c r="K700" s="679">
        <v>10.53</v>
      </c>
      <c r="L700" s="679">
        <v>10.57</v>
      </c>
      <c r="M700" s="679">
        <v>10.58</v>
      </c>
      <c r="N700" s="679">
        <v>10.59</v>
      </c>
      <c r="O700" s="679">
        <v>10.54</v>
      </c>
      <c r="P700" s="679">
        <v>10.56</v>
      </c>
      <c r="Q700" s="679">
        <v>10.55</v>
      </c>
      <c r="R700" s="679">
        <v>10.48</v>
      </c>
      <c r="S700" s="679">
        <v>10.51</v>
      </c>
    </row>
    <row r="701" spans="3:19">
      <c r="C701" s="692">
        <v>45715</v>
      </c>
      <c r="E701" s="679">
        <v>10.98</v>
      </c>
      <c r="F701" s="679"/>
      <c r="G701" s="679"/>
      <c r="H701" s="679">
        <v>10.94</v>
      </c>
      <c r="I701" s="679"/>
      <c r="J701" s="679"/>
      <c r="K701" s="679"/>
      <c r="L701" s="679"/>
      <c r="M701" s="679"/>
      <c r="N701" s="679"/>
      <c r="O701" s="679"/>
      <c r="P701" s="679"/>
      <c r="Q701" s="679"/>
      <c r="R701" s="679">
        <v>10.76</v>
      </c>
      <c r="S701" s="679">
        <v>10.64</v>
      </c>
    </row>
    <row r="702" spans="3:19">
      <c r="C702" s="692">
        <v>45716</v>
      </c>
      <c r="E702" s="679">
        <v>10.48</v>
      </c>
      <c r="F702" s="679">
        <v>10.220000000000001</v>
      </c>
      <c r="G702" s="679">
        <v>10.24</v>
      </c>
      <c r="H702" s="679">
        <v>10.15</v>
      </c>
      <c r="I702" s="679">
        <v>10.199999999999999</v>
      </c>
      <c r="J702" s="679">
        <v>10.31</v>
      </c>
      <c r="K702" s="679">
        <v>10.14</v>
      </c>
      <c r="L702" s="679">
        <v>10.36</v>
      </c>
      <c r="M702" s="679">
        <v>10.5</v>
      </c>
      <c r="N702" s="679">
        <v>10.35</v>
      </c>
      <c r="O702" s="679">
        <v>10.4</v>
      </c>
      <c r="P702" s="679">
        <v>10.37</v>
      </c>
      <c r="Q702" s="679">
        <v>10.35</v>
      </c>
      <c r="R702" s="679">
        <v>10.199999999999999</v>
      </c>
      <c r="S702" s="679">
        <v>10.15</v>
      </c>
    </row>
    <row r="703" spans="3:19">
      <c r="C703" s="692">
        <v>45717</v>
      </c>
      <c r="E703" s="679">
        <v>10.49</v>
      </c>
      <c r="F703" s="679">
        <v>10.59</v>
      </c>
      <c r="G703" s="679">
        <v>10.54</v>
      </c>
      <c r="H703" s="679">
        <v>10.52</v>
      </c>
      <c r="I703" s="679">
        <v>10.3</v>
      </c>
      <c r="J703" s="679">
        <v>10.19</v>
      </c>
      <c r="K703" s="679">
        <v>9.94</v>
      </c>
      <c r="L703" s="679">
        <v>9.59</v>
      </c>
      <c r="M703" s="679">
        <v>9.39</v>
      </c>
      <c r="N703" s="679">
        <v>9.61</v>
      </c>
      <c r="O703" s="679">
        <v>9.7100000000000009</v>
      </c>
      <c r="P703" s="679">
        <v>9.86</v>
      </c>
      <c r="Q703" s="679">
        <v>9.7899999999999991</v>
      </c>
      <c r="R703" s="679">
        <v>9.74</v>
      </c>
      <c r="S703" s="679">
        <v>9.7200000000000006</v>
      </c>
    </row>
    <row r="704" spans="3:19">
      <c r="C704" s="692">
        <v>45718</v>
      </c>
      <c r="E704" s="679">
        <v>10.89</v>
      </c>
      <c r="F704" s="679"/>
      <c r="G704" s="679"/>
      <c r="H704" s="679">
        <v>10.85</v>
      </c>
      <c r="I704" s="679"/>
      <c r="J704" s="679"/>
      <c r="K704" s="679"/>
      <c r="L704" s="679"/>
      <c r="M704" s="679"/>
      <c r="N704" s="679"/>
      <c r="O704" s="679"/>
      <c r="P704" s="679"/>
      <c r="Q704" s="679"/>
      <c r="R704" s="679">
        <v>10.44</v>
      </c>
      <c r="S704" s="679">
        <v>10.38</v>
      </c>
    </row>
    <row r="705" spans="3:19">
      <c r="C705" s="692">
        <v>45719</v>
      </c>
      <c r="E705" s="679">
        <v>10.78</v>
      </c>
      <c r="F705" s="679">
        <v>10.8</v>
      </c>
      <c r="G705" s="679">
        <v>10.68</v>
      </c>
      <c r="H705" s="679">
        <v>10.64</v>
      </c>
      <c r="I705" s="679">
        <v>10.74</v>
      </c>
      <c r="J705" s="679">
        <v>10.6</v>
      </c>
      <c r="K705" s="679">
        <v>10.44</v>
      </c>
      <c r="L705" s="679">
        <v>10.69</v>
      </c>
      <c r="M705" s="679">
        <v>10.84</v>
      </c>
      <c r="N705" s="679">
        <v>10.62</v>
      </c>
      <c r="O705" s="679">
        <v>10.66</v>
      </c>
      <c r="P705" s="679">
        <v>10.62</v>
      </c>
      <c r="Q705" s="679">
        <v>10.56</v>
      </c>
      <c r="R705" s="679">
        <v>10.48</v>
      </c>
      <c r="S705" s="679">
        <v>10.34</v>
      </c>
    </row>
    <row r="706" spans="3:19">
      <c r="C706" s="692">
        <v>45720</v>
      </c>
      <c r="E706" s="679">
        <v>10.79</v>
      </c>
      <c r="F706" s="679"/>
      <c r="G706" s="679"/>
      <c r="H706" s="679">
        <v>10.6</v>
      </c>
      <c r="I706" s="679"/>
      <c r="J706" s="679"/>
      <c r="K706" s="679"/>
      <c r="L706" s="679"/>
      <c r="M706" s="679"/>
      <c r="N706" s="679"/>
      <c r="O706" s="679"/>
      <c r="P706" s="679"/>
      <c r="Q706" s="679"/>
      <c r="R706" s="679">
        <v>10.48</v>
      </c>
      <c r="S706" s="679">
        <v>10.4</v>
      </c>
    </row>
    <row r="707" spans="3:19">
      <c r="C707" s="692">
        <v>45721</v>
      </c>
      <c r="E707" s="679">
        <v>10.77</v>
      </c>
      <c r="F707" s="679">
        <v>10.51</v>
      </c>
      <c r="G707" s="679">
        <v>10.55</v>
      </c>
      <c r="H707" s="679">
        <v>10.62</v>
      </c>
      <c r="I707" s="679">
        <v>10.56</v>
      </c>
      <c r="J707" s="679">
        <v>10.52</v>
      </c>
      <c r="K707" s="679">
        <v>10.53</v>
      </c>
      <c r="L707" s="679">
        <v>10.69</v>
      </c>
      <c r="M707" s="679">
        <v>10.51</v>
      </c>
      <c r="N707" s="679">
        <v>10.5</v>
      </c>
      <c r="O707" s="679">
        <v>10.51</v>
      </c>
      <c r="P707" s="679">
        <v>10.67</v>
      </c>
      <c r="Q707" s="679">
        <v>10.68</v>
      </c>
      <c r="R707" s="679">
        <v>10.45</v>
      </c>
      <c r="S707" s="679">
        <v>10.25</v>
      </c>
    </row>
    <row r="708" spans="3:19">
      <c r="C708" s="692">
        <v>45722</v>
      </c>
      <c r="E708" s="679">
        <v>10.95</v>
      </c>
      <c r="F708" s="679"/>
      <c r="G708" s="679"/>
      <c r="H708" s="679">
        <v>10.79</v>
      </c>
      <c r="I708" s="679"/>
      <c r="J708" s="679"/>
      <c r="K708" s="679"/>
      <c r="L708" s="679"/>
      <c r="M708" s="679"/>
      <c r="N708" s="679"/>
      <c r="O708" s="679"/>
      <c r="P708" s="679"/>
      <c r="Q708" s="679"/>
      <c r="R708" s="679">
        <v>10.42</v>
      </c>
      <c r="S708" s="679">
        <v>10.51</v>
      </c>
    </row>
    <row r="709" spans="3:19">
      <c r="C709" s="692">
        <v>45723</v>
      </c>
      <c r="E709" s="679">
        <v>10.99</v>
      </c>
      <c r="F709" s="679">
        <v>10.85</v>
      </c>
      <c r="G709" s="679">
        <v>10.7</v>
      </c>
      <c r="H709" s="679">
        <v>10.71</v>
      </c>
      <c r="I709" s="679">
        <v>10.58</v>
      </c>
      <c r="J709" s="679">
        <v>10.56</v>
      </c>
      <c r="K709" s="679">
        <v>10.45</v>
      </c>
      <c r="L709" s="679">
        <v>10.71</v>
      </c>
      <c r="M709" s="679">
        <v>10.66</v>
      </c>
      <c r="N709" s="679">
        <v>10.52</v>
      </c>
      <c r="O709" s="679">
        <v>10.45</v>
      </c>
      <c r="P709" s="679">
        <v>10.55</v>
      </c>
      <c r="Q709" s="679">
        <v>10.66</v>
      </c>
      <c r="R709" s="679">
        <v>10.36</v>
      </c>
      <c r="S709" s="679">
        <v>10.46</v>
      </c>
    </row>
    <row r="710" spans="3:19">
      <c r="C710" s="692">
        <v>45724</v>
      </c>
      <c r="E710" s="679">
        <v>11.12</v>
      </c>
      <c r="F710" s="679"/>
      <c r="G710" s="679"/>
      <c r="H710" s="679">
        <v>10.9</v>
      </c>
      <c r="I710" s="679"/>
      <c r="J710" s="679"/>
      <c r="K710" s="679"/>
      <c r="L710" s="679"/>
      <c r="M710" s="679"/>
      <c r="N710" s="679"/>
      <c r="O710" s="679"/>
      <c r="P710" s="679"/>
      <c r="Q710" s="679"/>
      <c r="R710" s="679">
        <v>10.47</v>
      </c>
      <c r="S710" s="679">
        <v>10.69</v>
      </c>
    </row>
    <row r="711" spans="3:19">
      <c r="C711" s="692">
        <v>45725</v>
      </c>
      <c r="E711" s="679">
        <v>11</v>
      </c>
      <c r="F711" s="679"/>
      <c r="G711" s="679"/>
      <c r="H711" s="679">
        <v>10.86</v>
      </c>
      <c r="I711" s="679"/>
      <c r="J711" s="679"/>
      <c r="K711" s="679"/>
      <c r="L711" s="679"/>
      <c r="M711" s="679"/>
      <c r="N711" s="679"/>
      <c r="O711" s="679"/>
      <c r="P711" s="679"/>
      <c r="Q711" s="679"/>
      <c r="R711" s="679">
        <v>10.5</v>
      </c>
      <c r="S711" s="679">
        <v>10.45</v>
      </c>
    </row>
    <row r="712" spans="3:19">
      <c r="C712" s="692">
        <v>45726</v>
      </c>
      <c r="E712" s="679">
        <v>11.12</v>
      </c>
      <c r="F712" s="679">
        <v>11.01</v>
      </c>
      <c r="G712" s="679">
        <v>10.88</v>
      </c>
      <c r="H712" s="679">
        <v>10.79</v>
      </c>
      <c r="I712" s="679">
        <v>10.77</v>
      </c>
      <c r="J712" s="679">
        <v>10.75</v>
      </c>
      <c r="K712" s="679">
        <v>10.72</v>
      </c>
      <c r="L712" s="679">
        <v>10.76</v>
      </c>
      <c r="M712" s="679">
        <v>10.76</v>
      </c>
      <c r="N712" s="679">
        <v>10.78</v>
      </c>
      <c r="O712" s="679">
        <v>10.75</v>
      </c>
      <c r="P712" s="679">
        <v>10.78</v>
      </c>
      <c r="Q712" s="679">
        <v>10.73</v>
      </c>
      <c r="R712" s="679">
        <v>10.74</v>
      </c>
      <c r="S712" s="679">
        <v>10.66</v>
      </c>
    </row>
    <row r="713" spans="3:19">
      <c r="C713" s="692">
        <v>45727</v>
      </c>
      <c r="E713" s="679">
        <v>11.22</v>
      </c>
      <c r="F713" s="679"/>
      <c r="G713" s="679"/>
      <c r="H713" s="679">
        <v>10.89</v>
      </c>
      <c r="I713" s="679"/>
      <c r="J713" s="679"/>
      <c r="K713" s="679"/>
      <c r="L713" s="679"/>
      <c r="M713" s="679"/>
      <c r="N713" s="679"/>
      <c r="O713" s="679"/>
      <c r="P713" s="679"/>
      <c r="Q713" s="679"/>
      <c r="R713" s="679">
        <v>10.69</v>
      </c>
      <c r="S713" s="679">
        <v>10.69</v>
      </c>
    </row>
    <row r="714" spans="3:19">
      <c r="C714" s="692">
        <v>45728</v>
      </c>
      <c r="E714" s="679">
        <v>11.14</v>
      </c>
      <c r="F714" s="679">
        <v>10.87</v>
      </c>
      <c r="G714" s="679">
        <v>10.77</v>
      </c>
      <c r="H714" s="679">
        <v>10.94</v>
      </c>
      <c r="I714" s="679">
        <v>10.72</v>
      </c>
      <c r="J714" s="679">
        <v>10.73</v>
      </c>
      <c r="K714" s="679">
        <v>10.66</v>
      </c>
      <c r="L714" s="679">
        <v>10.82</v>
      </c>
      <c r="M714" s="679">
        <v>10.76</v>
      </c>
      <c r="N714" s="679">
        <v>10.74</v>
      </c>
      <c r="O714" s="679">
        <v>10.72</v>
      </c>
      <c r="P714" s="679">
        <v>10.71</v>
      </c>
      <c r="Q714" s="679">
        <v>10.69</v>
      </c>
      <c r="R714" s="679">
        <v>10.75</v>
      </c>
      <c r="S714" s="679">
        <v>10.68</v>
      </c>
    </row>
    <row r="715" spans="3:19">
      <c r="C715" s="692">
        <v>45729</v>
      </c>
      <c r="E715" s="679">
        <v>10.97</v>
      </c>
      <c r="F715" s="679"/>
      <c r="G715" s="679"/>
      <c r="H715" s="679">
        <v>10.8</v>
      </c>
      <c r="I715" s="679"/>
      <c r="J715" s="679"/>
      <c r="K715" s="679"/>
      <c r="L715" s="679"/>
      <c r="M715" s="679"/>
      <c r="N715" s="679"/>
      <c r="O715" s="679"/>
      <c r="P715" s="679"/>
      <c r="Q715" s="679"/>
      <c r="R715" s="679">
        <v>10.57</v>
      </c>
      <c r="S715" s="679">
        <v>10.45</v>
      </c>
    </row>
    <row r="716" spans="3:19">
      <c r="C716" s="692">
        <v>45730</v>
      </c>
      <c r="E716" s="679">
        <v>10.8</v>
      </c>
      <c r="F716" s="679">
        <v>10.82</v>
      </c>
      <c r="G716" s="679">
        <v>10.74</v>
      </c>
      <c r="H716" s="679">
        <v>10.74</v>
      </c>
      <c r="I716" s="679">
        <v>10.56</v>
      </c>
      <c r="J716" s="679">
        <v>10.51</v>
      </c>
      <c r="K716" s="679">
        <v>10.48</v>
      </c>
      <c r="L716" s="679">
        <v>10.61</v>
      </c>
      <c r="M716" s="679">
        <v>10.5</v>
      </c>
      <c r="N716" s="679">
        <v>10.34</v>
      </c>
      <c r="O716" s="679">
        <v>10.53</v>
      </c>
      <c r="P716" s="679">
        <v>10.43</v>
      </c>
      <c r="Q716" s="679">
        <v>10.46</v>
      </c>
      <c r="R716" s="679">
        <v>10.31</v>
      </c>
      <c r="S716" s="679">
        <v>10.3</v>
      </c>
    </row>
    <row r="717" spans="3:19">
      <c r="C717" s="692">
        <v>45731</v>
      </c>
      <c r="E717" s="679">
        <v>10.47</v>
      </c>
      <c r="F717" s="679"/>
      <c r="G717" s="679"/>
      <c r="H717" s="679">
        <v>10.55</v>
      </c>
      <c r="I717" s="679"/>
      <c r="J717" s="679"/>
      <c r="K717" s="679"/>
      <c r="L717" s="679"/>
      <c r="M717" s="679"/>
      <c r="N717" s="679"/>
      <c r="O717" s="679"/>
      <c r="P717" s="679"/>
      <c r="Q717" s="679"/>
      <c r="R717" s="679">
        <v>10.44</v>
      </c>
      <c r="S717" s="679">
        <v>10.51</v>
      </c>
    </row>
    <row r="718" spans="3:19">
      <c r="C718" s="692">
        <v>45732</v>
      </c>
      <c r="E718" s="679">
        <v>10.53</v>
      </c>
      <c r="F718" s="679"/>
      <c r="G718" s="679"/>
      <c r="H718" s="679">
        <v>10.3</v>
      </c>
      <c r="I718" s="679"/>
      <c r="J718" s="679"/>
      <c r="K718" s="679"/>
      <c r="L718" s="679"/>
      <c r="M718" s="679"/>
      <c r="N718" s="679"/>
      <c r="O718" s="679"/>
      <c r="P718" s="679"/>
      <c r="Q718" s="679"/>
      <c r="R718" s="679">
        <v>9.8800000000000008</v>
      </c>
      <c r="S718" s="679">
        <v>9.83</v>
      </c>
    </row>
    <row r="719" spans="3:19">
      <c r="C719" s="692">
        <v>45733</v>
      </c>
      <c r="E719" s="679">
        <v>11.01</v>
      </c>
      <c r="F719" s="679">
        <v>10.83</v>
      </c>
      <c r="G719" s="679">
        <v>10.69</v>
      </c>
      <c r="H719" s="679">
        <v>10.75</v>
      </c>
      <c r="I719" s="679">
        <v>10.41</v>
      </c>
      <c r="J719" s="679">
        <v>10.28</v>
      </c>
      <c r="K719" s="679">
        <v>10.029999999999999</v>
      </c>
      <c r="L719" s="679">
        <v>9.89</v>
      </c>
      <c r="M719" s="679">
        <v>9.9</v>
      </c>
      <c r="N719" s="679">
        <v>9.86</v>
      </c>
      <c r="O719" s="679">
        <v>9.85</v>
      </c>
      <c r="P719" s="679">
        <v>9.89</v>
      </c>
      <c r="Q719" s="679">
        <v>9.7899999999999991</v>
      </c>
      <c r="R719" s="679">
        <v>9.81</v>
      </c>
      <c r="S719" s="679">
        <v>9.91</v>
      </c>
    </row>
    <row r="720" spans="3:19">
      <c r="C720" s="692">
        <v>45734</v>
      </c>
      <c r="E720" s="679">
        <v>10.96</v>
      </c>
      <c r="F720" s="679"/>
      <c r="G720" s="679"/>
      <c r="H720" s="679">
        <v>10.69</v>
      </c>
      <c r="I720" s="679"/>
      <c r="J720" s="679"/>
      <c r="K720" s="679"/>
      <c r="L720" s="679"/>
      <c r="M720" s="679"/>
      <c r="N720" s="679"/>
      <c r="O720" s="679"/>
      <c r="P720" s="679"/>
      <c r="Q720" s="679"/>
      <c r="R720" s="679">
        <v>10.15</v>
      </c>
      <c r="S720" s="679">
        <v>10.14</v>
      </c>
    </row>
    <row r="721" spans="3:19">
      <c r="C721" s="692">
        <v>45735</v>
      </c>
      <c r="E721" s="679">
        <v>10.63</v>
      </c>
      <c r="F721" s="679">
        <v>10.54</v>
      </c>
      <c r="G721" s="679">
        <v>10.5</v>
      </c>
      <c r="H721" s="679">
        <v>10.71</v>
      </c>
      <c r="I721" s="679">
        <v>10.57</v>
      </c>
      <c r="J721" s="679">
        <v>10.59</v>
      </c>
      <c r="K721" s="679">
        <v>10.56</v>
      </c>
      <c r="L721" s="679">
        <v>10.55</v>
      </c>
      <c r="M721" s="679">
        <v>10.69</v>
      </c>
      <c r="N721" s="679">
        <v>10.49</v>
      </c>
      <c r="O721" s="679">
        <v>10.52</v>
      </c>
      <c r="P721" s="679">
        <v>10.42</v>
      </c>
      <c r="Q721" s="679">
        <v>10.46</v>
      </c>
      <c r="R721" s="679">
        <v>10.52</v>
      </c>
      <c r="S721" s="679">
        <v>10.27</v>
      </c>
    </row>
    <row r="722" spans="3:19">
      <c r="C722" s="692">
        <v>45736</v>
      </c>
      <c r="E722" s="679">
        <v>10.85</v>
      </c>
      <c r="F722" s="679"/>
      <c r="G722" s="679"/>
      <c r="H722" s="679">
        <v>10.82</v>
      </c>
      <c r="I722" s="679"/>
      <c r="J722" s="679"/>
      <c r="K722" s="679"/>
      <c r="L722" s="679"/>
      <c r="M722" s="679"/>
      <c r="N722" s="679"/>
      <c r="O722" s="679"/>
      <c r="P722" s="679"/>
      <c r="Q722" s="679"/>
      <c r="R722" s="679">
        <v>10.52</v>
      </c>
      <c r="S722" s="679">
        <v>10.67</v>
      </c>
    </row>
    <row r="723" spans="3:19">
      <c r="C723" s="692">
        <v>45737</v>
      </c>
      <c r="E723" s="679">
        <v>10.58</v>
      </c>
      <c r="F723" s="679">
        <v>10.56</v>
      </c>
      <c r="G723" s="679">
        <v>10.36</v>
      </c>
      <c r="H723" s="679">
        <v>10.24</v>
      </c>
      <c r="I723" s="679">
        <v>10.18</v>
      </c>
      <c r="J723" s="679">
        <v>10.31</v>
      </c>
      <c r="K723" s="679">
        <v>10.02</v>
      </c>
      <c r="L723" s="679">
        <v>10.1</v>
      </c>
      <c r="M723" s="679">
        <v>10.57</v>
      </c>
      <c r="N723" s="679">
        <v>10.02</v>
      </c>
      <c r="O723" s="679">
        <v>10.130000000000001</v>
      </c>
      <c r="P723" s="679">
        <v>10.029999999999999</v>
      </c>
      <c r="Q723" s="679">
        <v>10.07</v>
      </c>
      <c r="R723" s="679">
        <v>10.029999999999999</v>
      </c>
      <c r="S723" s="679">
        <v>9.89</v>
      </c>
    </row>
    <row r="724" spans="3:19">
      <c r="C724" s="692">
        <v>45738</v>
      </c>
      <c r="E724" s="679">
        <v>10.9</v>
      </c>
      <c r="F724" s="679"/>
      <c r="G724" s="679"/>
      <c r="H724" s="679">
        <v>10.71</v>
      </c>
      <c r="I724" s="679"/>
      <c r="J724" s="679"/>
      <c r="K724" s="679"/>
      <c r="L724" s="679"/>
      <c r="M724" s="679"/>
      <c r="N724" s="679"/>
      <c r="O724" s="679"/>
      <c r="P724" s="679"/>
      <c r="Q724" s="679"/>
      <c r="R724" s="679">
        <v>10.3</v>
      </c>
      <c r="S724" s="679">
        <v>10.26</v>
      </c>
    </row>
    <row r="725" spans="3:19">
      <c r="C725" s="692">
        <v>45739</v>
      </c>
      <c r="E725" s="679"/>
      <c r="F725" s="679"/>
      <c r="G725" s="679"/>
      <c r="H725" s="679"/>
      <c r="I725" s="679"/>
      <c r="J725" s="679"/>
      <c r="K725" s="679"/>
      <c r="L725" s="679"/>
      <c r="M725" s="679"/>
      <c r="N725" s="679"/>
      <c r="O725" s="679"/>
      <c r="P725" s="679"/>
      <c r="Q725" s="679"/>
      <c r="R725" s="679"/>
      <c r="S725" s="679"/>
    </row>
    <row r="726" spans="3:19">
      <c r="C726" s="692">
        <v>45740</v>
      </c>
      <c r="E726" s="679">
        <v>10.78</v>
      </c>
      <c r="F726" s="679">
        <v>10.9</v>
      </c>
      <c r="G726" s="679">
        <v>10.61</v>
      </c>
      <c r="H726" s="679">
        <v>10.44</v>
      </c>
      <c r="I726" s="679">
        <v>10.45</v>
      </c>
      <c r="J726" s="679">
        <v>10.34</v>
      </c>
      <c r="K726" s="679">
        <v>10.26</v>
      </c>
      <c r="L726" s="679">
        <v>10.34</v>
      </c>
      <c r="M726" s="679">
        <v>10.33</v>
      </c>
      <c r="N726" s="679">
        <v>10.23</v>
      </c>
      <c r="O726" s="679">
        <v>10.28</v>
      </c>
      <c r="P726" s="679">
        <v>10.210000000000001</v>
      </c>
      <c r="Q726" s="679">
        <v>10.210000000000001</v>
      </c>
      <c r="R726" s="679">
        <v>10</v>
      </c>
      <c r="S726" s="679">
        <v>9.93</v>
      </c>
    </row>
    <row r="727" spans="3:19">
      <c r="C727" s="692">
        <v>45741</v>
      </c>
      <c r="E727" s="679">
        <v>10.92</v>
      </c>
      <c r="F727" s="679"/>
      <c r="G727" s="679"/>
      <c r="H727" s="679">
        <v>1.85</v>
      </c>
      <c r="I727" s="679"/>
      <c r="J727" s="679"/>
      <c r="K727" s="679"/>
      <c r="L727" s="679"/>
      <c r="M727" s="679"/>
      <c r="N727" s="679"/>
      <c r="O727" s="679"/>
      <c r="P727" s="679"/>
      <c r="Q727" s="679"/>
      <c r="R727" s="679">
        <v>10.35</v>
      </c>
      <c r="S727" s="679">
        <v>10.29</v>
      </c>
    </row>
    <row r="728" spans="3:19">
      <c r="C728" s="692">
        <v>45742</v>
      </c>
      <c r="E728" s="679">
        <v>10.65</v>
      </c>
      <c r="F728" s="679">
        <v>10.61</v>
      </c>
      <c r="G728" s="679">
        <v>10.46</v>
      </c>
      <c r="H728" s="679">
        <v>10.44</v>
      </c>
      <c r="I728" s="679">
        <v>10.45</v>
      </c>
      <c r="J728" s="679">
        <v>10.51</v>
      </c>
      <c r="K728" s="679">
        <v>10.35</v>
      </c>
      <c r="L728" s="679">
        <v>10.46</v>
      </c>
      <c r="M728" s="679">
        <v>10.41</v>
      </c>
      <c r="N728" s="679">
        <v>10.36</v>
      </c>
      <c r="O728" s="679">
        <v>10.42</v>
      </c>
      <c r="P728" s="679">
        <v>10.66</v>
      </c>
      <c r="Q728" s="679">
        <v>10.42</v>
      </c>
      <c r="R728" s="679">
        <v>10.55</v>
      </c>
      <c r="S728" s="679">
        <v>10.5</v>
      </c>
    </row>
    <row r="729" spans="3:19">
      <c r="C729" s="692">
        <v>45743</v>
      </c>
      <c r="E729" s="679">
        <v>11.08</v>
      </c>
      <c r="F729" s="679"/>
      <c r="G729" s="679"/>
      <c r="H729" s="679">
        <v>10.8</v>
      </c>
      <c r="I729" s="679"/>
      <c r="J729" s="679"/>
      <c r="K729" s="679"/>
      <c r="L729" s="679"/>
      <c r="M729" s="679"/>
      <c r="N729" s="679"/>
      <c r="O729" s="679"/>
      <c r="P729" s="679"/>
      <c r="Q729" s="679"/>
      <c r="R729" s="679">
        <v>10.3</v>
      </c>
      <c r="S729" s="679">
        <v>10.06</v>
      </c>
    </row>
    <row r="730" spans="3:19">
      <c r="C730" s="692">
        <v>45744</v>
      </c>
      <c r="E730" s="679">
        <v>10.68</v>
      </c>
      <c r="F730" s="679">
        <v>10.6</v>
      </c>
      <c r="G730" s="679">
        <v>10.64</v>
      </c>
      <c r="H730" s="679">
        <v>10.47</v>
      </c>
      <c r="I730" s="679">
        <v>10.52</v>
      </c>
      <c r="J730" s="679">
        <v>10.44</v>
      </c>
      <c r="K730" s="679">
        <v>9.91</v>
      </c>
      <c r="L730" s="679">
        <v>10.42</v>
      </c>
      <c r="M730" s="679">
        <v>10.19</v>
      </c>
      <c r="N730" s="679">
        <v>10.16</v>
      </c>
      <c r="O730" s="679">
        <v>10.08</v>
      </c>
      <c r="P730" s="679">
        <v>10.19</v>
      </c>
      <c r="Q730" s="679">
        <v>10.119999999999999</v>
      </c>
      <c r="R730" s="679">
        <v>10.41</v>
      </c>
      <c r="S730" s="679">
        <v>9.9700000000000006</v>
      </c>
    </row>
    <row r="731" spans="3:19">
      <c r="C731" s="692">
        <v>45745</v>
      </c>
      <c r="E731" s="679">
        <v>10.51</v>
      </c>
      <c r="F731" s="679"/>
      <c r="G731" s="679"/>
      <c r="H731" s="679">
        <v>10.61</v>
      </c>
      <c r="I731" s="679"/>
      <c r="J731" s="679"/>
      <c r="K731" s="679"/>
      <c r="L731" s="679"/>
      <c r="M731" s="679"/>
      <c r="N731" s="679"/>
      <c r="O731" s="679"/>
      <c r="P731" s="679"/>
      <c r="Q731" s="679"/>
      <c r="R731" s="679">
        <v>10.3</v>
      </c>
      <c r="S731" s="679">
        <v>10.4</v>
      </c>
    </row>
    <row r="732" spans="3:19">
      <c r="C732" s="692">
        <v>45746</v>
      </c>
      <c r="E732" s="679">
        <v>11</v>
      </c>
      <c r="F732" s="679"/>
      <c r="G732" s="679"/>
      <c r="H732" s="679">
        <v>10.72</v>
      </c>
      <c r="I732" s="679"/>
      <c r="J732" s="679"/>
      <c r="K732" s="679"/>
      <c r="L732" s="679"/>
      <c r="M732" s="679"/>
      <c r="N732" s="679"/>
      <c r="O732" s="679"/>
      <c r="P732" s="679"/>
      <c r="Q732" s="679"/>
      <c r="R732" s="679">
        <v>10.38</v>
      </c>
      <c r="S732" s="679">
        <v>10.210000000000001</v>
      </c>
    </row>
    <row r="733" spans="3:19">
      <c r="C733" s="692">
        <v>45747</v>
      </c>
      <c r="E733" s="679">
        <v>10.69</v>
      </c>
      <c r="F733" s="679">
        <v>10.78</v>
      </c>
      <c r="G733" s="679">
        <v>10.81</v>
      </c>
      <c r="H733" s="679">
        <v>10.61</v>
      </c>
      <c r="I733" s="679">
        <v>10.66</v>
      </c>
      <c r="J733" s="679">
        <v>10.39</v>
      </c>
      <c r="K733" s="679">
        <v>10.28</v>
      </c>
      <c r="L733" s="679">
        <v>10.199999999999999</v>
      </c>
      <c r="M733" s="679">
        <v>10.29</v>
      </c>
      <c r="N733" s="679">
        <v>10.02</v>
      </c>
      <c r="O733" s="679">
        <v>10.16</v>
      </c>
      <c r="P733" s="679">
        <v>10.08</v>
      </c>
      <c r="Q733" s="679">
        <v>10.09</v>
      </c>
      <c r="R733" s="679">
        <v>9.98</v>
      </c>
      <c r="S733" s="679">
        <v>9.91</v>
      </c>
    </row>
    <row r="734" spans="3:19">
      <c r="C734" s="692">
        <v>45748</v>
      </c>
      <c r="E734" s="679">
        <v>10.52</v>
      </c>
      <c r="F734" s="679">
        <v>10.42</v>
      </c>
      <c r="G734" s="679">
        <v>10.37</v>
      </c>
      <c r="H734" s="679">
        <v>10.59</v>
      </c>
      <c r="I734" s="679">
        <v>10.56</v>
      </c>
      <c r="J734" s="679">
        <v>10.67</v>
      </c>
      <c r="K734" s="679">
        <v>10.5</v>
      </c>
      <c r="L734" s="679">
        <v>10.6</v>
      </c>
      <c r="M734" s="679">
        <v>10.32</v>
      </c>
      <c r="N734" s="679">
        <v>10.34</v>
      </c>
      <c r="O734" s="679">
        <v>10.35</v>
      </c>
      <c r="P734" s="679">
        <v>10.33</v>
      </c>
      <c r="Q734" s="679">
        <v>10.35</v>
      </c>
      <c r="R734" s="679">
        <v>10.28</v>
      </c>
      <c r="S734" s="679">
        <v>10.119999999999999</v>
      </c>
    </row>
    <row r="735" spans="3:19">
      <c r="C735" s="692">
        <v>45749</v>
      </c>
      <c r="E735" s="679">
        <v>10.8</v>
      </c>
      <c r="F735" s="679">
        <v>10.61</v>
      </c>
      <c r="G735" s="679">
        <v>10.31</v>
      </c>
      <c r="H735" s="679">
        <v>10.14</v>
      </c>
      <c r="I735" s="679">
        <v>10.07</v>
      </c>
      <c r="J735" s="679">
        <v>10.02</v>
      </c>
      <c r="K735" s="679">
        <v>10.029999999999999</v>
      </c>
      <c r="L735" s="679">
        <v>10.050000000000001</v>
      </c>
      <c r="M735" s="679">
        <v>9.9</v>
      </c>
      <c r="N735" s="679">
        <v>9.92</v>
      </c>
      <c r="O735" s="679">
        <v>10.029999999999999</v>
      </c>
      <c r="P735" s="679">
        <v>10.07</v>
      </c>
      <c r="Q735" s="679">
        <v>9.9600000000000009</v>
      </c>
      <c r="R735" s="679">
        <v>9.92</v>
      </c>
      <c r="S735" s="679">
        <v>10.18</v>
      </c>
    </row>
    <row r="736" spans="3:19">
      <c r="C736" s="692">
        <v>45750</v>
      </c>
      <c r="E736" s="679">
        <v>11.09</v>
      </c>
      <c r="F736" s="679"/>
      <c r="G736" s="679"/>
      <c r="H736" s="679">
        <v>10.97</v>
      </c>
      <c r="I736" s="679"/>
      <c r="J736" s="679"/>
      <c r="K736" s="679"/>
      <c r="L736" s="679"/>
      <c r="M736" s="679"/>
      <c r="N736" s="679"/>
      <c r="O736" s="679"/>
      <c r="P736" s="679"/>
      <c r="Q736" s="679"/>
      <c r="R736" s="679">
        <v>10.35</v>
      </c>
      <c r="S736" s="679">
        <v>10.23</v>
      </c>
    </row>
    <row r="737" spans="3:19">
      <c r="C737" s="692">
        <v>45751</v>
      </c>
      <c r="E737" s="679">
        <v>10.98</v>
      </c>
      <c r="F737" s="679">
        <v>10.9</v>
      </c>
      <c r="G737" s="679">
        <v>10.49</v>
      </c>
      <c r="H737" s="679">
        <v>10.61</v>
      </c>
      <c r="I737" s="679">
        <v>10.54</v>
      </c>
      <c r="J737" s="679">
        <v>10.56</v>
      </c>
      <c r="K737" s="679">
        <v>10.36</v>
      </c>
      <c r="L737" s="679">
        <v>10.1</v>
      </c>
      <c r="M737" s="679">
        <v>10.18</v>
      </c>
      <c r="N737" s="679">
        <v>10.17</v>
      </c>
      <c r="O737" s="679">
        <v>10.08</v>
      </c>
      <c r="P737" s="679">
        <v>10.18</v>
      </c>
      <c r="Q737" s="679">
        <v>10.17</v>
      </c>
      <c r="R737" s="679">
        <v>10.23</v>
      </c>
      <c r="S737" s="679">
        <v>10.02</v>
      </c>
    </row>
    <row r="738" spans="3:19">
      <c r="C738" s="692">
        <v>45752</v>
      </c>
      <c r="E738" s="679">
        <v>10.95</v>
      </c>
      <c r="F738" s="679"/>
      <c r="G738" s="679"/>
      <c r="H738" s="679">
        <v>10.85</v>
      </c>
      <c r="I738" s="679"/>
      <c r="J738" s="679"/>
      <c r="K738" s="679"/>
      <c r="L738" s="679"/>
      <c r="M738" s="679"/>
      <c r="N738" s="679"/>
      <c r="O738" s="679"/>
      <c r="P738" s="679"/>
      <c r="Q738" s="679"/>
      <c r="R738" s="679">
        <v>10.19</v>
      </c>
      <c r="S738" s="679">
        <v>10.09</v>
      </c>
    </row>
    <row r="739" spans="3:19">
      <c r="C739" s="692">
        <v>45753</v>
      </c>
      <c r="E739" s="679"/>
      <c r="F739" s="679"/>
      <c r="G739" s="679"/>
      <c r="H739" s="679"/>
      <c r="I739" s="679"/>
      <c r="J739" s="679"/>
      <c r="K739" s="679"/>
      <c r="L739" s="679"/>
      <c r="M739" s="679"/>
      <c r="N739" s="679"/>
      <c r="O739" s="679"/>
      <c r="P739" s="679"/>
      <c r="Q739" s="679"/>
      <c r="R739" s="679"/>
      <c r="S739" s="679"/>
    </row>
    <row r="740" spans="3:19">
      <c r="C740" s="692">
        <v>45754</v>
      </c>
      <c r="E740" s="679">
        <v>10.92</v>
      </c>
      <c r="F740" s="679">
        <v>10.97</v>
      </c>
      <c r="G740" s="679">
        <v>10.73</v>
      </c>
      <c r="H740" s="679">
        <v>10.74</v>
      </c>
      <c r="I740" s="679">
        <v>10.69</v>
      </c>
      <c r="J740" s="679">
        <v>10.96</v>
      </c>
      <c r="K740" s="679">
        <v>10.82</v>
      </c>
      <c r="L740" s="679">
        <v>10.77</v>
      </c>
      <c r="M740" s="679">
        <v>10.83</v>
      </c>
      <c r="N740" s="679">
        <v>10.6</v>
      </c>
      <c r="O740" s="679">
        <v>10.59</v>
      </c>
      <c r="P740" s="679">
        <v>10.61</v>
      </c>
      <c r="Q740" s="679">
        <v>10.58</v>
      </c>
      <c r="R740" s="679">
        <v>10.47</v>
      </c>
      <c r="S740" s="679">
        <v>10.47</v>
      </c>
    </row>
    <row r="741" spans="3:19">
      <c r="C741" s="692">
        <v>45755</v>
      </c>
      <c r="E741" s="679"/>
      <c r="F741" s="679"/>
      <c r="G741" s="679"/>
      <c r="H741" s="679"/>
      <c r="I741" s="679"/>
      <c r="J741" s="679"/>
      <c r="K741" s="679"/>
      <c r="L741" s="679"/>
      <c r="M741" s="679"/>
      <c r="N741" s="679"/>
      <c r="O741" s="679"/>
      <c r="P741" s="679"/>
      <c r="Q741" s="679"/>
      <c r="R741" s="679"/>
      <c r="S741" s="679"/>
    </row>
    <row r="742" spans="3:19">
      <c r="C742" s="692">
        <v>45756</v>
      </c>
      <c r="E742" s="679">
        <v>10.93</v>
      </c>
      <c r="F742" s="679">
        <v>10.93</v>
      </c>
      <c r="G742" s="679">
        <v>10.89</v>
      </c>
      <c r="H742" s="679">
        <v>10.79</v>
      </c>
      <c r="I742" s="679">
        <v>10.91</v>
      </c>
      <c r="J742" s="679">
        <v>10.68</v>
      </c>
      <c r="K742" s="679">
        <v>10.76</v>
      </c>
      <c r="L742" s="679">
        <v>10.71</v>
      </c>
      <c r="M742" s="679">
        <v>10.57</v>
      </c>
      <c r="N742" s="679">
        <v>10.51</v>
      </c>
      <c r="O742" s="679">
        <v>10.55</v>
      </c>
      <c r="P742" s="679">
        <v>10.71</v>
      </c>
      <c r="Q742" s="679">
        <v>10.52</v>
      </c>
      <c r="R742" s="679">
        <v>10.44</v>
      </c>
      <c r="S742" s="679">
        <v>10.34</v>
      </c>
    </row>
    <row r="743" spans="3:19">
      <c r="C743" s="692">
        <v>45757</v>
      </c>
      <c r="E743" s="679">
        <v>10.94</v>
      </c>
      <c r="F743" s="679"/>
      <c r="G743" s="679"/>
      <c r="H743" s="679">
        <v>10.91</v>
      </c>
      <c r="I743" s="679"/>
      <c r="J743" s="679"/>
      <c r="K743" s="679"/>
      <c r="L743" s="679"/>
      <c r="M743" s="679"/>
      <c r="N743" s="679"/>
      <c r="O743" s="679"/>
      <c r="P743" s="679"/>
      <c r="Q743" s="679"/>
      <c r="R743" s="679">
        <v>10.78</v>
      </c>
      <c r="S743" s="679">
        <v>10.65</v>
      </c>
    </row>
    <row r="744" spans="3:19">
      <c r="C744" s="692">
        <v>45758</v>
      </c>
      <c r="E744" s="679">
        <v>10.75</v>
      </c>
      <c r="F744" s="679">
        <v>10.74</v>
      </c>
      <c r="G744" s="679">
        <v>10.69</v>
      </c>
      <c r="H744" s="679">
        <v>10.61</v>
      </c>
      <c r="I744" s="679">
        <v>10.58</v>
      </c>
      <c r="J744" s="679">
        <v>10.6</v>
      </c>
      <c r="K744" s="679">
        <v>10.69</v>
      </c>
      <c r="L744" s="679">
        <v>10.56</v>
      </c>
      <c r="M744" s="679">
        <v>10.61</v>
      </c>
      <c r="N744" s="679">
        <v>10.49</v>
      </c>
      <c r="O744" s="679">
        <v>10.64</v>
      </c>
      <c r="P744" s="679">
        <v>10.49</v>
      </c>
      <c r="Q744" s="679">
        <v>10.61</v>
      </c>
      <c r="R744" s="679">
        <v>10.38</v>
      </c>
      <c r="S744" s="679">
        <v>10.39</v>
      </c>
    </row>
    <row r="745" spans="3:19">
      <c r="C745" s="692">
        <v>45759</v>
      </c>
      <c r="E745" s="679">
        <v>10.78</v>
      </c>
      <c r="F745" s="679"/>
      <c r="G745" s="679"/>
      <c r="H745" s="679">
        <v>11</v>
      </c>
      <c r="I745" s="679"/>
      <c r="J745" s="679"/>
      <c r="K745" s="679"/>
      <c r="L745" s="679"/>
      <c r="M745" s="679"/>
      <c r="N745" s="679"/>
      <c r="O745" s="679"/>
      <c r="P745" s="679"/>
      <c r="Q745" s="679"/>
      <c r="R745" s="679">
        <v>10.68</v>
      </c>
      <c r="S745" s="679">
        <v>10.6</v>
      </c>
    </row>
    <row r="746" spans="3:19">
      <c r="C746" s="692">
        <v>45760</v>
      </c>
      <c r="E746" s="679">
        <v>10.88</v>
      </c>
      <c r="F746" s="679"/>
      <c r="G746" s="679"/>
      <c r="H746" s="679">
        <v>10.82</v>
      </c>
      <c r="I746" s="679"/>
      <c r="J746" s="679"/>
      <c r="K746" s="679"/>
      <c r="L746" s="679"/>
      <c r="M746" s="679"/>
      <c r="N746" s="679"/>
      <c r="O746" s="679"/>
      <c r="P746" s="679"/>
      <c r="Q746" s="679"/>
      <c r="R746" s="679">
        <v>10.39</v>
      </c>
      <c r="S746" s="679">
        <v>10.59</v>
      </c>
    </row>
    <row r="747" spans="3:19">
      <c r="C747" s="692">
        <v>45761</v>
      </c>
      <c r="E747" s="679">
        <v>10.71</v>
      </c>
      <c r="F747" s="679">
        <v>10.8</v>
      </c>
      <c r="G747" s="679">
        <v>10.97</v>
      </c>
      <c r="H747" s="679">
        <v>10.81</v>
      </c>
      <c r="I747" s="679">
        <v>10.72</v>
      </c>
      <c r="J747" s="679">
        <v>10.76</v>
      </c>
      <c r="K747" s="679">
        <v>10.6</v>
      </c>
      <c r="L747" s="679">
        <v>10.66</v>
      </c>
      <c r="M747" s="679">
        <v>10.65</v>
      </c>
      <c r="N747" s="679">
        <v>10.61</v>
      </c>
      <c r="O747" s="679">
        <v>10.54</v>
      </c>
      <c r="P747" s="679">
        <v>10.79</v>
      </c>
      <c r="Q747" s="679">
        <v>10.74</v>
      </c>
      <c r="R747" s="679">
        <v>10.56</v>
      </c>
      <c r="S747" s="679">
        <v>10.38</v>
      </c>
    </row>
    <row r="748" spans="3:19">
      <c r="C748" s="692">
        <v>45762</v>
      </c>
      <c r="E748" s="679">
        <v>10.86</v>
      </c>
      <c r="F748" s="679"/>
      <c r="G748" s="679"/>
      <c r="H748" s="679">
        <v>10.85</v>
      </c>
      <c r="I748" s="679"/>
      <c r="J748" s="679"/>
      <c r="K748" s="679"/>
      <c r="L748" s="679"/>
      <c r="M748" s="679"/>
      <c r="N748" s="679"/>
      <c r="O748" s="679"/>
      <c r="P748" s="679"/>
      <c r="Q748" s="679"/>
      <c r="R748" s="679">
        <v>10.68</v>
      </c>
      <c r="S748" s="679">
        <v>10.45</v>
      </c>
    </row>
    <row r="749" spans="3:19">
      <c r="C749" s="692">
        <v>45763</v>
      </c>
      <c r="E749" s="679">
        <v>10.77</v>
      </c>
      <c r="F749" s="679">
        <v>10.87</v>
      </c>
      <c r="G749" s="679">
        <v>10.84</v>
      </c>
      <c r="H749" s="679">
        <v>10.9</v>
      </c>
      <c r="I749" s="679">
        <v>10.59</v>
      </c>
      <c r="J749" s="679">
        <v>10.63</v>
      </c>
      <c r="K749" s="679">
        <v>10.49</v>
      </c>
      <c r="L749" s="679">
        <v>10.47</v>
      </c>
      <c r="M749" s="679">
        <v>10.53</v>
      </c>
      <c r="N749" s="679">
        <v>10.59</v>
      </c>
      <c r="O749" s="679">
        <v>10.5</v>
      </c>
      <c r="P749" s="679">
        <v>10.49</v>
      </c>
      <c r="Q749" s="679">
        <v>10.47</v>
      </c>
      <c r="R749" s="679">
        <v>10.37</v>
      </c>
      <c r="S749" s="679">
        <v>10.220000000000001</v>
      </c>
    </row>
    <row r="750" spans="3:19">
      <c r="C750" s="692">
        <v>45764</v>
      </c>
      <c r="E750" s="679">
        <v>10.5</v>
      </c>
      <c r="F750" s="679"/>
      <c r="G750" s="679"/>
      <c r="H750" s="679">
        <v>10.63</v>
      </c>
      <c r="I750" s="679"/>
      <c r="J750" s="679"/>
      <c r="K750" s="679"/>
      <c r="L750" s="679"/>
      <c r="M750" s="679"/>
      <c r="N750" s="679"/>
      <c r="O750" s="679"/>
      <c r="P750" s="679"/>
      <c r="Q750" s="679"/>
      <c r="R750" s="679">
        <v>10.47</v>
      </c>
      <c r="S750" s="679">
        <v>10.42</v>
      </c>
    </row>
    <row r="751" spans="3:19">
      <c r="C751" s="692">
        <v>45765</v>
      </c>
      <c r="E751" s="679">
        <v>10.84</v>
      </c>
      <c r="F751" s="679">
        <v>10.67</v>
      </c>
      <c r="G751" s="679">
        <v>10.81</v>
      </c>
      <c r="H751" s="679">
        <v>10.49</v>
      </c>
      <c r="I751" s="679">
        <v>10.41</v>
      </c>
      <c r="J751" s="679">
        <v>10.49</v>
      </c>
      <c r="K751" s="679">
        <v>10.66</v>
      </c>
      <c r="L751" s="679">
        <v>10.43</v>
      </c>
      <c r="M751" s="679">
        <v>10.46</v>
      </c>
      <c r="N751" s="679">
        <v>10.47</v>
      </c>
      <c r="O751" s="679">
        <v>10.43</v>
      </c>
      <c r="P751" s="679">
        <v>10.52</v>
      </c>
      <c r="Q751" s="679">
        <v>10.44</v>
      </c>
      <c r="R751" s="679">
        <v>10.55</v>
      </c>
      <c r="S751" s="679">
        <v>10.29</v>
      </c>
    </row>
    <row r="752" spans="3:19">
      <c r="C752" s="692">
        <v>45766</v>
      </c>
      <c r="E752" s="679">
        <v>10.74</v>
      </c>
      <c r="F752" s="679"/>
      <c r="G752" s="679"/>
      <c r="H752" s="679">
        <v>10.78</v>
      </c>
      <c r="I752" s="679"/>
      <c r="J752" s="679"/>
      <c r="K752" s="679"/>
      <c r="L752" s="679"/>
      <c r="M752" s="679"/>
      <c r="N752" s="679"/>
      <c r="O752" s="679"/>
      <c r="P752" s="679"/>
      <c r="Q752" s="679"/>
      <c r="R752" s="679">
        <v>10.34</v>
      </c>
      <c r="S752" s="679">
        <v>10.38</v>
      </c>
    </row>
    <row r="753" spans="3:19">
      <c r="C753" s="692">
        <v>45767</v>
      </c>
      <c r="E753" s="679">
        <v>10.96</v>
      </c>
      <c r="F753" s="679"/>
      <c r="G753" s="679"/>
      <c r="H753" s="679">
        <v>10.86</v>
      </c>
      <c r="I753" s="679"/>
      <c r="J753" s="679"/>
      <c r="K753" s="679"/>
      <c r="L753" s="679"/>
      <c r="M753" s="679"/>
      <c r="N753" s="679"/>
      <c r="O753" s="679"/>
      <c r="P753" s="679"/>
      <c r="Q753" s="679"/>
      <c r="R753" s="679">
        <v>10.52</v>
      </c>
      <c r="S753" s="679">
        <v>10.46</v>
      </c>
    </row>
    <row r="754" spans="3:19">
      <c r="C754" s="692">
        <v>45768</v>
      </c>
      <c r="E754" s="679">
        <v>10.62</v>
      </c>
      <c r="F754" s="679">
        <v>10.41</v>
      </c>
      <c r="G754" s="679">
        <v>10.57</v>
      </c>
      <c r="H754" s="679">
        <v>10.75</v>
      </c>
      <c r="I754" s="679">
        <v>10.29</v>
      </c>
      <c r="J754" s="679">
        <v>10.36</v>
      </c>
      <c r="K754" s="679">
        <v>10.52</v>
      </c>
      <c r="L754" s="679">
        <v>10.38</v>
      </c>
      <c r="M754" s="679">
        <v>10.199999999999999</v>
      </c>
      <c r="N754" s="679">
        <v>10.130000000000001</v>
      </c>
      <c r="O754" s="679">
        <v>10.24</v>
      </c>
      <c r="P754" s="679">
        <v>10.23</v>
      </c>
      <c r="Q754" s="679">
        <v>10.27</v>
      </c>
      <c r="R754" s="679">
        <v>10.01</v>
      </c>
      <c r="S754" s="679">
        <v>10.27</v>
      </c>
    </row>
    <row r="755" spans="3:19">
      <c r="C755" s="692">
        <v>45769</v>
      </c>
      <c r="E755" s="679">
        <v>11.07</v>
      </c>
      <c r="F755" s="679"/>
      <c r="G755" s="679"/>
      <c r="H755" s="679">
        <v>10.33</v>
      </c>
      <c r="I755" s="679"/>
      <c r="J755" s="679"/>
      <c r="K755" s="679"/>
      <c r="L755" s="679"/>
      <c r="M755" s="679"/>
      <c r="N755" s="679"/>
      <c r="O755" s="679"/>
      <c r="P755" s="679"/>
      <c r="Q755" s="679"/>
      <c r="R755" s="679">
        <v>10.41</v>
      </c>
      <c r="S755" s="679">
        <v>10.01</v>
      </c>
    </row>
    <row r="756" spans="3:19">
      <c r="C756" s="692">
        <v>45770</v>
      </c>
      <c r="E756" s="679">
        <v>10.97</v>
      </c>
      <c r="F756" s="679">
        <v>10.88</v>
      </c>
      <c r="G756" s="679">
        <v>10.67</v>
      </c>
      <c r="H756" s="679">
        <v>10.28</v>
      </c>
      <c r="I756" s="679">
        <v>10.06</v>
      </c>
      <c r="J756" s="679">
        <v>10.06</v>
      </c>
      <c r="K756" s="679">
        <v>9.89</v>
      </c>
      <c r="L756" s="679">
        <v>10.25</v>
      </c>
      <c r="M756" s="679">
        <v>9.99</v>
      </c>
      <c r="N756" s="679">
        <v>9.93</v>
      </c>
      <c r="O756" s="679">
        <v>9.93</v>
      </c>
      <c r="P756" s="679">
        <v>9.9</v>
      </c>
      <c r="Q756" s="679">
        <v>9.92</v>
      </c>
      <c r="R756" s="679">
        <v>9.94</v>
      </c>
      <c r="S756" s="679">
        <v>9.73</v>
      </c>
    </row>
    <row r="757" spans="3:19">
      <c r="C757" s="692">
        <v>45771</v>
      </c>
      <c r="E757" s="679">
        <v>11.01</v>
      </c>
      <c r="F757" s="679"/>
      <c r="G757" s="679"/>
      <c r="H757" s="679">
        <v>10.39</v>
      </c>
      <c r="I757" s="679"/>
      <c r="J757" s="679"/>
      <c r="K757" s="679"/>
      <c r="L757" s="679"/>
      <c r="M757" s="679"/>
      <c r="N757" s="679"/>
      <c r="O757" s="679"/>
      <c r="P757" s="679"/>
      <c r="Q757" s="679"/>
      <c r="R757" s="679">
        <v>10.27</v>
      </c>
      <c r="S757" s="679">
        <v>9.99</v>
      </c>
    </row>
    <row r="758" spans="3:19">
      <c r="C758" s="692">
        <v>45772</v>
      </c>
      <c r="E758" s="679">
        <v>10.91</v>
      </c>
      <c r="F758" s="679">
        <v>10.83</v>
      </c>
      <c r="G758" s="679">
        <v>10.45</v>
      </c>
      <c r="H758" s="679">
        <v>9.99</v>
      </c>
      <c r="I758" s="679">
        <v>9.8800000000000008</v>
      </c>
      <c r="J758" s="679">
        <v>9.93</v>
      </c>
      <c r="K758" s="679">
        <v>9.82</v>
      </c>
      <c r="L758" s="679">
        <v>9.68</v>
      </c>
      <c r="M758" s="679">
        <v>9.74</v>
      </c>
      <c r="N758" s="679">
        <v>9.82</v>
      </c>
      <c r="O758" s="679">
        <v>9.81</v>
      </c>
      <c r="P758" s="679">
        <v>9.8000000000000007</v>
      </c>
      <c r="Q758" s="679">
        <v>9.66</v>
      </c>
      <c r="R758" s="679">
        <v>9.89</v>
      </c>
      <c r="S758" s="679">
        <v>9.7899999999999991</v>
      </c>
    </row>
    <row r="759" spans="3:19">
      <c r="C759" s="692">
        <v>45773</v>
      </c>
      <c r="E759" s="679">
        <v>11.02</v>
      </c>
      <c r="F759" s="679"/>
      <c r="G759" s="679"/>
      <c r="H759" s="679">
        <v>10.93</v>
      </c>
      <c r="I759" s="679"/>
      <c r="J759" s="679"/>
      <c r="K759" s="679"/>
      <c r="L759" s="679"/>
      <c r="M759" s="679"/>
      <c r="N759" s="679"/>
      <c r="O759" s="679"/>
      <c r="P759" s="679"/>
      <c r="Q759" s="679"/>
      <c r="R759" s="679">
        <v>10.4</v>
      </c>
      <c r="S759" s="679">
        <v>10.42</v>
      </c>
    </row>
    <row r="760" spans="3:19">
      <c r="C760" s="692">
        <v>45774</v>
      </c>
      <c r="E760" s="679">
        <v>10.97</v>
      </c>
      <c r="F760" s="679"/>
      <c r="G760" s="679"/>
      <c r="H760" s="679">
        <v>10.76</v>
      </c>
      <c r="I760" s="679"/>
      <c r="J760" s="679"/>
      <c r="K760" s="679"/>
      <c r="L760" s="679"/>
      <c r="M760" s="679"/>
      <c r="N760" s="679"/>
      <c r="O760" s="679"/>
      <c r="P760" s="679"/>
      <c r="Q760" s="679"/>
      <c r="R760" s="679">
        <v>10.37</v>
      </c>
      <c r="S760" s="679">
        <v>10.49</v>
      </c>
    </row>
    <row r="761" spans="3:19">
      <c r="C761" s="692">
        <v>45775</v>
      </c>
      <c r="E761" s="679">
        <v>11.04</v>
      </c>
      <c r="F761" s="679">
        <v>10.63</v>
      </c>
      <c r="G761" s="679">
        <v>10.86</v>
      </c>
      <c r="H761" s="679">
        <v>10.33</v>
      </c>
      <c r="I761" s="679">
        <v>10.35</v>
      </c>
      <c r="J761" s="679">
        <v>10.42</v>
      </c>
      <c r="K761" s="679">
        <v>10.5</v>
      </c>
      <c r="L761" s="679">
        <v>10.55</v>
      </c>
      <c r="M761" s="679">
        <v>10.47</v>
      </c>
      <c r="N761" s="679">
        <v>10.39</v>
      </c>
      <c r="O761" s="679">
        <v>10.46</v>
      </c>
      <c r="P761" s="679">
        <v>10.48</v>
      </c>
      <c r="Q761" s="679">
        <v>10.29</v>
      </c>
      <c r="R761" s="679">
        <v>10.37</v>
      </c>
      <c r="S761" s="679">
        <v>10.19</v>
      </c>
    </row>
    <row r="762" spans="3:19">
      <c r="C762" s="692">
        <v>45776</v>
      </c>
      <c r="E762" s="679">
        <v>10.8</v>
      </c>
      <c r="F762" s="679"/>
      <c r="G762" s="679"/>
      <c r="H762" s="679"/>
      <c r="I762" s="679"/>
      <c r="J762" s="679"/>
      <c r="K762" s="679"/>
      <c r="L762" s="679"/>
      <c r="M762" s="679"/>
      <c r="N762" s="679"/>
      <c r="O762" s="679"/>
      <c r="P762" s="679">
        <v>10.67</v>
      </c>
      <c r="Q762" s="679"/>
      <c r="R762" s="679">
        <v>10.65</v>
      </c>
      <c r="S762" s="679">
        <v>10.29</v>
      </c>
    </row>
    <row r="763" spans="3:19">
      <c r="C763" s="692">
        <v>45777</v>
      </c>
      <c r="E763" s="679">
        <v>11.36</v>
      </c>
      <c r="F763" s="679">
        <v>10.59</v>
      </c>
      <c r="G763" s="679">
        <v>10.52</v>
      </c>
      <c r="H763" s="679">
        <v>10.47</v>
      </c>
      <c r="I763" s="679">
        <v>10.56</v>
      </c>
      <c r="J763" s="679">
        <v>10.31</v>
      </c>
      <c r="K763" s="679">
        <v>10.01</v>
      </c>
      <c r="L763" s="679">
        <v>10.36</v>
      </c>
      <c r="M763" s="679">
        <v>10.210000000000001</v>
      </c>
      <c r="N763" s="679">
        <v>10.19</v>
      </c>
      <c r="O763" s="679">
        <v>10.06</v>
      </c>
      <c r="P763" s="679">
        <v>10.35</v>
      </c>
      <c r="Q763" s="679">
        <v>10.17</v>
      </c>
      <c r="R763" s="679">
        <v>10.210000000000001</v>
      </c>
      <c r="S763" s="679">
        <v>10.07</v>
      </c>
    </row>
    <row r="764" spans="3:19">
      <c r="C764" s="692">
        <v>45778</v>
      </c>
      <c r="E764" s="679">
        <v>10.86</v>
      </c>
      <c r="F764" s="679">
        <v>10.53</v>
      </c>
      <c r="G764" s="679">
        <v>10.5</v>
      </c>
      <c r="H764" s="679">
        <v>10.51</v>
      </c>
      <c r="I764" s="679">
        <v>10.71</v>
      </c>
      <c r="J764" s="679">
        <v>10.69</v>
      </c>
      <c r="K764" s="679">
        <v>10.43</v>
      </c>
      <c r="L764" s="679">
        <v>10.54</v>
      </c>
      <c r="M764" s="679">
        <v>10.54</v>
      </c>
      <c r="N764" s="679">
        <v>10.68</v>
      </c>
      <c r="O764" s="679">
        <v>10.6</v>
      </c>
      <c r="P764" s="679">
        <v>10.43</v>
      </c>
      <c r="Q764" s="679">
        <v>10.46</v>
      </c>
      <c r="R764" s="679">
        <v>10.4</v>
      </c>
      <c r="S764" s="679">
        <v>10.27</v>
      </c>
    </row>
    <row r="765" spans="3:19">
      <c r="C765" s="692">
        <v>45779</v>
      </c>
      <c r="E765" s="679">
        <v>10.27</v>
      </c>
      <c r="F765" s="679">
        <v>10.43</v>
      </c>
      <c r="G765" s="679">
        <v>10.23</v>
      </c>
      <c r="H765" s="679">
        <v>10.24</v>
      </c>
      <c r="I765" s="679">
        <v>10.039999999999999</v>
      </c>
      <c r="J765" s="679">
        <v>10.18</v>
      </c>
      <c r="K765" s="679">
        <v>10.029999999999999</v>
      </c>
      <c r="L765" s="679">
        <v>10.15</v>
      </c>
      <c r="M765" s="679">
        <v>10.29</v>
      </c>
      <c r="N765" s="679">
        <v>10.35</v>
      </c>
      <c r="O765" s="679">
        <v>10.08</v>
      </c>
      <c r="P765" s="679">
        <v>10.07</v>
      </c>
      <c r="Q765" s="679">
        <v>10.06</v>
      </c>
      <c r="R765" s="679">
        <v>10.18</v>
      </c>
      <c r="S765" s="679">
        <v>10.26</v>
      </c>
    </row>
    <row r="766" spans="3:19">
      <c r="C766" s="692">
        <v>45780</v>
      </c>
      <c r="E766" s="679">
        <v>10.86</v>
      </c>
      <c r="F766" s="679"/>
      <c r="G766" s="679"/>
      <c r="H766" s="679">
        <v>10.61</v>
      </c>
      <c r="I766" s="679"/>
      <c r="J766" s="679"/>
      <c r="K766" s="679"/>
      <c r="L766" s="679"/>
      <c r="M766" s="679"/>
      <c r="N766" s="679"/>
      <c r="O766" s="679"/>
      <c r="P766" s="679"/>
      <c r="Q766" s="679"/>
      <c r="R766" s="679">
        <v>10.48</v>
      </c>
      <c r="S766" s="679">
        <v>10.26</v>
      </c>
    </row>
    <row r="767" spans="3:19">
      <c r="C767" s="692">
        <v>45781</v>
      </c>
      <c r="E767" s="679">
        <v>11.53</v>
      </c>
      <c r="F767" s="679"/>
      <c r="G767" s="679"/>
      <c r="H767" s="679">
        <v>11.01</v>
      </c>
      <c r="I767" s="679"/>
      <c r="J767" s="679"/>
      <c r="K767" s="679"/>
      <c r="L767" s="679"/>
      <c r="M767" s="679"/>
      <c r="N767" s="679"/>
      <c r="O767" s="679"/>
      <c r="P767" s="679"/>
      <c r="Q767" s="679"/>
      <c r="R767" s="679">
        <v>10.61</v>
      </c>
      <c r="S767" s="679">
        <v>10.37</v>
      </c>
    </row>
    <row r="768" spans="3:19">
      <c r="C768" s="692">
        <v>45782</v>
      </c>
      <c r="E768" s="679">
        <v>10.88</v>
      </c>
      <c r="F768" s="679">
        <v>10.91</v>
      </c>
      <c r="G768" s="679">
        <v>10.96</v>
      </c>
      <c r="H768" s="679">
        <v>10.79</v>
      </c>
      <c r="I768" s="679">
        <v>10.67</v>
      </c>
      <c r="J768" s="679">
        <v>10.89</v>
      </c>
      <c r="K768" s="679">
        <v>10.5</v>
      </c>
      <c r="L768" s="679">
        <v>10.77</v>
      </c>
      <c r="M768" s="679">
        <v>10.68</v>
      </c>
      <c r="N768" s="679">
        <v>10.63</v>
      </c>
      <c r="O768" s="679">
        <v>10.53</v>
      </c>
      <c r="P768" s="679">
        <v>10.52</v>
      </c>
      <c r="Q768" s="679">
        <v>10.46</v>
      </c>
      <c r="R768" s="679">
        <v>10.37</v>
      </c>
      <c r="S768" s="679">
        <v>10.56</v>
      </c>
    </row>
    <row r="769" spans="3:19">
      <c r="C769" s="692">
        <v>45783</v>
      </c>
      <c r="E769" s="679">
        <v>10.73</v>
      </c>
      <c r="F769" s="679"/>
      <c r="G769" s="679"/>
      <c r="H769" s="679">
        <v>10.97</v>
      </c>
      <c r="I769" s="679"/>
      <c r="J769" s="679"/>
      <c r="K769" s="679"/>
      <c r="L769" s="679"/>
      <c r="M769" s="679"/>
      <c r="N769" s="679"/>
      <c r="O769" s="679"/>
      <c r="P769" s="679"/>
      <c r="Q769" s="679"/>
      <c r="R769" s="679">
        <v>10.82</v>
      </c>
      <c r="S769" s="679">
        <v>10.8</v>
      </c>
    </row>
    <row r="770" spans="3:19">
      <c r="C770" s="692">
        <v>45784</v>
      </c>
      <c r="E770" s="679">
        <v>10.6</v>
      </c>
      <c r="F770" s="679">
        <v>10.52</v>
      </c>
      <c r="G770" s="679">
        <v>10.61</v>
      </c>
      <c r="H770" s="679">
        <v>10.77</v>
      </c>
      <c r="I770" s="679">
        <v>10.53</v>
      </c>
      <c r="J770" s="679">
        <v>10.97</v>
      </c>
      <c r="K770" s="679">
        <v>10.58</v>
      </c>
      <c r="L770" s="679">
        <v>10.82</v>
      </c>
      <c r="M770" s="679">
        <v>10.8</v>
      </c>
      <c r="N770" s="679">
        <v>10.85</v>
      </c>
      <c r="O770" s="679">
        <v>10.8</v>
      </c>
      <c r="P770" s="679">
        <v>10.87</v>
      </c>
      <c r="Q770" s="679">
        <v>10.85</v>
      </c>
      <c r="R770" s="679">
        <v>10.66</v>
      </c>
      <c r="S770" s="679">
        <v>10.63</v>
      </c>
    </row>
    <row r="771" spans="3:19">
      <c r="C771" s="692">
        <v>45785</v>
      </c>
      <c r="E771" s="679">
        <v>11.1</v>
      </c>
      <c r="F771" s="679"/>
      <c r="G771" s="679"/>
      <c r="H771" s="679">
        <v>10.87</v>
      </c>
      <c r="I771" s="679"/>
      <c r="J771" s="679"/>
      <c r="K771" s="679"/>
      <c r="L771" s="679"/>
      <c r="M771" s="679"/>
      <c r="N771" s="679"/>
      <c r="O771" s="679"/>
      <c r="P771" s="679"/>
      <c r="Q771" s="679"/>
      <c r="R771" s="679">
        <v>10.77</v>
      </c>
      <c r="S771" s="679">
        <v>10.64</v>
      </c>
    </row>
    <row r="772" spans="3:19">
      <c r="C772" s="692">
        <v>45786</v>
      </c>
      <c r="E772" s="679">
        <v>10.67</v>
      </c>
      <c r="F772" s="679">
        <v>10.8</v>
      </c>
      <c r="G772" s="679">
        <v>10.78</v>
      </c>
      <c r="H772" s="679">
        <v>10.7</v>
      </c>
      <c r="I772" s="679">
        <v>10.62</v>
      </c>
      <c r="J772" s="679">
        <v>10.75</v>
      </c>
      <c r="K772" s="679">
        <v>10.62</v>
      </c>
      <c r="L772" s="679">
        <v>10.73</v>
      </c>
      <c r="M772" s="679">
        <v>10.67</v>
      </c>
      <c r="N772" s="679">
        <v>10.75</v>
      </c>
      <c r="O772" s="679">
        <v>10.82</v>
      </c>
      <c r="P772" s="679">
        <v>10.74</v>
      </c>
      <c r="Q772" s="679">
        <v>10.95</v>
      </c>
      <c r="R772" s="679">
        <v>10.81</v>
      </c>
      <c r="S772" s="679">
        <v>10.49</v>
      </c>
    </row>
    <row r="773" spans="3:19">
      <c r="C773" s="692">
        <v>45787</v>
      </c>
      <c r="E773" s="679">
        <v>10.86</v>
      </c>
      <c r="F773" s="679"/>
      <c r="G773" s="679"/>
      <c r="H773" s="679">
        <v>10.89</v>
      </c>
      <c r="I773" s="679"/>
      <c r="J773" s="679"/>
      <c r="K773" s="679"/>
      <c r="L773" s="679"/>
      <c r="M773" s="679"/>
      <c r="N773" s="679"/>
      <c r="O773" s="679"/>
      <c r="P773" s="679"/>
      <c r="Q773" s="679"/>
      <c r="R773" s="679">
        <v>10.86</v>
      </c>
      <c r="S773" s="679">
        <v>10.97</v>
      </c>
    </row>
    <row r="774" spans="3:19">
      <c r="C774" s="692">
        <v>45788</v>
      </c>
      <c r="E774" s="679">
        <v>10.84</v>
      </c>
      <c r="F774" s="679"/>
      <c r="G774" s="679"/>
      <c r="H774" s="679">
        <v>10.65</v>
      </c>
      <c r="I774" s="679"/>
      <c r="J774" s="679"/>
      <c r="K774" s="679"/>
      <c r="L774" s="679"/>
      <c r="M774" s="679"/>
      <c r="N774" s="679"/>
      <c r="O774" s="679"/>
      <c r="P774" s="679"/>
      <c r="Q774" s="679"/>
      <c r="R774" s="679">
        <v>10.8</v>
      </c>
      <c r="S774" s="679">
        <v>10.98</v>
      </c>
    </row>
    <row r="775" spans="3:19">
      <c r="C775" s="692">
        <v>45789</v>
      </c>
      <c r="E775" s="679">
        <v>10.63</v>
      </c>
      <c r="F775" s="679">
        <v>10.68</v>
      </c>
      <c r="G775" s="679">
        <v>10.86</v>
      </c>
      <c r="H775" s="679">
        <v>10.57</v>
      </c>
      <c r="I775" s="679">
        <v>10.32</v>
      </c>
      <c r="J775" s="679">
        <v>10.67</v>
      </c>
      <c r="K775" s="679">
        <v>10.46</v>
      </c>
      <c r="L775" s="679">
        <v>10.66</v>
      </c>
      <c r="M775" s="679">
        <v>10.79</v>
      </c>
      <c r="N775" s="679">
        <v>10.78</v>
      </c>
      <c r="O775" s="679"/>
      <c r="P775" s="679">
        <v>10.53</v>
      </c>
      <c r="Q775" s="679">
        <v>10.51</v>
      </c>
      <c r="R775" s="679">
        <v>10.34</v>
      </c>
      <c r="S775" s="679">
        <v>13.33</v>
      </c>
    </row>
    <row r="776" spans="3:19">
      <c r="C776" s="692">
        <v>45790</v>
      </c>
      <c r="E776" s="679">
        <v>10.78</v>
      </c>
      <c r="F776" s="679"/>
      <c r="G776" s="679"/>
      <c r="H776" s="679">
        <v>10.8</v>
      </c>
      <c r="I776" s="679"/>
      <c r="J776" s="679"/>
      <c r="K776" s="679"/>
      <c r="L776" s="679"/>
      <c r="M776" s="679"/>
      <c r="N776" s="679"/>
      <c r="O776" s="679"/>
      <c r="P776" s="679"/>
      <c r="Q776" s="679"/>
      <c r="R776" s="679">
        <v>10.39</v>
      </c>
      <c r="S776" s="679">
        <v>10.38</v>
      </c>
    </row>
    <row r="777" spans="3:19">
      <c r="C777" s="692">
        <v>45791</v>
      </c>
      <c r="E777" s="679">
        <v>10.51</v>
      </c>
      <c r="F777" s="679">
        <v>10.39</v>
      </c>
      <c r="G777" s="679">
        <v>10.54</v>
      </c>
      <c r="H777" s="679">
        <v>10.53</v>
      </c>
      <c r="I777" s="679">
        <v>10.74</v>
      </c>
      <c r="J777" s="679">
        <v>10.45</v>
      </c>
      <c r="K777" s="679">
        <v>10.36</v>
      </c>
      <c r="L777" s="679">
        <v>10.55</v>
      </c>
      <c r="M777" s="679">
        <v>10.41</v>
      </c>
      <c r="N777" s="679">
        <v>10.48</v>
      </c>
      <c r="O777" s="679">
        <v>10.51</v>
      </c>
      <c r="P777" s="679">
        <v>10.32</v>
      </c>
      <c r="Q777" s="679">
        <v>10.35</v>
      </c>
      <c r="R777" s="679">
        <v>10.23</v>
      </c>
      <c r="S777" s="679">
        <v>10.24</v>
      </c>
    </row>
    <row r="778" spans="3:19">
      <c r="C778" s="692">
        <v>45792</v>
      </c>
      <c r="E778" s="679">
        <v>11.11</v>
      </c>
      <c r="F778" s="679"/>
      <c r="G778" s="679"/>
      <c r="H778" s="679">
        <v>10.85</v>
      </c>
      <c r="I778" s="679"/>
      <c r="J778" s="679"/>
      <c r="K778" s="679"/>
      <c r="L778" s="679"/>
      <c r="M778" s="679"/>
      <c r="N778" s="679"/>
      <c r="O778" s="679"/>
      <c r="P778" s="679"/>
      <c r="Q778" s="679"/>
      <c r="R778" s="679">
        <v>10.46</v>
      </c>
      <c r="S778" s="679">
        <v>10.67</v>
      </c>
    </row>
    <row r="779" spans="3:19">
      <c r="C779" s="692">
        <v>45793</v>
      </c>
      <c r="E779" s="679">
        <v>10.76</v>
      </c>
      <c r="F779" s="679">
        <v>10.59</v>
      </c>
      <c r="G779" s="679">
        <v>10.58</v>
      </c>
      <c r="H779" s="679">
        <v>10.8</v>
      </c>
      <c r="I779" s="679">
        <v>10.51</v>
      </c>
      <c r="J779" s="679">
        <v>10.59</v>
      </c>
      <c r="K779" s="679">
        <v>10.7</v>
      </c>
      <c r="L779" s="679">
        <v>10.85</v>
      </c>
      <c r="M779" s="679">
        <v>10.45</v>
      </c>
      <c r="N779" s="679">
        <v>10.4</v>
      </c>
      <c r="O779" s="679">
        <v>10.37</v>
      </c>
      <c r="P779" s="679">
        <v>10.5</v>
      </c>
      <c r="Q779" s="679">
        <v>10.68</v>
      </c>
      <c r="R779" s="679">
        <v>10.199999999999999</v>
      </c>
      <c r="S779" s="679">
        <v>10.15</v>
      </c>
    </row>
    <row r="780" spans="3:19">
      <c r="C780" s="692">
        <v>45794</v>
      </c>
      <c r="E780" s="679">
        <v>10.75</v>
      </c>
      <c r="F780" s="679"/>
      <c r="G780" s="679"/>
      <c r="H780" s="679">
        <v>10.7</v>
      </c>
      <c r="I780" s="679"/>
      <c r="J780" s="679"/>
      <c r="K780" s="679"/>
      <c r="L780" s="679"/>
      <c r="M780" s="679"/>
      <c r="N780" s="679"/>
      <c r="O780" s="679"/>
      <c r="P780" s="679"/>
      <c r="Q780" s="679"/>
      <c r="R780" s="679">
        <v>10.66</v>
      </c>
      <c r="S780" s="679">
        <v>10.47</v>
      </c>
    </row>
    <row r="781" spans="3:19">
      <c r="C781" s="692">
        <v>45795</v>
      </c>
      <c r="E781" s="679">
        <v>10.98</v>
      </c>
      <c r="F781" s="679"/>
      <c r="G781" s="679"/>
      <c r="H781" s="679">
        <v>11.06</v>
      </c>
      <c r="I781" s="679"/>
      <c r="J781" s="679"/>
      <c r="K781" s="679"/>
      <c r="L781" s="679"/>
      <c r="M781" s="679"/>
      <c r="N781" s="679"/>
      <c r="O781" s="679"/>
      <c r="P781" s="679"/>
      <c r="Q781" s="679"/>
      <c r="R781" s="679">
        <v>10.73</v>
      </c>
      <c r="S781" s="679">
        <v>10.66</v>
      </c>
    </row>
    <row r="782" spans="3:19">
      <c r="C782" s="692">
        <v>45796</v>
      </c>
      <c r="E782" s="679">
        <v>10.76</v>
      </c>
      <c r="F782" s="679">
        <v>10.37</v>
      </c>
      <c r="G782" s="679">
        <v>10.49</v>
      </c>
      <c r="H782" s="679">
        <v>10.39</v>
      </c>
      <c r="I782" s="679">
        <v>10.1</v>
      </c>
      <c r="J782" s="679">
        <v>10.36</v>
      </c>
      <c r="K782" s="679">
        <v>10.24</v>
      </c>
      <c r="L782" s="679">
        <v>10.49</v>
      </c>
      <c r="M782" s="679">
        <v>10.19</v>
      </c>
      <c r="N782" s="679">
        <v>10.38</v>
      </c>
      <c r="O782" s="679">
        <v>10.45</v>
      </c>
      <c r="P782" s="679">
        <v>10.51</v>
      </c>
      <c r="Q782" s="679">
        <v>10.48</v>
      </c>
      <c r="R782" s="679">
        <v>10.34</v>
      </c>
      <c r="S782" s="679">
        <v>10.5</v>
      </c>
    </row>
    <row r="783" spans="3:19">
      <c r="C783" s="692">
        <v>45797</v>
      </c>
      <c r="E783" s="679">
        <v>10.35</v>
      </c>
      <c r="F783" s="679"/>
      <c r="G783" s="679"/>
      <c r="H783" s="679">
        <v>10.56</v>
      </c>
      <c r="I783" s="679"/>
      <c r="J783" s="679"/>
      <c r="K783" s="679"/>
      <c r="L783" s="679"/>
      <c r="M783" s="679"/>
      <c r="N783" s="679"/>
      <c r="O783" s="679"/>
      <c r="P783" s="679"/>
      <c r="Q783" s="679"/>
      <c r="R783" s="679">
        <v>10.41</v>
      </c>
      <c r="S783" s="679">
        <v>10.45</v>
      </c>
    </row>
    <row r="784" spans="3:19">
      <c r="C784" s="692">
        <v>45798</v>
      </c>
      <c r="E784" s="679">
        <v>10.96</v>
      </c>
      <c r="F784" s="679">
        <v>10.59</v>
      </c>
      <c r="G784" s="679">
        <v>10.55</v>
      </c>
      <c r="H784" s="679">
        <v>10.4</v>
      </c>
      <c r="I784" s="679">
        <v>10.25</v>
      </c>
      <c r="J784" s="679">
        <v>10.33</v>
      </c>
      <c r="K784" s="679">
        <v>10.43</v>
      </c>
      <c r="L784" s="679">
        <v>10.130000000000001</v>
      </c>
      <c r="M784" s="679">
        <v>10.42</v>
      </c>
      <c r="N784" s="679">
        <v>10.34</v>
      </c>
      <c r="O784" s="679">
        <v>10.46</v>
      </c>
      <c r="P784" s="679">
        <v>10.45</v>
      </c>
      <c r="Q784" s="679">
        <v>10.5</v>
      </c>
      <c r="R784" s="679">
        <v>10.47</v>
      </c>
      <c r="S784" s="679">
        <v>10.220000000000001</v>
      </c>
    </row>
    <row r="785" spans="3:19">
      <c r="C785" s="692">
        <v>45799</v>
      </c>
      <c r="E785" s="679"/>
      <c r="F785" s="679"/>
      <c r="G785" s="679"/>
      <c r="H785" s="679"/>
      <c r="I785" s="679"/>
      <c r="J785" s="679"/>
      <c r="K785" s="679"/>
      <c r="L785" s="679"/>
      <c r="M785" s="679"/>
      <c r="N785" s="679"/>
      <c r="O785" s="679"/>
      <c r="P785" s="679"/>
      <c r="Q785" s="679"/>
      <c r="R785" s="679"/>
      <c r="S785" s="679"/>
    </row>
    <row r="786" spans="3:19">
      <c r="C786" s="692">
        <v>45800</v>
      </c>
      <c r="E786" s="679">
        <v>10.77</v>
      </c>
      <c r="F786" s="679">
        <v>10.84</v>
      </c>
      <c r="G786" s="679">
        <v>10.4</v>
      </c>
      <c r="H786" s="679">
        <v>10.31</v>
      </c>
      <c r="I786" s="679">
        <v>10.34</v>
      </c>
      <c r="J786" s="679">
        <v>9.89</v>
      </c>
      <c r="K786" s="679">
        <v>9.69</v>
      </c>
      <c r="L786" s="679">
        <v>10.26</v>
      </c>
      <c r="M786" s="679">
        <v>10.24</v>
      </c>
      <c r="N786" s="679">
        <v>9.9</v>
      </c>
      <c r="O786" s="679">
        <v>9.93</v>
      </c>
      <c r="P786" s="679">
        <v>9.6999999999999993</v>
      </c>
      <c r="Q786" s="679">
        <v>9.65</v>
      </c>
      <c r="R786" s="679">
        <v>9.61</v>
      </c>
      <c r="S786" s="679">
        <v>9.5</v>
      </c>
    </row>
    <row r="787" spans="3:19">
      <c r="C787" s="692">
        <v>45801</v>
      </c>
      <c r="E787" s="679">
        <v>10.95</v>
      </c>
      <c r="F787" s="679"/>
      <c r="G787" s="679"/>
      <c r="H787" s="679">
        <v>10.87</v>
      </c>
      <c r="I787" s="679"/>
      <c r="J787" s="679"/>
      <c r="K787" s="679"/>
      <c r="L787" s="679"/>
      <c r="M787" s="679"/>
      <c r="N787" s="679"/>
      <c r="O787" s="679"/>
      <c r="P787" s="679"/>
      <c r="Q787" s="679"/>
      <c r="R787" s="679">
        <v>10.38</v>
      </c>
      <c r="S787" s="679">
        <v>10.26</v>
      </c>
    </row>
    <row r="788" spans="3:19">
      <c r="C788" s="692">
        <v>45802</v>
      </c>
      <c r="E788" s="679">
        <v>10.94</v>
      </c>
      <c r="F788" s="679"/>
      <c r="G788" s="679"/>
      <c r="H788" s="679">
        <v>10.78</v>
      </c>
      <c r="I788" s="679"/>
      <c r="J788" s="679"/>
      <c r="K788" s="679"/>
      <c r="L788" s="679"/>
      <c r="M788" s="679"/>
      <c r="N788" s="679"/>
      <c r="O788" s="679"/>
      <c r="P788" s="679"/>
      <c r="Q788" s="679"/>
      <c r="R788" s="679">
        <v>10.199999999999999</v>
      </c>
      <c r="S788" s="679">
        <v>10.220000000000001</v>
      </c>
    </row>
    <row r="789" spans="3:19">
      <c r="C789" s="692">
        <v>45803</v>
      </c>
      <c r="E789" s="679">
        <v>11.2</v>
      </c>
      <c r="F789" s="679">
        <v>10.56</v>
      </c>
      <c r="G789" s="679">
        <v>10.71</v>
      </c>
      <c r="H789" s="679">
        <v>10.51</v>
      </c>
      <c r="I789" s="679">
        <v>10.52</v>
      </c>
      <c r="J789" s="679">
        <v>10.5</v>
      </c>
      <c r="K789" s="679">
        <v>10.35</v>
      </c>
      <c r="L789" s="679">
        <v>10.5</v>
      </c>
      <c r="M789" s="679">
        <v>10.52</v>
      </c>
      <c r="N789" s="679">
        <v>10.73</v>
      </c>
      <c r="O789" s="679">
        <v>10.51</v>
      </c>
      <c r="P789" s="679">
        <v>10.49</v>
      </c>
      <c r="Q789" s="679">
        <v>10.47</v>
      </c>
      <c r="R789" s="679">
        <v>10.62</v>
      </c>
      <c r="S789" s="679">
        <v>10.5</v>
      </c>
    </row>
    <row r="790" spans="3:19">
      <c r="C790" s="692">
        <v>45804</v>
      </c>
      <c r="E790" s="679">
        <v>10.51</v>
      </c>
      <c r="F790" s="679"/>
      <c r="G790" s="679"/>
      <c r="H790" s="679">
        <v>10.69</v>
      </c>
      <c r="I790" s="679"/>
      <c r="J790" s="679"/>
      <c r="K790" s="679"/>
      <c r="L790" s="679"/>
      <c r="M790" s="679"/>
      <c r="N790" s="679"/>
      <c r="O790" s="679"/>
      <c r="P790" s="679"/>
      <c r="Q790" s="679"/>
      <c r="R790" s="679">
        <v>10.5</v>
      </c>
      <c r="S790" s="679">
        <v>10.71</v>
      </c>
    </row>
    <row r="791" spans="3:19">
      <c r="C791" s="692">
        <v>45805</v>
      </c>
      <c r="E791" s="679">
        <v>10.84</v>
      </c>
      <c r="F791" s="679">
        <v>10.65</v>
      </c>
      <c r="G791" s="679">
        <v>10.69</v>
      </c>
      <c r="H791" s="679">
        <v>10.45</v>
      </c>
      <c r="I791" s="679">
        <v>10.48</v>
      </c>
      <c r="J791" s="679">
        <v>10.37</v>
      </c>
      <c r="K791" s="679">
        <v>10.26</v>
      </c>
      <c r="L791" s="679">
        <v>10.38</v>
      </c>
      <c r="M791" s="679">
        <v>10.41</v>
      </c>
      <c r="N791" s="679">
        <v>10.54</v>
      </c>
      <c r="O791" s="679">
        <v>10.29</v>
      </c>
      <c r="P791" s="679">
        <v>10.4</v>
      </c>
      <c r="Q791" s="679">
        <v>10.53</v>
      </c>
      <c r="R791" s="679">
        <v>10.1</v>
      </c>
      <c r="S791" s="679">
        <v>10.01</v>
      </c>
    </row>
    <row r="792" spans="3:19">
      <c r="C792" s="692">
        <v>45806</v>
      </c>
      <c r="E792" s="679">
        <v>10.99</v>
      </c>
      <c r="F792" s="679">
        <v>10.66</v>
      </c>
      <c r="G792" s="679"/>
      <c r="H792" s="679"/>
      <c r="I792" s="679"/>
      <c r="J792" s="679"/>
      <c r="K792" s="679"/>
      <c r="L792" s="679"/>
      <c r="M792" s="679"/>
      <c r="N792" s="679"/>
      <c r="O792" s="679"/>
      <c r="P792" s="679"/>
      <c r="Q792" s="679"/>
      <c r="R792" s="679">
        <v>10.56</v>
      </c>
      <c r="S792" s="679">
        <v>10.4</v>
      </c>
    </row>
    <row r="793" spans="3:19">
      <c r="C793" s="692">
        <v>45807</v>
      </c>
      <c r="E793" s="679">
        <v>10.57</v>
      </c>
      <c r="F793" s="679">
        <v>10.7</v>
      </c>
      <c r="G793" s="679">
        <v>10.51</v>
      </c>
      <c r="H793" s="679">
        <v>10.55</v>
      </c>
      <c r="I793" s="679">
        <v>10.28</v>
      </c>
      <c r="J793" s="679">
        <v>10.220000000000001</v>
      </c>
      <c r="K793" s="679">
        <v>10.23</v>
      </c>
      <c r="L793" s="679">
        <v>10.32</v>
      </c>
      <c r="M793" s="679">
        <v>10.25</v>
      </c>
      <c r="N793" s="679">
        <v>10.57</v>
      </c>
      <c r="O793" s="679">
        <v>10.23</v>
      </c>
      <c r="P793" s="679">
        <v>10.36</v>
      </c>
      <c r="Q793" s="679">
        <v>10.46</v>
      </c>
      <c r="R793" s="679">
        <v>10.199999999999999</v>
      </c>
      <c r="S793" s="679">
        <v>10.15</v>
      </c>
    </row>
    <row r="794" spans="3:19">
      <c r="C794" s="692">
        <v>45808</v>
      </c>
      <c r="E794" s="679">
        <v>10.96</v>
      </c>
      <c r="F794" s="679"/>
      <c r="G794" s="679"/>
      <c r="H794" s="679">
        <v>10.59</v>
      </c>
      <c r="I794" s="679"/>
      <c r="J794" s="679"/>
      <c r="K794" s="679"/>
      <c r="L794" s="679"/>
      <c r="M794" s="679"/>
      <c r="N794" s="679"/>
      <c r="O794" s="679"/>
      <c r="P794" s="679"/>
      <c r="Q794" s="679"/>
      <c r="R794" s="679">
        <v>10.33</v>
      </c>
      <c r="S794" s="679">
        <v>10.23</v>
      </c>
    </row>
    <row r="795" spans="3:19">
      <c r="C795" s="692">
        <v>45809</v>
      </c>
      <c r="E795" s="679">
        <v>10.66</v>
      </c>
      <c r="F795" s="679">
        <v>10.94</v>
      </c>
      <c r="G795" s="679">
        <v>10.55</v>
      </c>
      <c r="H795" s="679">
        <v>10.34</v>
      </c>
      <c r="I795" s="679">
        <v>10.32</v>
      </c>
      <c r="J795" s="679">
        <v>10.24</v>
      </c>
      <c r="K795" s="679">
        <v>10.39</v>
      </c>
      <c r="L795" s="679">
        <v>10.18</v>
      </c>
      <c r="M795" s="679">
        <v>10.07</v>
      </c>
      <c r="N795" s="679">
        <v>9.99</v>
      </c>
      <c r="O795" s="679">
        <v>10.039999999999999</v>
      </c>
      <c r="P795" s="679">
        <v>10.1</v>
      </c>
      <c r="Q795" s="679">
        <v>10.08</v>
      </c>
      <c r="R795" s="679">
        <v>10</v>
      </c>
      <c r="S795" s="679">
        <v>9.94</v>
      </c>
    </row>
    <row r="796" spans="3:19">
      <c r="C796" s="692">
        <v>45810</v>
      </c>
      <c r="E796" s="679">
        <v>10.77</v>
      </c>
      <c r="F796" s="679">
        <v>10.47</v>
      </c>
      <c r="G796" s="679">
        <v>10.44</v>
      </c>
      <c r="H796" s="679">
        <v>10.16</v>
      </c>
      <c r="I796" s="679">
        <v>10.14</v>
      </c>
      <c r="J796" s="679">
        <v>10.16</v>
      </c>
      <c r="K796" s="679">
        <v>10.02</v>
      </c>
      <c r="L796" s="679">
        <v>9.9600000000000009</v>
      </c>
      <c r="M796" s="679">
        <v>10.02</v>
      </c>
      <c r="N796" s="679">
        <v>10.09</v>
      </c>
      <c r="O796" s="679">
        <v>10.11</v>
      </c>
      <c r="P796" s="679">
        <v>10.24</v>
      </c>
      <c r="Q796" s="679">
        <v>10.06</v>
      </c>
      <c r="R796" s="679">
        <v>10.23</v>
      </c>
      <c r="S796" s="679">
        <v>10.18</v>
      </c>
    </row>
    <row r="797" spans="3:19">
      <c r="C797" s="692">
        <v>45811</v>
      </c>
      <c r="E797" s="679">
        <v>10.8</v>
      </c>
      <c r="F797" s="679"/>
      <c r="G797" s="679"/>
      <c r="H797" s="679">
        <v>10.71</v>
      </c>
      <c r="I797" s="679"/>
      <c r="J797" s="679"/>
      <c r="K797" s="679"/>
      <c r="L797" s="679"/>
      <c r="M797" s="679"/>
      <c r="N797" s="679"/>
      <c r="O797" s="679"/>
      <c r="P797" s="679"/>
      <c r="Q797" s="679"/>
      <c r="R797" s="679">
        <v>10.039999999999999</v>
      </c>
      <c r="S797" s="679">
        <v>10</v>
      </c>
    </row>
    <row r="798" spans="3:19">
      <c r="C798" s="692">
        <v>45812</v>
      </c>
      <c r="E798" s="679">
        <v>10.73</v>
      </c>
      <c r="F798" s="679">
        <v>10.99</v>
      </c>
      <c r="G798" s="679">
        <v>10.86</v>
      </c>
      <c r="H798" s="679">
        <v>10.32</v>
      </c>
      <c r="I798" s="679">
        <v>10.210000000000001</v>
      </c>
      <c r="J798" s="679">
        <v>10.35</v>
      </c>
      <c r="K798" s="679">
        <v>9.89</v>
      </c>
      <c r="L798" s="679">
        <v>10.08</v>
      </c>
      <c r="M798" s="679">
        <v>10.17</v>
      </c>
      <c r="N798" s="679">
        <v>9.92</v>
      </c>
      <c r="O798" s="679">
        <v>9.94</v>
      </c>
      <c r="P798" s="679">
        <v>10.02</v>
      </c>
      <c r="Q798" s="679">
        <v>9.98</v>
      </c>
      <c r="R798" s="679">
        <v>9.94</v>
      </c>
      <c r="S798" s="679">
        <v>10.25</v>
      </c>
    </row>
    <row r="799" spans="3:19">
      <c r="C799" s="692">
        <v>45813</v>
      </c>
      <c r="E799" s="679">
        <v>10.74</v>
      </c>
      <c r="F799" s="679"/>
      <c r="G799" s="679"/>
      <c r="H799" s="679">
        <v>10.95</v>
      </c>
      <c r="I799" s="679"/>
      <c r="J799" s="679"/>
      <c r="K799" s="679"/>
      <c r="L799" s="679"/>
      <c r="M799" s="679"/>
      <c r="N799" s="679"/>
      <c r="O799" s="679"/>
      <c r="P799" s="679"/>
      <c r="Q799" s="679"/>
      <c r="R799" s="679">
        <v>10.27</v>
      </c>
      <c r="S799" s="679">
        <v>10.09</v>
      </c>
    </row>
    <row r="800" spans="3:19">
      <c r="C800" s="692">
        <v>45814</v>
      </c>
      <c r="E800" s="679">
        <v>10.09</v>
      </c>
      <c r="F800" s="679">
        <v>10.210000000000001</v>
      </c>
      <c r="G800" s="679">
        <v>10.44</v>
      </c>
      <c r="H800" s="679">
        <v>10.41</v>
      </c>
      <c r="I800" s="679">
        <v>10.45</v>
      </c>
      <c r="J800" s="679">
        <v>10.48</v>
      </c>
      <c r="K800" s="679">
        <v>10.37</v>
      </c>
      <c r="L800" s="679">
        <v>10.59</v>
      </c>
      <c r="M800" s="679">
        <v>10.42</v>
      </c>
      <c r="N800" s="679">
        <v>11</v>
      </c>
      <c r="O800" s="679">
        <v>10.52</v>
      </c>
      <c r="P800" s="679">
        <v>10.81</v>
      </c>
      <c r="Q800" s="679">
        <v>10.51</v>
      </c>
      <c r="R800" s="679">
        <v>10.45</v>
      </c>
      <c r="S800" s="679">
        <v>10.58</v>
      </c>
    </row>
    <row r="801" spans="3:19">
      <c r="C801" s="692">
        <v>45815</v>
      </c>
      <c r="E801" s="679">
        <v>11.01</v>
      </c>
      <c r="F801" s="679"/>
      <c r="G801" s="679"/>
      <c r="H801" s="679">
        <v>10.15</v>
      </c>
      <c r="I801" s="679"/>
      <c r="J801" s="679"/>
      <c r="K801" s="679"/>
      <c r="L801" s="679"/>
      <c r="M801" s="679"/>
      <c r="N801" s="679"/>
      <c r="O801" s="679"/>
      <c r="P801" s="679"/>
      <c r="Q801" s="679"/>
      <c r="R801" s="679">
        <v>10.01</v>
      </c>
      <c r="S801" s="679">
        <v>9.91</v>
      </c>
    </row>
    <row r="802" spans="3:19">
      <c r="C802" s="692">
        <v>45816</v>
      </c>
      <c r="E802" s="679">
        <v>10.8</v>
      </c>
      <c r="F802" s="679"/>
      <c r="G802" s="679"/>
      <c r="H802" s="679">
        <v>10.76</v>
      </c>
      <c r="I802" s="679"/>
      <c r="J802" s="679"/>
      <c r="K802" s="679"/>
      <c r="L802" s="679"/>
      <c r="M802" s="679"/>
      <c r="N802" s="679"/>
      <c r="O802" s="679"/>
      <c r="P802" s="679"/>
      <c r="Q802" s="679"/>
      <c r="R802" s="679">
        <v>10.1</v>
      </c>
      <c r="S802" s="679">
        <v>10.1</v>
      </c>
    </row>
    <row r="803" spans="3:19">
      <c r="C803" s="692">
        <v>45817</v>
      </c>
      <c r="E803" s="679">
        <v>11.25</v>
      </c>
      <c r="F803" s="679">
        <v>11.08</v>
      </c>
      <c r="G803" s="679">
        <v>10.79</v>
      </c>
      <c r="H803" s="679">
        <v>10.51</v>
      </c>
      <c r="I803" s="679">
        <v>10.1</v>
      </c>
      <c r="J803" s="679">
        <v>10.210000000000001</v>
      </c>
      <c r="K803" s="679">
        <v>10.050000000000001</v>
      </c>
      <c r="L803" s="679">
        <v>10.49</v>
      </c>
      <c r="M803" s="679">
        <v>10.28</v>
      </c>
      <c r="N803" s="679">
        <v>10.01</v>
      </c>
      <c r="O803" s="679">
        <v>10</v>
      </c>
      <c r="P803" s="679">
        <v>9.7100000000000009</v>
      </c>
      <c r="Q803" s="679">
        <v>9.9499999999999993</v>
      </c>
      <c r="R803" s="679">
        <v>9.74</v>
      </c>
      <c r="S803" s="679">
        <v>9.91</v>
      </c>
    </row>
    <row r="804" spans="3:19">
      <c r="C804" s="692">
        <v>45818</v>
      </c>
      <c r="E804" s="679">
        <v>10.98</v>
      </c>
      <c r="F804" s="679"/>
      <c r="G804" s="679"/>
      <c r="H804" s="679">
        <v>10.6</v>
      </c>
      <c r="I804" s="679"/>
      <c r="J804" s="679"/>
      <c r="K804" s="679"/>
      <c r="L804" s="679"/>
      <c r="M804" s="679"/>
      <c r="N804" s="679"/>
      <c r="O804" s="679"/>
      <c r="P804" s="679"/>
      <c r="Q804" s="679"/>
      <c r="R804" s="679">
        <v>10.92</v>
      </c>
      <c r="S804" s="679">
        <v>10.4</v>
      </c>
    </row>
    <row r="805" spans="3:19">
      <c r="C805" s="692">
        <v>45819</v>
      </c>
      <c r="E805" s="679">
        <v>10.8</v>
      </c>
      <c r="F805" s="679">
        <v>10.55</v>
      </c>
      <c r="G805" s="679">
        <v>10.76</v>
      </c>
      <c r="H805" s="679">
        <v>10.7</v>
      </c>
      <c r="I805" s="679">
        <v>10.47</v>
      </c>
      <c r="J805" s="679">
        <v>10.38</v>
      </c>
      <c r="K805" s="679">
        <v>10.25</v>
      </c>
      <c r="L805" s="679">
        <v>10.43</v>
      </c>
      <c r="M805" s="679">
        <v>10.36</v>
      </c>
      <c r="N805" s="679">
        <v>10.39</v>
      </c>
      <c r="O805" s="679">
        <v>10.55</v>
      </c>
      <c r="P805" s="679">
        <v>10.47</v>
      </c>
      <c r="Q805" s="679">
        <v>10.48</v>
      </c>
      <c r="R805" s="679">
        <v>10.4</v>
      </c>
      <c r="S805" s="679">
        <v>10.38</v>
      </c>
    </row>
    <row r="806" spans="3:19">
      <c r="C806" s="692">
        <v>45820</v>
      </c>
      <c r="E806" s="679">
        <v>11.22</v>
      </c>
      <c r="F806" s="679"/>
      <c r="G806" s="679"/>
      <c r="H806" s="679">
        <v>11.13</v>
      </c>
      <c r="I806" s="679"/>
      <c r="J806" s="679"/>
      <c r="K806" s="679"/>
      <c r="L806" s="679"/>
      <c r="M806" s="679"/>
      <c r="N806" s="679"/>
      <c r="O806" s="679"/>
      <c r="P806" s="679"/>
      <c r="Q806" s="679"/>
      <c r="R806" s="679">
        <v>10.88</v>
      </c>
      <c r="S806" s="679">
        <v>10.52</v>
      </c>
    </row>
    <row r="807" spans="3:19">
      <c r="C807" s="692">
        <v>45821</v>
      </c>
      <c r="E807" s="679">
        <v>10.85</v>
      </c>
      <c r="F807" s="679">
        <v>11.04</v>
      </c>
      <c r="G807" s="679">
        <v>10.74</v>
      </c>
      <c r="H807" s="679">
        <v>10.73</v>
      </c>
      <c r="I807" s="679">
        <v>10.75</v>
      </c>
      <c r="J807" s="679">
        <v>10.93</v>
      </c>
      <c r="K807" s="679">
        <v>10.72</v>
      </c>
      <c r="L807" s="679">
        <v>10.93</v>
      </c>
      <c r="M807" s="679">
        <v>10.8</v>
      </c>
      <c r="N807" s="679">
        <v>10.81</v>
      </c>
      <c r="O807" s="679">
        <v>10.84</v>
      </c>
      <c r="P807" s="679">
        <v>10.58</v>
      </c>
      <c r="Q807" s="679">
        <v>10.84</v>
      </c>
      <c r="R807" s="679">
        <v>10.67</v>
      </c>
      <c r="S807" s="679">
        <v>10.57</v>
      </c>
    </row>
    <row r="808" spans="3:19">
      <c r="C808" s="692">
        <v>45822</v>
      </c>
      <c r="E808" s="679">
        <v>11.3</v>
      </c>
      <c r="F808" s="679"/>
      <c r="G808" s="679"/>
      <c r="H808" s="679">
        <v>11.07</v>
      </c>
      <c r="I808" s="679"/>
      <c r="J808" s="679"/>
      <c r="K808" s="679"/>
      <c r="L808" s="679"/>
      <c r="M808" s="679"/>
      <c r="N808" s="679"/>
      <c r="O808" s="679"/>
      <c r="P808" s="679"/>
      <c r="Q808" s="679"/>
      <c r="R808" s="679">
        <v>10.98</v>
      </c>
      <c r="S808" s="679">
        <v>11.03</v>
      </c>
    </row>
    <row r="809" spans="3:19">
      <c r="C809" s="692">
        <v>45823</v>
      </c>
      <c r="E809" s="679">
        <v>11.34</v>
      </c>
      <c r="F809" s="679"/>
      <c r="G809" s="679"/>
      <c r="H809" s="679">
        <v>11.9</v>
      </c>
      <c r="I809" s="679"/>
      <c r="J809" s="679"/>
      <c r="K809" s="679"/>
      <c r="L809" s="679"/>
      <c r="M809" s="679"/>
      <c r="N809" s="679"/>
      <c r="O809" s="679"/>
      <c r="P809" s="679"/>
      <c r="Q809" s="679"/>
      <c r="R809" s="679">
        <v>10.96</v>
      </c>
      <c r="S809" s="679">
        <v>10.81</v>
      </c>
    </row>
    <row r="810" spans="3:19">
      <c r="C810" s="692">
        <v>45824</v>
      </c>
      <c r="E810" s="679">
        <v>10.29</v>
      </c>
      <c r="F810" s="679">
        <v>11.17</v>
      </c>
      <c r="G810" s="679">
        <v>10.78</v>
      </c>
      <c r="H810" s="679">
        <v>10.86</v>
      </c>
      <c r="I810" s="679">
        <v>11.05</v>
      </c>
      <c r="J810" s="679">
        <v>11.02</v>
      </c>
      <c r="K810" s="679">
        <v>11.24</v>
      </c>
      <c r="L810" s="679">
        <v>11.04</v>
      </c>
      <c r="M810" s="679">
        <v>11</v>
      </c>
      <c r="N810" s="679">
        <v>10.98</v>
      </c>
      <c r="O810" s="679">
        <v>11.08</v>
      </c>
      <c r="P810" s="679">
        <v>11.06</v>
      </c>
      <c r="Q810" s="679">
        <v>11.01</v>
      </c>
      <c r="R810" s="679">
        <v>10.94</v>
      </c>
      <c r="S810" s="679">
        <v>10.93</v>
      </c>
    </row>
    <row r="811" spans="3:19">
      <c r="C811" s="692">
        <v>45825</v>
      </c>
      <c r="E811" s="679">
        <v>10.84</v>
      </c>
      <c r="F811" s="679"/>
      <c r="G811" s="679"/>
      <c r="H811" s="679">
        <v>10.89</v>
      </c>
      <c r="I811" s="679"/>
      <c r="J811" s="679"/>
      <c r="K811" s="679"/>
      <c r="L811" s="679"/>
      <c r="M811" s="679"/>
      <c r="N811" s="679"/>
      <c r="O811" s="679"/>
      <c r="P811" s="679"/>
      <c r="Q811" s="679"/>
      <c r="R811" s="679">
        <v>10.82</v>
      </c>
      <c r="S811" s="679">
        <v>10.48</v>
      </c>
    </row>
    <row r="812" spans="3:19">
      <c r="C812" s="692">
        <v>45826</v>
      </c>
      <c r="E812" s="679">
        <v>10.86</v>
      </c>
      <c r="F812" s="679">
        <v>10.79</v>
      </c>
      <c r="G812" s="679">
        <v>10.68</v>
      </c>
      <c r="H812" s="679">
        <v>10.95</v>
      </c>
      <c r="I812" s="679">
        <v>10.38</v>
      </c>
      <c r="J812" s="679">
        <v>10.55</v>
      </c>
      <c r="K812" s="679">
        <v>10.51</v>
      </c>
      <c r="L812" s="679">
        <v>10.54</v>
      </c>
      <c r="M812" s="679">
        <v>10.69</v>
      </c>
      <c r="N812" s="679">
        <v>10.47</v>
      </c>
      <c r="O812" s="679">
        <v>10.5</v>
      </c>
      <c r="P812" s="679">
        <v>10.65</v>
      </c>
      <c r="Q812" s="679">
        <v>10.55</v>
      </c>
      <c r="R812" s="679">
        <v>10.27</v>
      </c>
      <c r="S812" s="679">
        <v>10.63</v>
      </c>
    </row>
    <row r="813" spans="3:19">
      <c r="C813" s="692">
        <v>45827</v>
      </c>
      <c r="E813" s="679">
        <v>10.86</v>
      </c>
      <c r="F813" s="679"/>
      <c r="G813" s="679"/>
      <c r="H813" s="679">
        <v>10.99</v>
      </c>
      <c r="I813" s="679"/>
      <c r="J813" s="679"/>
      <c r="K813" s="679"/>
      <c r="L813" s="679"/>
      <c r="M813" s="679"/>
      <c r="N813" s="679"/>
      <c r="O813" s="679"/>
      <c r="P813" s="679"/>
      <c r="Q813" s="679"/>
      <c r="R813" s="679">
        <v>10.85</v>
      </c>
      <c r="S813" s="679">
        <v>10.71</v>
      </c>
    </row>
    <row r="814" spans="3:19">
      <c r="C814" s="692">
        <v>45828</v>
      </c>
      <c r="E814" s="679">
        <v>11.16</v>
      </c>
      <c r="F814" s="679">
        <v>11.28</v>
      </c>
      <c r="G814" s="679">
        <v>11.31</v>
      </c>
      <c r="H814" s="679">
        <v>11.05</v>
      </c>
      <c r="I814" s="679">
        <v>11.14</v>
      </c>
      <c r="J814" s="679">
        <v>10.85</v>
      </c>
      <c r="K814" s="679">
        <v>10.87</v>
      </c>
      <c r="L814" s="679">
        <v>10.65</v>
      </c>
      <c r="M814" s="679">
        <v>10.79</v>
      </c>
      <c r="N814" s="679">
        <v>10.64</v>
      </c>
      <c r="O814" s="679">
        <v>10.78</v>
      </c>
      <c r="P814" s="679">
        <v>10.88</v>
      </c>
      <c r="Q814" s="679">
        <v>10.77</v>
      </c>
      <c r="R814" s="679">
        <v>10.61</v>
      </c>
      <c r="S814" s="679">
        <v>10.6</v>
      </c>
    </row>
    <row r="815" spans="3:19">
      <c r="C815" s="692">
        <v>45829</v>
      </c>
      <c r="E815" s="679">
        <v>11.18</v>
      </c>
      <c r="F815" s="679"/>
      <c r="G815" s="679"/>
      <c r="H815" s="679">
        <v>11.2</v>
      </c>
      <c r="I815" s="679"/>
      <c r="J815" s="679"/>
      <c r="K815" s="679"/>
      <c r="L815" s="679"/>
      <c r="M815" s="679"/>
      <c r="N815" s="679"/>
      <c r="O815" s="679"/>
      <c r="P815" s="679"/>
      <c r="Q815" s="679"/>
      <c r="R815" s="679">
        <v>10.87</v>
      </c>
      <c r="S815" s="679">
        <v>10.77</v>
      </c>
    </row>
    <row r="816" spans="3:19">
      <c r="C816" s="692">
        <v>45830</v>
      </c>
      <c r="E816" s="679">
        <v>11.15</v>
      </c>
      <c r="F816" s="679"/>
      <c r="G816" s="679"/>
      <c r="H816" s="679">
        <v>10.93</v>
      </c>
      <c r="I816" s="679"/>
      <c r="J816" s="679"/>
      <c r="K816" s="679"/>
      <c r="L816" s="679"/>
      <c r="M816" s="679"/>
      <c r="N816" s="679"/>
      <c r="O816" s="679"/>
      <c r="P816" s="679"/>
      <c r="Q816" s="679"/>
      <c r="R816" s="679">
        <v>10.78</v>
      </c>
      <c r="S816" s="679">
        <v>10.62</v>
      </c>
    </row>
    <row r="817" spans="3:19">
      <c r="C817" s="692">
        <v>45831</v>
      </c>
      <c r="E817" s="679">
        <v>10.9</v>
      </c>
      <c r="F817" s="679">
        <v>10.76</v>
      </c>
      <c r="G817" s="679">
        <v>10.88</v>
      </c>
      <c r="H817" s="679">
        <v>10.76</v>
      </c>
      <c r="I817" s="679">
        <v>10.57</v>
      </c>
      <c r="J817" s="679">
        <v>10.61</v>
      </c>
      <c r="K817" s="679">
        <v>10.82</v>
      </c>
      <c r="L817" s="679">
        <v>10.79</v>
      </c>
      <c r="M817" s="679">
        <v>10.49</v>
      </c>
      <c r="N817" s="679">
        <v>10.59</v>
      </c>
      <c r="O817" s="679">
        <v>10.67</v>
      </c>
      <c r="P817" s="679">
        <v>10.88</v>
      </c>
      <c r="Q817" s="679">
        <v>10.59</v>
      </c>
      <c r="R817" s="679">
        <v>10.74</v>
      </c>
      <c r="S817" s="679">
        <v>10.43</v>
      </c>
    </row>
    <row r="818" spans="3:19">
      <c r="C818" s="692">
        <v>45832</v>
      </c>
      <c r="E818" s="679">
        <v>10.95</v>
      </c>
      <c r="F818" s="679"/>
      <c r="G818" s="679"/>
      <c r="H818" s="679">
        <v>10.96</v>
      </c>
      <c r="I818" s="679"/>
      <c r="J818" s="679"/>
      <c r="K818" s="679"/>
      <c r="L818" s="679"/>
      <c r="M818" s="679"/>
      <c r="N818" s="679"/>
      <c r="O818" s="679"/>
      <c r="P818" s="679"/>
      <c r="Q818" s="679"/>
      <c r="R818" s="679">
        <v>10.74</v>
      </c>
      <c r="S818" s="679">
        <v>10.45</v>
      </c>
    </row>
    <row r="819" spans="3:19">
      <c r="C819" s="692">
        <v>45833</v>
      </c>
      <c r="E819" s="679">
        <v>10.9</v>
      </c>
      <c r="F819" s="679">
        <v>10.69</v>
      </c>
      <c r="G819" s="679">
        <v>10.82</v>
      </c>
      <c r="H819" s="679">
        <v>10.79</v>
      </c>
      <c r="I819" s="679">
        <v>10.5</v>
      </c>
      <c r="J819" s="679">
        <v>10.57</v>
      </c>
      <c r="K819" s="679">
        <v>10.38</v>
      </c>
      <c r="L819" s="679">
        <v>10.35</v>
      </c>
      <c r="M819" s="679">
        <v>10.26</v>
      </c>
      <c r="N819" s="679">
        <v>10.3</v>
      </c>
      <c r="O819" s="679">
        <v>10.33</v>
      </c>
      <c r="P819" s="679">
        <v>10.45</v>
      </c>
      <c r="Q819" s="679">
        <v>10.36</v>
      </c>
      <c r="R819" s="679">
        <v>10.27</v>
      </c>
      <c r="S819" s="679">
        <v>9.7100000000000009</v>
      </c>
    </row>
    <row r="820" spans="3:19">
      <c r="C820" s="692">
        <v>45834</v>
      </c>
      <c r="E820" s="679">
        <v>10.93</v>
      </c>
      <c r="F820" s="679"/>
      <c r="G820" s="679"/>
      <c r="H820" s="679">
        <v>10.88</v>
      </c>
      <c r="I820" s="679"/>
      <c r="J820" s="679"/>
      <c r="K820" s="679"/>
      <c r="L820" s="679"/>
      <c r="M820" s="679"/>
      <c r="N820" s="679"/>
      <c r="O820" s="679"/>
      <c r="P820" s="679"/>
      <c r="Q820" s="679"/>
      <c r="R820" s="679">
        <v>10.91</v>
      </c>
      <c r="S820" s="679">
        <v>10.69</v>
      </c>
    </row>
    <row r="821" spans="3:19">
      <c r="C821" s="692">
        <v>45835</v>
      </c>
      <c r="E821" s="679">
        <v>10.74</v>
      </c>
      <c r="F821" s="679">
        <v>10.79</v>
      </c>
      <c r="G821" s="679">
        <v>10.85</v>
      </c>
      <c r="H821" s="679">
        <v>10.51</v>
      </c>
      <c r="I821" s="679">
        <v>10.43</v>
      </c>
      <c r="J821" s="679">
        <v>10.64</v>
      </c>
      <c r="K821" s="679">
        <v>10.43</v>
      </c>
      <c r="L821" s="679">
        <v>10.52</v>
      </c>
      <c r="M821" s="679">
        <v>10.67</v>
      </c>
      <c r="N821" s="679">
        <v>10.39</v>
      </c>
      <c r="O821" s="679">
        <v>10.5</v>
      </c>
      <c r="P821" s="679">
        <v>10.6</v>
      </c>
      <c r="Q821" s="679">
        <v>10.59</v>
      </c>
      <c r="R821" s="679">
        <v>10.65</v>
      </c>
      <c r="S821" s="679">
        <v>10.37</v>
      </c>
    </row>
    <row r="822" spans="3:19">
      <c r="C822" s="692">
        <v>45836</v>
      </c>
      <c r="E822" s="679">
        <v>10.86</v>
      </c>
      <c r="F822" s="679"/>
      <c r="G822" s="679"/>
      <c r="H822" s="679">
        <v>10.88</v>
      </c>
      <c r="I822" s="679"/>
      <c r="J822" s="679"/>
      <c r="K822" s="679"/>
      <c r="L822" s="679"/>
      <c r="M822" s="679"/>
      <c r="N822" s="679"/>
      <c r="O822" s="679"/>
      <c r="P822" s="679"/>
      <c r="Q822" s="679"/>
      <c r="R822" s="679">
        <v>10.45</v>
      </c>
      <c r="S822" s="679">
        <v>10.4</v>
      </c>
    </row>
    <row r="823" spans="3:19">
      <c r="C823" s="692">
        <v>45837</v>
      </c>
      <c r="E823" s="679">
        <v>10.78</v>
      </c>
      <c r="F823" s="679"/>
      <c r="G823" s="679"/>
      <c r="H823" s="679">
        <v>10.98</v>
      </c>
      <c r="I823" s="679"/>
      <c r="J823" s="679"/>
      <c r="K823" s="679"/>
      <c r="L823" s="679"/>
      <c r="M823" s="679"/>
      <c r="N823" s="679"/>
      <c r="O823" s="679"/>
      <c r="P823" s="679"/>
      <c r="Q823" s="679"/>
      <c r="R823" s="679">
        <v>10.64</v>
      </c>
      <c r="S823" s="679">
        <v>10.53</v>
      </c>
    </row>
    <row r="824" spans="3:19">
      <c r="C824" s="692">
        <v>45838</v>
      </c>
      <c r="E824" s="679">
        <v>11.01</v>
      </c>
      <c r="F824" s="679">
        <v>10.62</v>
      </c>
      <c r="G824" s="679">
        <v>10.72</v>
      </c>
      <c r="H824" s="679">
        <v>10.48</v>
      </c>
      <c r="I824" s="679">
        <v>10.71</v>
      </c>
      <c r="J824" s="679">
        <v>10.57</v>
      </c>
      <c r="K824" s="679">
        <v>10.66</v>
      </c>
      <c r="L824" s="679">
        <v>10.37</v>
      </c>
      <c r="M824" s="679">
        <v>10.49</v>
      </c>
      <c r="N824" s="679">
        <v>10.64</v>
      </c>
      <c r="O824" s="679">
        <v>10.57</v>
      </c>
      <c r="P824" s="679">
        <v>10.54</v>
      </c>
      <c r="Q824" s="679">
        <v>10.59</v>
      </c>
      <c r="R824" s="679">
        <v>10.51</v>
      </c>
      <c r="S824" s="679">
        <v>10.130000000000001</v>
      </c>
    </row>
  </sheetData>
  <mergeCells count="45">
    <mergeCell ref="F4:S5"/>
    <mergeCell ref="H6:S6"/>
    <mergeCell ref="E15:E16"/>
    <mergeCell ref="E38:E39"/>
    <mergeCell ref="E63:E64"/>
    <mergeCell ref="H8:S8"/>
    <mergeCell ref="F38:F39"/>
    <mergeCell ref="H38:S38"/>
    <mergeCell ref="F63:F64"/>
    <mergeCell ref="H63:S63"/>
    <mergeCell ref="F15:F16"/>
    <mergeCell ref="H15:S15"/>
    <mergeCell ref="G15:G16"/>
    <mergeCell ref="G38:G39"/>
    <mergeCell ref="G63:G64"/>
    <mergeCell ref="E89:E91"/>
    <mergeCell ref="F89:F91"/>
    <mergeCell ref="G89:G91"/>
    <mergeCell ref="H89:H91"/>
    <mergeCell ref="I89:I91"/>
    <mergeCell ref="J89:J91"/>
    <mergeCell ref="K89:K91"/>
    <mergeCell ref="L89:L91"/>
    <mergeCell ref="M89:M91"/>
    <mergeCell ref="N89:N91"/>
    <mergeCell ref="O89:O91"/>
    <mergeCell ref="P89:P91"/>
    <mergeCell ref="Q89:Q91"/>
    <mergeCell ref="R89:R91"/>
    <mergeCell ref="S89:S91"/>
    <mergeCell ref="E457:E459"/>
    <mergeCell ref="F457:F459"/>
    <mergeCell ref="G457:G459"/>
    <mergeCell ref="H457:H459"/>
    <mergeCell ref="I457:I459"/>
    <mergeCell ref="J457:J459"/>
    <mergeCell ref="K457:K459"/>
    <mergeCell ref="L457:L459"/>
    <mergeCell ref="M457:M459"/>
    <mergeCell ref="N457:N459"/>
    <mergeCell ref="O457:O459"/>
    <mergeCell ref="P457:P459"/>
    <mergeCell ref="Q457:Q459"/>
    <mergeCell ref="R457:R459"/>
    <mergeCell ref="S457:S459"/>
  </mergeCells>
  <conditionalFormatting sqref="G10">
    <cfRule type="cellIs" dxfId="97" priority="19" operator="equal">
      <formula>"[select]"</formula>
    </cfRule>
    <cfRule type="cellIs" dxfId="96" priority="20" operator="equal">
      <formula>""</formula>
    </cfRule>
  </conditionalFormatting>
  <conditionalFormatting sqref="G17:G33">
    <cfRule type="cellIs" dxfId="95" priority="17" operator="equal">
      <formula>"[select]"</formula>
    </cfRule>
    <cfRule type="cellIs" dxfId="94" priority="18" operator="equal">
      <formula>""</formula>
    </cfRule>
  </conditionalFormatting>
  <conditionalFormatting sqref="G35">
    <cfRule type="cellIs" dxfId="93" priority="15" operator="equal">
      <formula>"[select]"</formula>
    </cfRule>
    <cfRule type="cellIs" dxfId="92" priority="16" operator="equal">
      <formula>""</formula>
    </cfRule>
  </conditionalFormatting>
  <conditionalFormatting sqref="G40:G56">
    <cfRule type="cellIs" dxfId="91" priority="13" operator="equal">
      <formula>"[select]"</formula>
    </cfRule>
    <cfRule type="cellIs" dxfId="90" priority="14" operator="equal">
      <formula>""</formula>
    </cfRule>
  </conditionalFormatting>
  <conditionalFormatting sqref="G60">
    <cfRule type="cellIs" dxfId="89" priority="1" operator="equal">
      <formula>"[select]"</formula>
    </cfRule>
    <cfRule type="cellIs" dxfId="88" priority="2" operator="equal">
      <formula>""</formula>
    </cfRule>
  </conditionalFormatting>
  <conditionalFormatting sqref="G65:G81">
    <cfRule type="cellIs" dxfId="87" priority="9" operator="equal">
      <formula>"[select]"</formula>
    </cfRule>
    <cfRule type="cellIs" dxfId="86" priority="10" operator="equal">
      <formula>""</formula>
    </cfRule>
  </conditionalFormatting>
  <conditionalFormatting sqref="U16:V16">
    <cfRule type="cellIs" dxfId="85" priority="3" operator="equal">
      <formula>"[select]"</formula>
    </cfRule>
    <cfRule type="cellIs" dxfId="84" priority="4" operator="equal">
      <formula>""</formula>
    </cfRule>
  </conditionalFormatting>
  <dataValidations disablePrompts="1" count="2">
    <dataValidation type="list" allowBlank="1" showInputMessage="1" sqref="G10" xr:uid="{00000000-0002-0000-2400-000000000000}">
      <formula1>"[select],kg,Tonne,Box (1.135 Tonne)"</formula1>
    </dataValidation>
    <dataValidation type="list" allowBlank="1" showInputMessage="1" sqref="H57:S58" xr:uid="{00000000-0002-0000-2400-000001000000}">
      <formula1>"[select],yes,no"</formula1>
    </dataValidation>
  </dataValidations>
  <pageMargins left="0.7" right="0.7" top="0.75" bottom="0.75" header="0.3" footer="0.3"/>
  <pageSetup scale="36" orientation="landscap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2">
    <tabColor rgb="FF92D050"/>
  </sheetPr>
  <dimension ref="A3:AR1808"/>
  <sheetViews>
    <sheetView showGridLines="0" topLeftCell="A36" zoomScale="80" zoomScaleNormal="80" workbookViewId="0">
      <selection activeCell="J1231" sqref="J1231"/>
    </sheetView>
  </sheetViews>
  <sheetFormatPr defaultColWidth="9.28515625" defaultRowHeight="15"/>
  <cols>
    <col min="1" max="1" width="2.7109375" style="130" customWidth="1"/>
    <col min="2" max="2" width="2.7109375" style="1" customWidth="1"/>
    <col min="3" max="3" width="47.42578125" style="1" customWidth="1"/>
    <col min="4" max="5" width="19.140625" style="1" customWidth="1"/>
    <col min="6" max="6" width="17.5703125" style="1" customWidth="1"/>
    <col min="7" max="7" width="15.7109375" style="1" customWidth="1"/>
    <col min="8" max="8" width="13.7109375" style="1" customWidth="1"/>
    <col min="9" max="44" width="11.85546875" style="1" customWidth="1"/>
    <col min="45" max="125" width="10.5703125" style="1" customWidth="1"/>
    <col min="126" max="320" width="16.7109375" style="1" bestFit="1" customWidth="1"/>
    <col min="321" max="321" width="11.5703125" style="1" bestFit="1" customWidth="1"/>
    <col min="322" max="16384" width="9.28515625" style="1"/>
  </cols>
  <sheetData>
    <row r="3" spans="1:23" ht="23.25">
      <c r="B3" s="15"/>
      <c r="C3" s="16" t="s">
        <v>9</v>
      </c>
      <c r="D3" s="96"/>
      <c r="E3" s="262" t="s">
        <v>2152</v>
      </c>
      <c r="F3" s="17"/>
      <c r="G3" s="17"/>
      <c r="H3" s="17"/>
      <c r="I3" s="17"/>
      <c r="J3" s="17"/>
      <c r="K3" s="17"/>
      <c r="L3" s="17"/>
      <c r="M3" s="17"/>
      <c r="N3" s="17"/>
      <c r="O3" s="17"/>
      <c r="P3" s="17"/>
      <c r="Q3" s="17"/>
      <c r="R3" s="17"/>
      <c r="S3" s="17"/>
      <c r="T3" s="17"/>
      <c r="U3" s="17"/>
      <c r="V3" s="17"/>
      <c r="W3" s="19"/>
    </row>
    <row r="4" spans="1:23" ht="23.25">
      <c r="B4" s="15"/>
      <c r="C4" s="16" t="s">
        <v>11</v>
      </c>
      <c r="D4" s="96"/>
      <c r="E4" s="18" t="s">
        <v>2153</v>
      </c>
      <c r="F4" s="17"/>
      <c r="G4" s="17"/>
      <c r="H4" s="17"/>
      <c r="I4" s="17"/>
      <c r="J4" s="17"/>
      <c r="K4" s="17"/>
      <c r="L4" s="17"/>
      <c r="M4" s="17"/>
      <c r="N4" s="17"/>
      <c r="O4" s="17"/>
      <c r="P4" s="17"/>
      <c r="Q4" s="17"/>
      <c r="R4" s="17"/>
      <c r="S4" s="17"/>
      <c r="T4" s="17"/>
      <c r="U4" s="17"/>
      <c r="V4" s="17"/>
      <c r="W4" s="19"/>
    </row>
    <row r="5" spans="1:23">
      <c r="B5" s="15"/>
      <c r="C5" s="23"/>
      <c r="D5" s="96"/>
      <c r="E5" s="18" t="s">
        <v>2154</v>
      </c>
      <c r="F5" s="17"/>
      <c r="G5" s="17"/>
      <c r="H5" s="17"/>
      <c r="I5" s="17"/>
      <c r="J5" s="17"/>
      <c r="K5" s="17"/>
      <c r="L5" s="17"/>
      <c r="M5" s="17"/>
      <c r="N5" s="17"/>
      <c r="O5" s="17"/>
      <c r="P5" s="17"/>
      <c r="Q5" s="17"/>
      <c r="R5" s="17"/>
      <c r="S5" s="17"/>
      <c r="T5" s="17"/>
      <c r="U5" s="17"/>
      <c r="V5" s="17"/>
      <c r="W5" s="19"/>
    </row>
    <row r="6" spans="1:23">
      <c r="B6" s="15"/>
      <c r="C6" s="23"/>
      <c r="D6" s="96"/>
      <c r="E6" s="262" t="s">
        <v>2155</v>
      </c>
      <c r="F6" s="17"/>
      <c r="G6" s="17"/>
      <c r="H6" s="17"/>
      <c r="I6" s="17"/>
      <c r="J6" s="17"/>
      <c r="K6" s="17"/>
      <c r="L6" s="17"/>
      <c r="M6" s="17"/>
      <c r="N6" s="17"/>
      <c r="O6" s="17"/>
      <c r="P6" s="17"/>
      <c r="Q6" s="17"/>
      <c r="R6" s="17"/>
      <c r="S6" s="17"/>
      <c r="T6" s="17"/>
      <c r="U6" s="17"/>
      <c r="V6" s="17"/>
      <c r="W6" s="19"/>
    </row>
    <row r="7" spans="1:23" ht="169.5" customHeight="1">
      <c r="B7" s="15"/>
      <c r="C7" s="23"/>
      <c r="D7" s="96"/>
      <c r="E7" s="1006" t="s">
        <v>2156</v>
      </c>
      <c r="F7" s="1006"/>
      <c r="G7" s="1006"/>
      <c r="H7" s="1006"/>
      <c r="I7" s="1006"/>
      <c r="J7" s="1006"/>
      <c r="K7" s="1006"/>
      <c r="L7" s="1006"/>
      <c r="M7" s="1006"/>
      <c r="N7" s="1006"/>
      <c r="O7" s="1006"/>
      <c r="P7" s="1006"/>
      <c r="Q7" s="1006"/>
      <c r="R7" s="1006"/>
      <c r="S7" s="1006"/>
      <c r="T7" s="1006"/>
      <c r="U7" s="17"/>
      <c r="V7" s="17"/>
      <c r="W7" s="19"/>
    </row>
    <row r="8" spans="1:23" ht="15" customHeight="1">
      <c r="A8" s="1"/>
      <c r="B8" s="15"/>
      <c r="C8" s="23"/>
      <c r="D8" s="17"/>
      <c r="E8" s="17"/>
      <c r="F8" s="17"/>
      <c r="G8" s="17"/>
      <c r="H8" s="17"/>
      <c r="I8" s="17"/>
      <c r="J8" s="17"/>
      <c r="K8" s="17"/>
      <c r="L8" s="17"/>
      <c r="M8" s="17"/>
      <c r="N8" s="17"/>
      <c r="O8" s="17"/>
      <c r="P8" s="17"/>
      <c r="Q8" s="17"/>
      <c r="R8" s="17"/>
      <c r="S8" s="17"/>
      <c r="T8" s="17"/>
      <c r="U8" s="17"/>
      <c r="V8" s="17"/>
      <c r="W8" s="19"/>
    </row>
    <row r="9" spans="1:23" ht="15" customHeight="1">
      <c r="A9" s="1"/>
      <c r="B9" s="15"/>
      <c r="C9" s="17"/>
      <c r="D9" s="122" t="s">
        <v>2157</v>
      </c>
      <c r="E9" s="122" t="s">
        <v>284</v>
      </c>
      <c r="F9" s="103" t="s">
        <v>2158</v>
      </c>
      <c r="G9" s="103" t="s">
        <v>2159</v>
      </c>
      <c r="H9" s="122" t="s">
        <v>621</v>
      </c>
      <c r="I9" s="17"/>
      <c r="J9" s="17"/>
      <c r="K9" s="17"/>
      <c r="L9" s="17"/>
      <c r="M9" s="17"/>
      <c r="N9" s="17"/>
      <c r="O9" s="17"/>
      <c r="P9" s="17"/>
      <c r="Q9" s="17"/>
      <c r="R9" s="17"/>
      <c r="S9" s="17"/>
      <c r="T9" s="17"/>
      <c r="U9" s="17"/>
      <c r="V9" s="17"/>
      <c r="W9" s="19"/>
    </row>
    <row r="10" spans="1:23" s="608" customFormat="1" ht="38.25">
      <c r="B10" s="609"/>
      <c r="C10" s="265" t="s">
        <v>2160</v>
      </c>
      <c r="D10" s="150" t="s">
        <v>2161</v>
      </c>
      <c r="E10" s="610" t="s">
        <v>2162</v>
      </c>
      <c r="F10" s="611">
        <v>260</v>
      </c>
      <c r="G10" s="853">
        <f>375+43.76</f>
        <v>418.76</v>
      </c>
      <c r="H10" s="256" t="s">
        <v>1945</v>
      </c>
      <c r="I10" s="612"/>
      <c r="J10" s="612"/>
      <c r="K10" s="612"/>
      <c r="L10" s="612"/>
      <c r="M10" s="612"/>
      <c r="N10" s="612"/>
      <c r="O10" s="612"/>
      <c r="P10" s="612"/>
      <c r="Q10" s="612"/>
      <c r="R10" s="612"/>
      <c r="S10" s="612"/>
      <c r="T10" s="75"/>
      <c r="U10" s="75"/>
      <c r="V10" s="75"/>
      <c r="W10" s="268"/>
    </row>
    <row r="11" spans="1:23" ht="15" customHeight="1">
      <c r="A11" s="1"/>
      <c r="B11" s="15"/>
      <c r="C11" s="17"/>
      <c r="D11" s="17"/>
      <c r="E11" s="17"/>
      <c r="F11" s="157">
        <v>626.6</v>
      </c>
      <c r="G11" s="59">
        <f>G10*2.41</f>
        <v>1009.2116000000001</v>
      </c>
      <c r="H11" s="11" t="s">
        <v>615</v>
      </c>
      <c r="I11" s="17"/>
      <c r="J11" s="17"/>
      <c r="K11" s="17"/>
      <c r="L11" s="17"/>
      <c r="M11" s="17"/>
      <c r="N11" s="17"/>
      <c r="O11" s="17"/>
      <c r="P11" s="17"/>
      <c r="Q11" s="17"/>
      <c r="R11" s="17"/>
      <c r="S11" s="17"/>
      <c r="T11" s="17"/>
      <c r="U11" s="17"/>
      <c r="V11" s="17"/>
      <c r="W11" s="19"/>
    </row>
    <row r="12" spans="1:23" ht="23.25">
      <c r="B12" s="15"/>
      <c r="C12" s="20" t="s">
        <v>2163</v>
      </c>
      <c r="D12" s="18"/>
      <c r="E12" s="18"/>
      <c r="F12" s="17"/>
      <c r="G12" s="17"/>
      <c r="H12" s="17"/>
      <c r="I12" s="17"/>
      <c r="J12" s="17"/>
      <c r="K12" s="17"/>
      <c r="L12" s="17"/>
      <c r="M12" s="17"/>
      <c r="N12" s="17"/>
      <c r="O12" s="17"/>
      <c r="P12" s="17"/>
      <c r="Q12" s="17"/>
      <c r="R12" s="17"/>
      <c r="S12" s="17"/>
      <c r="T12" s="17"/>
      <c r="U12" s="17"/>
      <c r="V12" s="17"/>
      <c r="W12" s="19"/>
    </row>
    <row r="13" spans="1:23">
      <c r="B13" s="15"/>
      <c r="C13" s="17"/>
      <c r="D13" s="17"/>
      <c r="E13" s="17"/>
      <c r="F13" s="17"/>
      <c r="G13" s="17"/>
      <c r="H13" s="17"/>
      <c r="I13" s="17"/>
      <c r="J13" s="17"/>
      <c r="K13" s="17"/>
      <c r="L13" s="17"/>
      <c r="M13" s="17"/>
      <c r="N13" s="17"/>
      <c r="O13" s="17"/>
      <c r="P13" s="17"/>
      <c r="Q13" s="17"/>
      <c r="R13" s="17"/>
      <c r="S13" s="17"/>
      <c r="T13" s="17"/>
      <c r="U13" s="17"/>
      <c r="V13" s="17"/>
      <c r="W13" s="19"/>
    </row>
    <row r="14" spans="1:23">
      <c r="B14" s="15"/>
      <c r="C14" s="1028" t="s">
        <v>2164</v>
      </c>
      <c r="D14" s="1028" t="s">
        <v>2165</v>
      </c>
      <c r="E14" s="1125" t="s">
        <v>2166</v>
      </c>
      <c r="F14" s="1028" t="s">
        <v>2158</v>
      </c>
      <c r="G14" s="1028" t="s">
        <v>2159</v>
      </c>
      <c r="H14" s="1046" t="s">
        <v>472</v>
      </c>
      <c r="I14" s="1008" t="s">
        <v>2167</v>
      </c>
      <c r="J14" s="1009"/>
      <c r="K14" s="1009"/>
      <c r="L14" s="1009"/>
      <c r="M14" s="1009"/>
      <c r="N14" s="1009"/>
      <c r="O14" s="1009"/>
      <c r="P14" s="1009"/>
      <c r="Q14" s="1009"/>
      <c r="R14" s="1009"/>
      <c r="S14" s="1009"/>
      <c r="T14" s="1010"/>
      <c r="U14" s="17"/>
      <c r="V14" s="1028" t="s">
        <v>284</v>
      </c>
      <c r="W14" s="19"/>
    </row>
    <row r="15" spans="1:23">
      <c r="B15" s="15"/>
      <c r="C15" s="1028"/>
      <c r="D15" s="1028"/>
      <c r="E15" s="1125"/>
      <c r="F15" s="1028"/>
      <c r="G15" s="1028"/>
      <c r="H15" s="1016"/>
      <c r="I15" s="122" t="s">
        <v>574</v>
      </c>
      <c r="J15" s="122" t="s">
        <v>575</v>
      </c>
      <c r="K15" s="122" t="s">
        <v>576</v>
      </c>
      <c r="L15" s="122" t="s">
        <v>577</v>
      </c>
      <c r="M15" s="122" t="s">
        <v>578</v>
      </c>
      <c r="N15" s="122" t="s">
        <v>579</v>
      </c>
      <c r="O15" s="122" t="s">
        <v>580</v>
      </c>
      <c r="P15" s="122" t="s">
        <v>581</v>
      </c>
      <c r="Q15" s="122" t="s">
        <v>582</v>
      </c>
      <c r="R15" s="122" t="s">
        <v>583</v>
      </c>
      <c r="S15" s="122" t="s">
        <v>584</v>
      </c>
      <c r="T15" s="122" t="s">
        <v>585</v>
      </c>
      <c r="U15" s="17"/>
      <c r="V15" s="1028"/>
      <c r="W15" s="19"/>
    </row>
    <row r="16" spans="1:23" s="785" customFormat="1" ht="15" customHeight="1">
      <c r="A16" s="773"/>
      <c r="B16" s="774"/>
      <c r="C16" s="775" t="s">
        <v>2168</v>
      </c>
      <c r="D16" s="776"/>
      <c r="E16" s="777"/>
      <c r="F16" s="778">
        <v>13000</v>
      </c>
      <c r="G16" s="779">
        <f t="shared" ref="G16:G37" si="0">SUM(I16:T16)</f>
        <v>25080</v>
      </c>
      <c r="H16" s="780" t="s">
        <v>703</v>
      </c>
      <c r="I16" s="781">
        <v>2020</v>
      </c>
      <c r="J16" s="781">
        <v>6000</v>
      </c>
      <c r="K16" s="781"/>
      <c r="L16" s="781">
        <v>2000</v>
      </c>
      <c r="M16" s="781"/>
      <c r="N16" s="781">
        <v>1000</v>
      </c>
      <c r="O16" s="781">
        <v>1000</v>
      </c>
      <c r="P16" s="781">
        <v>1020</v>
      </c>
      <c r="Q16" s="781">
        <v>4000</v>
      </c>
      <c r="R16" s="781"/>
      <c r="S16" s="781">
        <v>2000</v>
      </c>
      <c r="T16" s="781">
        <v>6040</v>
      </c>
      <c r="U16" s="782"/>
      <c r="V16" s="783" t="s">
        <v>2169</v>
      </c>
      <c r="W16" s="784"/>
    </row>
    <row r="17" spans="1:44" ht="15" customHeight="1">
      <c r="B17" s="15"/>
      <c r="C17" s="772" t="s">
        <v>2170</v>
      </c>
      <c r="D17" s="733" t="s">
        <v>802</v>
      </c>
      <c r="E17" s="746" t="s">
        <v>2171</v>
      </c>
      <c r="F17" s="153">
        <v>6500</v>
      </c>
      <c r="G17" s="59">
        <f t="shared" ref="G17" si="1">SUM(I17:T17)</f>
        <v>12540</v>
      </c>
      <c r="H17" s="128" t="s">
        <v>703</v>
      </c>
      <c r="I17" s="663">
        <f>I16*0.5</f>
        <v>1010</v>
      </c>
      <c r="J17" s="663">
        <f t="shared" ref="J17:T17" si="2">J16*0.5</f>
        <v>3000</v>
      </c>
      <c r="K17" s="663"/>
      <c r="L17" s="663">
        <f t="shared" si="2"/>
        <v>1000</v>
      </c>
      <c r="M17" s="663"/>
      <c r="N17" s="663">
        <f t="shared" si="2"/>
        <v>500</v>
      </c>
      <c r="O17" s="663">
        <f t="shared" si="2"/>
        <v>500</v>
      </c>
      <c r="P17" s="663">
        <f t="shared" si="2"/>
        <v>510</v>
      </c>
      <c r="Q17" s="663">
        <f t="shared" si="2"/>
        <v>2000</v>
      </c>
      <c r="R17" s="663"/>
      <c r="S17" s="663">
        <f t="shared" si="2"/>
        <v>1000</v>
      </c>
      <c r="T17" s="663">
        <f t="shared" si="2"/>
        <v>3020</v>
      </c>
      <c r="U17" s="17"/>
      <c r="V17" s="613"/>
      <c r="W17" s="19"/>
    </row>
    <row r="18" spans="1:44" s="785" customFormat="1" ht="15" customHeight="1">
      <c r="A18" s="773"/>
      <c r="B18" s="774"/>
      <c r="C18" s="775" t="s">
        <v>2172</v>
      </c>
      <c r="D18" s="776"/>
      <c r="E18" s="777"/>
      <c r="F18" s="778">
        <v>940</v>
      </c>
      <c r="G18" s="779">
        <f t="shared" si="0"/>
        <v>600</v>
      </c>
      <c r="H18" s="780" t="s">
        <v>703</v>
      </c>
      <c r="I18" s="781"/>
      <c r="J18" s="781">
        <v>140</v>
      </c>
      <c r="K18" s="781">
        <v>80</v>
      </c>
      <c r="L18" s="781"/>
      <c r="M18" s="781"/>
      <c r="N18" s="781">
        <v>40</v>
      </c>
      <c r="O18" s="781"/>
      <c r="P18" s="781">
        <v>40</v>
      </c>
      <c r="Q18" s="781"/>
      <c r="R18" s="781">
        <v>60</v>
      </c>
      <c r="S18" s="781">
        <v>220</v>
      </c>
      <c r="T18" s="781">
        <v>20</v>
      </c>
      <c r="U18" s="782"/>
      <c r="V18" s="783" t="s">
        <v>2173</v>
      </c>
      <c r="W18" s="784"/>
    </row>
    <row r="19" spans="1:44" s="785" customFormat="1" ht="15" customHeight="1">
      <c r="A19" s="773"/>
      <c r="B19" s="774"/>
      <c r="C19" s="775" t="s">
        <v>2174</v>
      </c>
      <c r="D19" s="776"/>
      <c r="E19" s="777"/>
      <c r="F19" s="778">
        <v>8000</v>
      </c>
      <c r="G19" s="779">
        <f>SUM(I19:T19)</f>
        <v>10000</v>
      </c>
      <c r="H19" s="780" t="s">
        <v>703</v>
      </c>
      <c r="I19" s="781">
        <v>2000</v>
      </c>
      <c r="J19" s="781"/>
      <c r="K19" s="781"/>
      <c r="L19" s="781"/>
      <c r="M19" s="781"/>
      <c r="N19" s="781">
        <v>2000</v>
      </c>
      <c r="O19" s="781">
        <v>1000</v>
      </c>
      <c r="P19" s="781">
        <v>1000</v>
      </c>
      <c r="Q19" s="781">
        <v>1000</v>
      </c>
      <c r="R19" s="781">
        <v>1000</v>
      </c>
      <c r="S19" s="781">
        <v>1000</v>
      </c>
      <c r="T19" s="781">
        <v>1000</v>
      </c>
      <c r="U19" s="782"/>
      <c r="V19" s="783" t="s">
        <v>2175</v>
      </c>
      <c r="W19" s="784"/>
    </row>
    <row r="20" spans="1:44" s="785" customFormat="1" ht="15" customHeight="1">
      <c r="A20" s="773"/>
      <c r="B20" s="774"/>
      <c r="C20" s="775" t="s">
        <v>2176</v>
      </c>
      <c r="D20" s="776"/>
      <c r="E20" s="777"/>
      <c r="F20" s="778">
        <v>458439.82999999996</v>
      </c>
      <c r="G20" s="779">
        <f>SUM(I20:T20)</f>
        <v>564595.39999999991</v>
      </c>
      <c r="H20" s="780" t="s">
        <v>1644</v>
      </c>
      <c r="I20" s="781">
        <v>30829.86</v>
      </c>
      <c r="J20" s="781">
        <v>47741.17</v>
      </c>
      <c r="K20" s="781">
        <v>46838.720000000001</v>
      </c>
      <c r="L20" s="781">
        <v>59092.4</v>
      </c>
      <c r="M20" s="781">
        <v>31337.79</v>
      </c>
      <c r="N20" s="781">
        <v>44921.8</v>
      </c>
      <c r="O20" s="781">
        <v>45728.05</v>
      </c>
      <c r="P20" s="781">
        <v>46930.94</v>
      </c>
      <c r="Q20" s="781">
        <v>44687.47</v>
      </c>
      <c r="R20" s="781">
        <v>47756.86</v>
      </c>
      <c r="S20" s="781">
        <v>72503.210000000006</v>
      </c>
      <c r="T20" s="781">
        <v>46227.13</v>
      </c>
      <c r="U20" s="782"/>
      <c r="V20" s="783" t="s">
        <v>2177</v>
      </c>
      <c r="W20" s="784"/>
    </row>
    <row r="21" spans="1:44" ht="15" customHeight="1">
      <c r="A21" s="786" t="s">
        <v>802</v>
      </c>
      <c r="B21" s="787" t="s">
        <v>802</v>
      </c>
      <c r="C21" s="788" t="s">
        <v>2178</v>
      </c>
      <c r="D21" s="733" t="s">
        <v>2179</v>
      </c>
      <c r="E21" s="746" t="s">
        <v>802</v>
      </c>
      <c r="F21" s="789">
        <v>9000</v>
      </c>
      <c r="G21" s="747">
        <v>10000</v>
      </c>
      <c r="H21" s="795" t="s">
        <v>703</v>
      </c>
      <c r="I21" s="797">
        <f>I19</f>
        <v>2000</v>
      </c>
      <c r="J21" s="797">
        <f t="shared" ref="J21:T21" si="3">J19</f>
        <v>0</v>
      </c>
      <c r="K21" s="797">
        <f t="shared" si="3"/>
        <v>0</v>
      </c>
      <c r="L21" s="797">
        <f t="shared" si="3"/>
        <v>0</v>
      </c>
      <c r="M21" s="797">
        <f t="shared" si="3"/>
        <v>0</v>
      </c>
      <c r="N21" s="797">
        <f t="shared" si="3"/>
        <v>2000</v>
      </c>
      <c r="O21" s="797">
        <f t="shared" si="3"/>
        <v>1000</v>
      </c>
      <c r="P21" s="797">
        <f t="shared" si="3"/>
        <v>1000</v>
      </c>
      <c r="Q21" s="797">
        <f t="shared" si="3"/>
        <v>1000</v>
      </c>
      <c r="R21" s="797">
        <f t="shared" si="3"/>
        <v>1000</v>
      </c>
      <c r="S21" s="797">
        <f t="shared" si="3"/>
        <v>1000</v>
      </c>
      <c r="T21" s="797">
        <f t="shared" si="3"/>
        <v>1000</v>
      </c>
      <c r="U21" s="357" t="s">
        <v>802</v>
      </c>
      <c r="V21" s="790" t="s">
        <v>802</v>
      </c>
      <c r="W21" s="791" t="s">
        <v>802</v>
      </c>
      <c r="X21" s="792" t="s">
        <v>802</v>
      </c>
      <c r="Y21" s="792" t="s">
        <v>802</v>
      </c>
      <c r="Z21" s="792" t="s">
        <v>802</v>
      </c>
      <c r="AA21" s="792" t="s">
        <v>802</v>
      </c>
      <c r="AB21" s="792" t="s">
        <v>802</v>
      </c>
      <c r="AC21" s="792" t="s">
        <v>802</v>
      </c>
      <c r="AD21" s="792" t="s">
        <v>802</v>
      </c>
      <c r="AE21" s="792" t="s">
        <v>802</v>
      </c>
      <c r="AF21" s="792" t="s">
        <v>802</v>
      </c>
      <c r="AG21" s="792" t="s">
        <v>802</v>
      </c>
      <c r="AH21" s="792" t="s">
        <v>802</v>
      </c>
      <c r="AI21" s="792" t="s">
        <v>802</v>
      </c>
      <c r="AJ21" s="792" t="s">
        <v>802</v>
      </c>
      <c r="AK21" s="792" t="s">
        <v>802</v>
      </c>
      <c r="AL21" s="792" t="s">
        <v>802</v>
      </c>
      <c r="AM21" s="792" t="s">
        <v>802</v>
      </c>
      <c r="AN21" s="792" t="s">
        <v>802</v>
      </c>
      <c r="AO21" s="792" t="s">
        <v>802</v>
      </c>
      <c r="AP21" s="792" t="s">
        <v>802</v>
      </c>
      <c r="AQ21" s="792" t="s">
        <v>802</v>
      </c>
      <c r="AR21" s="792" t="s">
        <v>802</v>
      </c>
    </row>
    <row r="22" spans="1:44" ht="15" customHeight="1">
      <c r="A22" s="786" t="s">
        <v>802</v>
      </c>
      <c r="B22" s="787" t="s">
        <v>802</v>
      </c>
      <c r="C22" s="793" t="s">
        <v>2180</v>
      </c>
      <c r="D22" s="322" t="s">
        <v>2179</v>
      </c>
      <c r="E22" s="737" t="s">
        <v>802</v>
      </c>
      <c r="F22" s="794">
        <v>268776.06</v>
      </c>
      <c r="G22" s="738">
        <v>487614.06</v>
      </c>
      <c r="H22" s="796" t="s">
        <v>703</v>
      </c>
      <c r="I22" s="798">
        <f>I18+(I20/1.1593)</f>
        <v>26593.513327007677</v>
      </c>
      <c r="J22" s="798">
        <f t="shared" ref="J22:T22" si="4">J18+(J20/1.1593)</f>
        <v>41321.031657034415</v>
      </c>
      <c r="K22" s="798">
        <f t="shared" si="4"/>
        <v>40482.587768480982</v>
      </c>
      <c r="L22" s="798">
        <f t="shared" si="4"/>
        <v>50972.483395152245</v>
      </c>
      <c r="M22" s="798">
        <f t="shared" si="4"/>
        <v>27031.648408522386</v>
      </c>
      <c r="N22" s="798">
        <f t="shared" si="4"/>
        <v>38789.072716294315</v>
      </c>
      <c r="O22" s="798">
        <f t="shared" si="4"/>
        <v>39444.535495557669</v>
      </c>
      <c r="P22" s="798">
        <f t="shared" si="4"/>
        <v>40522.135771586305</v>
      </c>
      <c r="Q22" s="798">
        <f t="shared" si="4"/>
        <v>38546.942120244974</v>
      </c>
      <c r="R22" s="798">
        <f t="shared" si="4"/>
        <v>41254.565686189941</v>
      </c>
      <c r="S22" s="798">
        <f t="shared" si="4"/>
        <v>62760.507202622277</v>
      </c>
      <c r="T22" s="798">
        <f t="shared" si="4"/>
        <v>39895.036660053476</v>
      </c>
      <c r="U22" s="357" t="s">
        <v>802</v>
      </c>
      <c r="V22" s="741" t="s">
        <v>802</v>
      </c>
      <c r="W22" s="791" t="s">
        <v>802</v>
      </c>
      <c r="X22" s="792" t="s">
        <v>802</v>
      </c>
      <c r="Y22" s="792" t="s">
        <v>802</v>
      </c>
      <c r="Z22" s="792" t="s">
        <v>802</v>
      </c>
      <c r="AA22" s="792" t="s">
        <v>802</v>
      </c>
      <c r="AB22" s="792" t="s">
        <v>802</v>
      </c>
      <c r="AC22" s="792" t="s">
        <v>802</v>
      </c>
      <c r="AD22" s="792" t="s">
        <v>802</v>
      </c>
      <c r="AE22" s="792" t="s">
        <v>802</v>
      </c>
      <c r="AF22" s="792" t="s">
        <v>802</v>
      </c>
      <c r="AG22" s="792" t="s">
        <v>802</v>
      </c>
      <c r="AH22" s="792" t="s">
        <v>802</v>
      </c>
      <c r="AI22" s="792" t="s">
        <v>802</v>
      </c>
      <c r="AJ22" s="792" t="s">
        <v>802</v>
      </c>
      <c r="AK22" s="792" t="s">
        <v>802</v>
      </c>
      <c r="AL22" s="792" t="s">
        <v>802</v>
      </c>
      <c r="AM22" s="792" t="s">
        <v>802</v>
      </c>
      <c r="AN22" s="792" t="s">
        <v>802</v>
      </c>
      <c r="AO22" s="792" t="s">
        <v>802</v>
      </c>
      <c r="AP22" s="792" t="s">
        <v>802</v>
      </c>
      <c r="AQ22" s="792" t="s">
        <v>802</v>
      </c>
      <c r="AR22" s="792" t="s">
        <v>802</v>
      </c>
    </row>
    <row r="23" spans="1:44" ht="15" customHeight="1">
      <c r="B23" s="15"/>
      <c r="C23" s="3" t="s">
        <v>2181</v>
      </c>
      <c r="D23" s="179"/>
      <c r="E23" s="266"/>
      <c r="F23" s="153">
        <v>0</v>
      </c>
      <c r="G23" s="59">
        <f t="shared" si="0"/>
        <v>30</v>
      </c>
      <c r="H23" s="128" t="s">
        <v>703</v>
      </c>
      <c r="I23" s="664"/>
      <c r="J23" s="664"/>
      <c r="K23" s="664"/>
      <c r="L23" s="664">
        <v>15</v>
      </c>
      <c r="M23" s="664">
        <v>7.5</v>
      </c>
      <c r="N23" s="664"/>
      <c r="O23" s="664">
        <v>2.5</v>
      </c>
      <c r="P23" s="664"/>
      <c r="Q23" s="664"/>
      <c r="R23" s="664">
        <v>2.5</v>
      </c>
      <c r="S23" s="664"/>
      <c r="T23" s="664">
        <v>2.5</v>
      </c>
      <c r="U23" s="17"/>
      <c r="V23" s="613" t="s">
        <v>2182</v>
      </c>
      <c r="W23" s="19"/>
    </row>
    <row r="24" spans="1:44" ht="15" customHeight="1">
      <c r="B24" s="15"/>
      <c r="C24" s="841" t="s">
        <v>2183</v>
      </c>
      <c r="D24" s="842"/>
      <c r="E24" s="843"/>
      <c r="F24" s="844" t="s">
        <v>656</v>
      </c>
      <c r="G24" s="845">
        <f t="shared" si="0"/>
        <v>1980</v>
      </c>
      <c r="H24" s="846" t="s">
        <v>1644</v>
      </c>
      <c r="I24" s="839">
        <v>135</v>
      </c>
      <c r="J24" s="840">
        <v>135</v>
      </c>
      <c r="K24" s="840">
        <v>360</v>
      </c>
      <c r="L24" s="840">
        <v>225</v>
      </c>
      <c r="M24" s="840">
        <v>0</v>
      </c>
      <c r="N24" s="840">
        <v>90</v>
      </c>
      <c r="O24" s="840">
        <v>90</v>
      </c>
      <c r="P24" s="840">
        <v>270</v>
      </c>
      <c r="Q24" s="840">
        <v>135</v>
      </c>
      <c r="R24" s="840">
        <v>315</v>
      </c>
      <c r="S24" s="840">
        <v>90</v>
      </c>
      <c r="T24" s="840">
        <v>135</v>
      </c>
      <c r="U24" s="17"/>
      <c r="V24" s="613"/>
      <c r="W24" s="19"/>
    </row>
    <row r="25" spans="1:44" ht="15" customHeight="1">
      <c r="A25" s="799" t="s">
        <v>802</v>
      </c>
      <c r="B25" s="800" t="s">
        <v>802</v>
      </c>
      <c r="C25" s="801" t="s">
        <v>2184</v>
      </c>
      <c r="D25" s="802" t="s">
        <v>802</v>
      </c>
      <c r="E25" s="803" t="s">
        <v>802</v>
      </c>
      <c r="F25" s="804">
        <v>522</v>
      </c>
      <c r="G25" s="779">
        <f>SUM(I25:T25)</f>
        <v>252</v>
      </c>
      <c r="H25" s="809" t="s">
        <v>1644</v>
      </c>
      <c r="I25" s="830">
        <v>0</v>
      </c>
      <c r="J25" s="831">
        <v>0</v>
      </c>
      <c r="K25" s="831">
        <v>0</v>
      </c>
      <c r="L25" s="831">
        <v>54</v>
      </c>
      <c r="M25" s="831">
        <v>54</v>
      </c>
      <c r="N25" s="831">
        <v>36</v>
      </c>
      <c r="O25" s="831">
        <v>0</v>
      </c>
      <c r="P25" s="831">
        <v>0</v>
      </c>
      <c r="Q25" s="831">
        <v>18</v>
      </c>
      <c r="R25" s="831">
        <v>36</v>
      </c>
      <c r="S25" s="831">
        <v>54</v>
      </c>
      <c r="T25" s="831">
        <v>0</v>
      </c>
      <c r="U25" s="805" t="s">
        <v>802</v>
      </c>
      <c r="V25" s="806" t="s">
        <v>2185</v>
      </c>
      <c r="W25" s="807" t="s">
        <v>802</v>
      </c>
      <c r="X25" s="808" t="s">
        <v>802</v>
      </c>
      <c r="Y25" s="808" t="s">
        <v>802</v>
      </c>
      <c r="Z25" s="808" t="s">
        <v>802</v>
      </c>
      <c r="AA25" s="808" t="s">
        <v>802</v>
      </c>
      <c r="AB25" s="808" t="s">
        <v>802</v>
      </c>
      <c r="AC25" s="808" t="s">
        <v>802</v>
      </c>
      <c r="AD25" s="808" t="s">
        <v>802</v>
      </c>
      <c r="AE25" s="808" t="s">
        <v>802</v>
      </c>
      <c r="AF25" s="808" t="s">
        <v>802</v>
      </c>
      <c r="AG25" s="808" t="s">
        <v>802</v>
      </c>
      <c r="AH25" s="808" t="s">
        <v>802</v>
      </c>
      <c r="AI25" s="808" t="s">
        <v>802</v>
      </c>
      <c r="AJ25" s="808" t="s">
        <v>802</v>
      </c>
      <c r="AK25" s="808" t="s">
        <v>802</v>
      </c>
      <c r="AL25" s="808" t="s">
        <v>802</v>
      </c>
      <c r="AM25" s="808" t="s">
        <v>802</v>
      </c>
      <c r="AN25" s="808" t="s">
        <v>802</v>
      </c>
      <c r="AO25" s="808" t="s">
        <v>802</v>
      </c>
      <c r="AP25" s="808" t="s">
        <v>802</v>
      </c>
      <c r="AQ25" s="808" t="s">
        <v>802</v>
      </c>
      <c r="AR25" s="808" t="s">
        <v>802</v>
      </c>
    </row>
    <row r="26" spans="1:44" ht="15" customHeight="1">
      <c r="A26" s="786" t="s">
        <v>802</v>
      </c>
      <c r="B26" s="787" t="s">
        <v>802</v>
      </c>
      <c r="C26" s="793" t="s">
        <v>2184</v>
      </c>
      <c r="D26" s="322" t="s">
        <v>2179</v>
      </c>
      <c r="E26" s="737" t="s">
        <v>802</v>
      </c>
      <c r="F26" s="794">
        <v>1023.53</v>
      </c>
      <c r="G26" s="296">
        <v>494.12</v>
      </c>
      <c r="H26" s="796" t="s">
        <v>703</v>
      </c>
      <c r="I26" s="798">
        <f>I25/0.51</f>
        <v>0</v>
      </c>
      <c r="J26" s="798">
        <f t="shared" ref="J26:T26" si="5">J25/0.51</f>
        <v>0</v>
      </c>
      <c r="K26" s="798">
        <f t="shared" si="5"/>
        <v>0</v>
      </c>
      <c r="L26" s="798">
        <f t="shared" si="5"/>
        <v>105.88235294117646</v>
      </c>
      <c r="M26" s="798">
        <f t="shared" si="5"/>
        <v>105.88235294117646</v>
      </c>
      <c r="N26" s="798">
        <f t="shared" si="5"/>
        <v>70.588235294117652</v>
      </c>
      <c r="O26" s="798">
        <f t="shared" si="5"/>
        <v>0</v>
      </c>
      <c r="P26" s="798">
        <f t="shared" si="5"/>
        <v>0</v>
      </c>
      <c r="Q26" s="798">
        <f t="shared" si="5"/>
        <v>35.294117647058826</v>
      </c>
      <c r="R26" s="798">
        <f t="shared" si="5"/>
        <v>70.588235294117652</v>
      </c>
      <c r="S26" s="798">
        <f t="shared" si="5"/>
        <v>105.88235294117646</v>
      </c>
      <c r="T26" s="798">
        <f t="shared" si="5"/>
        <v>0</v>
      </c>
      <c r="U26" s="357" t="s">
        <v>802</v>
      </c>
      <c r="V26" s="741" t="s">
        <v>802</v>
      </c>
      <c r="W26" s="791" t="s">
        <v>802</v>
      </c>
      <c r="X26" s="792" t="s">
        <v>802</v>
      </c>
      <c r="Y26" s="792" t="s">
        <v>802</v>
      </c>
      <c r="Z26" s="792" t="s">
        <v>802</v>
      </c>
      <c r="AA26" s="792" t="s">
        <v>802</v>
      </c>
      <c r="AB26" s="792" t="s">
        <v>802</v>
      </c>
      <c r="AC26" s="792" t="s">
        <v>802</v>
      </c>
      <c r="AD26" s="792" t="s">
        <v>802</v>
      </c>
      <c r="AE26" s="792" t="s">
        <v>802</v>
      </c>
      <c r="AF26" s="792" t="s">
        <v>802</v>
      </c>
      <c r="AG26" s="792" t="s">
        <v>802</v>
      </c>
      <c r="AH26" s="792" t="s">
        <v>802</v>
      </c>
      <c r="AI26" s="792" t="s">
        <v>802</v>
      </c>
      <c r="AJ26" s="792" t="s">
        <v>802</v>
      </c>
      <c r="AK26" s="792" t="s">
        <v>802</v>
      </c>
      <c r="AL26" s="792" t="s">
        <v>802</v>
      </c>
      <c r="AM26" s="792" t="s">
        <v>802</v>
      </c>
      <c r="AN26" s="792" t="s">
        <v>802</v>
      </c>
      <c r="AO26" s="792" t="s">
        <v>802</v>
      </c>
      <c r="AP26" s="792" t="s">
        <v>802</v>
      </c>
      <c r="AQ26" s="792" t="s">
        <v>802</v>
      </c>
      <c r="AR26" s="792" t="s">
        <v>802</v>
      </c>
    </row>
    <row r="27" spans="1:44" ht="15" customHeight="1">
      <c r="B27" s="15"/>
      <c r="C27" s="3" t="s">
        <v>2186</v>
      </c>
      <c r="D27" s="6"/>
      <c r="E27" s="266"/>
      <c r="F27" s="153">
        <v>0</v>
      </c>
      <c r="G27" s="59">
        <f t="shared" si="0"/>
        <v>2750</v>
      </c>
      <c r="H27" s="128" t="s">
        <v>1644</v>
      </c>
      <c r="I27" s="662">
        <v>500</v>
      </c>
      <c r="J27" s="662">
        <v>250</v>
      </c>
      <c r="K27" s="662"/>
      <c r="L27" s="662"/>
      <c r="M27" s="662">
        <v>250</v>
      </c>
      <c r="N27" s="662">
        <v>250</v>
      </c>
      <c r="O27" s="662">
        <v>250</v>
      </c>
      <c r="P27" s="662">
        <v>250</v>
      </c>
      <c r="Q27" s="662">
        <v>500</v>
      </c>
      <c r="R27" s="662">
        <v>500</v>
      </c>
      <c r="S27" s="662"/>
      <c r="T27" s="662"/>
      <c r="U27" s="17"/>
      <c r="V27" s="613" t="s">
        <v>2187</v>
      </c>
      <c r="W27" s="19"/>
    </row>
    <row r="28" spans="1:44" ht="15" customHeight="1">
      <c r="B28" s="15"/>
      <c r="C28" s="3" t="s">
        <v>2188</v>
      </c>
      <c r="D28" s="6"/>
      <c r="E28" s="266"/>
      <c r="F28" s="153">
        <v>21000</v>
      </c>
      <c r="G28" s="59">
        <f t="shared" si="0"/>
        <v>5000</v>
      </c>
      <c r="H28" s="128" t="s">
        <v>703</v>
      </c>
      <c r="I28" s="662">
        <v>2000</v>
      </c>
      <c r="J28" s="662"/>
      <c r="K28" s="662"/>
      <c r="L28" s="662"/>
      <c r="M28" s="662"/>
      <c r="N28" s="662">
        <v>3000</v>
      </c>
      <c r="O28" s="662"/>
      <c r="P28" s="662"/>
      <c r="Q28" s="662"/>
      <c r="R28" s="662"/>
      <c r="S28" s="662"/>
      <c r="T28" s="662"/>
      <c r="U28" s="17"/>
      <c r="V28" s="613" t="s">
        <v>2189</v>
      </c>
      <c r="W28" s="19"/>
    </row>
    <row r="29" spans="1:44" ht="15" customHeight="1">
      <c r="B29" s="15"/>
      <c r="C29" s="3" t="s">
        <v>2190</v>
      </c>
      <c r="D29" s="6"/>
      <c r="E29" s="266"/>
      <c r="F29" s="153">
        <v>0</v>
      </c>
      <c r="G29" s="59">
        <f>SUM(I29:T29)</f>
        <v>840</v>
      </c>
      <c r="H29" s="128" t="s">
        <v>1644</v>
      </c>
      <c r="I29" s="706"/>
      <c r="J29" s="706"/>
      <c r="K29" s="706"/>
      <c r="L29" s="706"/>
      <c r="M29" s="706"/>
      <c r="N29" s="706"/>
      <c r="O29" s="706"/>
      <c r="P29" s="706"/>
      <c r="Q29" s="729">
        <v>200</v>
      </c>
      <c r="R29" s="729"/>
      <c r="S29" s="729">
        <v>640</v>
      </c>
      <c r="T29" s="706"/>
      <c r="U29" s="17"/>
      <c r="V29" s="613" t="s">
        <v>2191</v>
      </c>
      <c r="W29" s="19"/>
    </row>
    <row r="30" spans="1:44" s="785" customFormat="1" ht="15" customHeight="1">
      <c r="A30" s="773"/>
      <c r="B30" s="774"/>
      <c r="C30" s="775" t="s">
        <v>2192</v>
      </c>
      <c r="D30" s="776"/>
      <c r="E30" s="810" t="s">
        <v>2193</v>
      </c>
      <c r="F30" s="778">
        <v>5327094.84</v>
      </c>
      <c r="G30" s="779">
        <v>4344508.2300000004</v>
      </c>
      <c r="H30" s="780" t="s">
        <v>1644</v>
      </c>
      <c r="I30" s="781">
        <v>397210</v>
      </c>
      <c r="J30" s="781">
        <v>452341</v>
      </c>
      <c r="K30" s="781">
        <v>397477</v>
      </c>
      <c r="L30" s="781">
        <v>421473</v>
      </c>
      <c r="M30" s="781">
        <v>390123</v>
      </c>
      <c r="N30" s="781">
        <v>328811</v>
      </c>
      <c r="O30" s="781">
        <v>319737</v>
      </c>
      <c r="P30" s="781">
        <v>440067</v>
      </c>
      <c r="Q30" s="781">
        <v>402928</v>
      </c>
      <c r="R30" s="781">
        <v>435107</v>
      </c>
      <c r="S30" s="781">
        <v>359234</v>
      </c>
      <c r="T30" s="815">
        <v>386770</v>
      </c>
      <c r="U30" s="782"/>
      <c r="V30" s="783" t="s">
        <v>2194</v>
      </c>
      <c r="W30" s="784"/>
    </row>
    <row r="31" spans="1:44" ht="15" customHeight="1">
      <c r="B31" s="15"/>
      <c r="C31" s="3" t="s">
        <v>2195</v>
      </c>
      <c r="D31" s="6" t="s">
        <v>2179</v>
      </c>
      <c r="E31" s="266"/>
      <c r="F31" s="153">
        <v>1678.03</v>
      </c>
      <c r="G31" s="59">
        <v>1368.52</v>
      </c>
      <c r="H31" s="128" t="s">
        <v>615</v>
      </c>
      <c r="I31" s="811">
        <f>(I30*0.315)/1000</f>
        <v>125.12115</v>
      </c>
      <c r="J31" s="811">
        <f t="shared" ref="J31:T31" si="6">(J30*0.315)/1000</f>
        <v>142.487415</v>
      </c>
      <c r="K31" s="811">
        <f t="shared" si="6"/>
        <v>125.20525500000001</v>
      </c>
      <c r="L31" s="811">
        <f t="shared" si="6"/>
        <v>132.76399499999999</v>
      </c>
      <c r="M31" s="811">
        <f t="shared" si="6"/>
        <v>122.888745</v>
      </c>
      <c r="N31" s="811">
        <f t="shared" si="6"/>
        <v>103.57546499999999</v>
      </c>
      <c r="O31" s="811">
        <f t="shared" si="6"/>
        <v>100.71715500000001</v>
      </c>
      <c r="P31" s="811">
        <f t="shared" si="6"/>
        <v>138.621105</v>
      </c>
      <c r="Q31" s="811">
        <f t="shared" si="6"/>
        <v>126.92232000000001</v>
      </c>
      <c r="R31" s="811">
        <f t="shared" si="6"/>
        <v>137.05870499999997</v>
      </c>
      <c r="S31" s="811">
        <f t="shared" si="6"/>
        <v>113.15871000000001</v>
      </c>
      <c r="T31" s="811">
        <f t="shared" si="6"/>
        <v>121.83255</v>
      </c>
      <c r="U31" s="17"/>
      <c r="V31" s="613"/>
      <c r="W31" s="19"/>
    </row>
    <row r="32" spans="1:44" ht="15" customHeight="1">
      <c r="B32" s="15"/>
      <c r="C32" s="3" t="s">
        <v>2196</v>
      </c>
      <c r="D32" s="6"/>
      <c r="E32" s="160"/>
      <c r="F32" s="153">
        <v>20</v>
      </c>
      <c r="G32" s="59">
        <f t="shared" si="0"/>
        <v>40</v>
      </c>
      <c r="H32" s="128" t="s">
        <v>703</v>
      </c>
      <c r="I32" s="663"/>
      <c r="J32" s="663"/>
      <c r="K32" s="663">
        <v>20</v>
      </c>
      <c r="L32" s="663"/>
      <c r="M32" s="663">
        <v>20</v>
      </c>
      <c r="N32" s="663"/>
      <c r="O32" s="663"/>
      <c r="P32" s="663"/>
      <c r="Q32" s="663"/>
      <c r="R32" s="663"/>
      <c r="S32" s="663"/>
      <c r="T32" s="663"/>
      <c r="U32" s="17"/>
      <c r="V32" s="613" t="s">
        <v>2197</v>
      </c>
      <c r="W32" s="19"/>
    </row>
    <row r="33" spans="1:23" s="785" customFormat="1" ht="15" customHeight="1">
      <c r="A33" s="773"/>
      <c r="B33" s="774"/>
      <c r="C33" s="775" t="s">
        <v>2198</v>
      </c>
      <c r="D33" s="776"/>
      <c r="E33" s="300"/>
      <c r="F33" s="778">
        <v>300</v>
      </c>
      <c r="G33" s="779">
        <f t="shared" si="0"/>
        <v>300</v>
      </c>
      <c r="H33" s="780" t="s">
        <v>1644</v>
      </c>
      <c r="I33" s="813"/>
      <c r="J33" s="813"/>
      <c r="K33" s="813"/>
      <c r="L33" s="813"/>
      <c r="M33" s="813">
        <v>300</v>
      </c>
      <c r="N33" s="813"/>
      <c r="O33" s="813"/>
      <c r="P33" s="813"/>
      <c r="Q33" s="813"/>
      <c r="R33" s="813"/>
      <c r="S33" s="813"/>
      <c r="T33" s="813"/>
      <c r="U33" s="782"/>
      <c r="V33" s="783" t="s">
        <v>2199</v>
      </c>
      <c r="W33" s="784"/>
    </row>
    <row r="34" spans="1:23" ht="15" customHeight="1">
      <c r="B34" s="15"/>
      <c r="C34" s="193" t="s">
        <v>2198</v>
      </c>
      <c r="D34" s="790" t="s">
        <v>2179</v>
      </c>
      <c r="E34" s="803" t="s">
        <v>2200</v>
      </c>
      <c r="F34" s="153">
        <v>200.23</v>
      </c>
      <c r="G34" s="59">
        <f t="shared" ref="G34" si="7">SUM(I34:T34)</f>
        <v>200.22692384702663</v>
      </c>
      <c r="H34" s="128" t="s">
        <v>703</v>
      </c>
      <c r="I34" s="812">
        <f>I33/1.4983</f>
        <v>0</v>
      </c>
      <c r="J34" s="812">
        <f t="shared" ref="J34:T34" si="8">J33/1.4983</f>
        <v>0</v>
      </c>
      <c r="K34" s="812">
        <f t="shared" si="8"/>
        <v>0</v>
      </c>
      <c r="L34" s="812">
        <f t="shared" si="8"/>
        <v>0</v>
      </c>
      <c r="M34" s="812">
        <f t="shared" si="8"/>
        <v>200.22692384702663</v>
      </c>
      <c r="N34" s="812">
        <f t="shared" si="8"/>
        <v>0</v>
      </c>
      <c r="O34" s="812">
        <f t="shared" si="8"/>
        <v>0</v>
      </c>
      <c r="P34" s="812">
        <f t="shared" si="8"/>
        <v>0</v>
      </c>
      <c r="Q34" s="812">
        <f t="shared" si="8"/>
        <v>0</v>
      </c>
      <c r="R34" s="812">
        <f t="shared" si="8"/>
        <v>0</v>
      </c>
      <c r="S34" s="812">
        <f t="shared" si="8"/>
        <v>0</v>
      </c>
      <c r="T34" s="812">
        <f t="shared" si="8"/>
        <v>0</v>
      </c>
      <c r="U34" s="17"/>
      <c r="V34" s="613" t="s">
        <v>2199</v>
      </c>
      <c r="W34" s="19"/>
    </row>
    <row r="35" spans="1:23" ht="15" customHeight="1">
      <c r="B35" s="15"/>
      <c r="C35" s="193" t="s">
        <v>2201</v>
      </c>
      <c r="D35" s="179"/>
      <c r="E35" s="160"/>
      <c r="F35" s="153">
        <v>0</v>
      </c>
      <c r="G35" s="59">
        <f t="shared" si="0"/>
        <v>3.5</v>
      </c>
      <c r="H35" s="128" t="s">
        <v>1644</v>
      </c>
      <c r="I35" s="662"/>
      <c r="J35" s="662"/>
      <c r="K35" s="662"/>
      <c r="L35" s="662"/>
      <c r="M35" s="730">
        <v>0.5</v>
      </c>
      <c r="N35" s="662"/>
      <c r="O35" s="662"/>
      <c r="P35" s="662"/>
      <c r="Q35" s="662">
        <v>2</v>
      </c>
      <c r="R35" s="662"/>
      <c r="S35" s="662">
        <v>1</v>
      </c>
      <c r="T35" s="662"/>
      <c r="U35" s="17"/>
      <c r="V35" s="613" t="s">
        <v>2202</v>
      </c>
      <c r="W35" s="19"/>
    </row>
    <row r="36" spans="1:23" ht="15" customHeight="1">
      <c r="B36" s="15"/>
      <c r="C36" s="193" t="s">
        <v>2203</v>
      </c>
      <c r="D36" s="179"/>
      <c r="E36" s="160"/>
      <c r="F36" s="153">
        <v>0</v>
      </c>
      <c r="G36" s="59">
        <f t="shared" si="0"/>
        <v>0</v>
      </c>
      <c r="H36" s="128"/>
      <c r="I36" s="662"/>
      <c r="J36" s="662"/>
      <c r="K36" s="662"/>
      <c r="L36" s="662"/>
      <c r="M36" s="662"/>
      <c r="N36" s="662"/>
      <c r="O36" s="662"/>
      <c r="P36" s="662"/>
      <c r="Q36" s="662"/>
      <c r="R36" s="662"/>
      <c r="S36" s="662"/>
      <c r="T36" s="662"/>
      <c r="U36" s="17"/>
      <c r="V36" s="613" t="s">
        <v>2204</v>
      </c>
      <c r="W36" s="19"/>
    </row>
    <row r="37" spans="1:23" ht="15" customHeight="1">
      <c r="B37" s="15"/>
      <c r="C37" s="193" t="s">
        <v>2205</v>
      </c>
      <c r="D37" s="179"/>
      <c r="E37" s="160"/>
      <c r="F37" s="153">
        <v>0</v>
      </c>
      <c r="G37" s="59">
        <f t="shared" si="0"/>
        <v>0</v>
      </c>
      <c r="H37" s="128"/>
      <c r="I37" s="662"/>
      <c r="J37" s="662"/>
      <c r="K37" s="662"/>
      <c r="L37" s="662"/>
      <c r="M37" s="662"/>
      <c r="N37" s="662"/>
      <c r="O37" s="662"/>
      <c r="P37" s="662"/>
      <c r="Q37" s="662"/>
      <c r="R37" s="662"/>
      <c r="S37" s="662"/>
      <c r="T37" s="662"/>
      <c r="U37" s="17"/>
      <c r="V37" s="613" t="s">
        <v>2206</v>
      </c>
      <c r="W37" s="19"/>
    </row>
    <row r="38" spans="1:23">
      <c r="B38" s="15"/>
      <c r="C38" s="17"/>
      <c r="D38" s="17"/>
      <c r="E38" s="17"/>
      <c r="F38" s="17"/>
      <c r="G38" s="17"/>
      <c r="H38" s="17"/>
      <c r="I38" s="313"/>
      <c r="J38" s="313"/>
      <c r="K38" s="313"/>
      <c r="L38" s="313"/>
      <c r="M38" s="313"/>
      <c r="N38" s="313"/>
      <c r="O38" s="313"/>
      <c r="P38" s="313"/>
      <c r="Q38" s="313"/>
      <c r="R38" s="313"/>
      <c r="S38" s="313"/>
      <c r="T38" s="313"/>
      <c r="U38" s="17"/>
      <c r="V38" s="17"/>
      <c r="W38" s="19"/>
    </row>
    <row r="39" spans="1:23">
      <c r="B39" s="15"/>
      <c r="C39" s="96" t="s">
        <v>2207</v>
      </c>
      <c r="D39" s="17"/>
      <c r="E39" s="17"/>
      <c r="F39" s="17"/>
      <c r="G39" s="17"/>
      <c r="H39" s="17"/>
      <c r="I39" s="665" t="s">
        <v>574</v>
      </c>
      <c r="J39" s="665" t="s">
        <v>575</v>
      </c>
      <c r="K39" s="665" t="s">
        <v>576</v>
      </c>
      <c r="L39" s="665" t="s">
        <v>577</v>
      </c>
      <c r="M39" s="665" t="s">
        <v>578</v>
      </c>
      <c r="N39" s="665" t="s">
        <v>579</v>
      </c>
      <c r="O39" s="665" t="s">
        <v>580</v>
      </c>
      <c r="P39" s="665" t="s">
        <v>581</v>
      </c>
      <c r="Q39" s="665" t="s">
        <v>582</v>
      </c>
      <c r="R39" s="665" t="s">
        <v>583</v>
      </c>
      <c r="S39" s="665" t="s">
        <v>584</v>
      </c>
      <c r="T39" s="665" t="s">
        <v>585</v>
      </c>
      <c r="U39" s="17"/>
      <c r="V39" s="17"/>
      <c r="W39" s="19"/>
    </row>
    <row r="40" spans="1:23" ht="15" customHeight="1">
      <c r="B40" s="15"/>
      <c r="C40" s="193" t="s">
        <v>2208</v>
      </c>
      <c r="D40" s="179"/>
      <c r="E40" s="299"/>
      <c r="F40" s="153">
        <v>66471</v>
      </c>
      <c r="G40" s="59">
        <f t="shared" ref="G40:G49" si="9">SUM(I40:T40)</f>
        <v>126394</v>
      </c>
      <c r="H40" s="241" t="s">
        <v>703</v>
      </c>
      <c r="I40" s="662">
        <v>14340</v>
      </c>
      <c r="J40" s="662">
        <v>4037</v>
      </c>
      <c r="K40" s="662">
        <v>12029</v>
      </c>
      <c r="L40" s="662">
        <v>14498</v>
      </c>
      <c r="M40" s="662">
        <v>8278</v>
      </c>
      <c r="N40" s="662">
        <v>7310</v>
      </c>
      <c r="O40" s="662">
        <v>10564</v>
      </c>
      <c r="P40" s="662">
        <v>12180</v>
      </c>
      <c r="Q40" s="662">
        <v>8928</v>
      </c>
      <c r="R40" s="662">
        <v>8570</v>
      </c>
      <c r="S40" s="662">
        <v>11309</v>
      </c>
      <c r="T40" s="662">
        <v>14351</v>
      </c>
      <c r="U40" s="17"/>
      <c r="V40" s="614" t="s">
        <v>2209</v>
      </c>
      <c r="W40" s="19"/>
    </row>
    <row r="41" spans="1:23" ht="15" customHeight="1">
      <c r="B41" s="15"/>
      <c r="C41" s="193" t="s">
        <v>2208</v>
      </c>
      <c r="D41" s="179"/>
      <c r="E41" s="299"/>
      <c r="F41" s="153">
        <v>226.5</v>
      </c>
      <c r="G41" s="59">
        <f t="shared" si="9"/>
        <v>201404</v>
      </c>
      <c r="H41" s="241" t="s">
        <v>703</v>
      </c>
      <c r="I41" s="662">
        <v>20010</v>
      </c>
      <c r="J41" s="662">
        <v>26005</v>
      </c>
      <c r="K41" s="662">
        <v>16005</v>
      </c>
      <c r="L41" s="662">
        <v>12005</v>
      </c>
      <c r="M41" s="662">
        <v>26400</v>
      </c>
      <c r="N41" s="662">
        <v>14096</v>
      </c>
      <c r="O41" s="662">
        <v>16850</v>
      </c>
      <c r="P41" s="662">
        <v>10826</v>
      </c>
      <c r="Q41" s="662">
        <v>10000</v>
      </c>
      <c r="R41" s="662">
        <v>17900</v>
      </c>
      <c r="S41" s="662">
        <v>7297</v>
      </c>
      <c r="T41" s="662">
        <v>24010</v>
      </c>
      <c r="U41" s="17"/>
      <c r="V41" s="615" t="s">
        <v>2210</v>
      </c>
      <c r="W41" s="19"/>
    </row>
    <row r="42" spans="1:23" ht="15" customHeight="1">
      <c r="B42" s="15"/>
      <c r="C42" s="193" t="s">
        <v>2208</v>
      </c>
      <c r="D42" s="179"/>
      <c r="E42" s="299"/>
      <c r="F42" s="153">
        <v>50</v>
      </c>
      <c r="G42" s="59">
        <f t="shared" si="9"/>
        <v>55</v>
      </c>
      <c r="H42" s="241" t="s">
        <v>703</v>
      </c>
      <c r="I42" s="662">
        <v>15</v>
      </c>
      <c r="J42" s="662"/>
      <c r="K42" s="662"/>
      <c r="L42" s="662">
        <v>20</v>
      </c>
      <c r="M42" s="662"/>
      <c r="N42" s="662">
        <v>20</v>
      </c>
      <c r="O42" s="662"/>
      <c r="P42" s="662"/>
      <c r="Q42" s="662"/>
      <c r="R42" s="662"/>
      <c r="S42" s="662"/>
      <c r="T42" s="662"/>
      <c r="U42" s="17"/>
      <c r="V42" s="615" t="s">
        <v>2211</v>
      </c>
      <c r="W42" s="19"/>
    </row>
    <row r="43" spans="1:23" ht="15" customHeight="1">
      <c r="B43" s="15"/>
      <c r="C43" s="193" t="s">
        <v>2208</v>
      </c>
      <c r="D43" s="179"/>
      <c r="E43" s="300"/>
      <c r="F43" s="153">
        <v>120</v>
      </c>
      <c r="G43" s="59">
        <f t="shared" si="9"/>
        <v>80</v>
      </c>
      <c r="H43" s="241" t="s">
        <v>703</v>
      </c>
      <c r="I43" s="662"/>
      <c r="J43" s="662"/>
      <c r="K43" s="662"/>
      <c r="L43" s="662">
        <v>20</v>
      </c>
      <c r="M43" s="662"/>
      <c r="N43" s="662"/>
      <c r="O43" s="662">
        <v>20</v>
      </c>
      <c r="P43" s="662"/>
      <c r="Q43" s="662"/>
      <c r="R43" s="662">
        <v>40</v>
      </c>
      <c r="S43" s="662"/>
      <c r="T43" s="662"/>
      <c r="U43" s="17"/>
      <c r="V43" s="615" t="s">
        <v>2212</v>
      </c>
      <c r="W43" s="19"/>
    </row>
    <row r="44" spans="1:23" ht="15" customHeight="1">
      <c r="B44" s="15"/>
      <c r="C44" s="193" t="s">
        <v>2208</v>
      </c>
      <c r="D44" s="179"/>
      <c r="E44" s="299"/>
      <c r="F44" s="153">
        <v>5</v>
      </c>
      <c r="G44" s="59">
        <f t="shared" si="9"/>
        <v>209</v>
      </c>
      <c r="H44" s="241" t="s">
        <v>703</v>
      </c>
      <c r="I44" s="662">
        <v>209</v>
      </c>
      <c r="J44" s="662"/>
      <c r="K44" s="662"/>
      <c r="L44" s="662"/>
      <c r="M44" s="662"/>
      <c r="N44" s="662"/>
      <c r="O44" s="662"/>
      <c r="P44" s="662"/>
      <c r="Q44" s="662"/>
      <c r="R44" s="662"/>
      <c r="S44" s="662"/>
      <c r="T44" s="662"/>
      <c r="U44" s="17"/>
      <c r="V44" s="614" t="s">
        <v>2213</v>
      </c>
      <c r="W44" s="19"/>
    </row>
    <row r="45" spans="1:23" ht="15" customHeight="1">
      <c r="B45" s="15"/>
      <c r="C45" s="193" t="s">
        <v>2214</v>
      </c>
      <c r="D45" s="179"/>
      <c r="E45" s="299"/>
      <c r="F45" s="153">
        <v>0</v>
      </c>
      <c r="G45" s="59">
        <f t="shared" si="9"/>
        <v>430.16999999999996</v>
      </c>
      <c r="H45" s="241" t="s">
        <v>1644</v>
      </c>
      <c r="I45" s="662">
        <v>11.420000000000002</v>
      </c>
      <c r="J45" s="662">
        <v>23.95</v>
      </c>
      <c r="K45" s="662">
        <v>18.700000000000003</v>
      </c>
      <c r="L45" s="662">
        <v>63.3</v>
      </c>
      <c r="M45" s="662">
        <v>42.9</v>
      </c>
      <c r="N45" s="662">
        <v>9.5999999999999961</v>
      </c>
      <c r="O45" s="662">
        <v>63.199999999999996</v>
      </c>
      <c r="P45" s="662">
        <v>10.600000000000001</v>
      </c>
      <c r="Q45" s="662">
        <v>45.449999999999996</v>
      </c>
      <c r="R45" s="662">
        <v>20.049999999999997</v>
      </c>
      <c r="S45" s="662">
        <v>33.349999999999994</v>
      </c>
      <c r="T45" s="662">
        <v>87.649999999999991</v>
      </c>
      <c r="U45" s="17"/>
      <c r="V45" s="615" t="s">
        <v>2215</v>
      </c>
      <c r="W45" s="19"/>
    </row>
    <row r="46" spans="1:23" ht="15" customHeight="1">
      <c r="B46" s="15"/>
      <c r="C46" s="193" t="s">
        <v>2216</v>
      </c>
      <c r="D46" s="179"/>
      <c r="E46" s="299"/>
      <c r="F46" s="153">
        <v>60870</v>
      </c>
      <c r="G46" s="59">
        <f t="shared" si="9"/>
        <v>36049.53</v>
      </c>
      <c r="H46" s="241" t="s">
        <v>1644</v>
      </c>
      <c r="I46" s="662">
        <v>6175.8</v>
      </c>
      <c r="J46" s="662">
        <v>2079.2000000000007</v>
      </c>
      <c r="K46" s="662">
        <v>6006.4500000000016</v>
      </c>
      <c r="L46" s="662">
        <v>3068.65</v>
      </c>
      <c r="M46" s="662">
        <v>2773.55</v>
      </c>
      <c r="N46" s="662">
        <v>3996.3999999999996</v>
      </c>
      <c r="O46" s="662">
        <v>1700.3000000000002</v>
      </c>
      <c r="P46" s="662">
        <v>1004.5499999999997</v>
      </c>
      <c r="Q46" s="662">
        <v>2499.6000000000004</v>
      </c>
      <c r="R46" s="662">
        <v>2023.2800000000004</v>
      </c>
      <c r="S46" s="662">
        <v>2745.2500000000009</v>
      </c>
      <c r="T46" s="662">
        <v>1976.5000000000014</v>
      </c>
      <c r="U46" s="17"/>
      <c r="V46" s="615" t="s">
        <v>2217</v>
      </c>
      <c r="W46" s="19"/>
    </row>
    <row r="47" spans="1:23" ht="15" customHeight="1">
      <c r="B47" s="15"/>
      <c r="C47" s="193" t="s">
        <v>2218</v>
      </c>
      <c r="D47" s="179"/>
      <c r="E47" s="299"/>
      <c r="F47" s="153">
        <v>124299</v>
      </c>
      <c r="G47" s="59">
        <f t="shared" si="9"/>
        <v>174565</v>
      </c>
      <c r="H47" s="241" t="s">
        <v>703</v>
      </c>
      <c r="I47" s="662">
        <v>16980</v>
      </c>
      <c r="J47" s="662">
        <v>15025</v>
      </c>
      <c r="K47" s="662">
        <v>11569</v>
      </c>
      <c r="L47" s="662">
        <v>17105</v>
      </c>
      <c r="M47" s="662">
        <v>16800</v>
      </c>
      <c r="N47" s="662">
        <v>12025</v>
      </c>
      <c r="O47" s="662">
        <v>13858</v>
      </c>
      <c r="P47" s="662">
        <v>13138</v>
      </c>
      <c r="Q47" s="662">
        <v>14020</v>
      </c>
      <c r="R47" s="662">
        <v>11418</v>
      </c>
      <c r="S47" s="662">
        <v>4209</v>
      </c>
      <c r="T47" s="662">
        <v>28418</v>
      </c>
      <c r="U47" s="17"/>
      <c r="V47" s="615" t="s">
        <v>2219</v>
      </c>
      <c r="W47" s="19"/>
    </row>
    <row r="48" spans="1:23" ht="15" customHeight="1">
      <c r="B48" s="15"/>
      <c r="C48" s="193" t="s">
        <v>2220</v>
      </c>
      <c r="D48" s="179"/>
      <c r="E48" s="299"/>
      <c r="F48" s="153">
        <v>0</v>
      </c>
      <c r="G48" s="59">
        <f t="shared" si="9"/>
        <v>1350</v>
      </c>
      <c r="H48" s="241" t="s">
        <v>1644</v>
      </c>
      <c r="I48" s="662">
        <v>50</v>
      </c>
      <c r="J48" s="662">
        <v>100</v>
      </c>
      <c r="K48" s="662">
        <v>75</v>
      </c>
      <c r="L48" s="662">
        <v>50</v>
      </c>
      <c r="M48" s="662">
        <v>100</v>
      </c>
      <c r="N48" s="662">
        <v>200</v>
      </c>
      <c r="O48" s="662"/>
      <c r="P48" s="662"/>
      <c r="Q48" s="662">
        <v>650</v>
      </c>
      <c r="R48" s="662"/>
      <c r="S48" s="662">
        <v>25</v>
      </c>
      <c r="T48" s="662">
        <v>100</v>
      </c>
      <c r="U48" s="17"/>
      <c r="V48" s="615" t="s">
        <v>2221</v>
      </c>
      <c r="W48" s="19"/>
    </row>
    <row r="49" spans="3:44">
      <c r="C49" s="841" t="s">
        <v>2222</v>
      </c>
      <c r="D49" s="849"/>
      <c r="E49" s="850"/>
      <c r="F49" s="851">
        <v>591.4</v>
      </c>
      <c r="G49" s="845">
        <f t="shared" si="9"/>
        <v>558.79999999999995</v>
      </c>
      <c r="H49" s="852" t="s">
        <v>1945</v>
      </c>
      <c r="I49" s="848">
        <v>56</v>
      </c>
      <c r="J49" s="848">
        <v>35</v>
      </c>
      <c r="K49" s="848">
        <v>42</v>
      </c>
      <c r="L49" s="848">
        <v>101.2</v>
      </c>
      <c r="M49" s="848">
        <v>7</v>
      </c>
      <c r="N49" s="848">
        <v>77</v>
      </c>
      <c r="O49" s="848">
        <v>35</v>
      </c>
      <c r="P49" s="848">
        <v>2.2000000000000002</v>
      </c>
      <c r="Q49" s="848">
        <v>74.2</v>
      </c>
      <c r="R49" s="848">
        <v>28</v>
      </c>
      <c r="S49" s="848">
        <v>35</v>
      </c>
      <c r="T49" s="848">
        <v>66.2</v>
      </c>
      <c r="U49" s="17"/>
      <c r="V49" s="615" t="s">
        <v>2223</v>
      </c>
      <c r="W49" s="19"/>
    </row>
    <row r="50" spans="3:44">
      <c r="C50" s="2"/>
      <c r="D50" s="2"/>
      <c r="E50" s="2"/>
      <c r="F50" s="2"/>
      <c r="G50" s="2"/>
      <c r="H50" s="2"/>
      <c r="I50" s="2"/>
      <c r="J50" s="2"/>
      <c r="K50" s="2"/>
      <c r="L50" s="2"/>
      <c r="M50" s="2"/>
      <c r="N50" s="2"/>
      <c r="O50" s="2"/>
      <c r="P50" s="2"/>
      <c r="Q50" s="2"/>
      <c r="R50" s="2"/>
      <c r="S50" s="2"/>
      <c r="T50" s="2"/>
      <c r="U50" s="2"/>
      <c r="V50" s="2"/>
      <c r="W50" s="21"/>
    </row>
    <row r="51" spans="3:44" ht="18">
      <c r="C51" s="25" t="s">
        <v>737</v>
      </c>
    </row>
    <row r="53" spans="3:44" s="575" customFormat="1" ht="25.5">
      <c r="C53" s="638" t="s">
        <v>2224</v>
      </c>
      <c r="D53" s="638" t="s">
        <v>2225</v>
      </c>
      <c r="E53" s="639" t="s">
        <v>284</v>
      </c>
      <c r="F53" s="638" t="s">
        <v>2226</v>
      </c>
      <c r="G53" s="638" t="s">
        <v>2227</v>
      </c>
      <c r="H53" s="638" t="s">
        <v>2228</v>
      </c>
      <c r="I53" s="638" t="s">
        <v>2229</v>
      </c>
      <c r="J53" s="640" t="s">
        <v>2230</v>
      </c>
      <c r="K53" s="640" t="s">
        <v>2231</v>
      </c>
      <c r="L53" s="641" t="s">
        <v>2232</v>
      </c>
      <c r="N53" s="575" t="s">
        <v>2233</v>
      </c>
      <c r="O53" s="652" t="s">
        <v>2234</v>
      </c>
      <c r="AE53" s="1" t="s">
        <v>2235</v>
      </c>
      <c r="AF53" s="653"/>
      <c r="AG53" s="653"/>
      <c r="AH53" s="653"/>
      <c r="AI53" s="653"/>
      <c r="AJ53" s="653"/>
      <c r="AK53" s="653"/>
      <c r="AL53" s="653"/>
      <c r="AM53" s="653"/>
      <c r="AN53" s="653"/>
      <c r="AO53" s="209"/>
      <c r="AP53" s="209"/>
      <c r="AQ53" s="209"/>
    </row>
    <row r="54" spans="3:44" hidden="1">
      <c r="C54" s="582" t="s">
        <v>2472</v>
      </c>
      <c r="D54" s="605">
        <v>900351</v>
      </c>
      <c r="E54" s="605" t="s">
        <v>2237</v>
      </c>
      <c r="F54" s="583" t="s">
        <v>2238</v>
      </c>
      <c r="G54" s="584" t="s">
        <v>2281</v>
      </c>
      <c r="H54" s="585">
        <v>45517</v>
      </c>
      <c r="I54" s="583" t="s">
        <v>1585</v>
      </c>
      <c r="J54" s="586">
        <v>1</v>
      </c>
      <c r="K54" s="586">
        <v>190</v>
      </c>
      <c r="L54" s="636">
        <v>190</v>
      </c>
      <c r="N54" s="626" t="s">
        <v>2240</v>
      </c>
      <c r="O54" s="626" t="s">
        <v>2079</v>
      </c>
      <c r="P54"/>
      <c r="Q54"/>
      <c r="R54"/>
      <c r="S54"/>
      <c r="T54"/>
      <c r="U54"/>
      <c r="V54"/>
      <c r="W54"/>
      <c r="X54"/>
      <c r="Y54"/>
      <c r="Z54"/>
      <c r="AA54" s="631"/>
      <c r="AB54" s="575"/>
      <c r="AC54" s="575"/>
      <c r="AD54" s="575"/>
      <c r="AE54" s="628"/>
      <c r="AF54" s="628"/>
      <c r="AG54" s="628"/>
      <c r="AH54" s="628"/>
      <c r="AI54" s="628"/>
      <c r="AJ54" s="628"/>
      <c r="AK54" s="628"/>
      <c r="AL54" s="628"/>
      <c r="AM54" s="628"/>
      <c r="AN54" s="628"/>
      <c r="AO54" s="628"/>
      <c r="AP54" s="628"/>
      <c r="AQ54" s="628"/>
      <c r="AR54" s="632"/>
    </row>
    <row r="55" spans="3:44" hidden="1">
      <c r="C55" s="587" t="s">
        <v>2472</v>
      </c>
      <c r="D55" s="606">
        <v>900351</v>
      </c>
      <c r="E55" s="606" t="s">
        <v>2237</v>
      </c>
      <c r="F55" s="588" t="s">
        <v>2238</v>
      </c>
      <c r="G55" s="589"/>
      <c r="H55" s="590">
        <v>45589</v>
      </c>
      <c r="I55" s="588" t="s">
        <v>1585</v>
      </c>
      <c r="J55" s="591">
        <v>1</v>
      </c>
      <c r="K55" s="591">
        <v>190</v>
      </c>
      <c r="L55" s="637">
        <v>190</v>
      </c>
      <c r="N55" s="626" t="s">
        <v>2241</v>
      </c>
      <c r="O55" s="654" t="s">
        <v>574</v>
      </c>
      <c r="P55" s="654" t="s">
        <v>575</v>
      </c>
      <c r="Q55" s="654" t="s">
        <v>576</v>
      </c>
      <c r="R55" s="654" t="s">
        <v>577</v>
      </c>
      <c r="S55" s="654" t="s">
        <v>578</v>
      </c>
      <c r="T55" s="654" t="s">
        <v>579</v>
      </c>
      <c r="U55" s="654" t="s">
        <v>580</v>
      </c>
      <c r="V55" s="654" t="s">
        <v>581</v>
      </c>
      <c r="W55" s="654" t="s">
        <v>582</v>
      </c>
      <c r="X55" s="654" t="s">
        <v>583</v>
      </c>
      <c r="Y55" s="654" t="s">
        <v>584</v>
      </c>
      <c r="Z55" s="654" t="s">
        <v>585</v>
      </c>
      <c r="AA55" s="631" t="s">
        <v>2242</v>
      </c>
      <c r="AB55" s="575"/>
      <c r="AC55" s="575"/>
      <c r="AD55" s="575"/>
      <c r="AE55" s="629"/>
      <c r="AF55" s="656" t="s">
        <v>574</v>
      </c>
      <c r="AG55" s="656" t="s">
        <v>575</v>
      </c>
      <c r="AH55" s="656" t="s">
        <v>576</v>
      </c>
      <c r="AI55" s="656" t="s">
        <v>577</v>
      </c>
      <c r="AJ55" s="656" t="s">
        <v>578</v>
      </c>
      <c r="AK55" s="656" t="s">
        <v>579</v>
      </c>
      <c r="AL55" s="656" t="s">
        <v>580</v>
      </c>
      <c r="AM55" s="656" t="s">
        <v>581</v>
      </c>
      <c r="AN55" s="656" t="s">
        <v>582</v>
      </c>
      <c r="AO55" s="656" t="s">
        <v>583</v>
      </c>
      <c r="AP55" s="656" t="s">
        <v>584</v>
      </c>
      <c r="AQ55" s="656" t="s">
        <v>585</v>
      </c>
      <c r="AR55" s="633" t="s">
        <v>2242</v>
      </c>
    </row>
    <row r="56" spans="3:44" hidden="1">
      <c r="C56" s="587" t="s">
        <v>2472</v>
      </c>
      <c r="D56" s="606">
        <v>900351</v>
      </c>
      <c r="E56" s="606" t="s">
        <v>2237</v>
      </c>
      <c r="F56" s="588" t="s">
        <v>2238</v>
      </c>
      <c r="G56" s="589"/>
      <c r="H56" s="590">
        <v>45601</v>
      </c>
      <c r="I56" s="588" t="s">
        <v>1585</v>
      </c>
      <c r="J56" s="591">
        <v>1</v>
      </c>
      <c r="K56" s="591">
        <v>190</v>
      </c>
      <c r="L56" s="637">
        <v>190</v>
      </c>
      <c r="N56" s="627" t="s">
        <v>2168</v>
      </c>
      <c r="O56" s="655">
        <v>2020</v>
      </c>
      <c r="P56" s="655">
        <v>6000</v>
      </c>
      <c r="Q56" s="655"/>
      <c r="R56" s="655">
        <v>2000</v>
      </c>
      <c r="S56" s="655"/>
      <c r="T56" s="655">
        <v>1000</v>
      </c>
      <c r="U56" s="655">
        <v>1000</v>
      </c>
      <c r="V56" s="655">
        <v>1020</v>
      </c>
      <c r="W56" s="655">
        <v>4000</v>
      </c>
      <c r="X56" s="655"/>
      <c r="Y56" s="655">
        <v>2000</v>
      </c>
      <c r="Z56" s="655">
        <v>6040</v>
      </c>
      <c r="AA56" s="651">
        <v>25080</v>
      </c>
      <c r="AB56" s="652"/>
      <c r="AC56" s="652"/>
      <c r="AD56" s="652"/>
      <c r="AE56" s="627" t="s">
        <v>2168</v>
      </c>
      <c r="AF56" s="655">
        <v>0</v>
      </c>
      <c r="AG56" s="655">
        <v>1500</v>
      </c>
      <c r="AH56" s="655">
        <v>0</v>
      </c>
      <c r="AI56" s="655">
        <v>3000</v>
      </c>
      <c r="AJ56" s="655">
        <v>0</v>
      </c>
      <c r="AK56" s="655">
        <v>1500</v>
      </c>
      <c r="AL56" s="655">
        <v>3000</v>
      </c>
      <c r="AM56" s="655">
        <v>3000</v>
      </c>
      <c r="AN56" s="655">
        <v>3000</v>
      </c>
      <c r="AO56" s="655">
        <v>1500</v>
      </c>
      <c r="AP56" s="655">
        <v>1500</v>
      </c>
      <c r="AQ56" s="655">
        <v>1500</v>
      </c>
      <c r="AR56" s="651">
        <f>SUM(AF56:AQ56)</f>
        <v>19500</v>
      </c>
    </row>
    <row r="57" spans="3:44" hidden="1">
      <c r="C57" s="587" t="s">
        <v>2472</v>
      </c>
      <c r="D57" s="606">
        <v>900351</v>
      </c>
      <c r="E57" s="606" t="s">
        <v>2237</v>
      </c>
      <c r="F57" s="588" t="s">
        <v>2238</v>
      </c>
      <c r="G57" s="589"/>
      <c r="H57" s="590">
        <v>45663</v>
      </c>
      <c r="I57" s="588" t="s">
        <v>1585</v>
      </c>
      <c r="J57" s="591">
        <v>1</v>
      </c>
      <c r="K57" s="591">
        <v>190</v>
      </c>
      <c r="L57" s="637">
        <v>190</v>
      </c>
      <c r="N57" s="627" t="s">
        <v>2172</v>
      </c>
      <c r="O57" s="655"/>
      <c r="P57" s="655">
        <v>140</v>
      </c>
      <c r="Q57" s="655">
        <v>80</v>
      </c>
      <c r="R57" s="655"/>
      <c r="S57" s="655"/>
      <c r="T57" s="655">
        <v>40</v>
      </c>
      <c r="U57" s="655"/>
      <c r="V57" s="655">
        <v>40</v>
      </c>
      <c r="W57" s="655"/>
      <c r="X57" s="655">
        <v>60</v>
      </c>
      <c r="Y57" s="655">
        <v>220</v>
      </c>
      <c r="Z57" s="655">
        <v>20</v>
      </c>
      <c r="AA57" s="651">
        <v>600</v>
      </c>
      <c r="AB57" s="652"/>
      <c r="AC57" s="652"/>
      <c r="AD57" s="652"/>
      <c r="AE57" s="627" t="s">
        <v>2172</v>
      </c>
      <c r="AF57" s="655">
        <v>80</v>
      </c>
      <c r="AG57" s="655">
        <v>20</v>
      </c>
      <c r="AH57" s="655">
        <v>120</v>
      </c>
      <c r="AI57" s="655">
        <v>40</v>
      </c>
      <c r="AJ57" s="655"/>
      <c r="AK57" s="655">
        <v>140</v>
      </c>
      <c r="AL57" s="655">
        <v>120</v>
      </c>
      <c r="AM57" s="655">
        <v>80</v>
      </c>
      <c r="AN57" s="655">
        <v>80</v>
      </c>
      <c r="AO57" s="655">
        <v>180</v>
      </c>
      <c r="AP57" s="655">
        <v>40</v>
      </c>
      <c r="AQ57" s="655">
        <v>40</v>
      </c>
      <c r="AR57" s="651">
        <f t="shared" ref="AR57:AR74" si="10">SUM(AF57:AQ57)</f>
        <v>940</v>
      </c>
    </row>
    <row r="58" spans="3:44" hidden="1">
      <c r="C58" s="587" t="s">
        <v>2472</v>
      </c>
      <c r="D58" s="606">
        <v>900351</v>
      </c>
      <c r="E58" s="606" t="s">
        <v>2237</v>
      </c>
      <c r="F58" s="588" t="s">
        <v>2238</v>
      </c>
      <c r="G58" s="589"/>
      <c r="H58" s="590">
        <v>45729</v>
      </c>
      <c r="I58" s="588" t="s">
        <v>1585</v>
      </c>
      <c r="J58" s="591">
        <v>1</v>
      </c>
      <c r="K58" s="591">
        <v>190</v>
      </c>
      <c r="L58" s="637">
        <v>190</v>
      </c>
      <c r="N58" s="627" t="s">
        <v>2174</v>
      </c>
      <c r="O58" s="655">
        <v>2000</v>
      </c>
      <c r="P58" s="655"/>
      <c r="Q58" s="655"/>
      <c r="R58" s="655"/>
      <c r="S58" s="655"/>
      <c r="T58" s="655">
        <v>2000</v>
      </c>
      <c r="U58" s="655">
        <v>1000</v>
      </c>
      <c r="V58" s="655">
        <v>1000</v>
      </c>
      <c r="W58" s="655">
        <v>1000</v>
      </c>
      <c r="X58" s="655">
        <v>1000</v>
      </c>
      <c r="Y58" s="655">
        <v>1000</v>
      </c>
      <c r="Z58" s="655">
        <v>1000</v>
      </c>
      <c r="AA58" s="651">
        <v>10000</v>
      </c>
      <c r="AB58" s="652"/>
      <c r="AC58" s="652"/>
      <c r="AD58" s="652"/>
      <c r="AE58" s="627" t="s">
        <v>2174</v>
      </c>
      <c r="AF58" s="655"/>
      <c r="AG58" s="655">
        <v>1000</v>
      </c>
      <c r="AH58" s="655">
        <v>1000</v>
      </c>
      <c r="AI58" s="655">
        <v>1000</v>
      </c>
      <c r="AJ58" s="655">
        <v>1000</v>
      </c>
      <c r="AK58" s="655"/>
      <c r="AL58" s="655"/>
      <c r="AM58" s="655"/>
      <c r="AN58" s="655"/>
      <c r="AO58" s="655">
        <v>1000</v>
      </c>
      <c r="AP58" s="655">
        <v>3000</v>
      </c>
      <c r="AQ58" s="655"/>
      <c r="AR58" s="651">
        <f t="shared" si="10"/>
        <v>8000</v>
      </c>
    </row>
    <row r="59" spans="3:44" hidden="1">
      <c r="C59" s="587" t="s">
        <v>2472</v>
      </c>
      <c r="D59" s="606">
        <v>900351</v>
      </c>
      <c r="E59" s="606" t="s">
        <v>2237</v>
      </c>
      <c r="F59" s="588" t="s">
        <v>2238</v>
      </c>
      <c r="G59" s="589"/>
      <c r="H59" s="590">
        <v>45807</v>
      </c>
      <c r="I59" s="588" t="s">
        <v>1585</v>
      </c>
      <c r="J59" s="591">
        <v>3</v>
      </c>
      <c r="K59" s="591">
        <v>190</v>
      </c>
      <c r="L59" s="637">
        <v>570</v>
      </c>
      <c r="N59" s="627" t="s">
        <v>2176</v>
      </c>
      <c r="O59" s="655">
        <v>30829.86</v>
      </c>
      <c r="P59" s="655">
        <v>47741.17</v>
      </c>
      <c r="Q59" s="655">
        <v>46838.720000000001</v>
      </c>
      <c r="R59" s="655">
        <v>59092.4</v>
      </c>
      <c r="S59" s="655">
        <v>31337.79</v>
      </c>
      <c r="T59" s="655">
        <v>44921.8</v>
      </c>
      <c r="U59" s="655">
        <v>45728.05</v>
      </c>
      <c r="V59" s="655">
        <v>46930.94</v>
      </c>
      <c r="W59" s="655">
        <v>44687.47</v>
      </c>
      <c r="X59" s="655">
        <v>47756.86</v>
      </c>
      <c r="Y59" s="655">
        <v>72503.210000000006</v>
      </c>
      <c r="Z59" s="655">
        <v>46227.13</v>
      </c>
      <c r="AA59" s="651">
        <v>564595.39999999991</v>
      </c>
      <c r="AB59" s="652"/>
      <c r="AC59" s="652"/>
      <c r="AD59" s="652"/>
      <c r="AE59" s="627" t="s">
        <v>2176</v>
      </c>
      <c r="AF59" s="655">
        <v>15349.9</v>
      </c>
      <c r="AG59" s="655">
        <v>23000</v>
      </c>
      <c r="AH59" s="655">
        <v>41187</v>
      </c>
      <c r="AI59" s="655">
        <v>29564.45</v>
      </c>
      <c r="AJ59" s="655">
        <v>26853.5</v>
      </c>
      <c r="AK59" s="655">
        <v>27385.21</v>
      </c>
      <c r="AL59" s="655">
        <v>40769.22</v>
      </c>
      <c r="AM59" s="655">
        <v>106367.24</v>
      </c>
      <c r="AN59" s="655">
        <v>35751.35</v>
      </c>
      <c r="AO59" s="655">
        <v>40198.94</v>
      </c>
      <c r="AP59" s="655">
        <v>28998.68</v>
      </c>
      <c r="AQ59" s="655">
        <v>43014.34</v>
      </c>
      <c r="AR59" s="651">
        <f t="shared" si="10"/>
        <v>458439.82999999996</v>
      </c>
    </row>
    <row r="60" spans="3:44" hidden="1">
      <c r="C60" s="587" t="s">
        <v>2472</v>
      </c>
      <c r="D60" s="606">
        <v>900351</v>
      </c>
      <c r="E60" s="606" t="s">
        <v>2237</v>
      </c>
      <c r="F60" s="588" t="s">
        <v>2238</v>
      </c>
      <c r="G60" s="589"/>
      <c r="H60" s="590">
        <v>45810</v>
      </c>
      <c r="I60" s="588" t="s">
        <v>1585</v>
      </c>
      <c r="J60" s="591">
        <v>1</v>
      </c>
      <c r="K60" s="591">
        <v>190</v>
      </c>
      <c r="L60" s="637">
        <v>190</v>
      </c>
      <c r="N60" s="627" t="s">
        <v>2181</v>
      </c>
      <c r="O60" s="655"/>
      <c r="P60" s="655"/>
      <c r="Q60" s="655"/>
      <c r="R60" s="655">
        <v>15</v>
      </c>
      <c r="S60" s="655">
        <v>7.5</v>
      </c>
      <c r="T60" s="655"/>
      <c r="U60" s="655">
        <v>2.5</v>
      </c>
      <c r="V60" s="655"/>
      <c r="W60" s="655"/>
      <c r="X60" s="655">
        <v>2.5</v>
      </c>
      <c r="Y60" s="655"/>
      <c r="Z60" s="655">
        <v>2.5</v>
      </c>
      <c r="AA60" s="651">
        <v>30</v>
      </c>
      <c r="AB60" s="652"/>
      <c r="AC60" s="652"/>
      <c r="AD60" s="652"/>
      <c r="AE60" s="627" t="s">
        <v>2181</v>
      </c>
      <c r="AF60" s="655"/>
      <c r="AG60" s="655"/>
      <c r="AH60" s="655"/>
      <c r="AI60" s="655"/>
      <c r="AJ60" s="655"/>
      <c r="AK60" s="655"/>
      <c r="AL60" s="655"/>
      <c r="AM60" s="655"/>
      <c r="AN60" s="655"/>
      <c r="AO60" s="655"/>
      <c r="AP60" s="655"/>
      <c r="AQ60" s="655"/>
      <c r="AR60" s="651">
        <f t="shared" si="10"/>
        <v>0</v>
      </c>
    </row>
    <row r="61" spans="3:44" hidden="1">
      <c r="C61" s="587" t="s">
        <v>2470</v>
      </c>
      <c r="D61" s="606">
        <v>140909</v>
      </c>
      <c r="E61" s="606" t="s">
        <v>2237</v>
      </c>
      <c r="F61" s="588" t="s">
        <v>2238</v>
      </c>
      <c r="G61" s="931" t="s">
        <v>2239</v>
      </c>
      <c r="H61" s="590">
        <v>45724</v>
      </c>
      <c r="I61" s="588" t="s">
        <v>1585</v>
      </c>
      <c r="J61" s="591">
        <v>1</v>
      </c>
      <c r="K61" s="591">
        <v>190</v>
      </c>
      <c r="L61" s="637">
        <v>190</v>
      </c>
      <c r="N61" s="659" t="s">
        <v>2186</v>
      </c>
      <c r="O61" s="660">
        <v>500</v>
      </c>
      <c r="P61" s="660">
        <v>250</v>
      </c>
      <c r="Q61" s="660"/>
      <c r="R61" s="660"/>
      <c r="S61" s="660">
        <v>250</v>
      </c>
      <c r="T61" s="660">
        <v>250</v>
      </c>
      <c r="U61" s="660">
        <v>250</v>
      </c>
      <c r="V61" s="660">
        <v>250</v>
      </c>
      <c r="W61" s="660">
        <v>500</v>
      </c>
      <c r="X61" s="660">
        <v>500</v>
      </c>
      <c r="Y61" s="660"/>
      <c r="Z61" s="660"/>
      <c r="AA61" s="661">
        <v>2750</v>
      </c>
      <c r="AB61" s="652"/>
      <c r="AC61" s="652"/>
      <c r="AD61" s="652"/>
      <c r="AE61" s="659" t="s">
        <v>2186</v>
      </c>
      <c r="AF61" s="660">
        <v>2000</v>
      </c>
      <c r="AG61" s="660">
        <v>1000</v>
      </c>
      <c r="AH61" s="660">
        <v>1000</v>
      </c>
      <c r="AI61" s="660">
        <v>4000</v>
      </c>
      <c r="AJ61" s="660">
        <v>2000</v>
      </c>
      <c r="AK61" s="660">
        <v>3000</v>
      </c>
      <c r="AL61" s="660">
        <v>1000</v>
      </c>
      <c r="AM61" s="660">
        <v>2000</v>
      </c>
      <c r="AN61" s="660">
        <v>2000</v>
      </c>
      <c r="AO61" s="660">
        <v>2000</v>
      </c>
      <c r="AP61" s="660">
        <v>1000</v>
      </c>
      <c r="AQ61" s="660"/>
      <c r="AR61" s="661">
        <f t="shared" si="10"/>
        <v>21000</v>
      </c>
    </row>
    <row r="62" spans="3:44" hidden="1">
      <c r="C62" s="587" t="s">
        <v>2470</v>
      </c>
      <c r="D62" s="606">
        <v>140909</v>
      </c>
      <c r="E62" s="606" t="s">
        <v>2237</v>
      </c>
      <c r="F62" s="588" t="s">
        <v>2238</v>
      </c>
      <c r="G62" s="589"/>
      <c r="H62" s="590">
        <v>45724</v>
      </c>
      <c r="I62" s="588" t="s">
        <v>1585</v>
      </c>
      <c r="J62" s="591">
        <v>1</v>
      </c>
      <c r="K62" s="591">
        <v>190</v>
      </c>
      <c r="L62" s="637">
        <v>190</v>
      </c>
      <c r="N62" s="627" t="s">
        <v>2188</v>
      </c>
      <c r="O62" s="655">
        <v>2000</v>
      </c>
      <c r="P62" s="655"/>
      <c r="Q62" s="655"/>
      <c r="R62" s="655"/>
      <c r="S62" s="655"/>
      <c r="T62" s="655">
        <v>3000</v>
      </c>
      <c r="U62" s="655"/>
      <c r="V62" s="655"/>
      <c r="W62" s="655"/>
      <c r="X62" s="655"/>
      <c r="Y62" s="655"/>
      <c r="Z62" s="655"/>
      <c r="AA62" s="651">
        <v>5000</v>
      </c>
      <c r="AB62" s="652"/>
      <c r="AC62" s="652"/>
      <c r="AD62" s="652"/>
      <c r="AE62" s="627" t="s">
        <v>2188</v>
      </c>
      <c r="AF62" s="655"/>
      <c r="AG62" s="655"/>
      <c r="AH62" s="655"/>
      <c r="AI62" s="655"/>
      <c r="AJ62" s="655"/>
      <c r="AK62" s="655"/>
      <c r="AL62" s="655"/>
      <c r="AM62" s="655"/>
      <c r="AN62" s="655"/>
      <c r="AO62" s="655"/>
      <c r="AP62" s="655"/>
      <c r="AQ62" s="655"/>
      <c r="AR62" s="651">
        <f t="shared" si="10"/>
        <v>0</v>
      </c>
    </row>
    <row r="63" spans="3:44" hidden="1">
      <c r="C63" s="587" t="s">
        <v>2470</v>
      </c>
      <c r="D63" s="606">
        <v>140909</v>
      </c>
      <c r="E63" s="606" t="s">
        <v>2237</v>
      </c>
      <c r="F63" s="588" t="s">
        <v>2238</v>
      </c>
      <c r="G63" s="589"/>
      <c r="H63" s="590">
        <v>45727</v>
      </c>
      <c r="I63" s="588" t="s">
        <v>1585</v>
      </c>
      <c r="J63" s="591">
        <v>4</v>
      </c>
      <c r="K63" s="591">
        <v>190</v>
      </c>
      <c r="L63" s="637">
        <v>760</v>
      </c>
      <c r="N63" s="627" t="s">
        <v>2196</v>
      </c>
      <c r="O63" s="655"/>
      <c r="P63" s="655"/>
      <c r="Q63" s="655">
        <v>20</v>
      </c>
      <c r="R63" s="655"/>
      <c r="S63" s="655">
        <v>20</v>
      </c>
      <c r="T63" s="655"/>
      <c r="U63" s="655"/>
      <c r="V63" s="655"/>
      <c r="W63" s="655"/>
      <c r="X63" s="655"/>
      <c r="Y63" s="655"/>
      <c r="Z63" s="655"/>
      <c r="AA63" s="651">
        <v>40</v>
      </c>
      <c r="AB63" s="652"/>
      <c r="AC63" s="652"/>
      <c r="AD63" s="652"/>
      <c r="AE63" s="627" t="s">
        <v>2196</v>
      </c>
      <c r="AF63" s="655"/>
      <c r="AG63" s="655"/>
      <c r="AH63" s="655"/>
      <c r="AI63" s="655"/>
      <c r="AJ63" s="655"/>
      <c r="AK63" s="655"/>
      <c r="AL63" s="655"/>
      <c r="AM63" s="655"/>
      <c r="AN63" s="655">
        <v>20</v>
      </c>
      <c r="AO63" s="655"/>
      <c r="AP63" s="655"/>
      <c r="AQ63" s="655"/>
      <c r="AR63" s="651">
        <f t="shared" si="10"/>
        <v>20</v>
      </c>
    </row>
    <row r="64" spans="3:44" hidden="1">
      <c r="C64" s="587" t="s">
        <v>2470</v>
      </c>
      <c r="D64" s="606">
        <v>140909</v>
      </c>
      <c r="E64" s="606" t="s">
        <v>2237</v>
      </c>
      <c r="F64" s="588" t="s">
        <v>2238</v>
      </c>
      <c r="G64" s="589"/>
      <c r="H64" s="590">
        <v>45747</v>
      </c>
      <c r="I64" s="588" t="s">
        <v>1585</v>
      </c>
      <c r="J64" s="591">
        <v>2</v>
      </c>
      <c r="K64" s="591">
        <v>190</v>
      </c>
      <c r="L64" s="637">
        <v>380</v>
      </c>
      <c r="N64" s="627" t="s">
        <v>2198</v>
      </c>
      <c r="O64" s="655"/>
      <c r="P64" s="655"/>
      <c r="Q64" s="655"/>
      <c r="R64" s="655"/>
      <c r="S64" s="655">
        <v>300</v>
      </c>
      <c r="T64" s="655"/>
      <c r="U64" s="655"/>
      <c r="V64" s="655"/>
      <c r="W64" s="655"/>
      <c r="X64" s="655"/>
      <c r="Y64" s="655"/>
      <c r="Z64" s="655"/>
      <c r="AA64" s="651">
        <v>300</v>
      </c>
      <c r="AB64" s="652"/>
      <c r="AC64" s="652"/>
      <c r="AD64" s="652"/>
      <c r="AE64" s="627" t="s">
        <v>2198</v>
      </c>
      <c r="AF64" s="655"/>
      <c r="AG64" s="655"/>
      <c r="AH64" s="655"/>
      <c r="AI64" s="655"/>
      <c r="AJ64" s="655"/>
      <c r="AK64" s="655"/>
      <c r="AL64" s="655">
        <v>300</v>
      </c>
      <c r="AM64" s="655"/>
      <c r="AN64" s="655"/>
      <c r="AO64" s="655"/>
      <c r="AP64" s="655"/>
      <c r="AQ64" s="655"/>
      <c r="AR64" s="651">
        <f t="shared" si="10"/>
        <v>300</v>
      </c>
    </row>
    <row r="65" spans="3:44" hidden="1">
      <c r="C65" s="587" t="s">
        <v>2470</v>
      </c>
      <c r="D65" s="606">
        <v>140909</v>
      </c>
      <c r="E65" s="606" t="s">
        <v>2237</v>
      </c>
      <c r="F65" s="588" t="s">
        <v>2238</v>
      </c>
      <c r="G65" s="589"/>
      <c r="H65" s="590">
        <v>45776</v>
      </c>
      <c r="I65" s="588" t="s">
        <v>1585</v>
      </c>
      <c r="J65" s="591">
        <v>1</v>
      </c>
      <c r="K65" s="591">
        <v>190</v>
      </c>
      <c r="L65" s="637">
        <v>190</v>
      </c>
      <c r="N65" s="627" t="s">
        <v>2201</v>
      </c>
      <c r="O65" s="655"/>
      <c r="P65" s="655"/>
      <c r="Q65" s="655"/>
      <c r="R65" s="655"/>
      <c r="S65" s="655">
        <v>0.5</v>
      </c>
      <c r="T65" s="655"/>
      <c r="U65" s="655"/>
      <c r="V65" s="655"/>
      <c r="W65" s="655">
        <v>2</v>
      </c>
      <c r="X65" s="655"/>
      <c r="Y65" s="655">
        <v>1</v>
      </c>
      <c r="Z65" s="655"/>
      <c r="AA65" s="651">
        <v>3.5</v>
      </c>
      <c r="AB65" s="652"/>
      <c r="AC65" s="652"/>
      <c r="AD65" s="652"/>
      <c r="AE65" s="627" t="s">
        <v>2201</v>
      </c>
      <c r="AF65" s="655"/>
      <c r="AG65" s="655"/>
      <c r="AH65" s="655"/>
      <c r="AI65" s="655"/>
      <c r="AJ65" s="655"/>
      <c r="AK65" s="655"/>
      <c r="AL65" s="655"/>
      <c r="AM65" s="655"/>
      <c r="AN65" s="655"/>
      <c r="AO65" s="655"/>
      <c r="AP65" s="655"/>
      <c r="AQ65" s="655"/>
      <c r="AR65" s="651">
        <f t="shared" si="10"/>
        <v>0</v>
      </c>
    </row>
    <row r="66" spans="3:44" hidden="1">
      <c r="C66" s="587" t="s">
        <v>2470</v>
      </c>
      <c r="D66" s="606">
        <v>140909</v>
      </c>
      <c r="E66" s="606" t="s">
        <v>2237</v>
      </c>
      <c r="F66" s="588" t="s">
        <v>2238</v>
      </c>
      <c r="G66" s="589"/>
      <c r="H66" s="590">
        <v>45795</v>
      </c>
      <c r="I66" s="588" t="s">
        <v>1585</v>
      </c>
      <c r="J66" s="591">
        <v>2</v>
      </c>
      <c r="K66" s="591">
        <v>190</v>
      </c>
      <c r="L66" s="637">
        <v>380</v>
      </c>
      <c r="N66" s="659" t="s">
        <v>2243</v>
      </c>
      <c r="O66" s="660">
        <v>14340</v>
      </c>
      <c r="P66" s="660">
        <v>4037</v>
      </c>
      <c r="Q66" s="660">
        <v>12029</v>
      </c>
      <c r="R66" s="660">
        <v>14498</v>
      </c>
      <c r="S66" s="660">
        <v>8278</v>
      </c>
      <c r="T66" s="660">
        <v>7310</v>
      </c>
      <c r="U66" s="660">
        <v>10564</v>
      </c>
      <c r="V66" s="660">
        <v>12180</v>
      </c>
      <c r="W66" s="660">
        <v>8928</v>
      </c>
      <c r="X66" s="660">
        <v>8570</v>
      </c>
      <c r="Y66" s="660">
        <v>11309</v>
      </c>
      <c r="Z66" s="660">
        <v>14351</v>
      </c>
      <c r="AA66" s="661">
        <v>126394</v>
      </c>
      <c r="AB66" s="652"/>
      <c r="AC66" s="652"/>
      <c r="AD66" s="652"/>
      <c r="AE66" s="659" t="s">
        <v>2208</v>
      </c>
      <c r="AF66" s="660">
        <v>5939</v>
      </c>
      <c r="AG66" s="660">
        <v>7881</v>
      </c>
      <c r="AH66" s="660">
        <v>4638</v>
      </c>
      <c r="AI66" s="660">
        <v>800</v>
      </c>
      <c r="AJ66" s="660">
        <v>2537</v>
      </c>
      <c r="AK66" s="660">
        <v>4642</v>
      </c>
      <c r="AL66" s="660">
        <v>3388</v>
      </c>
      <c r="AM66" s="660">
        <v>8978</v>
      </c>
      <c r="AN66" s="660">
        <v>10959</v>
      </c>
      <c r="AO66" s="660">
        <v>7064</v>
      </c>
      <c r="AP66" s="660">
        <v>6266</v>
      </c>
      <c r="AQ66" s="660">
        <v>3379</v>
      </c>
      <c r="AR66" s="661">
        <f t="shared" si="10"/>
        <v>66471</v>
      </c>
    </row>
    <row r="67" spans="3:44" hidden="1">
      <c r="C67" s="587" t="s">
        <v>2470</v>
      </c>
      <c r="D67" s="606">
        <v>140909</v>
      </c>
      <c r="E67" s="606" t="s">
        <v>2237</v>
      </c>
      <c r="F67" s="588" t="s">
        <v>2238</v>
      </c>
      <c r="G67" s="589"/>
      <c r="H67" s="590">
        <v>45808</v>
      </c>
      <c r="I67" s="588" t="s">
        <v>1585</v>
      </c>
      <c r="J67" s="591">
        <v>3</v>
      </c>
      <c r="K67" s="591">
        <v>190</v>
      </c>
      <c r="L67" s="637">
        <v>570</v>
      </c>
      <c r="N67" s="659" t="s">
        <v>2244</v>
      </c>
      <c r="O67" s="660">
        <v>20010</v>
      </c>
      <c r="P67" s="660">
        <v>26005</v>
      </c>
      <c r="Q67" s="660">
        <v>16005</v>
      </c>
      <c r="R67" s="660">
        <v>12005</v>
      </c>
      <c r="S67" s="660">
        <v>26400</v>
      </c>
      <c r="T67" s="660">
        <v>14096</v>
      </c>
      <c r="U67" s="660">
        <v>16850</v>
      </c>
      <c r="V67" s="660">
        <v>10826</v>
      </c>
      <c r="W67" s="660">
        <v>10000</v>
      </c>
      <c r="X67" s="660">
        <v>17900</v>
      </c>
      <c r="Y67" s="660">
        <v>7297</v>
      </c>
      <c r="Z67" s="660">
        <v>24010</v>
      </c>
      <c r="AA67" s="661">
        <v>201404</v>
      </c>
      <c r="AB67" s="652"/>
      <c r="AC67" s="652"/>
      <c r="AD67" s="652"/>
      <c r="AE67" s="659" t="s">
        <v>2208</v>
      </c>
      <c r="AF67" s="660"/>
      <c r="AG67" s="660"/>
      <c r="AH67" s="660"/>
      <c r="AI67" s="660"/>
      <c r="AJ67" s="660"/>
      <c r="AK67" s="660">
        <v>14</v>
      </c>
      <c r="AL67" s="660"/>
      <c r="AM67" s="660">
        <v>3.5</v>
      </c>
      <c r="AN67" s="660"/>
      <c r="AO67" s="660"/>
      <c r="AP67" s="660"/>
      <c r="AQ67" s="660">
        <v>209</v>
      </c>
      <c r="AR67" s="661">
        <f t="shared" si="10"/>
        <v>226.5</v>
      </c>
    </row>
    <row r="68" spans="3:44" hidden="1">
      <c r="C68" s="587" t="s">
        <v>2468</v>
      </c>
      <c r="D68" s="606">
        <v>140767</v>
      </c>
      <c r="E68" s="606" t="s">
        <v>2249</v>
      </c>
      <c r="F68" s="588" t="s">
        <v>2238</v>
      </c>
      <c r="G68" s="931" t="s">
        <v>2281</v>
      </c>
      <c r="H68" s="590">
        <v>45737</v>
      </c>
      <c r="I68" s="588" t="s">
        <v>1585</v>
      </c>
      <c r="J68" s="591">
        <v>1</v>
      </c>
      <c r="K68" s="591">
        <v>1000</v>
      </c>
      <c r="L68" s="637">
        <v>1000</v>
      </c>
      <c r="N68" s="627" t="s">
        <v>2245</v>
      </c>
      <c r="O68" s="655">
        <v>15</v>
      </c>
      <c r="P68" s="655"/>
      <c r="Q68" s="655"/>
      <c r="R68" s="655">
        <v>20</v>
      </c>
      <c r="S68" s="655"/>
      <c r="T68" s="655">
        <v>20</v>
      </c>
      <c r="U68" s="655"/>
      <c r="V68" s="655"/>
      <c r="W68" s="655"/>
      <c r="X68" s="655"/>
      <c r="Y68" s="655"/>
      <c r="Z68" s="655"/>
      <c r="AA68" s="651">
        <v>55</v>
      </c>
      <c r="AB68" s="652"/>
      <c r="AC68" s="652"/>
      <c r="AD68" s="652"/>
      <c r="AE68" s="627" t="s">
        <v>2208</v>
      </c>
      <c r="AF68" s="655"/>
      <c r="AG68" s="655"/>
      <c r="AH68" s="655"/>
      <c r="AI68" s="655"/>
      <c r="AJ68" s="655"/>
      <c r="AK68" s="655">
        <v>5</v>
      </c>
      <c r="AL68" s="655"/>
      <c r="AM68" s="655">
        <v>20</v>
      </c>
      <c r="AN68" s="655">
        <v>20</v>
      </c>
      <c r="AO68" s="655">
        <v>5</v>
      </c>
      <c r="AP68" s="655"/>
      <c r="AQ68" s="655"/>
      <c r="AR68" s="651">
        <f t="shared" si="10"/>
        <v>50</v>
      </c>
    </row>
    <row r="69" spans="3:44" hidden="1">
      <c r="C69" s="587" t="s">
        <v>2468</v>
      </c>
      <c r="D69" s="606">
        <v>140767</v>
      </c>
      <c r="E69" s="606" t="s">
        <v>2249</v>
      </c>
      <c r="F69" s="588" t="s">
        <v>2238</v>
      </c>
      <c r="G69" s="589"/>
      <c r="H69" s="590">
        <v>45754</v>
      </c>
      <c r="I69" s="588" t="s">
        <v>1585</v>
      </c>
      <c r="J69" s="591">
        <v>1</v>
      </c>
      <c r="K69" s="591">
        <v>1000</v>
      </c>
      <c r="L69" s="637">
        <v>1000</v>
      </c>
      <c r="N69" s="627" t="s">
        <v>2246</v>
      </c>
      <c r="O69" s="655"/>
      <c r="P69" s="655"/>
      <c r="Q69" s="655"/>
      <c r="R69" s="655">
        <v>20</v>
      </c>
      <c r="S69" s="655"/>
      <c r="T69" s="655"/>
      <c r="U69" s="655">
        <v>20</v>
      </c>
      <c r="V69" s="655"/>
      <c r="W69" s="655"/>
      <c r="X69" s="655">
        <v>40</v>
      </c>
      <c r="Y69" s="655"/>
      <c r="Z69" s="655"/>
      <c r="AA69" s="651">
        <v>80</v>
      </c>
      <c r="AB69" s="652"/>
      <c r="AC69" s="652"/>
      <c r="AD69" s="652"/>
      <c r="AE69" s="627" t="s">
        <v>2208</v>
      </c>
      <c r="AF69" s="655"/>
      <c r="AG69" s="655"/>
      <c r="AH69" s="655">
        <v>40</v>
      </c>
      <c r="AI69" s="655"/>
      <c r="AJ69" s="655"/>
      <c r="AK69" s="655"/>
      <c r="AL69" s="655"/>
      <c r="AM69" s="655"/>
      <c r="AN69" s="655">
        <v>40</v>
      </c>
      <c r="AO69" s="655"/>
      <c r="AP69" s="655">
        <v>40</v>
      </c>
      <c r="AQ69" s="655"/>
      <c r="AR69" s="651">
        <f t="shared" si="10"/>
        <v>120</v>
      </c>
    </row>
    <row r="70" spans="3:44" hidden="1">
      <c r="C70" s="587" t="s">
        <v>2468</v>
      </c>
      <c r="D70" s="606">
        <v>140767</v>
      </c>
      <c r="E70" s="606" t="s">
        <v>2249</v>
      </c>
      <c r="F70" s="588" t="s">
        <v>2238</v>
      </c>
      <c r="G70" s="589"/>
      <c r="H70" s="590">
        <v>45820</v>
      </c>
      <c r="I70" s="588" t="s">
        <v>1585</v>
      </c>
      <c r="J70" s="591">
        <v>1</v>
      </c>
      <c r="K70" s="591">
        <v>1000</v>
      </c>
      <c r="L70" s="637">
        <v>1000</v>
      </c>
      <c r="N70" s="627" t="s">
        <v>2247</v>
      </c>
      <c r="O70" s="655">
        <v>209</v>
      </c>
      <c r="P70" s="655"/>
      <c r="Q70" s="655"/>
      <c r="R70" s="655"/>
      <c r="S70" s="655"/>
      <c r="T70" s="655"/>
      <c r="U70" s="655"/>
      <c r="V70" s="655"/>
      <c r="W70" s="655"/>
      <c r="X70" s="655"/>
      <c r="Y70" s="655"/>
      <c r="Z70" s="655"/>
      <c r="AA70" s="651">
        <v>209</v>
      </c>
      <c r="AB70" s="652"/>
      <c r="AC70" s="652"/>
      <c r="AD70" s="652"/>
      <c r="AE70" s="627" t="s">
        <v>2208</v>
      </c>
      <c r="AF70" s="655"/>
      <c r="AG70" s="655"/>
      <c r="AH70" s="655"/>
      <c r="AI70" s="655"/>
      <c r="AJ70" s="655"/>
      <c r="AK70" s="655"/>
      <c r="AL70" s="655"/>
      <c r="AM70" s="655"/>
      <c r="AN70" s="655">
        <v>5</v>
      </c>
      <c r="AO70" s="655"/>
      <c r="AP70" s="655"/>
      <c r="AQ70" s="655"/>
      <c r="AR70" s="651">
        <f t="shared" si="10"/>
        <v>5</v>
      </c>
    </row>
    <row r="71" spans="3:44" hidden="1">
      <c r="C71" s="587" t="s">
        <v>2465</v>
      </c>
      <c r="D71" s="606">
        <v>140661</v>
      </c>
      <c r="E71" s="606" t="s">
        <v>2168</v>
      </c>
      <c r="F71" s="588" t="s">
        <v>2466</v>
      </c>
      <c r="G71" s="931" t="s">
        <v>2281</v>
      </c>
      <c r="H71" s="590">
        <v>45704</v>
      </c>
      <c r="I71" s="588" t="s">
        <v>1585</v>
      </c>
      <c r="J71" s="591">
        <v>20</v>
      </c>
      <c r="K71" s="591">
        <v>20</v>
      </c>
      <c r="L71" s="637">
        <v>20</v>
      </c>
      <c r="N71" s="627" t="s">
        <v>2248</v>
      </c>
      <c r="O71" s="655">
        <v>11.420000000000002</v>
      </c>
      <c r="P71" s="655">
        <v>23.95</v>
      </c>
      <c r="Q71" s="655">
        <v>18.700000000000003</v>
      </c>
      <c r="R71" s="655">
        <v>63.3</v>
      </c>
      <c r="S71" s="655">
        <v>42.899999999999991</v>
      </c>
      <c r="T71" s="655">
        <v>9.5999999999999961</v>
      </c>
      <c r="U71" s="655">
        <v>63.199999999999996</v>
      </c>
      <c r="V71" s="655">
        <v>10.600000000000001</v>
      </c>
      <c r="W71" s="655">
        <v>45.449999999999996</v>
      </c>
      <c r="X71" s="655">
        <v>20.049999999999997</v>
      </c>
      <c r="Y71" s="655">
        <v>33.349999999999994</v>
      </c>
      <c r="Z71" s="655">
        <v>87.649999999999991</v>
      </c>
      <c r="AA71" s="651">
        <v>430.16999999999996</v>
      </c>
      <c r="AB71" s="652"/>
      <c r="AC71" s="652"/>
      <c r="AD71" s="652"/>
      <c r="AE71" s="627" t="s">
        <v>2214</v>
      </c>
      <c r="AF71" s="655"/>
      <c r="AG71" s="655"/>
      <c r="AH71" s="655"/>
      <c r="AI71" s="655"/>
      <c r="AJ71" s="655"/>
      <c r="AK71" s="655"/>
      <c r="AL71" s="655"/>
      <c r="AM71" s="655"/>
      <c r="AN71" s="655"/>
      <c r="AO71" s="655"/>
      <c r="AP71" s="655"/>
      <c r="AQ71" s="655"/>
      <c r="AR71" s="651">
        <f t="shared" si="10"/>
        <v>0</v>
      </c>
    </row>
    <row r="72" spans="3:44" hidden="1">
      <c r="C72" s="587" t="s">
        <v>2465</v>
      </c>
      <c r="D72" s="606">
        <v>140661</v>
      </c>
      <c r="E72" s="606" t="s">
        <v>2168</v>
      </c>
      <c r="F72" s="588" t="s">
        <v>2466</v>
      </c>
      <c r="G72" s="589"/>
      <c r="H72" s="590">
        <v>45833</v>
      </c>
      <c r="I72" s="588" t="s">
        <v>1585</v>
      </c>
      <c r="J72" s="591">
        <v>40</v>
      </c>
      <c r="K72" s="591">
        <v>20</v>
      </c>
      <c r="L72" s="637">
        <v>40</v>
      </c>
      <c r="N72" s="659" t="s">
        <v>2237</v>
      </c>
      <c r="O72" s="660">
        <v>6175.8</v>
      </c>
      <c r="P72" s="660">
        <v>2079.2000000000007</v>
      </c>
      <c r="Q72" s="660">
        <v>6006.45</v>
      </c>
      <c r="R72" s="660">
        <v>3068.65</v>
      </c>
      <c r="S72" s="660">
        <v>2773.5500000000006</v>
      </c>
      <c r="T72" s="660">
        <v>3996.4</v>
      </c>
      <c r="U72" s="660">
        <v>1700.3000000000002</v>
      </c>
      <c r="V72" s="660">
        <v>1004.5499999999997</v>
      </c>
      <c r="W72" s="660">
        <v>2499.6</v>
      </c>
      <c r="X72" s="660">
        <v>2023.2800000000004</v>
      </c>
      <c r="Y72" s="660">
        <v>2745.2500000000014</v>
      </c>
      <c r="Z72" s="660">
        <v>1976.5000000000014</v>
      </c>
      <c r="AA72" s="661">
        <v>36049.53</v>
      </c>
      <c r="AB72" s="652"/>
      <c r="AC72" s="652"/>
      <c r="AD72" s="652"/>
      <c r="AE72" s="659" t="s">
        <v>2216</v>
      </c>
      <c r="AF72" s="660">
        <v>71190</v>
      </c>
      <c r="AG72" s="660">
        <v>64154</v>
      </c>
      <c r="AH72" s="660">
        <v>57374</v>
      </c>
      <c r="AI72" s="660">
        <v>88980</v>
      </c>
      <c r="AJ72" s="660">
        <v>75926</v>
      </c>
      <c r="AK72" s="660">
        <v>469774</v>
      </c>
      <c r="AL72" s="660">
        <v>53348</v>
      </c>
      <c r="AM72" s="660">
        <v>99888.4</v>
      </c>
      <c r="AN72" s="660">
        <v>121319</v>
      </c>
      <c r="AO72" s="660">
        <v>136640</v>
      </c>
      <c r="AP72" s="660">
        <v>108635</v>
      </c>
      <c r="AQ72" s="660">
        <v>81900</v>
      </c>
      <c r="AR72" s="661">
        <f t="shared" si="10"/>
        <v>1429128.4</v>
      </c>
    </row>
    <row r="73" spans="3:44" hidden="1">
      <c r="C73" s="587" t="s">
        <v>2463</v>
      </c>
      <c r="D73" s="606">
        <v>140502</v>
      </c>
      <c r="E73" s="606" t="s">
        <v>2244</v>
      </c>
      <c r="F73" s="588" t="s">
        <v>2238</v>
      </c>
      <c r="G73" s="931" t="s">
        <v>1582</v>
      </c>
      <c r="H73" s="590">
        <v>45617</v>
      </c>
      <c r="I73" s="588" t="s">
        <v>1585</v>
      </c>
      <c r="J73" s="591">
        <v>1850</v>
      </c>
      <c r="K73" s="642">
        <v>1</v>
      </c>
      <c r="L73" s="637">
        <v>1850</v>
      </c>
      <c r="N73" s="627" t="s">
        <v>2249</v>
      </c>
      <c r="O73" s="655">
        <v>16980</v>
      </c>
      <c r="P73" s="655">
        <v>15025</v>
      </c>
      <c r="Q73" s="655">
        <v>11569</v>
      </c>
      <c r="R73" s="655">
        <v>17105</v>
      </c>
      <c r="S73" s="655">
        <v>16800</v>
      </c>
      <c r="T73" s="655">
        <v>12025</v>
      </c>
      <c r="U73" s="655">
        <v>13858</v>
      </c>
      <c r="V73" s="655">
        <v>13138</v>
      </c>
      <c r="W73" s="655">
        <v>14020</v>
      </c>
      <c r="X73" s="655">
        <v>11418</v>
      </c>
      <c r="Y73" s="655">
        <v>4209</v>
      </c>
      <c r="Z73" s="655">
        <v>28418</v>
      </c>
      <c r="AA73" s="651">
        <v>174565</v>
      </c>
      <c r="AB73" s="652"/>
      <c r="AC73" s="652"/>
      <c r="AD73" s="652"/>
      <c r="AE73" s="627" t="s">
        <v>2218</v>
      </c>
      <c r="AF73" s="655">
        <v>7000</v>
      </c>
      <c r="AG73" s="655">
        <v>12418</v>
      </c>
      <c r="AH73" s="655">
        <v>15209</v>
      </c>
      <c r="AI73" s="655">
        <v>10209</v>
      </c>
      <c r="AJ73" s="655">
        <v>12209</v>
      </c>
      <c r="AK73" s="655">
        <v>7209</v>
      </c>
      <c r="AL73" s="655">
        <v>10209</v>
      </c>
      <c r="AM73" s="655">
        <v>17000</v>
      </c>
      <c r="AN73" s="655">
        <v>8209</v>
      </c>
      <c r="AO73" s="655">
        <v>8000</v>
      </c>
      <c r="AP73" s="655">
        <v>3418</v>
      </c>
      <c r="AQ73" s="655">
        <v>13209</v>
      </c>
      <c r="AR73" s="651">
        <f t="shared" si="10"/>
        <v>124299</v>
      </c>
    </row>
    <row r="74" spans="3:44" hidden="1">
      <c r="C74" s="587" t="s">
        <v>2463</v>
      </c>
      <c r="D74" s="606">
        <v>140502</v>
      </c>
      <c r="E74" s="606" t="s">
        <v>2244</v>
      </c>
      <c r="F74" s="588" t="s">
        <v>2238</v>
      </c>
      <c r="G74" s="589"/>
      <c r="H74" s="590">
        <v>45617</v>
      </c>
      <c r="I74" s="588" t="s">
        <v>1585</v>
      </c>
      <c r="J74" s="591">
        <v>1350</v>
      </c>
      <c r="K74" s="642">
        <v>1</v>
      </c>
      <c r="L74" s="637">
        <v>1350</v>
      </c>
      <c r="N74" s="627" t="s">
        <v>2250</v>
      </c>
      <c r="O74" s="655">
        <v>50</v>
      </c>
      <c r="P74" s="655">
        <v>100</v>
      </c>
      <c r="Q74" s="655">
        <v>75</v>
      </c>
      <c r="R74" s="655">
        <v>50</v>
      </c>
      <c r="S74" s="655">
        <v>100</v>
      </c>
      <c r="T74" s="655">
        <v>200</v>
      </c>
      <c r="U74" s="655"/>
      <c r="V74" s="655"/>
      <c r="W74" s="655">
        <v>650</v>
      </c>
      <c r="X74" s="655"/>
      <c r="Y74" s="655">
        <v>25</v>
      </c>
      <c r="Z74" s="655">
        <v>100</v>
      </c>
      <c r="AA74" s="651">
        <v>1350</v>
      </c>
      <c r="AB74" s="652"/>
      <c r="AC74" s="652"/>
      <c r="AD74" s="652"/>
      <c r="AE74" s="627" t="s">
        <v>2220</v>
      </c>
      <c r="AF74" s="655"/>
      <c r="AG74" s="655"/>
      <c r="AH74" s="655"/>
      <c r="AI74" s="655"/>
      <c r="AJ74" s="655"/>
      <c r="AK74" s="655"/>
      <c r="AL74" s="655"/>
      <c r="AM74" s="655"/>
      <c r="AN74" s="655"/>
      <c r="AO74" s="655"/>
      <c r="AP74" s="655"/>
      <c r="AQ74" s="655"/>
      <c r="AR74" s="651">
        <f t="shared" si="10"/>
        <v>0</v>
      </c>
    </row>
    <row r="75" spans="3:44" hidden="1">
      <c r="C75" s="587" t="s">
        <v>2463</v>
      </c>
      <c r="D75" s="606">
        <v>140502</v>
      </c>
      <c r="E75" s="606" t="s">
        <v>2244</v>
      </c>
      <c r="F75" s="588" t="s">
        <v>2238</v>
      </c>
      <c r="G75" s="589"/>
      <c r="H75" s="590">
        <v>45624</v>
      </c>
      <c r="I75" s="588" t="s">
        <v>1585</v>
      </c>
      <c r="J75" s="591">
        <v>4200</v>
      </c>
      <c r="K75" s="642">
        <v>1</v>
      </c>
      <c r="L75" s="637">
        <v>4200</v>
      </c>
      <c r="N75" s="627" t="s">
        <v>2242</v>
      </c>
      <c r="O75" s="655">
        <v>95141.08</v>
      </c>
      <c r="P75" s="655">
        <v>101401.31999999999</v>
      </c>
      <c r="Q75" s="655">
        <v>92641.87</v>
      </c>
      <c r="R75" s="655">
        <v>107937.34999999999</v>
      </c>
      <c r="S75" s="655">
        <v>86310.24</v>
      </c>
      <c r="T75" s="655">
        <v>88868.800000000003</v>
      </c>
      <c r="U75" s="655">
        <v>91036.05</v>
      </c>
      <c r="V75" s="655">
        <v>86400.090000000011</v>
      </c>
      <c r="W75" s="655">
        <v>86332.52</v>
      </c>
      <c r="X75" s="655">
        <v>89290.69</v>
      </c>
      <c r="Y75" s="655">
        <v>101342.81000000001</v>
      </c>
      <c r="Z75" s="655">
        <v>122232.78</v>
      </c>
      <c r="AA75" s="651">
        <v>1148935.6000000001</v>
      </c>
      <c r="AB75" s="652"/>
      <c r="AC75" s="652"/>
      <c r="AD75" s="652"/>
      <c r="AE75" s="627"/>
      <c r="AF75" s="655"/>
      <c r="AG75" s="655"/>
      <c r="AH75" s="655"/>
      <c r="AI75" s="655"/>
      <c r="AJ75" s="655"/>
      <c r="AK75" s="655"/>
      <c r="AL75" s="655"/>
      <c r="AM75" s="655"/>
      <c r="AN75" s="655"/>
      <c r="AO75" s="655"/>
      <c r="AP75" s="655"/>
      <c r="AQ75" s="655"/>
      <c r="AR75" s="651"/>
    </row>
    <row r="76" spans="3:44" hidden="1">
      <c r="C76" s="587" t="s">
        <v>2463</v>
      </c>
      <c r="D76" s="606">
        <v>140502</v>
      </c>
      <c r="E76" s="606" t="s">
        <v>2244</v>
      </c>
      <c r="F76" s="588" t="s">
        <v>2238</v>
      </c>
      <c r="G76" s="589"/>
      <c r="H76" s="590">
        <v>45645</v>
      </c>
      <c r="I76" s="588" t="s">
        <v>1585</v>
      </c>
      <c r="J76" s="591">
        <v>3186</v>
      </c>
      <c r="K76" s="642">
        <v>1</v>
      </c>
      <c r="L76" s="637">
        <v>3186</v>
      </c>
      <c r="N76"/>
      <c r="O76"/>
      <c r="P76"/>
      <c r="Q76"/>
      <c r="R76"/>
      <c r="S76"/>
      <c r="T76"/>
      <c r="U76"/>
      <c r="V76"/>
      <c r="W76"/>
      <c r="X76"/>
      <c r="Y76"/>
      <c r="Z76"/>
      <c r="AA76"/>
      <c r="AB76" s="652"/>
      <c r="AC76" s="652"/>
      <c r="AD76" s="652"/>
      <c r="AE76" s="630" t="s">
        <v>2242</v>
      </c>
      <c r="AF76" s="657">
        <f>SUM(AF56:AF74)</f>
        <v>101558.9</v>
      </c>
      <c r="AG76" s="657">
        <f t="shared" ref="AG76:AR76" si="11">SUM(AG56:AG74)</f>
        <v>110973</v>
      </c>
      <c r="AH76" s="657">
        <f t="shared" si="11"/>
        <v>120568</v>
      </c>
      <c r="AI76" s="657">
        <f t="shared" si="11"/>
        <v>137593.45000000001</v>
      </c>
      <c r="AJ76" s="657">
        <f t="shared" si="11"/>
        <v>120525.5</v>
      </c>
      <c r="AK76" s="657">
        <f t="shared" si="11"/>
        <v>513669.21</v>
      </c>
      <c r="AL76" s="657">
        <f t="shared" si="11"/>
        <v>112134.22</v>
      </c>
      <c r="AM76" s="657">
        <f t="shared" si="11"/>
        <v>237337.14</v>
      </c>
      <c r="AN76" s="657">
        <f t="shared" si="11"/>
        <v>181403.35</v>
      </c>
      <c r="AO76" s="657">
        <f t="shared" si="11"/>
        <v>196587.94</v>
      </c>
      <c r="AP76" s="657">
        <f t="shared" si="11"/>
        <v>152897.68</v>
      </c>
      <c r="AQ76" s="657">
        <f t="shared" si="11"/>
        <v>143251.34</v>
      </c>
      <c r="AR76" s="658">
        <f t="shared" si="11"/>
        <v>2128499.73</v>
      </c>
    </row>
    <row r="77" spans="3:44" hidden="1">
      <c r="C77" s="587" t="s">
        <v>2463</v>
      </c>
      <c r="D77" s="606">
        <v>140502</v>
      </c>
      <c r="E77" s="606" t="s">
        <v>2244</v>
      </c>
      <c r="F77" s="588" t="s">
        <v>2238</v>
      </c>
      <c r="G77" s="589"/>
      <c r="H77" s="590">
        <v>45645</v>
      </c>
      <c r="I77" s="588" t="s">
        <v>1585</v>
      </c>
      <c r="J77" s="591">
        <v>1750</v>
      </c>
      <c r="K77" s="642">
        <v>1</v>
      </c>
      <c r="L77" s="637">
        <v>1750</v>
      </c>
      <c r="N77" s="726" t="s">
        <v>2251</v>
      </c>
      <c r="O77" s="727"/>
      <c r="P77" s="727"/>
      <c r="Q77" s="727"/>
      <c r="R77" s="727"/>
      <c r="S77" s="727"/>
      <c r="T77" s="727"/>
      <c r="U77" s="727"/>
      <c r="V77" s="727"/>
      <c r="W77" s="727">
        <v>200</v>
      </c>
      <c r="X77" s="727"/>
      <c r="Y77" s="727">
        <v>640</v>
      </c>
      <c r="Z77" s="727"/>
      <c r="AA77" s="728">
        <f>SUM(O77:Z77)</f>
        <v>840</v>
      </c>
      <c r="AB77" s="652"/>
      <c r="AC77" s="652"/>
      <c r="AD77" s="652"/>
    </row>
    <row r="78" spans="3:44" hidden="1">
      <c r="C78" s="587" t="s">
        <v>2463</v>
      </c>
      <c r="D78" s="606">
        <v>140502</v>
      </c>
      <c r="E78" s="606" t="s">
        <v>2244</v>
      </c>
      <c r="F78" s="588" t="s">
        <v>2238</v>
      </c>
      <c r="G78" s="589"/>
      <c r="H78" s="590">
        <v>45651</v>
      </c>
      <c r="I78" s="588" t="s">
        <v>1585</v>
      </c>
      <c r="J78" s="591">
        <v>1350</v>
      </c>
      <c r="K78" s="642">
        <v>1</v>
      </c>
      <c r="L78" s="637">
        <v>1350</v>
      </c>
      <c r="AB78" s="652"/>
      <c r="AC78" s="652"/>
      <c r="AD78" s="652"/>
    </row>
    <row r="79" spans="3:44" hidden="1">
      <c r="C79" s="587" t="s">
        <v>2463</v>
      </c>
      <c r="D79" s="606">
        <v>140502</v>
      </c>
      <c r="E79" s="606" t="s">
        <v>2244</v>
      </c>
      <c r="F79" s="588" t="s">
        <v>2238</v>
      </c>
      <c r="G79" s="589"/>
      <c r="H79" s="590">
        <v>45652</v>
      </c>
      <c r="I79" s="588" t="s">
        <v>1585</v>
      </c>
      <c r="J79" s="591">
        <v>1350</v>
      </c>
      <c r="K79" s="642">
        <v>1</v>
      </c>
      <c r="L79" s="637">
        <v>1350</v>
      </c>
    </row>
    <row r="80" spans="3:44" hidden="1">
      <c r="C80" s="587" t="s">
        <v>2463</v>
      </c>
      <c r="D80" s="606">
        <v>140502</v>
      </c>
      <c r="E80" s="606" t="s">
        <v>2244</v>
      </c>
      <c r="F80" s="588" t="s">
        <v>2238</v>
      </c>
      <c r="G80" s="589"/>
      <c r="H80" s="590">
        <v>45652</v>
      </c>
      <c r="I80" s="588" t="s">
        <v>1585</v>
      </c>
      <c r="J80" s="591">
        <v>2450</v>
      </c>
      <c r="K80" s="642">
        <v>1</v>
      </c>
      <c r="L80" s="637">
        <v>2450</v>
      </c>
      <c r="N80" s="616" t="s">
        <v>2252</v>
      </c>
      <c r="O80" s="616" t="s">
        <v>2079</v>
      </c>
      <c r="P80" s="616"/>
      <c r="Q80" s="616"/>
      <c r="R80" s="616"/>
      <c r="S80" s="616"/>
      <c r="T80" s="616"/>
      <c r="U80" s="616"/>
      <c r="V80" s="616"/>
      <c r="W80" s="616"/>
      <c r="X80" s="616"/>
      <c r="Y80" s="616"/>
      <c r="Z80" s="616"/>
      <c r="AA80" s="616"/>
      <c r="AB80" s="616"/>
    </row>
    <row r="81" spans="3:28" hidden="1">
      <c r="C81" s="587" t="s">
        <v>2463</v>
      </c>
      <c r="D81" s="606">
        <v>140502</v>
      </c>
      <c r="E81" s="606" t="s">
        <v>2244</v>
      </c>
      <c r="F81" s="588" t="s">
        <v>2238</v>
      </c>
      <c r="G81" s="589"/>
      <c r="H81" s="590">
        <v>45665</v>
      </c>
      <c r="I81" s="588" t="s">
        <v>1585</v>
      </c>
      <c r="J81" s="591">
        <v>3450</v>
      </c>
      <c r="K81" s="642">
        <v>1</v>
      </c>
      <c r="L81" s="637">
        <v>3450</v>
      </c>
      <c r="N81" s="616"/>
      <c r="O81" s="616">
        <v>2023</v>
      </c>
      <c r="P81" s="616"/>
      <c r="Q81" s="616"/>
      <c r="R81" s="616"/>
      <c r="S81" s="616"/>
      <c r="T81" s="616"/>
      <c r="U81" s="616">
        <v>2024</v>
      </c>
      <c r="V81" s="616"/>
      <c r="W81" s="616"/>
      <c r="X81" s="616"/>
      <c r="Y81" s="616"/>
      <c r="Z81" s="616"/>
      <c r="AA81" s="617" t="s">
        <v>2253</v>
      </c>
      <c r="AB81" s="616" t="s">
        <v>2242</v>
      </c>
    </row>
    <row r="82" spans="3:28" hidden="1">
      <c r="C82" s="587" t="s">
        <v>2463</v>
      </c>
      <c r="D82" s="606">
        <v>140502</v>
      </c>
      <c r="E82" s="606" t="s">
        <v>2244</v>
      </c>
      <c r="F82" s="588" t="s">
        <v>2238</v>
      </c>
      <c r="G82" s="589"/>
      <c r="H82" s="590">
        <v>45672</v>
      </c>
      <c r="I82" s="588" t="s">
        <v>1585</v>
      </c>
      <c r="J82" s="591">
        <v>1800</v>
      </c>
      <c r="K82" s="642">
        <v>1</v>
      </c>
      <c r="L82" s="637">
        <v>1800</v>
      </c>
      <c r="N82" s="616"/>
      <c r="O82" s="616" t="s">
        <v>574</v>
      </c>
      <c r="P82" s="616" t="s">
        <v>575</v>
      </c>
      <c r="Q82" s="616" t="s">
        <v>576</v>
      </c>
      <c r="R82" s="616" t="s">
        <v>577</v>
      </c>
      <c r="S82" s="616" t="s">
        <v>578</v>
      </c>
      <c r="T82" s="616" t="s">
        <v>579</v>
      </c>
      <c r="U82" s="616" t="s">
        <v>580</v>
      </c>
      <c r="V82" s="616" t="s">
        <v>581</v>
      </c>
      <c r="W82" s="616" t="s">
        <v>582</v>
      </c>
      <c r="X82" s="616" t="s">
        <v>583</v>
      </c>
      <c r="Y82" s="616" t="s">
        <v>584</v>
      </c>
      <c r="Z82" s="616" t="s">
        <v>585</v>
      </c>
      <c r="AA82" s="617"/>
      <c r="AB82" s="616"/>
    </row>
    <row r="83" spans="3:28" hidden="1">
      <c r="C83" s="587" t="s">
        <v>2463</v>
      </c>
      <c r="D83" s="606">
        <v>140502</v>
      </c>
      <c r="E83" s="606" t="s">
        <v>2244</v>
      </c>
      <c r="F83" s="588" t="s">
        <v>2238</v>
      </c>
      <c r="G83" s="589"/>
      <c r="H83" s="590">
        <v>45682</v>
      </c>
      <c r="I83" s="588" t="s">
        <v>1585</v>
      </c>
      <c r="J83" s="591">
        <v>2800</v>
      </c>
      <c r="K83" s="642">
        <v>1</v>
      </c>
      <c r="L83" s="637">
        <v>2800</v>
      </c>
      <c r="N83" s="618" t="s">
        <v>2241</v>
      </c>
      <c r="O83" s="618"/>
      <c r="P83" s="618"/>
      <c r="Q83" s="618"/>
      <c r="R83" s="618"/>
      <c r="S83" s="618"/>
      <c r="T83" s="618"/>
      <c r="U83" s="618"/>
      <c r="V83" s="618"/>
      <c r="W83" s="618"/>
      <c r="X83" s="618"/>
      <c r="Y83" s="618"/>
      <c r="Z83" s="618"/>
      <c r="AA83" s="619"/>
      <c r="AB83" s="618"/>
    </row>
    <row r="84" spans="3:28" hidden="1">
      <c r="C84" s="587" t="s">
        <v>2463</v>
      </c>
      <c r="D84" s="606">
        <v>140502</v>
      </c>
      <c r="E84" s="606" t="s">
        <v>2244</v>
      </c>
      <c r="F84" s="588" t="s">
        <v>2238</v>
      </c>
      <c r="G84" s="589"/>
      <c r="H84" s="590">
        <v>45686</v>
      </c>
      <c r="I84" s="588" t="s">
        <v>1585</v>
      </c>
      <c r="J84" s="591">
        <v>1800</v>
      </c>
      <c r="K84" s="642">
        <v>1</v>
      </c>
      <c r="L84" s="637">
        <v>1800</v>
      </c>
      <c r="N84" s="620" t="s">
        <v>2254</v>
      </c>
      <c r="O84" s="621">
        <v>37.6</v>
      </c>
      <c r="P84" s="621">
        <v>73.2</v>
      </c>
      <c r="Q84" s="621">
        <v>14</v>
      </c>
      <c r="R84" s="621">
        <v>82.2</v>
      </c>
      <c r="S84" s="621">
        <v>55.4</v>
      </c>
      <c r="T84" s="621">
        <v>35</v>
      </c>
      <c r="U84" s="621">
        <v>63</v>
      </c>
      <c r="V84" s="621">
        <v>28</v>
      </c>
      <c r="W84" s="621">
        <v>91</v>
      </c>
      <c r="X84" s="621">
        <v>14</v>
      </c>
      <c r="Y84" s="621">
        <v>56</v>
      </c>
      <c r="Z84" s="621">
        <v>42</v>
      </c>
      <c r="AA84" s="619">
        <v>294</v>
      </c>
      <c r="AB84" s="621">
        <v>591.4</v>
      </c>
    </row>
    <row r="85" spans="3:28" hidden="1">
      <c r="C85" s="587" t="s">
        <v>2463</v>
      </c>
      <c r="D85" s="606">
        <v>140502</v>
      </c>
      <c r="E85" s="606" t="s">
        <v>2244</v>
      </c>
      <c r="F85" s="588" t="s">
        <v>2238</v>
      </c>
      <c r="G85" s="589"/>
      <c r="H85" s="590">
        <v>45694</v>
      </c>
      <c r="I85" s="588" t="s">
        <v>1585</v>
      </c>
      <c r="J85" s="591">
        <v>2400</v>
      </c>
      <c r="K85" s="642">
        <v>1</v>
      </c>
      <c r="L85" s="637">
        <v>2400</v>
      </c>
      <c r="N85" s="620" t="s">
        <v>2255</v>
      </c>
      <c r="O85" s="621"/>
      <c r="P85" s="621"/>
      <c r="Q85" s="621"/>
      <c r="R85" s="621"/>
      <c r="S85" s="621"/>
      <c r="T85" s="621">
        <v>14</v>
      </c>
      <c r="U85" s="621"/>
      <c r="V85" s="621">
        <v>3.5</v>
      </c>
      <c r="W85" s="621"/>
      <c r="X85" s="621"/>
      <c r="Y85" s="621"/>
      <c r="Z85" s="621">
        <v>209</v>
      </c>
      <c r="AA85" s="619">
        <v>212.5</v>
      </c>
      <c r="AB85" s="621">
        <v>226.5</v>
      </c>
    </row>
    <row r="86" spans="3:28" hidden="1">
      <c r="C86" s="587" t="s">
        <v>2463</v>
      </c>
      <c r="D86" s="606">
        <v>140502</v>
      </c>
      <c r="E86" s="606" t="s">
        <v>2244</v>
      </c>
      <c r="F86" s="588" t="s">
        <v>2238</v>
      </c>
      <c r="G86" s="589"/>
      <c r="H86" s="590">
        <v>45703</v>
      </c>
      <c r="I86" s="588" t="s">
        <v>1585</v>
      </c>
      <c r="J86" s="591">
        <v>1550</v>
      </c>
      <c r="K86" s="642">
        <v>1</v>
      </c>
      <c r="L86" s="637">
        <v>1550</v>
      </c>
      <c r="N86" s="620" t="s">
        <v>2256</v>
      </c>
      <c r="O86" s="621"/>
      <c r="P86" s="621"/>
      <c r="Q86" s="621"/>
      <c r="R86" s="621"/>
      <c r="S86" s="621"/>
      <c r="T86" s="621"/>
      <c r="U86" s="621"/>
      <c r="V86" s="621"/>
      <c r="W86" s="621">
        <v>5</v>
      </c>
      <c r="X86" s="621"/>
      <c r="Y86" s="621"/>
      <c r="Z86" s="621"/>
      <c r="AA86" s="619">
        <v>5</v>
      </c>
      <c r="AB86" s="621">
        <v>5</v>
      </c>
    </row>
    <row r="87" spans="3:28" hidden="1">
      <c r="C87" s="587" t="s">
        <v>2463</v>
      </c>
      <c r="D87" s="606">
        <v>140502</v>
      </c>
      <c r="E87" s="606" t="s">
        <v>2244</v>
      </c>
      <c r="F87" s="588" t="s">
        <v>2238</v>
      </c>
      <c r="G87" s="589"/>
      <c r="H87" s="590">
        <v>45711</v>
      </c>
      <c r="I87" s="588" t="s">
        <v>1585</v>
      </c>
      <c r="J87" s="591">
        <v>2871</v>
      </c>
      <c r="K87" s="642">
        <v>1</v>
      </c>
      <c r="L87" s="637">
        <v>2871</v>
      </c>
      <c r="N87" s="620" t="s">
        <v>2257</v>
      </c>
      <c r="O87" s="621">
        <v>71190</v>
      </c>
      <c r="P87" s="621">
        <v>63974</v>
      </c>
      <c r="Q87" s="621">
        <v>57374</v>
      </c>
      <c r="R87" s="621">
        <v>88980</v>
      </c>
      <c r="S87" s="621">
        <v>75926</v>
      </c>
      <c r="T87" s="621">
        <v>112330.4</v>
      </c>
      <c r="U87" s="621">
        <v>53168</v>
      </c>
      <c r="V87" s="621">
        <v>99708.4</v>
      </c>
      <c r="W87" s="621">
        <v>120958.8</v>
      </c>
      <c r="X87" s="621">
        <v>136640</v>
      </c>
      <c r="Y87" s="621">
        <v>108454.8</v>
      </c>
      <c r="Z87" s="621">
        <v>81900</v>
      </c>
      <c r="AA87" s="619">
        <v>600830</v>
      </c>
      <c r="AB87" s="621">
        <v>1070604.3999999999</v>
      </c>
    </row>
    <row r="88" spans="3:28" hidden="1">
      <c r="C88" s="587" t="s">
        <v>2463</v>
      </c>
      <c r="D88" s="606">
        <v>140502</v>
      </c>
      <c r="E88" s="606" t="s">
        <v>2244</v>
      </c>
      <c r="F88" s="588" t="s">
        <v>2238</v>
      </c>
      <c r="G88" s="589"/>
      <c r="H88" s="590">
        <v>45751</v>
      </c>
      <c r="I88" s="588" t="s">
        <v>1585</v>
      </c>
      <c r="J88" s="591">
        <v>10900</v>
      </c>
      <c r="K88" s="642">
        <v>1</v>
      </c>
      <c r="L88" s="637">
        <v>10900</v>
      </c>
      <c r="N88" s="622" t="s">
        <v>2258</v>
      </c>
      <c r="O88" s="621">
        <v>5939</v>
      </c>
      <c r="P88" s="621">
        <v>7881</v>
      </c>
      <c r="Q88" s="621">
        <v>4638</v>
      </c>
      <c r="R88" s="621">
        <v>800</v>
      </c>
      <c r="S88" s="621">
        <v>2537</v>
      </c>
      <c r="T88" s="621">
        <v>4642</v>
      </c>
      <c r="U88" s="621">
        <v>3388</v>
      </c>
      <c r="V88" s="621">
        <v>8978</v>
      </c>
      <c r="W88" s="621">
        <v>10959</v>
      </c>
      <c r="X88" s="621">
        <v>7064</v>
      </c>
      <c r="Y88" s="621">
        <v>6266</v>
      </c>
      <c r="Z88" s="621">
        <v>3379</v>
      </c>
      <c r="AA88" s="619">
        <v>40034</v>
      </c>
      <c r="AB88" s="621">
        <v>66471</v>
      </c>
    </row>
    <row r="89" spans="3:28" hidden="1">
      <c r="C89" s="587" t="s">
        <v>2463</v>
      </c>
      <c r="D89" s="606">
        <v>140502</v>
      </c>
      <c r="E89" s="606" t="s">
        <v>2244</v>
      </c>
      <c r="F89" s="588" t="s">
        <v>2238</v>
      </c>
      <c r="G89" s="589"/>
      <c r="H89" s="590">
        <v>45778</v>
      </c>
      <c r="I89" s="588" t="s">
        <v>1585</v>
      </c>
      <c r="J89" s="591">
        <v>5297</v>
      </c>
      <c r="K89" s="642">
        <v>1</v>
      </c>
      <c r="L89" s="637">
        <v>5297</v>
      </c>
      <c r="N89" s="620" t="s">
        <v>2259</v>
      </c>
      <c r="O89" s="621"/>
      <c r="P89" s="621"/>
      <c r="Q89" s="621"/>
      <c r="R89" s="621"/>
      <c r="S89" s="621"/>
      <c r="T89" s="621">
        <v>5</v>
      </c>
      <c r="U89" s="621"/>
      <c r="V89" s="621"/>
      <c r="W89" s="621"/>
      <c r="X89" s="621">
        <v>5</v>
      </c>
      <c r="Y89" s="621"/>
      <c r="Z89" s="621"/>
      <c r="AA89" s="619">
        <v>5</v>
      </c>
      <c r="AB89" s="621">
        <v>10</v>
      </c>
    </row>
    <row r="90" spans="3:28" hidden="1">
      <c r="C90" s="587" t="s">
        <v>2463</v>
      </c>
      <c r="D90" s="606">
        <v>140502</v>
      </c>
      <c r="E90" s="606" t="s">
        <v>2244</v>
      </c>
      <c r="F90" s="588" t="s">
        <v>2238</v>
      </c>
      <c r="G90" s="589"/>
      <c r="H90" s="590">
        <v>45812</v>
      </c>
      <c r="I90" s="588" t="s">
        <v>1585</v>
      </c>
      <c r="J90" s="591">
        <v>8800</v>
      </c>
      <c r="K90" s="642">
        <v>1</v>
      </c>
      <c r="L90" s="637">
        <v>8800</v>
      </c>
      <c r="N90" s="620" t="s">
        <v>2260</v>
      </c>
      <c r="O90" s="621"/>
      <c r="P90" s="621"/>
      <c r="Q90" s="621"/>
      <c r="R90" s="621"/>
      <c r="S90" s="621"/>
      <c r="T90" s="621"/>
      <c r="U90" s="621"/>
      <c r="V90" s="621">
        <v>20</v>
      </c>
      <c r="W90" s="621">
        <v>20</v>
      </c>
      <c r="X90" s="621"/>
      <c r="Y90" s="621"/>
      <c r="Z90" s="621"/>
      <c r="AA90" s="619">
        <v>40</v>
      </c>
      <c r="AB90" s="621">
        <v>40</v>
      </c>
    </row>
    <row r="91" spans="3:28" hidden="1">
      <c r="C91" s="587" t="s">
        <v>2463</v>
      </c>
      <c r="D91" s="606">
        <v>140502</v>
      </c>
      <c r="E91" s="606" t="s">
        <v>2244</v>
      </c>
      <c r="F91" s="588" t="s">
        <v>2238</v>
      </c>
      <c r="G91" s="589"/>
      <c r="H91" s="590">
        <v>45812</v>
      </c>
      <c r="I91" s="588" t="s">
        <v>1585</v>
      </c>
      <c r="J91" s="591">
        <v>500</v>
      </c>
      <c r="K91" s="642">
        <v>1</v>
      </c>
      <c r="L91" s="637">
        <v>500</v>
      </c>
      <c r="N91" s="620" t="s">
        <v>2261</v>
      </c>
      <c r="O91" s="621"/>
      <c r="P91" s="621"/>
      <c r="Q91" s="621">
        <v>180</v>
      </c>
      <c r="R91" s="621"/>
      <c r="S91" s="621"/>
      <c r="T91" s="621"/>
      <c r="U91" s="621"/>
      <c r="V91" s="621">
        <v>180</v>
      </c>
      <c r="W91" s="621">
        <v>180</v>
      </c>
      <c r="X91" s="621">
        <v>360</v>
      </c>
      <c r="Y91" s="621"/>
      <c r="Z91" s="621">
        <v>180</v>
      </c>
      <c r="AA91" s="619">
        <v>900</v>
      </c>
      <c r="AB91" s="621">
        <v>1080</v>
      </c>
    </row>
    <row r="92" spans="3:28" hidden="1">
      <c r="C92" s="587" t="s">
        <v>2463</v>
      </c>
      <c r="D92" s="606">
        <v>140502</v>
      </c>
      <c r="E92" s="606" t="s">
        <v>2244</v>
      </c>
      <c r="F92" s="588" t="s">
        <v>2238</v>
      </c>
      <c r="G92" s="589"/>
      <c r="H92" s="590">
        <v>45826</v>
      </c>
      <c r="I92" s="588" t="s">
        <v>1585</v>
      </c>
      <c r="J92" s="591">
        <v>5700</v>
      </c>
      <c r="K92" s="642">
        <v>1</v>
      </c>
      <c r="L92" s="637">
        <v>5700</v>
      </c>
      <c r="N92" s="621" t="s">
        <v>2262</v>
      </c>
      <c r="O92" s="621">
        <v>7000</v>
      </c>
      <c r="P92" s="621">
        <v>12418</v>
      </c>
      <c r="Q92" s="621">
        <v>15209</v>
      </c>
      <c r="R92" s="621">
        <v>10209</v>
      </c>
      <c r="S92" s="621">
        <v>12209</v>
      </c>
      <c r="T92" s="621">
        <v>7209</v>
      </c>
      <c r="U92" s="621">
        <v>10209</v>
      </c>
      <c r="V92" s="621">
        <v>17000</v>
      </c>
      <c r="W92" s="621">
        <v>8209</v>
      </c>
      <c r="X92" s="621">
        <v>8000</v>
      </c>
      <c r="Y92" s="621">
        <v>3418</v>
      </c>
      <c r="Z92" s="621">
        <v>13209</v>
      </c>
      <c r="AA92" s="619">
        <v>60045</v>
      </c>
      <c r="AB92" s="621">
        <v>124299</v>
      </c>
    </row>
    <row r="93" spans="3:28" hidden="1">
      <c r="C93" s="587" t="s">
        <v>2461</v>
      </c>
      <c r="D93" s="606">
        <v>140463</v>
      </c>
      <c r="E93" s="606" t="s">
        <v>2248</v>
      </c>
      <c r="F93" s="588" t="s">
        <v>2238</v>
      </c>
      <c r="G93" s="931" t="s">
        <v>2281</v>
      </c>
      <c r="H93" s="590">
        <v>45617</v>
      </c>
      <c r="I93" s="588" t="s">
        <v>1585</v>
      </c>
      <c r="J93" s="591">
        <v>4</v>
      </c>
      <c r="K93" s="642">
        <v>0.5</v>
      </c>
      <c r="L93" s="646">
        <v>2</v>
      </c>
      <c r="N93" s="621" t="s">
        <v>2263</v>
      </c>
      <c r="O93" s="621"/>
      <c r="P93" s="621"/>
      <c r="Q93" s="621">
        <v>40</v>
      </c>
      <c r="R93" s="621"/>
      <c r="S93" s="621"/>
      <c r="T93" s="621"/>
      <c r="U93" s="621"/>
      <c r="V93" s="621"/>
      <c r="W93" s="621">
        <v>40</v>
      </c>
      <c r="X93" s="621"/>
      <c r="Y93" s="621">
        <v>40</v>
      </c>
      <c r="Z93" s="621"/>
      <c r="AA93" s="619">
        <v>80</v>
      </c>
      <c r="AB93" s="621">
        <v>120</v>
      </c>
    </row>
    <row r="94" spans="3:28" hidden="1">
      <c r="C94" s="587" t="s">
        <v>2461</v>
      </c>
      <c r="D94" s="606">
        <v>140463</v>
      </c>
      <c r="E94" s="606" t="s">
        <v>2248</v>
      </c>
      <c r="F94" s="588" t="s">
        <v>2238</v>
      </c>
      <c r="G94" s="589"/>
      <c r="H94" s="590">
        <v>45682</v>
      </c>
      <c r="I94" s="588" t="s">
        <v>1585</v>
      </c>
      <c r="J94" s="591">
        <v>3</v>
      </c>
      <c r="K94" s="642">
        <v>0.5</v>
      </c>
      <c r="L94" s="646">
        <v>1.5</v>
      </c>
      <c r="N94" s="623" t="s">
        <v>2242</v>
      </c>
      <c r="O94" s="623">
        <v>84166.6</v>
      </c>
      <c r="P94" s="623">
        <v>84346.2</v>
      </c>
      <c r="Q94" s="623">
        <v>77455</v>
      </c>
      <c r="R94" s="623">
        <v>100071.2</v>
      </c>
      <c r="S94" s="623">
        <v>90727.4</v>
      </c>
      <c r="T94" s="623">
        <v>124235.4</v>
      </c>
      <c r="U94" s="623">
        <v>66828</v>
      </c>
      <c r="V94" s="623">
        <v>125917.9</v>
      </c>
      <c r="W94" s="623">
        <v>140462.79999999999</v>
      </c>
      <c r="X94" s="623">
        <v>152083</v>
      </c>
      <c r="Y94" s="623">
        <v>118234.8</v>
      </c>
      <c r="Z94" s="623">
        <v>98919</v>
      </c>
      <c r="AA94" s="623">
        <v>702445.5</v>
      </c>
      <c r="AB94" s="623">
        <v>1263447.3</v>
      </c>
    </row>
    <row r="95" spans="3:28" hidden="1">
      <c r="C95" s="587" t="s">
        <v>2461</v>
      </c>
      <c r="D95" s="606">
        <v>140463</v>
      </c>
      <c r="E95" s="606" t="s">
        <v>2248</v>
      </c>
      <c r="F95" s="588" t="s">
        <v>2238</v>
      </c>
      <c r="G95" s="592"/>
      <c r="H95" s="590">
        <v>45684</v>
      </c>
      <c r="I95" s="588" t="s">
        <v>1585</v>
      </c>
      <c r="J95" s="591">
        <v>1</v>
      </c>
      <c r="K95" s="642">
        <v>0.5</v>
      </c>
      <c r="L95" s="646">
        <v>0.5</v>
      </c>
      <c r="N95" s="624"/>
      <c r="O95" s="624"/>
      <c r="P95" s="624"/>
      <c r="Q95" s="624"/>
      <c r="R95" s="624"/>
      <c r="S95" s="624"/>
      <c r="T95" s="624"/>
      <c r="U95" s="624"/>
      <c r="V95" s="624"/>
      <c r="W95" s="624"/>
      <c r="X95" s="624"/>
      <c r="Y95" s="624"/>
      <c r="Z95" s="624"/>
      <c r="AA95" s="624"/>
      <c r="AB95" s="624"/>
    </row>
    <row r="96" spans="3:28" hidden="1">
      <c r="C96" s="920" t="s">
        <v>2461</v>
      </c>
      <c r="D96" s="923">
        <v>140463</v>
      </c>
      <c r="E96" s="923" t="s">
        <v>2248</v>
      </c>
      <c r="F96" s="926" t="s">
        <v>2238</v>
      </c>
      <c r="G96" s="600"/>
      <c r="H96" s="934">
        <v>45728</v>
      </c>
      <c r="I96" s="926" t="s">
        <v>1585</v>
      </c>
      <c r="J96" s="936">
        <v>1</v>
      </c>
      <c r="K96" s="938">
        <v>0.5</v>
      </c>
      <c r="L96" s="944">
        <v>0.5</v>
      </c>
      <c r="N96" s="616" t="s">
        <v>2266</v>
      </c>
      <c r="O96" s="616" t="s">
        <v>2079</v>
      </c>
      <c r="P96" s="616"/>
      <c r="Q96" s="616"/>
      <c r="R96" s="616"/>
      <c r="S96" s="616"/>
      <c r="T96" s="616"/>
      <c r="U96" s="616"/>
      <c r="V96" s="616"/>
      <c r="W96" s="616"/>
      <c r="X96" s="616"/>
      <c r="Y96" s="616"/>
      <c r="Z96" s="616"/>
      <c r="AA96" s="616"/>
      <c r="AB96" s="616"/>
    </row>
    <row r="97" spans="3:28" hidden="1">
      <c r="C97" s="582" t="s">
        <v>2461</v>
      </c>
      <c r="D97" s="605">
        <v>140463</v>
      </c>
      <c r="E97" s="605" t="s">
        <v>2248</v>
      </c>
      <c r="F97" s="583" t="s">
        <v>2238</v>
      </c>
      <c r="G97" s="929"/>
      <c r="H97" s="585">
        <v>45728</v>
      </c>
      <c r="I97" s="583" t="s">
        <v>1585</v>
      </c>
      <c r="J97" s="586">
        <v>3</v>
      </c>
      <c r="K97" s="643">
        <v>0.5</v>
      </c>
      <c r="L97" s="645">
        <v>1.5</v>
      </c>
      <c r="N97" s="616"/>
      <c r="O97" s="616" t="s">
        <v>2268</v>
      </c>
      <c r="P97" s="616" t="s">
        <v>580</v>
      </c>
      <c r="Q97" s="616" t="s">
        <v>581</v>
      </c>
      <c r="R97" s="616" t="s">
        <v>582</v>
      </c>
      <c r="S97" s="616" t="s">
        <v>583</v>
      </c>
      <c r="T97" s="616" t="s">
        <v>584</v>
      </c>
      <c r="U97" s="616" t="s">
        <v>585</v>
      </c>
      <c r="V97" s="616" t="s">
        <v>574</v>
      </c>
      <c r="W97" s="616" t="s">
        <v>575</v>
      </c>
      <c r="X97" s="616" t="s">
        <v>576</v>
      </c>
      <c r="Y97" s="616" t="s">
        <v>577</v>
      </c>
      <c r="Z97" s="616" t="s">
        <v>578</v>
      </c>
      <c r="AA97" s="616" t="s">
        <v>579</v>
      </c>
      <c r="AB97" s="616" t="s">
        <v>2242</v>
      </c>
    </row>
    <row r="98" spans="3:28" hidden="1">
      <c r="C98" s="587" t="s">
        <v>2461</v>
      </c>
      <c r="D98" s="606">
        <v>140463</v>
      </c>
      <c r="E98" s="606" t="s">
        <v>2248</v>
      </c>
      <c r="F98" s="588" t="s">
        <v>2238</v>
      </c>
      <c r="G98" s="589"/>
      <c r="H98" s="590">
        <v>45790</v>
      </c>
      <c r="I98" s="588" t="s">
        <v>1585</v>
      </c>
      <c r="J98" s="591">
        <v>2</v>
      </c>
      <c r="K98" s="642">
        <v>0.5</v>
      </c>
      <c r="L98" s="646">
        <v>1</v>
      </c>
      <c r="N98" s="618" t="s">
        <v>2241</v>
      </c>
      <c r="O98" s="618"/>
      <c r="P98" s="618"/>
      <c r="Q98" s="618"/>
      <c r="R98" s="618"/>
      <c r="S98" s="618"/>
      <c r="T98" s="618"/>
      <c r="U98" s="618"/>
      <c r="V98" s="618"/>
      <c r="W98" s="618"/>
      <c r="X98" s="618"/>
      <c r="Y98" s="618"/>
      <c r="Z98" s="618"/>
      <c r="AA98" s="618"/>
      <c r="AB98" s="618"/>
    </row>
    <row r="99" spans="3:28" hidden="1">
      <c r="C99" s="587" t="s">
        <v>2461</v>
      </c>
      <c r="D99" s="606">
        <v>140463</v>
      </c>
      <c r="E99" s="606" t="s">
        <v>2248</v>
      </c>
      <c r="F99" s="588" t="s">
        <v>2238</v>
      </c>
      <c r="G99" s="589"/>
      <c r="H99" s="590">
        <v>45806</v>
      </c>
      <c r="I99" s="588" t="s">
        <v>1585</v>
      </c>
      <c r="J99" s="591">
        <v>4</v>
      </c>
      <c r="K99" s="642">
        <v>0.5</v>
      </c>
      <c r="L99" s="646">
        <v>2</v>
      </c>
      <c r="N99" s="621" t="s">
        <v>1505</v>
      </c>
      <c r="O99" s="621">
        <v>674986.9</v>
      </c>
      <c r="P99" s="621">
        <v>59135.1</v>
      </c>
      <c r="Q99" s="621">
        <v>42420.6</v>
      </c>
      <c r="R99" s="621">
        <v>85282.6</v>
      </c>
      <c r="S99" s="621">
        <v>58889.8</v>
      </c>
      <c r="T99" s="621">
        <v>53056.5</v>
      </c>
      <c r="U99" s="621">
        <v>81879.199999999997</v>
      </c>
      <c r="V99" s="621">
        <v>42028.9</v>
      </c>
      <c r="W99" s="621">
        <v>62722.7</v>
      </c>
      <c r="X99" s="621">
        <v>45553.9</v>
      </c>
      <c r="Y99" s="621">
        <v>32935.199999999997</v>
      </c>
      <c r="Z99" s="621">
        <v>78270.2</v>
      </c>
      <c r="AA99" s="621">
        <v>32812.199999999997</v>
      </c>
      <c r="AB99" s="621">
        <v>1349973.8</v>
      </c>
    </row>
    <row r="100" spans="3:28" hidden="1">
      <c r="C100" s="587" t="s">
        <v>2459</v>
      </c>
      <c r="D100" s="606">
        <v>140286</v>
      </c>
      <c r="E100" s="606" t="s">
        <v>2247</v>
      </c>
      <c r="F100" s="588" t="s">
        <v>2238</v>
      </c>
      <c r="G100" s="930" t="s">
        <v>2239</v>
      </c>
      <c r="H100" s="590">
        <v>45490</v>
      </c>
      <c r="I100" s="588" t="s">
        <v>1585</v>
      </c>
      <c r="J100" s="591">
        <v>1</v>
      </c>
      <c r="K100" s="591">
        <v>209</v>
      </c>
      <c r="L100" s="637">
        <v>209</v>
      </c>
      <c r="N100" s="625" t="s">
        <v>2269</v>
      </c>
      <c r="O100" s="625">
        <v>674986.9</v>
      </c>
      <c r="P100" s="625"/>
      <c r="Q100" s="625"/>
      <c r="R100" s="625"/>
      <c r="S100" s="625"/>
      <c r="T100" s="625"/>
      <c r="U100" s="625"/>
      <c r="V100" s="625"/>
      <c r="W100" s="625"/>
      <c r="X100" s="625"/>
      <c r="Y100" s="625"/>
      <c r="Z100" s="625"/>
      <c r="AA100" s="625"/>
      <c r="AB100" s="625">
        <v>674986.9</v>
      </c>
    </row>
    <row r="101" spans="3:28" hidden="1">
      <c r="C101" s="587" t="s">
        <v>2457</v>
      </c>
      <c r="D101" s="606">
        <v>140261</v>
      </c>
      <c r="E101" s="606" t="s">
        <v>2249</v>
      </c>
      <c r="F101" s="588" t="s">
        <v>2238</v>
      </c>
      <c r="G101" s="931" t="s">
        <v>2281</v>
      </c>
      <c r="H101" s="590">
        <v>45547</v>
      </c>
      <c r="I101" s="588" t="s">
        <v>1585</v>
      </c>
      <c r="J101" s="591">
        <v>1</v>
      </c>
      <c r="K101" s="591">
        <v>1000</v>
      </c>
      <c r="L101" s="637">
        <v>1000</v>
      </c>
      <c r="N101" s="625">
        <v>2023</v>
      </c>
      <c r="O101" s="625"/>
      <c r="P101" s="625"/>
      <c r="Q101" s="625"/>
      <c r="R101" s="625"/>
      <c r="S101" s="625"/>
      <c r="T101" s="625"/>
      <c r="U101" s="625"/>
      <c r="V101" s="625">
        <v>42028.9</v>
      </c>
      <c r="W101" s="625">
        <v>62722.7</v>
      </c>
      <c r="X101" s="625">
        <v>45553.9</v>
      </c>
      <c r="Y101" s="625">
        <v>32935.199999999997</v>
      </c>
      <c r="Z101" s="625">
        <v>78270.2</v>
      </c>
      <c r="AA101" s="625">
        <v>32812.199999999997</v>
      </c>
      <c r="AB101" s="625">
        <v>294323.09999999998</v>
      </c>
    </row>
    <row r="102" spans="3:28" hidden="1">
      <c r="C102" s="587" t="s">
        <v>2457</v>
      </c>
      <c r="D102" s="606">
        <v>140261</v>
      </c>
      <c r="E102" s="606" t="s">
        <v>2249</v>
      </c>
      <c r="F102" s="588" t="s">
        <v>2238</v>
      </c>
      <c r="G102" s="592"/>
      <c r="H102" s="590">
        <v>45557</v>
      </c>
      <c r="I102" s="588" t="s">
        <v>1585</v>
      </c>
      <c r="J102" s="591">
        <v>1</v>
      </c>
      <c r="K102" s="591">
        <v>1000</v>
      </c>
      <c r="L102" s="637">
        <v>1000</v>
      </c>
      <c r="N102" s="625">
        <v>2024</v>
      </c>
      <c r="O102" s="625"/>
      <c r="P102" s="625">
        <v>59135.1</v>
      </c>
      <c r="Q102" s="625">
        <v>42420.6</v>
      </c>
      <c r="R102" s="625">
        <v>85282.6</v>
      </c>
      <c r="S102" s="625">
        <v>58889.8</v>
      </c>
      <c r="T102" s="625">
        <v>53056.5</v>
      </c>
      <c r="U102" s="625">
        <v>81879.199999999997</v>
      </c>
      <c r="V102" s="625"/>
      <c r="W102" s="625"/>
      <c r="X102" s="625"/>
      <c r="Y102" s="625"/>
      <c r="Z102" s="625"/>
      <c r="AA102" s="625"/>
      <c r="AB102" s="625">
        <v>380663.8</v>
      </c>
    </row>
    <row r="103" spans="3:28" hidden="1">
      <c r="C103" s="920" t="s">
        <v>2457</v>
      </c>
      <c r="D103" s="923">
        <v>140261</v>
      </c>
      <c r="E103" s="923" t="s">
        <v>2249</v>
      </c>
      <c r="F103" s="926" t="s">
        <v>2238</v>
      </c>
      <c r="G103" s="600"/>
      <c r="H103" s="934">
        <v>45568</v>
      </c>
      <c r="I103" s="926" t="s">
        <v>1585</v>
      </c>
      <c r="J103" s="936">
        <v>1</v>
      </c>
      <c r="K103" s="936">
        <v>1000</v>
      </c>
      <c r="L103" s="942">
        <v>1000</v>
      </c>
      <c r="N103" s="623" t="s">
        <v>2242</v>
      </c>
      <c r="O103" s="623">
        <v>674986.9</v>
      </c>
      <c r="P103" s="623">
        <v>59135.1</v>
      </c>
      <c r="Q103" s="623">
        <v>42420.6</v>
      </c>
      <c r="R103" s="623">
        <v>85282.6</v>
      </c>
      <c r="S103" s="623">
        <v>58889.8</v>
      </c>
      <c r="T103" s="623">
        <v>53056.5</v>
      </c>
      <c r="U103" s="623">
        <v>81879.199999999997</v>
      </c>
      <c r="V103" s="623">
        <v>42028.9</v>
      </c>
      <c r="W103" s="623">
        <v>62722.7</v>
      </c>
      <c r="X103" s="623">
        <v>45553.9</v>
      </c>
      <c r="Y103" s="623">
        <v>32935.199999999997</v>
      </c>
      <c r="Z103" s="623">
        <v>78270.2</v>
      </c>
      <c r="AA103" s="623">
        <v>32812.199999999997</v>
      </c>
      <c r="AB103" s="623">
        <v>1349973.8</v>
      </c>
    </row>
    <row r="104" spans="3:28" ht="15" hidden="1" customHeight="1">
      <c r="C104" s="582" t="s">
        <v>2457</v>
      </c>
      <c r="D104" s="605">
        <v>140261</v>
      </c>
      <c r="E104" s="605" t="s">
        <v>2249</v>
      </c>
      <c r="F104" s="583" t="s">
        <v>2238</v>
      </c>
      <c r="G104" s="929"/>
      <c r="H104" s="585">
        <v>45590</v>
      </c>
      <c r="I104" s="583" t="s">
        <v>1585</v>
      </c>
      <c r="J104" s="586">
        <v>1</v>
      </c>
      <c r="K104" s="586">
        <v>1000</v>
      </c>
      <c r="L104" s="636">
        <v>1000</v>
      </c>
    </row>
    <row r="105" spans="3:28" hidden="1">
      <c r="C105" s="587" t="s">
        <v>2457</v>
      </c>
      <c r="D105" s="606">
        <v>140261</v>
      </c>
      <c r="E105" s="606" t="s">
        <v>2249</v>
      </c>
      <c r="F105" s="588" t="s">
        <v>2238</v>
      </c>
      <c r="G105" s="589"/>
      <c r="H105" s="590">
        <v>45597</v>
      </c>
      <c r="I105" s="588" t="s">
        <v>1585</v>
      </c>
      <c r="J105" s="591">
        <v>1</v>
      </c>
      <c r="K105" s="591">
        <v>1000</v>
      </c>
      <c r="L105" s="637">
        <v>1000</v>
      </c>
    </row>
    <row r="106" spans="3:28" hidden="1">
      <c r="C106" s="587" t="s">
        <v>2457</v>
      </c>
      <c r="D106" s="606">
        <v>140261</v>
      </c>
      <c r="E106" s="606" t="s">
        <v>2249</v>
      </c>
      <c r="F106" s="588" t="s">
        <v>2238</v>
      </c>
      <c r="G106" s="589"/>
      <c r="H106" s="590">
        <v>45604</v>
      </c>
      <c r="I106" s="588" t="s">
        <v>1585</v>
      </c>
      <c r="J106" s="591">
        <v>1</v>
      </c>
      <c r="K106" s="591">
        <v>1000</v>
      </c>
      <c r="L106" s="637">
        <v>1000</v>
      </c>
    </row>
    <row r="107" spans="3:28" hidden="1">
      <c r="C107" s="587" t="s">
        <v>2457</v>
      </c>
      <c r="D107" s="606">
        <v>140261</v>
      </c>
      <c r="E107" s="606" t="s">
        <v>2249</v>
      </c>
      <c r="F107" s="588" t="s">
        <v>2238</v>
      </c>
      <c r="G107" s="589"/>
      <c r="H107" s="590">
        <v>45613</v>
      </c>
      <c r="I107" s="588" t="s">
        <v>1585</v>
      </c>
      <c r="J107" s="591">
        <v>1</v>
      </c>
      <c r="K107" s="591">
        <v>1000</v>
      </c>
      <c r="L107" s="637">
        <v>1000</v>
      </c>
    </row>
    <row r="108" spans="3:28" hidden="1">
      <c r="C108" s="587" t="s">
        <v>2457</v>
      </c>
      <c r="D108" s="606">
        <v>140261</v>
      </c>
      <c r="E108" s="606" t="s">
        <v>2249</v>
      </c>
      <c r="F108" s="588" t="s">
        <v>2238</v>
      </c>
      <c r="G108" s="589"/>
      <c r="H108" s="590">
        <v>45618</v>
      </c>
      <c r="I108" s="588" t="s">
        <v>1585</v>
      </c>
      <c r="J108" s="591">
        <v>1</v>
      </c>
      <c r="K108" s="591">
        <v>1000</v>
      </c>
      <c r="L108" s="637">
        <v>1000</v>
      </c>
    </row>
    <row r="109" spans="3:28" hidden="1">
      <c r="C109" s="587" t="s">
        <v>2457</v>
      </c>
      <c r="D109" s="606">
        <v>140261</v>
      </c>
      <c r="E109" s="606" t="s">
        <v>2249</v>
      </c>
      <c r="F109" s="588" t="s">
        <v>2238</v>
      </c>
      <c r="G109" s="589"/>
      <c r="H109" s="590">
        <v>45627</v>
      </c>
      <c r="I109" s="588" t="s">
        <v>1585</v>
      </c>
      <c r="J109" s="591">
        <v>1</v>
      </c>
      <c r="K109" s="591">
        <v>1000</v>
      </c>
      <c r="L109" s="637">
        <v>1000</v>
      </c>
    </row>
    <row r="110" spans="3:28" hidden="1">
      <c r="C110" s="587" t="s">
        <v>2457</v>
      </c>
      <c r="D110" s="606">
        <v>140261</v>
      </c>
      <c r="E110" s="606" t="s">
        <v>2249</v>
      </c>
      <c r="F110" s="588" t="s">
        <v>2238</v>
      </c>
      <c r="G110" s="589"/>
      <c r="H110" s="590">
        <v>45634</v>
      </c>
      <c r="I110" s="588" t="s">
        <v>1585</v>
      </c>
      <c r="J110" s="591">
        <v>1</v>
      </c>
      <c r="K110" s="591">
        <v>1000</v>
      </c>
      <c r="L110" s="637">
        <v>1000</v>
      </c>
    </row>
    <row r="111" spans="3:28" hidden="1">
      <c r="C111" s="587" t="s">
        <v>2457</v>
      </c>
      <c r="D111" s="606">
        <v>140261</v>
      </c>
      <c r="E111" s="606" t="s">
        <v>2249</v>
      </c>
      <c r="F111" s="588" t="s">
        <v>2238</v>
      </c>
      <c r="G111" s="589"/>
      <c r="H111" s="590">
        <v>45664</v>
      </c>
      <c r="I111" s="588" t="s">
        <v>1585</v>
      </c>
      <c r="J111" s="591">
        <v>1</v>
      </c>
      <c r="K111" s="591">
        <v>1000</v>
      </c>
      <c r="L111" s="637">
        <v>1000</v>
      </c>
    </row>
    <row r="112" spans="3:28" hidden="1">
      <c r="C112" s="587" t="s">
        <v>2457</v>
      </c>
      <c r="D112" s="606">
        <v>140261</v>
      </c>
      <c r="E112" s="606" t="s">
        <v>2249</v>
      </c>
      <c r="F112" s="588" t="s">
        <v>2238</v>
      </c>
      <c r="G112" s="589"/>
      <c r="H112" s="590">
        <v>45669</v>
      </c>
      <c r="I112" s="588" t="s">
        <v>1585</v>
      </c>
      <c r="J112" s="591">
        <v>2</v>
      </c>
      <c r="K112" s="591">
        <v>1000</v>
      </c>
      <c r="L112" s="637">
        <v>2000</v>
      </c>
    </row>
    <row r="113" spans="3:12" hidden="1">
      <c r="C113" s="587" t="s">
        <v>2457</v>
      </c>
      <c r="D113" s="606">
        <v>140261</v>
      </c>
      <c r="E113" s="606" t="s">
        <v>2249</v>
      </c>
      <c r="F113" s="588" t="s">
        <v>2238</v>
      </c>
      <c r="G113" s="589"/>
      <c r="H113" s="590">
        <v>45686</v>
      </c>
      <c r="I113" s="588" t="s">
        <v>1585</v>
      </c>
      <c r="J113" s="591">
        <v>1</v>
      </c>
      <c r="K113" s="591">
        <v>1000</v>
      </c>
      <c r="L113" s="637">
        <v>1000</v>
      </c>
    </row>
    <row r="114" spans="3:12" hidden="1">
      <c r="C114" s="587" t="s">
        <v>2457</v>
      </c>
      <c r="D114" s="606">
        <v>140261</v>
      </c>
      <c r="E114" s="606" t="s">
        <v>2249</v>
      </c>
      <c r="F114" s="588" t="s">
        <v>2238</v>
      </c>
      <c r="G114" s="589"/>
      <c r="H114" s="590">
        <v>45704</v>
      </c>
      <c r="I114" s="588" t="s">
        <v>1585</v>
      </c>
      <c r="J114" s="591">
        <v>1</v>
      </c>
      <c r="K114" s="591">
        <v>1000</v>
      </c>
      <c r="L114" s="637">
        <v>1000</v>
      </c>
    </row>
    <row r="115" spans="3:12" hidden="1">
      <c r="C115" s="587" t="s">
        <v>2457</v>
      </c>
      <c r="D115" s="606">
        <v>140261</v>
      </c>
      <c r="E115" s="606" t="s">
        <v>2249</v>
      </c>
      <c r="F115" s="588" t="s">
        <v>2238</v>
      </c>
      <c r="G115" s="589"/>
      <c r="H115" s="590">
        <v>45711</v>
      </c>
      <c r="I115" s="588" t="s">
        <v>1585</v>
      </c>
      <c r="J115" s="591">
        <v>1</v>
      </c>
      <c r="K115" s="591">
        <v>1000</v>
      </c>
      <c r="L115" s="637">
        <v>1000</v>
      </c>
    </row>
    <row r="116" spans="3:12" hidden="1">
      <c r="C116" s="587" t="s">
        <v>2457</v>
      </c>
      <c r="D116" s="606">
        <v>140261</v>
      </c>
      <c r="E116" s="606" t="s">
        <v>2249</v>
      </c>
      <c r="F116" s="588" t="s">
        <v>2238</v>
      </c>
      <c r="G116" s="589"/>
      <c r="H116" s="590">
        <v>45718</v>
      </c>
      <c r="I116" s="588" t="s">
        <v>1585</v>
      </c>
      <c r="J116" s="591">
        <v>1</v>
      </c>
      <c r="K116" s="591">
        <v>1000</v>
      </c>
      <c r="L116" s="637">
        <v>1000</v>
      </c>
    </row>
    <row r="117" spans="3:12" hidden="1">
      <c r="C117" s="587" t="s">
        <v>2457</v>
      </c>
      <c r="D117" s="606">
        <v>140261</v>
      </c>
      <c r="E117" s="606" t="s">
        <v>2249</v>
      </c>
      <c r="F117" s="588" t="s">
        <v>2238</v>
      </c>
      <c r="G117" s="589"/>
      <c r="H117" s="590">
        <v>45723</v>
      </c>
      <c r="I117" s="588" t="s">
        <v>1585</v>
      </c>
      <c r="J117" s="591">
        <v>1</v>
      </c>
      <c r="K117" s="591">
        <v>1000</v>
      </c>
      <c r="L117" s="637">
        <v>1000</v>
      </c>
    </row>
    <row r="118" spans="3:12" hidden="1">
      <c r="C118" s="587" t="s">
        <v>2457</v>
      </c>
      <c r="D118" s="606">
        <v>140261</v>
      </c>
      <c r="E118" s="606" t="s">
        <v>2249</v>
      </c>
      <c r="F118" s="588" t="s">
        <v>2238</v>
      </c>
      <c r="G118" s="589"/>
      <c r="H118" s="590">
        <v>45727</v>
      </c>
      <c r="I118" s="588" t="s">
        <v>1585</v>
      </c>
      <c r="J118" s="591">
        <v>1</v>
      </c>
      <c r="K118" s="591">
        <v>1000</v>
      </c>
      <c r="L118" s="637">
        <v>1000</v>
      </c>
    </row>
    <row r="119" spans="3:12" hidden="1">
      <c r="C119" s="587" t="s">
        <v>2457</v>
      </c>
      <c r="D119" s="606">
        <v>140261</v>
      </c>
      <c r="E119" s="606" t="s">
        <v>2249</v>
      </c>
      <c r="F119" s="588" t="s">
        <v>2238</v>
      </c>
      <c r="G119" s="589"/>
      <c r="H119" s="590">
        <v>45836</v>
      </c>
      <c r="I119" s="588" t="s">
        <v>1585</v>
      </c>
      <c r="J119" s="591">
        <v>1</v>
      </c>
      <c r="K119" s="591">
        <v>1000</v>
      </c>
      <c r="L119" s="637">
        <v>1000</v>
      </c>
    </row>
    <row r="120" spans="3:12" hidden="1">
      <c r="C120" s="587" t="s">
        <v>2457</v>
      </c>
      <c r="D120" s="606">
        <v>140261</v>
      </c>
      <c r="E120" s="606" t="s">
        <v>2249</v>
      </c>
      <c r="F120" s="588" t="s">
        <v>2238</v>
      </c>
      <c r="G120" s="589"/>
      <c r="H120" s="590">
        <v>45837</v>
      </c>
      <c r="I120" s="588" t="s">
        <v>1585</v>
      </c>
      <c r="J120" s="591">
        <v>12</v>
      </c>
      <c r="K120" s="591">
        <v>1000</v>
      </c>
      <c r="L120" s="637">
        <v>12000</v>
      </c>
    </row>
    <row r="121" spans="3:12" ht="15" hidden="1" customHeight="1">
      <c r="C121" s="587" t="s">
        <v>2455</v>
      </c>
      <c r="D121" s="606">
        <v>140233</v>
      </c>
      <c r="E121" s="606" t="s">
        <v>2248</v>
      </c>
      <c r="F121" s="588" t="s">
        <v>2238</v>
      </c>
      <c r="G121" s="931" t="s">
        <v>2281</v>
      </c>
      <c r="H121" s="590">
        <v>45540</v>
      </c>
      <c r="I121" s="588" t="s">
        <v>1585</v>
      </c>
      <c r="J121" s="591">
        <v>2</v>
      </c>
      <c r="K121" s="649">
        <v>0.25</v>
      </c>
      <c r="L121" s="650">
        <v>0.5</v>
      </c>
    </row>
    <row r="122" spans="3:12" hidden="1">
      <c r="C122" s="587" t="s">
        <v>2455</v>
      </c>
      <c r="D122" s="606">
        <v>140233</v>
      </c>
      <c r="E122" s="606" t="s">
        <v>2248</v>
      </c>
      <c r="F122" s="588" t="s">
        <v>2238</v>
      </c>
      <c r="G122" s="589"/>
      <c r="H122" s="590">
        <v>45541</v>
      </c>
      <c r="I122" s="588" t="s">
        <v>1585</v>
      </c>
      <c r="J122" s="591">
        <v>12</v>
      </c>
      <c r="K122" s="649">
        <v>0.25</v>
      </c>
      <c r="L122" s="650">
        <v>3</v>
      </c>
    </row>
    <row r="123" spans="3:12" hidden="1">
      <c r="C123" s="587" t="s">
        <v>2455</v>
      </c>
      <c r="D123" s="606">
        <v>140233</v>
      </c>
      <c r="E123" s="606" t="s">
        <v>2248</v>
      </c>
      <c r="F123" s="588" t="s">
        <v>2238</v>
      </c>
      <c r="G123" s="589"/>
      <c r="H123" s="590">
        <v>45549</v>
      </c>
      <c r="I123" s="588" t="s">
        <v>1585</v>
      </c>
      <c r="J123" s="591">
        <v>2</v>
      </c>
      <c r="K123" s="649">
        <v>0.25</v>
      </c>
      <c r="L123" s="650">
        <v>0.5</v>
      </c>
    </row>
    <row r="124" spans="3:12" hidden="1">
      <c r="C124" s="587" t="s">
        <v>2455</v>
      </c>
      <c r="D124" s="606">
        <v>140233</v>
      </c>
      <c r="E124" s="606" t="s">
        <v>2248</v>
      </c>
      <c r="F124" s="588" t="s">
        <v>2238</v>
      </c>
      <c r="G124" s="589"/>
      <c r="H124" s="590">
        <v>45549</v>
      </c>
      <c r="I124" s="588" t="s">
        <v>1585</v>
      </c>
      <c r="J124" s="591">
        <v>2</v>
      </c>
      <c r="K124" s="649">
        <v>0.25</v>
      </c>
      <c r="L124" s="650">
        <v>0.5</v>
      </c>
    </row>
    <row r="125" spans="3:12" hidden="1">
      <c r="C125" s="587" t="s">
        <v>2455</v>
      </c>
      <c r="D125" s="606">
        <v>140233</v>
      </c>
      <c r="E125" s="606" t="s">
        <v>2248</v>
      </c>
      <c r="F125" s="588" t="s">
        <v>2238</v>
      </c>
      <c r="G125" s="589"/>
      <c r="H125" s="590">
        <v>45557</v>
      </c>
      <c r="I125" s="588" t="s">
        <v>1585</v>
      </c>
      <c r="J125" s="591">
        <v>2</v>
      </c>
      <c r="K125" s="649">
        <v>0.25</v>
      </c>
      <c r="L125" s="650">
        <v>0.5</v>
      </c>
    </row>
    <row r="126" spans="3:12" hidden="1">
      <c r="C126" s="587" t="s">
        <v>2455</v>
      </c>
      <c r="D126" s="606">
        <v>140233</v>
      </c>
      <c r="E126" s="606" t="s">
        <v>2248</v>
      </c>
      <c r="F126" s="588" t="s">
        <v>2238</v>
      </c>
      <c r="G126" s="589"/>
      <c r="H126" s="590">
        <v>45569</v>
      </c>
      <c r="I126" s="588" t="s">
        <v>1585</v>
      </c>
      <c r="J126" s="591">
        <v>18</v>
      </c>
      <c r="K126" s="649">
        <v>0.25</v>
      </c>
      <c r="L126" s="650">
        <v>4.5</v>
      </c>
    </row>
    <row r="127" spans="3:12" hidden="1">
      <c r="C127" s="587" t="s">
        <v>2455</v>
      </c>
      <c r="D127" s="606">
        <v>140233</v>
      </c>
      <c r="E127" s="606" t="s">
        <v>2248</v>
      </c>
      <c r="F127" s="588" t="s">
        <v>2238</v>
      </c>
      <c r="G127" s="589"/>
      <c r="H127" s="590">
        <v>45578</v>
      </c>
      <c r="I127" s="588" t="s">
        <v>1585</v>
      </c>
      <c r="J127" s="591">
        <v>2</v>
      </c>
      <c r="K127" s="649">
        <v>0.25</v>
      </c>
      <c r="L127" s="650">
        <v>0.5</v>
      </c>
    </row>
    <row r="128" spans="3:12" hidden="1">
      <c r="C128" s="587" t="s">
        <v>2455</v>
      </c>
      <c r="D128" s="606">
        <v>140233</v>
      </c>
      <c r="E128" s="606" t="s">
        <v>2248</v>
      </c>
      <c r="F128" s="588" t="s">
        <v>2238</v>
      </c>
      <c r="G128" s="589"/>
      <c r="H128" s="590">
        <v>45578</v>
      </c>
      <c r="I128" s="588" t="s">
        <v>1585</v>
      </c>
      <c r="J128" s="591">
        <v>2</v>
      </c>
      <c r="K128" s="649">
        <v>0.25</v>
      </c>
      <c r="L128" s="650">
        <v>0.5</v>
      </c>
    </row>
    <row r="129" spans="3:12" hidden="1">
      <c r="C129" s="587" t="s">
        <v>2455</v>
      </c>
      <c r="D129" s="606">
        <v>140233</v>
      </c>
      <c r="E129" s="606" t="s">
        <v>2248</v>
      </c>
      <c r="F129" s="588" t="s">
        <v>2238</v>
      </c>
      <c r="G129" s="589"/>
      <c r="H129" s="590">
        <v>45578</v>
      </c>
      <c r="I129" s="588" t="s">
        <v>1585</v>
      </c>
      <c r="J129" s="591">
        <v>2</v>
      </c>
      <c r="K129" s="649">
        <v>0.25</v>
      </c>
      <c r="L129" s="650">
        <v>0.5</v>
      </c>
    </row>
    <row r="130" spans="3:12" hidden="1">
      <c r="C130" s="587" t="s">
        <v>2455</v>
      </c>
      <c r="D130" s="606">
        <v>140233</v>
      </c>
      <c r="E130" s="606" t="s">
        <v>2248</v>
      </c>
      <c r="F130" s="588" t="s">
        <v>2238</v>
      </c>
      <c r="G130" s="589"/>
      <c r="H130" s="590">
        <v>45614</v>
      </c>
      <c r="I130" s="588" t="s">
        <v>1585</v>
      </c>
      <c r="J130" s="591">
        <v>3</v>
      </c>
      <c r="K130" s="649">
        <v>0.25</v>
      </c>
      <c r="L130" s="650">
        <v>0.75</v>
      </c>
    </row>
    <row r="131" spans="3:12" hidden="1">
      <c r="C131" s="587" t="s">
        <v>2455</v>
      </c>
      <c r="D131" s="606">
        <v>140233</v>
      </c>
      <c r="E131" s="606" t="s">
        <v>2248</v>
      </c>
      <c r="F131" s="588" t="s">
        <v>2238</v>
      </c>
      <c r="G131" s="589"/>
      <c r="H131" s="590">
        <v>45625</v>
      </c>
      <c r="I131" s="588" t="s">
        <v>1585</v>
      </c>
      <c r="J131" s="591">
        <v>2</v>
      </c>
      <c r="K131" s="649">
        <v>0.25</v>
      </c>
      <c r="L131" s="650">
        <v>0.5</v>
      </c>
    </row>
    <row r="132" spans="3:12" hidden="1">
      <c r="C132" s="587" t="s">
        <v>2455</v>
      </c>
      <c r="D132" s="606">
        <v>140233</v>
      </c>
      <c r="E132" s="606" t="s">
        <v>2248</v>
      </c>
      <c r="F132" s="588" t="s">
        <v>2238</v>
      </c>
      <c r="G132" s="589"/>
      <c r="H132" s="590">
        <v>45625</v>
      </c>
      <c r="I132" s="588" t="s">
        <v>1585</v>
      </c>
      <c r="J132" s="591">
        <v>2</v>
      </c>
      <c r="K132" s="649">
        <v>0.25</v>
      </c>
      <c r="L132" s="650">
        <v>0.5</v>
      </c>
    </row>
    <row r="133" spans="3:12" hidden="1">
      <c r="C133" s="587" t="s">
        <v>2455</v>
      </c>
      <c r="D133" s="606">
        <v>140233</v>
      </c>
      <c r="E133" s="606" t="s">
        <v>2248</v>
      </c>
      <c r="F133" s="588" t="s">
        <v>2238</v>
      </c>
      <c r="G133" s="589"/>
      <c r="H133" s="590">
        <v>45625</v>
      </c>
      <c r="I133" s="588" t="s">
        <v>1585</v>
      </c>
      <c r="J133" s="591">
        <v>2</v>
      </c>
      <c r="K133" s="649">
        <v>0.25</v>
      </c>
      <c r="L133" s="650">
        <v>0.5</v>
      </c>
    </row>
    <row r="134" spans="3:12" hidden="1">
      <c r="C134" s="587" t="s">
        <v>2455</v>
      </c>
      <c r="D134" s="606">
        <v>140233</v>
      </c>
      <c r="E134" s="606" t="s">
        <v>2248</v>
      </c>
      <c r="F134" s="588" t="s">
        <v>2238</v>
      </c>
      <c r="G134" s="589"/>
      <c r="H134" s="590">
        <v>45625</v>
      </c>
      <c r="I134" s="588" t="s">
        <v>1585</v>
      </c>
      <c r="J134" s="591">
        <v>2</v>
      </c>
      <c r="K134" s="649">
        <v>0.25</v>
      </c>
      <c r="L134" s="650">
        <v>0.5</v>
      </c>
    </row>
    <row r="135" spans="3:12" hidden="1">
      <c r="C135" s="587" t="s">
        <v>2455</v>
      </c>
      <c r="D135" s="606">
        <v>140233</v>
      </c>
      <c r="E135" s="606" t="s">
        <v>2248</v>
      </c>
      <c r="F135" s="588" t="s">
        <v>2238</v>
      </c>
      <c r="G135" s="589"/>
      <c r="H135" s="590">
        <v>45625</v>
      </c>
      <c r="I135" s="588" t="s">
        <v>1585</v>
      </c>
      <c r="J135" s="591">
        <v>2</v>
      </c>
      <c r="K135" s="649">
        <v>0.25</v>
      </c>
      <c r="L135" s="650">
        <v>0.5</v>
      </c>
    </row>
    <row r="136" spans="3:12" hidden="1">
      <c r="C136" s="587" t="s">
        <v>2455</v>
      </c>
      <c r="D136" s="606">
        <v>140233</v>
      </c>
      <c r="E136" s="606" t="s">
        <v>2248</v>
      </c>
      <c r="F136" s="588" t="s">
        <v>2238</v>
      </c>
      <c r="G136" s="589"/>
      <c r="H136" s="590">
        <v>45625</v>
      </c>
      <c r="I136" s="588" t="s">
        <v>1585</v>
      </c>
      <c r="J136" s="591">
        <v>2</v>
      </c>
      <c r="K136" s="649">
        <v>0.25</v>
      </c>
      <c r="L136" s="650">
        <v>0.5</v>
      </c>
    </row>
    <row r="137" spans="3:12" hidden="1">
      <c r="C137" s="587" t="s">
        <v>2455</v>
      </c>
      <c r="D137" s="606">
        <v>140233</v>
      </c>
      <c r="E137" s="606" t="s">
        <v>2248</v>
      </c>
      <c r="F137" s="588" t="s">
        <v>2238</v>
      </c>
      <c r="G137" s="589"/>
      <c r="H137" s="590">
        <v>45733</v>
      </c>
      <c r="I137" s="588" t="s">
        <v>1585</v>
      </c>
      <c r="J137" s="591">
        <v>2</v>
      </c>
      <c r="K137" s="649">
        <v>0.25</v>
      </c>
      <c r="L137" s="650">
        <v>0.5</v>
      </c>
    </row>
    <row r="138" spans="3:12" hidden="1">
      <c r="C138" s="587" t="s">
        <v>2455</v>
      </c>
      <c r="D138" s="606">
        <v>140233</v>
      </c>
      <c r="E138" s="606" t="s">
        <v>2248</v>
      </c>
      <c r="F138" s="588" t="s">
        <v>2238</v>
      </c>
      <c r="G138" s="589"/>
      <c r="H138" s="590">
        <v>45733</v>
      </c>
      <c r="I138" s="588" t="s">
        <v>1585</v>
      </c>
      <c r="J138" s="591">
        <v>2</v>
      </c>
      <c r="K138" s="649">
        <v>0.25</v>
      </c>
      <c r="L138" s="650">
        <v>0.5</v>
      </c>
    </row>
    <row r="139" spans="3:12" hidden="1">
      <c r="C139" s="587" t="s">
        <v>2455</v>
      </c>
      <c r="D139" s="606">
        <v>140233</v>
      </c>
      <c r="E139" s="606" t="s">
        <v>2248</v>
      </c>
      <c r="F139" s="588" t="s">
        <v>2238</v>
      </c>
      <c r="G139" s="589"/>
      <c r="H139" s="590">
        <v>45737</v>
      </c>
      <c r="I139" s="588" t="s">
        <v>1585</v>
      </c>
      <c r="J139" s="591">
        <v>2</v>
      </c>
      <c r="K139" s="649">
        <v>0.25</v>
      </c>
      <c r="L139" s="650">
        <v>0.5</v>
      </c>
    </row>
    <row r="140" spans="3:12" hidden="1">
      <c r="C140" s="587" t="s">
        <v>2455</v>
      </c>
      <c r="D140" s="606">
        <v>140233</v>
      </c>
      <c r="E140" s="606" t="s">
        <v>2248</v>
      </c>
      <c r="F140" s="588" t="s">
        <v>2238</v>
      </c>
      <c r="G140" s="589"/>
      <c r="H140" s="590">
        <v>45741</v>
      </c>
      <c r="I140" s="588" t="s">
        <v>1585</v>
      </c>
      <c r="J140" s="591">
        <v>2</v>
      </c>
      <c r="K140" s="649">
        <v>0.25</v>
      </c>
      <c r="L140" s="650">
        <v>0.5</v>
      </c>
    </row>
    <row r="141" spans="3:12" hidden="1">
      <c r="C141" s="587" t="s">
        <v>2455</v>
      </c>
      <c r="D141" s="606">
        <v>140233</v>
      </c>
      <c r="E141" s="606" t="s">
        <v>2248</v>
      </c>
      <c r="F141" s="588" t="s">
        <v>2238</v>
      </c>
      <c r="G141" s="589"/>
      <c r="H141" s="590">
        <v>45750</v>
      </c>
      <c r="I141" s="588" t="s">
        <v>1585</v>
      </c>
      <c r="J141" s="591">
        <v>2</v>
      </c>
      <c r="K141" s="649">
        <v>0.25</v>
      </c>
      <c r="L141" s="650">
        <v>0.5</v>
      </c>
    </row>
    <row r="142" spans="3:12" hidden="1">
      <c r="C142" s="587" t="s">
        <v>2455</v>
      </c>
      <c r="D142" s="606">
        <v>140233</v>
      </c>
      <c r="E142" s="606" t="s">
        <v>2248</v>
      </c>
      <c r="F142" s="588" t="s">
        <v>2238</v>
      </c>
      <c r="G142" s="589"/>
      <c r="H142" s="590">
        <v>45750</v>
      </c>
      <c r="I142" s="588" t="s">
        <v>1585</v>
      </c>
      <c r="J142" s="591">
        <v>2</v>
      </c>
      <c r="K142" s="649">
        <v>0.25</v>
      </c>
      <c r="L142" s="650">
        <v>0.5</v>
      </c>
    </row>
    <row r="143" spans="3:12" hidden="1">
      <c r="C143" s="587" t="s">
        <v>2455</v>
      </c>
      <c r="D143" s="606">
        <v>140233</v>
      </c>
      <c r="E143" s="606" t="s">
        <v>2248</v>
      </c>
      <c r="F143" s="588" t="s">
        <v>2238</v>
      </c>
      <c r="G143" s="589"/>
      <c r="H143" s="590">
        <v>45750</v>
      </c>
      <c r="I143" s="588" t="s">
        <v>1585</v>
      </c>
      <c r="J143" s="591">
        <v>2</v>
      </c>
      <c r="K143" s="649">
        <v>0.25</v>
      </c>
      <c r="L143" s="650">
        <v>0.5</v>
      </c>
    </row>
    <row r="144" spans="3:12" hidden="1">
      <c r="C144" s="587" t="s">
        <v>2455</v>
      </c>
      <c r="D144" s="606">
        <v>140233</v>
      </c>
      <c r="E144" s="606" t="s">
        <v>2248</v>
      </c>
      <c r="F144" s="588" t="s">
        <v>2238</v>
      </c>
      <c r="G144" s="589"/>
      <c r="H144" s="590">
        <v>45807</v>
      </c>
      <c r="I144" s="588" t="s">
        <v>1585</v>
      </c>
      <c r="J144" s="591">
        <v>2</v>
      </c>
      <c r="K144" s="649">
        <v>0.25</v>
      </c>
      <c r="L144" s="650">
        <v>0.5</v>
      </c>
    </row>
    <row r="145" spans="3:12" hidden="1">
      <c r="C145" s="587" t="s">
        <v>2455</v>
      </c>
      <c r="D145" s="606">
        <v>140233</v>
      </c>
      <c r="E145" s="606" t="s">
        <v>2248</v>
      </c>
      <c r="F145" s="588" t="s">
        <v>2238</v>
      </c>
      <c r="G145" s="589"/>
      <c r="H145" s="590">
        <v>45807</v>
      </c>
      <c r="I145" s="588" t="s">
        <v>1585</v>
      </c>
      <c r="J145" s="591">
        <v>2</v>
      </c>
      <c r="K145" s="649">
        <v>0.25</v>
      </c>
      <c r="L145" s="650">
        <v>0.5</v>
      </c>
    </row>
    <row r="146" spans="3:12" hidden="1">
      <c r="C146" s="587" t="s">
        <v>2455</v>
      </c>
      <c r="D146" s="606">
        <v>140233</v>
      </c>
      <c r="E146" s="606" t="s">
        <v>2248</v>
      </c>
      <c r="F146" s="588" t="s">
        <v>2238</v>
      </c>
      <c r="G146" s="589"/>
      <c r="H146" s="590">
        <v>45822</v>
      </c>
      <c r="I146" s="588" t="s">
        <v>1585</v>
      </c>
      <c r="J146" s="591">
        <v>2</v>
      </c>
      <c r="K146" s="649">
        <v>0.25</v>
      </c>
      <c r="L146" s="650">
        <v>0.5</v>
      </c>
    </row>
    <row r="147" spans="3:12" hidden="1">
      <c r="C147" s="587" t="s">
        <v>2455</v>
      </c>
      <c r="D147" s="606">
        <v>140233</v>
      </c>
      <c r="E147" s="606" t="s">
        <v>2248</v>
      </c>
      <c r="F147" s="588" t="s">
        <v>2238</v>
      </c>
      <c r="G147" s="589"/>
      <c r="H147" s="590">
        <v>45822</v>
      </c>
      <c r="I147" s="588" t="s">
        <v>1585</v>
      </c>
      <c r="J147" s="591">
        <v>2</v>
      </c>
      <c r="K147" s="649">
        <v>0.25</v>
      </c>
      <c r="L147" s="650">
        <v>0.5</v>
      </c>
    </row>
    <row r="148" spans="3:12" hidden="1">
      <c r="C148" s="587" t="s">
        <v>2455</v>
      </c>
      <c r="D148" s="606">
        <v>140233</v>
      </c>
      <c r="E148" s="606" t="s">
        <v>2248</v>
      </c>
      <c r="F148" s="588" t="s">
        <v>2238</v>
      </c>
      <c r="G148" s="589"/>
      <c r="H148" s="590">
        <v>45822</v>
      </c>
      <c r="I148" s="588" t="s">
        <v>1585</v>
      </c>
      <c r="J148" s="591">
        <v>2</v>
      </c>
      <c r="K148" s="649">
        <v>0.25</v>
      </c>
      <c r="L148" s="650">
        <v>0.5</v>
      </c>
    </row>
    <row r="149" spans="3:12" hidden="1">
      <c r="C149" s="587" t="s">
        <v>2455</v>
      </c>
      <c r="D149" s="606">
        <v>140233</v>
      </c>
      <c r="E149" s="606" t="s">
        <v>2248</v>
      </c>
      <c r="F149" s="588" t="s">
        <v>2238</v>
      </c>
      <c r="G149" s="589"/>
      <c r="H149" s="590">
        <v>45822</v>
      </c>
      <c r="I149" s="588" t="s">
        <v>1585</v>
      </c>
      <c r="J149" s="591">
        <v>2</v>
      </c>
      <c r="K149" s="649">
        <v>0.25</v>
      </c>
      <c r="L149" s="650">
        <v>0.5</v>
      </c>
    </row>
    <row r="150" spans="3:12" hidden="1">
      <c r="C150" s="587" t="s">
        <v>2455</v>
      </c>
      <c r="D150" s="606">
        <v>140233</v>
      </c>
      <c r="E150" s="606" t="s">
        <v>2248</v>
      </c>
      <c r="F150" s="588" t="s">
        <v>2238</v>
      </c>
      <c r="G150" s="589"/>
      <c r="H150" s="590">
        <v>45822</v>
      </c>
      <c r="I150" s="588" t="s">
        <v>1585</v>
      </c>
      <c r="J150" s="591">
        <v>2</v>
      </c>
      <c r="K150" s="649">
        <v>0.25</v>
      </c>
      <c r="L150" s="650">
        <v>0.5</v>
      </c>
    </row>
    <row r="151" spans="3:12" hidden="1">
      <c r="C151" s="587" t="s">
        <v>2455</v>
      </c>
      <c r="D151" s="606">
        <v>140233</v>
      </c>
      <c r="E151" s="606" t="s">
        <v>2248</v>
      </c>
      <c r="F151" s="588" t="s">
        <v>2238</v>
      </c>
      <c r="G151" s="589"/>
      <c r="H151" s="590">
        <v>45822</v>
      </c>
      <c r="I151" s="588" t="s">
        <v>1585</v>
      </c>
      <c r="J151" s="591">
        <v>2</v>
      </c>
      <c r="K151" s="649">
        <v>0.25</v>
      </c>
      <c r="L151" s="650">
        <v>0.5</v>
      </c>
    </row>
    <row r="152" spans="3:12" ht="15" hidden="1" customHeight="1">
      <c r="C152" s="587" t="s">
        <v>2453</v>
      </c>
      <c r="D152" s="606">
        <v>140200</v>
      </c>
      <c r="E152" s="606" t="s">
        <v>2249</v>
      </c>
      <c r="F152" s="588" t="s">
        <v>2238</v>
      </c>
      <c r="G152" s="931" t="s">
        <v>2239</v>
      </c>
      <c r="H152" s="590">
        <v>45485</v>
      </c>
      <c r="I152" s="588" t="s">
        <v>1585</v>
      </c>
      <c r="J152" s="591">
        <v>5</v>
      </c>
      <c r="K152" s="591">
        <v>180</v>
      </c>
      <c r="L152" s="637">
        <v>900</v>
      </c>
    </row>
    <row r="153" spans="3:12" hidden="1">
      <c r="C153" s="587" t="s">
        <v>2453</v>
      </c>
      <c r="D153" s="606">
        <v>140200</v>
      </c>
      <c r="E153" s="606" t="s">
        <v>2249</v>
      </c>
      <c r="F153" s="588" t="s">
        <v>2238</v>
      </c>
      <c r="G153" s="589"/>
      <c r="H153" s="590">
        <v>45494</v>
      </c>
      <c r="I153" s="588" t="s">
        <v>1585</v>
      </c>
      <c r="J153" s="591">
        <v>2</v>
      </c>
      <c r="K153" s="591">
        <v>180</v>
      </c>
      <c r="L153" s="637">
        <v>360</v>
      </c>
    </row>
    <row r="154" spans="3:12" hidden="1">
      <c r="C154" s="587" t="s">
        <v>2453</v>
      </c>
      <c r="D154" s="606">
        <v>140200</v>
      </c>
      <c r="E154" s="606" t="s">
        <v>2249</v>
      </c>
      <c r="F154" s="588" t="s">
        <v>2238</v>
      </c>
      <c r="G154" s="589"/>
      <c r="H154" s="590">
        <v>45494</v>
      </c>
      <c r="I154" s="588" t="s">
        <v>1585</v>
      </c>
      <c r="J154" s="591">
        <v>1</v>
      </c>
      <c r="K154" s="591">
        <v>180</v>
      </c>
      <c r="L154" s="637">
        <v>180</v>
      </c>
    </row>
    <row r="155" spans="3:12" hidden="1">
      <c r="C155" s="587" t="s">
        <v>2453</v>
      </c>
      <c r="D155" s="606">
        <v>140200</v>
      </c>
      <c r="E155" s="606" t="s">
        <v>2249</v>
      </c>
      <c r="F155" s="588" t="s">
        <v>2238</v>
      </c>
      <c r="G155" s="589"/>
      <c r="H155" s="590">
        <v>45503</v>
      </c>
      <c r="I155" s="588" t="s">
        <v>1585</v>
      </c>
      <c r="J155" s="591">
        <v>2</v>
      </c>
      <c r="K155" s="591">
        <v>180</v>
      </c>
      <c r="L155" s="637">
        <v>360</v>
      </c>
    </row>
    <row r="156" spans="3:12" hidden="1">
      <c r="C156" s="587" t="s">
        <v>2453</v>
      </c>
      <c r="D156" s="606">
        <v>140200</v>
      </c>
      <c r="E156" s="606" t="s">
        <v>2249</v>
      </c>
      <c r="F156" s="588" t="s">
        <v>2238</v>
      </c>
      <c r="G156" s="589"/>
      <c r="H156" s="590">
        <v>45504</v>
      </c>
      <c r="I156" s="588" t="s">
        <v>1585</v>
      </c>
      <c r="J156" s="591">
        <v>1</v>
      </c>
      <c r="K156" s="591">
        <v>180</v>
      </c>
      <c r="L156" s="637">
        <v>180</v>
      </c>
    </row>
    <row r="157" spans="3:12" hidden="1">
      <c r="C157" s="587" t="s">
        <v>2453</v>
      </c>
      <c r="D157" s="606">
        <v>140200</v>
      </c>
      <c r="E157" s="606" t="s">
        <v>2249</v>
      </c>
      <c r="F157" s="588" t="s">
        <v>2238</v>
      </c>
      <c r="G157" s="589"/>
      <c r="H157" s="590">
        <v>45552</v>
      </c>
      <c r="I157" s="588" t="s">
        <v>1585</v>
      </c>
      <c r="J157" s="591">
        <v>2</v>
      </c>
      <c r="K157" s="591">
        <v>180</v>
      </c>
      <c r="L157" s="637">
        <v>360</v>
      </c>
    </row>
    <row r="158" spans="3:12" hidden="1">
      <c r="C158" s="587" t="s">
        <v>2453</v>
      </c>
      <c r="D158" s="606">
        <v>140200</v>
      </c>
      <c r="E158" s="606" t="s">
        <v>2249</v>
      </c>
      <c r="F158" s="588" t="s">
        <v>2238</v>
      </c>
      <c r="G158" s="589"/>
      <c r="H158" s="590">
        <v>45568</v>
      </c>
      <c r="I158" s="588" t="s">
        <v>1585</v>
      </c>
      <c r="J158" s="591">
        <v>3</v>
      </c>
      <c r="K158" s="591">
        <v>180</v>
      </c>
      <c r="L158" s="637">
        <v>540</v>
      </c>
    </row>
    <row r="159" spans="3:12" hidden="1">
      <c r="C159" s="587" t="s">
        <v>2453</v>
      </c>
      <c r="D159" s="606">
        <v>140200</v>
      </c>
      <c r="E159" s="606" t="s">
        <v>2249</v>
      </c>
      <c r="F159" s="588" t="s">
        <v>2238</v>
      </c>
      <c r="G159" s="589"/>
      <c r="H159" s="590">
        <v>45571</v>
      </c>
      <c r="I159" s="588" t="s">
        <v>1585</v>
      </c>
      <c r="J159" s="591">
        <v>2</v>
      </c>
      <c r="K159" s="591">
        <v>180</v>
      </c>
      <c r="L159" s="637">
        <v>360</v>
      </c>
    </row>
    <row r="160" spans="3:12" hidden="1">
      <c r="C160" s="587" t="s">
        <v>2453</v>
      </c>
      <c r="D160" s="606">
        <v>140200</v>
      </c>
      <c r="E160" s="606" t="s">
        <v>2249</v>
      </c>
      <c r="F160" s="588" t="s">
        <v>2238</v>
      </c>
      <c r="G160" s="589"/>
      <c r="H160" s="590">
        <v>45594</v>
      </c>
      <c r="I160" s="588" t="s">
        <v>1585</v>
      </c>
      <c r="J160" s="591">
        <v>1</v>
      </c>
      <c r="K160" s="591">
        <v>180</v>
      </c>
      <c r="L160" s="637">
        <v>180</v>
      </c>
    </row>
    <row r="161" spans="3:12" hidden="1">
      <c r="C161" s="587" t="s">
        <v>2453</v>
      </c>
      <c r="D161" s="606">
        <v>140200</v>
      </c>
      <c r="E161" s="606" t="s">
        <v>2249</v>
      </c>
      <c r="F161" s="588" t="s">
        <v>2238</v>
      </c>
      <c r="G161" s="589"/>
      <c r="H161" s="590">
        <v>45601</v>
      </c>
      <c r="I161" s="588" t="s">
        <v>1585</v>
      </c>
      <c r="J161" s="591">
        <v>2</v>
      </c>
      <c r="K161" s="591">
        <v>180</v>
      </c>
      <c r="L161" s="637">
        <v>360</v>
      </c>
    </row>
    <row r="162" spans="3:12" hidden="1">
      <c r="C162" s="587" t="s">
        <v>2453</v>
      </c>
      <c r="D162" s="606">
        <v>140200</v>
      </c>
      <c r="E162" s="606" t="s">
        <v>2249</v>
      </c>
      <c r="F162" s="588" t="s">
        <v>2238</v>
      </c>
      <c r="G162" s="589"/>
      <c r="H162" s="590">
        <v>45622</v>
      </c>
      <c r="I162" s="588" t="s">
        <v>1585</v>
      </c>
      <c r="J162" s="591">
        <v>8</v>
      </c>
      <c r="K162" s="591">
        <v>180</v>
      </c>
      <c r="L162" s="637">
        <v>1440</v>
      </c>
    </row>
    <row r="163" spans="3:12" hidden="1">
      <c r="C163" s="587" t="s">
        <v>2453</v>
      </c>
      <c r="D163" s="606">
        <v>140200</v>
      </c>
      <c r="E163" s="606" t="s">
        <v>2249</v>
      </c>
      <c r="F163" s="588" t="s">
        <v>2238</v>
      </c>
      <c r="G163" s="589"/>
      <c r="H163" s="590">
        <v>45663</v>
      </c>
      <c r="I163" s="588" t="s">
        <v>1585</v>
      </c>
      <c r="J163" s="591">
        <v>4</v>
      </c>
      <c r="K163" s="591">
        <v>180</v>
      </c>
      <c r="L163" s="637">
        <v>720</v>
      </c>
    </row>
    <row r="164" spans="3:12" hidden="1">
      <c r="C164" s="587" t="s">
        <v>2453</v>
      </c>
      <c r="D164" s="606">
        <v>140200</v>
      </c>
      <c r="E164" s="606" t="s">
        <v>2249</v>
      </c>
      <c r="F164" s="588" t="s">
        <v>2238</v>
      </c>
      <c r="G164" s="589"/>
      <c r="H164" s="590">
        <v>45679</v>
      </c>
      <c r="I164" s="588" t="s">
        <v>1585</v>
      </c>
      <c r="J164" s="591">
        <v>4</v>
      </c>
      <c r="K164" s="591">
        <v>180</v>
      </c>
      <c r="L164" s="637">
        <v>720</v>
      </c>
    </row>
    <row r="165" spans="3:12" hidden="1">
      <c r="C165" s="587" t="s">
        <v>2453</v>
      </c>
      <c r="D165" s="606">
        <v>140200</v>
      </c>
      <c r="E165" s="606" t="s">
        <v>2249</v>
      </c>
      <c r="F165" s="588" t="s">
        <v>2238</v>
      </c>
      <c r="G165" s="589"/>
      <c r="H165" s="590">
        <v>45716</v>
      </c>
      <c r="I165" s="588" t="s">
        <v>1585</v>
      </c>
      <c r="J165" s="591">
        <v>4</v>
      </c>
      <c r="K165" s="591">
        <v>180</v>
      </c>
      <c r="L165" s="637">
        <v>720</v>
      </c>
    </row>
    <row r="166" spans="3:12" ht="15" hidden="1" customHeight="1">
      <c r="C166" s="587" t="s">
        <v>2450</v>
      </c>
      <c r="D166" s="606">
        <v>136048</v>
      </c>
      <c r="E166" s="606" t="s">
        <v>2243</v>
      </c>
      <c r="F166" s="588" t="s">
        <v>2238</v>
      </c>
      <c r="G166" s="931" t="s">
        <v>2451</v>
      </c>
      <c r="H166" s="590">
        <v>45531</v>
      </c>
      <c r="I166" s="588" t="s">
        <v>1585</v>
      </c>
      <c r="J166" s="591">
        <v>1</v>
      </c>
      <c r="K166" s="591">
        <v>1000</v>
      </c>
      <c r="L166" s="637">
        <v>1000</v>
      </c>
    </row>
    <row r="167" spans="3:12" hidden="1">
      <c r="C167" s="587" t="s">
        <v>2450</v>
      </c>
      <c r="D167" s="606">
        <v>136048</v>
      </c>
      <c r="E167" s="606" t="s">
        <v>2243</v>
      </c>
      <c r="F167" s="588" t="s">
        <v>2238</v>
      </c>
      <c r="G167" s="589"/>
      <c r="H167" s="590">
        <v>45570</v>
      </c>
      <c r="I167" s="588" t="s">
        <v>1585</v>
      </c>
      <c r="J167" s="591">
        <v>1</v>
      </c>
      <c r="K167" s="591">
        <v>1000</v>
      </c>
      <c r="L167" s="637">
        <v>1000</v>
      </c>
    </row>
    <row r="168" spans="3:12" hidden="1">
      <c r="C168" s="587" t="s">
        <v>2450</v>
      </c>
      <c r="D168" s="606">
        <v>136048</v>
      </c>
      <c r="E168" s="606" t="s">
        <v>2243</v>
      </c>
      <c r="F168" s="588" t="s">
        <v>2238</v>
      </c>
      <c r="G168" s="589"/>
      <c r="H168" s="590">
        <v>45685</v>
      </c>
      <c r="I168" s="588" t="s">
        <v>1585</v>
      </c>
      <c r="J168" s="591">
        <v>1</v>
      </c>
      <c r="K168" s="591">
        <v>1000</v>
      </c>
      <c r="L168" s="637">
        <v>1000</v>
      </c>
    </row>
    <row r="169" spans="3:12" ht="15" hidden="1" customHeight="1">
      <c r="C169" s="587" t="s">
        <v>2448</v>
      </c>
      <c r="D169" s="606">
        <v>135647</v>
      </c>
      <c r="E169" s="606" t="s">
        <v>2245</v>
      </c>
      <c r="F169" s="588" t="s">
        <v>2238</v>
      </c>
      <c r="G169" s="930" t="s">
        <v>2281</v>
      </c>
      <c r="H169" s="590">
        <v>45504</v>
      </c>
      <c r="I169" s="588" t="s">
        <v>1585</v>
      </c>
      <c r="J169" s="591">
        <v>1</v>
      </c>
      <c r="K169" s="591">
        <v>15</v>
      </c>
      <c r="L169" s="637">
        <v>15</v>
      </c>
    </row>
    <row r="170" spans="3:12" ht="15" hidden="1" customHeight="1">
      <c r="C170" s="587" t="s">
        <v>2445</v>
      </c>
      <c r="D170" s="606">
        <v>133120</v>
      </c>
      <c r="E170" s="606" t="s">
        <v>2237</v>
      </c>
      <c r="F170" s="588" t="s">
        <v>2238</v>
      </c>
      <c r="G170" s="931" t="s">
        <v>2446</v>
      </c>
      <c r="H170" s="590">
        <v>45489</v>
      </c>
      <c r="I170" s="588" t="s">
        <v>1585</v>
      </c>
      <c r="J170" s="591">
        <v>1</v>
      </c>
      <c r="K170" s="591">
        <v>15.8</v>
      </c>
      <c r="L170" s="637">
        <v>15.8</v>
      </c>
    </row>
    <row r="171" spans="3:12" hidden="1">
      <c r="C171" s="587" t="s">
        <v>2445</v>
      </c>
      <c r="D171" s="606">
        <v>133120</v>
      </c>
      <c r="E171" s="606" t="s">
        <v>2237</v>
      </c>
      <c r="F171" s="588" t="s">
        <v>2238</v>
      </c>
      <c r="G171" s="589"/>
      <c r="H171" s="590">
        <v>45740</v>
      </c>
      <c r="I171" s="588" t="s">
        <v>1585</v>
      </c>
      <c r="J171" s="591">
        <v>1</v>
      </c>
      <c r="K171" s="591">
        <v>15.8</v>
      </c>
      <c r="L171" s="637">
        <v>15.8</v>
      </c>
    </row>
    <row r="172" spans="3:12" hidden="1">
      <c r="C172" s="587" t="s">
        <v>2445</v>
      </c>
      <c r="D172" s="606">
        <v>133120</v>
      </c>
      <c r="E172" s="606" t="s">
        <v>2237</v>
      </c>
      <c r="F172" s="588" t="s">
        <v>2238</v>
      </c>
      <c r="G172" s="589"/>
      <c r="H172" s="590">
        <v>45810</v>
      </c>
      <c r="I172" s="588" t="s">
        <v>1585</v>
      </c>
      <c r="J172" s="591">
        <v>1</v>
      </c>
      <c r="K172" s="591">
        <v>15.8</v>
      </c>
      <c r="L172" s="637">
        <v>15.8</v>
      </c>
    </row>
    <row r="173" spans="3:12" ht="15" hidden="1" customHeight="1">
      <c r="C173" s="587" t="s">
        <v>2443</v>
      </c>
      <c r="D173" s="606">
        <v>128187</v>
      </c>
      <c r="E173" s="606" t="s">
        <v>2245</v>
      </c>
      <c r="F173" s="588" t="s">
        <v>2238</v>
      </c>
      <c r="G173" s="930" t="s">
        <v>2281</v>
      </c>
      <c r="H173" s="590">
        <v>45578</v>
      </c>
      <c r="I173" s="588" t="s">
        <v>1585</v>
      </c>
      <c r="J173" s="591">
        <v>1</v>
      </c>
      <c r="K173" s="591">
        <v>20</v>
      </c>
      <c r="L173" s="637">
        <v>20</v>
      </c>
    </row>
    <row r="174" spans="3:12" ht="15" hidden="1" customHeight="1">
      <c r="C174" s="587" t="s">
        <v>2441</v>
      </c>
      <c r="D174" s="606">
        <v>128162</v>
      </c>
      <c r="E174" s="606" t="s">
        <v>2243</v>
      </c>
      <c r="F174" s="588" t="s">
        <v>2238</v>
      </c>
      <c r="G174" s="931" t="s">
        <v>2239</v>
      </c>
      <c r="H174" s="590">
        <v>45490</v>
      </c>
      <c r="I174" s="588" t="s">
        <v>1585</v>
      </c>
      <c r="J174" s="591">
        <v>4</v>
      </c>
      <c r="K174" s="591">
        <v>200</v>
      </c>
      <c r="L174" s="637">
        <v>800</v>
      </c>
    </row>
    <row r="175" spans="3:12" hidden="1">
      <c r="C175" s="587" t="s">
        <v>2441</v>
      </c>
      <c r="D175" s="606">
        <v>128162</v>
      </c>
      <c r="E175" s="606" t="s">
        <v>2243</v>
      </c>
      <c r="F175" s="588" t="s">
        <v>2238</v>
      </c>
      <c r="G175" s="589"/>
      <c r="H175" s="590">
        <v>45496</v>
      </c>
      <c r="I175" s="588" t="s">
        <v>1585</v>
      </c>
      <c r="J175" s="591">
        <v>4</v>
      </c>
      <c r="K175" s="591">
        <v>200</v>
      </c>
      <c r="L175" s="637">
        <v>800</v>
      </c>
    </row>
    <row r="176" spans="3:12" hidden="1">
      <c r="C176" s="587" t="s">
        <v>2441</v>
      </c>
      <c r="D176" s="606">
        <v>128162</v>
      </c>
      <c r="E176" s="606" t="s">
        <v>2243</v>
      </c>
      <c r="F176" s="588" t="s">
        <v>2238</v>
      </c>
      <c r="G176" s="589"/>
      <c r="H176" s="590">
        <v>45504</v>
      </c>
      <c r="I176" s="588" t="s">
        <v>1585</v>
      </c>
      <c r="J176" s="591">
        <v>2</v>
      </c>
      <c r="K176" s="591">
        <v>200</v>
      </c>
      <c r="L176" s="637">
        <v>400</v>
      </c>
    </row>
    <row r="177" spans="3:12" hidden="1">
      <c r="C177" s="587" t="s">
        <v>2441</v>
      </c>
      <c r="D177" s="606">
        <v>128162</v>
      </c>
      <c r="E177" s="606" t="s">
        <v>2243</v>
      </c>
      <c r="F177" s="588" t="s">
        <v>2238</v>
      </c>
      <c r="G177" s="589"/>
      <c r="H177" s="590">
        <v>45553</v>
      </c>
      <c r="I177" s="588" t="s">
        <v>1585</v>
      </c>
      <c r="J177" s="591">
        <v>4</v>
      </c>
      <c r="K177" s="591">
        <v>200</v>
      </c>
      <c r="L177" s="637">
        <v>800</v>
      </c>
    </row>
    <row r="178" spans="3:12" hidden="1">
      <c r="C178" s="587" t="s">
        <v>2441</v>
      </c>
      <c r="D178" s="606">
        <v>128162</v>
      </c>
      <c r="E178" s="606" t="s">
        <v>2243</v>
      </c>
      <c r="F178" s="588" t="s">
        <v>2238</v>
      </c>
      <c r="G178" s="589"/>
      <c r="H178" s="590">
        <v>45558</v>
      </c>
      <c r="I178" s="588" t="s">
        <v>1585</v>
      </c>
      <c r="J178" s="591">
        <v>4</v>
      </c>
      <c r="K178" s="591">
        <v>200</v>
      </c>
      <c r="L178" s="637">
        <v>800</v>
      </c>
    </row>
    <row r="179" spans="3:12" hidden="1">
      <c r="C179" s="587" t="s">
        <v>2441</v>
      </c>
      <c r="D179" s="606">
        <v>128162</v>
      </c>
      <c r="E179" s="606" t="s">
        <v>2243</v>
      </c>
      <c r="F179" s="588" t="s">
        <v>2238</v>
      </c>
      <c r="G179" s="589"/>
      <c r="H179" s="590">
        <v>45585</v>
      </c>
      <c r="I179" s="588" t="s">
        <v>1585</v>
      </c>
      <c r="J179" s="591">
        <v>1</v>
      </c>
      <c r="K179" s="591">
        <v>200</v>
      </c>
      <c r="L179" s="637">
        <v>200</v>
      </c>
    </row>
    <row r="180" spans="3:12" hidden="1">
      <c r="C180" s="587" t="s">
        <v>2441</v>
      </c>
      <c r="D180" s="606">
        <v>128162</v>
      </c>
      <c r="E180" s="606" t="s">
        <v>2243</v>
      </c>
      <c r="F180" s="588" t="s">
        <v>2238</v>
      </c>
      <c r="G180" s="589"/>
      <c r="H180" s="590">
        <v>45596</v>
      </c>
      <c r="I180" s="588" t="s">
        <v>1585</v>
      </c>
      <c r="J180" s="591">
        <v>1</v>
      </c>
      <c r="K180" s="591">
        <v>200</v>
      </c>
      <c r="L180" s="637">
        <v>200</v>
      </c>
    </row>
    <row r="181" spans="3:12" hidden="1">
      <c r="C181" s="587" t="s">
        <v>2441</v>
      </c>
      <c r="D181" s="606">
        <v>128162</v>
      </c>
      <c r="E181" s="606" t="s">
        <v>2243</v>
      </c>
      <c r="F181" s="588" t="s">
        <v>2238</v>
      </c>
      <c r="G181" s="589"/>
      <c r="H181" s="590">
        <v>45596</v>
      </c>
      <c r="I181" s="588" t="s">
        <v>1585</v>
      </c>
      <c r="J181" s="591">
        <v>1</v>
      </c>
      <c r="K181" s="591">
        <v>200</v>
      </c>
      <c r="L181" s="637">
        <v>200</v>
      </c>
    </row>
    <row r="182" spans="3:12" hidden="1">
      <c r="C182" s="587" t="s">
        <v>2441</v>
      </c>
      <c r="D182" s="606">
        <v>128162</v>
      </c>
      <c r="E182" s="606" t="s">
        <v>2243</v>
      </c>
      <c r="F182" s="588" t="s">
        <v>2238</v>
      </c>
      <c r="G182" s="589"/>
      <c r="H182" s="590">
        <v>45596</v>
      </c>
      <c r="I182" s="588" t="s">
        <v>1585</v>
      </c>
      <c r="J182" s="591">
        <v>1</v>
      </c>
      <c r="K182" s="591">
        <v>200</v>
      </c>
      <c r="L182" s="637">
        <v>200</v>
      </c>
    </row>
    <row r="183" spans="3:12" hidden="1">
      <c r="C183" s="587" t="s">
        <v>2441</v>
      </c>
      <c r="D183" s="606">
        <v>128162</v>
      </c>
      <c r="E183" s="606" t="s">
        <v>2243</v>
      </c>
      <c r="F183" s="588" t="s">
        <v>2238</v>
      </c>
      <c r="G183" s="589"/>
      <c r="H183" s="590">
        <v>45596</v>
      </c>
      <c r="I183" s="588" t="s">
        <v>1585</v>
      </c>
      <c r="J183" s="591">
        <v>1</v>
      </c>
      <c r="K183" s="591">
        <v>200</v>
      </c>
      <c r="L183" s="637">
        <v>200</v>
      </c>
    </row>
    <row r="184" spans="3:12" hidden="1">
      <c r="C184" s="587" t="s">
        <v>2441</v>
      </c>
      <c r="D184" s="606">
        <v>128162</v>
      </c>
      <c r="E184" s="606" t="s">
        <v>2243</v>
      </c>
      <c r="F184" s="588" t="s">
        <v>2238</v>
      </c>
      <c r="G184" s="589"/>
      <c r="H184" s="590">
        <v>45615</v>
      </c>
      <c r="I184" s="588" t="s">
        <v>1585</v>
      </c>
      <c r="J184" s="591">
        <v>4</v>
      </c>
      <c r="K184" s="591">
        <v>200</v>
      </c>
      <c r="L184" s="637">
        <v>800</v>
      </c>
    </row>
    <row r="185" spans="3:12" hidden="1">
      <c r="C185" s="587" t="s">
        <v>2441</v>
      </c>
      <c r="D185" s="606">
        <v>128162</v>
      </c>
      <c r="E185" s="606" t="s">
        <v>2243</v>
      </c>
      <c r="F185" s="588" t="s">
        <v>2238</v>
      </c>
      <c r="G185" s="589"/>
      <c r="H185" s="590">
        <v>45630</v>
      </c>
      <c r="I185" s="588" t="s">
        <v>1585</v>
      </c>
      <c r="J185" s="591">
        <v>4</v>
      </c>
      <c r="K185" s="591">
        <v>200</v>
      </c>
      <c r="L185" s="637">
        <v>800</v>
      </c>
    </row>
    <row r="186" spans="3:12" hidden="1">
      <c r="C186" s="587" t="s">
        <v>2441</v>
      </c>
      <c r="D186" s="606">
        <v>128162</v>
      </c>
      <c r="E186" s="606" t="s">
        <v>2243</v>
      </c>
      <c r="F186" s="588" t="s">
        <v>2238</v>
      </c>
      <c r="G186" s="589"/>
      <c r="H186" s="590">
        <v>45635</v>
      </c>
      <c r="I186" s="588" t="s">
        <v>1585</v>
      </c>
      <c r="J186" s="591">
        <v>1</v>
      </c>
      <c r="K186" s="591">
        <v>200</v>
      </c>
      <c r="L186" s="637">
        <v>200</v>
      </c>
    </row>
    <row r="187" spans="3:12" hidden="1">
      <c r="C187" s="587" t="s">
        <v>2441</v>
      </c>
      <c r="D187" s="606">
        <v>128162</v>
      </c>
      <c r="E187" s="606" t="s">
        <v>2243</v>
      </c>
      <c r="F187" s="588" t="s">
        <v>2238</v>
      </c>
      <c r="G187" s="589"/>
      <c r="H187" s="590">
        <v>45687</v>
      </c>
      <c r="I187" s="588" t="s">
        <v>1585</v>
      </c>
      <c r="J187" s="591">
        <v>3</v>
      </c>
      <c r="K187" s="591">
        <v>200</v>
      </c>
      <c r="L187" s="637">
        <v>600</v>
      </c>
    </row>
    <row r="188" spans="3:12" hidden="1">
      <c r="C188" s="587" t="s">
        <v>2441</v>
      </c>
      <c r="D188" s="606">
        <v>128162</v>
      </c>
      <c r="E188" s="606" t="s">
        <v>2243</v>
      </c>
      <c r="F188" s="588" t="s">
        <v>2238</v>
      </c>
      <c r="G188" s="589"/>
      <c r="H188" s="590">
        <v>45696</v>
      </c>
      <c r="I188" s="588" t="s">
        <v>1585</v>
      </c>
      <c r="J188" s="591">
        <v>5</v>
      </c>
      <c r="K188" s="591">
        <v>200</v>
      </c>
      <c r="L188" s="637">
        <v>1000</v>
      </c>
    </row>
    <row r="189" spans="3:12" hidden="1">
      <c r="C189" s="587" t="s">
        <v>2441</v>
      </c>
      <c r="D189" s="606">
        <v>128162</v>
      </c>
      <c r="E189" s="606" t="s">
        <v>2243</v>
      </c>
      <c r="F189" s="588" t="s">
        <v>2238</v>
      </c>
      <c r="G189" s="589"/>
      <c r="H189" s="590">
        <v>45714</v>
      </c>
      <c r="I189" s="588" t="s">
        <v>1585</v>
      </c>
      <c r="J189" s="591">
        <v>5</v>
      </c>
      <c r="K189" s="591">
        <v>200</v>
      </c>
      <c r="L189" s="637">
        <v>1000</v>
      </c>
    </row>
    <row r="190" spans="3:12" hidden="1">
      <c r="C190" s="587" t="s">
        <v>2441</v>
      </c>
      <c r="D190" s="606">
        <v>128162</v>
      </c>
      <c r="E190" s="606" t="s">
        <v>2243</v>
      </c>
      <c r="F190" s="588" t="s">
        <v>2238</v>
      </c>
      <c r="G190" s="589"/>
      <c r="H190" s="590">
        <v>45761</v>
      </c>
      <c r="I190" s="588" t="s">
        <v>1585</v>
      </c>
      <c r="J190" s="591">
        <v>2</v>
      </c>
      <c r="K190" s="591">
        <v>200</v>
      </c>
      <c r="L190" s="637">
        <v>400</v>
      </c>
    </row>
    <row r="191" spans="3:12" hidden="1">
      <c r="C191" s="587" t="s">
        <v>2441</v>
      </c>
      <c r="D191" s="606">
        <v>128162</v>
      </c>
      <c r="E191" s="606" t="s">
        <v>2243</v>
      </c>
      <c r="F191" s="588" t="s">
        <v>2238</v>
      </c>
      <c r="G191" s="589"/>
      <c r="H191" s="590">
        <v>45788</v>
      </c>
      <c r="I191" s="588" t="s">
        <v>1585</v>
      </c>
      <c r="J191" s="591">
        <v>2</v>
      </c>
      <c r="K191" s="591">
        <v>200</v>
      </c>
      <c r="L191" s="637">
        <v>400</v>
      </c>
    </row>
    <row r="192" spans="3:12" hidden="1">
      <c r="C192" s="587" t="s">
        <v>2441</v>
      </c>
      <c r="D192" s="606">
        <v>128162</v>
      </c>
      <c r="E192" s="606" t="s">
        <v>2243</v>
      </c>
      <c r="F192" s="588" t="s">
        <v>2238</v>
      </c>
      <c r="G192" s="589"/>
      <c r="H192" s="590">
        <v>45790</v>
      </c>
      <c r="I192" s="588" t="s">
        <v>1585</v>
      </c>
      <c r="J192" s="591">
        <v>2</v>
      </c>
      <c r="K192" s="591">
        <v>200</v>
      </c>
      <c r="L192" s="637">
        <v>400</v>
      </c>
    </row>
    <row r="193" spans="3:12" hidden="1">
      <c r="C193" s="587" t="s">
        <v>2441</v>
      </c>
      <c r="D193" s="606">
        <v>128162</v>
      </c>
      <c r="E193" s="606" t="s">
        <v>2243</v>
      </c>
      <c r="F193" s="588" t="s">
        <v>2238</v>
      </c>
      <c r="G193" s="589"/>
      <c r="H193" s="590">
        <v>45793</v>
      </c>
      <c r="I193" s="588" t="s">
        <v>1585</v>
      </c>
      <c r="J193" s="591">
        <v>4</v>
      </c>
      <c r="K193" s="591">
        <v>200</v>
      </c>
      <c r="L193" s="637">
        <v>800</v>
      </c>
    </row>
    <row r="194" spans="3:12" hidden="1">
      <c r="C194" s="587" t="s">
        <v>2441</v>
      </c>
      <c r="D194" s="606">
        <v>128162</v>
      </c>
      <c r="E194" s="606" t="s">
        <v>2243</v>
      </c>
      <c r="F194" s="588" t="s">
        <v>2238</v>
      </c>
      <c r="G194" s="589"/>
      <c r="H194" s="590">
        <v>45836</v>
      </c>
      <c r="I194" s="588" t="s">
        <v>1585</v>
      </c>
      <c r="J194" s="591">
        <v>1</v>
      </c>
      <c r="K194" s="591">
        <v>200</v>
      </c>
      <c r="L194" s="637">
        <v>200</v>
      </c>
    </row>
    <row r="195" spans="3:12" ht="15" hidden="1" customHeight="1">
      <c r="C195" s="587" t="s">
        <v>2439</v>
      </c>
      <c r="D195" s="606">
        <v>128131</v>
      </c>
      <c r="E195" s="606" t="s">
        <v>2248</v>
      </c>
      <c r="F195" s="588" t="s">
        <v>2238</v>
      </c>
      <c r="G195" s="930" t="s">
        <v>2281</v>
      </c>
      <c r="H195" s="590">
        <v>45730</v>
      </c>
      <c r="I195" s="588" t="s">
        <v>1585</v>
      </c>
      <c r="J195" s="591">
        <v>1</v>
      </c>
      <c r="K195" s="591">
        <v>20</v>
      </c>
      <c r="L195" s="637">
        <v>20</v>
      </c>
    </row>
    <row r="196" spans="3:12" ht="15" hidden="1" customHeight="1">
      <c r="C196" s="587" t="s">
        <v>2437</v>
      </c>
      <c r="D196" s="606">
        <v>127922</v>
      </c>
      <c r="E196" s="606" t="s">
        <v>2249</v>
      </c>
      <c r="F196" s="588" t="s">
        <v>2238</v>
      </c>
      <c r="G196" s="931" t="s">
        <v>2239</v>
      </c>
      <c r="H196" s="590">
        <v>45561</v>
      </c>
      <c r="I196" s="588" t="s">
        <v>1585</v>
      </c>
      <c r="J196" s="591">
        <v>1</v>
      </c>
      <c r="K196" s="591">
        <v>209</v>
      </c>
      <c r="L196" s="637">
        <v>209</v>
      </c>
    </row>
    <row r="197" spans="3:12" hidden="1">
      <c r="C197" s="587" t="s">
        <v>2437</v>
      </c>
      <c r="D197" s="606">
        <v>127922</v>
      </c>
      <c r="E197" s="606" t="s">
        <v>2249</v>
      </c>
      <c r="F197" s="588" t="s">
        <v>2238</v>
      </c>
      <c r="G197" s="589"/>
      <c r="H197" s="590">
        <v>45752</v>
      </c>
      <c r="I197" s="588" t="s">
        <v>1585</v>
      </c>
      <c r="J197" s="591">
        <v>1</v>
      </c>
      <c r="K197" s="591">
        <v>209</v>
      </c>
      <c r="L197" s="637">
        <v>209</v>
      </c>
    </row>
    <row r="198" spans="3:12" ht="15" hidden="1" customHeight="1">
      <c r="C198" s="587" t="s">
        <v>2435</v>
      </c>
      <c r="D198" s="606">
        <v>127921</v>
      </c>
      <c r="E198" s="606" t="s">
        <v>2243</v>
      </c>
      <c r="F198" s="588" t="s">
        <v>2238</v>
      </c>
      <c r="G198" s="931" t="s">
        <v>2371</v>
      </c>
      <c r="H198" s="590">
        <v>45475</v>
      </c>
      <c r="I198" s="588" t="s">
        <v>1585</v>
      </c>
      <c r="J198" s="591">
        <v>2</v>
      </c>
      <c r="K198" s="591">
        <v>1000</v>
      </c>
      <c r="L198" s="637">
        <v>2000</v>
      </c>
    </row>
    <row r="199" spans="3:12" hidden="1">
      <c r="C199" s="587" t="s">
        <v>2435</v>
      </c>
      <c r="D199" s="606">
        <v>127921</v>
      </c>
      <c r="E199" s="606" t="s">
        <v>2243</v>
      </c>
      <c r="F199" s="588" t="s">
        <v>2238</v>
      </c>
      <c r="G199" s="589"/>
      <c r="H199" s="590">
        <v>45476</v>
      </c>
      <c r="I199" s="588" t="s">
        <v>1585</v>
      </c>
      <c r="J199" s="591">
        <v>2</v>
      </c>
      <c r="K199" s="591">
        <v>1000</v>
      </c>
      <c r="L199" s="637">
        <v>2000</v>
      </c>
    </row>
    <row r="200" spans="3:12" hidden="1">
      <c r="C200" s="587" t="s">
        <v>2435</v>
      </c>
      <c r="D200" s="606">
        <v>127921</v>
      </c>
      <c r="E200" s="606" t="s">
        <v>2243</v>
      </c>
      <c r="F200" s="588" t="s">
        <v>2238</v>
      </c>
      <c r="G200" s="592"/>
      <c r="H200" s="590">
        <v>45483</v>
      </c>
      <c r="I200" s="588" t="s">
        <v>1585</v>
      </c>
      <c r="J200" s="591">
        <v>1</v>
      </c>
      <c r="K200" s="591">
        <v>1000</v>
      </c>
      <c r="L200" s="637">
        <v>1000</v>
      </c>
    </row>
    <row r="201" spans="3:12" hidden="1">
      <c r="C201" s="920" t="s">
        <v>2435</v>
      </c>
      <c r="D201" s="923">
        <v>127921</v>
      </c>
      <c r="E201" s="923" t="s">
        <v>2243</v>
      </c>
      <c r="F201" s="926" t="s">
        <v>2238</v>
      </c>
      <c r="G201" s="600"/>
      <c r="H201" s="934">
        <v>45487</v>
      </c>
      <c r="I201" s="926" t="s">
        <v>1585</v>
      </c>
      <c r="J201" s="936">
        <v>1</v>
      </c>
      <c r="K201" s="936">
        <v>1000</v>
      </c>
      <c r="L201" s="942">
        <v>1000</v>
      </c>
    </row>
    <row r="202" spans="3:12" ht="15" hidden="1" customHeight="1">
      <c r="C202" s="582" t="s">
        <v>2435</v>
      </c>
      <c r="D202" s="605">
        <v>127921</v>
      </c>
      <c r="E202" s="605" t="s">
        <v>2243</v>
      </c>
      <c r="F202" s="583" t="s">
        <v>2238</v>
      </c>
      <c r="G202" s="929"/>
      <c r="H202" s="585">
        <v>45491</v>
      </c>
      <c r="I202" s="583" t="s">
        <v>1585</v>
      </c>
      <c r="J202" s="586">
        <v>2</v>
      </c>
      <c r="K202" s="586">
        <v>1000</v>
      </c>
      <c r="L202" s="636">
        <v>2000</v>
      </c>
    </row>
    <row r="203" spans="3:12" hidden="1">
      <c r="C203" s="587" t="s">
        <v>2435</v>
      </c>
      <c r="D203" s="606">
        <v>127921</v>
      </c>
      <c r="E203" s="606" t="s">
        <v>2243</v>
      </c>
      <c r="F203" s="588" t="s">
        <v>2238</v>
      </c>
      <c r="G203" s="589"/>
      <c r="H203" s="590">
        <v>45496</v>
      </c>
      <c r="I203" s="588" t="s">
        <v>1585</v>
      </c>
      <c r="J203" s="591">
        <v>1</v>
      </c>
      <c r="K203" s="591">
        <v>1000</v>
      </c>
      <c r="L203" s="637">
        <v>1000</v>
      </c>
    </row>
    <row r="204" spans="3:12" hidden="1">
      <c r="C204" s="587" t="s">
        <v>2435</v>
      </c>
      <c r="D204" s="606">
        <v>127921</v>
      </c>
      <c r="E204" s="606" t="s">
        <v>2243</v>
      </c>
      <c r="F204" s="588" t="s">
        <v>2238</v>
      </c>
      <c r="G204" s="589"/>
      <c r="H204" s="590">
        <v>45528</v>
      </c>
      <c r="I204" s="588" t="s">
        <v>1585</v>
      </c>
      <c r="J204" s="591">
        <v>1</v>
      </c>
      <c r="K204" s="591">
        <v>1000</v>
      </c>
      <c r="L204" s="637">
        <v>1000</v>
      </c>
    </row>
    <row r="205" spans="3:12" hidden="1">
      <c r="C205" s="587" t="s">
        <v>2435</v>
      </c>
      <c r="D205" s="606">
        <v>127921</v>
      </c>
      <c r="E205" s="606" t="s">
        <v>2243</v>
      </c>
      <c r="F205" s="588" t="s">
        <v>2238</v>
      </c>
      <c r="G205" s="589"/>
      <c r="H205" s="590">
        <v>45538</v>
      </c>
      <c r="I205" s="588" t="s">
        <v>1585</v>
      </c>
      <c r="J205" s="591">
        <v>1</v>
      </c>
      <c r="K205" s="591">
        <v>1000</v>
      </c>
      <c r="L205" s="637">
        <v>1000</v>
      </c>
    </row>
    <row r="206" spans="3:12" hidden="1">
      <c r="C206" s="587" t="s">
        <v>2435</v>
      </c>
      <c r="D206" s="606">
        <v>127921</v>
      </c>
      <c r="E206" s="606" t="s">
        <v>2243</v>
      </c>
      <c r="F206" s="588" t="s">
        <v>2238</v>
      </c>
      <c r="G206" s="589"/>
      <c r="H206" s="590">
        <v>45539</v>
      </c>
      <c r="I206" s="588" t="s">
        <v>1585</v>
      </c>
      <c r="J206" s="591">
        <v>1</v>
      </c>
      <c r="K206" s="591">
        <v>1000</v>
      </c>
      <c r="L206" s="637">
        <v>1000</v>
      </c>
    </row>
    <row r="207" spans="3:12" hidden="1">
      <c r="C207" s="587" t="s">
        <v>2435</v>
      </c>
      <c r="D207" s="606">
        <v>127921</v>
      </c>
      <c r="E207" s="606" t="s">
        <v>2243</v>
      </c>
      <c r="F207" s="588" t="s">
        <v>2238</v>
      </c>
      <c r="G207" s="589"/>
      <c r="H207" s="590">
        <v>45540</v>
      </c>
      <c r="I207" s="588" t="s">
        <v>1585</v>
      </c>
      <c r="J207" s="591">
        <v>1</v>
      </c>
      <c r="K207" s="591">
        <v>1000</v>
      </c>
      <c r="L207" s="637">
        <v>1000</v>
      </c>
    </row>
    <row r="208" spans="3:12" hidden="1">
      <c r="C208" s="587" t="s">
        <v>2435</v>
      </c>
      <c r="D208" s="606">
        <v>127921</v>
      </c>
      <c r="E208" s="606" t="s">
        <v>2243</v>
      </c>
      <c r="F208" s="588" t="s">
        <v>2238</v>
      </c>
      <c r="G208" s="589"/>
      <c r="H208" s="590">
        <v>45549</v>
      </c>
      <c r="I208" s="588" t="s">
        <v>1585</v>
      </c>
      <c r="J208" s="591">
        <v>1</v>
      </c>
      <c r="K208" s="591">
        <v>1000</v>
      </c>
      <c r="L208" s="637">
        <v>1000</v>
      </c>
    </row>
    <row r="209" spans="3:12" hidden="1">
      <c r="C209" s="587" t="s">
        <v>2435</v>
      </c>
      <c r="D209" s="606">
        <v>127921</v>
      </c>
      <c r="E209" s="606" t="s">
        <v>2243</v>
      </c>
      <c r="F209" s="588" t="s">
        <v>2238</v>
      </c>
      <c r="G209" s="589"/>
      <c r="H209" s="590">
        <v>45562</v>
      </c>
      <c r="I209" s="588" t="s">
        <v>1585</v>
      </c>
      <c r="J209" s="591">
        <v>1</v>
      </c>
      <c r="K209" s="591">
        <v>1000</v>
      </c>
      <c r="L209" s="637">
        <v>1000</v>
      </c>
    </row>
    <row r="210" spans="3:12" hidden="1">
      <c r="C210" s="587" t="s">
        <v>2435</v>
      </c>
      <c r="D210" s="606">
        <v>127921</v>
      </c>
      <c r="E210" s="606" t="s">
        <v>2243</v>
      </c>
      <c r="F210" s="588" t="s">
        <v>2238</v>
      </c>
      <c r="G210" s="589"/>
      <c r="H210" s="590">
        <v>45567</v>
      </c>
      <c r="I210" s="588" t="s">
        <v>1585</v>
      </c>
      <c r="J210" s="591">
        <v>3</v>
      </c>
      <c r="K210" s="591">
        <v>1000</v>
      </c>
      <c r="L210" s="637">
        <v>3000</v>
      </c>
    </row>
    <row r="211" spans="3:12" hidden="1">
      <c r="C211" s="587" t="s">
        <v>2435</v>
      </c>
      <c r="D211" s="606">
        <v>127921</v>
      </c>
      <c r="E211" s="606" t="s">
        <v>2243</v>
      </c>
      <c r="F211" s="588" t="s">
        <v>2238</v>
      </c>
      <c r="G211" s="589"/>
      <c r="H211" s="590">
        <v>45576</v>
      </c>
      <c r="I211" s="588" t="s">
        <v>1585</v>
      </c>
      <c r="J211" s="591">
        <v>1</v>
      </c>
      <c r="K211" s="591">
        <v>1000</v>
      </c>
      <c r="L211" s="637">
        <v>1000</v>
      </c>
    </row>
    <row r="212" spans="3:12" hidden="1">
      <c r="C212" s="587" t="s">
        <v>2435</v>
      </c>
      <c r="D212" s="606">
        <v>127921</v>
      </c>
      <c r="E212" s="606" t="s">
        <v>2243</v>
      </c>
      <c r="F212" s="588" t="s">
        <v>2238</v>
      </c>
      <c r="G212" s="589"/>
      <c r="H212" s="590">
        <v>45583</v>
      </c>
      <c r="I212" s="588" t="s">
        <v>1585</v>
      </c>
      <c r="J212" s="591">
        <v>1</v>
      </c>
      <c r="K212" s="591">
        <v>1000</v>
      </c>
      <c r="L212" s="637">
        <v>1000</v>
      </c>
    </row>
    <row r="213" spans="3:12" hidden="1">
      <c r="C213" s="587" t="s">
        <v>2435</v>
      </c>
      <c r="D213" s="606">
        <v>127921</v>
      </c>
      <c r="E213" s="606" t="s">
        <v>2243</v>
      </c>
      <c r="F213" s="588" t="s">
        <v>2238</v>
      </c>
      <c r="G213" s="589"/>
      <c r="H213" s="590">
        <v>45596</v>
      </c>
      <c r="I213" s="588" t="s">
        <v>1585</v>
      </c>
      <c r="J213" s="591">
        <v>1</v>
      </c>
      <c r="K213" s="591">
        <v>1000</v>
      </c>
      <c r="L213" s="637">
        <v>1000</v>
      </c>
    </row>
    <row r="214" spans="3:12" hidden="1">
      <c r="C214" s="587" t="s">
        <v>2435</v>
      </c>
      <c r="D214" s="606">
        <v>127921</v>
      </c>
      <c r="E214" s="606" t="s">
        <v>2243</v>
      </c>
      <c r="F214" s="588" t="s">
        <v>2238</v>
      </c>
      <c r="G214" s="589"/>
      <c r="H214" s="590">
        <v>45609</v>
      </c>
      <c r="I214" s="588" t="s">
        <v>1585</v>
      </c>
      <c r="J214" s="591">
        <v>1</v>
      </c>
      <c r="K214" s="591">
        <v>1000</v>
      </c>
      <c r="L214" s="637">
        <v>1000</v>
      </c>
    </row>
    <row r="215" spans="3:12" hidden="1">
      <c r="C215" s="587" t="s">
        <v>2435</v>
      </c>
      <c r="D215" s="606">
        <v>127921</v>
      </c>
      <c r="E215" s="606" t="s">
        <v>2243</v>
      </c>
      <c r="F215" s="588" t="s">
        <v>2238</v>
      </c>
      <c r="G215" s="589"/>
      <c r="H215" s="590">
        <v>45618</v>
      </c>
      <c r="I215" s="588" t="s">
        <v>1585</v>
      </c>
      <c r="J215" s="591">
        <v>1</v>
      </c>
      <c r="K215" s="591">
        <v>1000</v>
      </c>
      <c r="L215" s="637">
        <v>1000</v>
      </c>
    </row>
    <row r="216" spans="3:12" hidden="1">
      <c r="C216" s="587" t="s">
        <v>2435</v>
      </c>
      <c r="D216" s="606">
        <v>127921</v>
      </c>
      <c r="E216" s="606" t="s">
        <v>2243</v>
      </c>
      <c r="F216" s="588" t="s">
        <v>2238</v>
      </c>
      <c r="G216" s="589"/>
      <c r="H216" s="590">
        <v>45628</v>
      </c>
      <c r="I216" s="588" t="s">
        <v>1585</v>
      </c>
      <c r="J216" s="591">
        <v>1</v>
      </c>
      <c r="K216" s="591">
        <v>1000</v>
      </c>
      <c r="L216" s="637">
        <v>1000</v>
      </c>
    </row>
    <row r="217" spans="3:12" hidden="1">
      <c r="C217" s="587" t="s">
        <v>2435</v>
      </c>
      <c r="D217" s="606">
        <v>127921</v>
      </c>
      <c r="E217" s="606" t="s">
        <v>2243</v>
      </c>
      <c r="F217" s="588" t="s">
        <v>2238</v>
      </c>
      <c r="G217" s="589"/>
      <c r="H217" s="590">
        <v>45629</v>
      </c>
      <c r="I217" s="588" t="s">
        <v>1585</v>
      </c>
      <c r="J217" s="591">
        <v>1</v>
      </c>
      <c r="K217" s="591">
        <v>1000</v>
      </c>
      <c r="L217" s="637">
        <v>1000</v>
      </c>
    </row>
    <row r="218" spans="3:12" hidden="1">
      <c r="C218" s="587" t="s">
        <v>2435</v>
      </c>
      <c r="D218" s="606">
        <v>127921</v>
      </c>
      <c r="E218" s="606" t="s">
        <v>2243</v>
      </c>
      <c r="F218" s="588" t="s">
        <v>2238</v>
      </c>
      <c r="G218" s="589"/>
      <c r="H218" s="590">
        <v>45648</v>
      </c>
      <c r="I218" s="588" t="s">
        <v>1585</v>
      </c>
      <c r="J218" s="591">
        <v>1</v>
      </c>
      <c r="K218" s="591">
        <v>1000</v>
      </c>
      <c r="L218" s="637">
        <v>1000</v>
      </c>
    </row>
    <row r="219" spans="3:12" hidden="1">
      <c r="C219" s="587" t="s">
        <v>2435</v>
      </c>
      <c r="D219" s="606">
        <v>127921</v>
      </c>
      <c r="E219" s="606" t="s">
        <v>2243</v>
      </c>
      <c r="F219" s="588" t="s">
        <v>2238</v>
      </c>
      <c r="G219" s="589"/>
      <c r="H219" s="590">
        <v>45648</v>
      </c>
      <c r="I219" s="588" t="s">
        <v>1585</v>
      </c>
      <c r="J219" s="591">
        <v>1</v>
      </c>
      <c r="K219" s="591">
        <v>1000</v>
      </c>
      <c r="L219" s="637">
        <v>1000</v>
      </c>
    </row>
    <row r="220" spans="3:12" hidden="1">
      <c r="C220" s="587" t="s">
        <v>2435</v>
      </c>
      <c r="D220" s="606">
        <v>127921</v>
      </c>
      <c r="E220" s="606" t="s">
        <v>2243</v>
      </c>
      <c r="F220" s="588" t="s">
        <v>2238</v>
      </c>
      <c r="G220" s="589"/>
      <c r="H220" s="590">
        <v>45665</v>
      </c>
      <c r="I220" s="588" t="s">
        <v>1585</v>
      </c>
      <c r="J220" s="591">
        <v>1</v>
      </c>
      <c r="K220" s="591">
        <v>1000</v>
      </c>
      <c r="L220" s="637">
        <v>1000</v>
      </c>
    </row>
    <row r="221" spans="3:12" hidden="1">
      <c r="C221" s="587" t="s">
        <v>2435</v>
      </c>
      <c r="D221" s="606">
        <v>127921</v>
      </c>
      <c r="E221" s="606" t="s">
        <v>2243</v>
      </c>
      <c r="F221" s="588" t="s">
        <v>2238</v>
      </c>
      <c r="G221" s="589"/>
      <c r="H221" s="590">
        <v>45665</v>
      </c>
      <c r="I221" s="588" t="s">
        <v>1585</v>
      </c>
      <c r="J221" s="591">
        <v>1</v>
      </c>
      <c r="K221" s="591">
        <v>1000</v>
      </c>
      <c r="L221" s="637">
        <v>1000</v>
      </c>
    </row>
    <row r="222" spans="3:12" hidden="1">
      <c r="C222" s="587" t="s">
        <v>2435</v>
      </c>
      <c r="D222" s="606">
        <v>127921</v>
      </c>
      <c r="E222" s="606" t="s">
        <v>2243</v>
      </c>
      <c r="F222" s="588" t="s">
        <v>2238</v>
      </c>
      <c r="G222" s="589"/>
      <c r="H222" s="590">
        <v>45678</v>
      </c>
      <c r="I222" s="588" t="s">
        <v>1585</v>
      </c>
      <c r="J222" s="591">
        <v>1</v>
      </c>
      <c r="K222" s="591">
        <v>1000</v>
      </c>
      <c r="L222" s="637">
        <v>1000</v>
      </c>
    </row>
    <row r="223" spans="3:12" hidden="1">
      <c r="C223" s="587" t="s">
        <v>2435</v>
      </c>
      <c r="D223" s="606">
        <v>127921</v>
      </c>
      <c r="E223" s="606" t="s">
        <v>2243</v>
      </c>
      <c r="F223" s="588" t="s">
        <v>2238</v>
      </c>
      <c r="G223" s="589"/>
      <c r="H223" s="590">
        <v>45697</v>
      </c>
      <c r="I223" s="588" t="s">
        <v>1585</v>
      </c>
      <c r="J223" s="591">
        <v>1</v>
      </c>
      <c r="K223" s="591">
        <v>1000</v>
      </c>
      <c r="L223" s="637">
        <v>1000</v>
      </c>
    </row>
    <row r="224" spans="3:12" hidden="1">
      <c r="C224" s="587" t="s">
        <v>2435</v>
      </c>
      <c r="D224" s="606">
        <v>127921</v>
      </c>
      <c r="E224" s="606" t="s">
        <v>2243</v>
      </c>
      <c r="F224" s="588" t="s">
        <v>2238</v>
      </c>
      <c r="G224" s="589"/>
      <c r="H224" s="590">
        <v>45701</v>
      </c>
      <c r="I224" s="588" t="s">
        <v>1585</v>
      </c>
      <c r="J224" s="591">
        <v>1</v>
      </c>
      <c r="K224" s="591">
        <v>1000</v>
      </c>
      <c r="L224" s="637">
        <v>1000</v>
      </c>
    </row>
    <row r="225" spans="3:12" hidden="1">
      <c r="C225" s="587" t="s">
        <v>2435</v>
      </c>
      <c r="D225" s="606">
        <v>127921</v>
      </c>
      <c r="E225" s="606" t="s">
        <v>2243</v>
      </c>
      <c r="F225" s="588" t="s">
        <v>2238</v>
      </c>
      <c r="G225" s="589"/>
      <c r="H225" s="590">
        <v>45707</v>
      </c>
      <c r="I225" s="588" t="s">
        <v>1585</v>
      </c>
      <c r="J225" s="591">
        <v>2</v>
      </c>
      <c r="K225" s="591">
        <v>1000</v>
      </c>
      <c r="L225" s="637">
        <v>2000</v>
      </c>
    </row>
    <row r="226" spans="3:12" hidden="1">
      <c r="C226" s="587" t="s">
        <v>2435</v>
      </c>
      <c r="D226" s="606">
        <v>127921</v>
      </c>
      <c r="E226" s="606" t="s">
        <v>2243</v>
      </c>
      <c r="F226" s="588" t="s">
        <v>2238</v>
      </c>
      <c r="G226" s="592"/>
      <c r="H226" s="590">
        <v>45720</v>
      </c>
      <c r="I226" s="588" t="s">
        <v>1585</v>
      </c>
      <c r="J226" s="591">
        <v>1</v>
      </c>
      <c r="K226" s="591">
        <v>1000</v>
      </c>
      <c r="L226" s="637">
        <v>1000</v>
      </c>
    </row>
    <row r="227" spans="3:12" hidden="1">
      <c r="C227" s="920" t="s">
        <v>2435</v>
      </c>
      <c r="D227" s="923">
        <v>127921</v>
      </c>
      <c r="E227" s="923" t="s">
        <v>2243</v>
      </c>
      <c r="F227" s="926" t="s">
        <v>2238</v>
      </c>
      <c r="G227" s="600"/>
      <c r="H227" s="934">
        <v>45731</v>
      </c>
      <c r="I227" s="926" t="s">
        <v>1585</v>
      </c>
      <c r="J227" s="936">
        <v>1</v>
      </c>
      <c r="K227" s="936">
        <v>1000</v>
      </c>
      <c r="L227" s="942">
        <v>1000</v>
      </c>
    </row>
    <row r="228" spans="3:12" ht="15" hidden="1" customHeight="1">
      <c r="C228" s="582" t="s">
        <v>2435</v>
      </c>
      <c r="D228" s="605">
        <v>127921</v>
      </c>
      <c r="E228" s="605" t="s">
        <v>2243</v>
      </c>
      <c r="F228" s="583" t="s">
        <v>2238</v>
      </c>
      <c r="G228" s="929"/>
      <c r="H228" s="585">
        <v>45737</v>
      </c>
      <c r="I228" s="583" t="s">
        <v>1585</v>
      </c>
      <c r="J228" s="586">
        <v>1</v>
      </c>
      <c r="K228" s="586">
        <v>1000</v>
      </c>
      <c r="L228" s="636">
        <v>1000</v>
      </c>
    </row>
    <row r="229" spans="3:12" hidden="1">
      <c r="C229" s="587" t="s">
        <v>2435</v>
      </c>
      <c r="D229" s="606">
        <v>127921</v>
      </c>
      <c r="E229" s="606" t="s">
        <v>2243</v>
      </c>
      <c r="F229" s="588" t="s">
        <v>2238</v>
      </c>
      <c r="G229" s="592"/>
      <c r="H229" s="590">
        <v>45762</v>
      </c>
      <c r="I229" s="588" t="s">
        <v>1585</v>
      </c>
      <c r="J229" s="591">
        <v>1</v>
      </c>
      <c r="K229" s="591">
        <v>1000</v>
      </c>
      <c r="L229" s="637">
        <v>1000</v>
      </c>
    </row>
    <row r="230" spans="3:12" hidden="1">
      <c r="C230" s="920" t="s">
        <v>2435</v>
      </c>
      <c r="D230" s="923">
        <v>127921</v>
      </c>
      <c r="E230" s="923" t="s">
        <v>2243</v>
      </c>
      <c r="F230" s="926" t="s">
        <v>2238</v>
      </c>
      <c r="G230" s="600"/>
      <c r="H230" s="934">
        <v>45774</v>
      </c>
      <c r="I230" s="926" t="s">
        <v>1585</v>
      </c>
      <c r="J230" s="936">
        <v>1</v>
      </c>
      <c r="K230" s="936">
        <v>1000</v>
      </c>
      <c r="L230" s="942">
        <v>1000</v>
      </c>
    </row>
    <row r="231" spans="3:12" ht="15" hidden="1" customHeight="1">
      <c r="C231" s="582" t="s">
        <v>2435</v>
      </c>
      <c r="D231" s="605">
        <v>127921</v>
      </c>
      <c r="E231" s="605" t="s">
        <v>2243</v>
      </c>
      <c r="F231" s="583" t="s">
        <v>2238</v>
      </c>
      <c r="G231" s="929"/>
      <c r="H231" s="585">
        <v>45800</v>
      </c>
      <c r="I231" s="583" t="s">
        <v>1585</v>
      </c>
      <c r="J231" s="586">
        <v>1</v>
      </c>
      <c r="K231" s="586">
        <v>1000</v>
      </c>
      <c r="L231" s="636">
        <v>1000</v>
      </c>
    </row>
    <row r="232" spans="3:12" hidden="1">
      <c r="C232" s="587" t="s">
        <v>2435</v>
      </c>
      <c r="D232" s="606">
        <v>127921</v>
      </c>
      <c r="E232" s="606" t="s">
        <v>2243</v>
      </c>
      <c r="F232" s="588" t="s">
        <v>2238</v>
      </c>
      <c r="G232" s="589"/>
      <c r="H232" s="590">
        <v>45808</v>
      </c>
      <c r="I232" s="588" t="s">
        <v>1585</v>
      </c>
      <c r="J232" s="591">
        <v>2</v>
      </c>
      <c r="K232" s="591">
        <v>1000</v>
      </c>
      <c r="L232" s="637">
        <v>2000</v>
      </c>
    </row>
    <row r="233" spans="3:12" hidden="1">
      <c r="C233" s="587" t="s">
        <v>2435</v>
      </c>
      <c r="D233" s="606">
        <v>127921</v>
      </c>
      <c r="E233" s="606" t="s">
        <v>2243</v>
      </c>
      <c r="F233" s="588" t="s">
        <v>2238</v>
      </c>
      <c r="G233" s="589"/>
      <c r="H233" s="590">
        <v>45819</v>
      </c>
      <c r="I233" s="588" t="s">
        <v>1585</v>
      </c>
      <c r="J233" s="591">
        <v>1</v>
      </c>
      <c r="K233" s="591">
        <v>1000</v>
      </c>
      <c r="L233" s="637">
        <v>1000</v>
      </c>
    </row>
    <row r="234" spans="3:12" hidden="1">
      <c r="C234" s="587" t="s">
        <v>2435</v>
      </c>
      <c r="D234" s="606">
        <v>127921</v>
      </c>
      <c r="E234" s="606" t="s">
        <v>2243</v>
      </c>
      <c r="F234" s="588" t="s">
        <v>2238</v>
      </c>
      <c r="G234" s="592"/>
      <c r="H234" s="590">
        <v>45831</v>
      </c>
      <c r="I234" s="588" t="s">
        <v>1585</v>
      </c>
      <c r="J234" s="591">
        <v>1</v>
      </c>
      <c r="K234" s="591">
        <v>1000</v>
      </c>
      <c r="L234" s="637">
        <v>1000</v>
      </c>
    </row>
    <row r="235" spans="3:12" ht="15" hidden="1" customHeight="1">
      <c r="C235" s="920" t="s">
        <v>2433</v>
      </c>
      <c r="D235" s="923">
        <v>126696</v>
      </c>
      <c r="E235" s="923" t="s">
        <v>2249</v>
      </c>
      <c r="F235" s="926" t="s">
        <v>2238</v>
      </c>
      <c r="G235" s="933" t="s">
        <v>2371</v>
      </c>
      <c r="H235" s="934">
        <v>45490</v>
      </c>
      <c r="I235" s="926" t="s">
        <v>1585</v>
      </c>
      <c r="J235" s="936">
        <v>2</v>
      </c>
      <c r="K235" s="936">
        <v>1000</v>
      </c>
      <c r="L235" s="942">
        <v>2000</v>
      </c>
    </row>
    <row r="236" spans="3:12" ht="15" hidden="1" customHeight="1">
      <c r="C236" s="582" t="s">
        <v>2433</v>
      </c>
      <c r="D236" s="605">
        <v>126696</v>
      </c>
      <c r="E236" s="605" t="s">
        <v>2249</v>
      </c>
      <c r="F236" s="583" t="s">
        <v>2238</v>
      </c>
      <c r="G236" s="929"/>
      <c r="H236" s="585">
        <v>45490</v>
      </c>
      <c r="I236" s="583" t="s">
        <v>1585</v>
      </c>
      <c r="J236" s="586">
        <v>1</v>
      </c>
      <c r="K236" s="586">
        <v>1000</v>
      </c>
      <c r="L236" s="636">
        <v>1000</v>
      </c>
    </row>
    <row r="237" spans="3:12" hidden="1">
      <c r="C237" s="587" t="s">
        <v>2433</v>
      </c>
      <c r="D237" s="606">
        <v>126696</v>
      </c>
      <c r="E237" s="606" t="s">
        <v>2249</v>
      </c>
      <c r="F237" s="588" t="s">
        <v>2238</v>
      </c>
      <c r="G237" s="589"/>
      <c r="H237" s="590">
        <v>45511</v>
      </c>
      <c r="I237" s="588" t="s">
        <v>1585</v>
      </c>
      <c r="J237" s="591">
        <v>2</v>
      </c>
      <c r="K237" s="591">
        <v>1000</v>
      </c>
      <c r="L237" s="637">
        <v>2000</v>
      </c>
    </row>
    <row r="238" spans="3:12" hidden="1">
      <c r="C238" s="587" t="s">
        <v>2433</v>
      </c>
      <c r="D238" s="606">
        <v>126696</v>
      </c>
      <c r="E238" s="606" t="s">
        <v>2249</v>
      </c>
      <c r="F238" s="588" t="s">
        <v>2238</v>
      </c>
      <c r="G238" s="589"/>
      <c r="H238" s="590">
        <v>45511</v>
      </c>
      <c r="I238" s="588" t="s">
        <v>1585</v>
      </c>
      <c r="J238" s="591">
        <v>2</v>
      </c>
      <c r="K238" s="591">
        <v>1000</v>
      </c>
      <c r="L238" s="637">
        <v>2000</v>
      </c>
    </row>
    <row r="239" spans="3:12" hidden="1">
      <c r="C239" s="587" t="s">
        <v>2433</v>
      </c>
      <c r="D239" s="606">
        <v>126696</v>
      </c>
      <c r="E239" s="606" t="s">
        <v>2249</v>
      </c>
      <c r="F239" s="588" t="s">
        <v>2238</v>
      </c>
      <c r="G239" s="589"/>
      <c r="H239" s="590">
        <v>45522</v>
      </c>
      <c r="I239" s="588" t="s">
        <v>1585</v>
      </c>
      <c r="J239" s="591">
        <v>3</v>
      </c>
      <c r="K239" s="591">
        <v>1000</v>
      </c>
      <c r="L239" s="637">
        <v>3000</v>
      </c>
    </row>
    <row r="240" spans="3:12" hidden="1">
      <c r="C240" s="587" t="s">
        <v>2433</v>
      </c>
      <c r="D240" s="606">
        <v>126696</v>
      </c>
      <c r="E240" s="606" t="s">
        <v>2249</v>
      </c>
      <c r="F240" s="588" t="s">
        <v>2238</v>
      </c>
      <c r="G240" s="589"/>
      <c r="H240" s="590">
        <v>45524</v>
      </c>
      <c r="I240" s="588" t="s">
        <v>1585</v>
      </c>
      <c r="J240" s="591">
        <v>1</v>
      </c>
      <c r="K240" s="591">
        <v>1000</v>
      </c>
      <c r="L240" s="637">
        <v>1000</v>
      </c>
    </row>
    <row r="241" spans="3:12" hidden="1">
      <c r="C241" s="587" t="s">
        <v>2433</v>
      </c>
      <c r="D241" s="606">
        <v>126696</v>
      </c>
      <c r="E241" s="606" t="s">
        <v>2249</v>
      </c>
      <c r="F241" s="588" t="s">
        <v>2238</v>
      </c>
      <c r="G241" s="589"/>
      <c r="H241" s="590">
        <v>45528</v>
      </c>
      <c r="I241" s="588" t="s">
        <v>1585</v>
      </c>
      <c r="J241" s="591">
        <v>1</v>
      </c>
      <c r="K241" s="591">
        <v>1000</v>
      </c>
      <c r="L241" s="637">
        <v>1000</v>
      </c>
    </row>
    <row r="242" spans="3:12" hidden="1">
      <c r="C242" s="587" t="s">
        <v>2433</v>
      </c>
      <c r="D242" s="606">
        <v>126696</v>
      </c>
      <c r="E242" s="606" t="s">
        <v>2249</v>
      </c>
      <c r="F242" s="588" t="s">
        <v>2238</v>
      </c>
      <c r="G242" s="589"/>
      <c r="H242" s="590">
        <v>45528</v>
      </c>
      <c r="I242" s="588" t="s">
        <v>1585</v>
      </c>
      <c r="J242" s="591">
        <v>3</v>
      </c>
      <c r="K242" s="591">
        <v>1000</v>
      </c>
      <c r="L242" s="637">
        <v>3000</v>
      </c>
    </row>
    <row r="243" spans="3:12" hidden="1">
      <c r="C243" s="587" t="s">
        <v>2433</v>
      </c>
      <c r="D243" s="606">
        <v>126696</v>
      </c>
      <c r="E243" s="606" t="s">
        <v>2249</v>
      </c>
      <c r="F243" s="588" t="s">
        <v>2238</v>
      </c>
      <c r="G243" s="589"/>
      <c r="H243" s="590">
        <v>45541</v>
      </c>
      <c r="I243" s="588" t="s">
        <v>1585</v>
      </c>
      <c r="J243" s="591">
        <v>1</v>
      </c>
      <c r="K243" s="591">
        <v>1000</v>
      </c>
      <c r="L243" s="637">
        <v>1000</v>
      </c>
    </row>
    <row r="244" spans="3:12" hidden="1">
      <c r="C244" s="587" t="s">
        <v>2433</v>
      </c>
      <c r="D244" s="606">
        <v>126696</v>
      </c>
      <c r="E244" s="606" t="s">
        <v>2249</v>
      </c>
      <c r="F244" s="588" t="s">
        <v>2238</v>
      </c>
      <c r="G244" s="589"/>
      <c r="H244" s="590">
        <v>45541</v>
      </c>
      <c r="I244" s="588" t="s">
        <v>1585</v>
      </c>
      <c r="J244" s="591">
        <v>1</v>
      </c>
      <c r="K244" s="591">
        <v>1000</v>
      </c>
      <c r="L244" s="637">
        <v>1000</v>
      </c>
    </row>
    <row r="245" spans="3:12" hidden="1">
      <c r="C245" s="587" t="s">
        <v>2433</v>
      </c>
      <c r="D245" s="606">
        <v>126696</v>
      </c>
      <c r="E245" s="606" t="s">
        <v>2249</v>
      </c>
      <c r="F245" s="588" t="s">
        <v>2238</v>
      </c>
      <c r="G245" s="589"/>
      <c r="H245" s="590">
        <v>45573</v>
      </c>
      <c r="I245" s="588" t="s">
        <v>1585</v>
      </c>
      <c r="J245" s="591">
        <v>2</v>
      </c>
      <c r="K245" s="591">
        <v>1000</v>
      </c>
      <c r="L245" s="637">
        <v>2000</v>
      </c>
    </row>
    <row r="246" spans="3:12" hidden="1">
      <c r="C246" s="587" t="s">
        <v>2433</v>
      </c>
      <c r="D246" s="606">
        <v>126696</v>
      </c>
      <c r="E246" s="606" t="s">
        <v>2249</v>
      </c>
      <c r="F246" s="588" t="s">
        <v>2238</v>
      </c>
      <c r="G246" s="589"/>
      <c r="H246" s="590">
        <v>45591</v>
      </c>
      <c r="I246" s="588" t="s">
        <v>1585</v>
      </c>
      <c r="J246" s="591">
        <v>1</v>
      </c>
      <c r="K246" s="591">
        <v>1000</v>
      </c>
      <c r="L246" s="637">
        <v>1000</v>
      </c>
    </row>
    <row r="247" spans="3:12" hidden="1">
      <c r="C247" s="587" t="s">
        <v>2433</v>
      </c>
      <c r="D247" s="606">
        <v>126696</v>
      </c>
      <c r="E247" s="606" t="s">
        <v>2249</v>
      </c>
      <c r="F247" s="588" t="s">
        <v>2238</v>
      </c>
      <c r="G247" s="589"/>
      <c r="H247" s="590">
        <v>45596</v>
      </c>
      <c r="I247" s="588" t="s">
        <v>1585</v>
      </c>
      <c r="J247" s="591">
        <v>3</v>
      </c>
      <c r="K247" s="591">
        <v>1000</v>
      </c>
      <c r="L247" s="637">
        <v>3000</v>
      </c>
    </row>
    <row r="248" spans="3:12" hidden="1">
      <c r="C248" s="587" t="s">
        <v>2433</v>
      </c>
      <c r="D248" s="606">
        <v>126696</v>
      </c>
      <c r="E248" s="606" t="s">
        <v>2249</v>
      </c>
      <c r="F248" s="588" t="s">
        <v>2238</v>
      </c>
      <c r="G248" s="589"/>
      <c r="H248" s="590">
        <v>45617</v>
      </c>
      <c r="I248" s="588" t="s">
        <v>1585</v>
      </c>
      <c r="J248" s="591">
        <v>1</v>
      </c>
      <c r="K248" s="591">
        <v>1000</v>
      </c>
      <c r="L248" s="637">
        <v>1000</v>
      </c>
    </row>
    <row r="249" spans="3:12" hidden="1">
      <c r="C249" s="587" t="s">
        <v>2433</v>
      </c>
      <c r="D249" s="606">
        <v>126696</v>
      </c>
      <c r="E249" s="606" t="s">
        <v>2249</v>
      </c>
      <c r="F249" s="588" t="s">
        <v>2238</v>
      </c>
      <c r="G249" s="589"/>
      <c r="H249" s="590">
        <v>45617</v>
      </c>
      <c r="I249" s="588" t="s">
        <v>1585</v>
      </c>
      <c r="J249" s="591">
        <v>1</v>
      </c>
      <c r="K249" s="591">
        <v>1000</v>
      </c>
      <c r="L249" s="637">
        <v>1000</v>
      </c>
    </row>
    <row r="250" spans="3:12" hidden="1">
      <c r="C250" s="587" t="s">
        <v>2433</v>
      </c>
      <c r="D250" s="606">
        <v>126696</v>
      </c>
      <c r="E250" s="606" t="s">
        <v>2249</v>
      </c>
      <c r="F250" s="588" t="s">
        <v>2238</v>
      </c>
      <c r="G250" s="589"/>
      <c r="H250" s="590">
        <v>45620</v>
      </c>
      <c r="I250" s="588" t="s">
        <v>1585</v>
      </c>
      <c r="J250" s="591">
        <v>1</v>
      </c>
      <c r="K250" s="591">
        <v>1000</v>
      </c>
      <c r="L250" s="637">
        <v>1000</v>
      </c>
    </row>
    <row r="251" spans="3:12" hidden="1">
      <c r="C251" s="587" t="s">
        <v>2433</v>
      </c>
      <c r="D251" s="606">
        <v>126696</v>
      </c>
      <c r="E251" s="606" t="s">
        <v>2249</v>
      </c>
      <c r="F251" s="588" t="s">
        <v>2238</v>
      </c>
      <c r="G251" s="589"/>
      <c r="H251" s="590">
        <v>45620</v>
      </c>
      <c r="I251" s="588" t="s">
        <v>1585</v>
      </c>
      <c r="J251" s="591">
        <v>1</v>
      </c>
      <c r="K251" s="591">
        <v>1000</v>
      </c>
      <c r="L251" s="637">
        <v>1000</v>
      </c>
    </row>
    <row r="252" spans="3:12" hidden="1">
      <c r="C252" s="587" t="s">
        <v>2433</v>
      </c>
      <c r="D252" s="606">
        <v>126696</v>
      </c>
      <c r="E252" s="606" t="s">
        <v>2249</v>
      </c>
      <c r="F252" s="588" t="s">
        <v>2238</v>
      </c>
      <c r="G252" s="589"/>
      <c r="H252" s="590">
        <v>45634</v>
      </c>
      <c r="I252" s="588" t="s">
        <v>1585</v>
      </c>
      <c r="J252" s="591">
        <v>2</v>
      </c>
      <c r="K252" s="591">
        <v>1000</v>
      </c>
      <c r="L252" s="637">
        <v>2000</v>
      </c>
    </row>
    <row r="253" spans="3:12" hidden="1">
      <c r="C253" s="587" t="s">
        <v>2433</v>
      </c>
      <c r="D253" s="606">
        <v>126696</v>
      </c>
      <c r="E253" s="606" t="s">
        <v>2249</v>
      </c>
      <c r="F253" s="588" t="s">
        <v>2238</v>
      </c>
      <c r="G253" s="589"/>
      <c r="H253" s="590">
        <v>45651</v>
      </c>
      <c r="I253" s="588" t="s">
        <v>1585</v>
      </c>
      <c r="J253" s="591">
        <v>2</v>
      </c>
      <c r="K253" s="591">
        <v>1000</v>
      </c>
      <c r="L253" s="637">
        <v>2000</v>
      </c>
    </row>
    <row r="254" spans="3:12" hidden="1">
      <c r="C254" s="587" t="s">
        <v>2433</v>
      </c>
      <c r="D254" s="606">
        <v>126696</v>
      </c>
      <c r="E254" s="606" t="s">
        <v>2249</v>
      </c>
      <c r="F254" s="588" t="s">
        <v>2238</v>
      </c>
      <c r="G254" s="592"/>
      <c r="H254" s="590">
        <v>45651</v>
      </c>
      <c r="I254" s="588" t="s">
        <v>1585</v>
      </c>
      <c r="J254" s="591">
        <v>1</v>
      </c>
      <c r="K254" s="591">
        <v>1000</v>
      </c>
      <c r="L254" s="637">
        <v>1000</v>
      </c>
    </row>
    <row r="255" spans="3:12" hidden="1">
      <c r="C255" s="920" t="s">
        <v>2433</v>
      </c>
      <c r="D255" s="923">
        <v>126696</v>
      </c>
      <c r="E255" s="923" t="s">
        <v>2249</v>
      </c>
      <c r="F255" s="926" t="s">
        <v>2238</v>
      </c>
      <c r="G255" s="600"/>
      <c r="H255" s="934">
        <v>45651</v>
      </c>
      <c r="I255" s="926" t="s">
        <v>1585</v>
      </c>
      <c r="J255" s="936">
        <v>2</v>
      </c>
      <c r="K255" s="936">
        <v>1000</v>
      </c>
      <c r="L255" s="942">
        <v>2000</v>
      </c>
    </row>
    <row r="256" spans="3:12" ht="15" hidden="1" customHeight="1">
      <c r="C256" s="582" t="s">
        <v>2433</v>
      </c>
      <c r="D256" s="605">
        <v>126696</v>
      </c>
      <c r="E256" s="605" t="s">
        <v>2249</v>
      </c>
      <c r="F256" s="583" t="s">
        <v>2238</v>
      </c>
      <c r="G256" s="929"/>
      <c r="H256" s="585">
        <v>45685</v>
      </c>
      <c r="I256" s="583" t="s">
        <v>1585</v>
      </c>
      <c r="J256" s="586">
        <v>1</v>
      </c>
      <c r="K256" s="586">
        <v>1000</v>
      </c>
      <c r="L256" s="636">
        <v>1000</v>
      </c>
    </row>
    <row r="257" spans="3:12" hidden="1">
      <c r="C257" s="587" t="s">
        <v>2433</v>
      </c>
      <c r="D257" s="606">
        <v>126696</v>
      </c>
      <c r="E257" s="606" t="s">
        <v>2249</v>
      </c>
      <c r="F257" s="588" t="s">
        <v>2238</v>
      </c>
      <c r="G257" s="589"/>
      <c r="H257" s="590">
        <v>45699</v>
      </c>
      <c r="I257" s="588" t="s">
        <v>1585</v>
      </c>
      <c r="J257" s="591">
        <v>3</v>
      </c>
      <c r="K257" s="591">
        <v>1000</v>
      </c>
      <c r="L257" s="637">
        <v>3000</v>
      </c>
    </row>
    <row r="258" spans="3:12" hidden="1">
      <c r="C258" s="587" t="s">
        <v>2433</v>
      </c>
      <c r="D258" s="606">
        <v>126696</v>
      </c>
      <c r="E258" s="606" t="s">
        <v>2249</v>
      </c>
      <c r="F258" s="588" t="s">
        <v>2238</v>
      </c>
      <c r="G258" s="589"/>
      <c r="H258" s="590">
        <v>45711</v>
      </c>
      <c r="I258" s="588" t="s">
        <v>1585</v>
      </c>
      <c r="J258" s="591">
        <v>2</v>
      </c>
      <c r="K258" s="591">
        <v>1000</v>
      </c>
      <c r="L258" s="637">
        <v>2000</v>
      </c>
    </row>
    <row r="259" spans="3:12" hidden="1">
      <c r="C259" s="587" t="s">
        <v>2433</v>
      </c>
      <c r="D259" s="606">
        <v>126696</v>
      </c>
      <c r="E259" s="606" t="s">
        <v>2249</v>
      </c>
      <c r="F259" s="588" t="s">
        <v>2238</v>
      </c>
      <c r="G259" s="592"/>
      <c r="H259" s="590">
        <v>45734</v>
      </c>
      <c r="I259" s="588" t="s">
        <v>1585</v>
      </c>
      <c r="J259" s="591">
        <v>3</v>
      </c>
      <c r="K259" s="591">
        <v>1000</v>
      </c>
      <c r="L259" s="637">
        <v>3000</v>
      </c>
    </row>
    <row r="260" spans="3:12" hidden="1">
      <c r="C260" s="920" t="s">
        <v>2433</v>
      </c>
      <c r="D260" s="923">
        <v>126696</v>
      </c>
      <c r="E260" s="923" t="s">
        <v>2249</v>
      </c>
      <c r="F260" s="926" t="s">
        <v>2238</v>
      </c>
      <c r="G260" s="600"/>
      <c r="H260" s="934">
        <v>45747</v>
      </c>
      <c r="I260" s="926" t="s">
        <v>1585</v>
      </c>
      <c r="J260" s="936">
        <v>1</v>
      </c>
      <c r="K260" s="936">
        <v>1000</v>
      </c>
      <c r="L260" s="942">
        <v>1000</v>
      </c>
    </row>
    <row r="261" spans="3:12" ht="15" hidden="1" customHeight="1">
      <c r="C261" s="582" t="s">
        <v>2433</v>
      </c>
      <c r="D261" s="605">
        <v>126696</v>
      </c>
      <c r="E261" s="605" t="s">
        <v>2249</v>
      </c>
      <c r="F261" s="583" t="s">
        <v>2238</v>
      </c>
      <c r="G261" s="929"/>
      <c r="H261" s="585">
        <v>45762</v>
      </c>
      <c r="I261" s="583" t="s">
        <v>1585</v>
      </c>
      <c r="J261" s="586">
        <v>1</v>
      </c>
      <c r="K261" s="586">
        <v>1000</v>
      </c>
      <c r="L261" s="636">
        <v>1000</v>
      </c>
    </row>
    <row r="262" spans="3:12" hidden="1">
      <c r="C262" s="587" t="s">
        <v>2433</v>
      </c>
      <c r="D262" s="606">
        <v>126696</v>
      </c>
      <c r="E262" s="606" t="s">
        <v>2249</v>
      </c>
      <c r="F262" s="588" t="s">
        <v>2238</v>
      </c>
      <c r="G262" s="589"/>
      <c r="H262" s="590">
        <v>45774</v>
      </c>
      <c r="I262" s="588" t="s">
        <v>1585</v>
      </c>
      <c r="J262" s="591">
        <v>1</v>
      </c>
      <c r="K262" s="591">
        <v>1000</v>
      </c>
      <c r="L262" s="637">
        <v>1000</v>
      </c>
    </row>
    <row r="263" spans="3:12" hidden="1">
      <c r="C263" s="587" t="s">
        <v>2433</v>
      </c>
      <c r="D263" s="606">
        <v>126696</v>
      </c>
      <c r="E263" s="606" t="s">
        <v>2249</v>
      </c>
      <c r="F263" s="588" t="s">
        <v>2238</v>
      </c>
      <c r="G263" s="589"/>
      <c r="H263" s="590">
        <v>45793</v>
      </c>
      <c r="I263" s="588" t="s">
        <v>1585</v>
      </c>
      <c r="J263" s="591">
        <v>1</v>
      </c>
      <c r="K263" s="591">
        <v>1000</v>
      </c>
      <c r="L263" s="637">
        <v>1000</v>
      </c>
    </row>
    <row r="264" spans="3:12" hidden="1">
      <c r="C264" s="587" t="s">
        <v>2433</v>
      </c>
      <c r="D264" s="606">
        <v>126696</v>
      </c>
      <c r="E264" s="606" t="s">
        <v>2249</v>
      </c>
      <c r="F264" s="588" t="s">
        <v>2238</v>
      </c>
      <c r="G264" s="589"/>
      <c r="H264" s="590">
        <v>45819</v>
      </c>
      <c r="I264" s="588" t="s">
        <v>1585</v>
      </c>
      <c r="J264" s="591">
        <v>4</v>
      </c>
      <c r="K264" s="591">
        <v>1000</v>
      </c>
      <c r="L264" s="637">
        <v>4000</v>
      </c>
    </row>
    <row r="265" spans="3:12" ht="15" hidden="1" customHeight="1">
      <c r="C265" s="587" t="s">
        <v>2431</v>
      </c>
      <c r="D265" s="606">
        <v>126450</v>
      </c>
      <c r="E265" s="606" t="s">
        <v>2249</v>
      </c>
      <c r="F265" s="588" t="s">
        <v>2238</v>
      </c>
      <c r="G265" s="931" t="s">
        <v>2281</v>
      </c>
      <c r="H265" s="590">
        <v>45526</v>
      </c>
      <c r="I265" s="588" t="s">
        <v>1585</v>
      </c>
      <c r="J265" s="591">
        <v>1</v>
      </c>
      <c r="K265" s="591">
        <v>25</v>
      </c>
      <c r="L265" s="637">
        <v>25</v>
      </c>
    </row>
    <row r="266" spans="3:12" hidden="1">
      <c r="C266" s="587" t="s">
        <v>2431</v>
      </c>
      <c r="D266" s="606">
        <v>126450</v>
      </c>
      <c r="E266" s="606" t="s">
        <v>2249</v>
      </c>
      <c r="F266" s="588" t="s">
        <v>2238</v>
      </c>
      <c r="G266" s="589"/>
      <c r="H266" s="590">
        <v>45584</v>
      </c>
      <c r="I266" s="588" t="s">
        <v>1585</v>
      </c>
      <c r="J266" s="591">
        <v>1</v>
      </c>
      <c r="K266" s="591">
        <v>25</v>
      </c>
      <c r="L266" s="637">
        <v>25</v>
      </c>
    </row>
    <row r="267" spans="3:12" hidden="1">
      <c r="C267" s="587" t="s">
        <v>2431</v>
      </c>
      <c r="D267" s="606">
        <v>126450</v>
      </c>
      <c r="E267" s="606" t="s">
        <v>2249</v>
      </c>
      <c r="F267" s="588" t="s">
        <v>2238</v>
      </c>
      <c r="G267" s="589"/>
      <c r="H267" s="590">
        <v>45646</v>
      </c>
      <c r="I267" s="588" t="s">
        <v>1585</v>
      </c>
      <c r="J267" s="591">
        <v>1</v>
      </c>
      <c r="K267" s="591">
        <v>25</v>
      </c>
      <c r="L267" s="637">
        <v>25</v>
      </c>
    </row>
    <row r="268" spans="3:12" ht="15" hidden="1" customHeight="1">
      <c r="C268" s="587" t="s">
        <v>2429</v>
      </c>
      <c r="D268" s="606">
        <v>126312</v>
      </c>
      <c r="E268" s="606" t="s">
        <v>2243</v>
      </c>
      <c r="F268" s="588" t="s">
        <v>2238</v>
      </c>
      <c r="G268" s="930" t="s">
        <v>2281</v>
      </c>
      <c r="H268" s="590">
        <v>45596</v>
      </c>
      <c r="I268" s="588" t="s">
        <v>1585</v>
      </c>
      <c r="J268" s="591">
        <v>2</v>
      </c>
      <c r="K268" s="591">
        <v>209</v>
      </c>
      <c r="L268" s="637">
        <v>418</v>
      </c>
    </row>
    <row r="269" spans="3:12" ht="15" hidden="1" customHeight="1">
      <c r="C269" s="587" t="s">
        <v>2427</v>
      </c>
      <c r="D269" s="606">
        <v>126311</v>
      </c>
      <c r="E269" s="606" t="s">
        <v>2237</v>
      </c>
      <c r="F269" s="588" t="s">
        <v>2238</v>
      </c>
      <c r="G269" s="931" t="s">
        <v>2281</v>
      </c>
      <c r="H269" s="590">
        <v>45479</v>
      </c>
      <c r="I269" s="588" t="s">
        <v>1585</v>
      </c>
      <c r="J269" s="591">
        <v>1</v>
      </c>
      <c r="K269" s="591">
        <v>1000</v>
      </c>
      <c r="L269" s="637">
        <v>1000</v>
      </c>
    </row>
    <row r="270" spans="3:12" hidden="1">
      <c r="C270" s="587" t="s">
        <v>2427</v>
      </c>
      <c r="D270" s="606">
        <v>126311</v>
      </c>
      <c r="E270" s="606" t="s">
        <v>2237</v>
      </c>
      <c r="F270" s="588" t="s">
        <v>2238</v>
      </c>
      <c r="G270" s="589"/>
      <c r="H270" s="590">
        <v>45484</v>
      </c>
      <c r="I270" s="588" t="s">
        <v>1585</v>
      </c>
      <c r="J270" s="591">
        <v>1</v>
      </c>
      <c r="K270" s="591">
        <v>1000</v>
      </c>
      <c r="L270" s="637">
        <v>1000</v>
      </c>
    </row>
    <row r="271" spans="3:12" hidden="1">
      <c r="C271" s="587" t="s">
        <v>2427</v>
      </c>
      <c r="D271" s="606">
        <v>126311</v>
      </c>
      <c r="E271" s="606" t="s">
        <v>2237</v>
      </c>
      <c r="F271" s="588" t="s">
        <v>2238</v>
      </c>
      <c r="G271" s="592"/>
      <c r="H271" s="590">
        <v>45493</v>
      </c>
      <c r="I271" s="588" t="s">
        <v>1585</v>
      </c>
      <c r="J271" s="591">
        <v>1</v>
      </c>
      <c r="K271" s="591">
        <v>1000</v>
      </c>
      <c r="L271" s="637">
        <v>1000</v>
      </c>
    </row>
    <row r="272" spans="3:12" hidden="1">
      <c r="C272" s="920" t="s">
        <v>2427</v>
      </c>
      <c r="D272" s="923">
        <v>126311</v>
      </c>
      <c r="E272" s="923" t="s">
        <v>2237</v>
      </c>
      <c r="F272" s="926" t="s">
        <v>2238</v>
      </c>
      <c r="G272" s="600"/>
      <c r="H272" s="934">
        <v>45536</v>
      </c>
      <c r="I272" s="926" t="s">
        <v>1585</v>
      </c>
      <c r="J272" s="936">
        <v>3</v>
      </c>
      <c r="K272" s="936">
        <v>1000</v>
      </c>
      <c r="L272" s="942">
        <v>3000</v>
      </c>
    </row>
    <row r="273" spans="3:12" ht="15" hidden="1" customHeight="1">
      <c r="C273" s="582" t="s">
        <v>2427</v>
      </c>
      <c r="D273" s="605">
        <v>126311</v>
      </c>
      <c r="E273" s="605" t="s">
        <v>2237</v>
      </c>
      <c r="F273" s="583" t="s">
        <v>2238</v>
      </c>
      <c r="G273" s="929"/>
      <c r="H273" s="585">
        <v>45646</v>
      </c>
      <c r="I273" s="583" t="s">
        <v>1585</v>
      </c>
      <c r="J273" s="586">
        <v>1</v>
      </c>
      <c r="K273" s="586">
        <v>1000</v>
      </c>
      <c r="L273" s="636">
        <v>1000</v>
      </c>
    </row>
    <row r="274" spans="3:12" ht="15" hidden="1" customHeight="1">
      <c r="C274" s="920" t="s">
        <v>2425</v>
      </c>
      <c r="D274" s="923">
        <v>125457</v>
      </c>
      <c r="E274" s="923" t="s">
        <v>2246</v>
      </c>
      <c r="F274" s="926" t="s">
        <v>2238</v>
      </c>
      <c r="G274" s="933" t="s">
        <v>2281</v>
      </c>
      <c r="H274" s="934">
        <v>45570</v>
      </c>
      <c r="I274" s="926" t="s">
        <v>1585</v>
      </c>
      <c r="J274" s="936">
        <v>1</v>
      </c>
      <c r="K274" s="936">
        <v>20</v>
      </c>
      <c r="L274" s="942">
        <v>20</v>
      </c>
    </row>
    <row r="275" spans="3:12" ht="15" hidden="1" customHeight="1">
      <c r="C275" s="582" t="s">
        <v>2425</v>
      </c>
      <c r="D275" s="605">
        <v>125457</v>
      </c>
      <c r="E275" s="605" t="s">
        <v>2246</v>
      </c>
      <c r="F275" s="583" t="s">
        <v>2238</v>
      </c>
      <c r="G275" s="929"/>
      <c r="H275" s="585">
        <v>45671</v>
      </c>
      <c r="I275" s="583" t="s">
        <v>1585</v>
      </c>
      <c r="J275" s="586">
        <v>1</v>
      </c>
      <c r="K275" s="586">
        <v>20</v>
      </c>
      <c r="L275" s="636">
        <v>20</v>
      </c>
    </row>
    <row r="276" spans="3:12" hidden="1">
      <c r="C276" s="587" t="s">
        <v>2425</v>
      </c>
      <c r="D276" s="606">
        <v>125457</v>
      </c>
      <c r="E276" s="606" t="s">
        <v>2246</v>
      </c>
      <c r="F276" s="588" t="s">
        <v>2238</v>
      </c>
      <c r="G276" s="589"/>
      <c r="H276" s="590">
        <v>45750</v>
      </c>
      <c r="I276" s="588" t="s">
        <v>1585</v>
      </c>
      <c r="J276" s="591">
        <v>2</v>
      </c>
      <c r="K276" s="591">
        <v>20</v>
      </c>
      <c r="L276" s="637">
        <v>40</v>
      </c>
    </row>
    <row r="277" spans="3:12" ht="15" hidden="1" customHeight="1">
      <c r="C277" s="587" t="s">
        <v>2423</v>
      </c>
      <c r="D277" s="606">
        <v>125456</v>
      </c>
      <c r="E277" s="606" t="s">
        <v>2249</v>
      </c>
      <c r="F277" s="588" t="s">
        <v>2238</v>
      </c>
      <c r="G277" s="931" t="s">
        <v>2371</v>
      </c>
      <c r="H277" s="590">
        <v>45480</v>
      </c>
      <c r="I277" s="588" t="s">
        <v>1585</v>
      </c>
      <c r="J277" s="591">
        <v>1</v>
      </c>
      <c r="K277" s="591">
        <v>1000</v>
      </c>
      <c r="L277" s="637">
        <v>1000</v>
      </c>
    </row>
    <row r="278" spans="3:12" hidden="1">
      <c r="C278" s="587" t="s">
        <v>2423</v>
      </c>
      <c r="D278" s="606">
        <v>125456</v>
      </c>
      <c r="E278" s="606" t="s">
        <v>2249</v>
      </c>
      <c r="F278" s="588" t="s">
        <v>2238</v>
      </c>
      <c r="G278" s="589"/>
      <c r="H278" s="590">
        <v>45484</v>
      </c>
      <c r="I278" s="588" t="s">
        <v>1585</v>
      </c>
      <c r="J278" s="591">
        <v>1</v>
      </c>
      <c r="K278" s="591">
        <v>1000</v>
      </c>
      <c r="L278" s="637">
        <v>1000</v>
      </c>
    </row>
    <row r="279" spans="3:12" hidden="1">
      <c r="C279" s="587" t="s">
        <v>2423</v>
      </c>
      <c r="D279" s="606">
        <v>125456</v>
      </c>
      <c r="E279" s="606" t="s">
        <v>2249</v>
      </c>
      <c r="F279" s="588" t="s">
        <v>2238</v>
      </c>
      <c r="G279" s="589"/>
      <c r="H279" s="590">
        <v>45496</v>
      </c>
      <c r="I279" s="588" t="s">
        <v>1585</v>
      </c>
      <c r="J279" s="591">
        <v>1</v>
      </c>
      <c r="K279" s="591">
        <v>1000</v>
      </c>
      <c r="L279" s="637">
        <v>1000</v>
      </c>
    </row>
    <row r="280" spans="3:12" hidden="1">
      <c r="C280" s="587" t="s">
        <v>2423</v>
      </c>
      <c r="D280" s="606">
        <v>125456</v>
      </c>
      <c r="E280" s="606" t="s">
        <v>2249</v>
      </c>
      <c r="F280" s="588" t="s">
        <v>2238</v>
      </c>
      <c r="G280" s="589"/>
      <c r="H280" s="590">
        <v>45497</v>
      </c>
      <c r="I280" s="588" t="s">
        <v>1585</v>
      </c>
      <c r="J280" s="591">
        <v>1</v>
      </c>
      <c r="K280" s="591">
        <v>1000</v>
      </c>
      <c r="L280" s="637">
        <v>1000</v>
      </c>
    </row>
    <row r="281" spans="3:12" hidden="1">
      <c r="C281" s="587" t="s">
        <v>2423</v>
      </c>
      <c r="D281" s="606">
        <v>125456</v>
      </c>
      <c r="E281" s="606" t="s">
        <v>2249</v>
      </c>
      <c r="F281" s="588" t="s">
        <v>2238</v>
      </c>
      <c r="G281" s="592"/>
      <c r="H281" s="590">
        <v>45497</v>
      </c>
      <c r="I281" s="588" t="s">
        <v>1585</v>
      </c>
      <c r="J281" s="591">
        <v>1</v>
      </c>
      <c r="K281" s="591">
        <v>1000</v>
      </c>
      <c r="L281" s="637">
        <v>1000</v>
      </c>
    </row>
    <row r="282" spans="3:12" hidden="1">
      <c r="C282" s="920" t="s">
        <v>2423</v>
      </c>
      <c r="D282" s="923">
        <v>125456</v>
      </c>
      <c r="E282" s="923" t="s">
        <v>2249</v>
      </c>
      <c r="F282" s="926" t="s">
        <v>2238</v>
      </c>
      <c r="G282" s="600"/>
      <c r="H282" s="934">
        <v>45522</v>
      </c>
      <c r="I282" s="926" t="s">
        <v>1585</v>
      </c>
      <c r="J282" s="936">
        <v>1</v>
      </c>
      <c r="K282" s="936">
        <v>1000</v>
      </c>
      <c r="L282" s="942">
        <v>1000</v>
      </c>
    </row>
    <row r="283" spans="3:12" ht="15" hidden="1" customHeight="1">
      <c r="C283" s="582" t="s">
        <v>2423</v>
      </c>
      <c r="D283" s="605">
        <v>125456</v>
      </c>
      <c r="E283" s="605" t="s">
        <v>2249</v>
      </c>
      <c r="F283" s="583" t="s">
        <v>2238</v>
      </c>
      <c r="G283" s="929"/>
      <c r="H283" s="585">
        <v>45538</v>
      </c>
      <c r="I283" s="583" t="s">
        <v>1585</v>
      </c>
      <c r="J283" s="586">
        <v>1</v>
      </c>
      <c r="K283" s="586">
        <v>1000</v>
      </c>
      <c r="L283" s="636">
        <v>1000</v>
      </c>
    </row>
    <row r="284" spans="3:12" hidden="1">
      <c r="C284" s="587" t="s">
        <v>2423</v>
      </c>
      <c r="D284" s="606">
        <v>125456</v>
      </c>
      <c r="E284" s="606" t="s">
        <v>2249</v>
      </c>
      <c r="F284" s="588" t="s">
        <v>2238</v>
      </c>
      <c r="G284" s="589"/>
      <c r="H284" s="590">
        <v>45540</v>
      </c>
      <c r="I284" s="588" t="s">
        <v>1585</v>
      </c>
      <c r="J284" s="591">
        <v>1</v>
      </c>
      <c r="K284" s="591">
        <v>1000</v>
      </c>
      <c r="L284" s="637">
        <v>1000</v>
      </c>
    </row>
    <row r="285" spans="3:12" hidden="1">
      <c r="C285" s="587" t="s">
        <v>2423</v>
      </c>
      <c r="D285" s="606">
        <v>125456</v>
      </c>
      <c r="E285" s="606" t="s">
        <v>2249</v>
      </c>
      <c r="F285" s="588" t="s">
        <v>2238</v>
      </c>
      <c r="G285" s="589"/>
      <c r="H285" s="590">
        <v>45540</v>
      </c>
      <c r="I285" s="588" t="s">
        <v>1585</v>
      </c>
      <c r="J285" s="591">
        <v>1</v>
      </c>
      <c r="K285" s="591">
        <v>1000</v>
      </c>
      <c r="L285" s="637">
        <v>1000</v>
      </c>
    </row>
    <row r="286" spans="3:12" hidden="1">
      <c r="C286" s="587" t="s">
        <v>2423</v>
      </c>
      <c r="D286" s="606">
        <v>125456</v>
      </c>
      <c r="E286" s="606" t="s">
        <v>2249</v>
      </c>
      <c r="F286" s="588" t="s">
        <v>2238</v>
      </c>
      <c r="G286" s="589"/>
      <c r="H286" s="590">
        <v>45555</v>
      </c>
      <c r="I286" s="588" t="s">
        <v>1585</v>
      </c>
      <c r="J286" s="591">
        <v>1</v>
      </c>
      <c r="K286" s="591">
        <v>1000</v>
      </c>
      <c r="L286" s="637">
        <v>1000</v>
      </c>
    </row>
    <row r="287" spans="3:12" hidden="1">
      <c r="C287" s="587" t="s">
        <v>2423</v>
      </c>
      <c r="D287" s="606">
        <v>125456</v>
      </c>
      <c r="E287" s="606" t="s">
        <v>2249</v>
      </c>
      <c r="F287" s="588" t="s">
        <v>2238</v>
      </c>
      <c r="G287" s="589"/>
      <c r="H287" s="590">
        <v>45556</v>
      </c>
      <c r="I287" s="588" t="s">
        <v>1585</v>
      </c>
      <c r="J287" s="591">
        <v>1</v>
      </c>
      <c r="K287" s="591">
        <v>1000</v>
      </c>
      <c r="L287" s="637">
        <v>1000</v>
      </c>
    </row>
    <row r="288" spans="3:12" hidden="1">
      <c r="C288" s="587" t="s">
        <v>2423</v>
      </c>
      <c r="D288" s="606">
        <v>125456</v>
      </c>
      <c r="E288" s="606" t="s">
        <v>2249</v>
      </c>
      <c r="F288" s="588" t="s">
        <v>2238</v>
      </c>
      <c r="G288" s="589"/>
      <c r="H288" s="590">
        <v>45566</v>
      </c>
      <c r="I288" s="588" t="s">
        <v>1585</v>
      </c>
      <c r="J288" s="591">
        <v>1</v>
      </c>
      <c r="K288" s="591">
        <v>1000</v>
      </c>
      <c r="L288" s="637">
        <v>1000</v>
      </c>
    </row>
    <row r="289" spans="3:12" hidden="1">
      <c r="C289" s="587" t="s">
        <v>2423</v>
      </c>
      <c r="D289" s="606">
        <v>125456</v>
      </c>
      <c r="E289" s="606" t="s">
        <v>2249</v>
      </c>
      <c r="F289" s="588" t="s">
        <v>2238</v>
      </c>
      <c r="G289" s="589"/>
      <c r="H289" s="590">
        <v>45569</v>
      </c>
      <c r="I289" s="588" t="s">
        <v>1585</v>
      </c>
      <c r="J289" s="591">
        <v>1</v>
      </c>
      <c r="K289" s="591">
        <v>1000</v>
      </c>
      <c r="L289" s="637">
        <v>1000</v>
      </c>
    </row>
    <row r="290" spans="3:12" hidden="1">
      <c r="C290" s="587" t="s">
        <v>2423</v>
      </c>
      <c r="D290" s="606">
        <v>125456</v>
      </c>
      <c r="E290" s="606" t="s">
        <v>2249</v>
      </c>
      <c r="F290" s="588" t="s">
        <v>2238</v>
      </c>
      <c r="G290" s="589"/>
      <c r="H290" s="590">
        <v>45582</v>
      </c>
      <c r="I290" s="588" t="s">
        <v>1585</v>
      </c>
      <c r="J290" s="591">
        <v>1</v>
      </c>
      <c r="K290" s="591">
        <v>1000</v>
      </c>
      <c r="L290" s="637">
        <v>1000</v>
      </c>
    </row>
    <row r="291" spans="3:12" hidden="1">
      <c r="C291" s="587" t="s">
        <v>2423</v>
      </c>
      <c r="D291" s="606">
        <v>125456</v>
      </c>
      <c r="E291" s="606" t="s">
        <v>2249</v>
      </c>
      <c r="F291" s="588" t="s">
        <v>2238</v>
      </c>
      <c r="G291" s="589"/>
      <c r="H291" s="590">
        <v>45587</v>
      </c>
      <c r="I291" s="588" t="s">
        <v>1585</v>
      </c>
      <c r="J291" s="591">
        <v>1</v>
      </c>
      <c r="K291" s="591">
        <v>1000</v>
      </c>
      <c r="L291" s="637">
        <v>1000</v>
      </c>
    </row>
    <row r="292" spans="3:12" hidden="1">
      <c r="C292" s="587" t="s">
        <v>2423</v>
      </c>
      <c r="D292" s="606">
        <v>125456</v>
      </c>
      <c r="E292" s="606" t="s">
        <v>2249</v>
      </c>
      <c r="F292" s="588" t="s">
        <v>2238</v>
      </c>
      <c r="G292" s="589"/>
      <c r="H292" s="590">
        <v>45596</v>
      </c>
      <c r="I292" s="588" t="s">
        <v>1585</v>
      </c>
      <c r="J292" s="591">
        <v>1</v>
      </c>
      <c r="K292" s="591">
        <v>1000</v>
      </c>
      <c r="L292" s="637">
        <v>1000</v>
      </c>
    </row>
    <row r="293" spans="3:12" hidden="1">
      <c r="C293" s="587" t="s">
        <v>2423</v>
      </c>
      <c r="D293" s="606">
        <v>125456</v>
      </c>
      <c r="E293" s="606" t="s">
        <v>2249</v>
      </c>
      <c r="F293" s="588" t="s">
        <v>2238</v>
      </c>
      <c r="G293" s="589"/>
      <c r="H293" s="590">
        <v>45596</v>
      </c>
      <c r="I293" s="588" t="s">
        <v>1585</v>
      </c>
      <c r="J293" s="591">
        <v>1</v>
      </c>
      <c r="K293" s="591">
        <v>1000</v>
      </c>
      <c r="L293" s="637">
        <v>1000</v>
      </c>
    </row>
    <row r="294" spans="3:12" hidden="1">
      <c r="C294" s="587" t="s">
        <v>2423</v>
      </c>
      <c r="D294" s="606">
        <v>125456</v>
      </c>
      <c r="E294" s="606" t="s">
        <v>2249</v>
      </c>
      <c r="F294" s="588" t="s">
        <v>2238</v>
      </c>
      <c r="G294" s="589"/>
      <c r="H294" s="590">
        <v>45599</v>
      </c>
      <c r="I294" s="588" t="s">
        <v>1585</v>
      </c>
      <c r="J294" s="591">
        <v>1</v>
      </c>
      <c r="K294" s="591">
        <v>1000</v>
      </c>
      <c r="L294" s="637">
        <v>1000</v>
      </c>
    </row>
    <row r="295" spans="3:12" hidden="1">
      <c r="C295" s="587" t="s">
        <v>2423</v>
      </c>
      <c r="D295" s="606">
        <v>125456</v>
      </c>
      <c r="E295" s="606" t="s">
        <v>2249</v>
      </c>
      <c r="F295" s="588" t="s">
        <v>2238</v>
      </c>
      <c r="G295" s="589"/>
      <c r="H295" s="590">
        <v>45616</v>
      </c>
      <c r="I295" s="588" t="s">
        <v>1585</v>
      </c>
      <c r="J295" s="591">
        <v>1</v>
      </c>
      <c r="K295" s="591">
        <v>1000</v>
      </c>
      <c r="L295" s="637">
        <v>1000</v>
      </c>
    </row>
    <row r="296" spans="3:12" hidden="1">
      <c r="C296" s="587" t="s">
        <v>2423</v>
      </c>
      <c r="D296" s="606">
        <v>125456</v>
      </c>
      <c r="E296" s="606" t="s">
        <v>2249</v>
      </c>
      <c r="F296" s="588" t="s">
        <v>2238</v>
      </c>
      <c r="G296" s="589"/>
      <c r="H296" s="590">
        <v>45620</v>
      </c>
      <c r="I296" s="588" t="s">
        <v>1585</v>
      </c>
      <c r="J296" s="591">
        <v>1</v>
      </c>
      <c r="K296" s="591">
        <v>1000</v>
      </c>
      <c r="L296" s="637">
        <v>1000</v>
      </c>
    </row>
    <row r="297" spans="3:12" hidden="1">
      <c r="C297" s="587" t="s">
        <v>2423</v>
      </c>
      <c r="D297" s="606">
        <v>125456</v>
      </c>
      <c r="E297" s="606" t="s">
        <v>2249</v>
      </c>
      <c r="F297" s="588" t="s">
        <v>2238</v>
      </c>
      <c r="G297" s="589"/>
      <c r="H297" s="590">
        <v>45648</v>
      </c>
      <c r="I297" s="588" t="s">
        <v>1585</v>
      </c>
      <c r="J297" s="591">
        <v>1</v>
      </c>
      <c r="K297" s="591">
        <v>1000</v>
      </c>
      <c r="L297" s="637">
        <v>1000</v>
      </c>
    </row>
    <row r="298" spans="3:12" hidden="1">
      <c r="C298" s="587" t="s">
        <v>2423</v>
      </c>
      <c r="D298" s="606">
        <v>125456</v>
      </c>
      <c r="E298" s="606" t="s">
        <v>2249</v>
      </c>
      <c r="F298" s="588" t="s">
        <v>2238</v>
      </c>
      <c r="G298" s="589"/>
      <c r="H298" s="590">
        <v>45663</v>
      </c>
      <c r="I298" s="588" t="s">
        <v>1585</v>
      </c>
      <c r="J298" s="591">
        <v>1</v>
      </c>
      <c r="K298" s="591">
        <v>1000</v>
      </c>
      <c r="L298" s="637">
        <v>1000</v>
      </c>
    </row>
    <row r="299" spans="3:12" hidden="1">
      <c r="C299" s="587" t="s">
        <v>2423</v>
      </c>
      <c r="D299" s="606">
        <v>125456</v>
      </c>
      <c r="E299" s="606" t="s">
        <v>2249</v>
      </c>
      <c r="F299" s="588" t="s">
        <v>2238</v>
      </c>
      <c r="G299" s="589"/>
      <c r="H299" s="590">
        <v>45663</v>
      </c>
      <c r="I299" s="588" t="s">
        <v>1585</v>
      </c>
      <c r="J299" s="591">
        <v>1</v>
      </c>
      <c r="K299" s="591">
        <v>1000</v>
      </c>
      <c r="L299" s="637">
        <v>1000</v>
      </c>
    </row>
    <row r="300" spans="3:12" hidden="1">
      <c r="C300" s="587" t="s">
        <v>2423</v>
      </c>
      <c r="D300" s="606">
        <v>125456</v>
      </c>
      <c r="E300" s="606" t="s">
        <v>2249</v>
      </c>
      <c r="F300" s="588" t="s">
        <v>2238</v>
      </c>
      <c r="G300" s="589"/>
      <c r="H300" s="590">
        <v>45663</v>
      </c>
      <c r="I300" s="588" t="s">
        <v>1585</v>
      </c>
      <c r="J300" s="591">
        <v>1</v>
      </c>
      <c r="K300" s="591">
        <v>1000</v>
      </c>
      <c r="L300" s="637">
        <v>1000</v>
      </c>
    </row>
    <row r="301" spans="3:12" hidden="1">
      <c r="C301" s="587" t="s">
        <v>2423</v>
      </c>
      <c r="D301" s="606">
        <v>125456</v>
      </c>
      <c r="E301" s="606" t="s">
        <v>2249</v>
      </c>
      <c r="F301" s="588" t="s">
        <v>2238</v>
      </c>
      <c r="G301" s="589"/>
      <c r="H301" s="590">
        <v>45663</v>
      </c>
      <c r="I301" s="588" t="s">
        <v>1585</v>
      </c>
      <c r="J301" s="591">
        <v>2</v>
      </c>
      <c r="K301" s="591">
        <v>1000</v>
      </c>
      <c r="L301" s="637">
        <v>2000</v>
      </c>
    </row>
    <row r="302" spans="3:12" hidden="1">
      <c r="C302" s="587" t="s">
        <v>2423</v>
      </c>
      <c r="D302" s="606">
        <v>125456</v>
      </c>
      <c r="E302" s="606" t="s">
        <v>2249</v>
      </c>
      <c r="F302" s="588" t="s">
        <v>2238</v>
      </c>
      <c r="G302" s="589"/>
      <c r="H302" s="590">
        <v>45678</v>
      </c>
      <c r="I302" s="588" t="s">
        <v>1585</v>
      </c>
      <c r="J302" s="591">
        <v>1</v>
      </c>
      <c r="K302" s="591">
        <v>1000</v>
      </c>
      <c r="L302" s="637">
        <v>1000</v>
      </c>
    </row>
    <row r="303" spans="3:12" hidden="1">
      <c r="C303" s="587" t="s">
        <v>2423</v>
      </c>
      <c r="D303" s="606">
        <v>125456</v>
      </c>
      <c r="E303" s="606" t="s">
        <v>2249</v>
      </c>
      <c r="F303" s="588" t="s">
        <v>2238</v>
      </c>
      <c r="G303" s="589"/>
      <c r="H303" s="590">
        <v>45678</v>
      </c>
      <c r="I303" s="588" t="s">
        <v>1585</v>
      </c>
      <c r="J303" s="591">
        <v>1</v>
      </c>
      <c r="K303" s="591">
        <v>1000</v>
      </c>
      <c r="L303" s="637">
        <v>1000</v>
      </c>
    </row>
    <row r="304" spans="3:12" hidden="1">
      <c r="C304" s="587" t="s">
        <v>2423</v>
      </c>
      <c r="D304" s="606">
        <v>125456</v>
      </c>
      <c r="E304" s="606" t="s">
        <v>2249</v>
      </c>
      <c r="F304" s="588" t="s">
        <v>2238</v>
      </c>
      <c r="G304" s="589"/>
      <c r="H304" s="590">
        <v>45694</v>
      </c>
      <c r="I304" s="588" t="s">
        <v>1585</v>
      </c>
      <c r="J304" s="591">
        <v>1</v>
      </c>
      <c r="K304" s="591">
        <v>1000</v>
      </c>
      <c r="L304" s="637">
        <v>1000</v>
      </c>
    </row>
    <row r="305" spans="3:12" hidden="1">
      <c r="C305" s="587" t="s">
        <v>2423</v>
      </c>
      <c r="D305" s="606">
        <v>125456</v>
      </c>
      <c r="E305" s="606" t="s">
        <v>2249</v>
      </c>
      <c r="F305" s="588" t="s">
        <v>2238</v>
      </c>
      <c r="G305" s="589"/>
      <c r="H305" s="590">
        <v>45706</v>
      </c>
      <c r="I305" s="588" t="s">
        <v>1585</v>
      </c>
      <c r="J305" s="591">
        <v>1</v>
      </c>
      <c r="K305" s="591">
        <v>1000</v>
      </c>
      <c r="L305" s="637">
        <v>1000</v>
      </c>
    </row>
    <row r="306" spans="3:12" hidden="1">
      <c r="C306" s="587" t="s">
        <v>2423</v>
      </c>
      <c r="D306" s="606">
        <v>125456</v>
      </c>
      <c r="E306" s="606" t="s">
        <v>2249</v>
      </c>
      <c r="F306" s="588" t="s">
        <v>2238</v>
      </c>
      <c r="G306" s="589"/>
      <c r="H306" s="590">
        <v>45731</v>
      </c>
      <c r="I306" s="588" t="s">
        <v>1585</v>
      </c>
      <c r="J306" s="591">
        <v>1</v>
      </c>
      <c r="K306" s="591">
        <v>1000</v>
      </c>
      <c r="L306" s="637">
        <v>1000</v>
      </c>
    </row>
    <row r="307" spans="3:12" hidden="1">
      <c r="C307" s="587" t="s">
        <v>2423</v>
      </c>
      <c r="D307" s="606">
        <v>125456</v>
      </c>
      <c r="E307" s="606" t="s">
        <v>2249</v>
      </c>
      <c r="F307" s="588" t="s">
        <v>2238</v>
      </c>
      <c r="G307" s="589"/>
      <c r="H307" s="590">
        <v>45733</v>
      </c>
      <c r="I307" s="588" t="s">
        <v>1585</v>
      </c>
      <c r="J307" s="591">
        <v>2</v>
      </c>
      <c r="K307" s="591">
        <v>1000</v>
      </c>
      <c r="L307" s="637">
        <v>2000</v>
      </c>
    </row>
    <row r="308" spans="3:12" hidden="1">
      <c r="C308" s="587" t="s">
        <v>2423</v>
      </c>
      <c r="D308" s="606">
        <v>125456</v>
      </c>
      <c r="E308" s="606" t="s">
        <v>2249</v>
      </c>
      <c r="F308" s="588" t="s">
        <v>2238</v>
      </c>
      <c r="G308" s="589"/>
      <c r="H308" s="590">
        <v>45733</v>
      </c>
      <c r="I308" s="588" t="s">
        <v>1585</v>
      </c>
      <c r="J308" s="591">
        <v>2</v>
      </c>
      <c r="K308" s="591">
        <v>1000</v>
      </c>
      <c r="L308" s="637">
        <v>2000</v>
      </c>
    </row>
    <row r="309" spans="3:12" hidden="1">
      <c r="C309" s="587" t="s">
        <v>2423</v>
      </c>
      <c r="D309" s="606">
        <v>125456</v>
      </c>
      <c r="E309" s="606" t="s">
        <v>2249</v>
      </c>
      <c r="F309" s="588" t="s">
        <v>2238</v>
      </c>
      <c r="G309" s="589"/>
      <c r="H309" s="590">
        <v>45743</v>
      </c>
      <c r="I309" s="588" t="s">
        <v>1585</v>
      </c>
      <c r="J309" s="591">
        <v>1</v>
      </c>
      <c r="K309" s="591">
        <v>1000</v>
      </c>
      <c r="L309" s="637">
        <v>1000</v>
      </c>
    </row>
    <row r="310" spans="3:12" hidden="1">
      <c r="C310" s="587" t="s">
        <v>2423</v>
      </c>
      <c r="D310" s="606">
        <v>125456</v>
      </c>
      <c r="E310" s="606" t="s">
        <v>2249</v>
      </c>
      <c r="F310" s="588" t="s">
        <v>2238</v>
      </c>
      <c r="G310" s="589"/>
      <c r="H310" s="590">
        <v>45758</v>
      </c>
      <c r="I310" s="588" t="s">
        <v>1585</v>
      </c>
      <c r="J310" s="591">
        <v>1</v>
      </c>
      <c r="K310" s="591">
        <v>1000</v>
      </c>
      <c r="L310" s="637">
        <v>1000</v>
      </c>
    </row>
    <row r="311" spans="3:12" hidden="1">
      <c r="C311" s="587" t="s">
        <v>2423</v>
      </c>
      <c r="D311" s="606">
        <v>125456</v>
      </c>
      <c r="E311" s="606" t="s">
        <v>2249</v>
      </c>
      <c r="F311" s="588" t="s">
        <v>2238</v>
      </c>
      <c r="G311" s="589"/>
      <c r="H311" s="590">
        <v>45763</v>
      </c>
      <c r="I311" s="588" t="s">
        <v>1585</v>
      </c>
      <c r="J311" s="591">
        <v>1</v>
      </c>
      <c r="K311" s="591">
        <v>1000</v>
      </c>
      <c r="L311" s="637">
        <v>1000</v>
      </c>
    </row>
    <row r="312" spans="3:12" hidden="1">
      <c r="C312" s="587" t="s">
        <v>2423</v>
      </c>
      <c r="D312" s="606">
        <v>125456</v>
      </c>
      <c r="E312" s="606" t="s">
        <v>2249</v>
      </c>
      <c r="F312" s="588" t="s">
        <v>2238</v>
      </c>
      <c r="G312" s="589"/>
      <c r="H312" s="590">
        <v>45763</v>
      </c>
      <c r="I312" s="588" t="s">
        <v>1585</v>
      </c>
      <c r="J312" s="591">
        <v>1</v>
      </c>
      <c r="K312" s="591">
        <v>1000</v>
      </c>
      <c r="L312" s="637">
        <v>1000</v>
      </c>
    </row>
    <row r="313" spans="3:12" hidden="1">
      <c r="C313" s="587" t="s">
        <v>2423</v>
      </c>
      <c r="D313" s="606">
        <v>125456</v>
      </c>
      <c r="E313" s="606" t="s">
        <v>2249</v>
      </c>
      <c r="F313" s="588" t="s">
        <v>2238</v>
      </c>
      <c r="G313" s="589"/>
      <c r="H313" s="590">
        <v>45768</v>
      </c>
      <c r="I313" s="588" t="s">
        <v>1585</v>
      </c>
      <c r="J313" s="591">
        <v>1</v>
      </c>
      <c r="K313" s="591">
        <v>1000</v>
      </c>
      <c r="L313" s="637">
        <v>1000</v>
      </c>
    </row>
    <row r="314" spans="3:12" hidden="1">
      <c r="C314" s="587" t="s">
        <v>2423</v>
      </c>
      <c r="D314" s="606">
        <v>125456</v>
      </c>
      <c r="E314" s="606" t="s">
        <v>2249</v>
      </c>
      <c r="F314" s="588" t="s">
        <v>2238</v>
      </c>
      <c r="G314" s="589"/>
      <c r="H314" s="590">
        <v>45772</v>
      </c>
      <c r="I314" s="588" t="s">
        <v>1585</v>
      </c>
      <c r="J314" s="591">
        <v>1</v>
      </c>
      <c r="K314" s="591">
        <v>1000</v>
      </c>
      <c r="L314" s="637">
        <v>1000</v>
      </c>
    </row>
    <row r="315" spans="3:12" hidden="1">
      <c r="C315" s="587" t="s">
        <v>2423</v>
      </c>
      <c r="D315" s="606">
        <v>125456</v>
      </c>
      <c r="E315" s="606" t="s">
        <v>2249</v>
      </c>
      <c r="F315" s="588" t="s">
        <v>2238</v>
      </c>
      <c r="G315" s="589"/>
      <c r="H315" s="590">
        <v>45777</v>
      </c>
      <c r="I315" s="588" t="s">
        <v>1585</v>
      </c>
      <c r="J315" s="591">
        <v>1</v>
      </c>
      <c r="K315" s="591">
        <v>1000</v>
      </c>
      <c r="L315" s="637">
        <v>1000</v>
      </c>
    </row>
    <row r="316" spans="3:12" hidden="1">
      <c r="C316" s="587" t="s">
        <v>2423</v>
      </c>
      <c r="D316" s="606">
        <v>125456</v>
      </c>
      <c r="E316" s="606" t="s">
        <v>2249</v>
      </c>
      <c r="F316" s="588" t="s">
        <v>2238</v>
      </c>
      <c r="G316" s="589"/>
      <c r="H316" s="590">
        <v>45790</v>
      </c>
      <c r="I316" s="588" t="s">
        <v>1585</v>
      </c>
      <c r="J316" s="591">
        <v>1</v>
      </c>
      <c r="K316" s="591">
        <v>1000</v>
      </c>
      <c r="L316" s="637">
        <v>1000</v>
      </c>
    </row>
    <row r="317" spans="3:12" hidden="1">
      <c r="C317" s="587" t="s">
        <v>2423</v>
      </c>
      <c r="D317" s="606">
        <v>125456</v>
      </c>
      <c r="E317" s="606" t="s">
        <v>2249</v>
      </c>
      <c r="F317" s="588" t="s">
        <v>2238</v>
      </c>
      <c r="G317" s="589"/>
      <c r="H317" s="590">
        <v>45790</v>
      </c>
      <c r="I317" s="588" t="s">
        <v>1585</v>
      </c>
      <c r="J317" s="591">
        <v>1</v>
      </c>
      <c r="K317" s="591">
        <v>1000</v>
      </c>
      <c r="L317" s="637">
        <v>1000</v>
      </c>
    </row>
    <row r="318" spans="3:12" hidden="1">
      <c r="C318" s="587" t="s">
        <v>2423</v>
      </c>
      <c r="D318" s="606">
        <v>125456</v>
      </c>
      <c r="E318" s="606" t="s">
        <v>2249</v>
      </c>
      <c r="F318" s="588" t="s">
        <v>2238</v>
      </c>
      <c r="G318" s="589"/>
      <c r="H318" s="590">
        <v>45812</v>
      </c>
      <c r="I318" s="588" t="s">
        <v>1585</v>
      </c>
      <c r="J318" s="591">
        <v>1</v>
      </c>
      <c r="K318" s="591">
        <v>1000</v>
      </c>
      <c r="L318" s="637">
        <v>1000</v>
      </c>
    </row>
    <row r="319" spans="3:12" hidden="1">
      <c r="C319" s="587" t="s">
        <v>2423</v>
      </c>
      <c r="D319" s="606">
        <v>125456</v>
      </c>
      <c r="E319" s="606" t="s">
        <v>2249</v>
      </c>
      <c r="F319" s="588" t="s">
        <v>2238</v>
      </c>
      <c r="G319" s="589"/>
      <c r="H319" s="590">
        <v>45812</v>
      </c>
      <c r="I319" s="588" t="s">
        <v>1585</v>
      </c>
      <c r="J319" s="591">
        <v>1</v>
      </c>
      <c r="K319" s="591">
        <v>1000</v>
      </c>
      <c r="L319" s="637">
        <v>1000</v>
      </c>
    </row>
    <row r="320" spans="3:12" hidden="1">
      <c r="C320" s="587" t="s">
        <v>2423</v>
      </c>
      <c r="D320" s="606">
        <v>125456</v>
      </c>
      <c r="E320" s="606" t="s">
        <v>2249</v>
      </c>
      <c r="F320" s="588" t="s">
        <v>2238</v>
      </c>
      <c r="G320" s="589"/>
      <c r="H320" s="590">
        <v>45815</v>
      </c>
      <c r="I320" s="588" t="s">
        <v>1585</v>
      </c>
      <c r="J320" s="591">
        <v>1</v>
      </c>
      <c r="K320" s="591">
        <v>1000</v>
      </c>
      <c r="L320" s="637">
        <v>1000</v>
      </c>
    </row>
    <row r="321" spans="3:12" hidden="1">
      <c r="C321" s="587" t="s">
        <v>2423</v>
      </c>
      <c r="D321" s="606">
        <v>125456</v>
      </c>
      <c r="E321" s="606" t="s">
        <v>2249</v>
      </c>
      <c r="F321" s="588" t="s">
        <v>2238</v>
      </c>
      <c r="G321" s="589"/>
      <c r="H321" s="590">
        <v>45822</v>
      </c>
      <c r="I321" s="588" t="s">
        <v>1585</v>
      </c>
      <c r="J321" s="591">
        <v>1</v>
      </c>
      <c r="K321" s="591">
        <v>1000</v>
      </c>
      <c r="L321" s="637">
        <v>1000</v>
      </c>
    </row>
    <row r="322" spans="3:12" hidden="1">
      <c r="C322" s="587" t="s">
        <v>2423</v>
      </c>
      <c r="D322" s="606">
        <v>125456</v>
      </c>
      <c r="E322" s="606" t="s">
        <v>2249</v>
      </c>
      <c r="F322" s="588" t="s">
        <v>2238</v>
      </c>
      <c r="G322" s="589"/>
      <c r="H322" s="590">
        <v>45837</v>
      </c>
      <c r="I322" s="588" t="s">
        <v>1585</v>
      </c>
      <c r="J322" s="591">
        <v>1</v>
      </c>
      <c r="K322" s="591">
        <v>1000</v>
      </c>
      <c r="L322" s="637">
        <v>1000</v>
      </c>
    </row>
    <row r="323" spans="3:12" ht="15" hidden="1" customHeight="1">
      <c r="C323" s="587" t="s">
        <v>2421</v>
      </c>
      <c r="D323" s="606">
        <v>124972</v>
      </c>
      <c r="E323" s="606" t="s">
        <v>2249</v>
      </c>
      <c r="F323" s="588" t="s">
        <v>2238</v>
      </c>
      <c r="G323" s="931" t="s">
        <v>2281</v>
      </c>
      <c r="H323" s="590">
        <v>45486</v>
      </c>
      <c r="I323" s="588" t="s">
        <v>1585</v>
      </c>
      <c r="J323" s="591">
        <v>1</v>
      </c>
      <c r="K323" s="591">
        <v>1000</v>
      </c>
      <c r="L323" s="637">
        <v>1000</v>
      </c>
    </row>
    <row r="324" spans="3:12" hidden="1">
      <c r="C324" s="587" t="s">
        <v>2421</v>
      </c>
      <c r="D324" s="606">
        <v>124972</v>
      </c>
      <c r="E324" s="606" t="s">
        <v>2249</v>
      </c>
      <c r="F324" s="588" t="s">
        <v>2238</v>
      </c>
      <c r="G324" s="589"/>
      <c r="H324" s="590">
        <v>45602</v>
      </c>
      <c r="I324" s="588" t="s">
        <v>1585</v>
      </c>
      <c r="J324" s="591">
        <v>1</v>
      </c>
      <c r="K324" s="591">
        <v>1000</v>
      </c>
      <c r="L324" s="637">
        <v>1000</v>
      </c>
    </row>
    <row r="325" spans="3:12" hidden="1">
      <c r="C325" s="587" t="s">
        <v>2421</v>
      </c>
      <c r="D325" s="606">
        <v>124972</v>
      </c>
      <c r="E325" s="606" t="s">
        <v>2249</v>
      </c>
      <c r="F325" s="588" t="s">
        <v>2238</v>
      </c>
      <c r="G325" s="589"/>
      <c r="H325" s="590">
        <v>45613</v>
      </c>
      <c r="I325" s="588" t="s">
        <v>1585</v>
      </c>
      <c r="J325" s="591">
        <v>1</v>
      </c>
      <c r="K325" s="591">
        <v>1000</v>
      </c>
      <c r="L325" s="637">
        <v>1000</v>
      </c>
    </row>
    <row r="326" spans="3:12" ht="15" hidden="1" customHeight="1">
      <c r="C326" s="587" t="s">
        <v>2419</v>
      </c>
      <c r="D326" s="606">
        <v>124779</v>
      </c>
      <c r="E326" s="606" t="s">
        <v>2244</v>
      </c>
      <c r="F326" s="588" t="s">
        <v>2238</v>
      </c>
      <c r="G326" s="931" t="s">
        <v>2371</v>
      </c>
      <c r="H326" s="590">
        <v>45483</v>
      </c>
      <c r="I326" s="588" t="s">
        <v>1585</v>
      </c>
      <c r="J326" s="591">
        <v>2</v>
      </c>
      <c r="K326" s="591">
        <v>1000</v>
      </c>
      <c r="L326" s="637">
        <v>2000</v>
      </c>
    </row>
    <row r="327" spans="3:12" hidden="1">
      <c r="C327" s="587" t="s">
        <v>2419</v>
      </c>
      <c r="D327" s="606">
        <v>124779</v>
      </c>
      <c r="E327" s="606" t="s">
        <v>2244</v>
      </c>
      <c r="F327" s="588" t="s">
        <v>2238</v>
      </c>
      <c r="G327" s="589"/>
      <c r="H327" s="590">
        <v>45485</v>
      </c>
      <c r="I327" s="588" t="s">
        <v>1585</v>
      </c>
      <c r="J327" s="591">
        <v>1</v>
      </c>
      <c r="K327" s="591">
        <v>1000</v>
      </c>
      <c r="L327" s="637">
        <v>1000</v>
      </c>
    </row>
    <row r="328" spans="3:12" hidden="1">
      <c r="C328" s="587" t="s">
        <v>2419</v>
      </c>
      <c r="D328" s="606">
        <v>124779</v>
      </c>
      <c r="E328" s="606" t="s">
        <v>2244</v>
      </c>
      <c r="F328" s="588" t="s">
        <v>2238</v>
      </c>
      <c r="G328" s="589"/>
      <c r="H328" s="590">
        <v>45485</v>
      </c>
      <c r="I328" s="588" t="s">
        <v>1585</v>
      </c>
      <c r="J328" s="591">
        <v>2</v>
      </c>
      <c r="K328" s="591">
        <v>1000</v>
      </c>
      <c r="L328" s="637">
        <v>2000</v>
      </c>
    </row>
    <row r="329" spans="3:12" hidden="1">
      <c r="C329" s="587" t="s">
        <v>2419</v>
      </c>
      <c r="D329" s="606">
        <v>124779</v>
      </c>
      <c r="E329" s="606" t="s">
        <v>2244</v>
      </c>
      <c r="F329" s="588" t="s">
        <v>2238</v>
      </c>
      <c r="G329" s="589"/>
      <c r="H329" s="590">
        <v>45485</v>
      </c>
      <c r="I329" s="588" t="s">
        <v>1585</v>
      </c>
      <c r="J329" s="591">
        <v>1</v>
      </c>
      <c r="K329" s="591">
        <v>1000</v>
      </c>
      <c r="L329" s="637">
        <v>1000</v>
      </c>
    </row>
    <row r="330" spans="3:12" hidden="1">
      <c r="C330" s="587" t="s">
        <v>2419</v>
      </c>
      <c r="D330" s="606">
        <v>124779</v>
      </c>
      <c r="E330" s="606" t="s">
        <v>2244</v>
      </c>
      <c r="F330" s="588" t="s">
        <v>2238</v>
      </c>
      <c r="G330" s="589"/>
      <c r="H330" s="590">
        <v>45488</v>
      </c>
      <c r="I330" s="588" t="s">
        <v>1585</v>
      </c>
      <c r="J330" s="591">
        <v>2</v>
      </c>
      <c r="K330" s="591">
        <v>1000</v>
      </c>
      <c r="L330" s="637">
        <v>2000</v>
      </c>
    </row>
    <row r="331" spans="3:12" hidden="1">
      <c r="C331" s="587" t="s">
        <v>2419</v>
      </c>
      <c r="D331" s="606">
        <v>124779</v>
      </c>
      <c r="E331" s="606" t="s">
        <v>2244</v>
      </c>
      <c r="F331" s="588" t="s">
        <v>2238</v>
      </c>
      <c r="G331" s="589"/>
      <c r="H331" s="590">
        <v>45489</v>
      </c>
      <c r="I331" s="588" t="s">
        <v>1585</v>
      </c>
      <c r="J331" s="591">
        <v>2</v>
      </c>
      <c r="K331" s="591">
        <v>1000</v>
      </c>
      <c r="L331" s="637">
        <v>2000</v>
      </c>
    </row>
    <row r="332" spans="3:12" hidden="1">
      <c r="C332" s="587" t="s">
        <v>2419</v>
      </c>
      <c r="D332" s="606">
        <v>124779</v>
      </c>
      <c r="E332" s="606" t="s">
        <v>2244</v>
      </c>
      <c r="F332" s="588" t="s">
        <v>2238</v>
      </c>
      <c r="G332" s="589"/>
      <c r="H332" s="590">
        <v>45490</v>
      </c>
      <c r="I332" s="588" t="s">
        <v>1585</v>
      </c>
      <c r="J332" s="591">
        <v>1</v>
      </c>
      <c r="K332" s="591">
        <v>1000</v>
      </c>
      <c r="L332" s="637">
        <v>1000</v>
      </c>
    </row>
    <row r="333" spans="3:12" hidden="1">
      <c r="C333" s="587" t="s">
        <v>2419</v>
      </c>
      <c r="D333" s="606">
        <v>124779</v>
      </c>
      <c r="E333" s="606" t="s">
        <v>2244</v>
      </c>
      <c r="F333" s="588" t="s">
        <v>2238</v>
      </c>
      <c r="G333" s="589"/>
      <c r="H333" s="590">
        <v>45490</v>
      </c>
      <c r="I333" s="588" t="s">
        <v>1585</v>
      </c>
      <c r="J333" s="591">
        <v>1</v>
      </c>
      <c r="K333" s="591">
        <v>1000</v>
      </c>
      <c r="L333" s="637">
        <v>1000</v>
      </c>
    </row>
    <row r="334" spans="3:12" hidden="1">
      <c r="C334" s="587" t="s">
        <v>2419</v>
      </c>
      <c r="D334" s="606">
        <v>124779</v>
      </c>
      <c r="E334" s="606" t="s">
        <v>2244</v>
      </c>
      <c r="F334" s="588" t="s">
        <v>2238</v>
      </c>
      <c r="G334" s="589"/>
      <c r="H334" s="590">
        <v>45492</v>
      </c>
      <c r="I334" s="588" t="s">
        <v>1585</v>
      </c>
      <c r="J334" s="591">
        <v>2</v>
      </c>
      <c r="K334" s="591">
        <v>1000</v>
      </c>
      <c r="L334" s="637">
        <v>2000</v>
      </c>
    </row>
    <row r="335" spans="3:12" hidden="1">
      <c r="C335" s="587" t="s">
        <v>2419</v>
      </c>
      <c r="D335" s="606">
        <v>124779</v>
      </c>
      <c r="E335" s="606" t="s">
        <v>2244</v>
      </c>
      <c r="F335" s="588" t="s">
        <v>2238</v>
      </c>
      <c r="G335" s="589"/>
      <c r="H335" s="590">
        <v>45496</v>
      </c>
      <c r="I335" s="588" t="s">
        <v>1585</v>
      </c>
      <c r="J335" s="591">
        <v>2</v>
      </c>
      <c r="K335" s="591">
        <v>1000</v>
      </c>
      <c r="L335" s="637">
        <v>2000</v>
      </c>
    </row>
    <row r="336" spans="3:12" hidden="1">
      <c r="C336" s="587" t="s">
        <v>2419</v>
      </c>
      <c r="D336" s="606">
        <v>124779</v>
      </c>
      <c r="E336" s="606" t="s">
        <v>2244</v>
      </c>
      <c r="F336" s="588" t="s">
        <v>2238</v>
      </c>
      <c r="G336" s="589"/>
      <c r="H336" s="590">
        <v>45497</v>
      </c>
      <c r="I336" s="588" t="s">
        <v>1585</v>
      </c>
      <c r="J336" s="591">
        <v>1</v>
      </c>
      <c r="K336" s="591">
        <v>1000</v>
      </c>
      <c r="L336" s="637">
        <v>1000</v>
      </c>
    </row>
    <row r="337" spans="3:12" hidden="1">
      <c r="C337" s="587" t="s">
        <v>2419</v>
      </c>
      <c r="D337" s="606">
        <v>124779</v>
      </c>
      <c r="E337" s="606" t="s">
        <v>2244</v>
      </c>
      <c r="F337" s="588" t="s">
        <v>2238</v>
      </c>
      <c r="G337" s="589"/>
      <c r="H337" s="590">
        <v>45500</v>
      </c>
      <c r="I337" s="588" t="s">
        <v>1585</v>
      </c>
      <c r="J337" s="591">
        <v>3</v>
      </c>
      <c r="K337" s="591">
        <v>1000</v>
      </c>
      <c r="L337" s="637">
        <v>3000</v>
      </c>
    </row>
    <row r="338" spans="3:12" hidden="1">
      <c r="C338" s="587" t="s">
        <v>2419</v>
      </c>
      <c r="D338" s="606">
        <v>124779</v>
      </c>
      <c r="E338" s="606" t="s">
        <v>2244</v>
      </c>
      <c r="F338" s="588" t="s">
        <v>2238</v>
      </c>
      <c r="G338" s="589"/>
      <c r="H338" s="590">
        <v>45506</v>
      </c>
      <c r="I338" s="588" t="s">
        <v>1585</v>
      </c>
      <c r="J338" s="591">
        <v>2</v>
      </c>
      <c r="K338" s="591">
        <v>1000</v>
      </c>
      <c r="L338" s="637">
        <v>2000</v>
      </c>
    </row>
    <row r="339" spans="3:12" hidden="1">
      <c r="C339" s="587" t="s">
        <v>2419</v>
      </c>
      <c r="D339" s="606">
        <v>124779</v>
      </c>
      <c r="E339" s="606" t="s">
        <v>2244</v>
      </c>
      <c r="F339" s="588" t="s">
        <v>2238</v>
      </c>
      <c r="G339" s="589"/>
      <c r="H339" s="590">
        <v>45510</v>
      </c>
      <c r="I339" s="588" t="s">
        <v>1585</v>
      </c>
      <c r="J339" s="591">
        <v>1</v>
      </c>
      <c r="K339" s="591">
        <v>1000</v>
      </c>
      <c r="L339" s="637">
        <v>1000</v>
      </c>
    </row>
    <row r="340" spans="3:12" hidden="1">
      <c r="C340" s="587" t="s">
        <v>2419</v>
      </c>
      <c r="D340" s="606">
        <v>124779</v>
      </c>
      <c r="E340" s="606" t="s">
        <v>2244</v>
      </c>
      <c r="F340" s="588" t="s">
        <v>2238</v>
      </c>
      <c r="G340" s="589"/>
      <c r="H340" s="590">
        <v>45510</v>
      </c>
      <c r="I340" s="588" t="s">
        <v>1585</v>
      </c>
      <c r="J340" s="591">
        <v>1</v>
      </c>
      <c r="K340" s="591">
        <v>1000</v>
      </c>
      <c r="L340" s="637">
        <v>1000</v>
      </c>
    </row>
    <row r="341" spans="3:12" hidden="1">
      <c r="C341" s="587" t="s">
        <v>2419</v>
      </c>
      <c r="D341" s="606">
        <v>124779</v>
      </c>
      <c r="E341" s="606" t="s">
        <v>2244</v>
      </c>
      <c r="F341" s="588" t="s">
        <v>2238</v>
      </c>
      <c r="G341" s="589"/>
      <c r="H341" s="590">
        <v>45510</v>
      </c>
      <c r="I341" s="588" t="s">
        <v>1585</v>
      </c>
      <c r="J341" s="591">
        <v>2</v>
      </c>
      <c r="K341" s="591">
        <v>1000</v>
      </c>
      <c r="L341" s="637">
        <v>2000</v>
      </c>
    </row>
    <row r="342" spans="3:12" hidden="1">
      <c r="C342" s="587" t="s">
        <v>2419</v>
      </c>
      <c r="D342" s="606">
        <v>124779</v>
      </c>
      <c r="E342" s="606" t="s">
        <v>2244</v>
      </c>
      <c r="F342" s="588" t="s">
        <v>2238</v>
      </c>
      <c r="G342" s="589"/>
      <c r="H342" s="590">
        <v>45510</v>
      </c>
      <c r="I342" s="588" t="s">
        <v>1585</v>
      </c>
      <c r="J342" s="591">
        <v>2</v>
      </c>
      <c r="K342" s="591">
        <v>1000</v>
      </c>
      <c r="L342" s="637">
        <v>2000</v>
      </c>
    </row>
    <row r="343" spans="3:12" hidden="1">
      <c r="C343" s="587" t="s">
        <v>2419</v>
      </c>
      <c r="D343" s="606">
        <v>124779</v>
      </c>
      <c r="E343" s="606" t="s">
        <v>2244</v>
      </c>
      <c r="F343" s="588" t="s">
        <v>2238</v>
      </c>
      <c r="G343" s="589"/>
      <c r="H343" s="590">
        <v>45513</v>
      </c>
      <c r="I343" s="588" t="s">
        <v>1585</v>
      </c>
      <c r="J343" s="591">
        <v>2</v>
      </c>
      <c r="K343" s="591">
        <v>1000</v>
      </c>
      <c r="L343" s="637">
        <v>2000</v>
      </c>
    </row>
    <row r="344" spans="3:12" hidden="1">
      <c r="C344" s="587" t="s">
        <v>2419</v>
      </c>
      <c r="D344" s="606">
        <v>124779</v>
      </c>
      <c r="E344" s="606" t="s">
        <v>2244</v>
      </c>
      <c r="F344" s="588" t="s">
        <v>2238</v>
      </c>
      <c r="G344" s="589"/>
      <c r="H344" s="590">
        <v>45513</v>
      </c>
      <c r="I344" s="588" t="s">
        <v>1585</v>
      </c>
      <c r="J344" s="591">
        <v>1</v>
      </c>
      <c r="K344" s="591">
        <v>1000</v>
      </c>
      <c r="L344" s="637">
        <v>1000</v>
      </c>
    </row>
    <row r="345" spans="3:12" hidden="1">
      <c r="C345" s="587" t="s">
        <v>2419</v>
      </c>
      <c r="D345" s="606">
        <v>124779</v>
      </c>
      <c r="E345" s="606" t="s">
        <v>2244</v>
      </c>
      <c r="F345" s="588" t="s">
        <v>2238</v>
      </c>
      <c r="G345" s="592"/>
      <c r="H345" s="590">
        <v>45517</v>
      </c>
      <c r="I345" s="588" t="s">
        <v>1585</v>
      </c>
      <c r="J345" s="591">
        <v>3</v>
      </c>
      <c r="K345" s="591">
        <v>1000</v>
      </c>
      <c r="L345" s="637">
        <v>3000</v>
      </c>
    </row>
    <row r="346" spans="3:12" hidden="1">
      <c r="C346" s="920" t="s">
        <v>2419</v>
      </c>
      <c r="D346" s="923">
        <v>124779</v>
      </c>
      <c r="E346" s="923" t="s">
        <v>2244</v>
      </c>
      <c r="F346" s="926" t="s">
        <v>2238</v>
      </c>
      <c r="G346" s="600"/>
      <c r="H346" s="934">
        <v>45519</v>
      </c>
      <c r="I346" s="926" t="s">
        <v>1585</v>
      </c>
      <c r="J346" s="936">
        <v>2</v>
      </c>
      <c r="K346" s="936">
        <v>1000</v>
      </c>
      <c r="L346" s="942">
        <v>2000</v>
      </c>
    </row>
    <row r="347" spans="3:12" ht="15" hidden="1" customHeight="1">
      <c r="C347" s="582" t="s">
        <v>2419</v>
      </c>
      <c r="D347" s="605">
        <v>124779</v>
      </c>
      <c r="E347" s="605" t="s">
        <v>2244</v>
      </c>
      <c r="F347" s="583" t="s">
        <v>2238</v>
      </c>
      <c r="G347" s="929"/>
      <c r="H347" s="585">
        <v>45524</v>
      </c>
      <c r="I347" s="583" t="s">
        <v>1585</v>
      </c>
      <c r="J347" s="586">
        <v>1</v>
      </c>
      <c r="K347" s="586">
        <v>1000</v>
      </c>
      <c r="L347" s="636">
        <v>1000</v>
      </c>
    </row>
    <row r="348" spans="3:12" hidden="1">
      <c r="C348" s="587" t="s">
        <v>2419</v>
      </c>
      <c r="D348" s="606">
        <v>124779</v>
      </c>
      <c r="E348" s="606" t="s">
        <v>2244</v>
      </c>
      <c r="F348" s="588" t="s">
        <v>2238</v>
      </c>
      <c r="G348" s="589"/>
      <c r="H348" s="590">
        <v>45524</v>
      </c>
      <c r="I348" s="588" t="s">
        <v>1585</v>
      </c>
      <c r="J348" s="591">
        <v>2</v>
      </c>
      <c r="K348" s="591">
        <v>1000</v>
      </c>
      <c r="L348" s="637">
        <v>2000</v>
      </c>
    </row>
    <row r="349" spans="3:12" hidden="1">
      <c r="C349" s="587" t="s">
        <v>2419</v>
      </c>
      <c r="D349" s="606">
        <v>124779</v>
      </c>
      <c r="E349" s="606" t="s">
        <v>2244</v>
      </c>
      <c r="F349" s="588" t="s">
        <v>2238</v>
      </c>
      <c r="G349" s="589"/>
      <c r="H349" s="590">
        <v>45527</v>
      </c>
      <c r="I349" s="588" t="s">
        <v>1585</v>
      </c>
      <c r="J349" s="591">
        <v>3</v>
      </c>
      <c r="K349" s="591">
        <v>1000</v>
      </c>
      <c r="L349" s="637">
        <v>3000</v>
      </c>
    </row>
    <row r="350" spans="3:12" hidden="1">
      <c r="C350" s="587" t="s">
        <v>2419</v>
      </c>
      <c r="D350" s="606">
        <v>124779</v>
      </c>
      <c r="E350" s="606" t="s">
        <v>2244</v>
      </c>
      <c r="F350" s="588" t="s">
        <v>2238</v>
      </c>
      <c r="G350" s="589"/>
      <c r="H350" s="590">
        <v>45528</v>
      </c>
      <c r="I350" s="588" t="s">
        <v>1585</v>
      </c>
      <c r="J350" s="591">
        <v>2</v>
      </c>
      <c r="K350" s="591">
        <v>1000</v>
      </c>
      <c r="L350" s="637">
        <v>2000</v>
      </c>
    </row>
    <row r="351" spans="3:12" hidden="1">
      <c r="C351" s="587" t="s">
        <v>2419</v>
      </c>
      <c r="D351" s="606">
        <v>124779</v>
      </c>
      <c r="E351" s="606" t="s">
        <v>2244</v>
      </c>
      <c r="F351" s="588" t="s">
        <v>2238</v>
      </c>
      <c r="G351" s="589"/>
      <c r="H351" s="590">
        <v>45531</v>
      </c>
      <c r="I351" s="588" t="s">
        <v>1585</v>
      </c>
      <c r="J351" s="591">
        <v>2</v>
      </c>
      <c r="K351" s="591">
        <v>1000</v>
      </c>
      <c r="L351" s="637">
        <v>2000</v>
      </c>
    </row>
    <row r="352" spans="3:12" hidden="1">
      <c r="C352" s="587" t="s">
        <v>2419</v>
      </c>
      <c r="D352" s="606">
        <v>124779</v>
      </c>
      <c r="E352" s="606" t="s">
        <v>2244</v>
      </c>
      <c r="F352" s="588" t="s">
        <v>2238</v>
      </c>
      <c r="G352" s="589"/>
      <c r="H352" s="590">
        <v>45538</v>
      </c>
      <c r="I352" s="588" t="s">
        <v>1585</v>
      </c>
      <c r="J352" s="591">
        <v>2</v>
      </c>
      <c r="K352" s="591">
        <v>1000</v>
      </c>
      <c r="L352" s="637">
        <v>2000</v>
      </c>
    </row>
    <row r="353" spans="3:12" hidden="1">
      <c r="C353" s="587" t="s">
        <v>2419</v>
      </c>
      <c r="D353" s="606">
        <v>124779</v>
      </c>
      <c r="E353" s="606" t="s">
        <v>2244</v>
      </c>
      <c r="F353" s="588" t="s">
        <v>2238</v>
      </c>
      <c r="G353" s="589"/>
      <c r="H353" s="590">
        <v>45540</v>
      </c>
      <c r="I353" s="588" t="s">
        <v>1585</v>
      </c>
      <c r="J353" s="591">
        <v>3</v>
      </c>
      <c r="K353" s="591">
        <v>1000</v>
      </c>
      <c r="L353" s="637">
        <v>3000</v>
      </c>
    </row>
    <row r="354" spans="3:12" hidden="1">
      <c r="C354" s="587" t="s">
        <v>2419</v>
      </c>
      <c r="D354" s="606">
        <v>124779</v>
      </c>
      <c r="E354" s="606" t="s">
        <v>2244</v>
      </c>
      <c r="F354" s="588" t="s">
        <v>2238</v>
      </c>
      <c r="G354" s="589"/>
      <c r="H354" s="590">
        <v>45546</v>
      </c>
      <c r="I354" s="588" t="s">
        <v>1585</v>
      </c>
      <c r="J354" s="591">
        <v>3</v>
      </c>
      <c r="K354" s="591">
        <v>1000</v>
      </c>
      <c r="L354" s="637">
        <v>3000</v>
      </c>
    </row>
    <row r="355" spans="3:12" hidden="1">
      <c r="C355" s="587" t="s">
        <v>2419</v>
      </c>
      <c r="D355" s="606">
        <v>124779</v>
      </c>
      <c r="E355" s="606" t="s">
        <v>2244</v>
      </c>
      <c r="F355" s="588" t="s">
        <v>2238</v>
      </c>
      <c r="G355" s="589"/>
      <c r="H355" s="590">
        <v>45555</v>
      </c>
      <c r="I355" s="588" t="s">
        <v>1585</v>
      </c>
      <c r="J355" s="591">
        <v>1</v>
      </c>
      <c r="K355" s="591">
        <v>1000</v>
      </c>
      <c r="L355" s="637">
        <v>1000</v>
      </c>
    </row>
    <row r="356" spans="3:12" hidden="1">
      <c r="C356" s="587" t="s">
        <v>2419</v>
      </c>
      <c r="D356" s="606">
        <v>124779</v>
      </c>
      <c r="E356" s="606" t="s">
        <v>2244</v>
      </c>
      <c r="F356" s="588" t="s">
        <v>2238</v>
      </c>
      <c r="G356" s="589"/>
      <c r="H356" s="590">
        <v>45555</v>
      </c>
      <c r="I356" s="588" t="s">
        <v>1585</v>
      </c>
      <c r="J356" s="591">
        <v>2</v>
      </c>
      <c r="K356" s="591">
        <v>1000</v>
      </c>
      <c r="L356" s="637">
        <v>2000</v>
      </c>
    </row>
    <row r="357" spans="3:12" hidden="1">
      <c r="C357" s="587" t="s">
        <v>2419</v>
      </c>
      <c r="D357" s="606">
        <v>124779</v>
      </c>
      <c r="E357" s="606" t="s">
        <v>2244</v>
      </c>
      <c r="F357" s="588" t="s">
        <v>2238</v>
      </c>
      <c r="G357" s="589"/>
      <c r="H357" s="590">
        <v>45560</v>
      </c>
      <c r="I357" s="588" t="s">
        <v>1585</v>
      </c>
      <c r="J357" s="591">
        <v>2</v>
      </c>
      <c r="K357" s="591">
        <v>1000</v>
      </c>
      <c r="L357" s="637">
        <v>2000</v>
      </c>
    </row>
    <row r="358" spans="3:12" hidden="1">
      <c r="C358" s="587" t="s">
        <v>2419</v>
      </c>
      <c r="D358" s="606">
        <v>124779</v>
      </c>
      <c r="E358" s="606" t="s">
        <v>2244</v>
      </c>
      <c r="F358" s="588" t="s">
        <v>2238</v>
      </c>
      <c r="G358" s="589"/>
      <c r="H358" s="590">
        <v>45561</v>
      </c>
      <c r="I358" s="588" t="s">
        <v>1585</v>
      </c>
      <c r="J358" s="591">
        <v>3</v>
      </c>
      <c r="K358" s="591">
        <v>1000</v>
      </c>
      <c r="L358" s="637">
        <v>3000</v>
      </c>
    </row>
    <row r="359" spans="3:12" hidden="1">
      <c r="C359" s="587" t="s">
        <v>2419</v>
      </c>
      <c r="D359" s="606">
        <v>124779</v>
      </c>
      <c r="E359" s="606" t="s">
        <v>2244</v>
      </c>
      <c r="F359" s="588" t="s">
        <v>2238</v>
      </c>
      <c r="G359" s="589"/>
      <c r="H359" s="590">
        <v>45571</v>
      </c>
      <c r="I359" s="588" t="s">
        <v>1585</v>
      </c>
      <c r="J359" s="591">
        <v>1</v>
      </c>
      <c r="K359" s="591">
        <v>1000</v>
      </c>
      <c r="L359" s="637">
        <v>1000</v>
      </c>
    </row>
    <row r="360" spans="3:12" hidden="1">
      <c r="C360" s="587" t="s">
        <v>2419</v>
      </c>
      <c r="D360" s="606">
        <v>124779</v>
      </c>
      <c r="E360" s="606" t="s">
        <v>2244</v>
      </c>
      <c r="F360" s="588" t="s">
        <v>2238</v>
      </c>
      <c r="G360" s="589"/>
      <c r="H360" s="590">
        <v>45574</v>
      </c>
      <c r="I360" s="588" t="s">
        <v>1585</v>
      </c>
      <c r="J360" s="591">
        <v>3</v>
      </c>
      <c r="K360" s="591">
        <v>1000</v>
      </c>
      <c r="L360" s="637">
        <v>3000</v>
      </c>
    </row>
    <row r="361" spans="3:12" hidden="1">
      <c r="C361" s="587" t="s">
        <v>2419</v>
      </c>
      <c r="D361" s="606">
        <v>124779</v>
      </c>
      <c r="E361" s="606" t="s">
        <v>2244</v>
      </c>
      <c r="F361" s="588" t="s">
        <v>2238</v>
      </c>
      <c r="G361" s="589"/>
      <c r="H361" s="590">
        <v>45580</v>
      </c>
      <c r="I361" s="588" t="s">
        <v>1585</v>
      </c>
      <c r="J361" s="591">
        <v>1</v>
      </c>
      <c r="K361" s="591">
        <v>1000</v>
      </c>
      <c r="L361" s="637">
        <v>1000</v>
      </c>
    </row>
    <row r="362" spans="3:12" hidden="1">
      <c r="C362" s="587" t="s">
        <v>2419</v>
      </c>
      <c r="D362" s="606">
        <v>124779</v>
      </c>
      <c r="E362" s="606" t="s">
        <v>2244</v>
      </c>
      <c r="F362" s="588" t="s">
        <v>2238</v>
      </c>
      <c r="G362" s="589"/>
      <c r="H362" s="590">
        <v>45580</v>
      </c>
      <c r="I362" s="588" t="s">
        <v>1585</v>
      </c>
      <c r="J362" s="591">
        <v>1</v>
      </c>
      <c r="K362" s="591">
        <v>1000</v>
      </c>
      <c r="L362" s="637">
        <v>1000</v>
      </c>
    </row>
    <row r="363" spans="3:12" hidden="1">
      <c r="C363" s="587" t="s">
        <v>2419</v>
      </c>
      <c r="D363" s="606">
        <v>124779</v>
      </c>
      <c r="E363" s="606" t="s">
        <v>2244</v>
      </c>
      <c r="F363" s="588" t="s">
        <v>2238</v>
      </c>
      <c r="G363" s="589"/>
      <c r="H363" s="590">
        <v>45584</v>
      </c>
      <c r="I363" s="588" t="s">
        <v>1585</v>
      </c>
      <c r="J363" s="591">
        <v>1</v>
      </c>
      <c r="K363" s="591">
        <v>1000</v>
      </c>
      <c r="L363" s="637">
        <v>1000</v>
      </c>
    </row>
    <row r="364" spans="3:12" hidden="1">
      <c r="C364" s="587" t="s">
        <v>2419</v>
      </c>
      <c r="D364" s="606">
        <v>124779</v>
      </c>
      <c r="E364" s="606" t="s">
        <v>2244</v>
      </c>
      <c r="F364" s="588" t="s">
        <v>2238</v>
      </c>
      <c r="G364" s="589"/>
      <c r="H364" s="590">
        <v>45586</v>
      </c>
      <c r="I364" s="588" t="s">
        <v>1585</v>
      </c>
      <c r="J364" s="591">
        <v>3</v>
      </c>
      <c r="K364" s="591">
        <v>1000</v>
      </c>
      <c r="L364" s="637">
        <v>3000</v>
      </c>
    </row>
    <row r="365" spans="3:12" hidden="1">
      <c r="C365" s="587" t="s">
        <v>2419</v>
      </c>
      <c r="D365" s="606">
        <v>124779</v>
      </c>
      <c r="E365" s="606" t="s">
        <v>2244</v>
      </c>
      <c r="F365" s="588" t="s">
        <v>2238</v>
      </c>
      <c r="G365" s="589"/>
      <c r="H365" s="590">
        <v>45596</v>
      </c>
      <c r="I365" s="588" t="s">
        <v>1585</v>
      </c>
      <c r="J365" s="591">
        <v>2</v>
      </c>
      <c r="K365" s="591">
        <v>1000</v>
      </c>
      <c r="L365" s="637">
        <v>2000</v>
      </c>
    </row>
    <row r="366" spans="3:12" hidden="1">
      <c r="C366" s="587" t="s">
        <v>2419</v>
      </c>
      <c r="D366" s="606">
        <v>124779</v>
      </c>
      <c r="E366" s="606" t="s">
        <v>2244</v>
      </c>
      <c r="F366" s="588" t="s">
        <v>2238</v>
      </c>
      <c r="G366" s="589"/>
      <c r="H366" s="590">
        <v>45597</v>
      </c>
      <c r="I366" s="588" t="s">
        <v>1585</v>
      </c>
      <c r="J366" s="591">
        <v>3</v>
      </c>
      <c r="K366" s="591">
        <v>1000</v>
      </c>
      <c r="L366" s="637">
        <v>3000</v>
      </c>
    </row>
    <row r="367" spans="3:12" hidden="1">
      <c r="C367" s="587" t="s">
        <v>2419</v>
      </c>
      <c r="D367" s="606">
        <v>124779</v>
      </c>
      <c r="E367" s="606" t="s">
        <v>2244</v>
      </c>
      <c r="F367" s="588" t="s">
        <v>2238</v>
      </c>
      <c r="G367" s="589"/>
      <c r="H367" s="590">
        <v>45599</v>
      </c>
      <c r="I367" s="588" t="s">
        <v>1585</v>
      </c>
      <c r="J367" s="591">
        <v>2</v>
      </c>
      <c r="K367" s="591">
        <v>1000</v>
      </c>
      <c r="L367" s="637">
        <v>2000</v>
      </c>
    </row>
    <row r="368" spans="3:12" hidden="1">
      <c r="C368" s="587" t="s">
        <v>2419</v>
      </c>
      <c r="D368" s="606">
        <v>124779</v>
      </c>
      <c r="E368" s="606" t="s">
        <v>2244</v>
      </c>
      <c r="F368" s="588" t="s">
        <v>2238</v>
      </c>
      <c r="G368" s="592"/>
      <c r="H368" s="590">
        <v>45603</v>
      </c>
      <c r="I368" s="588" t="s">
        <v>1585</v>
      </c>
      <c r="J368" s="591">
        <v>1</v>
      </c>
      <c r="K368" s="591">
        <v>1000</v>
      </c>
      <c r="L368" s="637">
        <v>1000</v>
      </c>
    </row>
    <row r="369" spans="3:12" hidden="1">
      <c r="C369" s="920" t="s">
        <v>2419</v>
      </c>
      <c r="D369" s="923">
        <v>124779</v>
      </c>
      <c r="E369" s="923" t="s">
        <v>2244</v>
      </c>
      <c r="F369" s="926" t="s">
        <v>2238</v>
      </c>
      <c r="G369" s="600"/>
      <c r="H369" s="934">
        <v>45610</v>
      </c>
      <c r="I369" s="926" t="s">
        <v>1585</v>
      </c>
      <c r="J369" s="936">
        <v>1</v>
      </c>
      <c r="K369" s="936">
        <v>1000</v>
      </c>
      <c r="L369" s="942">
        <v>1000</v>
      </c>
    </row>
    <row r="370" spans="3:12" ht="15" hidden="1" customHeight="1">
      <c r="C370" s="582" t="s">
        <v>2419</v>
      </c>
      <c r="D370" s="605">
        <v>124779</v>
      </c>
      <c r="E370" s="605" t="s">
        <v>2244</v>
      </c>
      <c r="F370" s="583" t="s">
        <v>2238</v>
      </c>
      <c r="G370" s="929"/>
      <c r="H370" s="585">
        <v>45611</v>
      </c>
      <c r="I370" s="583" t="s">
        <v>1585</v>
      </c>
      <c r="J370" s="586">
        <v>4</v>
      </c>
      <c r="K370" s="586">
        <v>1000</v>
      </c>
      <c r="L370" s="636">
        <v>4000</v>
      </c>
    </row>
    <row r="371" spans="3:12" hidden="1">
      <c r="C371" s="587" t="s">
        <v>2419</v>
      </c>
      <c r="D371" s="606">
        <v>124779</v>
      </c>
      <c r="E371" s="606" t="s">
        <v>2244</v>
      </c>
      <c r="F371" s="588" t="s">
        <v>2238</v>
      </c>
      <c r="G371" s="589"/>
      <c r="H371" s="590">
        <v>45614</v>
      </c>
      <c r="I371" s="588" t="s">
        <v>1585</v>
      </c>
      <c r="J371" s="591">
        <v>3</v>
      </c>
      <c r="K371" s="591">
        <v>1000</v>
      </c>
      <c r="L371" s="637">
        <v>3000</v>
      </c>
    </row>
    <row r="372" spans="3:12" hidden="1">
      <c r="C372" s="587" t="s">
        <v>2419</v>
      </c>
      <c r="D372" s="606">
        <v>124779</v>
      </c>
      <c r="E372" s="606" t="s">
        <v>2244</v>
      </c>
      <c r="F372" s="588" t="s">
        <v>2238</v>
      </c>
      <c r="G372" s="589"/>
      <c r="H372" s="590">
        <v>45614</v>
      </c>
      <c r="I372" s="588" t="s">
        <v>1585</v>
      </c>
      <c r="J372" s="591">
        <v>2</v>
      </c>
      <c r="K372" s="591">
        <v>1000</v>
      </c>
      <c r="L372" s="637">
        <v>2000</v>
      </c>
    </row>
    <row r="373" spans="3:12" hidden="1">
      <c r="C373" s="587" t="s">
        <v>2419</v>
      </c>
      <c r="D373" s="606">
        <v>124779</v>
      </c>
      <c r="E373" s="606" t="s">
        <v>2244</v>
      </c>
      <c r="F373" s="588" t="s">
        <v>2238</v>
      </c>
      <c r="G373" s="589"/>
      <c r="H373" s="590">
        <v>45624</v>
      </c>
      <c r="I373" s="588" t="s">
        <v>1585</v>
      </c>
      <c r="J373" s="591">
        <v>3</v>
      </c>
      <c r="K373" s="591">
        <v>1000</v>
      </c>
      <c r="L373" s="637">
        <v>3000</v>
      </c>
    </row>
    <row r="374" spans="3:12" hidden="1">
      <c r="C374" s="587" t="s">
        <v>2419</v>
      </c>
      <c r="D374" s="606">
        <v>124779</v>
      </c>
      <c r="E374" s="606" t="s">
        <v>2244</v>
      </c>
      <c r="F374" s="588" t="s">
        <v>2238</v>
      </c>
      <c r="G374" s="589"/>
      <c r="H374" s="590">
        <v>45635</v>
      </c>
      <c r="I374" s="588" t="s">
        <v>1585</v>
      </c>
      <c r="J374" s="591">
        <v>1</v>
      </c>
      <c r="K374" s="591">
        <v>1000</v>
      </c>
      <c r="L374" s="637">
        <v>1000</v>
      </c>
    </row>
    <row r="375" spans="3:12" hidden="1">
      <c r="C375" s="587" t="s">
        <v>2419</v>
      </c>
      <c r="D375" s="606">
        <v>124779</v>
      </c>
      <c r="E375" s="606" t="s">
        <v>2244</v>
      </c>
      <c r="F375" s="588" t="s">
        <v>2238</v>
      </c>
      <c r="G375" s="589"/>
      <c r="H375" s="590">
        <v>45656</v>
      </c>
      <c r="I375" s="588" t="s">
        <v>1585</v>
      </c>
      <c r="J375" s="591">
        <v>3</v>
      </c>
      <c r="K375" s="591">
        <v>1000</v>
      </c>
      <c r="L375" s="637">
        <v>3000</v>
      </c>
    </row>
    <row r="376" spans="3:12" hidden="1">
      <c r="C376" s="587" t="s">
        <v>2419</v>
      </c>
      <c r="D376" s="606">
        <v>124779</v>
      </c>
      <c r="E376" s="606" t="s">
        <v>2244</v>
      </c>
      <c r="F376" s="588" t="s">
        <v>2238</v>
      </c>
      <c r="G376" s="589"/>
      <c r="H376" s="590">
        <v>45678</v>
      </c>
      <c r="I376" s="588" t="s">
        <v>1585</v>
      </c>
      <c r="J376" s="591">
        <v>3</v>
      </c>
      <c r="K376" s="591">
        <v>1000</v>
      </c>
      <c r="L376" s="637">
        <v>3000</v>
      </c>
    </row>
    <row r="377" spans="3:12" hidden="1">
      <c r="C377" s="587" t="s">
        <v>2419</v>
      </c>
      <c r="D377" s="606">
        <v>124779</v>
      </c>
      <c r="E377" s="606" t="s">
        <v>2244</v>
      </c>
      <c r="F377" s="588" t="s">
        <v>2238</v>
      </c>
      <c r="G377" s="589"/>
      <c r="H377" s="590">
        <v>45679</v>
      </c>
      <c r="I377" s="588" t="s">
        <v>1585</v>
      </c>
      <c r="J377" s="591">
        <v>3</v>
      </c>
      <c r="K377" s="591">
        <v>1000</v>
      </c>
      <c r="L377" s="637">
        <v>3000</v>
      </c>
    </row>
    <row r="378" spans="3:12" hidden="1">
      <c r="C378" s="587" t="s">
        <v>2419</v>
      </c>
      <c r="D378" s="606">
        <v>124779</v>
      </c>
      <c r="E378" s="606" t="s">
        <v>2244</v>
      </c>
      <c r="F378" s="588" t="s">
        <v>2238</v>
      </c>
      <c r="G378" s="589"/>
      <c r="H378" s="590">
        <v>45685</v>
      </c>
      <c r="I378" s="588" t="s">
        <v>1585</v>
      </c>
      <c r="J378" s="591">
        <v>1</v>
      </c>
      <c r="K378" s="591">
        <v>1000</v>
      </c>
      <c r="L378" s="637">
        <v>1000</v>
      </c>
    </row>
    <row r="379" spans="3:12" hidden="1">
      <c r="C379" s="587" t="s">
        <v>2419</v>
      </c>
      <c r="D379" s="606">
        <v>124779</v>
      </c>
      <c r="E379" s="606" t="s">
        <v>2244</v>
      </c>
      <c r="F379" s="588" t="s">
        <v>2238</v>
      </c>
      <c r="G379" s="589"/>
      <c r="H379" s="590">
        <v>45702</v>
      </c>
      <c r="I379" s="588" t="s">
        <v>1585</v>
      </c>
      <c r="J379" s="591">
        <v>3</v>
      </c>
      <c r="K379" s="591">
        <v>1000</v>
      </c>
      <c r="L379" s="637">
        <v>3000</v>
      </c>
    </row>
    <row r="380" spans="3:12" hidden="1">
      <c r="C380" s="587" t="s">
        <v>2419</v>
      </c>
      <c r="D380" s="606">
        <v>124779</v>
      </c>
      <c r="E380" s="606" t="s">
        <v>2244</v>
      </c>
      <c r="F380" s="588" t="s">
        <v>2238</v>
      </c>
      <c r="G380" s="589"/>
      <c r="H380" s="590">
        <v>45708</v>
      </c>
      <c r="I380" s="588" t="s">
        <v>1585</v>
      </c>
      <c r="J380" s="591">
        <v>1</v>
      </c>
      <c r="K380" s="591">
        <v>1000</v>
      </c>
      <c r="L380" s="637">
        <v>1000</v>
      </c>
    </row>
    <row r="381" spans="3:12" hidden="1">
      <c r="C381" s="587" t="s">
        <v>2419</v>
      </c>
      <c r="D381" s="606">
        <v>124779</v>
      </c>
      <c r="E381" s="606" t="s">
        <v>2244</v>
      </c>
      <c r="F381" s="588" t="s">
        <v>2238</v>
      </c>
      <c r="G381" s="589"/>
      <c r="H381" s="590">
        <v>45717</v>
      </c>
      <c r="I381" s="588" t="s">
        <v>1585</v>
      </c>
      <c r="J381" s="591">
        <v>4</v>
      </c>
      <c r="K381" s="591">
        <v>1000</v>
      </c>
      <c r="L381" s="637">
        <v>4000</v>
      </c>
    </row>
    <row r="382" spans="3:12" hidden="1">
      <c r="C382" s="587" t="s">
        <v>2419</v>
      </c>
      <c r="D382" s="606">
        <v>124779</v>
      </c>
      <c r="E382" s="606" t="s">
        <v>2244</v>
      </c>
      <c r="F382" s="588" t="s">
        <v>2238</v>
      </c>
      <c r="G382" s="589"/>
      <c r="H382" s="590">
        <v>45734</v>
      </c>
      <c r="I382" s="588" t="s">
        <v>1585</v>
      </c>
      <c r="J382" s="591">
        <v>3</v>
      </c>
      <c r="K382" s="591">
        <v>1000</v>
      </c>
      <c r="L382" s="637">
        <v>3000</v>
      </c>
    </row>
    <row r="383" spans="3:12" hidden="1">
      <c r="C383" s="587" t="s">
        <v>2419</v>
      </c>
      <c r="D383" s="606">
        <v>124779</v>
      </c>
      <c r="E383" s="606" t="s">
        <v>2244</v>
      </c>
      <c r="F383" s="588" t="s">
        <v>2238</v>
      </c>
      <c r="G383" s="589"/>
      <c r="H383" s="590">
        <v>45741</v>
      </c>
      <c r="I383" s="588" t="s">
        <v>1585</v>
      </c>
      <c r="J383" s="591">
        <v>3</v>
      </c>
      <c r="K383" s="591">
        <v>1000</v>
      </c>
      <c r="L383" s="637">
        <v>3000</v>
      </c>
    </row>
    <row r="384" spans="3:12" hidden="1">
      <c r="C384" s="587" t="s">
        <v>2419</v>
      </c>
      <c r="D384" s="606">
        <v>124779</v>
      </c>
      <c r="E384" s="606" t="s">
        <v>2244</v>
      </c>
      <c r="F384" s="588" t="s">
        <v>2238</v>
      </c>
      <c r="G384" s="589"/>
      <c r="H384" s="590">
        <v>45762</v>
      </c>
      <c r="I384" s="588" t="s">
        <v>1585</v>
      </c>
      <c r="J384" s="591">
        <v>4</v>
      </c>
      <c r="K384" s="591">
        <v>1000</v>
      </c>
      <c r="L384" s="637">
        <v>4000</v>
      </c>
    </row>
    <row r="385" spans="3:12" hidden="1">
      <c r="C385" s="587" t="s">
        <v>2419</v>
      </c>
      <c r="D385" s="606">
        <v>124779</v>
      </c>
      <c r="E385" s="606" t="s">
        <v>2244</v>
      </c>
      <c r="F385" s="588" t="s">
        <v>2238</v>
      </c>
      <c r="G385" s="589"/>
      <c r="H385" s="590">
        <v>45770</v>
      </c>
      <c r="I385" s="588" t="s">
        <v>1585</v>
      </c>
      <c r="J385" s="591">
        <v>3</v>
      </c>
      <c r="K385" s="591">
        <v>1000</v>
      </c>
      <c r="L385" s="637">
        <v>3000</v>
      </c>
    </row>
    <row r="386" spans="3:12" hidden="1">
      <c r="C386" s="587" t="s">
        <v>2419</v>
      </c>
      <c r="D386" s="606">
        <v>124779</v>
      </c>
      <c r="E386" s="606" t="s">
        <v>2244</v>
      </c>
      <c r="F386" s="588" t="s">
        <v>2238</v>
      </c>
      <c r="G386" s="589"/>
      <c r="H386" s="590">
        <v>45779</v>
      </c>
      <c r="I386" s="588" t="s">
        <v>1585</v>
      </c>
      <c r="J386" s="591">
        <v>1</v>
      </c>
      <c r="K386" s="591">
        <v>1000</v>
      </c>
      <c r="L386" s="637">
        <v>1000</v>
      </c>
    </row>
    <row r="387" spans="3:12" hidden="1">
      <c r="C387" s="587" t="s">
        <v>2419</v>
      </c>
      <c r="D387" s="606">
        <v>124779</v>
      </c>
      <c r="E387" s="606" t="s">
        <v>2244</v>
      </c>
      <c r="F387" s="588" t="s">
        <v>2238</v>
      </c>
      <c r="G387" s="589"/>
      <c r="H387" s="590">
        <v>45788</v>
      </c>
      <c r="I387" s="588" t="s">
        <v>1585</v>
      </c>
      <c r="J387" s="591">
        <v>1</v>
      </c>
      <c r="K387" s="591">
        <v>1000</v>
      </c>
      <c r="L387" s="637">
        <v>1000</v>
      </c>
    </row>
    <row r="388" spans="3:12" hidden="1">
      <c r="C388" s="587" t="s">
        <v>2419</v>
      </c>
      <c r="D388" s="606">
        <v>124779</v>
      </c>
      <c r="E388" s="606" t="s">
        <v>2244</v>
      </c>
      <c r="F388" s="588" t="s">
        <v>2238</v>
      </c>
      <c r="G388" s="589"/>
      <c r="H388" s="590">
        <v>45812</v>
      </c>
      <c r="I388" s="588" t="s">
        <v>1585</v>
      </c>
      <c r="J388" s="591">
        <v>1</v>
      </c>
      <c r="K388" s="591">
        <v>1000</v>
      </c>
      <c r="L388" s="637">
        <v>1000</v>
      </c>
    </row>
    <row r="389" spans="3:12" hidden="1">
      <c r="C389" s="587" t="s">
        <v>2419</v>
      </c>
      <c r="D389" s="606">
        <v>124779</v>
      </c>
      <c r="E389" s="606" t="s">
        <v>2244</v>
      </c>
      <c r="F389" s="588" t="s">
        <v>2238</v>
      </c>
      <c r="G389" s="589"/>
      <c r="H389" s="590">
        <v>45812</v>
      </c>
      <c r="I389" s="588" t="s">
        <v>1585</v>
      </c>
      <c r="J389" s="591">
        <v>1</v>
      </c>
      <c r="K389" s="591">
        <v>1000</v>
      </c>
      <c r="L389" s="637">
        <v>1000</v>
      </c>
    </row>
    <row r="390" spans="3:12" hidden="1">
      <c r="C390" s="587" t="s">
        <v>2419</v>
      </c>
      <c r="D390" s="606">
        <v>124779</v>
      </c>
      <c r="E390" s="606" t="s">
        <v>2244</v>
      </c>
      <c r="F390" s="588" t="s">
        <v>2238</v>
      </c>
      <c r="G390" s="589"/>
      <c r="H390" s="590">
        <v>45817</v>
      </c>
      <c r="I390" s="588" t="s">
        <v>1585</v>
      </c>
      <c r="J390" s="591">
        <v>1</v>
      </c>
      <c r="K390" s="591">
        <v>1000</v>
      </c>
      <c r="L390" s="637">
        <v>1000</v>
      </c>
    </row>
    <row r="391" spans="3:12" hidden="1">
      <c r="C391" s="587" t="s">
        <v>2419</v>
      </c>
      <c r="D391" s="606">
        <v>124779</v>
      </c>
      <c r="E391" s="606" t="s">
        <v>2244</v>
      </c>
      <c r="F391" s="588" t="s">
        <v>2238</v>
      </c>
      <c r="G391" s="589"/>
      <c r="H391" s="590">
        <v>45820</v>
      </c>
      <c r="I391" s="588" t="s">
        <v>1585</v>
      </c>
      <c r="J391" s="591">
        <v>3</v>
      </c>
      <c r="K391" s="591">
        <v>1000</v>
      </c>
      <c r="L391" s="637">
        <v>3000</v>
      </c>
    </row>
    <row r="392" spans="3:12" hidden="1">
      <c r="C392" s="587" t="s">
        <v>2419</v>
      </c>
      <c r="D392" s="606">
        <v>124779</v>
      </c>
      <c r="E392" s="606" t="s">
        <v>2244</v>
      </c>
      <c r="F392" s="588" t="s">
        <v>2238</v>
      </c>
      <c r="G392" s="589"/>
      <c r="H392" s="590">
        <v>45829</v>
      </c>
      <c r="I392" s="588" t="s">
        <v>1585</v>
      </c>
      <c r="J392" s="591">
        <v>3</v>
      </c>
      <c r="K392" s="591">
        <v>1000</v>
      </c>
      <c r="L392" s="637">
        <v>3000</v>
      </c>
    </row>
    <row r="393" spans="3:12" ht="15" hidden="1" customHeight="1">
      <c r="C393" s="587" t="s">
        <v>2417</v>
      </c>
      <c r="D393" s="606">
        <v>124778</v>
      </c>
      <c r="E393" s="606" t="s">
        <v>2243</v>
      </c>
      <c r="F393" s="588" t="s">
        <v>2238</v>
      </c>
      <c r="G393" s="930" t="s">
        <v>2371</v>
      </c>
      <c r="H393" s="590">
        <v>45580</v>
      </c>
      <c r="I393" s="588" t="s">
        <v>1585</v>
      </c>
      <c r="J393" s="591">
        <v>1</v>
      </c>
      <c r="K393" s="591">
        <v>1000</v>
      </c>
      <c r="L393" s="637">
        <v>1000</v>
      </c>
    </row>
    <row r="394" spans="3:12" ht="15" hidden="1" customHeight="1">
      <c r="C394" s="587" t="s">
        <v>2415</v>
      </c>
      <c r="D394" s="606">
        <v>123620</v>
      </c>
      <c r="E394" s="606" t="s">
        <v>2237</v>
      </c>
      <c r="F394" s="588" t="s">
        <v>2238</v>
      </c>
      <c r="G394" s="931" t="s">
        <v>2239</v>
      </c>
      <c r="H394" s="590">
        <v>45476</v>
      </c>
      <c r="I394" s="588" t="s">
        <v>1585</v>
      </c>
      <c r="J394" s="591">
        <v>2</v>
      </c>
      <c r="K394" s="591">
        <v>180</v>
      </c>
      <c r="L394" s="637">
        <v>360</v>
      </c>
    </row>
    <row r="395" spans="3:12" hidden="1">
      <c r="C395" s="587" t="s">
        <v>2415</v>
      </c>
      <c r="D395" s="606">
        <v>123620</v>
      </c>
      <c r="E395" s="606" t="s">
        <v>2237</v>
      </c>
      <c r="F395" s="588" t="s">
        <v>2238</v>
      </c>
      <c r="G395" s="589"/>
      <c r="H395" s="590">
        <v>45504</v>
      </c>
      <c r="I395" s="588" t="s">
        <v>1585</v>
      </c>
      <c r="J395" s="591">
        <v>1</v>
      </c>
      <c r="K395" s="591">
        <v>180</v>
      </c>
      <c r="L395" s="637">
        <v>180</v>
      </c>
    </row>
    <row r="396" spans="3:12" hidden="1">
      <c r="C396" s="587" t="s">
        <v>2415</v>
      </c>
      <c r="D396" s="606">
        <v>123620</v>
      </c>
      <c r="E396" s="606" t="s">
        <v>2237</v>
      </c>
      <c r="F396" s="588" t="s">
        <v>2238</v>
      </c>
      <c r="G396" s="589"/>
      <c r="H396" s="590">
        <v>45508</v>
      </c>
      <c r="I396" s="588" t="s">
        <v>1585</v>
      </c>
      <c r="J396" s="591">
        <v>1</v>
      </c>
      <c r="K396" s="591">
        <v>180</v>
      </c>
      <c r="L396" s="637">
        <v>180</v>
      </c>
    </row>
    <row r="397" spans="3:12" hidden="1">
      <c r="C397" s="587" t="s">
        <v>2415</v>
      </c>
      <c r="D397" s="606">
        <v>123620</v>
      </c>
      <c r="E397" s="606" t="s">
        <v>2237</v>
      </c>
      <c r="F397" s="588" t="s">
        <v>2238</v>
      </c>
      <c r="G397" s="589"/>
      <c r="H397" s="590">
        <v>45517</v>
      </c>
      <c r="I397" s="588" t="s">
        <v>1585</v>
      </c>
      <c r="J397" s="591">
        <v>1</v>
      </c>
      <c r="K397" s="591">
        <v>180</v>
      </c>
      <c r="L397" s="637">
        <v>180</v>
      </c>
    </row>
    <row r="398" spans="3:12" hidden="1">
      <c r="C398" s="587" t="s">
        <v>2415</v>
      </c>
      <c r="D398" s="606">
        <v>123620</v>
      </c>
      <c r="E398" s="606" t="s">
        <v>2237</v>
      </c>
      <c r="F398" s="588" t="s">
        <v>2238</v>
      </c>
      <c r="G398" s="589"/>
      <c r="H398" s="590">
        <v>45523</v>
      </c>
      <c r="I398" s="588" t="s">
        <v>1585</v>
      </c>
      <c r="J398" s="591">
        <v>1</v>
      </c>
      <c r="K398" s="591">
        <v>180</v>
      </c>
      <c r="L398" s="637">
        <v>180</v>
      </c>
    </row>
    <row r="399" spans="3:12" hidden="1">
      <c r="C399" s="587" t="s">
        <v>2415</v>
      </c>
      <c r="D399" s="606">
        <v>123620</v>
      </c>
      <c r="E399" s="606" t="s">
        <v>2237</v>
      </c>
      <c r="F399" s="588" t="s">
        <v>2238</v>
      </c>
      <c r="G399" s="589"/>
      <c r="H399" s="590">
        <v>45523</v>
      </c>
      <c r="I399" s="588" t="s">
        <v>1585</v>
      </c>
      <c r="J399" s="591">
        <v>1</v>
      </c>
      <c r="K399" s="591">
        <v>180</v>
      </c>
      <c r="L399" s="637">
        <v>180</v>
      </c>
    </row>
    <row r="400" spans="3:12" hidden="1">
      <c r="C400" s="587" t="s">
        <v>2415</v>
      </c>
      <c r="D400" s="606">
        <v>123620</v>
      </c>
      <c r="E400" s="606" t="s">
        <v>2237</v>
      </c>
      <c r="F400" s="588" t="s">
        <v>2238</v>
      </c>
      <c r="G400" s="589"/>
      <c r="H400" s="590">
        <v>45541</v>
      </c>
      <c r="I400" s="588" t="s">
        <v>1585</v>
      </c>
      <c r="J400" s="591">
        <v>1</v>
      </c>
      <c r="K400" s="591">
        <v>180</v>
      </c>
      <c r="L400" s="637">
        <v>180</v>
      </c>
    </row>
    <row r="401" spans="3:12" hidden="1">
      <c r="C401" s="587" t="s">
        <v>2415</v>
      </c>
      <c r="D401" s="606">
        <v>123620</v>
      </c>
      <c r="E401" s="606" t="s">
        <v>2237</v>
      </c>
      <c r="F401" s="588" t="s">
        <v>2238</v>
      </c>
      <c r="G401" s="589"/>
      <c r="H401" s="590">
        <v>45548</v>
      </c>
      <c r="I401" s="588" t="s">
        <v>1585</v>
      </c>
      <c r="J401" s="591">
        <v>2</v>
      </c>
      <c r="K401" s="591">
        <v>180</v>
      </c>
      <c r="L401" s="637">
        <v>360</v>
      </c>
    </row>
    <row r="402" spans="3:12" hidden="1">
      <c r="C402" s="587" t="s">
        <v>2415</v>
      </c>
      <c r="D402" s="606">
        <v>123620</v>
      </c>
      <c r="E402" s="606" t="s">
        <v>2237</v>
      </c>
      <c r="F402" s="588" t="s">
        <v>2238</v>
      </c>
      <c r="G402" s="589"/>
      <c r="H402" s="590">
        <v>45562</v>
      </c>
      <c r="I402" s="588" t="s">
        <v>1585</v>
      </c>
      <c r="J402" s="591">
        <v>1</v>
      </c>
      <c r="K402" s="591">
        <v>180</v>
      </c>
      <c r="L402" s="637">
        <v>180</v>
      </c>
    </row>
    <row r="403" spans="3:12" hidden="1">
      <c r="C403" s="587" t="s">
        <v>2415</v>
      </c>
      <c r="D403" s="606">
        <v>123620</v>
      </c>
      <c r="E403" s="606" t="s">
        <v>2237</v>
      </c>
      <c r="F403" s="588" t="s">
        <v>2238</v>
      </c>
      <c r="G403" s="589"/>
      <c r="H403" s="590">
        <v>45567</v>
      </c>
      <c r="I403" s="588" t="s">
        <v>1585</v>
      </c>
      <c r="J403" s="591">
        <v>2</v>
      </c>
      <c r="K403" s="591">
        <v>180</v>
      </c>
      <c r="L403" s="637">
        <v>360</v>
      </c>
    </row>
    <row r="404" spans="3:12" hidden="1">
      <c r="C404" s="587" t="s">
        <v>2415</v>
      </c>
      <c r="D404" s="606">
        <v>123620</v>
      </c>
      <c r="E404" s="606" t="s">
        <v>2237</v>
      </c>
      <c r="F404" s="588" t="s">
        <v>2238</v>
      </c>
      <c r="G404" s="589"/>
      <c r="H404" s="590">
        <v>45596</v>
      </c>
      <c r="I404" s="588" t="s">
        <v>1585</v>
      </c>
      <c r="J404" s="591">
        <v>1</v>
      </c>
      <c r="K404" s="591">
        <v>180</v>
      </c>
      <c r="L404" s="637">
        <v>180</v>
      </c>
    </row>
    <row r="405" spans="3:12" hidden="1">
      <c r="C405" s="587" t="s">
        <v>2415</v>
      </c>
      <c r="D405" s="606">
        <v>123620</v>
      </c>
      <c r="E405" s="606" t="s">
        <v>2237</v>
      </c>
      <c r="F405" s="588" t="s">
        <v>2238</v>
      </c>
      <c r="G405" s="589"/>
      <c r="H405" s="590">
        <v>45596</v>
      </c>
      <c r="I405" s="588" t="s">
        <v>1585</v>
      </c>
      <c r="J405" s="591">
        <v>2</v>
      </c>
      <c r="K405" s="591">
        <v>180</v>
      </c>
      <c r="L405" s="637">
        <v>360</v>
      </c>
    </row>
    <row r="406" spans="3:12" hidden="1">
      <c r="C406" s="587" t="s">
        <v>2415</v>
      </c>
      <c r="D406" s="606">
        <v>123620</v>
      </c>
      <c r="E406" s="606" t="s">
        <v>2237</v>
      </c>
      <c r="F406" s="588" t="s">
        <v>2238</v>
      </c>
      <c r="G406" s="589"/>
      <c r="H406" s="590">
        <v>45597</v>
      </c>
      <c r="I406" s="588" t="s">
        <v>1585</v>
      </c>
      <c r="J406" s="591">
        <v>5</v>
      </c>
      <c r="K406" s="591">
        <v>180</v>
      </c>
      <c r="L406" s="637">
        <v>900</v>
      </c>
    </row>
    <row r="407" spans="3:12" hidden="1">
      <c r="C407" s="587" t="s">
        <v>2415</v>
      </c>
      <c r="D407" s="606">
        <v>123620</v>
      </c>
      <c r="E407" s="606" t="s">
        <v>2237</v>
      </c>
      <c r="F407" s="588" t="s">
        <v>2238</v>
      </c>
      <c r="G407" s="589"/>
      <c r="H407" s="590">
        <v>45610</v>
      </c>
      <c r="I407" s="588" t="s">
        <v>1585</v>
      </c>
      <c r="J407" s="591">
        <v>2</v>
      </c>
      <c r="K407" s="591">
        <v>180</v>
      </c>
      <c r="L407" s="637">
        <v>360</v>
      </c>
    </row>
    <row r="408" spans="3:12" hidden="1">
      <c r="C408" s="587" t="s">
        <v>2415</v>
      </c>
      <c r="D408" s="606">
        <v>123620</v>
      </c>
      <c r="E408" s="606" t="s">
        <v>2237</v>
      </c>
      <c r="F408" s="588" t="s">
        <v>2238</v>
      </c>
      <c r="G408" s="589"/>
      <c r="H408" s="590">
        <v>45613</v>
      </c>
      <c r="I408" s="588" t="s">
        <v>1585</v>
      </c>
      <c r="J408" s="591">
        <v>1</v>
      </c>
      <c r="K408" s="591">
        <v>180</v>
      </c>
      <c r="L408" s="637">
        <v>180</v>
      </c>
    </row>
    <row r="409" spans="3:12" hidden="1">
      <c r="C409" s="587" t="s">
        <v>2415</v>
      </c>
      <c r="D409" s="606">
        <v>123620</v>
      </c>
      <c r="E409" s="606" t="s">
        <v>2237</v>
      </c>
      <c r="F409" s="588" t="s">
        <v>2238</v>
      </c>
      <c r="G409" s="589"/>
      <c r="H409" s="590">
        <v>45620</v>
      </c>
      <c r="I409" s="588" t="s">
        <v>1585</v>
      </c>
      <c r="J409" s="591">
        <v>1</v>
      </c>
      <c r="K409" s="591">
        <v>180</v>
      </c>
      <c r="L409" s="637">
        <v>180</v>
      </c>
    </row>
    <row r="410" spans="3:12" hidden="1">
      <c r="C410" s="587" t="s">
        <v>2415</v>
      </c>
      <c r="D410" s="606">
        <v>123620</v>
      </c>
      <c r="E410" s="606" t="s">
        <v>2237</v>
      </c>
      <c r="F410" s="588" t="s">
        <v>2238</v>
      </c>
      <c r="G410" s="589"/>
      <c r="H410" s="590">
        <v>45629</v>
      </c>
      <c r="I410" s="588" t="s">
        <v>1585</v>
      </c>
      <c r="J410" s="591">
        <v>3</v>
      </c>
      <c r="K410" s="591">
        <v>180</v>
      </c>
      <c r="L410" s="637">
        <v>540</v>
      </c>
    </row>
    <row r="411" spans="3:12" hidden="1">
      <c r="C411" s="587" t="s">
        <v>2415</v>
      </c>
      <c r="D411" s="606">
        <v>123620</v>
      </c>
      <c r="E411" s="606" t="s">
        <v>2237</v>
      </c>
      <c r="F411" s="588" t="s">
        <v>2238</v>
      </c>
      <c r="G411" s="589"/>
      <c r="H411" s="590">
        <v>45634</v>
      </c>
      <c r="I411" s="588" t="s">
        <v>1585</v>
      </c>
      <c r="J411" s="591">
        <v>4</v>
      </c>
      <c r="K411" s="591">
        <v>180</v>
      </c>
      <c r="L411" s="637">
        <v>720</v>
      </c>
    </row>
    <row r="412" spans="3:12" hidden="1">
      <c r="C412" s="587" t="s">
        <v>2415</v>
      </c>
      <c r="D412" s="606">
        <v>123620</v>
      </c>
      <c r="E412" s="606" t="s">
        <v>2237</v>
      </c>
      <c r="F412" s="588" t="s">
        <v>2238</v>
      </c>
      <c r="G412" s="589"/>
      <c r="H412" s="590">
        <v>45651</v>
      </c>
      <c r="I412" s="588" t="s">
        <v>1585</v>
      </c>
      <c r="J412" s="591">
        <v>4</v>
      </c>
      <c r="K412" s="591">
        <v>180</v>
      </c>
      <c r="L412" s="637">
        <v>720</v>
      </c>
    </row>
    <row r="413" spans="3:12" hidden="1">
      <c r="C413" s="587" t="s">
        <v>2415</v>
      </c>
      <c r="D413" s="606">
        <v>123620</v>
      </c>
      <c r="E413" s="606" t="s">
        <v>2237</v>
      </c>
      <c r="F413" s="588" t="s">
        <v>2238</v>
      </c>
      <c r="G413" s="589"/>
      <c r="H413" s="590">
        <v>45684</v>
      </c>
      <c r="I413" s="588" t="s">
        <v>1585</v>
      </c>
      <c r="J413" s="591">
        <v>1</v>
      </c>
      <c r="K413" s="591">
        <v>180</v>
      </c>
      <c r="L413" s="637">
        <v>180</v>
      </c>
    </row>
    <row r="414" spans="3:12" hidden="1">
      <c r="C414" s="587" t="s">
        <v>2415</v>
      </c>
      <c r="D414" s="606">
        <v>123620</v>
      </c>
      <c r="E414" s="606" t="s">
        <v>2237</v>
      </c>
      <c r="F414" s="588" t="s">
        <v>2238</v>
      </c>
      <c r="G414" s="589"/>
      <c r="H414" s="590">
        <v>45684</v>
      </c>
      <c r="I414" s="588" t="s">
        <v>1585</v>
      </c>
      <c r="J414" s="591">
        <v>1</v>
      </c>
      <c r="K414" s="591">
        <v>180</v>
      </c>
      <c r="L414" s="637">
        <v>180</v>
      </c>
    </row>
    <row r="415" spans="3:12" hidden="1">
      <c r="C415" s="587" t="s">
        <v>2415</v>
      </c>
      <c r="D415" s="606">
        <v>123620</v>
      </c>
      <c r="E415" s="606" t="s">
        <v>2237</v>
      </c>
      <c r="F415" s="588" t="s">
        <v>2238</v>
      </c>
      <c r="G415" s="589"/>
      <c r="H415" s="590">
        <v>45709</v>
      </c>
      <c r="I415" s="588" t="s">
        <v>1585</v>
      </c>
      <c r="J415" s="591">
        <v>1</v>
      </c>
      <c r="K415" s="591">
        <v>180</v>
      </c>
      <c r="L415" s="637">
        <v>180</v>
      </c>
    </row>
    <row r="416" spans="3:12" hidden="1">
      <c r="C416" s="587" t="s">
        <v>2415</v>
      </c>
      <c r="D416" s="606">
        <v>123620</v>
      </c>
      <c r="E416" s="606" t="s">
        <v>2237</v>
      </c>
      <c r="F416" s="588" t="s">
        <v>2238</v>
      </c>
      <c r="G416" s="589"/>
      <c r="H416" s="590">
        <v>45709</v>
      </c>
      <c r="I416" s="588" t="s">
        <v>1585</v>
      </c>
      <c r="J416" s="591">
        <v>1</v>
      </c>
      <c r="K416" s="591">
        <v>180</v>
      </c>
      <c r="L416" s="637">
        <v>180</v>
      </c>
    </row>
    <row r="417" spans="3:12" hidden="1">
      <c r="C417" s="587" t="s">
        <v>2415</v>
      </c>
      <c r="D417" s="606">
        <v>123620</v>
      </c>
      <c r="E417" s="606" t="s">
        <v>2237</v>
      </c>
      <c r="F417" s="588" t="s">
        <v>2238</v>
      </c>
      <c r="G417" s="589"/>
      <c r="H417" s="590">
        <v>45727</v>
      </c>
      <c r="I417" s="588" t="s">
        <v>1585</v>
      </c>
      <c r="J417" s="591">
        <v>2</v>
      </c>
      <c r="K417" s="591">
        <v>180</v>
      </c>
      <c r="L417" s="637">
        <v>360</v>
      </c>
    </row>
    <row r="418" spans="3:12" hidden="1">
      <c r="C418" s="587" t="s">
        <v>2415</v>
      </c>
      <c r="D418" s="606">
        <v>123620</v>
      </c>
      <c r="E418" s="606" t="s">
        <v>2237</v>
      </c>
      <c r="F418" s="588" t="s">
        <v>2238</v>
      </c>
      <c r="G418" s="589"/>
      <c r="H418" s="590">
        <v>45736</v>
      </c>
      <c r="I418" s="588" t="s">
        <v>1585</v>
      </c>
      <c r="J418" s="591">
        <v>1</v>
      </c>
      <c r="K418" s="591">
        <v>180</v>
      </c>
      <c r="L418" s="637">
        <v>180</v>
      </c>
    </row>
    <row r="419" spans="3:12" hidden="1">
      <c r="C419" s="587" t="s">
        <v>2415</v>
      </c>
      <c r="D419" s="606">
        <v>123620</v>
      </c>
      <c r="E419" s="606" t="s">
        <v>2237</v>
      </c>
      <c r="F419" s="588" t="s">
        <v>2238</v>
      </c>
      <c r="G419" s="589"/>
      <c r="H419" s="590">
        <v>45780</v>
      </c>
      <c r="I419" s="588" t="s">
        <v>1585</v>
      </c>
      <c r="J419" s="591">
        <v>1</v>
      </c>
      <c r="K419" s="591">
        <v>180</v>
      </c>
      <c r="L419" s="637">
        <v>180</v>
      </c>
    </row>
    <row r="420" spans="3:12" hidden="1">
      <c r="C420" s="587" t="s">
        <v>2415</v>
      </c>
      <c r="D420" s="606">
        <v>123620</v>
      </c>
      <c r="E420" s="606" t="s">
        <v>2237</v>
      </c>
      <c r="F420" s="588" t="s">
        <v>2238</v>
      </c>
      <c r="G420" s="589"/>
      <c r="H420" s="590">
        <v>45789</v>
      </c>
      <c r="I420" s="588" t="s">
        <v>1585</v>
      </c>
      <c r="J420" s="591">
        <v>1</v>
      </c>
      <c r="K420" s="591">
        <v>180</v>
      </c>
      <c r="L420" s="637">
        <v>180</v>
      </c>
    </row>
    <row r="421" spans="3:12" hidden="1">
      <c r="C421" s="587" t="s">
        <v>2415</v>
      </c>
      <c r="D421" s="606">
        <v>123620</v>
      </c>
      <c r="E421" s="606" t="s">
        <v>2237</v>
      </c>
      <c r="F421" s="588" t="s">
        <v>2238</v>
      </c>
      <c r="G421" s="589"/>
      <c r="H421" s="590">
        <v>45807</v>
      </c>
      <c r="I421" s="588" t="s">
        <v>1585</v>
      </c>
      <c r="J421" s="591">
        <v>2</v>
      </c>
      <c r="K421" s="591">
        <v>180</v>
      </c>
      <c r="L421" s="637">
        <v>360</v>
      </c>
    </row>
    <row r="422" spans="3:12" hidden="1">
      <c r="C422" s="587" t="s">
        <v>2415</v>
      </c>
      <c r="D422" s="606">
        <v>123620</v>
      </c>
      <c r="E422" s="606" t="s">
        <v>2237</v>
      </c>
      <c r="F422" s="588" t="s">
        <v>2238</v>
      </c>
      <c r="G422" s="589"/>
      <c r="H422" s="590">
        <v>45807</v>
      </c>
      <c r="I422" s="588" t="s">
        <v>1585</v>
      </c>
      <c r="J422" s="591">
        <v>1</v>
      </c>
      <c r="K422" s="591">
        <v>180</v>
      </c>
      <c r="L422" s="637">
        <v>180</v>
      </c>
    </row>
    <row r="423" spans="3:12" hidden="1">
      <c r="C423" s="587" t="s">
        <v>2415</v>
      </c>
      <c r="D423" s="606">
        <v>123620</v>
      </c>
      <c r="E423" s="606" t="s">
        <v>2237</v>
      </c>
      <c r="F423" s="588" t="s">
        <v>2238</v>
      </c>
      <c r="G423" s="589"/>
      <c r="H423" s="590">
        <v>45822</v>
      </c>
      <c r="I423" s="588" t="s">
        <v>1585</v>
      </c>
      <c r="J423" s="591">
        <v>1</v>
      </c>
      <c r="K423" s="591">
        <v>180</v>
      </c>
      <c r="L423" s="637">
        <v>180</v>
      </c>
    </row>
    <row r="424" spans="3:12" hidden="1">
      <c r="C424" s="587" t="s">
        <v>2415</v>
      </c>
      <c r="D424" s="606">
        <v>123620</v>
      </c>
      <c r="E424" s="606" t="s">
        <v>2237</v>
      </c>
      <c r="F424" s="588" t="s">
        <v>2238</v>
      </c>
      <c r="G424" s="589"/>
      <c r="H424" s="590">
        <v>45828</v>
      </c>
      <c r="I424" s="588" t="s">
        <v>1585</v>
      </c>
      <c r="J424" s="591">
        <v>1</v>
      </c>
      <c r="K424" s="591">
        <v>180</v>
      </c>
      <c r="L424" s="637">
        <v>180</v>
      </c>
    </row>
    <row r="425" spans="3:12" ht="15" hidden="1" customHeight="1">
      <c r="C425" s="587" t="s">
        <v>2413</v>
      </c>
      <c r="D425" s="606">
        <v>123339</v>
      </c>
      <c r="E425" s="606" t="s">
        <v>2174</v>
      </c>
      <c r="F425" s="588" t="s">
        <v>2280</v>
      </c>
      <c r="G425" s="931" t="s">
        <v>2281</v>
      </c>
      <c r="H425" s="590">
        <v>45475</v>
      </c>
      <c r="I425" s="588" t="s">
        <v>1585</v>
      </c>
      <c r="J425" s="591">
        <v>1</v>
      </c>
      <c r="K425" s="591">
        <v>1000</v>
      </c>
      <c r="L425" s="637">
        <v>1000</v>
      </c>
    </row>
    <row r="426" spans="3:12" hidden="1">
      <c r="C426" s="587" t="s">
        <v>2413</v>
      </c>
      <c r="D426" s="606">
        <v>123339</v>
      </c>
      <c r="E426" s="606" t="s">
        <v>2174</v>
      </c>
      <c r="F426" s="588" t="s">
        <v>2280</v>
      </c>
      <c r="G426" s="589"/>
      <c r="H426" s="590">
        <v>45496</v>
      </c>
      <c r="I426" s="588" t="s">
        <v>1585</v>
      </c>
      <c r="J426" s="591">
        <v>1</v>
      </c>
      <c r="K426" s="591">
        <v>1000</v>
      </c>
      <c r="L426" s="637">
        <v>1000</v>
      </c>
    </row>
    <row r="427" spans="3:12" hidden="1">
      <c r="C427" s="587" t="s">
        <v>2413</v>
      </c>
      <c r="D427" s="606">
        <v>123339</v>
      </c>
      <c r="E427" s="606" t="s">
        <v>2174</v>
      </c>
      <c r="F427" s="588" t="s">
        <v>2280</v>
      </c>
      <c r="G427" s="589"/>
      <c r="H427" s="590">
        <v>45651</v>
      </c>
      <c r="I427" s="588" t="s">
        <v>1585</v>
      </c>
      <c r="J427" s="591">
        <v>2</v>
      </c>
      <c r="K427" s="591">
        <v>1000</v>
      </c>
      <c r="L427" s="637">
        <v>2000</v>
      </c>
    </row>
    <row r="428" spans="3:12" hidden="1">
      <c r="C428" s="587" t="s">
        <v>2413</v>
      </c>
      <c r="D428" s="606">
        <v>123339</v>
      </c>
      <c r="E428" s="606" t="s">
        <v>2174</v>
      </c>
      <c r="F428" s="588" t="s">
        <v>2280</v>
      </c>
      <c r="G428" s="589"/>
      <c r="H428" s="590">
        <v>45663</v>
      </c>
      <c r="I428" s="588" t="s">
        <v>1585</v>
      </c>
      <c r="J428" s="591">
        <v>1</v>
      </c>
      <c r="K428" s="591">
        <v>1000</v>
      </c>
      <c r="L428" s="637">
        <v>1000</v>
      </c>
    </row>
    <row r="429" spans="3:12" hidden="1">
      <c r="C429" s="587" t="s">
        <v>2413</v>
      </c>
      <c r="D429" s="606">
        <v>123339</v>
      </c>
      <c r="E429" s="606" t="s">
        <v>2174</v>
      </c>
      <c r="F429" s="588" t="s">
        <v>2280</v>
      </c>
      <c r="G429" s="589"/>
      <c r="H429" s="590">
        <v>45705</v>
      </c>
      <c r="I429" s="588" t="s">
        <v>1585</v>
      </c>
      <c r="J429" s="591">
        <v>1</v>
      </c>
      <c r="K429" s="591">
        <v>1000</v>
      </c>
      <c r="L429" s="637">
        <v>1000</v>
      </c>
    </row>
    <row r="430" spans="3:12" hidden="1">
      <c r="C430" s="587" t="s">
        <v>2413</v>
      </c>
      <c r="D430" s="606">
        <v>123339</v>
      </c>
      <c r="E430" s="606" t="s">
        <v>2174</v>
      </c>
      <c r="F430" s="588" t="s">
        <v>2280</v>
      </c>
      <c r="G430" s="589"/>
      <c r="H430" s="590">
        <v>45736</v>
      </c>
      <c r="I430" s="588" t="s">
        <v>1585</v>
      </c>
      <c r="J430" s="591">
        <v>1</v>
      </c>
      <c r="K430" s="591">
        <v>1000</v>
      </c>
      <c r="L430" s="637">
        <v>1000</v>
      </c>
    </row>
    <row r="431" spans="3:12" hidden="1">
      <c r="C431" s="587" t="s">
        <v>2413</v>
      </c>
      <c r="D431" s="606">
        <v>123339</v>
      </c>
      <c r="E431" s="606" t="s">
        <v>2174</v>
      </c>
      <c r="F431" s="588" t="s">
        <v>2280</v>
      </c>
      <c r="G431" s="589"/>
      <c r="H431" s="590">
        <v>45772</v>
      </c>
      <c r="I431" s="588" t="s">
        <v>1585</v>
      </c>
      <c r="J431" s="591">
        <v>1</v>
      </c>
      <c r="K431" s="591">
        <v>1000</v>
      </c>
      <c r="L431" s="637">
        <v>1000</v>
      </c>
    </row>
    <row r="432" spans="3:12" hidden="1">
      <c r="C432" s="587" t="s">
        <v>2413</v>
      </c>
      <c r="D432" s="606">
        <v>123339</v>
      </c>
      <c r="E432" s="606" t="s">
        <v>2174</v>
      </c>
      <c r="F432" s="588" t="s">
        <v>2280</v>
      </c>
      <c r="G432" s="589"/>
      <c r="H432" s="590">
        <v>45780</v>
      </c>
      <c r="I432" s="588" t="s">
        <v>1585</v>
      </c>
      <c r="J432" s="591">
        <v>1</v>
      </c>
      <c r="K432" s="591">
        <v>1000</v>
      </c>
      <c r="L432" s="637">
        <v>1000</v>
      </c>
    </row>
    <row r="433" spans="3:12" hidden="1">
      <c r="C433" s="587" t="s">
        <v>2413</v>
      </c>
      <c r="D433" s="606">
        <v>123339</v>
      </c>
      <c r="E433" s="606" t="s">
        <v>2174</v>
      </c>
      <c r="F433" s="588" t="s">
        <v>2280</v>
      </c>
      <c r="G433" s="589"/>
      <c r="H433" s="590">
        <v>45824</v>
      </c>
      <c r="I433" s="588" t="s">
        <v>1585</v>
      </c>
      <c r="J433" s="591">
        <v>1</v>
      </c>
      <c r="K433" s="591">
        <v>1000</v>
      </c>
      <c r="L433" s="637">
        <v>1000</v>
      </c>
    </row>
    <row r="434" spans="3:12" ht="15" hidden="1" customHeight="1">
      <c r="C434" s="587" t="s">
        <v>2411</v>
      </c>
      <c r="D434" s="606">
        <v>122962</v>
      </c>
      <c r="E434" s="606" t="s">
        <v>2288</v>
      </c>
      <c r="F434" s="588" t="s">
        <v>2238</v>
      </c>
      <c r="G434" s="931" t="s">
        <v>2371</v>
      </c>
      <c r="H434" s="590">
        <v>45507</v>
      </c>
      <c r="I434" s="588" t="s">
        <v>1585</v>
      </c>
      <c r="J434" s="591">
        <v>1</v>
      </c>
      <c r="K434" s="591">
        <v>1000</v>
      </c>
      <c r="L434" s="637">
        <v>1000</v>
      </c>
    </row>
    <row r="435" spans="3:12" hidden="1">
      <c r="C435" s="587" t="s">
        <v>2411</v>
      </c>
      <c r="D435" s="606">
        <v>122962</v>
      </c>
      <c r="E435" s="606" t="s">
        <v>2288</v>
      </c>
      <c r="F435" s="588" t="s">
        <v>2238</v>
      </c>
      <c r="G435" s="589"/>
      <c r="H435" s="590">
        <v>45541</v>
      </c>
      <c r="I435" s="588" t="s">
        <v>1585</v>
      </c>
      <c r="J435" s="591">
        <v>1</v>
      </c>
      <c r="K435" s="591">
        <v>1000</v>
      </c>
      <c r="L435" s="637">
        <v>1000</v>
      </c>
    </row>
    <row r="436" spans="3:12" hidden="1">
      <c r="C436" s="587" t="s">
        <v>2411</v>
      </c>
      <c r="D436" s="606">
        <v>122962</v>
      </c>
      <c r="E436" s="606" t="s">
        <v>2288</v>
      </c>
      <c r="F436" s="588" t="s">
        <v>2238</v>
      </c>
      <c r="G436" s="589"/>
      <c r="H436" s="590">
        <v>45585</v>
      </c>
      <c r="I436" s="588" t="s">
        <v>1585</v>
      </c>
      <c r="J436" s="591">
        <v>1</v>
      </c>
      <c r="K436" s="591">
        <v>1000</v>
      </c>
      <c r="L436" s="637">
        <v>1000</v>
      </c>
    </row>
    <row r="437" spans="3:12" hidden="1">
      <c r="C437" s="587" t="s">
        <v>2411</v>
      </c>
      <c r="D437" s="606">
        <v>122962</v>
      </c>
      <c r="E437" s="606" t="s">
        <v>2288</v>
      </c>
      <c r="F437" s="588" t="s">
        <v>2238</v>
      </c>
      <c r="G437" s="589"/>
      <c r="H437" s="590">
        <v>45634</v>
      </c>
      <c r="I437" s="588" t="s">
        <v>1585</v>
      </c>
      <c r="J437" s="591">
        <v>1</v>
      </c>
      <c r="K437" s="591">
        <v>1000</v>
      </c>
      <c r="L437" s="637">
        <v>1000</v>
      </c>
    </row>
    <row r="438" spans="3:12" hidden="1">
      <c r="C438" s="587" t="s">
        <v>2411</v>
      </c>
      <c r="D438" s="606">
        <v>122962</v>
      </c>
      <c r="E438" s="606" t="s">
        <v>2288</v>
      </c>
      <c r="F438" s="588" t="s">
        <v>2238</v>
      </c>
      <c r="G438" s="589"/>
      <c r="H438" s="590">
        <v>45664</v>
      </c>
      <c r="I438" s="588" t="s">
        <v>1585</v>
      </c>
      <c r="J438" s="591">
        <v>1</v>
      </c>
      <c r="K438" s="591">
        <v>1000</v>
      </c>
      <c r="L438" s="637">
        <v>1000</v>
      </c>
    </row>
    <row r="439" spans="3:12" hidden="1">
      <c r="C439" s="587" t="s">
        <v>2411</v>
      </c>
      <c r="D439" s="606">
        <v>122962</v>
      </c>
      <c r="E439" s="606" t="s">
        <v>2288</v>
      </c>
      <c r="F439" s="588" t="s">
        <v>2238</v>
      </c>
      <c r="G439" s="589"/>
      <c r="H439" s="590">
        <v>45696</v>
      </c>
      <c r="I439" s="588" t="s">
        <v>1585</v>
      </c>
      <c r="J439" s="591">
        <v>1</v>
      </c>
      <c r="K439" s="591">
        <v>1000</v>
      </c>
      <c r="L439" s="637">
        <v>1000</v>
      </c>
    </row>
    <row r="440" spans="3:12" hidden="1">
      <c r="C440" s="587" t="s">
        <v>2411</v>
      </c>
      <c r="D440" s="606">
        <v>122962</v>
      </c>
      <c r="E440" s="606" t="s">
        <v>2288</v>
      </c>
      <c r="F440" s="588" t="s">
        <v>2238</v>
      </c>
      <c r="G440" s="589"/>
      <c r="H440" s="590">
        <v>45711</v>
      </c>
      <c r="I440" s="588" t="s">
        <v>1585</v>
      </c>
      <c r="J440" s="591">
        <v>1</v>
      </c>
      <c r="K440" s="591">
        <v>1000</v>
      </c>
      <c r="L440" s="637">
        <v>1000</v>
      </c>
    </row>
    <row r="441" spans="3:12" hidden="1">
      <c r="C441" s="587" t="s">
        <v>2411</v>
      </c>
      <c r="D441" s="606">
        <v>122962</v>
      </c>
      <c r="E441" s="606" t="s">
        <v>2288</v>
      </c>
      <c r="F441" s="588" t="s">
        <v>2238</v>
      </c>
      <c r="G441" s="589"/>
      <c r="H441" s="590">
        <v>45716</v>
      </c>
      <c r="I441" s="588" t="s">
        <v>1585</v>
      </c>
      <c r="J441" s="591">
        <v>1</v>
      </c>
      <c r="K441" s="591">
        <v>1000</v>
      </c>
      <c r="L441" s="637">
        <v>1000</v>
      </c>
    </row>
    <row r="442" spans="3:12" hidden="1">
      <c r="C442" s="587" t="s">
        <v>2411</v>
      </c>
      <c r="D442" s="606">
        <v>122962</v>
      </c>
      <c r="E442" s="606" t="s">
        <v>2288</v>
      </c>
      <c r="F442" s="588" t="s">
        <v>2238</v>
      </c>
      <c r="G442" s="589"/>
      <c r="H442" s="590">
        <v>45758</v>
      </c>
      <c r="I442" s="588" t="s">
        <v>1585</v>
      </c>
      <c r="J442" s="591">
        <v>1</v>
      </c>
      <c r="K442" s="591">
        <v>1000</v>
      </c>
      <c r="L442" s="637">
        <v>1000</v>
      </c>
    </row>
    <row r="443" spans="3:12" ht="15" hidden="1" customHeight="1">
      <c r="C443" s="587" t="s">
        <v>2409</v>
      </c>
      <c r="D443" s="606">
        <v>122929</v>
      </c>
      <c r="E443" s="606" t="s">
        <v>2249</v>
      </c>
      <c r="F443" s="588" t="s">
        <v>2238</v>
      </c>
      <c r="G443" s="931" t="s">
        <v>2274</v>
      </c>
      <c r="H443" s="590">
        <v>45484</v>
      </c>
      <c r="I443" s="588" t="s">
        <v>1585</v>
      </c>
      <c r="J443" s="591">
        <v>1</v>
      </c>
      <c r="K443" s="591">
        <v>1000</v>
      </c>
      <c r="L443" s="637">
        <v>1000</v>
      </c>
    </row>
    <row r="444" spans="3:12" hidden="1">
      <c r="C444" s="587" t="s">
        <v>2409</v>
      </c>
      <c r="D444" s="606">
        <v>122929</v>
      </c>
      <c r="E444" s="606" t="s">
        <v>2249</v>
      </c>
      <c r="F444" s="588" t="s">
        <v>2238</v>
      </c>
      <c r="G444" s="589"/>
      <c r="H444" s="590">
        <v>45502</v>
      </c>
      <c r="I444" s="588" t="s">
        <v>1585</v>
      </c>
      <c r="J444" s="591">
        <v>1</v>
      </c>
      <c r="K444" s="591">
        <v>1000</v>
      </c>
      <c r="L444" s="637">
        <v>1000</v>
      </c>
    </row>
    <row r="445" spans="3:12" hidden="1">
      <c r="C445" s="587" t="s">
        <v>2409</v>
      </c>
      <c r="D445" s="606">
        <v>122929</v>
      </c>
      <c r="E445" s="606" t="s">
        <v>2249</v>
      </c>
      <c r="F445" s="588" t="s">
        <v>2238</v>
      </c>
      <c r="G445" s="589"/>
      <c r="H445" s="590">
        <v>45546</v>
      </c>
      <c r="I445" s="588" t="s">
        <v>1585</v>
      </c>
      <c r="J445" s="591">
        <v>1</v>
      </c>
      <c r="K445" s="591">
        <v>1000</v>
      </c>
      <c r="L445" s="637">
        <v>1000</v>
      </c>
    </row>
    <row r="446" spans="3:12" hidden="1">
      <c r="C446" s="587" t="s">
        <v>2409</v>
      </c>
      <c r="D446" s="606">
        <v>122929</v>
      </c>
      <c r="E446" s="606" t="s">
        <v>2249</v>
      </c>
      <c r="F446" s="588" t="s">
        <v>2238</v>
      </c>
      <c r="G446" s="589"/>
      <c r="H446" s="590">
        <v>45558</v>
      </c>
      <c r="I446" s="588" t="s">
        <v>1585</v>
      </c>
      <c r="J446" s="591">
        <v>1</v>
      </c>
      <c r="K446" s="591">
        <v>1000</v>
      </c>
      <c r="L446" s="637">
        <v>1000</v>
      </c>
    </row>
    <row r="447" spans="3:12" hidden="1">
      <c r="C447" s="587" t="s">
        <v>2409</v>
      </c>
      <c r="D447" s="606">
        <v>122929</v>
      </c>
      <c r="E447" s="606" t="s">
        <v>2249</v>
      </c>
      <c r="F447" s="588" t="s">
        <v>2238</v>
      </c>
      <c r="G447" s="589"/>
      <c r="H447" s="590">
        <v>45582</v>
      </c>
      <c r="I447" s="588" t="s">
        <v>1585</v>
      </c>
      <c r="J447" s="591">
        <v>1</v>
      </c>
      <c r="K447" s="591">
        <v>1000</v>
      </c>
      <c r="L447" s="637">
        <v>1000</v>
      </c>
    </row>
    <row r="448" spans="3:12" hidden="1">
      <c r="C448" s="587" t="s">
        <v>2409</v>
      </c>
      <c r="D448" s="606">
        <v>122929</v>
      </c>
      <c r="E448" s="606" t="s">
        <v>2249</v>
      </c>
      <c r="F448" s="588" t="s">
        <v>2238</v>
      </c>
      <c r="G448" s="589"/>
      <c r="H448" s="590">
        <v>45614</v>
      </c>
      <c r="I448" s="588" t="s">
        <v>1585</v>
      </c>
      <c r="J448" s="591">
        <v>1</v>
      </c>
      <c r="K448" s="591">
        <v>1000</v>
      </c>
      <c r="L448" s="637">
        <v>1000</v>
      </c>
    </row>
    <row r="449" spans="3:12" hidden="1">
      <c r="C449" s="587" t="s">
        <v>2409</v>
      </c>
      <c r="D449" s="606">
        <v>122929</v>
      </c>
      <c r="E449" s="606" t="s">
        <v>2249</v>
      </c>
      <c r="F449" s="588" t="s">
        <v>2238</v>
      </c>
      <c r="G449" s="589"/>
      <c r="H449" s="590">
        <v>45648</v>
      </c>
      <c r="I449" s="588" t="s">
        <v>1585</v>
      </c>
      <c r="J449" s="591">
        <v>1</v>
      </c>
      <c r="K449" s="591">
        <v>1000</v>
      </c>
      <c r="L449" s="637">
        <v>1000</v>
      </c>
    </row>
    <row r="450" spans="3:12" hidden="1">
      <c r="C450" s="587" t="s">
        <v>2409</v>
      </c>
      <c r="D450" s="606">
        <v>122929</v>
      </c>
      <c r="E450" s="606" t="s">
        <v>2249</v>
      </c>
      <c r="F450" s="588" t="s">
        <v>2238</v>
      </c>
      <c r="G450" s="589"/>
      <c r="H450" s="590">
        <v>45696</v>
      </c>
      <c r="I450" s="588" t="s">
        <v>1585</v>
      </c>
      <c r="J450" s="591">
        <v>2</v>
      </c>
      <c r="K450" s="591">
        <v>1000</v>
      </c>
      <c r="L450" s="637">
        <v>2000</v>
      </c>
    </row>
    <row r="451" spans="3:12" hidden="1">
      <c r="C451" s="587" t="s">
        <v>2409</v>
      </c>
      <c r="D451" s="606">
        <v>122929</v>
      </c>
      <c r="E451" s="606" t="s">
        <v>2249</v>
      </c>
      <c r="F451" s="588" t="s">
        <v>2238</v>
      </c>
      <c r="G451" s="589"/>
      <c r="H451" s="590">
        <v>45716</v>
      </c>
      <c r="I451" s="588" t="s">
        <v>1585</v>
      </c>
      <c r="J451" s="591">
        <v>1</v>
      </c>
      <c r="K451" s="591">
        <v>1000</v>
      </c>
      <c r="L451" s="637">
        <v>1000</v>
      </c>
    </row>
    <row r="452" spans="3:12" hidden="1">
      <c r="C452" s="587" t="s">
        <v>2409</v>
      </c>
      <c r="D452" s="606">
        <v>122929</v>
      </c>
      <c r="E452" s="606" t="s">
        <v>2249</v>
      </c>
      <c r="F452" s="588" t="s">
        <v>2238</v>
      </c>
      <c r="G452" s="589"/>
      <c r="H452" s="590">
        <v>45760</v>
      </c>
      <c r="I452" s="588" t="s">
        <v>1585</v>
      </c>
      <c r="J452" s="591">
        <v>1</v>
      </c>
      <c r="K452" s="591">
        <v>1000</v>
      </c>
      <c r="L452" s="637">
        <v>1000</v>
      </c>
    </row>
    <row r="453" spans="3:12" hidden="1">
      <c r="C453" s="587" t="s">
        <v>2409</v>
      </c>
      <c r="D453" s="606">
        <v>122929</v>
      </c>
      <c r="E453" s="606" t="s">
        <v>2249</v>
      </c>
      <c r="F453" s="588" t="s">
        <v>2238</v>
      </c>
      <c r="G453" s="589"/>
      <c r="H453" s="590">
        <v>45830</v>
      </c>
      <c r="I453" s="588" t="s">
        <v>1585</v>
      </c>
      <c r="J453" s="591">
        <v>1</v>
      </c>
      <c r="K453" s="591">
        <v>1000</v>
      </c>
      <c r="L453" s="637">
        <v>1000</v>
      </c>
    </row>
    <row r="454" spans="3:12" hidden="1">
      <c r="C454" s="587" t="s">
        <v>2409</v>
      </c>
      <c r="D454" s="606">
        <v>122929</v>
      </c>
      <c r="E454" s="606" t="s">
        <v>2249</v>
      </c>
      <c r="F454" s="588" t="s">
        <v>2238</v>
      </c>
      <c r="G454" s="589"/>
      <c r="H454" s="590">
        <v>45836</v>
      </c>
      <c r="I454" s="588" t="s">
        <v>1585</v>
      </c>
      <c r="J454" s="591">
        <v>1</v>
      </c>
      <c r="K454" s="591">
        <v>1000</v>
      </c>
      <c r="L454" s="637">
        <v>1000</v>
      </c>
    </row>
    <row r="455" spans="3:12" ht="15" hidden="1" customHeight="1">
      <c r="C455" s="587" t="s">
        <v>2407</v>
      </c>
      <c r="D455" s="606">
        <v>122926</v>
      </c>
      <c r="E455" s="606" t="s">
        <v>2249</v>
      </c>
      <c r="F455" s="588" t="s">
        <v>2238</v>
      </c>
      <c r="G455" s="931" t="s">
        <v>2274</v>
      </c>
      <c r="H455" s="590">
        <v>45475</v>
      </c>
      <c r="I455" s="588" t="s">
        <v>1585</v>
      </c>
      <c r="J455" s="591">
        <v>1</v>
      </c>
      <c r="K455" s="591">
        <v>1000</v>
      </c>
      <c r="L455" s="637">
        <v>1000</v>
      </c>
    </row>
    <row r="456" spans="3:12" hidden="1">
      <c r="C456" s="587" t="s">
        <v>2407</v>
      </c>
      <c r="D456" s="606">
        <v>122926</v>
      </c>
      <c r="E456" s="606" t="s">
        <v>2249</v>
      </c>
      <c r="F456" s="588" t="s">
        <v>2238</v>
      </c>
      <c r="G456" s="589"/>
      <c r="H456" s="590">
        <v>45482</v>
      </c>
      <c r="I456" s="588" t="s">
        <v>1585</v>
      </c>
      <c r="J456" s="591">
        <v>1</v>
      </c>
      <c r="K456" s="591">
        <v>1000</v>
      </c>
      <c r="L456" s="637">
        <v>1000</v>
      </c>
    </row>
    <row r="457" spans="3:12" hidden="1">
      <c r="C457" s="587" t="s">
        <v>2407</v>
      </c>
      <c r="D457" s="606">
        <v>122926</v>
      </c>
      <c r="E457" s="606" t="s">
        <v>2249</v>
      </c>
      <c r="F457" s="588" t="s">
        <v>2238</v>
      </c>
      <c r="G457" s="589"/>
      <c r="H457" s="590">
        <v>45484</v>
      </c>
      <c r="I457" s="588" t="s">
        <v>1585</v>
      </c>
      <c r="J457" s="591">
        <v>1</v>
      </c>
      <c r="K457" s="591">
        <v>1000</v>
      </c>
      <c r="L457" s="637">
        <v>1000</v>
      </c>
    </row>
    <row r="458" spans="3:12" hidden="1">
      <c r="C458" s="587" t="s">
        <v>2407</v>
      </c>
      <c r="D458" s="606">
        <v>122926</v>
      </c>
      <c r="E458" s="606" t="s">
        <v>2249</v>
      </c>
      <c r="F458" s="588" t="s">
        <v>2238</v>
      </c>
      <c r="G458" s="589"/>
      <c r="H458" s="590">
        <v>45504</v>
      </c>
      <c r="I458" s="588" t="s">
        <v>1585</v>
      </c>
      <c r="J458" s="591">
        <v>1</v>
      </c>
      <c r="K458" s="591">
        <v>1000</v>
      </c>
      <c r="L458" s="637">
        <v>1000</v>
      </c>
    </row>
    <row r="459" spans="3:12" hidden="1">
      <c r="C459" s="587" t="s">
        <v>2407</v>
      </c>
      <c r="D459" s="606">
        <v>122926</v>
      </c>
      <c r="E459" s="606" t="s">
        <v>2249</v>
      </c>
      <c r="F459" s="588" t="s">
        <v>2238</v>
      </c>
      <c r="G459" s="589"/>
      <c r="H459" s="590">
        <v>45522</v>
      </c>
      <c r="I459" s="588" t="s">
        <v>1585</v>
      </c>
      <c r="J459" s="591">
        <v>1</v>
      </c>
      <c r="K459" s="591">
        <v>1000</v>
      </c>
      <c r="L459" s="637">
        <v>1000</v>
      </c>
    </row>
    <row r="460" spans="3:12" hidden="1">
      <c r="C460" s="587" t="s">
        <v>2407</v>
      </c>
      <c r="D460" s="606">
        <v>122926</v>
      </c>
      <c r="E460" s="606" t="s">
        <v>2249</v>
      </c>
      <c r="F460" s="588" t="s">
        <v>2238</v>
      </c>
      <c r="G460" s="589"/>
      <c r="H460" s="590">
        <v>45580</v>
      </c>
      <c r="I460" s="588" t="s">
        <v>1585</v>
      </c>
      <c r="J460" s="591">
        <v>1</v>
      </c>
      <c r="K460" s="591">
        <v>1000</v>
      </c>
      <c r="L460" s="637">
        <v>1000</v>
      </c>
    </row>
    <row r="461" spans="3:12" hidden="1">
      <c r="C461" s="587" t="s">
        <v>2407</v>
      </c>
      <c r="D461" s="606">
        <v>122926</v>
      </c>
      <c r="E461" s="606" t="s">
        <v>2249</v>
      </c>
      <c r="F461" s="588" t="s">
        <v>2238</v>
      </c>
      <c r="G461" s="589"/>
      <c r="H461" s="590">
        <v>45610</v>
      </c>
      <c r="I461" s="588" t="s">
        <v>1585</v>
      </c>
      <c r="J461" s="591">
        <v>1</v>
      </c>
      <c r="K461" s="591">
        <v>1000</v>
      </c>
      <c r="L461" s="637">
        <v>1000</v>
      </c>
    </row>
    <row r="462" spans="3:12" hidden="1">
      <c r="C462" s="587" t="s">
        <v>2407</v>
      </c>
      <c r="D462" s="606">
        <v>122926</v>
      </c>
      <c r="E462" s="606" t="s">
        <v>2249</v>
      </c>
      <c r="F462" s="588" t="s">
        <v>2238</v>
      </c>
      <c r="G462" s="589"/>
      <c r="H462" s="590">
        <v>45651</v>
      </c>
      <c r="I462" s="588" t="s">
        <v>1585</v>
      </c>
      <c r="J462" s="591">
        <v>1</v>
      </c>
      <c r="K462" s="591">
        <v>1000</v>
      </c>
      <c r="L462" s="637">
        <v>1000</v>
      </c>
    </row>
    <row r="463" spans="3:12" hidden="1">
      <c r="C463" s="587" t="s">
        <v>2407</v>
      </c>
      <c r="D463" s="606">
        <v>122926</v>
      </c>
      <c r="E463" s="606" t="s">
        <v>2249</v>
      </c>
      <c r="F463" s="588" t="s">
        <v>2238</v>
      </c>
      <c r="G463" s="589"/>
      <c r="H463" s="590">
        <v>45760</v>
      </c>
      <c r="I463" s="588" t="s">
        <v>1585</v>
      </c>
      <c r="J463" s="591">
        <v>1</v>
      </c>
      <c r="K463" s="591">
        <v>1000</v>
      </c>
      <c r="L463" s="637">
        <v>1000</v>
      </c>
    </row>
    <row r="464" spans="3:12" hidden="1">
      <c r="C464" s="587" t="s">
        <v>2407</v>
      </c>
      <c r="D464" s="606">
        <v>122926</v>
      </c>
      <c r="E464" s="606" t="s">
        <v>2249</v>
      </c>
      <c r="F464" s="588" t="s">
        <v>2238</v>
      </c>
      <c r="G464" s="589"/>
      <c r="H464" s="590">
        <v>45781</v>
      </c>
      <c r="I464" s="588" t="s">
        <v>1585</v>
      </c>
      <c r="J464" s="591">
        <v>1</v>
      </c>
      <c r="K464" s="591">
        <v>1000</v>
      </c>
      <c r="L464" s="637">
        <v>1000</v>
      </c>
    </row>
    <row r="465" spans="3:12" hidden="1">
      <c r="C465" s="587" t="s">
        <v>2407</v>
      </c>
      <c r="D465" s="606">
        <v>122926</v>
      </c>
      <c r="E465" s="606" t="s">
        <v>2249</v>
      </c>
      <c r="F465" s="588" t="s">
        <v>2238</v>
      </c>
      <c r="G465" s="589"/>
      <c r="H465" s="590">
        <v>45812</v>
      </c>
      <c r="I465" s="588" t="s">
        <v>1585</v>
      </c>
      <c r="J465" s="591">
        <v>1</v>
      </c>
      <c r="K465" s="591">
        <v>1000</v>
      </c>
      <c r="L465" s="637">
        <v>1000</v>
      </c>
    </row>
    <row r="466" spans="3:12" hidden="1">
      <c r="C466" s="587" t="s">
        <v>2407</v>
      </c>
      <c r="D466" s="606">
        <v>122926</v>
      </c>
      <c r="E466" s="606" t="s">
        <v>2249</v>
      </c>
      <c r="F466" s="588" t="s">
        <v>2238</v>
      </c>
      <c r="G466" s="589"/>
      <c r="H466" s="590">
        <v>45812</v>
      </c>
      <c r="I466" s="588" t="s">
        <v>1585</v>
      </c>
      <c r="J466" s="591">
        <v>1</v>
      </c>
      <c r="K466" s="591">
        <v>1000</v>
      </c>
      <c r="L466" s="637">
        <v>1000</v>
      </c>
    </row>
    <row r="467" spans="3:12" ht="15" hidden="1" customHeight="1">
      <c r="C467" s="587" t="s">
        <v>2405</v>
      </c>
      <c r="D467" s="606">
        <v>122718</v>
      </c>
      <c r="E467" s="606" t="s">
        <v>2237</v>
      </c>
      <c r="F467" s="588" t="s">
        <v>2238</v>
      </c>
      <c r="G467" s="931" t="s">
        <v>2281</v>
      </c>
      <c r="H467" s="590">
        <v>45620</v>
      </c>
      <c r="I467" s="588" t="s">
        <v>1585</v>
      </c>
      <c r="J467" s="591">
        <v>2</v>
      </c>
      <c r="K467" s="591">
        <v>18</v>
      </c>
      <c r="L467" s="637">
        <v>36</v>
      </c>
    </row>
    <row r="468" spans="3:12" hidden="1">
      <c r="C468" s="587" t="s">
        <v>2405</v>
      </c>
      <c r="D468" s="606">
        <v>122718</v>
      </c>
      <c r="E468" s="606" t="s">
        <v>2237</v>
      </c>
      <c r="F468" s="588" t="s">
        <v>2238</v>
      </c>
      <c r="G468" s="589"/>
      <c r="H468" s="590">
        <v>45741</v>
      </c>
      <c r="I468" s="588" t="s">
        <v>1585</v>
      </c>
      <c r="J468" s="591">
        <v>1</v>
      </c>
      <c r="K468" s="591">
        <v>18</v>
      </c>
      <c r="L468" s="637">
        <v>18</v>
      </c>
    </row>
    <row r="469" spans="3:12" ht="15" hidden="1" customHeight="1">
      <c r="C469" s="587" t="s">
        <v>2403</v>
      </c>
      <c r="D469" s="606">
        <v>122716</v>
      </c>
      <c r="E469" s="606" t="s">
        <v>2249</v>
      </c>
      <c r="F469" s="588" t="s">
        <v>2238</v>
      </c>
      <c r="G469" s="930" t="s">
        <v>2239</v>
      </c>
      <c r="H469" s="590">
        <v>45811</v>
      </c>
      <c r="I469" s="588" t="s">
        <v>1585</v>
      </c>
      <c r="J469" s="591">
        <v>1</v>
      </c>
      <c r="K469" s="591">
        <v>1000</v>
      </c>
      <c r="L469" s="637">
        <v>1000</v>
      </c>
    </row>
    <row r="470" spans="3:12" ht="15" hidden="1" customHeight="1">
      <c r="C470" s="587" t="s">
        <v>2401</v>
      </c>
      <c r="D470" s="606">
        <v>122561</v>
      </c>
      <c r="E470" s="606" t="s">
        <v>2243</v>
      </c>
      <c r="F470" s="588" t="s">
        <v>2238</v>
      </c>
      <c r="G470" s="931" t="s">
        <v>2239</v>
      </c>
      <c r="H470" s="590">
        <v>45545</v>
      </c>
      <c r="I470" s="588" t="s">
        <v>1585</v>
      </c>
      <c r="J470" s="591">
        <v>2</v>
      </c>
      <c r="K470" s="591">
        <v>20</v>
      </c>
      <c r="L470" s="637">
        <v>40</v>
      </c>
    </row>
    <row r="471" spans="3:12" hidden="1">
      <c r="C471" s="587" t="s">
        <v>2401</v>
      </c>
      <c r="D471" s="606">
        <v>122561</v>
      </c>
      <c r="E471" s="606" t="s">
        <v>2243</v>
      </c>
      <c r="F471" s="588" t="s">
        <v>2238</v>
      </c>
      <c r="G471" s="589"/>
      <c r="H471" s="590">
        <v>45718</v>
      </c>
      <c r="I471" s="588" t="s">
        <v>1585</v>
      </c>
      <c r="J471" s="591">
        <v>1</v>
      </c>
      <c r="K471" s="591">
        <v>20</v>
      </c>
      <c r="L471" s="637">
        <v>20</v>
      </c>
    </row>
    <row r="472" spans="3:12" hidden="1">
      <c r="C472" s="587" t="s">
        <v>2401</v>
      </c>
      <c r="D472" s="606">
        <v>122561</v>
      </c>
      <c r="E472" s="606" t="s">
        <v>2243</v>
      </c>
      <c r="F472" s="588" t="s">
        <v>2238</v>
      </c>
      <c r="G472" s="589"/>
      <c r="H472" s="590">
        <v>45747</v>
      </c>
      <c r="I472" s="588" t="s">
        <v>1585</v>
      </c>
      <c r="J472" s="591">
        <v>1</v>
      </c>
      <c r="K472" s="591">
        <v>20</v>
      </c>
      <c r="L472" s="637">
        <v>20</v>
      </c>
    </row>
    <row r="473" spans="3:12" hidden="1">
      <c r="C473" s="587" t="s">
        <v>2401</v>
      </c>
      <c r="D473" s="606">
        <v>122561</v>
      </c>
      <c r="E473" s="606" t="s">
        <v>2243</v>
      </c>
      <c r="F473" s="588" t="s">
        <v>2238</v>
      </c>
      <c r="G473" s="589"/>
      <c r="H473" s="590">
        <v>45766</v>
      </c>
      <c r="I473" s="588" t="s">
        <v>1585</v>
      </c>
      <c r="J473" s="591">
        <v>1</v>
      </c>
      <c r="K473" s="591">
        <v>20</v>
      </c>
      <c r="L473" s="637">
        <v>20</v>
      </c>
    </row>
    <row r="474" spans="3:12" hidden="1">
      <c r="C474" s="587" t="s">
        <v>2401</v>
      </c>
      <c r="D474" s="606">
        <v>122561</v>
      </c>
      <c r="E474" s="606" t="s">
        <v>2243</v>
      </c>
      <c r="F474" s="588" t="s">
        <v>2238</v>
      </c>
      <c r="G474" s="589"/>
      <c r="H474" s="590">
        <v>45784</v>
      </c>
      <c r="I474" s="588" t="s">
        <v>1585</v>
      </c>
      <c r="J474" s="591">
        <v>1</v>
      </c>
      <c r="K474" s="591">
        <v>20</v>
      </c>
      <c r="L474" s="637">
        <v>20</v>
      </c>
    </row>
    <row r="475" spans="3:12" hidden="1">
      <c r="C475" s="587" t="s">
        <v>2401</v>
      </c>
      <c r="D475" s="606">
        <v>122561</v>
      </c>
      <c r="E475" s="606" t="s">
        <v>2243</v>
      </c>
      <c r="F475" s="588" t="s">
        <v>2238</v>
      </c>
      <c r="G475" s="589"/>
      <c r="H475" s="590">
        <v>45789</v>
      </c>
      <c r="I475" s="588" t="s">
        <v>1585</v>
      </c>
      <c r="J475" s="591">
        <v>1</v>
      </c>
      <c r="K475" s="591">
        <v>20</v>
      </c>
      <c r="L475" s="637">
        <v>20</v>
      </c>
    </row>
    <row r="476" spans="3:12" hidden="1">
      <c r="C476" s="587" t="s">
        <v>2401</v>
      </c>
      <c r="D476" s="606">
        <v>122561</v>
      </c>
      <c r="E476" s="606" t="s">
        <v>2243</v>
      </c>
      <c r="F476" s="588" t="s">
        <v>2238</v>
      </c>
      <c r="G476" s="589"/>
      <c r="H476" s="590">
        <v>45792</v>
      </c>
      <c r="I476" s="588" t="s">
        <v>1585</v>
      </c>
      <c r="J476" s="591">
        <v>1</v>
      </c>
      <c r="K476" s="591">
        <v>20</v>
      </c>
      <c r="L476" s="637">
        <v>20</v>
      </c>
    </row>
    <row r="477" spans="3:12" hidden="1">
      <c r="C477" s="587" t="s">
        <v>2401</v>
      </c>
      <c r="D477" s="606">
        <v>122561</v>
      </c>
      <c r="E477" s="606" t="s">
        <v>2243</v>
      </c>
      <c r="F477" s="588" t="s">
        <v>2238</v>
      </c>
      <c r="G477" s="589"/>
      <c r="H477" s="590">
        <v>45838</v>
      </c>
      <c r="I477" s="588" t="s">
        <v>1585</v>
      </c>
      <c r="J477" s="591">
        <v>1</v>
      </c>
      <c r="K477" s="591">
        <v>20</v>
      </c>
      <c r="L477" s="637">
        <v>20</v>
      </c>
    </row>
    <row r="478" spans="3:12" ht="15" hidden="1" customHeight="1">
      <c r="C478" s="587" t="s">
        <v>2399</v>
      </c>
      <c r="D478" s="606">
        <v>122449</v>
      </c>
      <c r="E478" s="606" t="s">
        <v>2237</v>
      </c>
      <c r="F478" s="588" t="s">
        <v>2238</v>
      </c>
      <c r="G478" s="930" t="s">
        <v>2281</v>
      </c>
      <c r="H478" s="590">
        <v>45766</v>
      </c>
      <c r="I478" s="588" t="s">
        <v>1585</v>
      </c>
      <c r="J478" s="591">
        <v>24</v>
      </c>
      <c r="K478" s="649">
        <v>0.42</v>
      </c>
      <c r="L478" s="650">
        <v>10.08</v>
      </c>
    </row>
    <row r="479" spans="3:12" ht="15" hidden="1" customHeight="1">
      <c r="C479" s="587" t="s">
        <v>2397</v>
      </c>
      <c r="D479" s="606">
        <v>121358</v>
      </c>
      <c r="E479" s="606" t="s">
        <v>2243</v>
      </c>
      <c r="F479" s="588" t="s">
        <v>2238</v>
      </c>
      <c r="G479" s="588" t="s">
        <v>2239</v>
      </c>
      <c r="H479" s="590">
        <v>45838</v>
      </c>
      <c r="I479" s="588" t="s">
        <v>1585</v>
      </c>
      <c r="J479" s="591">
        <v>1</v>
      </c>
      <c r="K479" s="591">
        <v>20</v>
      </c>
      <c r="L479" s="637">
        <v>20</v>
      </c>
    </row>
    <row r="480" spans="3:12" ht="15" hidden="1" customHeight="1">
      <c r="C480" s="920" t="s">
        <v>2395</v>
      </c>
      <c r="D480" s="923">
        <v>121354</v>
      </c>
      <c r="E480" s="923" t="s">
        <v>2249</v>
      </c>
      <c r="F480" s="926" t="s">
        <v>2238</v>
      </c>
      <c r="G480" s="926" t="s">
        <v>2371</v>
      </c>
      <c r="H480" s="934">
        <v>45512</v>
      </c>
      <c r="I480" s="926" t="s">
        <v>1585</v>
      </c>
      <c r="J480" s="936">
        <v>1</v>
      </c>
      <c r="K480" s="936">
        <v>1000</v>
      </c>
      <c r="L480" s="942">
        <v>1000</v>
      </c>
    </row>
    <row r="481" spans="3:12" hidden="1">
      <c r="C481" s="582" t="s">
        <v>2393</v>
      </c>
      <c r="D481" s="605">
        <v>120407</v>
      </c>
      <c r="E481" s="605" t="s">
        <v>2168</v>
      </c>
      <c r="F481" s="583" t="s">
        <v>2238</v>
      </c>
      <c r="G481" s="584" t="s">
        <v>2281</v>
      </c>
      <c r="H481" s="585">
        <v>45484</v>
      </c>
      <c r="I481" s="583" t="s">
        <v>1585</v>
      </c>
      <c r="J481" s="586">
        <v>1000</v>
      </c>
      <c r="K481" s="586">
        <v>1000</v>
      </c>
      <c r="L481" s="636">
        <v>1000</v>
      </c>
    </row>
    <row r="482" spans="3:12" hidden="1">
      <c r="C482" s="587" t="s">
        <v>2393</v>
      </c>
      <c r="D482" s="606">
        <v>120407</v>
      </c>
      <c r="E482" s="606" t="s">
        <v>2168</v>
      </c>
      <c r="F482" s="588" t="s">
        <v>2238</v>
      </c>
      <c r="G482" s="589"/>
      <c r="H482" s="590">
        <v>45490</v>
      </c>
      <c r="I482" s="588" t="s">
        <v>1585</v>
      </c>
      <c r="J482" s="591">
        <v>1000</v>
      </c>
      <c r="K482" s="591">
        <v>1000</v>
      </c>
      <c r="L482" s="637">
        <v>1000</v>
      </c>
    </row>
    <row r="483" spans="3:12" hidden="1">
      <c r="C483" s="587" t="s">
        <v>2393</v>
      </c>
      <c r="D483" s="606">
        <v>120407</v>
      </c>
      <c r="E483" s="606" t="s">
        <v>2168</v>
      </c>
      <c r="F483" s="588" t="s">
        <v>2238</v>
      </c>
      <c r="G483" s="592"/>
      <c r="H483" s="590">
        <v>45512</v>
      </c>
      <c r="I483" s="588" t="s">
        <v>1585</v>
      </c>
      <c r="J483" s="591">
        <v>1000</v>
      </c>
      <c r="K483" s="591">
        <v>1000</v>
      </c>
      <c r="L483" s="637">
        <v>1000</v>
      </c>
    </row>
    <row r="484" spans="3:12" hidden="1">
      <c r="C484" s="920" t="s">
        <v>2393</v>
      </c>
      <c r="D484" s="923">
        <v>120407</v>
      </c>
      <c r="E484" s="923" t="s">
        <v>2168</v>
      </c>
      <c r="F484" s="926" t="s">
        <v>2238</v>
      </c>
      <c r="G484" s="600"/>
      <c r="H484" s="934">
        <v>45519</v>
      </c>
      <c r="I484" s="926" t="s">
        <v>1585</v>
      </c>
      <c r="J484" s="936">
        <v>1000</v>
      </c>
      <c r="K484" s="936">
        <v>1000</v>
      </c>
      <c r="L484" s="942">
        <v>1000</v>
      </c>
    </row>
    <row r="485" spans="3:12" ht="15" hidden="1" customHeight="1">
      <c r="C485" s="582" t="s">
        <v>2393</v>
      </c>
      <c r="D485" s="605">
        <v>120407</v>
      </c>
      <c r="E485" s="605" t="s">
        <v>2168</v>
      </c>
      <c r="F485" s="583" t="s">
        <v>2238</v>
      </c>
      <c r="G485" s="929"/>
      <c r="H485" s="585">
        <v>45528</v>
      </c>
      <c r="I485" s="583" t="s">
        <v>1585</v>
      </c>
      <c r="J485" s="586">
        <v>1000</v>
      </c>
      <c r="K485" s="586">
        <v>1000</v>
      </c>
      <c r="L485" s="636">
        <v>1000</v>
      </c>
    </row>
    <row r="486" spans="3:12" hidden="1">
      <c r="C486" s="587" t="s">
        <v>2393</v>
      </c>
      <c r="D486" s="606">
        <v>120407</v>
      </c>
      <c r="E486" s="606" t="s">
        <v>2168</v>
      </c>
      <c r="F486" s="588" t="s">
        <v>2238</v>
      </c>
      <c r="G486" s="589"/>
      <c r="H486" s="590">
        <v>45528</v>
      </c>
      <c r="I486" s="588" t="s">
        <v>1585</v>
      </c>
      <c r="J486" s="591">
        <v>3000</v>
      </c>
      <c r="K486" s="591">
        <v>1000</v>
      </c>
      <c r="L486" s="637">
        <v>3000</v>
      </c>
    </row>
    <row r="487" spans="3:12" hidden="1">
      <c r="C487" s="587" t="s">
        <v>2393</v>
      </c>
      <c r="D487" s="606">
        <v>120407</v>
      </c>
      <c r="E487" s="606" t="s">
        <v>2168</v>
      </c>
      <c r="F487" s="588" t="s">
        <v>2238</v>
      </c>
      <c r="G487" s="589"/>
      <c r="H487" s="590">
        <v>45570</v>
      </c>
      <c r="I487" s="588" t="s">
        <v>1585</v>
      </c>
      <c r="J487" s="591">
        <v>1000</v>
      </c>
      <c r="K487" s="591">
        <v>1000</v>
      </c>
      <c r="L487" s="637">
        <v>1000</v>
      </c>
    </row>
    <row r="488" spans="3:12" hidden="1">
      <c r="C488" s="587" t="s">
        <v>2393</v>
      </c>
      <c r="D488" s="606">
        <v>120407</v>
      </c>
      <c r="E488" s="606" t="s">
        <v>2168</v>
      </c>
      <c r="F488" s="588" t="s">
        <v>2238</v>
      </c>
      <c r="G488" s="589"/>
      <c r="H488" s="590">
        <v>45584</v>
      </c>
      <c r="I488" s="588" t="s">
        <v>1585</v>
      </c>
      <c r="J488" s="591">
        <v>1000</v>
      </c>
      <c r="K488" s="591">
        <v>1000</v>
      </c>
      <c r="L488" s="637">
        <v>1000</v>
      </c>
    </row>
    <row r="489" spans="3:12" hidden="1">
      <c r="C489" s="587" t="s">
        <v>2393</v>
      </c>
      <c r="D489" s="606">
        <v>120407</v>
      </c>
      <c r="E489" s="606" t="s">
        <v>2168</v>
      </c>
      <c r="F489" s="588" t="s">
        <v>2238</v>
      </c>
      <c r="G489" s="589"/>
      <c r="H489" s="590">
        <v>45634</v>
      </c>
      <c r="I489" s="588" t="s">
        <v>1585</v>
      </c>
      <c r="J489" s="591">
        <v>1000</v>
      </c>
      <c r="K489" s="591">
        <v>1000</v>
      </c>
      <c r="L489" s="637">
        <v>1000</v>
      </c>
    </row>
    <row r="490" spans="3:12" hidden="1">
      <c r="C490" s="587" t="s">
        <v>2393</v>
      </c>
      <c r="D490" s="606">
        <v>120407</v>
      </c>
      <c r="E490" s="606" t="s">
        <v>2168</v>
      </c>
      <c r="F490" s="588" t="s">
        <v>2238</v>
      </c>
      <c r="G490" s="589"/>
      <c r="H490" s="590">
        <v>45687</v>
      </c>
      <c r="I490" s="588" t="s">
        <v>1585</v>
      </c>
      <c r="J490" s="591">
        <v>1000</v>
      </c>
      <c r="K490" s="591">
        <v>1000</v>
      </c>
      <c r="L490" s="637">
        <v>1000</v>
      </c>
    </row>
    <row r="491" spans="3:12" hidden="1">
      <c r="C491" s="587" t="s">
        <v>2393</v>
      </c>
      <c r="D491" s="606">
        <v>120407</v>
      </c>
      <c r="E491" s="606" t="s">
        <v>2168</v>
      </c>
      <c r="F491" s="588" t="s">
        <v>2238</v>
      </c>
      <c r="G491" s="589"/>
      <c r="H491" s="590">
        <v>45714</v>
      </c>
      <c r="I491" s="588" t="s">
        <v>1585</v>
      </c>
      <c r="J491" s="591">
        <v>1000</v>
      </c>
      <c r="K491" s="591">
        <v>1000</v>
      </c>
      <c r="L491" s="637">
        <v>1000</v>
      </c>
    </row>
    <row r="492" spans="3:12" hidden="1">
      <c r="C492" s="587" t="s">
        <v>2393</v>
      </c>
      <c r="D492" s="606">
        <v>120407</v>
      </c>
      <c r="E492" s="606" t="s">
        <v>2168</v>
      </c>
      <c r="F492" s="588" t="s">
        <v>2238</v>
      </c>
      <c r="G492" s="589"/>
      <c r="H492" s="590">
        <v>45718</v>
      </c>
      <c r="I492" s="588" t="s">
        <v>1585</v>
      </c>
      <c r="J492" s="591">
        <v>1000</v>
      </c>
      <c r="K492" s="591">
        <v>1000</v>
      </c>
      <c r="L492" s="637">
        <v>1000</v>
      </c>
    </row>
    <row r="493" spans="3:12" hidden="1">
      <c r="C493" s="587" t="s">
        <v>2393</v>
      </c>
      <c r="D493" s="606">
        <v>120407</v>
      </c>
      <c r="E493" s="606" t="s">
        <v>2168</v>
      </c>
      <c r="F493" s="588" t="s">
        <v>2238</v>
      </c>
      <c r="G493" s="589"/>
      <c r="H493" s="590">
        <v>45727</v>
      </c>
      <c r="I493" s="588" t="s">
        <v>1585</v>
      </c>
      <c r="J493" s="591">
        <v>1000</v>
      </c>
      <c r="K493" s="591">
        <v>1000</v>
      </c>
      <c r="L493" s="637">
        <v>1000</v>
      </c>
    </row>
    <row r="494" spans="3:12" hidden="1">
      <c r="C494" s="587" t="s">
        <v>2393</v>
      </c>
      <c r="D494" s="606">
        <v>120407</v>
      </c>
      <c r="E494" s="606" t="s">
        <v>2168</v>
      </c>
      <c r="F494" s="588" t="s">
        <v>2238</v>
      </c>
      <c r="G494" s="589"/>
      <c r="H494" s="590">
        <v>45730</v>
      </c>
      <c r="I494" s="588" t="s">
        <v>1585</v>
      </c>
      <c r="J494" s="591">
        <v>1000</v>
      </c>
      <c r="K494" s="591">
        <v>1000</v>
      </c>
      <c r="L494" s="637">
        <v>1000</v>
      </c>
    </row>
    <row r="495" spans="3:12" hidden="1">
      <c r="C495" s="587" t="s">
        <v>2393</v>
      </c>
      <c r="D495" s="606">
        <v>120407</v>
      </c>
      <c r="E495" s="606" t="s">
        <v>2168</v>
      </c>
      <c r="F495" s="588" t="s">
        <v>2238</v>
      </c>
      <c r="G495" s="589"/>
      <c r="H495" s="590">
        <v>45747</v>
      </c>
      <c r="I495" s="588" t="s">
        <v>1585</v>
      </c>
      <c r="J495" s="591">
        <v>1000</v>
      </c>
      <c r="K495" s="591">
        <v>1000</v>
      </c>
      <c r="L495" s="637">
        <v>1000</v>
      </c>
    </row>
    <row r="496" spans="3:12" hidden="1">
      <c r="C496" s="587" t="s">
        <v>2393</v>
      </c>
      <c r="D496" s="606">
        <v>120407</v>
      </c>
      <c r="E496" s="606" t="s">
        <v>2168</v>
      </c>
      <c r="F496" s="588" t="s">
        <v>2238</v>
      </c>
      <c r="G496" s="589"/>
      <c r="H496" s="590">
        <v>45802</v>
      </c>
      <c r="I496" s="588" t="s">
        <v>1585</v>
      </c>
      <c r="J496" s="591">
        <v>2000</v>
      </c>
      <c r="K496" s="591">
        <v>1000</v>
      </c>
      <c r="L496" s="637">
        <v>2000</v>
      </c>
    </row>
    <row r="497" spans="3:12" hidden="1">
      <c r="C497" s="587" t="s">
        <v>2393</v>
      </c>
      <c r="D497" s="606">
        <v>120407</v>
      </c>
      <c r="E497" s="606" t="s">
        <v>2168</v>
      </c>
      <c r="F497" s="588" t="s">
        <v>2238</v>
      </c>
      <c r="G497" s="589"/>
      <c r="H497" s="590">
        <v>45817</v>
      </c>
      <c r="I497" s="588" t="s">
        <v>1585</v>
      </c>
      <c r="J497" s="591">
        <v>1000</v>
      </c>
      <c r="K497" s="591">
        <v>1000</v>
      </c>
      <c r="L497" s="637">
        <v>1000</v>
      </c>
    </row>
    <row r="498" spans="3:12" hidden="1">
      <c r="C498" s="587" t="s">
        <v>2393</v>
      </c>
      <c r="D498" s="606">
        <v>120407</v>
      </c>
      <c r="E498" s="606" t="s">
        <v>2168</v>
      </c>
      <c r="F498" s="588" t="s">
        <v>2238</v>
      </c>
      <c r="G498" s="589"/>
      <c r="H498" s="590">
        <v>45823</v>
      </c>
      <c r="I498" s="588" t="s">
        <v>1585</v>
      </c>
      <c r="J498" s="591">
        <v>1000</v>
      </c>
      <c r="K498" s="591">
        <v>1000</v>
      </c>
      <c r="L498" s="637">
        <v>1000</v>
      </c>
    </row>
    <row r="499" spans="3:12" hidden="1">
      <c r="C499" s="587" t="s">
        <v>2393</v>
      </c>
      <c r="D499" s="606">
        <v>120407</v>
      </c>
      <c r="E499" s="606" t="s">
        <v>2168</v>
      </c>
      <c r="F499" s="588" t="s">
        <v>2238</v>
      </c>
      <c r="G499" s="589"/>
      <c r="H499" s="590">
        <v>45836</v>
      </c>
      <c r="I499" s="588" t="s">
        <v>1585</v>
      </c>
      <c r="J499" s="591">
        <v>4000</v>
      </c>
      <c r="K499" s="591">
        <v>1000</v>
      </c>
      <c r="L499" s="637">
        <v>4000</v>
      </c>
    </row>
    <row r="500" spans="3:12" ht="15" hidden="1" customHeight="1">
      <c r="C500" s="587" t="s">
        <v>2391</v>
      </c>
      <c r="D500" s="606">
        <v>120270</v>
      </c>
      <c r="E500" s="606" t="s">
        <v>2243</v>
      </c>
      <c r="F500" s="588" t="s">
        <v>2238</v>
      </c>
      <c r="G500" s="931" t="s">
        <v>2371</v>
      </c>
      <c r="H500" s="590">
        <v>45500</v>
      </c>
      <c r="I500" s="588" t="s">
        <v>1585</v>
      </c>
      <c r="J500" s="591">
        <v>1</v>
      </c>
      <c r="K500" s="591">
        <v>1000</v>
      </c>
      <c r="L500" s="637">
        <v>1000</v>
      </c>
    </row>
    <row r="501" spans="3:12" hidden="1">
      <c r="C501" s="587" t="s">
        <v>2391</v>
      </c>
      <c r="D501" s="606">
        <v>120270</v>
      </c>
      <c r="E501" s="606" t="s">
        <v>2243</v>
      </c>
      <c r="F501" s="588" t="s">
        <v>2238</v>
      </c>
      <c r="G501" s="589"/>
      <c r="H501" s="590">
        <v>45565</v>
      </c>
      <c r="I501" s="588" t="s">
        <v>1585</v>
      </c>
      <c r="J501" s="591">
        <v>1</v>
      </c>
      <c r="K501" s="591">
        <v>1000</v>
      </c>
      <c r="L501" s="637">
        <v>1000</v>
      </c>
    </row>
    <row r="502" spans="3:12" hidden="1">
      <c r="C502" s="587" t="s">
        <v>2391</v>
      </c>
      <c r="D502" s="606">
        <v>120270</v>
      </c>
      <c r="E502" s="606" t="s">
        <v>2243</v>
      </c>
      <c r="F502" s="588" t="s">
        <v>2238</v>
      </c>
      <c r="G502" s="589"/>
      <c r="H502" s="590">
        <v>45616</v>
      </c>
      <c r="I502" s="588" t="s">
        <v>1585</v>
      </c>
      <c r="J502" s="591">
        <v>1</v>
      </c>
      <c r="K502" s="591">
        <v>1000</v>
      </c>
      <c r="L502" s="637">
        <v>1000</v>
      </c>
    </row>
    <row r="503" spans="3:12" hidden="1">
      <c r="C503" s="587" t="s">
        <v>2391</v>
      </c>
      <c r="D503" s="606">
        <v>120270</v>
      </c>
      <c r="E503" s="606" t="s">
        <v>2243</v>
      </c>
      <c r="F503" s="588" t="s">
        <v>2238</v>
      </c>
      <c r="G503" s="589"/>
      <c r="H503" s="590">
        <v>45682</v>
      </c>
      <c r="I503" s="588" t="s">
        <v>1585</v>
      </c>
      <c r="J503" s="591">
        <v>1</v>
      </c>
      <c r="K503" s="591">
        <v>1000</v>
      </c>
      <c r="L503" s="637">
        <v>1000</v>
      </c>
    </row>
    <row r="504" spans="3:12" hidden="1">
      <c r="C504" s="587" t="s">
        <v>2391</v>
      </c>
      <c r="D504" s="606">
        <v>120270</v>
      </c>
      <c r="E504" s="606" t="s">
        <v>2243</v>
      </c>
      <c r="F504" s="588" t="s">
        <v>2238</v>
      </c>
      <c r="G504" s="589"/>
      <c r="H504" s="590">
        <v>45694</v>
      </c>
      <c r="I504" s="588" t="s">
        <v>1585</v>
      </c>
      <c r="J504" s="591">
        <v>1</v>
      </c>
      <c r="K504" s="591">
        <v>1000</v>
      </c>
      <c r="L504" s="637">
        <v>1000</v>
      </c>
    </row>
    <row r="505" spans="3:12" hidden="1">
      <c r="C505" s="587" t="s">
        <v>2391</v>
      </c>
      <c r="D505" s="606">
        <v>120270</v>
      </c>
      <c r="E505" s="606" t="s">
        <v>2243</v>
      </c>
      <c r="F505" s="588" t="s">
        <v>2238</v>
      </c>
      <c r="G505" s="589"/>
      <c r="H505" s="590">
        <v>45694</v>
      </c>
      <c r="I505" s="588" t="s">
        <v>1585</v>
      </c>
      <c r="J505" s="591">
        <v>1</v>
      </c>
      <c r="K505" s="591">
        <v>1000</v>
      </c>
      <c r="L505" s="637">
        <v>1000</v>
      </c>
    </row>
    <row r="506" spans="3:12" hidden="1">
      <c r="C506" s="587" t="s">
        <v>2391</v>
      </c>
      <c r="D506" s="606">
        <v>120270</v>
      </c>
      <c r="E506" s="606" t="s">
        <v>2243</v>
      </c>
      <c r="F506" s="588" t="s">
        <v>2238</v>
      </c>
      <c r="G506" s="589"/>
      <c r="H506" s="590">
        <v>45694</v>
      </c>
      <c r="I506" s="588" t="s">
        <v>1585</v>
      </c>
      <c r="J506" s="591">
        <v>1</v>
      </c>
      <c r="K506" s="591">
        <v>1000</v>
      </c>
      <c r="L506" s="637">
        <v>1000</v>
      </c>
    </row>
    <row r="507" spans="3:12" hidden="1">
      <c r="C507" s="587" t="s">
        <v>2391</v>
      </c>
      <c r="D507" s="606">
        <v>120270</v>
      </c>
      <c r="E507" s="606" t="s">
        <v>2243</v>
      </c>
      <c r="F507" s="588" t="s">
        <v>2238</v>
      </c>
      <c r="G507" s="589"/>
      <c r="H507" s="590">
        <v>45694</v>
      </c>
      <c r="I507" s="588" t="s">
        <v>1585</v>
      </c>
      <c r="J507" s="591">
        <v>1</v>
      </c>
      <c r="K507" s="591">
        <v>1000</v>
      </c>
      <c r="L507" s="637">
        <v>1000</v>
      </c>
    </row>
    <row r="508" spans="3:12" hidden="1">
      <c r="C508" s="587" t="s">
        <v>2391</v>
      </c>
      <c r="D508" s="606">
        <v>120270</v>
      </c>
      <c r="E508" s="606" t="s">
        <v>2243</v>
      </c>
      <c r="F508" s="588" t="s">
        <v>2238</v>
      </c>
      <c r="G508" s="592"/>
      <c r="H508" s="590">
        <v>45701</v>
      </c>
      <c r="I508" s="588" t="s">
        <v>1585</v>
      </c>
      <c r="J508" s="591">
        <v>1</v>
      </c>
      <c r="K508" s="591">
        <v>1000</v>
      </c>
      <c r="L508" s="637">
        <v>1000</v>
      </c>
    </row>
    <row r="509" spans="3:12" hidden="1">
      <c r="C509" s="920" t="s">
        <v>2391</v>
      </c>
      <c r="D509" s="923">
        <v>120270</v>
      </c>
      <c r="E509" s="923" t="s">
        <v>2243</v>
      </c>
      <c r="F509" s="926" t="s">
        <v>2238</v>
      </c>
      <c r="G509" s="600"/>
      <c r="H509" s="934">
        <v>45767</v>
      </c>
      <c r="I509" s="926" t="s">
        <v>1585</v>
      </c>
      <c r="J509" s="936">
        <v>1</v>
      </c>
      <c r="K509" s="936">
        <v>1000</v>
      </c>
      <c r="L509" s="942">
        <v>1000</v>
      </c>
    </row>
    <row r="510" spans="3:12" ht="15" hidden="1" customHeight="1">
      <c r="C510" s="582" t="s">
        <v>2391</v>
      </c>
      <c r="D510" s="605">
        <v>120270</v>
      </c>
      <c r="E510" s="605" t="s">
        <v>2243</v>
      </c>
      <c r="F510" s="583" t="s">
        <v>2238</v>
      </c>
      <c r="G510" s="929"/>
      <c r="H510" s="585">
        <v>45788</v>
      </c>
      <c r="I510" s="583" t="s">
        <v>1585</v>
      </c>
      <c r="J510" s="586">
        <v>4</v>
      </c>
      <c r="K510" s="586">
        <v>1000</v>
      </c>
      <c r="L510" s="636">
        <v>4000</v>
      </c>
    </row>
    <row r="511" spans="3:12" hidden="1">
      <c r="C511" s="587" t="s">
        <v>2391</v>
      </c>
      <c r="D511" s="606">
        <v>120270</v>
      </c>
      <c r="E511" s="606" t="s">
        <v>2243</v>
      </c>
      <c r="F511" s="588" t="s">
        <v>2238</v>
      </c>
      <c r="G511" s="589"/>
      <c r="H511" s="590">
        <v>45817</v>
      </c>
      <c r="I511" s="588" t="s">
        <v>1585</v>
      </c>
      <c r="J511" s="591">
        <v>1</v>
      </c>
      <c r="K511" s="591">
        <v>1000</v>
      </c>
      <c r="L511" s="637">
        <v>1000</v>
      </c>
    </row>
    <row r="512" spans="3:12" hidden="1">
      <c r="C512" s="587" t="s">
        <v>2391</v>
      </c>
      <c r="D512" s="606">
        <v>120270</v>
      </c>
      <c r="E512" s="606" t="s">
        <v>2243</v>
      </c>
      <c r="F512" s="588" t="s">
        <v>2238</v>
      </c>
      <c r="G512" s="589"/>
      <c r="H512" s="590">
        <v>45836</v>
      </c>
      <c r="I512" s="588" t="s">
        <v>1585</v>
      </c>
      <c r="J512" s="591">
        <v>2</v>
      </c>
      <c r="K512" s="591">
        <v>1000</v>
      </c>
      <c r="L512" s="637">
        <v>2000</v>
      </c>
    </row>
    <row r="513" spans="3:12" ht="15" hidden="1" customHeight="1">
      <c r="C513" s="587" t="s">
        <v>2389</v>
      </c>
      <c r="D513" s="606">
        <v>104165</v>
      </c>
      <c r="E513" s="606" t="s">
        <v>2188</v>
      </c>
      <c r="F513" s="588" t="s">
        <v>2280</v>
      </c>
      <c r="G513" s="931" t="s">
        <v>2274</v>
      </c>
      <c r="H513" s="590">
        <v>45490</v>
      </c>
      <c r="I513" s="588" t="s">
        <v>1585</v>
      </c>
      <c r="J513" s="591">
        <v>2</v>
      </c>
      <c r="K513" s="591">
        <v>1000</v>
      </c>
      <c r="L513" s="637">
        <v>2000</v>
      </c>
    </row>
    <row r="514" spans="3:12" hidden="1">
      <c r="C514" s="587" t="s">
        <v>2389</v>
      </c>
      <c r="D514" s="606">
        <v>104165</v>
      </c>
      <c r="E514" s="606" t="s">
        <v>2188</v>
      </c>
      <c r="F514" s="588" t="s">
        <v>2280</v>
      </c>
      <c r="G514" s="589"/>
      <c r="H514" s="590">
        <v>45635</v>
      </c>
      <c r="I514" s="588" t="s">
        <v>1585</v>
      </c>
      <c r="J514" s="591">
        <v>2</v>
      </c>
      <c r="K514" s="591">
        <v>1000</v>
      </c>
      <c r="L514" s="637">
        <v>2000</v>
      </c>
    </row>
    <row r="515" spans="3:12" hidden="1">
      <c r="C515" s="587" t="s">
        <v>2389</v>
      </c>
      <c r="D515" s="606">
        <v>104165</v>
      </c>
      <c r="E515" s="606" t="s">
        <v>2188</v>
      </c>
      <c r="F515" s="588" t="s">
        <v>2280</v>
      </c>
      <c r="G515" s="589"/>
      <c r="H515" s="590">
        <v>45636</v>
      </c>
      <c r="I515" s="588" t="s">
        <v>1585</v>
      </c>
      <c r="J515" s="591">
        <v>1</v>
      </c>
      <c r="K515" s="591">
        <v>1000</v>
      </c>
      <c r="L515" s="637">
        <v>1000</v>
      </c>
    </row>
    <row r="516" spans="3:12" ht="15" hidden="1" customHeight="1">
      <c r="C516" s="587" t="s">
        <v>2387</v>
      </c>
      <c r="D516" s="606">
        <v>104164</v>
      </c>
      <c r="E516" s="606" t="s">
        <v>2186</v>
      </c>
      <c r="F516" s="588" t="s">
        <v>2280</v>
      </c>
      <c r="G516" s="931" t="s">
        <v>2281</v>
      </c>
      <c r="H516" s="590">
        <v>45475</v>
      </c>
      <c r="I516" s="588" t="s">
        <v>1585</v>
      </c>
      <c r="J516" s="591">
        <v>1</v>
      </c>
      <c r="K516" s="591">
        <v>200</v>
      </c>
      <c r="L516" s="637">
        <v>250</v>
      </c>
    </row>
    <row r="517" spans="3:12" hidden="1">
      <c r="C517" s="587" t="s">
        <v>2387</v>
      </c>
      <c r="D517" s="606">
        <v>104164</v>
      </c>
      <c r="E517" s="606" t="s">
        <v>2186</v>
      </c>
      <c r="F517" s="588" t="s">
        <v>2280</v>
      </c>
      <c r="G517" s="589"/>
      <c r="H517" s="590">
        <v>45496</v>
      </c>
      <c r="I517" s="588" t="s">
        <v>1585</v>
      </c>
      <c r="J517" s="591">
        <v>1</v>
      </c>
      <c r="K517" s="591">
        <v>200</v>
      </c>
      <c r="L517" s="637">
        <v>250</v>
      </c>
    </row>
    <row r="518" spans="3:12" hidden="1">
      <c r="C518" s="587" t="s">
        <v>2387</v>
      </c>
      <c r="D518" s="606">
        <v>104164</v>
      </c>
      <c r="E518" s="606" t="s">
        <v>2186</v>
      </c>
      <c r="F518" s="588" t="s">
        <v>2280</v>
      </c>
      <c r="G518" s="589"/>
      <c r="H518" s="590">
        <v>45519</v>
      </c>
      <c r="I518" s="588" t="s">
        <v>1585</v>
      </c>
      <c r="J518" s="591">
        <v>1</v>
      </c>
      <c r="K518" s="591">
        <v>200</v>
      </c>
      <c r="L518" s="637">
        <v>250</v>
      </c>
    </row>
    <row r="519" spans="3:12" hidden="1">
      <c r="C519" s="587" t="s">
        <v>2387</v>
      </c>
      <c r="D519" s="606">
        <v>104164</v>
      </c>
      <c r="E519" s="606" t="s">
        <v>2186</v>
      </c>
      <c r="F519" s="588" t="s">
        <v>2280</v>
      </c>
      <c r="G519" s="589"/>
      <c r="H519" s="590">
        <v>45624</v>
      </c>
      <c r="I519" s="588" t="s">
        <v>1585</v>
      </c>
      <c r="J519" s="591">
        <v>1</v>
      </c>
      <c r="K519" s="591">
        <v>200</v>
      </c>
      <c r="L519" s="637">
        <v>250</v>
      </c>
    </row>
    <row r="520" spans="3:12" hidden="1">
      <c r="C520" s="587" t="s">
        <v>2387</v>
      </c>
      <c r="D520" s="606">
        <v>104164</v>
      </c>
      <c r="E520" s="606" t="s">
        <v>2186</v>
      </c>
      <c r="F520" s="588" t="s">
        <v>2280</v>
      </c>
      <c r="G520" s="592"/>
      <c r="H520" s="590">
        <v>45642</v>
      </c>
      <c r="I520" s="588" t="s">
        <v>1585</v>
      </c>
      <c r="J520" s="591">
        <v>1</v>
      </c>
      <c r="K520" s="591">
        <v>200</v>
      </c>
      <c r="L520" s="637">
        <v>250</v>
      </c>
    </row>
    <row r="521" spans="3:12" hidden="1">
      <c r="C521" s="920" t="s">
        <v>2387</v>
      </c>
      <c r="D521" s="923">
        <v>104164</v>
      </c>
      <c r="E521" s="923" t="s">
        <v>2186</v>
      </c>
      <c r="F521" s="926" t="s">
        <v>2280</v>
      </c>
      <c r="G521" s="600"/>
      <c r="H521" s="934">
        <v>45677</v>
      </c>
      <c r="I521" s="926" t="s">
        <v>1585</v>
      </c>
      <c r="J521" s="936">
        <v>1</v>
      </c>
      <c r="K521" s="936">
        <v>200</v>
      </c>
      <c r="L521" s="942">
        <v>250</v>
      </c>
    </row>
    <row r="522" spans="3:12" ht="15" hidden="1" customHeight="1">
      <c r="C522" s="582" t="s">
        <v>2387</v>
      </c>
      <c r="D522" s="605">
        <v>104164</v>
      </c>
      <c r="E522" s="605" t="s">
        <v>2186</v>
      </c>
      <c r="F522" s="583" t="s">
        <v>2280</v>
      </c>
      <c r="G522" s="929"/>
      <c r="H522" s="585">
        <v>45705</v>
      </c>
      <c r="I522" s="583" t="s">
        <v>1585</v>
      </c>
      <c r="J522" s="586">
        <v>1</v>
      </c>
      <c r="K522" s="586">
        <v>200</v>
      </c>
      <c r="L522" s="636">
        <v>250</v>
      </c>
    </row>
    <row r="523" spans="3:12" hidden="1">
      <c r="C523" s="587" t="s">
        <v>2387</v>
      </c>
      <c r="D523" s="606">
        <v>104164</v>
      </c>
      <c r="E523" s="606" t="s">
        <v>2186</v>
      </c>
      <c r="F523" s="588" t="s">
        <v>2280</v>
      </c>
      <c r="G523" s="592"/>
      <c r="H523" s="590">
        <v>45725</v>
      </c>
      <c r="I523" s="588" t="s">
        <v>1585</v>
      </c>
      <c r="J523" s="591">
        <v>1</v>
      </c>
      <c r="K523" s="591">
        <v>200</v>
      </c>
      <c r="L523" s="637">
        <v>250</v>
      </c>
    </row>
    <row r="524" spans="3:12" hidden="1">
      <c r="C524" s="920" t="s">
        <v>2387</v>
      </c>
      <c r="D524" s="923">
        <v>104164</v>
      </c>
      <c r="E524" s="923" t="s">
        <v>2186</v>
      </c>
      <c r="F524" s="926" t="s">
        <v>2280</v>
      </c>
      <c r="G524" s="600"/>
      <c r="H524" s="934">
        <v>45733</v>
      </c>
      <c r="I524" s="926" t="s">
        <v>1585</v>
      </c>
      <c r="J524" s="936">
        <v>1</v>
      </c>
      <c r="K524" s="936">
        <v>200</v>
      </c>
      <c r="L524" s="942">
        <v>250</v>
      </c>
    </row>
    <row r="525" spans="3:12" ht="15" hidden="1" customHeight="1">
      <c r="C525" s="582" t="s">
        <v>2387</v>
      </c>
      <c r="D525" s="605">
        <v>104164</v>
      </c>
      <c r="E525" s="605" t="s">
        <v>2186</v>
      </c>
      <c r="F525" s="583" t="s">
        <v>2280</v>
      </c>
      <c r="G525" s="929"/>
      <c r="H525" s="585">
        <v>45764</v>
      </c>
      <c r="I525" s="583" t="s">
        <v>1585</v>
      </c>
      <c r="J525" s="586">
        <v>1</v>
      </c>
      <c r="K525" s="586">
        <v>200</v>
      </c>
      <c r="L525" s="636">
        <v>250</v>
      </c>
    </row>
    <row r="526" spans="3:12" hidden="1">
      <c r="C526" s="587" t="s">
        <v>2387</v>
      </c>
      <c r="D526" s="606">
        <v>104164</v>
      </c>
      <c r="E526" s="606" t="s">
        <v>2186</v>
      </c>
      <c r="F526" s="588" t="s">
        <v>2280</v>
      </c>
      <c r="G526" s="589"/>
      <c r="H526" s="590">
        <v>45772</v>
      </c>
      <c r="I526" s="588" t="s">
        <v>1585</v>
      </c>
      <c r="J526" s="591">
        <v>1</v>
      </c>
      <c r="K526" s="591">
        <v>200</v>
      </c>
      <c r="L526" s="637">
        <v>250</v>
      </c>
    </row>
    <row r="527" spans="3:12" ht="15" hidden="1" customHeight="1">
      <c r="C527" s="587" t="s">
        <v>2385</v>
      </c>
      <c r="D527" s="606">
        <v>104142</v>
      </c>
      <c r="E527" s="606" t="s">
        <v>2248</v>
      </c>
      <c r="F527" s="588" t="s">
        <v>2238</v>
      </c>
      <c r="G527" s="931" t="s">
        <v>2281</v>
      </c>
      <c r="H527" s="590">
        <v>45485</v>
      </c>
      <c r="I527" s="588" t="s">
        <v>1585</v>
      </c>
      <c r="J527" s="591">
        <v>1</v>
      </c>
      <c r="K527" s="649">
        <v>0.25</v>
      </c>
      <c r="L527" s="650">
        <v>0.25</v>
      </c>
    </row>
    <row r="528" spans="3:12" hidden="1">
      <c r="C528" s="587" t="s">
        <v>2385</v>
      </c>
      <c r="D528" s="606">
        <v>104142</v>
      </c>
      <c r="E528" s="606" t="s">
        <v>2248</v>
      </c>
      <c r="F528" s="588" t="s">
        <v>2238</v>
      </c>
      <c r="G528" s="589"/>
      <c r="H528" s="590">
        <v>45485</v>
      </c>
      <c r="I528" s="588" t="s">
        <v>1585</v>
      </c>
      <c r="J528" s="591">
        <v>1</v>
      </c>
      <c r="K528" s="649">
        <v>0.25</v>
      </c>
      <c r="L528" s="650">
        <v>0.25</v>
      </c>
    </row>
    <row r="529" spans="3:12" hidden="1">
      <c r="C529" s="587" t="s">
        <v>2385</v>
      </c>
      <c r="D529" s="606">
        <v>104142</v>
      </c>
      <c r="E529" s="606" t="s">
        <v>2248</v>
      </c>
      <c r="F529" s="588" t="s">
        <v>2238</v>
      </c>
      <c r="G529" s="589"/>
      <c r="H529" s="590">
        <v>45487</v>
      </c>
      <c r="I529" s="588" t="s">
        <v>1585</v>
      </c>
      <c r="J529" s="591">
        <v>4</v>
      </c>
      <c r="K529" s="649">
        <v>0.25</v>
      </c>
      <c r="L529" s="650">
        <v>1</v>
      </c>
    </row>
    <row r="530" spans="3:12" hidden="1">
      <c r="C530" s="587" t="s">
        <v>2385</v>
      </c>
      <c r="D530" s="606">
        <v>104142</v>
      </c>
      <c r="E530" s="606" t="s">
        <v>2248</v>
      </c>
      <c r="F530" s="588" t="s">
        <v>2238</v>
      </c>
      <c r="G530" s="589"/>
      <c r="H530" s="590">
        <v>45492</v>
      </c>
      <c r="I530" s="588" t="s">
        <v>1585</v>
      </c>
      <c r="J530" s="591">
        <v>2</v>
      </c>
      <c r="K530" s="649">
        <v>0.25</v>
      </c>
      <c r="L530" s="650">
        <v>0.5</v>
      </c>
    </row>
    <row r="531" spans="3:12" hidden="1">
      <c r="C531" s="587" t="s">
        <v>2385</v>
      </c>
      <c r="D531" s="606">
        <v>104142</v>
      </c>
      <c r="E531" s="606" t="s">
        <v>2248</v>
      </c>
      <c r="F531" s="588" t="s">
        <v>2238</v>
      </c>
      <c r="G531" s="589"/>
      <c r="H531" s="590">
        <v>45492</v>
      </c>
      <c r="I531" s="588" t="s">
        <v>1585</v>
      </c>
      <c r="J531" s="591">
        <v>2</v>
      </c>
      <c r="K531" s="649">
        <v>0.25</v>
      </c>
      <c r="L531" s="650">
        <v>0.5</v>
      </c>
    </row>
    <row r="532" spans="3:12" hidden="1">
      <c r="C532" s="587" t="s">
        <v>2385</v>
      </c>
      <c r="D532" s="606">
        <v>104142</v>
      </c>
      <c r="E532" s="606" t="s">
        <v>2248</v>
      </c>
      <c r="F532" s="588" t="s">
        <v>2238</v>
      </c>
      <c r="G532" s="589"/>
      <c r="H532" s="590">
        <v>45494</v>
      </c>
      <c r="I532" s="588" t="s">
        <v>1585</v>
      </c>
      <c r="J532" s="591">
        <v>7</v>
      </c>
      <c r="K532" s="649">
        <v>0.25</v>
      </c>
      <c r="L532" s="650">
        <v>1.75</v>
      </c>
    </row>
    <row r="533" spans="3:12" hidden="1">
      <c r="C533" s="587" t="s">
        <v>2385</v>
      </c>
      <c r="D533" s="606">
        <v>104142</v>
      </c>
      <c r="E533" s="606" t="s">
        <v>2248</v>
      </c>
      <c r="F533" s="588" t="s">
        <v>2238</v>
      </c>
      <c r="G533" s="589"/>
      <c r="H533" s="590">
        <v>45500</v>
      </c>
      <c r="I533" s="588" t="s">
        <v>1585</v>
      </c>
      <c r="J533" s="591">
        <v>1</v>
      </c>
      <c r="K533" s="649">
        <v>0.25</v>
      </c>
      <c r="L533" s="650">
        <v>0.25</v>
      </c>
    </row>
    <row r="534" spans="3:12" hidden="1">
      <c r="C534" s="587" t="s">
        <v>2385</v>
      </c>
      <c r="D534" s="606">
        <v>104142</v>
      </c>
      <c r="E534" s="606" t="s">
        <v>2248</v>
      </c>
      <c r="F534" s="588" t="s">
        <v>2238</v>
      </c>
      <c r="G534" s="589"/>
      <c r="H534" s="590">
        <v>45508</v>
      </c>
      <c r="I534" s="588" t="s">
        <v>1585</v>
      </c>
      <c r="J534" s="591">
        <v>1</v>
      </c>
      <c r="K534" s="649">
        <v>0.25</v>
      </c>
      <c r="L534" s="650">
        <v>0.25</v>
      </c>
    </row>
    <row r="535" spans="3:12" hidden="1">
      <c r="C535" s="587" t="s">
        <v>2385</v>
      </c>
      <c r="D535" s="606">
        <v>104142</v>
      </c>
      <c r="E535" s="606" t="s">
        <v>2248</v>
      </c>
      <c r="F535" s="588" t="s">
        <v>2238</v>
      </c>
      <c r="G535" s="589"/>
      <c r="H535" s="590">
        <v>45510</v>
      </c>
      <c r="I535" s="588" t="s">
        <v>1585</v>
      </c>
      <c r="J535" s="591">
        <v>4</v>
      </c>
      <c r="K535" s="649">
        <v>0.25</v>
      </c>
      <c r="L535" s="650">
        <v>1</v>
      </c>
    </row>
    <row r="536" spans="3:12" hidden="1">
      <c r="C536" s="587" t="s">
        <v>2385</v>
      </c>
      <c r="D536" s="606">
        <v>104142</v>
      </c>
      <c r="E536" s="606" t="s">
        <v>2248</v>
      </c>
      <c r="F536" s="588" t="s">
        <v>2238</v>
      </c>
      <c r="G536" s="589"/>
      <c r="H536" s="590">
        <v>45519</v>
      </c>
      <c r="I536" s="588" t="s">
        <v>1585</v>
      </c>
      <c r="J536" s="591">
        <v>2</v>
      </c>
      <c r="K536" s="649">
        <v>0.25</v>
      </c>
      <c r="L536" s="650">
        <v>0.5</v>
      </c>
    </row>
    <row r="537" spans="3:12" hidden="1">
      <c r="C537" s="587" t="s">
        <v>2385</v>
      </c>
      <c r="D537" s="606">
        <v>104142</v>
      </c>
      <c r="E537" s="606" t="s">
        <v>2248</v>
      </c>
      <c r="F537" s="588" t="s">
        <v>2238</v>
      </c>
      <c r="G537" s="589"/>
      <c r="H537" s="590">
        <v>45519</v>
      </c>
      <c r="I537" s="588" t="s">
        <v>1585</v>
      </c>
      <c r="J537" s="591">
        <v>4</v>
      </c>
      <c r="K537" s="649">
        <v>0.25</v>
      </c>
      <c r="L537" s="650">
        <v>1</v>
      </c>
    </row>
    <row r="538" spans="3:12" hidden="1">
      <c r="C538" s="587" t="s">
        <v>2385</v>
      </c>
      <c r="D538" s="606">
        <v>104142</v>
      </c>
      <c r="E538" s="606" t="s">
        <v>2248</v>
      </c>
      <c r="F538" s="588" t="s">
        <v>2238</v>
      </c>
      <c r="G538" s="589"/>
      <c r="H538" s="590">
        <v>45519</v>
      </c>
      <c r="I538" s="588" t="s">
        <v>1585</v>
      </c>
      <c r="J538" s="591">
        <v>3</v>
      </c>
      <c r="K538" s="649">
        <v>0.25</v>
      </c>
      <c r="L538" s="650">
        <v>0.75</v>
      </c>
    </row>
    <row r="539" spans="3:12" hidden="1">
      <c r="C539" s="587" t="s">
        <v>2385</v>
      </c>
      <c r="D539" s="606">
        <v>104142</v>
      </c>
      <c r="E539" s="606" t="s">
        <v>2248</v>
      </c>
      <c r="F539" s="588" t="s">
        <v>2238</v>
      </c>
      <c r="G539" s="589"/>
      <c r="H539" s="590">
        <v>45530</v>
      </c>
      <c r="I539" s="588" t="s">
        <v>1585</v>
      </c>
      <c r="J539" s="591">
        <v>1</v>
      </c>
      <c r="K539" s="649">
        <v>0.25</v>
      </c>
      <c r="L539" s="650">
        <v>0.25</v>
      </c>
    </row>
    <row r="540" spans="3:12" hidden="1">
      <c r="C540" s="587" t="s">
        <v>2385</v>
      </c>
      <c r="D540" s="606">
        <v>104142</v>
      </c>
      <c r="E540" s="606" t="s">
        <v>2248</v>
      </c>
      <c r="F540" s="588" t="s">
        <v>2238</v>
      </c>
      <c r="G540" s="589"/>
      <c r="H540" s="590">
        <v>45534</v>
      </c>
      <c r="I540" s="588" t="s">
        <v>1585</v>
      </c>
      <c r="J540" s="591">
        <v>14</v>
      </c>
      <c r="K540" s="649">
        <v>0.25</v>
      </c>
      <c r="L540" s="650">
        <v>3.5</v>
      </c>
    </row>
    <row r="541" spans="3:12" hidden="1">
      <c r="C541" s="587" t="s">
        <v>2385</v>
      </c>
      <c r="D541" s="606">
        <v>104142</v>
      </c>
      <c r="E541" s="606" t="s">
        <v>2248</v>
      </c>
      <c r="F541" s="588" t="s">
        <v>2238</v>
      </c>
      <c r="G541" s="589"/>
      <c r="H541" s="590">
        <v>45562</v>
      </c>
      <c r="I541" s="588" t="s">
        <v>1585</v>
      </c>
      <c r="J541" s="591">
        <v>2</v>
      </c>
      <c r="K541" s="649">
        <v>0.25</v>
      </c>
      <c r="L541" s="650">
        <v>0.5</v>
      </c>
    </row>
    <row r="542" spans="3:12" hidden="1">
      <c r="C542" s="587" t="s">
        <v>2385</v>
      </c>
      <c r="D542" s="606">
        <v>104142</v>
      </c>
      <c r="E542" s="606" t="s">
        <v>2248</v>
      </c>
      <c r="F542" s="588" t="s">
        <v>2238</v>
      </c>
      <c r="G542" s="589"/>
      <c r="H542" s="590">
        <v>45574</v>
      </c>
      <c r="I542" s="588" t="s">
        <v>1585</v>
      </c>
      <c r="J542" s="591">
        <v>8</v>
      </c>
      <c r="K542" s="649">
        <v>0.25</v>
      </c>
      <c r="L542" s="650">
        <v>2</v>
      </c>
    </row>
    <row r="543" spans="3:12" hidden="1">
      <c r="C543" s="587" t="s">
        <v>2385</v>
      </c>
      <c r="D543" s="606">
        <v>104142</v>
      </c>
      <c r="E543" s="606" t="s">
        <v>2248</v>
      </c>
      <c r="F543" s="588" t="s">
        <v>2238</v>
      </c>
      <c r="G543" s="589"/>
      <c r="H543" s="590">
        <v>45603</v>
      </c>
      <c r="I543" s="588" t="s">
        <v>1585</v>
      </c>
      <c r="J543" s="591">
        <v>10</v>
      </c>
      <c r="K543" s="649">
        <v>0.25</v>
      </c>
      <c r="L543" s="650">
        <v>2.5</v>
      </c>
    </row>
    <row r="544" spans="3:12" hidden="1">
      <c r="C544" s="587" t="s">
        <v>2385</v>
      </c>
      <c r="D544" s="606">
        <v>104142</v>
      </c>
      <c r="E544" s="606" t="s">
        <v>2248</v>
      </c>
      <c r="F544" s="588" t="s">
        <v>2238</v>
      </c>
      <c r="G544" s="589"/>
      <c r="H544" s="590">
        <v>45605</v>
      </c>
      <c r="I544" s="588" t="s">
        <v>1585</v>
      </c>
      <c r="J544" s="591">
        <v>5</v>
      </c>
      <c r="K544" s="649">
        <v>0.25</v>
      </c>
      <c r="L544" s="650">
        <v>1.25</v>
      </c>
    </row>
    <row r="545" spans="3:12" hidden="1">
      <c r="C545" s="587" t="s">
        <v>2385</v>
      </c>
      <c r="D545" s="606">
        <v>104142</v>
      </c>
      <c r="E545" s="606" t="s">
        <v>2248</v>
      </c>
      <c r="F545" s="588" t="s">
        <v>2238</v>
      </c>
      <c r="G545" s="589"/>
      <c r="H545" s="590">
        <v>45608</v>
      </c>
      <c r="I545" s="588" t="s">
        <v>1585</v>
      </c>
      <c r="J545" s="591">
        <v>4</v>
      </c>
      <c r="K545" s="649">
        <v>0.25</v>
      </c>
      <c r="L545" s="650">
        <v>1</v>
      </c>
    </row>
    <row r="546" spans="3:12" hidden="1">
      <c r="C546" s="587" t="s">
        <v>2385</v>
      </c>
      <c r="D546" s="606">
        <v>104142</v>
      </c>
      <c r="E546" s="606" t="s">
        <v>2248</v>
      </c>
      <c r="F546" s="588" t="s">
        <v>2238</v>
      </c>
      <c r="G546" s="589"/>
      <c r="H546" s="590">
        <v>45618</v>
      </c>
      <c r="I546" s="588" t="s">
        <v>1585</v>
      </c>
      <c r="J546" s="591">
        <v>10</v>
      </c>
      <c r="K546" s="649">
        <v>0.25</v>
      </c>
      <c r="L546" s="650">
        <v>2.5</v>
      </c>
    </row>
    <row r="547" spans="3:12" hidden="1">
      <c r="C547" s="587" t="s">
        <v>2385</v>
      </c>
      <c r="D547" s="606">
        <v>104142</v>
      </c>
      <c r="E547" s="606" t="s">
        <v>2248</v>
      </c>
      <c r="F547" s="588" t="s">
        <v>2238</v>
      </c>
      <c r="G547" s="589"/>
      <c r="H547" s="590">
        <v>45624</v>
      </c>
      <c r="I547" s="588" t="s">
        <v>1585</v>
      </c>
      <c r="J547" s="591">
        <v>4</v>
      </c>
      <c r="K547" s="649">
        <v>0.25</v>
      </c>
      <c r="L547" s="650">
        <v>1</v>
      </c>
    </row>
    <row r="548" spans="3:12" hidden="1">
      <c r="C548" s="587" t="s">
        <v>2385</v>
      </c>
      <c r="D548" s="606">
        <v>104142</v>
      </c>
      <c r="E548" s="606" t="s">
        <v>2248</v>
      </c>
      <c r="F548" s="588" t="s">
        <v>2238</v>
      </c>
      <c r="G548" s="589"/>
      <c r="H548" s="590">
        <v>45624</v>
      </c>
      <c r="I548" s="588" t="s">
        <v>1585</v>
      </c>
      <c r="J548" s="591">
        <v>6</v>
      </c>
      <c r="K548" s="649">
        <v>0.25</v>
      </c>
      <c r="L548" s="650">
        <v>1.5</v>
      </c>
    </row>
    <row r="549" spans="3:12" hidden="1">
      <c r="C549" s="587" t="s">
        <v>2385</v>
      </c>
      <c r="D549" s="606">
        <v>104142</v>
      </c>
      <c r="E549" s="606" t="s">
        <v>2248</v>
      </c>
      <c r="F549" s="588" t="s">
        <v>2238</v>
      </c>
      <c r="G549" s="589"/>
      <c r="H549" s="590">
        <v>45666</v>
      </c>
      <c r="I549" s="588" t="s">
        <v>1585</v>
      </c>
      <c r="J549" s="591">
        <v>2</v>
      </c>
      <c r="K549" s="649">
        <v>0.25</v>
      </c>
      <c r="L549" s="650">
        <v>0.5</v>
      </c>
    </row>
    <row r="550" spans="3:12" hidden="1">
      <c r="C550" s="587" t="s">
        <v>2385</v>
      </c>
      <c r="D550" s="606">
        <v>104142</v>
      </c>
      <c r="E550" s="606" t="s">
        <v>2248</v>
      </c>
      <c r="F550" s="588" t="s">
        <v>2238</v>
      </c>
      <c r="G550" s="589"/>
      <c r="H550" s="590">
        <v>45720</v>
      </c>
      <c r="I550" s="588" t="s">
        <v>1585</v>
      </c>
      <c r="J550" s="591">
        <v>4</v>
      </c>
      <c r="K550" s="649">
        <v>0.25</v>
      </c>
      <c r="L550" s="650">
        <v>1</v>
      </c>
    </row>
    <row r="551" spans="3:12" hidden="1">
      <c r="C551" s="587" t="s">
        <v>2385</v>
      </c>
      <c r="D551" s="606">
        <v>104142</v>
      </c>
      <c r="E551" s="606" t="s">
        <v>2248</v>
      </c>
      <c r="F551" s="588" t="s">
        <v>2238</v>
      </c>
      <c r="G551" s="589"/>
      <c r="H551" s="590">
        <v>45721</v>
      </c>
      <c r="I551" s="588" t="s">
        <v>1585</v>
      </c>
      <c r="J551" s="591">
        <v>6</v>
      </c>
      <c r="K551" s="649">
        <v>0.25</v>
      </c>
      <c r="L551" s="650">
        <v>1.5</v>
      </c>
    </row>
    <row r="552" spans="3:12" hidden="1">
      <c r="C552" s="587" t="s">
        <v>2385</v>
      </c>
      <c r="D552" s="606">
        <v>104142</v>
      </c>
      <c r="E552" s="606" t="s">
        <v>2248</v>
      </c>
      <c r="F552" s="588" t="s">
        <v>2238</v>
      </c>
      <c r="G552" s="589"/>
      <c r="H552" s="590">
        <v>45727</v>
      </c>
      <c r="I552" s="588" t="s">
        <v>1585</v>
      </c>
      <c r="J552" s="591">
        <v>5</v>
      </c>
      <c r="K552" s="649">
        <v>0.25</v>
      </c>
      <c r="L552" s="650">
        <v>1.25</v>
      </c>
    </row>
    <row r="553" spans="3:12" hidden="1">
      <c r="C553" s="587" t="s">
        <v>2385</v>
      </c>
      <c r="D553" s="606">
        <v>104142</v>
      </c>
      <c r="E553" s="606" t="s">
        <v>2248</v>
      </c>
      <c r="F553" s="588" t="s">
        <v>2238</v>
      </c>
      <c r="G553" s="592"/>
      <c r="H553" s="590">
        <v>45743</v>
      </c>
      <c r="I553" s="588" t="s">
        <v>1585</v>
      </c>
      <c r="J553" s="591">
        <v>4</v>
      </c>
      <c r="K553" s="649">
        <v>0.25</v>
      </c>
      <c r="L553" s="650">
        <v>1</v>
      </c>
    </row>
    <row r="554" spans="3:12" hidden="1">
      <c r="C554" s="920" t="s">
        <v>2385</v>
      </c>
      <c r="D554" s="923">
        <v>104142</v>
      </c>
      <c r="E554" s="923" t="s">
        <v>2248</v>
      </c>
      <c r="F554" s="926" t="s">
        <v>2238</v>
      </c>
      <c r="G554" s="600"/>
      <c r="H554" s="934">
        <v>45757</v>
      </c>
      <c r="I554" s="926" t="s">
        <v>1585</v>
      </c>
      <c r="J554" s="936">
        <v>3</v>
      </c>
      <c r="K554" s="939">
        <v>0.25</v>
      </c>
      <c r="L554" s="943">
        <v>0.75</v>
      </c>
    </row>
    <row r="555" spans="3:12" ht="15" hidden="1" customHeight="1">
      <c r="C555" s="582" t="s">
        <v>2385</v>
      </c>
      <c r="D555" s="605">
        <v>104142</v>
      </c>
      <c r="E555" s="605" t="s">
        <v>2248</v>
      </c>
      <c r="F555" s="583" t="s">
        <v>2238</v>
      </c>
      <c r="G555" s="929"/>
      <c r="H555" s="585">
        <v>45775</v>
      </c>
      <c r="I555" s="583" t="s">
        <v>1585</v>
      </c>
      <c r="J555" s="586">
        <v>4</v>
      </c>
      <c r="K555" s="647">
        <v>0.25</v>
      </c>
      <c r="L555" s="648">
        <v>1</v>
      </c>
    </row>
    <row r="556" spans="3:12" hidden="1">
      <c r="C556" s="587" t="s">
        <v>2385</v>
      </c>
      <c r="D556" s="606">
        <v>104142</v>
      </c>
      <c r="E556" s="606" t="s">
        <v>2248</v>
      </c>
      <c r="F556" s="588" t="s">
        <v>2238</v>
      </c>
      <c r="G556" s="589"/>
      <c r="H556" s="590">
        <v>45779</v>
      </c>
      <c r="I556" s="588" t="s">
        <v>1585</v>
      </c>
      <c r="J556" s="591">
        <v>1</v>
      </c>
      <c r="K556" s="649">
        <v>0.25</v>
      </c>
      <c r="L556" s="650">
        <v>0.25</v>
      </c>
    </row>
    <row r="557" spans="3:12" hidden="1">
      <c r="C557" s="587" t="s">
        <v>2385</v>
      </c>
      <c r="D557" s="606">
        <v>104142</v>
      </c>
      <c r="E557" s="606" t="s">
        <v>2248</v>
      </c>
      <c r="F557" s="588" t="s">
        <v>2238</v>
      </c>
      <c r="G557" s="589"/>
      <c r="H557" s="590">
        <v>45789</v>
      </c>
      <c r="I557" s="588" t="s">
        <v>1585</v>
      </c>
      <c r="J557" s="591">
        <v>9</v>
      </c>
      <c r="K557" s="649">
        <v>0.25</v>
      </c>
      <c r="L557" s="650">
        <v>2.25</v>
      </c>
    </row>
    <row r="558" spans="3:12" hidden="1">
      <c r="C558" s="587" t="s">
        <v>2385</v>
      </c>
      <c r="D558" s="606">
        <v>104142</v>
      </c>
      <c r="E558" s="606" t="s">
        <v>2248</v>
      </c>
      <c r="F558" s="588" t="s">
        <v>2238</v>
      </c>
      <c r="G558" s="592"/>
      <c r="H558" s="590">
        <v>45789</v>
      </c>
      <c r="I558" s="588" t="s">
        <v>1585</v>
      </c>
      <c r="J558" s="591">
        <v>4</v>
      </c>
      <c r="K558" s="649">
        <v>0.25</v>
      </c>
      <c r="L558" s="650">
        <v>1</v>
      </c>
    </row>
    <row r="559" spans="3:12" hidden="1">
      <c r="C559" s="920" t="s">
        <v>2385</v>
      </c>
      <c r="D559" s="923">
        <v>104142</v>
      </c>
      <c r="E559" s="923" t="s">
        <v>2248</v>
      </c>
      <c r="F559" s="926" t="s">
        <v>2238</v>
      </c>
      <c r="G559" s="600"/>
      <c r="H559" s="934">
        <v>45802</v>
      </c>
      <c r="I559" s="926" t="s">
        <v>1585</v>
      </c>
      <c r="J559" s="936">
        <v>4</v>
      </c>
      <c r="K559" s="939">
        <v>0.25</v>
      </c>
      <c r="L559" s="943">
        <v>1</v>
      </c>
    </row>
    <row r="560" spans="3:12" ht="15" hidden="1" customHeight="1">
      <c r="C560" s="582" t="s">
        <v>2385</v>
      </c>
      <c r="D560" s="605">
        <v>104142</v>
      </c>
      <c r="E560" s="605" t="s">
        <v>2248</v>
      </c>
      <c r="F560" s="583" t="s">
        <v>2238</v>
      </c>
      <c r="G560" s="929"/>
      <c r="H560" s="585">
        <v>45803</v>
      </c>
      <c r="I560" s="583" t="s">
        <v>1585</v>
      </c>
      <c r="J560" s="586">
        <v>3</v>
      </c>
      <c r="K560" s="647">
        <v>0.25</v>
      </c>
      <c r="L560" s="648">
        <v>0.75</v>
      </c>
    </row>
    <row r="561" spans="3:12" hidden="1">
      <c r="C561" s="587" t="s">
        <v>2385</v>
      </c>
      <c r="D561" s="606">
        <v>104142</v>
      </c>
      <c r="E561" s="606" t="s">
        <v>2248</v>
      </c>
      <c r="F561" s="588" t="s">
        <v>2238</v>
      </c>
      <c r="G561" s="589"/>
      <c r="H561" s="590">
        <v>45806</v>
      </c>
      <c r="I561" s="588" t="s">
        <v>1585</v>
      </c>
      <c r="J561" s="591">
        <v>10</v>
      </c>
      <c r="K561" s="649">
        <v>0.25</v>
      </c>
      <c r="L561" s="650">
        <v>2.5</v>
      </c>
    </row>
    <row r="562" spans="3:12" hidden="1">
      <c r="C562" s="587" t="s">
        <v>2385</v>
      </c>
      <c r="D562" s="606">
        <v>104142</v>
      </c>
      <c r="E562" s="606" t="s">
        <v>2248</v>
      </c>
      <c r="F562" s="588" t="s">
        <v>2238</v>
      </c>
      <c r="G562" s="589"/>
      <c r="H562" s="590">
        <v>45822</v>
      </c>
      <c r="I562" s="588" t="s">
        <v>1585</v>
      </c>
      <c r="J562" s="591">
        <v>19</v>
      </c>
      <c r="K562" s="649">
        <v>0.25</v>
      </c>
      <c r="L562" s="650">
        <v>4.75</v>
      </c>
    </row>
    <row r="563" spans="3:12" ht="15" hidden="1" customHeight="1">
      <c r="C563" s="587" t="s">
        <v>2383</v>
      </c>
      <c r="D563" s="606">
        <v>104141</v>
      </c>
      <c r="E563" s="606" t="s">
        <v>2248</v>
      </c>
      <c r="F563" s="588" t="s">
        <v>2238</v>
      </c>
      <c r="G563" s="931" t="s">
        <v>2281</v>
      </c>
      <c r="H563" s="590">
        <v>45502</v>
      </c>
      <c r="I563" s="588" t="s">
        <v>1585</v>
      </c>
      <c r="J563" s="591">
        <v>1</v>
      </c>
      <c r="K563" s="649">
        <v>0.12</v>
      </c>
      <c r="L563" s="650">
        <v>0.12</v>
      </c>
    </row>
    <row r="564" spans="3:12" hidden="1">
      <c r="C564" s="587" t="s">
        <v>2383</v>
      </c>
      <c r="D564" s="606">
        <v>104141</v>
      </c>
      <c r="E564" s="606" t="s">
        <v>2248</v>
      </c>
      <c r="F564" s="588" t="s">
        <v>2238</v>
      </c>
      <c r="G564" s="589"/>
      <c r="H564" s="590">
        <v>45665</v>
      </c>
      <c r="I564" s="588" t="s">
        <v>1585</v>
      </c>
      <c r="J564" s="591">
        <v>2</v>
      </c>
      <c r="K564" s="649">
        <v>0.12</v>
      </c>
      <c r="L564" s="650">
        <v>0.24</v>
      </c>
    </row>
    <row r="565" spans="3:12" hidden="1">
      <c r="C565" s="587" t="s">
        <v>2383</v>
      </c>
      <c r="D565" s="606">
        <v>104141</v>
      </c>
      <c r="E565" s="606" t="s">
        <v>2248</v>
      </c>
      <c r="F565" s="588" t="s">
        <v>2238</v>
      </c>
      <c r="G565" s="589"/>
      <c r="H565" s="590">
        <v>45684</v>
      </c>
      <c r="I565" s="588" t="s">
        <v>1585</v>
      </c>
      <c r="J565" s="591">
        <v>3</v>
      </c>
      <c r="K565" s="649">
        <v>0.12</v>
      </c>
      <c r="L565" s="650">
        <v>0.36</v>
      </c>
    </row>
    <row r="566" spans="3:12" hidden="1">
      <c r="C566" s="587" t="s">
        <v>2383</v>
      </c>
      <c r="D566" s="606">
        <v>104141</v>
      </c>
      <c r="E566" s="606" t="s">
        <v>2248</v>
      </c>
      <c r="F566" s="588" t="s">
        <v>2238</v>
      </c>
      <c r="G566" s="592"/>
      <c r="H566" s="590">
        <v>45817</v>
      </c>
      <c r="I566" s="588" t="s">
        <v>1585</v>
      </c>
      <c r="J566" s="591">
        <v>2</v>
      </c>
      <c r="K566" s="649">
        <v>0.12</v>
      </c>
      <c r="L566" s="650">
        <v>0.24</v>
      </c>
    </row>
    <row r="567" spans="3:12" hidden="1">
      <c r="C567" s="920" t="s">
        <v>2383</v>
      </c>
      <c r="D567" s="923">
        <v>104141</v>
      </c>
      <c r="E567" s="923" t="s">
        <v>2248</v>
      </c>
      <c r="F567" s="926" t="s">
        <v>2238</v>
      </c>
      <c r="G567" s="600"/>
      <c r="H567" s="934">
        <v>45822</v>
      </c>
      <c r="I567" s="926" t="s">
        <v>1585</v>
      </c>
      <c r="J567" s="936">
        <v>13</v>
      </c>
      <c r="K567" s="939">
        <v>0.12</v>
      </c>
      <c r="L567" s="943">
        <v>1.56</v>
      </c>
    </row>
    <row r="568" spans="3:12" hidden="1">
      <c r="C568" s="582" t="s">
        <v>2381</v>
      </c>
      <c r="D568" s="605">
        <v>103929</v>
      </c>
      <c r="E568" s="605" t="s">
        <v>2248</v>
      </c>
      <c r="F568" s="583" t="s">
        <v>2238</v>
      </c>
      <c r="G568" s="584" t="s">
        <v>2281</v>
      </c>
      <c r="H568" s="585">
        <v>45572</v>
      </c>
      <c r="I568" s="583" t="s">
        <v>1585</v>
      </c>
      <c r="J568" s="586">
        <v>8</v>
      </c>
      <c r="K568" s="586">
        <v>5</v>
      </c>
      <c r="L568" s="636">
        <v>40</v>
      </c>
    </row>
    <row r="569" spans="3:12" hidden="1">
      <c r="C569" s="587" t="s">
        <v>2381</v>
      </c>
      <c r="D569" s="606">
        <v>103929</v>
      </c>
      <c r="E569" s="606" t="s">
        <v>2248</v>
      </c>
      <c r="F569" s="588" t="s">
        <v>2238</v>
      </c>
      <c r="G569" s="589"/>
      <c r="H569" s="590">
        <v>45618</v>
      </c>
      <c r="I569" s="588" t="s">
        <v>1585</v>
      </c>
      <c r="J569" s="591">
        <v>2</v>
      </c>
      <c r="K569" s="591">
        <v>5</v>
      </c>
      <c r="L569" s="637">
        <v>10</v>
      </c>
    </row>
    <row r="570" spans="3:12" hidden="1">
      <c r="C570" s="587" t="s">
        <v>2381</v>
      </c>
      <c r="D570" s="606">
        <v>103929</v>
      </c>
      <c r="E570" s="606" t="s">
        <v>2248</v>
      </c>
      <c r="F570" s="588" t="s">
        <v>2238</v>
      </c>
      <c r="G570" s="589"/>
      <c r="H570" s="590">
        <v>45677</v>
      </c>
      <c r="I570" s="588" t="s">
        <v>1585</v>
      </c>
      <c r="J570" s="591">
        <v>10</v>
      </c>
      <c r="K570" s="591">
        <v>5</v>
      </c>
      <c r="L570" s="637">
        <v>50</v>
      </c>
    </row>
    <row r="571" spans="3:12" hidden="1">
      <c r="C571" s="587" t="s">
        <v>2381</v>
      </c>
      <c r="D571" s="606">
        <v>103929</v>
      </c>
      <c r="E571" s="606" t="s">
        <v>2248</v>
      </c>
      <c r="F571" s="588" t="s">
        <v>2238</v>
      </c>
      <c r="G571" s="592"/>
      <c r="H571" s="590">
        <v>45828</v>
      </c>
      <c r="I571" s="588" t="s">
        <v>1585</v>
      </c>
      <c r="J571" s="591">
        <v>10</v>
      </c>
      <c r="K571" s="591">
        <v>5</v>
      </c>
      <c r="L571" s="637">
        <v>50</v>
      </c>
    </row>
    <row r="572" spans="3:12" ht="15" hidden="1" customHeight="1">
      <c r="C572" s="920" t="s">
        <v>2379</v>
      </c>
      <c r="D572" s="923">
        <v>103734</v>
      </c>
      <c r="E572" s="923" t="s">
        <v>2245</v>
      </c>
      <c r="F572" s="926" t="s">
        <v>2238</v>
      </c>
      <c r="G572" s="926" t="s">
        <v>2239</v>
      </c>
      <c r="H572" s="934">
        <v>45655</v>
      </c>
      <c r="I572" s="926" t="s">
        <v>1585</v>
      </c>
      <c r="J572" s="936">
        <v>1</v>
      </c>
      <c r="K572" s="936">
        <v>20</v>
      </c>
      <c r="L572" s="942">
        <v>20</v>
      </c>
    </row>
    <row r="573" spans="3:12" hidden="1">
      <c r="C573" s="582" t="s">
        <v>2377</v>
      </c>
      <c r="D573" s="605">
        <v>103652</v>
      </c>
      <c r="E573" s="605" t="s">
        <v>2243</v>
      </c>
      <c r="F573" s="583" t="s">
        <v>2238</v>
      </c>
      <c r="G573" s="584" t="s">
        <v>2274</v>
      </c>
      <c r="H573" s="585">
        <v>45573</v>
      </c>
      <c r="I573" s="583" t="s">
        <v>1585</v>
      </c>
      <c r="J573" s="586">
        <v>1</v>
      </c>
      <c r="K573" s="586">
        <v>1000</v>
      </c>
      <c r="L573" s="636">
        <v>1000</v>
      </c>
    </row>
    <row r="574" spans="3:12" hidden="1">
      <c r="C574" s="920" t="s">
        <v>2377</v>
      </c>
      <c r="D574" s="923">
        <v>103652</v>
      </c>
      <c r="E574" s="923" t="s">
        <v>2243</v>
      </c>
      <c r="F574" s="926" t="s">
        <v>2238</v>
      </c>
      <c r="G574" s="600"/>
      <c r="H574" s="934">
        <v>45636</v>
      </c>
      <c r="I574" s="926" t="s">
        <v>1585</v>
      </c>
      <c r="J574" s="936">
        <v>1</v>
      </c>
      <c r="K574" s="936">
        <v>1000</v>
      </c>
      <c r="L574" s="942">
        <v>1000</v>
      </c>
    </row>
    <row r="575" spans="3:12" ht="15" hidden="1" customHeight="1">
      <c r="C575" s="582" t="s">
        <v>2377</v>
      </c>
      <c r="D575" s="605">
        <v>103652</v>
      </c>
      <c r="E575" s="605" t="s">
        <v>2243</v>
      </c>
      <c r="F575" s="583" t="s">
        <v>2238</v>
      </c>
      <c r="G575" s="929"/>
      <c r="H575" s="585">
        <v>45693</v>
      </c>
      <c r="I575" s="583" t="s">
        <v>1585</v>
      </c>
      <c r="J575" s="586">
        <v>1</v>
      </c>
      <c r="K575" s="586">
        <v>1000</v>
      </c>
      <c r="L575" s="636">
        <v>1000</v>
      </c>
    </row>
    <row r="576" spans="3:12" hidden="1">
      <c r="C576" s="587" t="s">
        <v>2377</v>
      </c>
      <c r="D576" s="606">
        <v>103652</v>
      </c>
      <c r="E576" s="606" t="s">
        <v>2243</v>
      </c>
      <c r="F576" s="588" t="s">
        <v>2238</v>
      </c>
      <c r="G576" s="589"/>
      <c r="H576" s="590">
        <v>45747</v>
      </c>
      <c r="I576" s="588" t="s">
        <v>1585</v>
      </c>
      <c r="J576" s="591">
        <v>1</v>
      </c>
      <c r="K576" s="591">
        <v>1000</v>
      </c>
      <c r="L576" s="637">
        <v>1000</v>
      </c>
    </row>
    <row r="577" spans="3:12" hidden="1">
      <c r="C577" s="587" t="s">
        <v>2377</v>
      </c>
      <c r="D577" s="606">
        <v>103652</v>
      </c>
      <c r="E577" s="606" t="s">
        <v>2243</v>
      </c>
      <c r="F577" s="588" t="s">
        <v>2238</v>
      </c>
      <c r="G577" s="589"/>
      <c r="H577" s="590">
        <v>45747</v>
      </c>
      <c r="I577" s="588" t="s">
        <v>1585</v>
      </c>
      <c r="J577" s="591">
        <v>1</v>
      </c>
      <c r="K577" s="591">
        <v>1000</v>
      </c>
      <c r="L577" s="637">
        <v>1000</v>
      </c>
    </row>
    <row r="578" spans="3:12" hidden="1">
      <c r="C578" s="587" t="s">
        <v>2377</v>
      </c>
      <c r="D578" s="606">
        <v>103652</v>
      </c>
      <c r="E578" s="606" t="s">
        <v>2243</v>
      </c>
      <c r="F578" s="588" t="s">
        <v>2238</v>
      </c>
      <c r="G578" s="589"/>
      <c r="H578" s="590">
        <v>45747</v>
      </c>
      <c r="I578" s="588" t="s">
        <v>1585</v>
      </c>
      <c r="J578" s="591">
        <v>2</v>
      </c>
      <c r="K578" s="591">
        <v>1000</v>
      </c>
      <c r="L578" s="637">
        <v>2000</v>
      </c>
    </row>
    <row r="579" spans="3:12" hidden="1">
      <c r="C579" s="587" t="s">
        <v>2377</v>
      </c>
      <c r="D579" s="606">
        <v>103652</v>
      </c>
      <c r="E579" s="606" t="s">
        <v>2243</v>
      </c>
      <c r="F579" s="588" t="s">
        <v>2238</v>
      </c>
      <c r="G579" s="589"/>
      <c r="H579" s="590">
        <v>45820</v>
      </c>
      <c r="I579" s="588" t="s">
        <v>1585</v>
      </c>
      <c r="J579" s="591">
        <v>1</v>
      </c>
      <c r="K579" s="591">
        <v>1000</v>
      </c>
      <c r="L579" s="637">
        <v>1000</v>
      </c>
    </row>
    <row r="580" spans="3:12" hidden="1">
      <c r="C580" s="587" t="s">
        <v>2377</v>
      </c>
      <c r="D580" s="606">
        <v>103652</v>
      </c>
      <c r="E580" s="606" t="s">
        <v>2243</v>
      </c>
      <c r="F580" s="588" t="s">
        <v>2238</v>
      </c>
      <c r="G580" s="589"/>
      <c r="H580" s="590">
        <v>45820</v>
      </c>
      <c r="I580" s="588" t="s">
        <v>1585</v>
      </c>
      <c r="J580" s="591">
        <v>1</v>
      </c>
      <c r="K580" s="591">
        <v>1000</v>
      </c>
      <c r="L580" s="637">
        <v>1000</v>
      </c>
    </row>
    <row r="581" spans="3:12" hidden="1">
      <c r="C581" s="587" t="s">
        <v>2377</v>
      </c>
      <c r="D581" s="606">
        <v>103652</v>
      </c>
      <c r="E581" s="606" t="s">
        <v>2243</v>
      </c>
      <c r="F581" s="588" t="s">
        <v>2238</v>
      </c>
      <c r="G581" s="589"/>
      <c r="H581" s="590">
        <v>45823</v>
      </c>
      <c r="I581" s="588" t="s">
        <v>1585</v>
      </c>
      <c r="J581" s="591">
        <v>1</v>
      </c>
      <c r="K581" s="591">
        <v>1000</v>
      </c>
      <c r="L581" s="637">
        <v>1000</v>
      </c>
    </row>
    <row r="582" spans="3:12" hidden="1">
      <c r="C582" s="587" t="s">
        <v>2377</v>
      </c>
      <c r="D582" s="606">
        <v>103652</v>
      </c>
      <c r="E582" s="606" t="s">
        <v>2243</v>
      </c>
      <c r="F582" s="588" t="s">
        <v>2238</v>
      </c>
      <c r="G582" s="589"/>
      <c r="H582" s="590">
        <v>45838</v>
      </c>
      <c r="I582" s="588" t="s">
        <v>1585</v>
      </c>
      <c r="J582" s="591">
        <v>1</v>
      </c>
      <c r="K582" s="591">
        <v>1000</v>
      </c>
      <c r="L582" s="637">
        <v>1000</v>
      </c>
    </row>
    <row r="583" spans="3:12" ht="15" hidden="1" customHeight="1">
      <c r="C583" s="587" t="s">
        <v>1580</v>
      </c>
      <c r="D583" s="606">
        <v>103570</v>
      </c>
      <c r="E583" s="606" t="s">
        <v>2288</v>
      </c>
      <c r="F583" s="588" t="s">
        <v>1581</v>
      </c>
      <c r="G583" s="931" t="s">
        <v>1582</v>
      </c>
      <c r="H583" s="590">
        <v>45504</v>
      </c>
      <c r="I583" s="588" t="s">
        <v>1585</v>
      </c>
      <c r="J583" s="591">
        <v>69546.899999999994</v>
      </c>
      <c r="K583" s="642">
        <v>1</v>
      </c>
      <c r="L583" s="637">
        <v>69546.899999999994</v>
      </c>
    </row>
    <row r="584" spans="3:12" hidden="1">
      <c r="C584" s="587" t="s">
        <v>1580</v>
      </c>
      <c r="D584" s="606">
        <v>103570</v>
      </c>
      <c r="E584" s="606" t="s">
        <v>2288</v>
      </c>
      <c r="F584" s="588" t="s">
        <v>1581</v>
      </c>
      <c r="G584" s="589"/>
      <c r="H584" s="590">
        <v>45535</v>
      </c>
      <c r="I584" s="588" t="s">
        <v>1585</v>
      </c>
      <c r="J584" s="591">
        <v>96102.9</v>
      </c>
      <c r="K584" s="642">
        <v>1</v>
      </c>
      <c r="L584" s="637">
        <v>96102.9</v>
      </c>
    </row>
    <row r="585" spans="3:12" hidden="1">
      <c r="C585" s="587" t="s">
        <v>1580</v>
      </c>
      <c r="D585" s="606">
        <v>103570</v>
      </c>
      <c r="E585" s="606" t="s">
        <v>2288</v>
      </c>
      <c r="F585" s="588" t="s">
        <v>1581</v>
      </c>
      <c r="G585" s="589"/>
      <c r="H585" s="590">
        <v>45565</v>
      </c>
      <c r="I585" s="588" t="s">
        <v>1585</v>
      </c>
      <c r="J585" s="591">
        <v>84251.3</v>
      </c>
      <c r="K585" s="642">
        <v>1</v>
      </c>
      <c r="L585" s="637">
        <v>84251.3</v>
      </c>
    </row>
    <row r="586" spans="3:12" hidden="1">
      <c r="C586" s="587" t="s">
        <v>1580</v>
      </c>
      <c r="D586" s="606">
        <v>103570</v>
      </c>
      <c r="E586" s="606" t="s">
        <v>2288</v>
      </c>
      <c r="F586" s="588" t="s">
        <v>1581</v>
      </c>
      <c r="G586" s="589"/>
      <c r="H586" s="590">
        <v>45596</v>
      </c>
      <c r="I586" s="588" t="s">
        <v>1585</v>
      </c>
      <c r="J586" s="591">
        <v>104107.5</v>
      </c>
      <c r="K586" s="642">
        <v>1</v>
      </c>
      <c r="L586" s="637">
        <v>104107.5</v>
      </c>
    </row>
    <row r="587" spans="3:12" hidden="1">
      <c r="C587" s="587" t="s">
        <v>1580</v>
      </c>
      <c r="D587" s="606">
        <v>103570</v>
      </c>
      <c r="E587" s="606" t="s">
        <v>2288</v>
      </c>
      <c r="F587" s="588" t="s">
        <v>1581</v>
      </c>
      <c r="G587" s="589"/>
      <c r="H587" s="590">
        <v>45626</v>
      </c>
      <c r="I587" s="588" t="s">
        <v>1585</v>
      </c>
      <c r="J587" s="591">
        <v>70339.100000000006</v>
      </c>
      <c r="K587" s="642">
        <v>1</v>
      </c>
      <c r="L587" s="637">
        <v>70339.100000000006</v>
      </c>
    </row>
    <row r="588" spans="3:12" hidden="1">
      <c r="C588" s="587" t="s">
        <v>1580</v>
      </c>
      <c r="D588" s="606">
        <v>103570</v>
      </c>
      <c r="E588" s="606" t="s">
        <v>2288</v>
      </c>
      <c r="F588" s="588" t="s">
        <v>1581</v>
      </c>
      <c r="G588" s="592"/>
      <c r="H588" s="590">
        <v>45657</v>
      </c>
      <c r="I588" s="588" t="s">
        <v>1585</v>
      </c>
      <c r="J588" s="591">
        <v>81371</v>
      </c>
      <c r="K588" s="642">
        <v>1</v>
      </c>
      <c r="L588" s="637">
        <v>81371</v>
      </c>
    </row>
    <row r="589" spans="3:12" hidden="1">
      <c r="C589" s="920" t="s">
        <v>1580</v>
      </c>
      <c r="D589" s="923">
        <v>103570</v>
      </c>
      <c r="E589" s="923" t="s">
        <v>2288</v>
      </c>
      <c r="F589" s="926" t="s">
        <v>1581</v>
      </c>
      <c r="G589" s="600"/>
      <c r="H589" s="934">
        <v>45688</v>
      </c>
      <c r="I589" s="926" t="s">
        <v>1585</v>
      </c>
      <c r="J589" s="936">
        <v>98343.3</v>
      </c>
      <c r="K589" s="938">
        <v>1</v>
      </c>
      <c r="L589" s="942">
        <v>98343.3</v>
      </c>
    </row>
    <row r="590" spans="3:12" ht="15" hidden="1" customHeight="1">
      <c r="C590" s="582" t="s">
        <v>1580</v>
      </c>
      <c r="D590" s="605">
        <v>103570</v>
      </c>
      <c r="E590" s="605" t="s">
        <v>2288</v>
      </c>
      <c r="F590" s="583" t="s">
        <v>1581</v>
      </c>
      <c r="G590" s="929"/>
      <c r="H590" s="585">
        <v>45716</v>
      </c>
      <c r="I590" s="583" t="s">
        <v>1585</v>
      </c>
      <c r="J590" s="586">
        <v>89241.9</v>
      </c>
      <c r="K590" s="643">
        <v>1</v>
      </c>
      <c r="L590" s="636">
        <v>89241.9</v>
      </c>
    </row>
    <row r="591" spans="3:12" hidden="1">
      <c r="C591" s="920" t="s">
        <v>1580</v>
      </c>
      <c r="D591" s="923">
        <v>103570</v>
      </c>
      <c r="E591" s="923" t="s">
        <v>2288</v>
      </c>
      <c r="F591" s="926" t="s">
        <v>1581</v>
      </c>
      <c r="G591" s="600"/>
      <c r="H591" s="934">
        <v>45747</v>
      </c>
      <c r="I591" s="926" t="s">
        <v>1585</v>
      </c>
      <c r="J591" s="936">
        <v>82832.5</v>
      </c>
      <c r="K591" s="938">
        <v>1</v>
      </c>
      <c r="L591" s="942">
        <v>82832.5</v>
      </c>
    </row>
    <row r="592" spans="3:12" ht="15" hidden="1" customHeight="1">
      <c r="C592" s="582" t="s">
        <v>1580</v>
      </c>
      <c r="D592" s="605">
        <v>103570</v>
      </c>
      <c r="E592" s="605" t="s">
        <v>2288</v>
      </c>
      <c r="F592" s="583" t="s">
        <v>1581</v>
      </c>
      <c r="G592" s="929"/>
      <c r="H592" s="585">
        <v>45777</v>
      </c>
      <c r="I592" s="583" t="s">
        <v>1585</v>
      </c>
      <c r="J592" s="586">
        <v>77185.899999999994</v>
      </c>
      <c r="K592" s="643">
        <v>1</v>
      </c>
      <c r="L592" s="636">
        <v>77185.899999999994</v>
      </c>
    </row>
    <row r="593" spans="3:12" hidden="1">
      <c r="C593" s="587" t="s">
        <v>1580</v>
      </c>
      <c r="D593" s="606">
        <v>103570</v>
      </c>
      <c r="E593" s="606" t="s">
        <v>2288</v>
      </c>
      <c r="F593" s="588" t="s">
        <v>1581</v>
      </c>
      <c r="G593" s="589"/>
      <c r="H593" s="590">
        <v>45808</v>
      </c>
      <c r="I593" s="588" t="s">
        <v>1585</v>
      </c>
      <c r="J593" s="591">
        <v>90854</v>
      </c>
      <c r="K593" s="642">
        <v>1</v>
      </c>
      <c r="L593" s="637">
        <v>90854</v>
      </c>
    </row>
    <row r="594" spans="3:12" hidden="1">
      <c r="C594" s="587" t="s">
        <v>1580</v>
      </c>
      <c r="D594" s="606">
        <v>103570</v>
      </c>
      <c r="E594" s="606" t="s">
        <v>2288</v>
      </c>
      <c r="F594" s="588" t="s">
        <v>1581</v>
      </c>
      <c r="G594" s="589"/>
      <c r="H594" s="590">
        <v>45838</v>
      </c>
      <c r="I594" s="588" t="s">
        <v>1585</v>
      </c>
      <c r="J594" s="591">
        <v>80184.600000000006</v>
      </c>
      <c r="K594" s="642">
        <v>1</v>
      </c>
      <c r="L594" s="637">
        <v>80184.600000000006</v>
      </c>
    </row>
    <row r="595" spans="3:12" ht="15" hidden="1" customHeight="1">
      <c r="C595" s="587" t="s">
        <v>2375</v>
      </c>
      <c r="D595" s="606">
        <v>103568</v>
      </c>
      <c r="E595" s="606" t="s">
        <v>2237</v>
      </c>
      <c r="F595" s="588" t="s">
        <v>2238</v>
      </c>
      <c r="G595" s="931" t="s">
        <v>2281</v>
      </c>
      <c r="H595" s="590">
        <v>45475</v>
      </c>
      <c r="I595" s="588" t="s">
        <v>1585</v>
      </c>
      <c r="J595" s="591">
        <v>24</v>
      </c>
      <c r="K595" s="649">
        <v>0.45</v>
      </c>
      <c r="L595" s="650">
        <v>10.8</v>
      </c>
    </row>
    <row r="596" spans="3:12" hidden="1">
      <c r="C596" s="587" t="s">
        <v>2375</v>
      </c>
      <c r="D596" s="606">
        <v>103568</v>
      </c>
      <c r="E596" s="606" t="s">
        <v>2237</v>
      </c>
      <c r="F596" s="588" t="s">
        <v>2238</v>
      </c>
      <c r="G596" s="589"/>
      <c r="H596" s="590">
        <v>45485</v>
      </c>
      <c r="I596" s="588" t="s">
        <v>1585</v>
      </c>
      <c r="J596" s="591">
        <v>12</v>
      </c>
      <c r="K596" s="649">
        <v>0.45</v>
      </c>
      <c r="L596" s="650">
        <v>5.4</v>
      </c>
    </row>
    <row r="597" spans="3:12" hidden="1">
      <c r="C597" s="587" t="s">
        <v>2375</v>
      </c>
      <c r="D597" s="606">
        <v>103568</v>
      </c>
      <c r="E597" s="606" t="s">
        <v>2237</v>
      </c>
      <c r="F597" s="588" t="s">
        <v>2238</v>
      </c>
      <c r="G597" s="589"/>
      <c r="H597" s="590">
        <v>45522</v>
      </c>
      <c r="I597" s="588" t="s">
        <v>1585</v>
      </c>
      <c r="J597" s="591">
        <v>24</v>
      </c>
      <c r="K597" s="649">
        <v>0.45</v>
      </c>
      <c r="L597" s="650">
        <v>10.8</v>
      </c>
    </row>
    <row r="598" spans="3:12" hidden="1">
      <c r="C598" s="587" t="s">
        <v>2375</v>
      </c>
      <c r="D598" s="606">
        <v>103568</v>
      </c>
      <c r="E598" s="606" t="s">
        <v>2237</v>
      </c>
      <c r="F598" s="588" t="s">
        <v>2238</v>
      </c>
      <c r="G598" s="589"/>
      <c r="H598" s="590">
        <v>45534</v>
      </c>
      <c r="I598" s="588" t="s">
        <v>1585</v>
      </c>
      <c r="J598" s="591">
        <v>24</v>
      </c>
      <c r="K598" s="649">
        <v>0.45</v>
      </c>
      <c r="L598" s="650">
        <v>10.8</v>
      </c>
    </row>
    <row r="599" spans="3:12" hidden="1">
      <c r="C599" s="587" t="s">
        <v>2375</v>
      </c>
      <c r="D599" s="606">
        <v>103568</v>
      </c>
      <c r="E599" s="606" t="s">
        <v>2237</v>
      </c>
      <c r="F599" s="588" t="s">
        <v>2238</v>
      </c>
      <c r="G599" s="589"/>
      <c r="H599" s="590">
        <v>45540</v>
      </c>
      <c r="I599" s="588" t="s">
        <v>1585</v>
      </c>
      <c r="J599" s="591">
        <v>12</v>
      </c>
      <c r="K599" s="649">
        <v>0.45</v>
      </c>
      <c r="L599" s="650">
        <v>5.4</v>
      </c>
    </row>
    <row r="600" spans="3:12" hidden="1">
      <c r="C600" s="587" t="s">
        <v>2375</v>
      </c>
      <c r="D600" s="606">
        <v>103568</v>
      </c>
      <c r="E600" s="606" t="s">
        <v>2237</v>
      </c>
      <c r="F600" s="588" t="s">
        <v>2238</v>
      </c>
      <c r="G600" s="592"/>
      <c r="H600" s="590">
        <v>45553</v>
      </c>
      <c r="I600" s="588" t="s">
        <v>1585</v>
      </c>
      <c r="J600" s="591">
        <v>12</v>
      </c>
      <c r="K600" s="649">
        <v>0.45</v>
      </c>
      <c r="L600" s="650">
        <v>5.4</v>
      </c>
    </row>
    <row r="601" spans="3:12" hidden="1">
      <c r="C601" s="920" t="s">
        <v>2375</v>
      </c>
      <c r="D601" s="923">
        <v>103568</v>
      </c>
      <c r="E601" s="923" t="s">
        <v>2237</v>
      </c>
      <c r="F601" s="926" t="s">
        <v>2238</v>
      </c>
      <c r="G601" s="600"/>
      <c r="H601" s="934">
        <v>45558</v>
      </c>
      <c r="I601" s="926" t="s">
        <v>1585</v>
      </c>
      <c r="J601" s="936">
        <v>24</v>
      </c>
      <c r="K601" s="939">
        <v>0.45</v>
      </c>
      <c r="L601" s="943">
        <v>10.8</v>
      </c>
    </row>
    <row r="602" spans="3:12" ht="15" hidden="1" customHeight="1">
      <c r="C602" s="582" t="s">
        <v>2375</v>
      </c>
      <c r="D602" s="605">
        <v>103568</v>
      </c>
      <c r="E602" s="605" t="s">
        <v>2237</v>
      </c>
      <c r="F602" s="583" t="s">
        <v>2238</v>
      </c>
      <c r="G602" s="929"/>
      <c r="H602" s="585">
        <v>45559</v>
      </c>
      <c r="I602" s="583" t="s">
        <v>1585</v>
      </c>
      <c r="J602" s="586">
        <v>12</v>
      </c>
      <c r="K602" s="647">
        <v>0.45</v>
      </c>
      <c r="L602" s="648">
        <v>5.4</v>
      </c>
    </row>
    <row r="603" spans="3:12" hidden="1">
      <c r="C603" s="587" t="s">
        <v>2375</v>
      </c>
      <c r="D603" s="606">
        <v>103568</v>
      </c>
      <c r="E603" s="606" t="s">
        <v>2237</v>
      </c>
      <c r="F603" s="588" t="s">
        <v>2238</v>
      </c>
      <c r="G603" s="589"/>
      <c r="H603" s="590">
        <v>45588</v>
      </c>
      <c r="I603" s="588" t="s">
        <v>1585</v>
      </c>
      <c r="J603" s="591">
        <v>12</v>
      </c>
      <c r="K603" s="649">
        <v>0.45</v>
      </c>
      <c r="L603" s="650">
        <v>5.4</v>
      </c>
    </row>
    <row r="604" spans="3:12" hidden="1">
      <c r="C604" s="587" t="s">
        <v>2375</v>
      </c>
      <c r="D604" s="606">
        <v>103568</v>
      </c>
      <c r="E604" s="606" t="s">
        <v>2237</v>
      </c>
      <c r="F604" s="588" t="s">
        <v>2238</v>
      </c>
      <c r="G604" s="589"/>
      <c r="H604" s="590">
        <v>45599</v>
      </c>
      <c r="I604" s="588" t="s">
        <v>1585</v>
      </c>
      <c r="J604" s="591">
        <v>24</v>
      </c>
      <c r="K604" s="649">
        <v>0.45</v>
      </c>
      <c r="L604" s="650">
        <v>10.8</v>
      </c>
    </row>
    <row r="605" spans="3:12" hidden="1">
      <c r="C605" s="587" t="s">
        <v>2375</v>
      </c>
      <c r="D605" s="606">
        <v>103568</v>
      </c>
      <c r="E605" s="606" t="s">
        <v>2237</v>
      </c>
      <c r="F605" s="588" t="s">
        <v>2238</v>
      </c>
      <c r="G605" s="589"/>
      <c r="H605" s="590">
        <v>45600</v>
      </c>
      <c r="I605" s="588" t="s">
        <v>1585</v>
      </c>
      <c r="J605" s="591">
        <v>12</v>
      </c>
      <c r="K605" s="649">
        <v>0.45</v>
      </c>
      <c r="L605" s="650">
        <v>5.4</v>
      </c>
    </row>
    <row r="606" spans="3:12" hidden="1">
      <c r="C606" s="587" t="s">
        <v>2375</v>
      </c>
      <c r="D606" s="606">
        <v>103568</v>
      </c>
      <c r="E606" s="606" t="s">
        <v>2237</v>
      </c>
      <c r="F606" s="588" t="s">
        <v>2238</v>
      </c>
      <c r="G606" s="589"/>
      <c r="H606" s="590">
        <v>45603</v>
      </c>
      <c r="I606" s="588" t="s">
        <v>1585</v>
      </c>
      <c r="J606" s="591">
        <v>36</v>
      </c>
      <c r="K606" s="649">
        <v>0.45</v>
      </c>
      <c r="L606" s="650">
        <v>16.2</v>
      </c>
    </row>
    <row r="607" spans="3:12" hidden="1">
      <c r="C607" s="587" t="s">
        <v>2375</v>
      </c>
      <c r="D607" s="606">
        <v>103568</v>
      </c>
      <c r="E607" s="606" t="s">
        <v>2237</v>
      </c>
      <c r="F607" s="588" t="s">
        <v>2238</v>
      </c>
      <c r="G607" s="589"/>
      <c r="H607" s="590">
        <v>45608</v>
      </c>
      <c r="I607" s="588" t="s">
        <v>1585</v>
      </c>
      <c r="J607" s="591">
        <v>24</v>
      </c>
      <c r="K607" s="649">
        <v>0.45</v>
      </c>
      <c r="L607" s="650">
        <v>10.8</v>
      </c>
    </row>
    <row r="608" spans="3:12" hidden="1">
      <c r="C608" s="587" t="s">
        <v>2375</v>
      </c>
      <c r="D608" s="606">
        <v>103568</v>
      </c>
      <c r="E608" s="606" t="s">
        <v>2237</v>
      </c>
      <c r="F608" s="588" t="s">
        <v>2238</v>
      </c>
      <c r="G608" s="589"/>
      <c r="H608" s="590">
        <v>45614</v>
      </c>
      <c r="I608" s="588" t="s">
        <v>1585</v>
      </c>
      <c r="J608" s="591">
        <v>12</v>
      </c>
      <c r="K608" s="649">
        <v>0.45</v>
      </c>
      <c r="L608" s="650">
        <v>5.4</v>
      </c>
    </row>
    <row r="609" spans="3:12" hidden="1">
      <c r="C609" s="587" t="s">
        <v>2375</v>
      </c>
      <c r="D609" s="606">
        <v>103568</v>
      </c>
      <c r="E609" s="606" t="s">
        <v>2237</v>
      </c>
      <c r="F609" s="588" t="s">
        <v>2238</v>
      </c>
      <c r="G609" s="589"/>
      <c r="H609" s="590">
        <v>45614</v>
      </c>
      <c r="I609" s="588" t="s">
        <v>1585</v>
      </c>
      <c r="J609" s="591">
        <v>12</v>
      </c>
      <c r="K609" s="649">
        <v>0.45</v>
      </c>
      <c r="L609" s="650">
        <v>5.4</v>
      </c>
    </row>
    <row r="610" spans="3:12" hidden="1">
      <c r="C610" s="587" t="s">
        <v>2375</v>
      </c>
      <c r="D610" s="606">
        <v>103568</v>
      </c>
      <c r="E610" s="606" t="s">
        <v>2237</v>
      </c>
      <c r="F610" s="588" t="s">
        <v>2238</v>
      </c>
      <c r="G610" s="589"/>
      <c r="H610" s="590">
        <v>45614</v>
      </c>
      <c r="I610" s="588" t="s">
        <v>1585</v>
      </c>
      <c r="J610" s="591">
        <v>12</v>
      </c>
      <c r="K610" s="649">
        <v>0.45</v>
      </c>
      <c r="L610" s="650">
        <v>5.4</v>
      </c>
    </row>
    <row r="611" spans="3:12" hidden="1">
      <c r="C611" s="587" t="s">
        <v>2375</v>
      </c>
      <c r="D611" s="606">
        <v>103568</v>
      </c>
      <c r="E611" s="606" t="s">
        <v>2237</v>
      </c>
      <c r="F611" s="588" t="s">
        <v>2238</v>
      </c>
      <c r="G611" s="589"/>
      <c r="H611" s="590">
        <v>45614</v>
      </c>
      <c r="I611" s="588" t="s">
        <v>1585</v>
      </c>
      <c r="J611" s="591">
        <v>84</v>
      </c>
      <c r="K611" s="649">
        <v>0.45</v>
      </c>
      <c r="L611" s="650">
        <v>37.800000000000004</v>
      </c>
    </row>
    <row r="612" spans="3:12" hidden="1">
      <c r="C612" s="587" t="s">
        <v>2375</v>
      </c>
      <c r="D612" s="606">
        <v>103568</v>
      </c>
      <c r="E612" s="606" t="s">
        <v>2237</v>
      </c>
      <c r="F612" s="588" t="s">
        <v>2238</v>
      </c>
      <c r="G612" s="589"/>
      <c r="H612" s="590">
        <v>45614</v>
      </c>
      <c r="I612" s="588" t="s">
        <v>1585</v>
      </c>
      <c r="J612" s="591">
        <v>12</v>
      </c>
      <c r="K612" s="649">
        <v>0.45</v>
      </c>
      <c r="L612" s="650">
        <v>5.4</v>
      </c>
    </row>
    <row r="613" spans="3:12" hidden="1">
      <c r="C613" s="587" t="s">
        <v>2375</v>
      </c>
      <c r="D613" s="606">
        <v>103568</v>
      </c>
      <c r="E613" s="606" t="s">
        <v>2237</v>
      </c>
      <c r="F613" s="588" t="s">
        <v>2238</v>
      </c>
      <c r="G613" s="589"/>
      <c r="H613" s="590">
        <v>45614</v>
      </c>
      <c r="I613" s="588" t="s">
        <v>1585</v>
      </c>
      <c r="J613" s="591">
        <v>12</v>
      </c>
      <c r="K613" s="649">
        <v>0.45</v>
      </c>
      <c r="L613" s="650">
        <v>5.4</v>
      </c>
    </row>
    <row r="614" spans="3:12" hidden="1">
      <c r="C614" s="587" t="s">
        <v>2375</v>
      </c>
      <c r="D614" s="606">
        <v>103568</v>
      </c>
      <c r="E614" s="606" t="s">
        <v>2237</v>
      </c>
      <c r="F614" s="588" t="s">
        <v>2238</v>
      </c>
      <c r="G614" s="589"/>
      <c r="H614" s="590">
        <v>45614</v>
      </c>
      <c r="I614" s="588" t="s">
        <v>1585</v>
      </c>
      <c r="J614" s="591">
        <v>12</v>
      </c>
      <c r="K614" s="649">
        <v>0.45</v>
      </c>
      <c r="L614" s="650">
        <v>5.4</v>
      </c>
    </row>
    <row r="615" spans="3:12" hidden="1">
      <c r="C615" s="587" t="s">
        <v>2375</v>
      </c>
      <c r="D615" s="606">
        <v>103568</v>
      </c>
      <c r="E615" s="606" t="s">
        <v>2237</v>
      </c>
      <c r="F615" s="588" t="s">
        <v>2238</v>
      </c>
      <c r="G615" s="589"/>
      <c r="H615" s="590">
        <v>45614</v>
      </c>
      <c r="I615" s="588" t="s">
        <v>1585</v>
      </c>
      <c r="J615" s="591">
        <v>48</v>
      </c>
      <c r="K615" s="649">
        <v>0.45</v>
      </c>
      <c r="L615" s="650">
        <v>21.6</v>
      </c>
    </row>
    <row r="616" spans="3:12" hidden="1">
      <c r="C616" s="587" t="s">
        <v>2375</v>
      </c>
      <c r="D616" s="606">
        <v>103568</v>
      </c>
      <c r="E616" s="606" t="s">
        <v>2237</v>
      </c>
      <c r="F616" s="588" t="s">
        <v>2238</v>
      </c>
      <c r="G616" s="592"/>
      <c r="H616" s="590">
        <v>45620</v>
      </c>
      <c r="I616" s="588" t="s">
        <v>1585</v>
      </c>
      <c r="J616" s="591">
        <v>12</v>
      </c>
      <c r="K616" s="649">
        <v>0.45</v>
      </c>
      <c r="L616" s="650">
        <v>5.4</v>
      </c>
    </row>
    <row r="617" spans="3:12" hidden="1">
      <c r="C617" s="920" t="s">
        <v>2375</v>
      </c>
      <c r="D617" s="923">
        <v>103568</v>
      </c>
      <c r="E617" s="923" t="s">
        <v>2237</v>
      </c>
      <c r="F617" s="926" t="s">
        <v>2238</v>
      </c>
      <c r="G617" s="600"/>
      <c r="H617" s="934">
        <v>45625</v>
      </c>
      <c r="I617" s="926" t="s">
        <v>1585</v>
      </c>
      <c r="J617" s="936">
        <v>36</v>
      </c>
      <c r="K617" s="939">
        <v>0.45</v>
      </c>
      <c r="L617" s="943">
        <v>16.2</v>
      </c>
    </row>
    <row r="618" spans="3:12" ht="15" hidden="1" customHeight="1">
      <c r="C618" s="582" t="s">
        <v>2375</v>
      </c>
      <c r="D618" s="605">
        <v>103568</v>
      </c>
      <c r="E618" s="605" t="s">
        <v>2237</v>
      </c>
      <c r="F618" s="583" t="s">
        <v>2238</v>
      </c>
      <c r="G618" s="929"/>
      <c r="H618" s="585">
        <v>45629</v>
      </c>
      <c r="I618" s="583" t="s">
        <v>1585</v>
      </c>
      <c r="J618" s="586">
        <v>24</v>
      </c>
      <c r="K618" s="647">
        <v>0.45</v>
      </c>
      <c r="L618" s="648">
        <v>10.8</v>
      </c>
    </row>
    <row r="619" spans="3:12" hidden="1">
      <c r="C619" s="920" t="s">
        <v>2375</v>
      </c>
      <c r="D619" s="923">
        <v>103568</v>
      </c>
      <c r="E619" s="923" t="s">
        <v>2237</v>
      </c>
      <c r="F619" s="926" t="s">
        <v>2238</v>
      </c>
      <c r="G619" s="600"/>
      <c r="H619" s="934">
        <v>45701</v>
      </c>
      <c r="I619" s="926" t="s">
        <v>1585</v>
      </c>
      <c r="J619" s="936">
        <v>24</v>
      </c>
      <c r="K619" s="939">
        <v>0.45</v>
      </c>
      <c r="L619" s="943">
        <v>10.8</v>
      </c>
    </row>
    <row r="620" spans="3:12" ht="15" hidden="1" customHeight="1">
      <c r="C620" s="582" t="s">
        <v>2375</v>
      </c>
      <c r="D620" s="605">
        <v>103568</v>
      </c>
      <c r="E620" s="605" t="s">
        <v>2237</v>
      </c>
      <c r="F620" s="583" t="s">
        <v>2238</v>
      </c>
      <c r="G620" s="929"/>
      <c r="H620" s="585">
        <v>45701</v>
      </c>
      <c r="I620" s="583" t="s">
        <v>1585</v>
      </c>
      <c r="J620" s="586">
        <v>24</v>
      </c>
      <c r="K620" s="647">
        <v>0.45</v>
      </c>
      <c r="L620" s="648">
        <v>10.8</v>
      </c>
    </row>
    <row r="621" spans="3:12" hidden="1">
      <c r="C621" s="587" t="s">
        <v>2375</v>
      </c>
      <c r="D621" s="606">
        <v>103568</v>
      </c>
      <c r="E621" s="606" t="s">
        <v>2237</v>
      </c>
      <c r="F621" s="588" t="s">
        <v>2238</v>
      </c>
      <c r="G621" s="589"/>
      <c r="H621" s="590">
        <v>45710</v>
      </c>
      <c r="I621" s="588" t="s">
        <v>1585</v>
      </c>
      <c r="J621" s="591">
        <v>24</v>
      </c>
      <c r="K621" s="649">
        <v>0.45</v>
      </c>
      <c r="L621" s="650">
        <v>10.8</v>
      </c>
    </row>
    <row r="622" spans="3:12" hidden="1">
      <c r="C622" s="587" t="s">
        <v>2375</v>
      </c>
      <c r="D622" s="606">
        <v>103568</v>
      </c>
      <c r="E622" s="606" t="s">
        <v>2237</v>
      </c>
      <c r="F622" s="588" t="s">
        <v>2238</v>
      </c>
      <c r="G622" s="589"/>
      <c r="H622" s="590">
        <v>45725</v>
      </c>
      <c r="I622" s="588" t="s">
        <v>1585</v>
      </c>
      <c r="J622" s="591">
        <v>12</v>
      </c>
      <c r="K622" s="649">
        <v>0.45</v>
      </c>
      <c r="L622" s="650">
        <v>5.4</v>
      </c>
    </row>
    <row r="623" spans="3:12" hidden="1">
      <c r="C623" s="587" t="s">
        <v>2375</v>
      </c>
      <c r="D623" s="606">
        <v>103568</v>
      </c>
      <c r="E623" s="606" t="s">
        <v>2237</v>
      </c>
      <c r="F623" s="588" t="s">
        <v>2238</v>
      </c>
      <c r="G623" s="589"/>
      <c r="H623" s="590">
        <v>45737</v>
      </c>
      <c r="I623" s="588" t="s">
        <v>1585</v>
      </c>
      <c r="J623" s="591">
        <v>60</v>
      </c>
      <c r="K623" s="649">
        <v>0.45</v>
      </c>
      <c r="L623" s="650">
        <v>27</v>
      </c>
    </row>
    <row r="624" spans="3:12" hidden="1">
      <c r="C624" s="587" t="s">
        <v>2375</v>
      </c>
      <c r="D624" s="606">
        <v>103568</v>
      </c>
      <c r="E624" s="606" t="s">
        <v>2237</v>
      </c>
      <c r="F624" s="588" t="s">
        <v>2238</v>
      </c>
      <c r="G624" s="589"/>
      <c r="H624" s="590">
        <v>45752</v>
      </c>
      <c r="I624" s="588" t="s">
        <v>1585</v>
      </c>
      <c r="J624" s="591">
        <v>60</v>
      </c>
      <c r="K624" s="649">
        <v>0.45</v>
      </c>
      <c r="L624" s="650">
        <v>27</v>
      </c>
    </row>
    <row r="625" spans="3:12" hidden="1">
      <c r="C625" s="587" t="s">
        <v>2375</v>
      </c>
      <c r="D625" s="606">
        <v>103568</v>
      </c>
      <c r="E625" s="606" t="s">
        <v>2237</v>
      </c>
      <c r="F625" s="588" t="s">
        <v>2238</v>
      </c>
      <c r="G625" s="589"/>
      <c r="H625" s="590">
        <v>45756</v>
      </c>
      <c r="I625" s="588" t="s">
        <v>1585</v>
      </c>
      <c r="J625" s="591">
        <v>12</v>
      </c>
      <c r="K625" s="649">
        <v>0.45</v>
      </c>
      <c r="L625" s="650">
        <v>5.4</v>
      </c>
    </row>
    <row r="626" spans="3:12" hidden="1">
      <c r="C626" s="587" t="s">
        <v>2375</v>
      </c>
      <c r="D626" s="606">
        <v>103568</v>
      </c>
      <c r="E626" s="606" t="s">
        <v>2237</v>
      </c>
      <c r="F626" s="588" t="s">
        <v>2238</v>
      </c>
      <c r="G626" s="589"/>
      <c r="H626" s="590">
        <v>45767</v>
      </c>
      <c r="I626" s="588" t="s">
        <v>1585</v>
      </c>
      <c r="J626" s="591">
        <v>24</v>
      </c>
      <c r="K626" s="649">
        <v>0.45</v>
      </c>
      <c r="L626" s="650">
        <v>10.8</v>
      </c>
    </row>
    <row r="627" spans="3:12" hidden="1">
      <c r="C627" s="587" t="s">
        <v>2375</v>
      </c>
      <c r="D627" s="606">
        <v>103568</v>
      </c>
      <c r="E627" s="606" t="s">
        <v>2237</v>
      </c>
      <c r="F627" s="588" t="s">
        <v>2238</v>
      </c>
      <c r="G627" s="589"/>
      <c r="H627" s="590">
        <v>45792</v>
      </c>
      <c r="I627" s="588" t="s">
        <v>1585</v>
      </c>
      <c r="J627" s="591">
        <v>12</v>
      </c>
      <c r="K627" s="649">
        <v>0.45</v>
      </c>
      <c r="L627" s="650">
        <v>5.4</v>
      </c>
    </row>
    <row r="628" spans="3:12" hidden="1">
      <c r="C628" s="587" t="s">
        <v>2375</v>
      </c>
      <c r="D628" s="606">
        <v>103568</v>
      </c>
      <c r="E628" s="606" t="s">
        <v>2237</v>
      </c>
      <c r="F628" s="588" t="s">
        <v>2238</v>
      </c>
      <c r="G628" s="589"/>
      <c r="H628" s="590">
        <v>45795</v>
      </c>
      <c r="I628" s="588" t="s">
        <v>1585</v>
      </c>
      <c r="J628" s="591">
        <v>24</v>
      </c>
      <c r="K628" s="649">
        <v>0.45</v>
      </c>
      <c r="L628" s="650">
        <v>10.8</v>
      </c>
    </row>
    <row r="629" spans="3:12" hidden="1">
      <c r="C629" s="587" t="s">
        <v>2375</v>
      </c>
      <c r="D629" s="606">
        <v>103568</v>
      </c>
      <c r="E629" s="606" t="s">
        <v>2237</v>
      </c>
      <c r="F629" s="588" t="s">
        <v>2238</v>
      </c>
      <c r="G629" s="589"/>
      <c r="H629" s="590">
        <v>45803</v>
      </c>
      <c r="I629" s="588" t="s">
        <v>1585</v>
      </c>
      <c r="J629" s="591">
        <v>12</v>
      </c>
      <c r="K629" s="649">
        <v>0.45</v>
      </c>
      <c r="L629" s="650">
        <v>5.4</v>
      </c>
    </row>
    <row r="630" spans="3:12" hidden="1">
      <c r="C630" s="587" t="s">
        <v>2375</v>
      </c>
      <c r="D630" s="606">
        <v>103568</v>
      </c>
      <c r="E630" s="606" t="s">
        <v>2237</v>
      </c>
      <c r="F630" s="588" t="s">
        <v>2238</v>
      </c>
      <c r="G630" s="589"/>
      <c r="H630" s="590">
        <v>45819</v>
      </c>
      <c r="I630" s="588" t="s">
        <v>1585</v>
      </c>
      <c r="J630" s="591">
        <v>12</v>
      </c>
      <c r="K630" s="649">
        <v>0.45</v>
      </c>
      <c r="L630" s="650">
        <v>5.4</v>
      </c>
    </row>
    <row r="631" spans="3:12" hidden="1">
      <c r="C631" s="587" t="s">
        <v>2375</v>
      </c>
      <c r="D631" s="606">
        <v>103568</v>
      </c>
      <c r="E631" s="606" t="s">
        <v>2237</v>
      </c>
      <c r="F631" s="588" t="s">
        <v>2238</v>
      </c>
      <c r="G631" s="589"/>
      <c r="H631" s="590">
        <v>45822</v>
      </c>
      <c r="I631" s="588" t="s">
        <v>1585</v>
      </c>
      <c r="J631" s="591">
        <v>12</v>
      </c>
      <c r="K631" s="649">
        <v>0.45</v>
      </c>
      <c r="L631" s="650">
        <v>5.4</v>
      </c>
    </row>
    <row r="632" spans="3:12" hidden="1">
      <c r="C632" s="587" t="s">
        <v>2375</v>
      </c>
      <c r="D632" s="606">
        <v>103568</v>
      </c>
      <c r="E632" s="606" t="s">
        <v>2237</v>
      </c>
      <c r="F632" s="588" t="s">
        <v>2238</v>
      </c>
      <c r="G632" s="589"/>
      <c r="H632" s="590">
        <v>45823</v>
      </c>
      <c r="I632" s="588" t="s">
        <v>1585</v>
      </c>
      <c r="J632" s="591">
        <v>12</v>
      </c>
      <c r="K632" s="649">
        <v>0.45</v>
      </c>
      <c r="L632" s="650">
        <v>5.4</v>
      </c>
    </row>
    <row r="633" spans="3:12" hidden="1">
      <c r="C633" s="587" t="s">
        <v>2375</v>
      </c>
      <c r="D633" s="606">
        <v>103568</v>
      </c>
      <c r="E633" s="606" t="s">
        <v>2237</v>
      </c>
      <c r="F633" s="588" t="s">
        <v>2238</v>
      </c>
      <c r="G633" s="589"/>
      <c r="H633" s="590">
        <v>45825</v>
      </c>
      <c r="I633" s="588" t="s">
        <v>1585</v>
      </c>
      <c r="J633" s="591">
        <v>12</v>
      </c>
      <c r="K633" s="649">
        <v>0.45</v>
      </c>
      <c r="L633" s="650">
        <v>5.4</v>
      </c>
    </row>
    <row r="634" spans="3:12" hidden="1">
      <c r="C634" s="587" t="s">
        <v>2375</v>
      </c>
      <c r="D634" s="606">
        <v>103568</v>
      </c>
      <c r="E634" s="606" t="s">
        <v>2237</v>
      </c>
      <c r="F634" s="588" t="s">
        <v>2238</v>
      </c>
      <c r="G634" s="589"/>
      <c r="H634" s="590">
        <v>45834</v>
      </c>
      <c r="I634" s="588" t="s">
        <v>1585</v>
      </c>
      <c r="J634" s="591">
        <v>12</v>
      </c>
      <c r="K634" s="649">
        <v>0.45</v>
      </c>
      <c r="L634" s="650">
        <v>5.4</v>
      </c>
    </row>
    <row r="635" spans="3:12" hidden="1">
      <c r="C635" s="587" t="s">
        <v>2375</v>
      </c>
      <c r="D635" s="606">
        <v>103568</v>
      </c>
      <c r="E635" s="606" t="s">
        <v>2237</v>
      </c>
      <c r="F635" s="588" t="s">
        <v>2238</v>
      </c>
      <c r="G635" s="589"/>
      <c r="H635" s="590">
        <v>45836</v>
      </c>
      <c r="I635" s="588" t="s">
        <v>1585</v>
      </c>
      <c r="J635" s="591">
        <v>12</v>
      </c>
      <c r="K635" s="649">
        <v>0.45</v>
      </c>
      <c r="L635" s="650">
        <v>5.4</v>
      </c>
    </row>
    <row r="636" spans="3:12" ht="15" hidden="1" customHeight="1">
      <c r="C636" s="587" t="s">
        <v>2373</v>
      </c>
      <c r="D636" s="606">
        <v>103552</v>
      </c>
      <c r="E636" s="606" t="s">
        <v>2249</v>
      </c>
      <c r="F636" s="588" t="s">
        <v>2238</v>
      </c>
      <c r="G636" s="931" t="s">
        <v>2239</v>
      </c>
      <c r="H636" s="590">
        <v>45754</v>
      </c>
      <c r="I636" s="588" t="s">
        <v>1585</v>
      </c>
      <c r="J636" s="591">
        <v>1</v>
      </c>
      <c r="K636" s="591">
        <v>209</v>
      </c>
      <c r="L636" s="637">
        <v>209</v>
      </c>
    </row>
    <row r="637" spans="3:12" hidden="1">
      <c r="C637" s="587" t="s">
        <v>2373</v>
      </c>
      <c r="D637" s="606">
        <v>103552</v>
      </c>
      <c r="E637" s="606" t="s">
        <v>2249</v>
      </c>
      <c r="F637" s="588" t="s">
        <v>2238</v>
      </c>
      <c r="G637" s="589"/>
      <c r="H637" s="590">
        <v>45792</v>
      </c>
      <c r="I637" s="588" t="s">
        <v>1585</v>
      </c>
      <c r="J637" s="591">
        <v>1</v>
      </c>
      <c r="K637" s="591">
        <v>209</v>
      </c>
      <c r="L637" s="637">
        <v>209</v>
      </c>
    </row>
    <row r="638" spans="3:12" ht="15" hidden="1" customHeight="1">
      <c r="C638" s="587" t="s">
        <v>2370</v>
      </c>
      <c r="D638" s="606">
        <v>103466</v>
      </c>
      <c r="E638" s="606" t="s">
        <v>2288</v>
      </c>
      <c r="F638" s="588" t="s">
        <v>2277</v>
      </c>
      <c r="G638" s="931" t="s">
        <v>2371</v>
      </c>
      <c r="H638" s="590">
        <v>45475</v>
      </c>
      <c r="I638" s="588" t="s">
        <v>1585</v>
      </c>
      <c r="J638" s="591">
        <v>1</v>
      </c>
      <c r="K638" s="591">
        <v>1300</v>
      </c>
      <c r="L638" s="637">
        <v>1300</v>
      </c>
    </row>
    <row r="639" spans="3:12" hidden="1">
      <c r="C639" s="587" t="s">
        <v>2370</v>
      </c>
      <c r="D639" s="606">
        <v>103466</v>
      </c>
      <c r="E639" s="606" t="s">
        <v>2288</v>
      </c>
      <c r="F639" s="588" t="s">
        <v>2277</v>
      </c>
      <c r="G639" s="589"/>
      <c r="H639" s="590">
        <v>45475</v>
      </c>
      <c r="I639" s="588" t="s">
        <v>1585</v>
      </c>
      <c r="J639" s="591">
        <v>1</v>
      </c>
      <c r="K639" s="591">
        <v>1300</v>
      </c>
      <c r="L639" s="637">
        <v>1300</v>
      </c>
    </row>
    <row r="640" spans="3:12" hidden="1">
      <c r="C640" s="587" t="s">
        <v>2370</v>
      </c>
      <c r="D640" s="606">
        <v>103466</v>
      </c>
      <c r="E640" s="606" t="s">
        <v>2288</v>
      </c>
      <c r="F640" s="588" t="s">
        <v>2277</v>
      </c>
      <c r="G640" s="589"/>
      <c r="H640" s="590">
        <v>45483</v>
      </c>
      <c r="I640" s="588" t="s">
        <v>1585</v>
      </c>
      <c r="J640" s="591">
        <v>1</v>
      </c>
      <c r="K640" s="591">
        <v>1300</v>
      </c>
      <c r="L640" s="637">
        <v>1300</v>
      </c>
    </row>
    <row r="641" spans="3:12" hidden="1">
      <c r="C641" s="587" t="s">
        <v>2370</v>
      </c>
      <c r="D641" s="606">
        <v>103466</v>
      </c>
      <c r="E641" s="606" t="s">
        <v>2288</v>
      </c>
      <c r="F641" s="588" t="s">
        <v>2277</v>
      </c>
      <c r="G641" s="589"/>
      <c r="H641" s="590">
        <v>45490</v>
      </c>
      <c r="I641" s="588" t="s">
        <v>1585</v>
      </c>
      <c r="J641" s="591">
        <v>1</v>
      </c>
      <c r="K641" s="591">
        <v>1300</v>
      </c>
      <c r="L641" s="637">
        <v>1300</v>
      </c>
    </row>
    <row r="642" spans="3:12" hidden="1">
      <c r="C642" s="587" t="s">
        <v>2370</v>
      </c>
      <c r="D642" s="606">
        <v>103466</v>
      </c>
      <c r="E642" s="606" t="s">
        <v>2288</v>
      </c>
      <c r="F642" s="588" t="s">
        <v>2277</v>
      </c>
      <c r="G642" s="589"/>
      <c r="H642" s="590">
        <v>45511</v>
      </c>
      <c r="I642" s="588" t="s">
        <v>1585</v>
      </c>
      <c r="J642" s="591">
        <v>1</v>
      </c>
      <c r="K642" s="591">
        <v>1300</v>
      </c>
      <c r="L642" s="637">
        <v>1300</v>
      </c>
    </row>
    <row r="643" spans="3:12" hidden="1">
      <c r="C643" s="587" t="s">
        <v>2370</v>
      </c>
      <c r="D643" s="606">
        <v>103466</v>
      </c>
      <c r="E643" s="606" t="s">
        <v>2288</v>
      </c>
      <c r="F643" s="588" t="s">
        <v>2277</v>
      </c>
      <c r="G643" s="589"/>
      <c r="H643" s="590">
        <v>45519</v>
      </c>
      <c r="I643" s="588" t="s">
        <v>1585</v>
      </c>
      <c r="J643" s="591">
        <v>1</v>
      </c>
      <c r="K643" s="591">
        <v>1300</v>
      </c>
      <c r="L643" s="637">
        <v>1300</v>
      </c>
    </row>
    <row r="644" spans="3:12" hidden="1">
      <c r="C644" s="587" t="s">
        <v>2370</v>
      </c>
      <c r="D644" s="606">
        <v>103466</v>
      </c>
      <c r="E644" s="606" t="s">
        <v>2288</v>
      </c>
      <c r="F644" s="588" t="s">
        <v>2277</v>
      </c>
      <c r="G644" s="589"/>
      <c r="H644" s="590">
        <v>45528</v>
      </c>
      <c r="I644" s="588" t="s">
        <v>1585</v>
      </c>
      <c r="J644" s="591">
        <v>2</v>
      </c>
      <c r="K644" s="591">
        <v>1300</v>
      </c>
      <c r="L644" s="637">
        <v>2600</v>
      </c>
    </row>
    <row r="645" spans="3:12" hidden="1">
      <c r="C645" s="587" t="s">
        <v>2370</v>
      </c>
      <c r="D645" s="606">
        <v>103466</v>
      </c>
      <c r="E645" s="606" t="s">
        <v>2288</v>
      </c>
      <c r="F645" s="588" t="s">
        <v>2277</v>
      </c>
      <c r="G645" s="589"/>
      <c r="H645" s="590">
        <v>45537</v>
      </c>
      <c r="I645" s="588" t="s">
        <v>1585</v>
      </c>
      <c r="J645" s="591">
        <v>1</v>
      </c>
      <c r="K645" s="591">
        <v>1300</v>
      </c>
      <c r="L645" s="637">
        <v>1300</v>
      </c>
    </row>
    <row r="646" spans="3:12" hidden="1">
      <c r="C646" s="587" t="s">
        <v>2370</v>
      </c>
      <c r="D646" s="606">
        <v>103466</v>
      </c>
      <c r="E646" s="606" t="s">
        <v>2288</v>
      </c>
      <c r="F646" s="588" t="s">
        <v>2277</v>
      </c>
      <c r="G646" s="589"/>
      <c r="H646" s="590">
        <v>45541</v>
      </c>
      <c r="I646" s="588" t="s">
        <v>1585</v>
      </c>
      <c r="J646" s="591">
        <v>1</v>
      </c>
      <c r="K646" s="591">
        <v>1300</v>
      </c>
      <c r="L646" s="637">
        <v>1300</v>
      </c>
    </row>
    <row r="647" spans="3:12" hidden="1">
      <c r="C647" s="587" t="s">
        <v>2370</v>
      </c>
      <c r="D647" s="606">
        <v>103466</v>
      </c>
      <c r="E647" s="606" t="s">
        <v>2288</v>
      </c>
      <c r="F647" s="588" t="s">
        <v>2277</v>
      </c>
      <c r="G647" s="589"/>
      <c r="H647" s="590">
        <v>45551</v>
      </c>
      <c r="I647" s="588" t="s">
        <v>1585</v>
      </c>
      <c r="J647" s="591">
        <v>1</v>
      </c>
      <c r="K647" s="591">
        <v>1300</v>
      </c>
      <c r="L647" s="637">
        <v>1300</v>
      </c>
    </row>
    <row r="648" spans="3:12" hidden="1">
      <c r="C648" s="587" t="s">
        <v>2370</v>
      </c>
      <c r="D648" s="606">
        <v>103466</v>
      </c>
      <c r="E648" s="606" t="s">
        <v>2288</v>
      </c>
      <c r="F648" s="588" t="s">
        <v>2277</v>
      </c>
      <c r="G648" s="589"/>
      <c r="H648" s="590">
        <v>45557</v>
      </c>
      <c r="I648" s="588" t="s">
        <v>1585</v>
      </c>
      <c r="J648" s="591">
        <v>1</v>
      </c>
      <c r="K648" s="591">
        <v>1300</v>
      </c>
      <c r="L648" s="637">
        <v>1300</v>
      </c>
    </row>
    <row r="649" spans="3:12" hidden="1">
      <c r="C649" s="587" t="s">
        <v>2370</v>
      </c>
      <c r="D649" s="606">
        <v>103466</v>
      </c>
      <c r="E649" s="606" t="s">
        <v>2288</v>
      </c>
      <c r="F649" s="588" t="s">
        <v>2277</v>
      </c>
      <c r="G649" s="589"/>
      <c r="H649" s="590">
        <v>45570</v>
      </c>
      <c r="I649" s="588" t="s">
        <v>1585</v>
      </c>
      <c r="J649" s="591">
        <v>1</v>
      </c>
      <c r="K649" s="591">
        <v>1300</v>
      </c>
      <c r="L649" s="637">
        <v>1300</v>
      </c>
    </row>
    <row r="650" spans="3:12" hidden="1">
      <c r="C650" s="587" t="s">
        <v>2370</v>
      </c>
      <c r="D650" s="606">
        <v>103466</v>
      </c>
      <c r="E650" s="606" t="s">
        <v>2288</v>
      </c>
      <c r="F650" s="588" t="s">
        <v>2277</v>
      </c>
      <c r="G650" s="589"/>
      <c r="H650" s="590">
        <v>45570</v>
      </c>
      <c r="I650" s="588" t="s">
        <v>1585</v>
      </c>
      <c r="J650" s="591">
        <v>1</v>
      </c>
      <c r="K650" s="591">
        <v>1300</v>
      </c>
      <c r="L650" s="637">
        <v>1300</v>
      </c>
    </row>
    <row r="651" spans="3:12" hidden="1">
      <c r="C651" s="587" t="s">
        <v>2370</v>
      </c>
      <c r="D651" s="606">
        <v>103466</v>
      </c>
      <c r="E651" s="606" t="s">
        <v>2288</v>
      </c>
      <c r="F651" s="588" t="s">
        <v>2277</v>
      </c>
      <c r="G651" s="589"/>
      <c r="H651" s="590">
        <v>45577</v>
      </c>
      <c r="I651" s="588" t="s">
        <v>1585</v>
      </c>
      <c r="J651" s="591">
        <v>1</v>
      </c>
      <c r="K651" s="591">
        <v>1300</v>
      </c>
      <c r="L651" s="637">
        <v>1300</v>
      </c>
    </row>
    <row r="652" spans="3:12" hidden="1">
      <c r="C652" s="587" t="s">
        <v>2370</v>
      </c>
      <c r="D652" s="606">
        <v>103466</v>
      </c>
      <c r="E652" s="606" t="s">
        <v>2288</v>
      </c>
      <c r="F652" s="588" t="s">
        <v>2277</v>
      </c>
      <c r="G652" s="589"/>
      <c r="H652" s="590">
        <v>45580</v>
      </c>
      <c r="I652" s="588" t="s">
        <v>1585</v>
      </c>
      <c r="J652" s="591">
        <v>1</v>
      </c>
      <c r="K652" s="591">
        <v>1300</v>
      </c>
      <c r="L652" s="637">
        <v>1300</v>
      </c>
    </row>
    <row r="653" spans="3:12" hidden="1">
      <c r="C653" s="587" t="s">
        <v>2370</v>
      </c>
      <c r="D653" s="606">
        <v>103466</v>
      </c>
      <c r="E653" s="606" t="s">
        <v>2288</v>
      </c>
      <c r="F653" s="588" t="s">
        <v>2277</v>
      </c>
      <c r="G653" s="589"/>
      <c r="H653" s="590">
        <v>45589</v>
      </c>
      <c r="I653" s="588" t="s">
        <v>1585</v>
      </c>
      <c r="J653" s="591">
        <v>1</v>
      </c>
      <c r="K653" s="591">
        <v>1300</v>
      </c>
      <c r="L653" s="637">
        <v>1300</v>
      </c>
    </row>
    <row r="654" spans="3:12" hidden="1">
      <c r="C654" s="587" t="s">
        <v>2370</v>
      </c>
      <c r="D654" s="606">
        <v>103466</v>
      </c>
      <c r="E654" s="606" t="s">
        <v>2288</v>
      </c>
      <c r="F654" s="588" t="s">
        <v>2277</v>
      </c>
      <c r="G654" s="589"/>
      <c r="H654" s="590">
        <v>45590</v>
      </c>
      <c r="I654" s="588" t="s">
        <v>1585</v>
      </c>
      <c r="J654" s="591">
        <v>1</v>
      </c>
      <c r="K654" s="591">
        <v>1300</v>
      </c>
      <c r="L654" s="637">
        <v>1300</v>
      </c>
    </row>
    <row r="655" spans="3:12" hidden="1">
      <c r="C655" s="587" t="s">
        <v>2370</v>
      </c>
      <c r="D655" s="606">
        <v>103466</v>
      </c>
      <c r="E655" s="606" t="s">
        <v>2288</v>
      </c>
      <c r="F655" s="588" t="s">
        <v>2277</v>
      </c>
      <c r="G655" s="589"/>
      <c r="H655" s="590">
        <v>45600</v>
      </c>
      <c r="I655" s="588" t="s">
        <v>1585</v>
      </c>
      <c r="J655" s="591">
        <v>2</v>
      </c>
      <c r="K655" s="591">
        <v>1300</v>
      </c>
      <c r="L655" s="637">
        <v>2600</v>
      </c>
    </row>
    <row r="656" spans="3:12" hidden="1">
      <c r="C656" s="587" t="s">
        <v>2370</v>
      </c>
      <c r="D656" s="606">
        <v>103466</v>
      </c>
      <c r="E656" s="606" t="s">
        <v>2288</v>
      </c>
      <c r="F656" s="588" t="s">
        <v>2277</v>
      </c>
      <c r="G656" s="589"/>
      <c r="H656" s="590">
        <v>45620</v>
      </c>
      <c r="I656" s="588" t="s">
        <v>1585</v>
      </c>
      <c r="J656" s="591">
        <v>1</v>
      </c>
      <c r="K656" s="591">
        <v>1300</v>
      </c>
      <c r="L656" s="637">
        <v>1300</v>
      </c>
    </row>
    <row r="657" spans="3:12" hidden="1">
      <c r="C657" s="587" t="s">
        <v>2370</v>
      </c>
      <c r="D657" s="606">
        <v>103466</v>
      </c>
      <c r="E657" s="606" t="s">
        <v>2288</v>
      </c>
      <c r="F657" s="588" t="s">
        <v>2277</v>
      </c>
      <c r="G657" s="589"/>
      <c r="H657" s="590">
        <v>45620</v>
      </c>
      <c r="I657" s="588" t="s">
        <v>1585</v>
      </c>
      <c r="J657" s="591">
        <v>1</v>
      </c>
      <c r="K657" s="591">
        <v>1300</v>
      </c>
      <c r="L657" s="637">
        <v>1300</v>
      </c>
    </row>
    <row r="658" spans="3:12" hidden="1">
      <c r="C658" s="587" t="s">
        <v>2370</v>
      </c>
      <c r="D658" s="606">
        <v>103466</v>
      </c>
      <c r="E658" s="606" t="s">
        <v>2288</v>
      </c>
      <c r="F658" s="588" t="s">
        <v>2277</v>
      </c>
      <c r="G658" s="589"/>
      <c r="H658" s="590">
        <v>45624</v>
      </c>
      <c r="I658" s="588" t="s">
        <v>1585</v>
      </c>
      <c r="J658" s="591">
        <v>2</v>
      </c>
      <c r="K658" s="591">
        <v>1300</v>
      </c>
      <c r="L658" s="637">
        <v>2600</v>
      </c>
    </row>
    <row r="659" spans="3:12" hidden="1">
      <c r="C659" s="587" t="s">
        <v>2370</v>
      </c>
      <c r="D659" s="606">
        <v>103466</v>
      </c>
      <c r="E659" s="606" t="s">
        <v>2288</v>
      </c>
      <c r="F659" s="588" t="s">
        <v>2277</v>
      </c>
      <c r="G659" s="589"/>
      <c r="H659" s="590">
        <v>45624</v>
      </c>
      <c r="I659" s="588" t="s">
        <v>1585</v>
      </c>
      <c r="J659" s="591">
        <v>2</v>
      </c>
      <c r="K659" s="591">
        <v>1300</v>
      </c>
      <c r="L659" s="637">
        <v>2600</v>
      </c>
    </row>
    <row r="660" spans="3:12" hidden="1">
      <c r="C660" s="587" t="s">
        <v>2370</v>
      </c>
      <c r="D660" s="606">
        <v>103466</v>
      </c>
      <c r="E660" s="606" t="s">
        <v>2288</v>
      </c>
      <c r="F660" s="588" t="s">
        <v>2277</v>
      </c>
      <c r="G660" s="589"/>
      <c r="H660" s="590">
        <v>45630</v>
      </c>
      <c r="I660" s="588" t="s">
        <v>1585</v>
      </c>
      <c r="J660" s="591">
        <v>2</v>
      </c>
      <c r="K660" s="591">
        <v>1300</v>
      </c>
      <c r="L660" s="637">
        <v>2600</v>
      </c>
    </row>
    <row r="661" spans="3:12" hidden="1">
      <c r="C661" s="587" t="s">
        <v>2370</v>
      </c>
      <c r="D661" s="606">
        <v>103466</v>
      </c>
      <c r="E661" s="606" t="s">
        <v>2288</v>
      </c>
      <c r="F661" s="588" t="s">
        <v>2277</v>
      </c>
      <c r="G661" s="589"/>
      <c r="H661" s="590">
        <v>45630</v>
      </c>
      <c r="I661" s="588" t="s">
        <v>1585</v>
      </c>
      <c r="J661" s="591">
        <v>4</v>
      </c>
      <c r="K661" s="591">
        <v>1300</v>
      </c>
      <c r="L661" s="637">
        <v>5200</v>
      </c>
    </row>
    <row r="662" spans="3:12" hidden="1">
      <c r="C662" s="587" t="s">
        <v>2370</v>
      </c>
      <c r="D662" s="606">
        <v>103466</v>
      </c>
      <c r="E662" s="606" t="s">
        <v>2288</v>
      </c>
      <c r="F662" s="588" t="s">
        <v>2277</v>
      </c>
      <c r="G662" s="589"/>
      <c r="H662" s="590">
        <v>45642</v>
      </c>
      <c r="I662" s="588" t="s">
        <v>1585</v>
      </c>
      <c r="J662" s="591">
        <v>2</v>
      </c>
      <c r="K662" s="591">
        <v>1300</v>
      </c>
      <c r="L662" s="637">
        <v>2600</v>
      </c>
    </row>
    <row r="663" spans="3:12" hidden="1">
      <c r="C663" s="587" t="s">
        <v>2370</v>
      </c>
      <c r="D663" s="606">
        <v>103466</v>
      </c>
      <c r="E663" s="606" t="s">
        <v>2288</v>
      </c>
      <c r="F663" s="588" t="s">
        <v>2277</v>
      </c>
      <c r="G663" s="589"/>
      <c r="H663" s="590">
        <v>45685</v>
      </c>
      <c r="I663" s="588" t="s">
        <v>1585</v>
      </c>
      <c r="J663" s="591">
        <v>1</v>
      </c>
      <c r="K663" s="591">
        <v>1300</v>
      </c>
      <c r="L663" s="637">
        <v>1300</v>
      </c>
    </row>
    <row r="664" spans="3:12" hidden="1">
      <c r="C664" s="587" t="s">
        <v>2370</v>
      </c>
      <c r="D664" s="606">
        <v>103466</v>
      </c>
      <c r="E664" s="606" t="s">
        <v>2288</v>
      </c>
      <c r="F664" s="588" t="s">
        <v>2277</v>
      </c>
      <c r="G664" s="589"/>
      <c r="H664" s="590">
        <v>45685</v>
      </c>
      <c r="I664" s="588" t="s">
        <v>1585</v>
      </c>
      <c r="J664" s="591">
        <v>1</v>
      </c>
      <c r="K664" s="591">
        <v>1300</v>
      </c>
      <c r="L664" s="637">
        <v>1300</v>
      </c>
    </row>
    <row r="665" spans="3:12" hidden="1">
      <c r="C665" s="587" t="s">
        <v>2370</v>
      </c>
      <c r="D665" s="606">
        <v>103466</v>
      </c>
      <c r="E665" s="606" t="s">
        <v>2288</v>
      </c>
      <c r="F665" s="588" t="s">
        <v>2277</v>
      </c>
      <c r="G665" s="589"/>
      <c r="H665" s="590">
        <v>45685</v>
      </c>
      <c r="I665" s="588" t="s">
        <v>1585</v>
      </c>
      <c r="J665" s="591">
        <v>2</v>
      </c>
      <c r="K665" s="591">
        <v>1300</v>
      </c>
      <c r="L665" s="637">
        <v>2600</v>
      </c>
    </row>
    <row r="666" spans="3:12" hidden="1">
      <c r="C666" s="587" t="s">
        <v>2370</v>
      </c>
      <c r="D666" s="606">
        <v>103466</v>
      </c>
      <c r="E666" s="606" t="s">
        <v>2288</v>
      </c>
      <c r="F666" s="588" t="s">
        <v>2277</v>
      </c>
      <c r="G666" s="589"/>
      <c r="H666" s="590">
        <v>45685</v>
      </c>
      <c r="I666" s="588" t="s">
        <v>1585</v>
      </c>
      <c r="J666" s="591">
        <v>1</v>
      </c>
      <c r="K666" s="591">
        <v>1300</v>
      </c>
      <c r="L666" s="637">
        <v>1300</v>
      </c>
    </row>
    <row r="667" spans="3:12" hidden="1">
      <c r="C667" s="587" t="s">
        <v>2370</v>
      </c>
      <c r="D667" s="606">
        <v>103466</v>
      </c>
      <c r="E667" s="606" t="s">
        <v>2288</v>
      </c>
      <c r="F667" s="588" t="s">
        <v>2277</v>
      </c>
      <c r="G667" s="589"/>
      <c r="H667" s="590">
        <v>45687</v>
      </c>
      <c r="I667" s="588" t="s">
        <v>1585</v>
      </c>
      <c r="J667" s="591">
        <v>1</v>
      </c>
      <c r="K667" s="591">
        <v>1300</v>
      </c>
      <c r="L667" s="637">
        <v>1300</v>
      </c>
    </row>
    <row r="668" spans="3:12" hidden="1">
      <c r="C668" s="587" t="s">
        <v>2370</v>
      </c>
      <c r="D668" s="606">
        <v>103466</v>
      </c>
      <c r="E668" s="606" t="s">
        <v>2288</v>
      </c>
      <c r="F668" s="588" t="s">
        <v>2277</v>
      </c>
      <c r="G668" s="589"/>
      <c r="H668" s="590">
        <v>45693</v>
      </c>
      <c r="I668" s="588" t="s">
        <v>1585</v>
      </c>
      <c r="J668" s="591">
        <v>1</v>
      </c>
      <c r="K668" s="591">
        <v>1300</v>
      </c>
      <c r="L668" s="637">
        <v>1300</v>
      </c>
    </row>
    <row r="669" spans="3:12" hidden="1">
      <c r="C669" s="587" t="s">
        <v>2370</v>
      </c>
      <c r="D669" s="606">
        <v>103466</v>
      </c>
      <c r="E669" s="606" t="s">
        <v>2288</v>
      </c>
      <c r="F669" s="588" t="s">
        <v>2277</v>
      </c>
      <c r="G669" s="589"/>
      <c r="H669" s="590">
        <v>45694</v>
      </c>
      <c r="I669" s="588" t="s">
        <v>1585</v>
      </c>
      <c r="J669" s="591">
        <v>2</v>
      </c>
      <c r="K669" s="591">
        <v>1300</v>
      </c>
      <c r="L669" s="637">
        <v>2600</v>
      </c>
    </row>
    <row r="670" spans="3:12" hidden="1">
      <c r="C670" s="587" t="s">
        <v>2370</v>
      </c>
      <c r="D670" s="606">
        <v>103466</v>
      </c>
      <c r="E670" s="606" t="s">
        <v>2288</v>
      </c>
      <c r="F670" s="588" t="s">
        <v>2277</v>
      </c>
      <c r="G670" s="589"/>
      <c r="H670" s="590">
        <v>45716</v>
      </c>
      <c r="I670" s="588" t="s">
        <v>1585</v>
      </c>
      <c r="J670" s="591">
        <v>1</v>
      </c>
      <c r="K670" s="591">
        <v>1300</v>
      </c>
      <c r="L670" s="637">
        <v>1300</v>
      </c>
    </row>
    <row r="671" spans="3:12" hidden="1">
      <c r="C671" s="587" t="s">
        <v>2370</v>
      </c>
      <c r="D671" s="606">
        <v>103466</v>
      </c>
      <c r="E671" s="606" t="s">
        <v>2288</v>
      </c>
      <c r="F671" s="588" t="s">
        <v>2277</v>
      </c>
      <c r="G671" s="589"/>
      <c r="H671" s="590">
        <v>45716</v>
      </c>
      <c r="I671" s="588" t="s">
        <v>1585</v>
      </c>
      <c r="J671" s="591">
        <v>1</v>
      </c>
      <c r="K671" s="591">
        <v>1300</v>
      </c>
      <c r="L671" s="637">
        <v>1300</v>
      </c>
    </row>
    <row r="672" spans="3:12" hidden="1">
      <c r="C672" s="587" t="s">
        <v>2370</v>
      </c>
      <c r="D672" s="606">
        <v>103466</v>
      </c>
      <c r="E672" s="606" t="s">
        <v>2288</v>
      </c>
      <c r="F672" s="588" t="s">
        <v>2277</v>
      </c>
      <c r="G672" s="589"/>
      <c r="H672" s="590">
        <v>45733</v>
      </c>
      <c r="I672" s="588" t="s">
        <v>1585</v>
      </c>
      <c r="J672" s="591">
        <v>1</v>
      </c>
      <c r="K672" s="591">
        <v>1300</v>
      </c>
      <c r="L672" s="637">
        <v>1300</v>
      </c>
    </row>
    <row r="673" spans="3:12" hidden="1">
      <c r="C673" s="587" t="s">
        <v>2370</v>
      </c>
      <c r="D673" s="606">
        <v>103466</v>
      </c>
      <c r="E673" s="606" t="s">
        <v>2288</v>
      </c>
      <c r="F673" s="588" t="s">
        <v>2277</v>
      </c>
      <c r="G673" s="589"/>
      <c r="H673" s="590">
        <v>45764</v>
      </c>
      <c r="I673" s="588" t="s">
        <v>1585</v>
      </c>
      <c r="J673" s="591">
        <v>1</v>
      </c>
      <c r="K673" s="591">
        <v>1300</v>
      </c>
      <c r="L673" s="637">
        <v>1300</v>
      </c>
    </row>
    <row r="674" spans="3:12" hidden="1">
      <c r="C674" s="587" t="s">
        <v>2370</v>
      </c>
      <c r="D674" s="606">
        <v>103466</v>
      </c>
      <c r="E674" s="606" t="s">
        <v>2288</v>
      </c>
      <c r="F674" s="588" t="s">
        <v>2277</v>
      </c>
      <c r="G674" s="589"/>
      <c r="H674" s="590">
        <v>45772</v>
      </c>
      <c r="I674" s="588" t="s">
        <v>1585</v>
      </c>
      <c r="J674" s="591">
        <v>2</v>
      </c>
      <c r="K674" s="591">
        <v>1300</v>
      </c>
      <c r="L674" s="637">
        <v>2600</v>
      </c>
    </row>
    <row r="675" spans="3:12" hidden="1">
      <c r="C675" s="587" t="s">
        <v>2370</v>
      </c>
      <c r="D675" s="606">
        <v>103466</v>
      </c>
      <c r="E675" s="606" t="s">
        <v>2288</v>
      </c>
      <c r="F675" s="588" t="s">
        <v>2277</v>
      </c>
      <c r="G675" s="589"/>
      <c r="H675" s="590">
        <v>45780</v>
      </c>
      <c r="I675" s="588" t="s">
        <v>1585</v>
      </c>
      <c r="J675" s="591">
        <v>1</v>
      </c>
      <c r="K675" s="591">
        <v>1300</v>
      </c>
      <c r="L675" s="637">
        <v>1300</v>
      </c>
    </row>
    <row r="676" spans="3:12" hidden="1">
      <c r="C676" s="587" t="s">
        <v>2370</v>
      </c>
      <c r="D676" s="606">
        <v>103466</v>
      </c>
      <c r="E676" s="606" t="s">
        <v>2288</v>
      </c>
      <c r="F676" s="588" t="s">
        <v>2277</v>
      </c>
      <c r="G676" s="589"/>
      <c r="H676" s="590">
        <v>45824</v>
      </c>
      <c r="I676" s="588" t="s">
        <v>1585</v>
      </c>
      <c r="J676" s="591">
        <v>1</v>
      </c>
      <c r="K676" s="591">
        <v>1300</v>
      </c>
      <c r="L676" s="637">
        <v>1300</v>
      </c>
    </row>
    <row r="677" spans="3:12" ht="15" hidden="1" customHeight="1">
      <c r="C677" s="587" t="s">
        <v>2367</v>
      </c>
      <c r="D677" s="606">
        <v>103430</v>
      </c>
      <c r="E677" s="606" t="s">
        <v>2288</v>
      </c>
      <c r="F677" s="588" t="s">
        <v>2368</v>
      </c>
      <c r="G677" s="931" t="s">
        <v>2357</v>
      </c>
      <c r="H677" s="590">
        <v>45504</v>
      </c>
      <c r="I677" s="588" t="s">
        <v>1585</v>
      </c>
      <c r="J677" s="591">
        <v>397209.76</v>
      </c>
      <c r="K677" s="642">
        <v>1</v>
      </c>
      <c r="L677" s="637">
        <v>397209.76</v>
      </c>
    </row>
    <row r="678" spans="3:12" hidden="1">
      <c r="C678" s="587" t="s">
        <v>2367</v>
      </c>
      <c r="D678" s="606">
        <v>103430</v>
      </c>
      <c r="E678" s="606" t="s">
        <v>2288</v>
      </c>
      <c r="F678" s="588" t="s">
        <v>2368</v>
      </c>
      <c r="G678" s="589"/>
      <c r="H678" s="590">
        <v>45535</v>
      </c>
      <c r="I678" s="588" t="s">
        <v>1585</v>
      </c>
      <c r="J678" s="591">
        <v>452341.36</v>
      </c>
      <c r="K678" s="642">
        <v>1</v>
      </c>
      <c r="L678" s="637">
        <v>452341.36</v>
      </c>
    </row>
    <row r="679" spans="3:12" hidden="1">
      <c r="C679" s="587" t="s">
        <v>2367</v>
      </c>
      <c r="D679" s="606">
        <v>103430</v>
      </c>
      <c r="E679" s="606" t="s">
        <v>2288</v>
      </c>
      <c r="F679" s="588" t="s">
        <v>2368</v>
      </c>
      <c r="G679" s="589"/>
      <c r="H679" s="590">
        <v>45565</v>
      </c>
      <c r="I679" s="588" t="s">
        <v>1585</v>
      </c>
      <c r="J679" s="591">
        <v>397477.16</v>
      </c>
      <c r="K679" s="642">
        <v>1</v>
      </c>
      <c r="L679" s="637">
        <v>397477.16</v>
      </c>
    </row>
    <row r="680" spans="3:12" hidden="1">
      <c r="C680" s="587" t="s">
        <v>2367</v>
      </c>
      <c r="D680" s="606">
        <v>103430</v>
      </c>
      <c r="E680" s="606" t="s">
        <v>2288</v>
      </c>
      <c r="F680" s="588" t="s">
        <v>2368</v>
      </c>
      <c r="G680" s="589"/>
      <c r="H680" s="590">
        <v>45596</v>
      </c>
      <c r="I680" s="588" t="s">
        <v>1585</v>
      </c>
      <c r="J680" s="591">
        <v>421472.94</v>
      </c>
      <c r="K680" s="642">
        <v>1</v>
      </c>
      <c r="L680" s="637">
        <v>421472.94</v>
      </c>
    </row>
    <row r="681" spans="3:12" hidden="1">
      <c r="C681" s="587" t="s">
        <v>2367</v>
      </c>
      <c r="D681" s="606">
        <v>103430</v>
      </c>
      <c r="E681" s="606" t="s">
        <v>2288</v>
      </c>
      <c r="F681" s="588" t="s">
        <v>2368</v>
      </c>
      <c r="G681" s="592"/>
      <c r="H681" s="590">
        <v>45626</v>
      </c>
      <c r="I681" s="588" t="s">
        <v>1585</v>
      </c>
      <c r="J681" s="591">
        <v>390123.09</v>
      </c>
      <c r="K681" s="642">
        <v>1</v>
      </c>
      <c r="L681" s="637">
        <v>390123.09</v>
      </c>
    </row>
    <row r="682" spans="3:12" hidden="1">
      <c r="C682" s="920" t="s">
        <v>2367</v>
      </c>
      <c r="D682" s="923">
        <v>103430</v>
      </c>
      <c r="E682" s="923" t="s">
        <v>2288</v>
      </c>
      <c r="F682" s="926" t="s">
        <v>2368</v>
      </c>
      <c r="G682" s="600"/>
      <c r="H682" s="934">
        <v>45657</v>
      </c>
      <c r="I682" s="926" t="s">
        <v>1585</v>
      </c>
      <c r="J682" s="936">
        <v>328811.34999999998</v>
      </c>
      <c r="K682" s="938">
        <v>1</v>
      </c>
      <c r="L682" s="942">
        <v>328811.34999999998</v>
      </c>
    </row>
    <row r="683" spans="3:12" ht="15" hidden="1" customHeight="1">
      <c r="C683" s="582" t="s">
        <v>2367</v>
      </c>
      <c r="D683" s="605">
        <v>103430</v>
      </c>
      <c r="E683" s="605" t="s">
        <v>2288</v>
      </c>
      <c r="F683" s="583" t="s">
        <v>2368</v>
      </c>
      <c r="G683" s="929"/>
      <c r="H683" s="585">
        <v>45688</v>
      </c>
      <c r="I683" s="583" t="s">
        <v>1585</v>
      </c>
      <c r="J683" s="586">
        <v>319736.84999999998</v>
      </c>
      <c r="K683" s="643">
        <v>1</v>
      </c>
      <c r="L683" s="636">
        <v>319736.84999999998</v>
      </c>
    </row>
    <row r="684" spans="3:12" hidden="1">
      <c r="C684" s="920" t="s">
        <v>2367</v>
      </c>
      <c r="D684" s="923">
        <v>103430</v>
      </c>
      <c r="E684" s="923" t="s">
        <v>2288</v>
      </c>
      <c r="F684" s="926" t="s">
        <v>2368</v>
      </c>
      <c r="G684" s="600"/>
      <c r="H684" s="934">
        <v>45716</v>
      </c>
      <c r="I684" s="926" t="s">
        <v>1585</v>
      </c>
      <c r="J684" s="936">
        <v>440066.6</v>
      </c>
      <c r="K684" s="938">
        <v>1</v>
      </c>
      <c r="L684" s="942">
        <v>440066.6</v>
      </c>
    </row>
    <row r="685" spans="3:12" ht="15" hidden="1" customHeight="1">
      <c r="C685" s="582" t="s">
        <v>2367</v>
      </c>
      <c r="D685" s="605">
        <v>103430</v>
      </c>
      <c r="E685" s="605" t="s">
        <v>2288</v>
      </c>
      <c r="F685" s="583" t="s">
        <v>2368</v>
      </c>
      <c r="G685" s="929"/>
      <c r="H685" s="585">
        <v>45747</v>
      </c>
      <c r="I685" s="583" t="s">
        <v>1585</v>
      </c>
      <c r="J685" s="586">
        <v>402928.16</v>
      </c>
      <c r="K685" s="643">
        <v>1</v>
      </c>
      <c r="L685" s="636">
        <v>402928.16</v>
      </c>
    </row>
    <row r="686" spans="3:12" hidden="1">
      <c r="C686" s="587" t="s">
        <v>2367</v>
      </c>
      <c r="D686" s="606">
        <v>103430</v>
      </c>
      <c r="E686" s="606" t="s">
        <v>2288</v>
      </c>
      <c r="F686" s="588" t="s">
        <v>2368</v>
      </c>
      <c r="G686" s="589"/>
      <c r="H686" s="590">
        <v>45777</v>
      </c>
      <c r="I686" s="588" t="s">
        <v>1585</v>
      </c>
      <c r="J686" s="591">
        <v>435107.26</v>
      </c>
      <c r="K686" s="642">
        <v>1</v>
      </c>
      <c r="L686" s="637">
        <v>435107.26</v>
      </c>
    </row>
    <row r="687" spans="3:12" hidden="1">
      <c r="C687" s="587" t="s">
        <v>2367</v>
      </c>
      <c r="D687" s="606">
        <v>103430</v>
      </c>
      <c r="E687" s="606" t="s">
        <v>2288</v>
      </c>
      <c r="F687" s="588" t="s">
        <v>2368</v>
      </c>
      <c r="G687" s="589"/>
      <c r="H687" s="590">
        <v>45808</v>
      </c>
      <c r="I687" s="588" t="s">
        <v>1585</v>
      </c>
      <c r="J687" s="591">
        <v>359233.7</v>
      </c>
      <c r="K687" s="642">
        <v>1</v>
      </c>
      <c r="L687" s="637">
        <v>359233.7</v>
      </c>
    </row>
    <row r="688" spans="3:12" hidden="1">
      <c r="C688" s="587" t="s">
        <v>2367</v>
      </c>
      <c r="D688" s="606">
        <v>103430</v>
      </c>
      <c r="E688" s="606" t="s">
        <v>2288</v>
      </c>
      <c r="F688" s="588" t="s">
        <v>2368</v>
      </c>
      <c r="G688" s="589"/>
      <c r="H688" s="590">
        <v>45838</v>
      </c>
      <c r="I688" s="588" t="s">
        <v>1585</v>
      </c>
      <c r="J688" s="591">
        <v>386769.83</v>
      </c>
      <c r="K688" s="642">
        <v>1</v>
      </c>
      <c r="L688" s="637">
        <v>386769.83</v>
      </c>
    </row>
    <row r="689" spans="3:12" ht="15" hidden="1" customHeight="1">
      <c r="C689" s="587" t="s">
        <v>2365</v>
      </c>
      <c r="D689" s="606">
        <v>103424</v>
      </c>
      <c r="E689" s="606" t="s">
        <v>2288</v>
      </c>
      <c r="F689" s="588" t="s">
        <v>2280</v>
      </c>
      <c r="G689" s="931" t="s">
        <v>2281</v>
      </c>
      <c r="H689" s="590">
        <v>45528</v>
      </c>
      <c r="I689" s="588" t="s">
        <v>1585</v>
      </c>
      <c r="J689" s="591">
        <v>1</v>
      </c>
      <c r="K689" s="591">
        <v>25</v>
      </c>
      <c r="L689" s="637">
        <v>25</v>
      </c>
    </row>
    <row r="690" spans="3:12" hidden="1">
      <c r="C690" s="587" t="s">
        <v>2365</v>
      </c>
      <c r="D690" s="606">
        <v>103424</v>
      </c>
      <c r="E690" s="606" t="s">
        <v>2288</v>
      </c>
      <c r="F690" s="588" t="s">
        <v>2280</v>
      </c>
      <c r="G690" s="589"/>
      <c r="H690" s="590">
        <v>45533</v>
      </c>
      <c r="I690" s="588" t="s">
        <v>1585</v>
      </c>
      <c r="J690" s="591">
        <v>1</v>
      </c>
      <c r="K690" s="591">
        <v>25</v>
      </c>
      <c r="L690" s="637">
        <v>25</v>
      </c>
    </row>
    <row r="691" spans="3:12" hidden="1">
      <c r="C691" s="587" t="s">
        <v>2365</v>
      </c>
      <c r="D691" s="606">
        <v>103424</v>
      </c>
      <c r="E691" s="606" t="s">
        <v>2288</v>
      </c>
      <c r="F691" s="588" t="s">
        <v>2280</v>
      </c>
      <c r="G691" s="589"/>
      <c r="H691" s="590">
        <v>45753</v>
      </c>
      <c r="I691" s="588" t="s">
        <v>1585</v>
      </c>
      <c r="J691" s="591">
        <v>1</v>
      </c>
      <c r="K691" s="591">
        <v>25</v>
      </c>
      <c r="L691" s="637">
        <v>25</v>
      </c>
    </row>
    <row r="692" spans="3:12" ht="15" hidden="1" customHeight="1">
      <c r="C692" s="587" t="s">
        <v>2362</v>
      </c>
      <c r="D692" s="606">
        <v>103206</v>
      </c>
      <c r="E692" s="606" t="s">
        <v>2288</v>
      </c>
      <c r="F692" s="588" t="s">
        <v>2363</v>
      </c>
      <c r="G692" s="931" t="s">
        <v>1582</v>
      </c>
      <c r="H692" s="590">
        <v>45504</v>
      </c>
      <c r="I692" s="588" t="s">
        <v>1585</v>
      </c>
      <c r="J692" s="591">
        <v>12661.88</v>
      </c>
      <c r="K692" s="642">
        <v>1</v>
      </c>
      <c r="L692" s="637">
        <v>12661.88</v>
      </c>
    </row>
    <row r="693" spans="3:12" hidden="1">
      <c r="C693" s="587" t="s">
        <v>2362</v>
      </c>
      <c r="D693" s="606">
        <v>103206</v>
      </c>
      <c r="E693" s="606" t="s">
        <v>2288</v>
      </c>
      <c r="F693" s="588" t="s">
        <v>2363</v>
      </c>
      <c r="G693" s="589"/>
      <c r="H693" s="590">
        <v>45504</v>
      </c>
      <c r="I693" s="588" t="s">
        <v>1585</v>
      </c>
      <c r="J693" s="591">
        <v>208544.7</v>
      </c>
      <c r="K693" s="642">
        <v>1</v>
      </c>
      <c r="L693" s="637">
        <v>208544.7</v>
      </c>
    </row>
    <row r="694" spans="3:12" hidden="1">
      <c r="C694" s="587" t="s">
        <v>2362</v>
      </c>
      <c r="D694" s="606">
        <v>103206</v>
      </c>
      <c r="E694" s="606" t="s">
        <v>2288</v>
      </c>
      <c r="F694" s="588" t="s">
        <v>2363</v>
      </c>
      <c r="G694" s="589"/>
      <c r="H694" s="590">
        <v>45504</v>
      </c>
      <c r="I694" s="588" t="s">
        <v>1585</v>
      </c>
      <c r="J694" s="591">
        <v>138125.07</v>
      </c>
      <c r="K694" s="642">
        <v>1</v>
      </c>
      <c r="L694" s="637">
        <v>138125.07</v>
      </c>
    </row>
    <row r="695" spans="3:12" hidden="1">
      <c r="C695" s="587" t="s">
        <v>2362</v>
      </c>
      <c r="D695" s="606">
        <v>103206</v>
      </c>
      <c r="E695" s="606" t="s">
        <v>2288</v>
      </c>
      <c r="F695" s="588" t="s">
        <v>2363</v>
      </c>
      <c r="G695" s="589"/>
      <c r="H695" s="590">
        <v>45504</v>
      </c>
      <c r="I695" s="588" t="s">
        <v>1585</v>
      </c>
      <c r="J695" s="591">
        <v>437.99</v>
      </c>
      <c r="K695" s="642">
        <v>1</v>
      </c>
      <c r="L695" s="637">
        <v>437.99</v>
      </c>
    </row>
    <row r="696" spans="3:12" hidden="1">
      <c r="C696" s="587" t="s">
        <v>2362</v>
      </c>
      <c r="D696" s="606">
        <v>103206</v>
      </c>
      <c r="E696" s="606" t="s">
        <v>2288</v>
      </c>
      <c r="F696" s="588" t="s">
        <v>2363</v>
      </c>
      <c r="G696" s="589"/>
      <c r="H696" s="590">
        <v>45504</v>
      </c>
      <c r="I696" s="588" t="s">
        <v>1585</v>
      </c>
      <c r="J696" s="591">
        <v>6546.92</v>
      </c>
      <c r="K696" s="642">
        <v>1</v>
      </c>
      <c r="L696" s="637">
        <v>6546.92</v>
      </c>
    </row>
    <row r="697" spans="3:12" hidden="1">
      <c r="C697" s="587" t="s">
        <v>2362</v>
      </c>
      <c r="D697" s="606">
        <v>103206</v>
      </c>
      <c r="E697" s="606" t="s">
        <v>2288</v>
      </c>
      <c r="F697" s="588" t="s">
        <v>2363</v>
      </c>
      <c r="G697" s="589"/>
      <c r="H697" s="590">
        <v>45504</v>
      </c>
      <c r="I697" s="588" t="s">
        <v>1585</v>
      </c>
      <c r="J697" s="591">
        <v>147.59</v>
      </c>
      <c r="K697" s="642">
        <v>1</v>
      </c>
      <c r="L697" s="637">
        <v>147.59</v>
      </c>
    </row>
    <row r="698" spans="3:12" hidden="1">
      <c r="C698" s="587" t="s">
        <v>2362</v>
      </c>
      <c r="D698" s="606">
        <v>103206</v>
      </c>
      <c r="E698" s="606" t="s">
        <v>2288</v>
      </c>
      <c r="F698" s="588" t="s">
        <v>2363</v>
      </c>
      <c r="G698" s="589"/>
      <c r="H698" s="590">
        <v>45504</v>
      </c>
      <c r="I698" s="588" t="s">
        <v>1585</v>
      </c>
      <c r="J698" s="591">
        <v>43107.9</v>
      </c>
      <c r="K698" s="642">
        <v>1</v>
      </c>
      <c r="L698" s="637">
        <v>43107.9</v>
      </c>
    </row>
    <row r="699" spans="3:12" hidden="1">
      <c r="C699" s="587" t="s">
        <v>2362</v>
      </c>
      <c r="D699" s="606">
        <v>103206</v>
      </c>
      <c r="E699" s="606" t="s">
        <v>2288</v>
      </c>
      <c r="F699" s="588" t="s">
        <v>2363</v>
      </c>
      <c r="G699" s="589"/>
      <c r="H699" s="590">
        <v>45504</v>
      </c>
      <c r="I699" s="588" t="s">
        <v>1585</v>
      </c>
      <c r="J699" s="591">
        <v>6487.72</v>
      </c>
      <c r="K699" s="642">
        <v>1</v>
      </c>
      <c r="L699" s="637">
        <v>6487.72</v>
      </c>
    </row>
    <row r="700" spans="3:12" hidden="1">
      <c r="C700" s="587" t="s">
        <v>2362</v>
      </c>
      <c r="D700" s="606">
        <v>103206</v>
      </c>
      <c r="E700" s="606" t="s">
        <v>2288</v>
      </c>
      <c r="F700" s="588" t="s">
        <v>2363</v>
      </c>
      <c r="G700" s="589"/>
      <c r="H700" s="590">
        <v>45504</v>
      </c>
      <c r="I700" s="588" t="s">
        <v>1585</v>
      </c>
      <c r="J700" s="591">
        <v>305712.7</v>
      </c>
      <c r="K700" s="642">
        <v>1</v>
      </c>
      <c r="L700" s="637">
        <v>305712.7</v>
      </c>
    </row>
    <row r="701" spans="3:12" hidden="1">
      <c r="C701" s="587" t="s">
        <v>2362</v>
      </c>
      <c r="D701" s="606">
        <v>103206</v>
      </c>
      <c r="E701" s="606" t="s">
        <v>2288</v>
      </c>
      <c r="F701" s="588" t="s">
        <v>2363</v>
      </c>
      <c r="G701" s="589"/>
      <c r="H701" s="590">
        <v>45504</v>
      </c>
      <c r="I701" s="588" t="s">
        <v>1585</v>
      </c>
      <c r="J701" s="591">
        <v>328088.32000000001</v>
      </c>
      <c r="K701" s="642">
        <v>1</v>
      </c>
      <c r="L701" s="637">
        <v>328088.32000000001</v>
      </c>
    </row>
    <row r="702" spans="3:12" hidden="1">
      <c r="C702" s="587" t="s">
        <v>2362</v>
      </c>
      <c r="D702" s="606">
        <v>103206</v>
      </c>
      <c r="E702" s="606" t="s">
        <v>2288</v>
      </c>
      <c r="F702" s="588" t="s">
        <v>2363</v>
      </c>
      <c r="G702" s="589"/>
      <c r="H702" s="590">
        <v>45504</v>
      </c>
      <c r="I702" s="588" t="s">
        <v>1585</v>
      </c>
      <c r="J702" s="591">
        <v>2330428</v>
      </c>
      <c r="K702" s="642">
        <v>1</v>
      </c>
      <c r="L702" s="637">
        <v>2330428</v>
      </c>
    </row>
    <row r="703" spans="3:12" hidden="1">
      <c r="C703" s="587" t="s">
        <v>2362</v>
      </c>
      <c r="D703" s="606">
        <v>103206</v>
      </c>
      <c r="E703" s="606" t="s">
        <v>2288</v>
      </c>
      <c r="F703" s="588" t="s">
        <v>2363</v>
      </c>
      <c r="G703" s="589"/>
      <c r="H703" s="590">
        <v>45504</v>
      </c>
      <c r="I703" s="588" t="s">
        <v>1585</v>
      </c>
      <c r="J703" s="591">
        <v>399.88</v>
      </c>
      <c r="K703" s="642">
        <v>1</v>
      </c>
      <c r="L703" s="637">
        <v>399.88</v>
      </c>
    </row>
    <row r="704" spans="3:12" hidden="1">
      <c r="C704" s="587" t="s">
        <v>2362</v>
      </c>
      <c r="D704" s="606">
        <v>103206</v>
      </c>
      <c r="E704" s="606" t="s">
        <v>2288</v>
      </c>
      <c r="F704" s="588" t="s">
        <v>2363</v>
      </c>
      <c r="G704" s="589"/>
      <c r="H704" s="590">
        <v>45504</v>
      </c>
      <c r="I704" s="588" t="s">
        <v>1585</v>
      </c>
      <c r="J704" s="591">
        <v>97676.71</v>
      </c>
      <c r="K704" s="642">
        <v>1</v>
      </c>
      <c r="L704" s="637">
        <v>97676.71</v>
      </c>
    </row>
    <row r="705" spans="3:12" hidden="1">
      <c r="C705" s="587" t="s">
        <v>2362</v>
      </c>
      <c r="D705" s="606">
        <v>103206</v>
      </c>
      <c r="E705" s="606" t="s">
        <v>2288</v>
      </c>
      <c r="F705" s="588" t="s">
        <v>2363</v>
      </c>
      <c r="G705" s="589"/>
      <c r="H705" s="590">
        <v>45504</v>
      </c>
      <c r="I705" s="588" t="s">
        <v>1585</v>
      </c>
      <c r="J705" s="591">
        <v>29352.02</v>
      </c>
      <c r="K705" s="642">
        <v>1</v>
      </c>
      <c r="L705" s="637">
        <v>29352.02</v>
      </c>
    </row>
    <row r="706" spans="3:12" hidden="1">
      <c r="C706" s="587" t="s">
        <v>2362</v>
      </c>
      <c r="D706" s="606">
        <v>103206</v>
      </c>
      <c r="E706" s="606" t="s">
        <v>2288</v>
      </c>
      <c r="F706" s="588" t="s">
        <v>2363</v>
      </c>
      <c r="G706" s="592"/>
      <c r="H706" s="590">
        <v>45504</v>
      </c>
      <c r="I706" s="588" t="s">
        <v>1585</v>
      </c>
      <c r="J706" s="591">
        <v>173138.83</v>
      </c>
      <c r="K706" s="642">
        <v>1</v>
      </c>
      <c r="L706" s="637">
        <v>173138.83</v>
      </c>
    </row>
    <row r="707" spans="3:12" hidden="1">
      <c r="C707" s="920" t="s">
        <v>2362</v>
      </c>
      <c r="D707" s="923">
        <v>103206</v>
      </c>
      <c r="E707" s="923" t="s">
        <v>2288</v>
      </c>
      <c r="F707" s="926" t="s">
        <v>2363</v>
      </c>
      <c r="G707" s="600"/>
      <c r="H707" s="934">
        <v>45504</v>
      </c>
      <c r="I707" s="926" t="s">
        <v>1585</v>
      </c>
      <c r="J707" s="936">
        <v>40904.870000000003</v>
      </c>
      <c r="K707" s="938">
        <v>1</v>
      </c>
      <c r="L707" s="942">
        <v>40904.870000000003</v>
      </c>
    </row>
    <row r="708" spans="3:12" ht="15" hidden="1" customHeight="1">
      <c r="C708" s="582" t="s">
        <v>2362</v>
      </c>
      <c r="D708" s="605">
        <v>103206</v>
      </c>
      <c r="E708" s="605" t="s">
        <v>2288</v>
      </c>
      <c r="F708" s="583" t="s">
        <v>2363</v>
      </c>
      <c r="G708" s="929"/>
      <c r="H708" s="585">
        <v>45504</v>
      </c>
      <c r="I708" s="583" t="s">
        <v>1585</v>
      </c>
      <c r="J708" s="586">
        <v>962635.56</v>
      </c>
      <c r="K708" s="643">
        <v>1</v>
      </c>
      <c r="L708" s="636">
        <v>962635.56</v>
      </c>
    </row>
    <row r="709" spans="3:12" hidden="1">
      <c r="C709" s="587" t="s">
        <v>2362</v>
      </c>
      <c r="D709" s="606">
        <v>103206</v>
      </c>
      <c r="E709" s="606" t="s">
        <v>2288</v>
      </c>
      <c r="F709" s="588" t="s">
        <v>2363</v>
      </c>
      <c r="G709" s="589"/>
      <c r="H709" s="590">
        <v>45504</v>
      </c>
      <c r="I709" s="588" t="s">
        <v>1585</v>
      </c>
      <c r="J709" s="591">
        <v>1317.7</v>
      </c>
      <c r="K709" s="642">
        <v>1</v>
      </c>
      <c r="L709" s="637">
        <v>1317.7</v>
      </c>
    </row>
    <row r="710" spans="3:12" hidden="1">
      <c r="C710" s="587" t="s">
        <v>2362</v>
      </c>
      <c r="D710" s="606">
        <v>103206</v>
      </c>
      <c r="E710" s="606" t="s">
        <v>2288</v>
      </c>
      <c r="F710" s="588" t="s">
        <v>2363</v>
      </c>
      <c r="G710" s="589"/>
      <c r="H710" s="590">
        <v>45504</v>
      </c>
      <c r="I710" s="588" t="s">
        <v>1585</v>
      </c>
      <c r="J710" s="591">
        <v>17773.64</v>
      </c>
      <c r="K710" s="642">
        <v>1</v>
      </c>
      <c r="L710" s="637">
        <v>17773.64</v>
      </c>
    </row>
    <row r="711" spans="3:12" hidden="1">
      <c r="C711" s="587" t="s">
        <v>2362</v>
      </c>
      <c r="D711" s="606">
        <v>103206</v>
      </c>
      <c r="E711" s="606" t="s">
        <v>2288</v>
      </c>
      <c r="F711" s="588" t="s">
        <v>2363</v>
      </c>
      <c r="G711" s="589"/>
      <c r="H711" s="590">
        <v>45535</v>
      </c>
      <c r="I711" s="588" t="s">
        <v>1585</v>
      </c>
      <c r="J711" s="591">
        <v>3087.44</v>
      </c>
      <c r="K711" s="642">
        <v>1</v>
      </c>
      <c r="L711" s="637">
        <v>3087.44</v>
      </c>
    </row>
    <row r="712" spans="3:12" hidden="1">
      <c r="C712" s="587" t="s">
        <v>2362</v>
      </c>
      <c r="D712" s="606">
        <v>103206</v>
      </c>
      <c r="E712" s="606" t="s">
        <v>2288</v>
      </c>
      <c r="F712" s="588" t="s">
        <v>2363</v>
      </c>
      <c r="G712" s="589"/>
      <c r="H712" s="590">
        <v>45535</v>
      </c>
      <c r="I712" s="588" t="s">
        <v>1585</v>
      </c>
      <c r="J712" s="591">
        <v>287564.09999999998</v>
      </c>
      <c r="K712" s="642">
        <v>1</v>
      </c>
      <c r="L712" s="637">
        <v>287564.09999999998</v>
      </c>
    </row>
    <row r="713" spans="3:12" hidden="1">
      <c r="C713" s="587" t="s">
        <v>2362</v>
      </c>
      <c r="D713" s="606">
        <v>103206</v>
      </c>
      <c r="E713" s="606" t="s">
        <v>2288</v>
      </c>
      <c r="F713" s="588" t="s">
        <v>2363</v>
      </c>
      <c r="G713" s="589"/>
      <c r="H713" s="590">
        <v>45535</v>
      </c>
      <c r="I713" s="588" t="s">
        <v>1585</v>
      </c>
      <c r="J713" s="591">
        <v>6521.36</v>
      </c>
      <c r="K713" s="642">
        <v>1</v>
      </c>
      <c r="L713" s="637">
        <v>6521.36</v>
      </c>
    </row>
    <row r="714" spans="3:12" hidden="1">
      <c r="C714" s="587" t="s">
        <v>2362</v>
      </c>
      <c r="D714" s="606">
        <v>103206</v>
      </c>
      <c r="E714" s="606" t="s">
        <v>2288</v>
      </c>
      <c r="F714" s="588" t="s">
        <v>2363</v>
      </c>
      <c r="G714" s="589"/>
      <c r="H714" s="590">
        <v>45535</v>
      </c>
      <c r="I714" s="588" t="s">
        <v>1585</v>
      </c>
      <c r="J714" s="591">
        <v>11515.52</v>
      </c>
      <c r="K714" s="642">
        <v>1</v>
      </c>
      <c r="L714" s="637">
        <v>11515.52</v>
      </c>
    </row>
    <row r="715" spans="3:12" hidden="1">
      <c r="C715" s="587" t="s">
        <v>2362</v>
      </c>
      <c r="D715" s="606">
        <v>103206</v>
      </c>
      <c r="E715" s="606" t="s">
        <v>2288</v>
      </c>
      <c r="F715" s="588" t="s">
        <v>2363</v>
      </c>
      <c r="G715" s="589"/>
      <c r="H715" s="590">
        <v>45535</v>
      </c>
      <c r="I715" s="588" t="s">
        <v>1585</v>
      </c>
      <c r="J715" s="591">
        <v>811738.42</v>
      </c>
      <c r="K715" s="642">
        <v>1</v>
      </c>
      <c r="L715" s="637">
        <v>811738.42</v>
      </c>
    </row>
    <row r="716" spans="3:12" hidden="1">
      <c r="C716" s="587" t="s">
        <v>2362</v>
      </c>
      <c r="D716" s="606">
        <v>103206</v>
      </c>
      <c r="E716" s="606" t="s">
        <v>2288</v>
      </c>
      <c r="F716" s="588" t="s">
        <v>2363</v>
      </c>
      <c r="G716" s="589"/>
      <c r="H716" s="590">
        <v>45535</v>
      </c>
      <c r="I716" s="588" t="s">
        <v>1585</v>
      </c>
      <c r="J716" s="591">
        <v>412.91</v>
      </c>
      <c r="K716" s="642">
        <v>1</v>
      </c>
      <c r="L716" s="637">
        <v>412.91</v>
      </c>
    </row>
    <row r="717" spans="3:12" hidden="1">
      <c r="C717" s="587" t="s">
        <v>2362</v>
      </c>
      <c r="D717" s="606">
        <v>103206</v>
      </c>
      <c r="E717" s="606" t="s">
        <v>2288</v>
      </c>
      <c r="F717" s="588" t="s">
        <v>2363</v>
      </c>
      <c r="G717" s="589"/>
      <c r="H717" s="590">
        <v>45535</v>
      </c>
      <c r="I717" s="588" t="s">
        <v>1585</v>
      </c>
      <c r="J717" s="591">
        <v>2411273</v>
      </c>
      <c r="K717" s="642">
        <v>1</v>
      </c>
      <c r="L717" s="637">
        <v>2411273</v>
      </c>
    </row>
    <row r="718" spans="3:12" hidden="1">
      <c r="C718" s="587" t="s">
        <v>2362</v>
      </c>
      <c r="D718" s="606">
        <v>103206</v>
      </c>
      <c r="E718" s="606" t="s">
        <v>2288</v>
      </c>
      <c r="F718" s="588" t="s">
        <v>2363</v>
      </c>
      <c r="G718" s="589"/>
      <c r="H718" s="590">
        <v>45535</v>
      </c>
      <c r="I718" s="588" t="s">
        <v>1585</v>
      </c>
      <c r="J718" s="591">
        <v>48711.32</v>
      </c>
      <c r="K718" s="642">
        <v>1</v>
      </c>
      <c r="L718" s="637">
        <v>48711.32</v>
      </c>
    </row>
    <row r="719" spans="3:12" hidden="1">
      <c r="C719" s="587" t="s">
        <v>2362</v>
      </c>
      <c r="D719" s="606">
        <v>103206</v>
      </c>
      <c r="E719" s="606" t="s">
        <v>2288</v>
      </c>
      <c r="F719" s="588" t="s">
        <v>2363</v>
      </c>
      <c r="G719" s="589"/>
      <c r="H719" s="590">
        <v>45535</v>
      </c>
      <c r="I719" s="588" t="s">
        <v>1585</v>
      </c>
      <c r="J719" s="591">
        <v>273029.59999999998</v>
      </c>
      <c r="K719" s="642">
        <v>1</v>
      </c>
      <c r="L719" s="637">
        <v>273029.59999999998</v>
      </c>
    </row>
    <row r="720" spans="3:12" hidden="1">
      <c r="C720" s="587" t="s">
        <v>2362</v>
      </c>
      <c r="D720" s="606">
        <v>103206</v>
      </c>
      <c r="E720" s="606" t="s">
        <v>2288</v>
      </c>
      <c r="F720" s="588" t="s">
        <v>2363</v>
      </c>
      <c r="G720" s="589"/>
      <c r="H720" s="590">
        <v>45535</v>
      </c>
      <c r="I720" s="588" t="s">
        <v>1585</v>
      </c>
      <c r="J720" s="591">
        <v>129446.71</v>
      </c>
      <c r="K720" s="642">
        <v>1</v>
      </c>
      <c r="L720" s="637">
        <v>129446.71</v>
      </c>
    </row>
    <row r="721" spans="3:12" hidden="1">
      <c r="C721" s="587" t="s">
        <v>2362</v>
      </c>
      <c r="D721" s="606">
        <v>103206</v>
      </c>
      <c r="E721" s="606" t="s">
        <v>2288</v>
      </c>
      <c r="F721" s="588" t="s">
        <v>2363</v>
      </c>
      <c r="G721" s="589"/>
      <c r="H721" s="590">
        <v>45535</v>
      </c>
      <c r="I721" s="588" t="s">
        <v>1585</v>
      </c>
      <c r="J721" s="591">
        <v>141438.12</v>
      </c>
      <c r="K721" s="642">
        <v>1</v>
      </c>
      <c r="L721" s="637">
        <v>141438.12</v>
      </c>
    </row>
    <row r="722" spans="3:12" hidden="1">
      <c r="C722" s="587" t="s">
        <v>2362</v>
      </c>
      <c r="D722" s="606">
        <v>103206</v>
      </c>
      <c r="E722" s="606" t="s">
        <v>2288</v>
      </c>
      <c r="F722" s="588" t="s">
        <v>2363</v>
      </c>
      <c r="G722" s="589"/>
      <c r="H722" s="590">
        <v>45535</v>
      </c>
      <c r="I722" s="588" t="s">
        <v>1585</v>
      </c>
      <c r="J722" s="591">
        <v>135046.82999999999</v>
      </c>
      <c r="K722" s="642">
        <v>1</v>
      </c>
      <c r="L722" s="637">
        <v>135046.82999999999</v>
      </c>
    </row>
    <row r="723" spans="3:12" hidden="1">
      <c r="C723" s="587" t="s">
        <v>2362</v>
      </c>
      <c r="D723" s="606">
        <v>103206</v>
      </c>
      <c r="E723" s="606" t="s">
        <v>2288</v>
      </c>
      <c r="F723" s="588" t="s">
        <v>2363</v>
      </c>
      <c r="G723" s="589"/>
      <c r="H723" s="590">
        <v>45535</v>
      </c>
      <c r="I723" s="588" t="s">
        <v>1585</v>
      </c>
      <c r="J723" s="591">
        <v>7719.15</v>
      </c>
      <c r="K723" s="642">
        <v>1</v>
      </c>
      <c r="L723" s="637">
        <v>7719.15</v>
      </c>
    </row>
    <row r="724" spans="3:12" hidden="1">
      <c r="C724" s="587" t="s">
        <v>2362</v>
      </c>
      <c r="D724" s="606">
        <v>103206</v>
      </c>
      <c r="E724" s="606" t="s">
        <v>2288</v>
      </c>
      <c r="F724" s="588" t="s">
        <v>2363</v>
      </c>
      <c r="G724" s="589"/>
      <c r="H724" s="590">
        <v>45535</v>
      </c>
      <c r="I724" s="588" t="s">
        <v>1585</v>
      </c>
      <c r="J724" s="591">
        <v>55903.199999999997</v>
      </c>
      <c r="K724" s="642">
        <v>1</v>
      </c>
      <c r="L724" s="637">
        <v>55903.199999999997</v>
      </c>
    </row>
    <row r="725" spans="3:12" hidden="1">
      <c r="C725" s="587" t="s">
        <v>2362</v>
      </c>
      <c r="D725" s="606">
        <v>103206</v>
      </c>
      <c r="E725" s="606" t="s">
        <v>2288</v>
      </c>
      <c r="F725" s="588" t="s">
        <v>2363</v>
      </c>
      <c r="G725" s="589"/>
      <c r="H725" s="590">
        <v>45535</v>
      </c>
      <c r="I725" s="588" t="s">
        <v>1585</v>
      </c>
      <c r="J725" s="591">
        <v>4612.8</v>
      </c>
      <c r="K725" s="642">
        <v>1</v>
      </c>
      <c r="L725" s="637">
        <v>4612.8</v>
      </c>
    </row>
    <row r="726" spans="3:12" hidden="1">
      <c r="C726" s="587" t="s">
        <v>2362</v>
      </c>
      <c r="D726" s="606">
        <v>103206</v>
      </c>
      <c r="E726" s="606" t="s">
        <v>2288</v>
      </c>
      <c r="F726" s="588" t="s">
        <v>2363</v>
      </c>
      <c r="G726" s="589"/>
      <c r="H726" s="590">
        <v>45535</v>
      </c>
      <c r="I726" s="588" t="s">
        <v>1585</v>
      </c>
      <c r="J726" s="591">
        <v>41598.959999999999</v>
      </c>
      <c r="K726" s="642">
        <v>1</v>
      </c>
      <c r="L726" s="637">
        <v>41598.959999999999</v>
      </c>
    </row>
    <row r="727" spans="3:12" hidden="1">
      <c r="C727" s="587" t="s">
        <v>2362</v>
      </c>
      <c r="D727" s="606">
        <v>103206</v>
      </c>
      <c r="E727" s="606" t="s">
        <v>2288</v>
      </c>
      <c r="F727" s="588" t="s">
        <v>2363</v>
      </c>
      <c r="G727" s="589"/>
      <c r="H727" s="590">
        <v>45535</v>
      </c>
      <c r="I727" s="588" t="s">
        <v>1585</v>
      </c>
      <c r="J727" s="591">
        <v>226063.37</v>
      </c>
      <c r="K727" s="642">
        <v>1</v>
      </c>
      <c r="L727" s="637">
        <v>226063.37</v>
      </c>
    </row>
    <row r="728" spans="3:12" hidden="1">
      <c r="C728" s="587" t="s">
        <v>2362</v>
      </c>
      <c r="D728" s="606">
        <v>103206</v>
      </c>
      <c r="E728" s="606" t="s">
        <v>2288</v>
      </c>
      <c r="F728" s="588" t="s">
        <v>2363</v>
      </c>
      <c r="G728" s="589"/>
      <c r="H728" s="590">
        <v>45535</v>
      </c>
      <c r="I728" s="588" t="s">
        <v>1585</v>
      </c>
      <c r="J728" s="591">
        <v>252.19</v>
      </c>
      <c r="K728" s="642">
        <v>1</v>
      </c>
      <c r="L728" s="637">
        <v>252.19</v>
      </c>
    </row>
    <row r="729" spans="3:12" hidden="1">
      <c r="C729" s="587" t="s">
        <v>2362</v>
      </c>
      <c r="D729" s="606">
        <v>103206</v>
      </c>
      <c r="E729" s="606" t="s">
        <v>2288</v>
      </c>
      <c r="F729" s="588" t="s">
        <v>2363</v>
      </c>
      <c r="G729" s="589"/>
      <c r="H729" s="590">
        <v>45565</v>
      </c>
      <c r="I729" s="588" t="s">
        <v>1585</v>
      </c>
      <c r="J729" s="591">
        <v>25448.18</v>
      </c>
      <c r="K729" s="642">
        <v>1</v>
      </c>
      <c r="L729" s="637">
        <v>25448.18</v>
      </c>
    </row>
    <row r="730" spans="3:12" hidden="1">
      <c r="C730" s="587" t="s">
        <v>2362</v>
      </c>
      <c r="D730" s="606">
        <v>103206</v>
      </c>
      <c r="E730" s="606" t="s">
        <v>2288</v>
      </c>
      <c r="F730" s="588" t="s">
        <v>2363</v>
      </c>
      <c r="G730" s="589"/>
      <c r="H730" s="590">
        <v>45565</v>
      </c>
      <c r="I730" s="588" t="s">
        <v>1585</v>
      </c>
      <c r="J730" s="591">
        <v>149.69999999999999</v>
      </c>
      <c r="K730" s="642">
        <v>1</v>
      </c>
      <c r="L730" s="637">
        <v>149.69999999999999</v>
      </c>
    </row>
    <row r="731" spans="3:12" hidden="1">
      <c r="C731" s="587" t="s">
        <v>2362</v>
      </c>
      <c r="D731" s="606">
        <v>103206</v>
      </c>
      <c r="E731" s="606" t="s">
        <v>2288</v>
      </c>
      <c r="F731" s="588" t="s">
        <v>2363</v>
      </c>
      <c r="G731" s="589"/>
      <c r="H731" s="590">
        <v>45565</v>
      </c>
      <c r="I731" s="588" t="s">
        <v>1585</v>
      </c>
      <c r="J731" s="591">
        <v>2073234.6</v>
      </c>
      <c r="K731" s="642">
        <v>1</v>
      </c>
      <c r="L731" s="637">
        <v>2073234.6</v>
      </c>
    </row>
    <row r="732" spans="3:12" hidden="1">
      <c r="C732" s="587" t="s">
        <v>2362</v>
      </c>
      <c r="D732" s="606">
        <v>103206</v>
      </c>
      <c r="E732" s="606" t="s">
        <v>2288</v>
      </c>
      <c r="F732" s="588" t="s">
        <v>2363</v>
      </c>
      <c r="G732" s="589"/>
      <c r="H732" s="590">
        <v>45565</v>
      </c>
      <c r="I732" s="588" t="s">
        <v>1585</v>
      </c>
      <c r="J732" s="591">
        <v>934674.26</v>
      </c>
      <c r="K732" s="642">
        <v>1</v>
      </c>
      <c r="L732" s="637">
        <v>934674.26</v>
      </c>
    </row>
    <row r="733" spans="3:12" hidden="1">
      <c r="C733" s="587" t="s">
        <v>2362</v>
      </c>
      <c r="D733" s="606">
        <v>103206</v>
      </c>
      <c r="E733" s="606" t="s">
        <v>2288</v>
      </c>
      <c r="F733" s="588" t="s">
        <v>2363</v>
      </c>
      <c r="G733" s="589"/>
      <c r="H733" s="590">
        <v>45565</v>
      </c>
      <c r="I733" s="588" t="s">
        <v>1585</v>
      </c>
      <c r="J733" s="591">
        <v>33975.5</v>
      </c>
      <c r="K733" s="642">
        <v>1</v>
      </c>
      <c r="L733" s="637">
        <v>33975.5</v>
      </c>
    </row>
    <row r="734" spans="3:12" hidden="1">
      <c r="C734" s="587" t="s">
        <v>2362</v>
      </c>
      <c r="D734" s="606">
        <v>103206</v>
      </c>
      <c r="E734" s="606" t="s">
        <v>2288</v>
      </c>
      <c r="F734" s="588" t="s">
        <v>2363</v>
      </c>
      <c r="G734" s="589"/>
      <c r="H734" s="590">
        <v>45565</v>
      </c>
      <c r="I734" s="588" t="s">
        <v>1585</v>
      </c>
      <c r="J734" s="591">
        <v>12693.11</v>
      </c>
      <c r="K734" s="642">
        <v>1</v>
      </c>
      <c r="L734" s="637">
        <v>12693.11</v>
      </c>
    </row>
    <row r="735" spans="3:12" hidden="1">
      <c r="C735" s="587" t="s">
        <v>2362</v>
      </c>
      <c r="D735" s="606">
        <v>103206</v>
      </c>
      <c r="E735" s="606" t="s">
        <v>2288</v>
      </c>
      <c r="F735" s="588" t="s">
        <v>2363</v>
      </c>
      <c r="G735" s="589"/>
      <c r="H735" s="590">
        <v>45565</v>
      </c>
      <c r="I735" s="588" t="s">
        <v>1585</v>
      </c>
      <c r="J735" s="591">
        <v>144680.85999999999</v>
      </c>
      <c r="K735" s="642">
        <v>1</v>
      </c>
      <c r="L735" s="637">
        <v>144680.85999999999</v>
      </c>
    </row>
    <row r="736" spans="3:12" hidden="1">
      <c r="C736" s="587" t="s">
        <v>2362</v>
      </c>
      <c r="D736" s="606">
        <v>103206</v>
      </c>
      <c r="E736" s="606" t="s">
        <v>2288</v>
      </c>
      <c r="F736" s="588" t="s">
        <v>2363</v>
      </c>
      <c r="G736" s="589"/>
      <c r="H736" s="590">
        <v>45565</v>
      </c>
      <c r="I736" s="588" t="s">
        <v>1585</v>
      </c>
      <c r="J736" s="591">
        <v>539.98</v>
      </c>
      <c r="K736" s="642">
        <v>1</v>
      </c>
      <c r="L736" s="637">
        <v>539.98</v>
      </c>
    </row>
    <row r="737" spans="3:12" hidden="1">
      <c r="C737" s="587" t="s">
        <v>2362</v>
      </c>
      <c r="D737" s="606">
        <v>103206</v>
      </c>
      <c r="E737" s="606" t="s">
        <v>2288</v>
      </c>
      <c r="F737" s="588" t="s">
        <v>2363</v>
      </c>
      <c r="G737" s="589"/>
      <c r="H737" s="590">
        <v>45565</v>
      </c>
      <c r="I737" s="588" t="s">
        <v>1585</v>
      </c>
      <c r="J737" s="591">
        <v>165480.97</v>
      </c>
      <c r="K737" s="642">
        <v>1</v>
      </c>
      <c r="L737" s="637">
        <v>165480.97</v>
      </c>
    </row>
    <row r="738" spans="3:12" hidden="1">
      <c r="C738" s="587" t="s">
        <v>2362</v>
      </c>
      <c r="D738" s="606">
        <v>103206</v>
      </c>
      <c r="E738" s="606" t="s">
        <v>2288</v>
      </c>
      <c r="F738" s="588" t="s">
        <v>2363</v>
      </c>
      <c r="G738" s="589"/>
      <c r="H738" s="590">
        <v>45565</v>
      </c>
      <c r="I738" s="588" t="s">
        <v>1585</v>
      </c>
      <c r="J738" s="591">
        <v>351229.2</v>
      </c>
      <c r="K738" s="642">
        <v>1</v>
      </c>
      <c r="L738" s="637">
        <v>351229.2</v>
      </c>
    </row>
    <row r="739" spans="3:12" hidden="1">
      <c r="C739" s="587" t="s">
        <v>2362</v>
      </c>
      <c r="D739" s="606">
        <v>103206</v>
      </c>
      <c r="E739" s="606" t="s">
        <v>2288</v>
      </c>
      <c r="F739" s="588" t="s">
        <v>2363</v>
      </c>
      <c r="G739" s="589"/>
      <c r="H739" s="590">
        <v>45565</v>
      </c>
      <c r="I739" s="588" t="s">
        <v>1585</v>
      </c>
      <c r="J739" s="591">
        <v>3097.56</v>
      </c>
      <c r="K739" s="642">
        <v>1</v>
      </c>
      <c r="L739" s="637">
        <v>3097.56</v>
      </c>
    </row>
    <row r="740" spans="3:12" hidden="1">
      <c r="C740" s="587" t="s">
        <v>2362</v>
      </c>
      <c r="D740" s="606">
        <v>103206</v>
      </c>
      <c r="E740" s="606" t="s">
        <v>2288</v>
      </c>
      <c r="F740" s="588" t="s">
        <v>2363</v>
      </c>
      <c r="G740" s="589"/>
      <c r="H740" s="590">
        <v>45565</v>
      </c>
      <c r="I740" s="588" t="s">
        <v>1585</v>
      </c>
      <c r="J740" s="591">
        <v>123.99</v>
      </c>
      <c r="K740" s="642">
        <v>1</v>
      </c>
      <c r="L740" s="637">
        <v>123.99</v>
      </c>
    </row>
    <row r="741" spans="3:12" hidden="1">
      <c r="C741" s="587" t="s">
        <v>2362</v>
      </c>
      <c r="D741" s="606">
        <v>103206</v>
      </c>
      <c r="E741" s="606" t="s">
        <v>2288</v>
      </c>
      <c r="F741" s="588" t="s">
        <v>2363</v>
      </c>
      <c r="G741" s="589"/>
      <c r="H741" s="590">
        <v>45565</v>
      </c>
      <c r="I741" s="588" t="s">
        <v>1585</v>
      </c>
      <c r="J741" s="591">
        <v>2184.1</v>
      </c>
      <c r="K741" s="642">
        <v>1</v>
      </c>
      <c r="L741" s="637">
        <v>2184.1</v>
      </c>
    </row>
    <row r="742" spans="3:12" hidden="1">
      <c r="C742" s="587" t="s">
        <v>2362</v>
      </c>
      <c r="D742" s="606">
        <v>103206</v>
      </c>
      <c r="E742" s="606" t="s">
        <v>2288</v>
      </c>
      <c r="F742" s="588" t="s">
        <v>2363</v>
      </c>
      <c r="G742" s="589"/>
      <c r="H742" s="590">
        <v>45565</v>
      </c>
      <c r="I742" s="588" t="s">
        <v>1585</v>
      </c>
      <c r="J742" s="591">
        <v>346030.9</v>
      </c>
      <c r="K742" s="642">
        <v>1</v>
      </c>
      <c r="L742" s="637">
        <v>346030.9</v>
      </c>
    </row>
    <row r="743" spans="3:12" hidden="1">
      <c r="C743" s="587" t="s">
        <v>2362</v>
      </c>
      <c r="D743" s="606">
        <v>103206</v>
      </c>
      <c r="E743" s="606" t="s">
        <v>2288</v>
      </c>
      <c r="F743" s="588" t="s">
        <v>2363</v>
      </c>
      <c r="G743" s="589"/>
      <c r="H743" s="590">
        <v>45565</v>
      </c>
      <c r="I743" s="588" t="s">
        <v>1585</v>
      </c>
      <c r="J743" s="591">
        <v>15990.89</v>
      </c>
      <c r="K743" s="642">
        <v>1</v>
      </c>
      <c r="L743" s="637">
        <v>15990.89</v>
      </c>
    </row>
    <row r="744" spans="3:12" hidden="1">
      <c r="C744" s="587" t="s">
        <v>2362</v>
      </c>
      <c r="D744" s="606">
        <v>103206</v>
      </c>
      <c r="E744" s="606" t="s">
        <v>2288</v>
      </c>
      <c r="F744" s="588" t="s">
        <v>2363</v>
      </c>
      <c r="G744" s="589"/>
      <c r="H744" s="590">
        <v>45565</v>
      </c>
      <c r="I744" s="588" t="s">
        <v>1585</v>
      </c>
      <c r="J744" s="591">
        <v>172835.12</v>
      </c>
      <c r="K744" s="642">
        <v>1</v>
      </c>
      <c r="L744" s="637">
        <v>172835.12</v>
      </c>
    </row>
    <row r="745" spans="3:12" hidden="1">
      <c r="C745" s="587" t="s">
        <v>2362</v>
      </c>
      <c r="D745" s="606">
        <v>103206</v>
      </c>
      <c r="E745" s="606" t="s">
        <v>2288</v>
      </c>
      <c r="F745" s="588" t="s">
        <v>2363</v>
      </c>
      <c r="G745" s="589"/>
      <c r="H745" s="590">
        <v>45565</v>
      </c>
      <c r="I745" s="588" t="s">
        <v>1585</v>
      </c>
      <c r="J745" s="591">
        <v>4169.87</v>
      </c>
      <c r="K745" s="642">
        <v>1</v>
      </c>
      <c r="L745" s="637">
        <v>4169.87</v>
      </c>
    </row>
    <row r="746" spans="3:12" hidden="1">
      <c r="C746" s="587" t="s">
        <v>2362</v>
      </c>
      <c r="D746" s="606">
        <v>103206</v>
      </c>
      <c r="E746" s="606" t="s">
        <v>2288</v>
      </c>
      <c r="F746" s="588" t="s">
        <v>2363</v>
      </c>
      <c r="G746" s="589"/>
      <c r="H746" s="590">
        <v>45565</v>
      </c>
      <c r="I746" s="588" t="s">
        <v>1585</v>
      </c>
      <c r="J746" s="591">
        <v>145598.39000000001</v>
      </c>
      <c r="K746" s="642">
        <v>1</v>
      </c>
      <c r="L746" s="637">
        <v>145598.39000000001</v>
      </c>
    </row>
    <row r="747" spans="3:12" hidden="1">
      <c r="C747" s="587" t="s">
        <v>2362</v>
      </c>
      <c r="D747" s="606">
        <v>103206</v>
      </c>
      <c r="E747" s="606" t="s">
        <v>2288</v>
      </c>
      <c r="F747" s="588" t="s">
        <v>2363</v>
      </c>
      <c r="G747" s="589"/>
      <c r="H747" s="590">
        <v>45565</v>
      </c>
      <c r="I747" s="588" t="s">
        <v>1585</v>
      </c>
      <c r="J747" s="591">
        <v>8016.82</v>
      </c>
      <c r="K747" s="642">
        <v>1</v>
      </c>
      <c r="L747" s="637">
        <v>8016.82</v>
      </c>
    </row>
    <row r="748" spans="3:12" hidden="1">
      <c r="C748" s="587" t="s">
        <v>2362</v>
      </c>
      <c r="D748" s="606">
        <v>103206</v>
      </c>
      <c r="E748" s="606" t="s">
        <v>2288</v>
      </c>
      <c r="F748" s="588" t="s">
        <v>2363</v>
      </c>
      <c r="G748" s="589"/>
      <c r="H748" s="590">
        <v>45596</v>
      </c>
      <c r="I748" s="588" t="s">
        <v>1585</v>
      </c>
      <c r="J748" s="591">
        <v>860.1</v>
      </c>
      <c r="K748" s="642">
        <v>1</v>
      </c>
      <c r="L748" s="637">
        <v>860.1</v>
      </c>
    </row>
    <row r="749" spans="3:12" hidden="1">
      <c r="C749" s="587" t="s">
        <v>2362</v>
      </c>
      <c r="D749" s="606">
        <v>103206</v>
      </c>
      <c r="E749" s="606" t="s">
        <v>2288</v>
      </c>
      <c r="F749" s="588" t="s">
        <v>2363</v>
      </c>
      <c r="G749" s="589"/>
      <c r="H749" s="590">
        <v>45596</v>
      </c>
      <c r="I749" s="588" t="s">
        <v>1585</v>
      </c>
      <c r="J749" s="591">
        <v>321368.15000000002</v>
      </c>
      <c r="K749" s="642">
        <v>1</v>
      </c>
      <c r="L749" s="637">
        <v>321368.15000000002</v>
      </c>
    </row>
    <row r="750" spans="3:12" hidden="1">
      <c r="C750" s="587" t="s">
        <v>2362</v>
      </c>
      <c r="D750" s="606">
        <v>103206</v>
      </c>
      <c r="E750" s="606" t="s">
        <v>2288</v>
      </c>
      <c r="F750" s="588" t="s">
        <v>2363</v>
      </c>
      <c r="G750" s="589"/>
      <c r="H750" s="590">
        <v>45596</v>
      </c>
      <c r="I750" s="588" t="s">
        <v>1585</v>
      </c>
      <c r="J750" s="591">
        <v>136531.04999999999</v>
      </c>
      <c r="K750" s="642">
        <v>1</v>
      </c>
      <c r="L750" s="637">
        <v>136531.04999999999</v>
      </c>
    </row>
    <row r="751" spans="3:12" hidden="1">
      <c r="C751" s="587" t="s">
        <v>2362</v>
      </c>
      <c r="D751" s="606">
        <v>103206</v>
      </c>
      <c r="E751" s="606" t="s">
        <v>2288</v>
      </c>
      <c r="F751" s="588" t="s">
        <v>2363</v>
      </c>
      <c r="G751" s="589"/>
      <c r="H751" s="590">
        <v>45596</v>
      </c>
      <c r="I751" s="588" t="s">
        <v>1585</v>
      </c>
      <c r="J751" s="591">
        <v>2394.4299999999998</v>
      </c>
      <c r="K751" s="642">
        <v>1</v>
      </c>
      <c r="L751" s="637">
        <v>2394.4299999999998</v>
      </c>
    </row>
    <row r="752" spans="3:12" hidden="1">
      <c r="C752" s="587" t="s">
        <v>2362</v>
      </c>
      <c r="D752" s="606">
        <v>103206</v>
      </c>
      <c r="E752" s="606" t="s">
        <v>2288</v>
      </c>
      <c r="F752" s="588" t="s">
        <v>2363</v>
      </c>
      <c r="G752" s="589"/>
      <c r="H752" s="590">
        <v>45596</v>
      </c>
      <c r="I752" s="588" t="s">
        <v>1585</v>
      </c>
      <c r="J752" s="591">
        <v>349666.2</v>
      </c>
      <c r="K752" s="642">
        <v>1</v>
      </c>
      <c r="L752" s="637">
        <v>349666.2</v>
      </c>
    </row>
    <row r="753" spans="3:12" hidden="1">
      <c r="C753" s="587" t="s">
        <v>2362</v>
      </c>
      <c r="D753" s="606">
        <v>103206</v>
      </c>
      <c r="E753" s="606" t="s">
        <v>2288</v>
      </c>
      <c r="F753" s="588" t="s">
        <v>2363</v>
      </c>
      <c r="G753" s="589"/>
      <c r="H753" s="590">
        <v>45596</v>
      </c>
      <c r="I753" s="588" t="s">
        <v>1585</v>
      </c>
      <c r="J753" s="591">
        <v>1408.7</v>
      </c>
      <c r="K753" s="642">
        <v>1</v>
      </c>
      <c r="L753" s="637">
        <v>1408.7</v>
      </c>
    </row>
    <row r="754" spans="3:12" hidden="1">
      <c r="C754" s="587" t="s">
        <v>2362</v>
      </c>
      <c r="D754" s="606">
        <v>103206</v>
      </c>
      <c r="E754" s="606" t="s">
        <v>2288</v>
      </c>
      <c r="F754" s="588" t="s">
        <v>2363</v>
      </c>
      <c r="G754" s="589"/>
      <c r="H754" s="590">
        <v>45596</v>
      </c>
      <c r="I754" s="588" t="s">
        <v>1585</v>
      </c>
      <c r="J754" s="591">
        <v>109.96</v>
      </c>
      <c r="K754" s="642">
        <v>1</v>
      </c>
      <c r="L754" s="637">
        <v>109.96</v>
      </c>
    </row>
    <row r="755" spans="3:12" hidden="1">
      <c r="C755" s="587" t="s">
        <v>2362</v>
      </c>
      <c r="D755" s="606">
        <v>103206</v>
      </c>
      <c r="E755" s="606" t="s">
        <v>2288</v>
      </c>
      <c r="F755" s="588" t="s">
        <v>2363</v>
      </c>
      <c r="G755" s="589"/>
      <c r="H755" s="590">
        <v>45596</v>
      </c>
      <c r="I755" s="588" t="s">
        <v>1585</v>
      </c>
      <c r="J755" s="591">
        <v>272436.65999999997</v>
      </c>
      <c r="K755" s="642">
        <v>1</v>
      </c>
      <c r="L755" s="637">
        <v>272436.65999999997</v>
      </c>
    </row>
    <row r="756" spans="3:12" hidden="1">
      <c r="C756" s="587" t="s">
        <v>2362</v>
      </c>
      <c r="D756" s="606">
        <v>103206</v>
      </c>
      <c r="E756" s="606" t="s">
        <v>2288</v>
      </c>
      <c r="F756" s="588" t="s">
        <v>2363</v>
      </c>
      <c r="G756" s="589"/>
      <c r="H756" s="590">
        <v>45596</v>
      </c>
      <c r="I756" s="588" t="s">
        <v>1585</v>
      </c>
      <c r="J756" s="591">
        <v>23236.21</v>
      </c>
      <c r="K756" s="642">
        <v>1</v>
      </c>
      <c r="L756" s="637">
        <v>23236.21</v>
      </c>
    </row>
    <row r="757" spans="3:12" hidden="1">
      <c r="C757" s="587" t="s">
        <v>2362</v>
      </c>
      <c r="D757" s="606">
        <v>103206</v>
      </c>
      <c r="E757" s="606" t="s">
        <v>2288</v>
      </c>
      <c r="F757" s="588" t="s">
        <v>2363</v>
      </c>
      <c r="G757" s="589"/>
      <c r="H757" s="590">
        <v>45596</v>
      </c>
      <c r="I757" s="588" t="s">
        <v>1585</v>
      </c>
      <c r="J757" s="591">
        <v>76.3</v>
      </c>
      <c r="K757" s="642">
        <v>1</v>
      </c>
      <c r="L757" s="637">
        <v>76.3</v>
      </c>
    </row>
    <row r="758" spans="3:12" hidden="1">
      <c r="C758" s="587" t="s">
        <v>2362</v>
      </c>
      <c r="D758" s="606">
        <v>103206</v>
      </c>
      <c r="E758" s="606" t="s">
        <v>2288</v>
      </c>
      <c r="F758" s="588" t="s">
        <v>2363</v>
      </c>
      <c r="G758" s="589"/>
      <c r="H758" s="590">
        <v>45596</v>
      </c>
      <c r="I758" s="588" t="s">
        <v>1585</v>
      </c>
      <c r="J758" s="591">
        <v>860.1</v>
      </c>
      <c r="K758" s="642">
        <v>1</v>
      </c>
      <c r="L758" s="637">
        <v>860.1</v>
      </c>
    </row>
    <row r="759" spans="3:12" hidden="1">
      <c r="C759" s="587" t="s">
        <v>2362</v>
      </c>
      <c r="D759" s="606">
        <v>103206</v>
      </c>
      <c r="E759" s="606" t="s">
        <v>2288</v>
      </c>
      <c r="F759" s="588" t="s">
        <v>2363</v>
      </c>
      <c r="G759" s="589"/>
      <c r="H759" s="590">
        <v>45596</v>
      </c>
      <c r="I759" s="588" t="s">
        <v>1585</v>
      </c>
      <c r="J759" s="591">
        <v>174418.75</v>
      </c>
      <c r="K759" s="642">
        <v>1</v>
      </c>
      <c r="L759" s="637">
        <v>174418.75</v>
      </c>
    </row>
    <row r="760" spans="3:12" hidden="1">
      <c r="C760" s="587" t="s">
        <v>2362</v>
      </c>
      <c r="D760" s="606">
        <v>103206</v>
      </c>
      <c r="E760" s="606" t="s">
        <v>2288</v>
      </c>
      <c r="F760" s="588" t="s">
        <v>2363</v>
      </c>
      <c r="G760" s="589"/>
      <c r="H760" s="590">
        <v>45596</v>
      </c>
      <c r="I760" s="588" t="s">
        <v>1585</v>
      </c>
      <c r="J760" s="591">
        <v>177093.91</v>
      </c>
      <c r="K760" s="642">
        <v>1</v>
      </c>
      <c r="L760" s="637">
        <v>177093.91</v>
      </c>
    </row>
    <row r="761" spans="3:12" hidden="1">
      <c r="C761" s="587" t="s">
        <v>2362</v>
      </c>
      <c r="D761" s="606">
        <v>103206</v>
      </c>
      <c r="E761" s="606" t="s">
        <v>2288</v>
      </c>
      <c r="F761" s="588" t="s">
        <v>2363</v>
      </c>
      <c r="G761" s="589"/>
      <c r="H761" s="590">
        <v>45596</v>
      </c>
      <c r="I761" s="588" t="s">
        <v>1585</v>
      </c>
      <c r="J761" s="591">
        <v>59398.01</v>
      </c>
      <c r="K761" s="642">
        <v>1</v>
      </c>
      <c r="L761" s="637">
        <v>59398.01</v>
      </c>
    </row>
    <row r="762" spans="3:12" hidden="1">
      <c r="C762" s="587" t="s">
        <v>2362</v>
      </c>
      <c r="D762" s="606">
        <v>103206</v>
      </c>
      <c r="E762" s="606" t="s">
        <v>2288</v>
      </c>
      <c r="F762" s="588" t="s">
        <v>2363</v>
      </c>
      <c r="G762" s="589"/>
      <c r="H762" s="590">
        <v>45596</v>
      </c>
      <c r="I762" s="588" t="s">
        <v>1585</v>
      </c>
      <c r="J762" s="591">
        <v>4013.81</v>
      </c>
      <c r="K762" s="642">
        <v>1</v>
      </c>
      <c r="L762" s="637">
        <v>4013.81</v>
      </c>
    </row>
    <row r="763" spans="3:12" hidden="1">
      <c r="C763" s="587" t="s">
        <v>2362</v>
      </c>
      <c r="D763" s="606">
        <v>103206</v>
      </c>
      <c r="E763" s="606" t="s">
        <v>2288</v>
      </c>
      <c r="F763" s="588" t="s">
        <v>2363</v>
      </c>
      <c r="G763" s="589"/>
      <c r="H763" s="590">
        <v>45596</v>
      </c>
      <c r="I763" s="588" t="s">
        <v>1585</v>
      </c>
      <c r="J763" s="591">
        <v>2455020.6</v>
      </c>
      <c r="K763" s="642">
        <v>1</v>
      </c>
      <c r="L763" s="637">
        <v>2455020.6</v>
      </c>
    </row>
    <row r="764" spans="3:12" hidden="1">
      <c r="C764" s="587" t="s">
        <v>2362</v>
      </c>
      <c r="D764" s="606">
        <v>103206</v>
      </c>
      <c r="E764" s="606" t="s">
        <v>2288</v>
      </c>
      <c r="F764" s="588" t="s">
        <v>2363</v>
      </c>
      <c r="G764" s="589"/>
      <c r="H764" s="590">
        <v>45596</v>
      </c>
      <c r="I764" s="588" t="s">
        <v>1585</v>
      </c>
      <c r="J764" s="591">
        <v>510.83</v>
      </c>
      <c r="K764" s="642">
        <v>1</v>
      </c>
      <c r="L764" s="637">
        <v>510.83</v>
      </c>
    </row>
    <row r="765" spans="3:12" hidden="1">
      <c r="C765" s="587" t="s">
        <v>2362</v>
      </c>
      <c r="D765" s="606">
        <v>103206</v>
      </c>
      <c r="E765" s="606" t="s">
        <v>2288</v>
      </c>
      <c r="F765" s="588" t="s">
        <v>2363</v>
      </c>
      <c r="G765" s="589"/>
      <c r="H765" s="590">
        <v>45596</v>
      </c>
      <c r="I765" s="588" t="s">
        <v>1585</v>
      </c>
      <c r="J765" s="591">
        <v>12616.81</v>
      </c>
      <c r="K765" s="642">
        <v>1</v>
      </c>
      <c r="L765" s="637">
        <v>12616.81</v>
      </c>
    </row>
    <row r="766" spans="3:12" hidden="1">
      <c r="C766" s="587" t="s">
        <v>2362</v>
      </c>
      <c r="D766" s="606">
        <v>103206</v>
      </c>
      <c r="E766" s="606" t="s">
        <v>2288</v>
      </c>
      <c r="F766" s="588" t="s">
        <v>2363</v>
      </c>
      <c r="G766" s="589"/>
      <c r="H766" s="590">
        <v>45596</v>
      </c>
      <c r="I766" s="588" t="s">
        <v>1585</v>
      </c>
      <c r="J766" s="591">
        <v>831413.71</v>
      </c>
      <c r="K766" s="642">
        <v>1</v>
      </c>
      <c r="L766" s="637">
        <v>831413.71</v>
      </c>
    </row>
    <row r="767" spans="3:12" hidden="1">
      <c r="C767" s="587" t="s">
        <v>2362</v>
      </c>
      <c r="D767" s="606">
        <v>103206</v>
      </c>
      <c r="E767" s="606" t="s">
        <v>2288</v>
      </c>
      <c r="F767" s="588" t="s">
        <v>2363</v>
      </c>
      <c r="G767" s="589"/>
      <c r="H767" s="590">
        <v>45596</v>
      </c>
      <c r="I767" s="588" t="s">
        <v>1585</v>
      </c>
      <c r="J767" s="591">
        <v>31137.9</v>
      </c>
      <c r="K767" s="642">
        <v>1</v>
      </c>
      <c r="L767" s="637">
        <v>31137.9</v>
      </c>
    </row>
    <row r="768" spans="3:12" hidden="1">
      <c r="C768" s="587" t="s">
        <v>2362</v>
      </c>
      <c r="D768" s="606">
        <v>103206</v>
      </c>
      <c r="E768" s="606" t="s">
        <v>2288</v>
      </c>
      <c r="F768" s="588" t="s">
        <v>2363</v>
      </c>
      <c r="G768" s="589"/>
      <c r="H768" s="590">
        <v>45596</v>
      </c>
      <c r="I768" s="588" t="s">
        <v>1585</v>
      </c>
      <c r="J768" s="591">
        <v>10879.8</v>
      </c>
      <c r="K768" s="642">
        <v>1</v>
      </c>
      <c r="L768" s="637">
        <v>10879.8</v>
      </c>
    </row>
    <row r="769" spans="3:12" hidden="1">
      <c r="C769" s="587" t="s">
        <v>2362</v>
      </c>
      <c r="D769" s="606">
        <v>103206</v>
      </c>
      <c r="E769" s="606" t="s">
        <v>2288</v>
      </c>
      <c r="F769" s="588" t="s">
        <v>2363</v>
      </c>
      <c r="G769" s="589"/>
      <c r="H769" s="590">
        <v>45626</v>
      </c>
      <c r="I769" s="588" t="s">
        <v>1585</v>
      </c>
      <c r="J769" s="591">
        <v>181.9</v>
      </c>
      <c r="K769" s="642">
        <v>1</v>
      </c>
      <c r="L769" s="637">
        <v>181.9</v>
      </c>
    </row>
    <row r="770" spans="3:12" hidden="1">
      <c r="C770" s="587" t="s">
        <v>2362</v>
      </c>
      <c r="D770" s="606">
        <v>103206</v>
      </c>
      <c r="E770" s="606" t="s">
        <v>2288</v>
      </c>
      <c r="F770" s="588" t="s">
        <v>2363</v>
      </c>
      <c r="G770" s="589"/>
      <c r="H770" s="590">
        <v>45626</v>
      </c>
      <c r="I770" s="588" t="s">
        <v>1585</v>
      </c>
      <c r="J770" s="591">
        <v>746.96</v>
      </c>
      <c r="K770" s="642">
        <v>1</v>
      </c>
      <c r="L770" s="637">
        <v>746.96</v>
      </c>
    </row>
    <row r="771" spans="3:12" hidden="1">
      <c r="C771" s="587" t="s">
        <v>2362</v>
      </c>
      <c r="D771" s="606">
        <v>103206</v>
      </c>
      <c r="E771" s="606" t="s">
        <v>2288</v>
      </c>
      <c r="F771" s="588" t="s">
        <v>2363</v>
      </c>
      <c r="G771" s="589"/>
      <c r="H771" s="590">
        <v>45626</v>
      </c>
      <c r="I771" s="588" t="s">
        <v>1585</v>
      </c>
      <c r="J771" s="591">
        <v>182276.06</v>
      </c>
      <c r="K771" s="642">
        <v>1</v>
      </c>
      <c r="L771" s="637">
        <v>182276.06</v>
      </c>
    </row>
    <row r="772" spans="3:12" hidden="1">
      <c r="C772" s="587" t="s">
        <v>2362</v>
      </c>
      <c r="D772" s="606">
        <v>103206</v>
      </c>
      <c r="E772" s="606" t="s">
        <v>2288</v>
      </c>
      <c r="F772" s="588" t="s">
        <v>2363</v>
      </c>
      <c r="G772" s="589"/>
      <c r="H772" s="590">
        <v>45626</v>
      </c>
      <c r="I772" s="588" t="s">
        <v>1585</v>
      </c>
      <c r="J772" s="591">
        <v>2270569.4</v>
      </c>
      <c r="K772" s="642">
        <v>1</v>
      </c>
      <c r="L772" s="637">
        <v>2270569.4</v>
      </c>
    </row>
    <row r="773" spans="3:12" hidden="1">
      <c r="C773" s="587" t="s">
        <v>2362</v>
      </c>
      <c r="D773" s="606">
        <v>103206</v>
      </c>
      <c r="E773" s="606" t="s">
        <v>2288</v>
      </c>
      <c r="F773" s="588" t="s">
        <v>2363</v>
      </c>
      <c r="G773" s="589"/>
      <c r="H773" s="590">
        <v>45626</v>
      </c>
      <c r="I773" s="588" t="s">
        <v>1585</v>
      </c>
      <c r="J773" s="591">
        <v>147483.54</v>
      </c>
      <c r="K773" s="642">
        <v>1</v>
      </c>
      <c r="L773" s="637">
        <v>147483.54</v>
      </c>
    </row>
    <row r="774" spans="3:12" hidden="1">
      <c r="C774" s="587" t="s">
        <v>2362</v>
      </c>
      <c r="D774" s="606">
        <v>103206</v>
      </c>
      <c r="E774" s="606" t="s">
        <v>2288</v>
      </c>
      <c r="F774" s="588" t="s">
        <v>2363</v>
      </c>
      <c r="G774" s="589"/>
      <c r="H774" s="590">
        <v>45626</v>
      </c>
      <c r="I774" s="588" t="s">
        <v>1585</v>
      </c>
      <c r="J774" s="591">
        <v>97459.54</v>
      </c>
      <c r="K774" s="642">
        <v>1</v>
      </c>
      <c r="L774" s="637">
        <v>97459.54</v>
      </c>
    </row>
    <row r="775" spans="3:12" hidden="1">
      <c r="C775" s="587" t="s">
        <v>2362</v>
      </c>
      <c r="D775" s="606">
        <v>103206</v>
      </c>
      <c r="E775" s="606" t="s">
        <v>2288</v>
      </c>
      <c r="F775" s="588" t="s">
        <v>2363</v>
      </c>
      <c r="G775" s="589"/>
      <c r="H775" s="590">
        <v>45626</v>
      </c>
      <c r="I775" s="588" t="s">
        <v>1585</v>
      </c>
      <c r="J775" s="591">
        <v>849120.3</v>
      </c>
      <c r="K775" s="642">
        <v>1</v>
      </c>
      <c r="L775" s="637">
        <v>849120.3</v>
      </c>
    </row>
    <row r="776" spans="3:12" hidden="1">
      <c r="C776" s="587" t="s">
        <v>2362</v>
      </c>
      <c r="D776" s="606">
        <v>103206</v>
      </c>
      <c r="E776" s="606" t="s">
        <v>2288</v>
      </c>
      <c r="F776" s="588" t="s">
        <v>2363</v>
      </c>
      <c r="G776" s="589"/>
      <c r="H776" s="590">
        <v>45626</v>
      </c>
      <c r="I776" s="588" t="s">
        <v>1585</v>
      </c>
      <c r="J776" s="591">
        <v>15049.14</v>
      </c>
      <c r="K776" s="642">
        <v>1</v>
      </c>
      <c r="L776" s="637">
        <v>15049.14</v>
      </c>
    </row>
    <row r="777" spans="3:12" hidden="1">
      <c r="C777" s="587" t="s">
        <v>2362</v>
      </c>
      <c r="D777" s="606">
        <v>103206</v>
      </c>
      <c r="E777" s="606" t="s">
        <v>2288</v>
      </c>
      <c r="F777" s="588" t="s">
        <v>2363</v>
      </c>
      <c r="G777" s="589"/>
      <c r="H777" s="590">
        <v>45626</v>
      </c>
      <c r="I777" s="588" t="s">
        <v>1585</v>
      </c>
      <c r="J777" s="591">
        <v>497.97</v>
      </c>
      <c r="K777" s="642">
        <v>1</v>
      </c>
      <c r="L777" s="637">
        <v>497.97</v>
      </c>
    </row>
    <row r="778" spans="3:12" hidden="1">
      <c r="C778" s="587" t="s">
        <v>2362</v>
      </c>
      <c r="D778" s="606">
        <v>103206</v>
      </c>
      <c r="E778" s="606" t="s">
        <v>2288</v>
      </c>
      <c r="F778" s="588" t="s">
        <v>2363</v>
      </c>
      <c r="G778" s="589"/>
      <c r="H778" s="590">
        <v>45626</v>
      </c>
      <c r="I778" s="588" t="s">
        <v>1585</v>
      </c>
      <c r="J778" s="591">
        <v>49214.5</v>
      </c>
      <c r="K778" s="642">
        <v>1</v>
      </c>
      <c r="L778" s="637">
        <v>49214.5</v>
      </c>
    </row>
    <row r="779" spans="3:12" hidden="1">
      <c r="C779" s="587" t="s">
        <v>2362</v>
      </c>
      <c r="D779" s="606">
        <v>103206</v>
      </c>
      <c r="E779" s="606" t="s">
        <v>2288</v>
      </c>
      <c r="F779" s="588" t="s">
        <v>2363</v>
      </c>
      <c r="G779" s="589"/>
      <c r="H779" s="590">
        <v>45626</v>
      </c>
      <c r="I779" s="588" t="s">
        <v>1585</v>
      </c>
      <c r="J779" s="591">
        <v>3585.4</v>
      </c>
      <c r="K779" s="642">
        <v>1</v>
      </c>
      <c r="L779" s="637">
        <v>3585.4</v>
      </c>
    </row>
    <row r="780" spans="3:12" hidden="1">
      <c r="C780" s="587" t="s">
        <v>2362</v>
      </c>
      <c r="D780" s="606">
        <v>103206</v>
      </c>
      <c r="E780" s="606" t="s">
        <v>2288</v>
      </c>
      <c r="F780" s="588" t="s">
        <v>2363</v>
      </c>
      <c r="G780" s="589"/>
      <c r="H780" s="590">
        <v>45626</v>
      </c>
      <c r="I780" s="588" t="s">
        <v>1585</v>
      </c>
      <c r="J780" s="591">
        <v>21231.34</v>
      </c>
      <c r="K780" s="642">
        <v>1</v>
      </c>
      <c r="L780" s="637">
        <v>21231.34</v>
      </c>
    </row>
    <row r="781" spans="3:12" hidden="1">
      <c r="C781" s="587" t="s">
        <v>2362</v>
      </c>
      <c r="D781" s="606">
        <v>103206</v>
      </c>
      <c r="E781" s="606" t="s">
        <v>2288</v>
      </c>
      <c r="F781" s="588" t="s">
        <v>2363</v>
      </c>
      <c r="G781" s="589"/>
      <c r="H781" s="590">
        <v>45626</v>
      </c>
      <c r="I781" s="588" t="s">
        <v>1585</v>
      </c>
      <c r="J781" s="591">
        <v>10630.98</v>
      </c>
      <c r="K781" s="642">
        <v>1</v>
      </c>
      <c r="L781" s="637">
        <v>10630.98</v>
      </c>
    </row>
    <row r="782" spans="3:12" hidden="1">
      <c r="C782" s="587" t="s">
        <v>2362</v>
      </c>
      <c r="D782" s="606">
        <v>103206</v>
      </c>
      <c r="E782" s="606" t="s">
        <v>2288</v>
      </c>
      <c r="F782" s="588" t="s">
        <v>2363</v>
      </c>
      <c r="G782" s="589"/>
      <c r="H782" s="590">
        <v>45626</v>
      </c>
      <c r="I782" s="588" t="s">
        <v>1585</v>
      </c>
      <c r="J782" s="591">
        <v>64.510000000000005</v>
      </c>
      <c r="K782" s="642">
        <v>1</v>
      </c>
      <c r="L782" s="637">
        <v>64.510000000000005</v>
      </c>
    </row>
    <row r="783" spans="3:12" hidden="1">
      <c r="C783" s="587" t="s">
        <v>2362</v>
      </c>
      <c r="D783" s="606">
        <v>103206</v>
      </c>
      <c r="E783" s="606" t="s">
        <v>2288</v>
      </c>
      <c r="F783" s="588" t="s">
        <v>2363</v>
      </c>
      <c r="G783" s="589"/>
      <c r="H783" s="590">
        <v>45626</v>
      </c>
      <c r="I783" s="588" t="s">
        <v>1585</v>
      </c>
      <c r="J783" s="591">
        <v>154294.54999999999</v>
      </c>
      <c r="K783" s="642">
        <v>1</v>
      </c>
      <c r="L783" s="637">
        <v>154294.54999999999</v>
      </c>
    </row>
    <row r="784" spans="3:12" hidden="1">
      <c r="C784" s="587" t="s">
        <v>2362</v>
      </c>
      <c r="D784" s="606">
        <v>103206</v>
      </c>
      <c r="E784" s="606" t="s">
        <v>2288</v>
      </c>
      <c r="F784" s="588" t="s">
        <v>2363</v>
      </c>
      <c r="G784" s="589"/>
      <c r="H784" s="590">
        <v>45626</v>
      </c>
      <c r="I784" s="588" t="s">
        <v>1585</v>
      </c>
      <c r="J784" s="591">
        <v>1244.93</v>
      </c>
      <c r="K784" s="642">
        <v>1</v>
      </c>
      <c r="L784" s="637">
        <v>1244.93</v>
      </c>
    </row>
    <row r="785" spans="3:12" hidden="1">
      <c r="C785" s="587" t="s">
        <v>2362</v>
      </c>
      <c r="D785" s="606">
        <v>103206</v>
      </c>
      <c r="E785" s="606" t="s">
        <v>2288</v>
      </c>
      <c r="F785" s="588" t="s">
        <v>2363</v>
      </c>
      <c r="G785" s="589"/>
      <c r="H785" s="590">
        <v>45626</v>
      </c>
      <c r="I785" s="588" t="s">
        <v>1585</v>
      </c>
      <c r="J785" s="591">
        <v>329283.5</v>
      </c>
      <c r="K785" s="642">
        <v>1</v>
      </c>
      <c r="L785" s="637">
        <v>329283.5</v>
      </c>
    </row>
    <row r="786" spans="3:12" hidden="1">
      <c r="C786" s="587" t="s">
        <v>2362</v>
      </c>
      <c r="D786" s="606">
        <v>103206</v>
      </c>
      <c r="E786" s="606" t="s">
        <v>2288</v>
      </c>
      <c r="F786" s="588" t="s">
        <v>2363</v>
      </c>
      <c r="G786" s="589"/>
      <c r="H786" s="590">
        <v>45626</v>
      </c>
      <c r="I786" s="588" t="s">
        <v>1585</v>
      </c>
      <c r="J786" s="591">
        <v>1301</v>
      </c>
      <c r="K786" s="642">
        <v>1</v>
      </c>
      <c r="L786" s="637">
        <v>1301</v>
      </c>
    </row>
    <row r="787" spans="3:12" hidden="1">
      <c r="C787" s="587" t="s">
        <v>2362</v>
      </c>
      <c r="D787" s="606">
        <v>103206</v>
      </c>
      <c r="E787" s="606" t="s">
        <v>2288</v>
      </c>
      <c r="F787" s="588" t="s">
        <v>2363</v>
      </c>
      <c r="G787" s="589"/>
      <c r="H787" s="590">
        <v>45626</v>
      </c>
      <c r="I787" s="588" t="s">
        <v>1585</v>
      </c>
      <c r="J787" s="591">
        <v>353146.75</v>
      </c>
      <c r="K787" s="642">
        <v>1</v>
      </c>
      <c r="L787" s="637">
        <v>353146.75</v>
      </c>
    </row>
    <row r="788" spans="3:12" hidden="1">
      <c r="C788" s="587" t="s">
        <v>2362</v>
      </c>
      <c r="D788" s="606">
        <v>103206</v>
      </c>
      <c r="E788" s="606" t="s">
        <v>2288</v>
      </c>
      <c r="F788" s="588" t="s">
        <v>2363</v>
      </c>
      <c r="G788" s="592"/>
      <c r="H788" s="590">
        <v>45626</v>
      </c>
      <c r="I788" s="588" t="s">
        <v>1585</v>
      </c>
      <c r="J788" s="591">
        <v>34383.96</v>
      </c>
      <c r="K788" s="642">
        <v>1</v>
      </c>
      <c r="L788" s="637">
        <v>34383.96</v>
      </c>
    </row>
    <row r="789" spans="3:12" hidden="1">
      <c r="C789" s="920" t="s">
        <v>2362</v>
      </c>
      <c r="D789" s="923">
        <v>103206</v>
      </c>
      <c r="E789" s="923" t="s">
        <v>2288</v>
      </c>
      <c r="F789" s="926" t="s">
        <v>2363</v>
      </c>
      <c r="G789" s="600"/>
      <c r="H789" s="934">
        <v>45626</v>
      </c>
      <c r="I789" s="926" t="s">
        <v>1585</v>
      </c>
      <c r="J789" s="936">
        <v>442.78</v>
      </c>
      <c r="K789" s="938">
        <v>1</v>
      </c>
      <c r="L789" s="942">
        <v>442.78</v>
      </c>
    </row>
    <row r="790" spans="3:12" ht="15" hidden="1" customHeight="1">
      <c r="C790" s="582" t="s">
        <v>2362</v>
      </c>
      <c r="D790" s="605">
        <v>103206</v>
      </c>
      <c r="E790" s="605" t="s">
        <v>2288</v>
      </c>
      <c r="F790" s="583" t="s">
        <v>2363</v>
      </c>
      <c r="G790" s="929"/>
      <c r="H790" s="585">
        <v>45657</v>
      </c>
      <c r="I790" s="583" t="s">
        <v>1585</v>
      </c>
      <c r="J790" s="586">
        <v>839403.7</v>
      </c>
      <c r="K790" s="643">
        <v>1</v>
      </c>
      <c r="L790" s="636">
        <v>839403.7</v>
      </c>
    </row>
    <row r="791" spans="3:12" hidden="1">
      <c r="C791" s="587" t="s">
        <v>2362</v>
      </c>
      <c r="D791" s="606">
        <v>103206</v>
      </c>
      <c r="E791" s="606" t="s">
        <v>2288</v>
      </c>
      <c r="F791" s="588" t="s">
        <v>2363</v>
      </c>
      <c r="G791" s="589"/>
      <c r="H791" s="590">
        <v>45657</v>
      </c>
      <c r="I791" s="588" t="s">
        <v>1585</v>
      </c>
      <c r="J791" s="591">
        <v>86018.33</v>
      </c>
      <c r="K791" s="642">
        <v>1</v>
      </c>
      <c r="L791" s="637">
        <v>86018.33</v>
      </c>
    </row>
    <row r="792" spans="3:12" hidden="1">
      <c r="C792" s="587" t="s">
        <v>2362</v>
      </c>
      <c r="D792" s="606">
        <v>103206</v>
      </c>
      <c r="E792" s="606" t="s">
        <v>2288</v>
      </c>
      <c r="F792" s="588" t="s">
        <v>2363</v>
      </c>
      <c r="G792" s="589"/>
      <c r="H792" s="590">
        <v>45657</v>
      </c>
      <c r="I792" s="588" t="s">
        <v>1585</v>
      </c>
      <c r="J792" s="591">
        <v>40665</v>
      </c>
      <c r="K792" s="642">
        <v>1</v>
      </c>
      <c r="L792" s="637">
        <v>40665</v>
      </c>
    </row>
    <row r="793" spans="3:12" hidden="1">
      <c r="C793" s="587" t="s">
        <v>2362</v>
      </c>
      <c r="D793" s="606">
        <v>103206</v>
      </c>
      <c r="E793" s="606" t="s">
        <v>2288</v>
      </c>
      <c r="F793" s="588" t="s">
        <v>2363</v>
      </c>
      <c r="G793" s="589"/>
      <c r="H793" s="590">
        <v>45657</v>
      </c>
      <c r="I793" s="588" t="s">
        <v>1585</v>
      </c>
      <c r="J793" s="591">
        <v>912.6</v>
      </c>
      <c r="K793" s="642">
        <v>1</v>
      </c>
      <c r="L793" s="637">
        <v>912.6</v>
      </c>
    </row>
    <row r="794" spans="3:12" hidden="1">
      <c r="C794" s="587" t="s">
        <v>2362</v>
      </c>
      <c r="D794" s="606">
        <v>103206</v>
      </c>
      <c r="E794" s="606" t="s">
        <v>2288</v>
      </c>
      <c r="F794" s="588" t="s">
        <v>2363</v>
      </c>
      <c r="G794" s="589"/>
      <c r="H794" s="590">
        <v>45657</v>
      </c>
      <c r="I794" s="588" t="s">
        <v>1585</v>
      </c>
      <c r="J794" s="591">
        <v>20964.580000000002</v>
      </c>
      <c r="K794" s="642">
        <v>1</v>
      </c>
      <c r="L794" s="637">
        <v>20964.580000000002</v>
      </c>
    </row>
    <row r="795" spans="3:12" hidden="1">
      <c r="C795" s="587" t="s">
        <v>2362</v>
      </c>
      <c r="D795" s="606">
        <v>103206</v>
      </c>
      <c r="E795" s="606" t="s">
        <v>2288</v>
      </c>
      <c r="F795" s="588" t="s">
        <v>2363</v>
      </c>
      <c r="G795" s="589"/>
      <c r="H795" s="590">
        <v>45657</v>
      </c>
      <c r="I795" s="588" t="s">
        <v>1585</v>
      </c>
      <c r="J795" s="591">
        <v>33.700000000000003</v>
      </c>
      <c r="K795" s="642">
        <v>1</v>
      </c>
      <c r="L795" s="637">
        <v>33.700000000000003</v>
      </c>
    </row>
    <row r="796" spans="3:12" hidden="1">
      <c r="C796" s="587" t="s">
        <v>2362</v>
      </c>
      <c r="D796" s="606">
        <v>103206</v>
      </c>
      <c r="E796" s="606" t="s">
        <v>2288</v>
      </c>
      <c r="F796" s="588" t="s">
        <v>2363</v>
      </c>
      <c r="G796" s="589"/>
      <c r="H796" s="590">
        <v>45657</v>
      </c>
      <c r="I796" s="588" t="s">
        <v>1585</v>
      </c>
      <c r="J796" s="591">
        <v>96658.92</v>
      </c>
      <c r="K796" s="642">
        <v>1</v>
      </c>
      <c r="L796" s="637">
        <v>96658.92</v>
      </c>
    </row>
    <row r="797" spans="3:12" hidden="1">
      <c r="C797" s="587" t="s">
        <v>2362</v>
      </c>
      <c r="D797" s="606">
        <v>103206</v>
      </c>
      <c r="E797" s="606" t="s">
        <v>2288</v>
      </c>
      <c r="F797" s="588" t="s">
        <v>2363</v>
      </c>
      <c r="G797" s="589"/>
      <c r="H797" s="590">
        <v>45657</v>
      </c>
      <c r="I797" s="588" t="s">
        <v>1585</v>
      </c>
      <c r="J797" s="591">
        <v>493.78</v>
      </c>
      <c r="K797" s="642">
        <v>1</v>
      </c>
      <c r="L797" s="637">
        <v>493.78</v>
      </c>
    </row>
    <row r="798" spans="3:12" hidden="1">
      <c r="C798" s="587" t="s">
        <v>2362</v>
      </c>
      <c r="D798" s="606">
        <v>103206</v>
      </c>
      <c r="E798" s="606" t="s">
        <v>2288</v>
      </c>
      <c r="F798" s="588" t="s">
        <v>2363</v>
      </c>
      <c r="G798" s="589"/>
      <c r="H798" s="590">
        <v>45657</v>
      </c>
      <c r="I798" s="588" t="s">
        <v>1585</v>
      </c>
      <c r="J798" s="591">
        <v>12884.57</v>
      </c>
      <c r="K798" s="642">
        <v>1</v>
      </c>
      <c r="L798" s="637">
        <v>12884.57</v>
      </c>
    </row>
    <row r="799" spans="3:12" hidden="1">
      <c r="C799" s="587" t="s">
        <v>2362</v>
      </c>
      <c r="D799" s="606">
        <v>103206</v>
      </c>
      <c r="E799" s="606" t="s">
        <v>2288</v>
      </c>
      <c r="F799" s="588" t="s">
        <v>2363</v>
      </c>
      <c r="G799" s="589"/>
      <c r="H799" s="590">
        <v>45657</v>
      </c>
      <c r="I799" s="588" t="s">
        <v>1585</v>
      </c>
      <c r="J799" s="591">
        <v>8538.91</v>
      </c>
      <c r="K799" s="642">
        <v>1</v>
      </c>
      <c r="L799" s="637">
        <v>8538.91</v>
      </c>
    </row>
    <row r="800" spans="3:12" hidden="1">
      <c r="C800" s="587" t="s">
        <v>2362</v>
      </c>
      <c r="D800" s="606">
        <v>103206</v>
      </c>
      <c r="E800" s="606" t="s">
        <v>2288</v>
      </c>
      <c r="F800" s="588" t="s">
        <v>2363</v>
      </c>
      <c r="G800" s="592"/>
      <c r="H800" s="590">
        <v>45657</v>
      </c>
      <c r="I800" s="588" t="s">
        <v>1585</v>
      </c>
      <c r="J800" s="591">
        <v>139178.39000000001</v>
      </c>
      <c r="K800" s="642">
        <v>1</v>
      </c>
      <c r="L800" s="637">
        <v>139178.39000000001</v>
      </c>
    </row>
    <row r="801" spans="3:12" hidden="1">
      <c r="C801" s="920" t="s">
        <v>2362</v>
      </c>
      <c r="D801" s="923">
        <v>103206</v>
      </c>
      <c r="E801" s="923" t="s">
        <v>2288</v>
      </c>
      <c r="F801" s="926" t="s">
        <v>2363</v>
      </c>
      <c r="G801" s="600"/>
      <c r="H801" s="934">
        <v>45657</v>
      </c>
      <c r="I801" s="926" t="s">
        <v>1585</v>
      </c>
      <c r="J801" s="936">
        <v>338298.35</v>
      </c>
      <c r="K801" s="938">
        <v>1</v>
      </c>
      <c r="L801" s="942">
        <v>338298.35</v>
      </c>
    </row>
    <row r="802" spans="3:12" ht="15" hidden="1" customHeight="1">
      <c r="C802" s="582" t="s">
        <v>2362</v>
      </c>
      <c r="D802" s="605">
        <v>103206</v>
      </c>
      <c r="E802" s="605" t="s">
        <v>2288</v>
      </c>
      <c r="F802" s="583" t="s">
        <v>2363</v>
      </c>
      <c r="G802" s="929"/>
      <c r="H802" s="585">
        <v>45657</v>
      </c>
      <c r="I802" s="583" t="s">
        <v>1585</v>
      </c>
      <c r="J802" s="586">
        <v>15769.18</v>
      </c>
      <c r="K802" s="643">
        <v>1</v>
      </c>
      <c r="L802" s="636">
        <v>15769.18</v>
      </c>
    </row>
    <row r="803" spans="3:12" hidden="1">
      <c r="C803" s="920" t="s">
        <v>2362</v>
      </c>
      <c r="D803" s="923">
        <v>103206</v>
      </c>
      <c r="E803" s="923" t="s">
        <v>2288</v>
      </c>
      <c r="F803" s="926" t="s">
        <v>2363</v>
      </c>
      <c r="G803" s="600"/>
      <c r="H803" s="934">
        <v>45657</v>
      </c>
      <c r="I803" s="926" t="s">
        <v>1585</v>
      </c>
      <c r="J803" s="936">
        <v>118010.59</v>
      </c>
      <c r="K803" s="938">
        <v>1</v>
      </c>
      <c r="L803" s="942">
        <v>118010.59</v>
      </c>
    </row>
    <row r="804" spans="3:12" ht="15" hidden="1" customHeight="1">
      <c r="C804" s="582" t="s">
        <v>2362</v>
      </c>
      <c r="D804" s="605">
        <v>103206</v>
      </c>
      <c r="E804" s="605" t="s">
        <v>2288</v>
      </c>
      <c r="F804" s="583" t="s">
        <v>2363</v>
      </c>
      <c r="G804" s="929"/>
      <c r="H804" s="585">
        <v>45657</v>
      </c>
      <c r="I804" s="583" t="s">
        <v>1585</v>
      </c>
      <c r="J804" s="586">
        <v>2391654.3999999999</v>
      </c>
      <c r="K804" s="643">
        <v>1</v>
      </c>
      <c r="L804" s="636">
        <v>2391654.3999999999</v>
      </c>
    </row>
    <row r="805" spans="3:12" hidden="1">
      <c r="C805" s="587" t="s">
        <v>2362</v>
      </c>
      <c r="D805" s="606">
        <v>103206</v>
      </c>
      <c r="E805" s="606" t="s">
        <v>2288</v>
      </c>
      <c r="F805" s="588" t="s">
        <v>2363</v>
      </c>
      <c r="G805" s="589"/>
      <c r="H805" s="590">
        <v>45657</v>
      </c>
      <c r="I805" s="588" t="s">
        <v>1585</v>
      </c>
      <c r="J805" s="591">
        <v>333402.2</v>
      </c>
      <c r="K805" s="642">
        <v>1</v>
      </c>
      <c r="L805" s="637">
        <v>333402.2</v>
      </c>
    </row>
    <row r="806" spans="3:12" hidden="1">
      <c r="C806" s="587" t="s">
        <v>2362</v>
      </c>
      <c r="D806" s="606">
        <v>103206</v>
      </c>
      <c r="E806" s="606" t="s">
        <v>2288</v>
      </c>
      <c r="F806" s="588" t="s">
        <v>2363</v>
      </c>
      <c r="G806" s="589"/>
      <c r="H806" s="590">
        <v>45657</v>
      </c>
      <c r="I806" s="588" t="s">
        <v>1585</v>
      </c>
      <c r="J806" s="591">
        <v>44451.8</v>
      </c>
      <c r="K806" s="642">
        <v>1</v>
      </c>
      <c r="L806" s="637">
        <v>44451.8</v>
      </c>
    </row>
    <row r="807" spans="3:12" hidden="1">
      <c r="C807" s="587" t="s">
        <v>2362</v>
      </c>
      <c r="D807" s="606">
        <v>103206</v>
      </c>
      <c r="E807" s="606" t="s">
        <v>2288</v>
      </c>
      <c r="F807" s="588" t="s">
        <v>2363</v>
      </c>
      <c r="G807" s="589"/>
      <c r="H807" s="590">
        <v>45688</v>
      </c>
      <c r="I807" s="588" t="s">
        <v>1585</v>
      </c>
      <c r="J807" s="591">
        <v>2439332.2999999998</v>
      </c>
      <c r="K807" s="642">
        <v>1</v>
      </c>
      <c r="L807" s="637">
        <v>2439332.2999999998</v>
      </c>
    </row>
    <row r="808" spans="3:12" hidden="1">
      <c r="C808" s="587" t="s">
        <v>2362</v>
      </c>
      <c r="D808" s="606">
        <v>103206</v>
      </c>
      <c r="E808" s="606" t="s">
        <v>2288</v>
      </c>
      <c r="F808" s="588" t="s">
        <v>2363</v>
      </c>
      <c r="G808" s="589"/>
      <c r="H808" s="590">
        <v>45688</v>
      </c>
      <c r="I808" s="588" t="s">
        <v>1585</v>
      </c>
      <c r="J808" s="591">
        <v>123938.15</v>
      </c>
      <c r="K808" s="642">
        <v>1</v>
      </c>
      <c r="L808" s="637">
        <v>123938.15</v>
      </c>
    </row>
    <row r="809" spans="3:12" hidden="1">
      <c r="C809" s="587" t="s">
        <v>2362</v>
      </c>
      <c r="D809" s="606">
        <v>103206</v>
      </c>
      <c r="E809" s="606" t="s">
        <v>2288</v>
      </c>
      <c r="F809" s="588" t="s">
        <v>2363</v>
      </c>
      <c r="G809" s="592"/>
      <c r="H809" s="590">
        <v>45688</v>
      </c>
      <c r="I809" s="588" t="s">
        <v>1585</v>
      </c>
      <c r="J809" s="591">
        <v>358230.87</v>
      </c>
      <c r="K809" s="642">
        <v>1</v>
      </c>
      <c r="L809" s="637">
        <v>358230.87</v>
      </c>
    </row>
    <row r="810" spans="3:12" hidden="1">
      <c r="C810" s="920" t="s">
        <v>2362</v>
      </c>
      <c r="D810" s="923">
        <v>103206</v>
      </c>
      <c r="E810" s="923" t="s">
        <v>2288</v>
      </c>
      <c r="F810" s="926" t="s">
        <v>2363</v>
      </c>
      <c r="G810" s="600"/>
      <c r="H810" s="934">
        <v>45688</v>
      </c>
      <c r="I810" s="926" t="s">
        <v>1585</v>
      </c>
      <c r="J810" s="936">
        <v>980</v>
      </c>
      <c r="K810" s="938">
        <v>1</v>
      </c>
      <c r="L810" s="942">
        <v>980</v>
      </c>
    </row>
    <row r="811" spans="3:12" ht="15" hidden="1" customHeight="1">
      <c r="C811" s="582" t="s">
        <v>2362</v>
      </c>
      <c r="D811" s="605">
        <v>103206</v>
      </c>
      <c r="E811" s="605" t="s">
        <v>2288</v>
      </c>
      <c r="F811" s="583" t="s">
        <v>2363</v>
      </c>
      <c r="G811" s="929"/>
      <c r="H811" s="585">
        <v>45688</v>
      </c>
      <c r="I811" s="583" t="s">
        <v>1585</v>
      </c>
      <c r="J811" s="586">
        <v>309.39999999999998</v>
      </c>
      <c r="K811" s="643">
        <v>1</v>
      </c>
      <c r="L811" s="636">
        <v>309.39999999999998</v>
      </c>
    </row>
    <row r="812" spans="3:12" hidden="1">
      <c r="C812" s="587" t="s">
        <v>2362</v>
      </c>
      <c r="D812" s="606">
        <v>103206</v>
      </c>
      <c r="E812" s="606" t="s">
        <v>2288</v>
      </c>
      <c r="F812" s="588" t="s">
        <v>2363</v>
      </c>
      <c r="G812" s="589"/>
      <c r="H812" s="590">
        <v>45688</v>
      </c>
      <c r="I812" s="588" t="s">
        <v>1585</v>
      </c>
      <c r="J812" s="591">
        <v>150870.46</v>
      </c>
      <c r="K812" s="642">
        <v>1</v>
      </c>
      <c r="L812" s="637">
        <v>150870.46</v>
      </c>
    </row>
    <row r="813" spans="3:12" hidden="1">
      <c r="C813" s="587" t="s">
        <v>2362</v>
      </c>
      <c r="D813" s="606">
        <v>103206</v>
      </c>
      <c r="E813" s="606" t="s">
        <v>2288</v>
      </c>
      <c r="F813" s="588" t="s">
        <v>2363</v>
      </c>
      <c r="G813" s="589"/>
      <c r="H813" s="590">
        <v>45688</v>
      </c>
      <c r="I813" s="588" t="s">
        <v>1585</v>
      </c>
      <c r="J813" s="591">
        <v>24346.16</v>
      </c>
      <c r="K813" s="642">
        <v>1</v>
      </c>
      <c r="L813" s="637">
        <v>24346.16</v>
      </c>
    </row>
    <row r="814" spans="3:12" hidden="1">
      <c r="C814" s="587" t="s">
        <v>2362</v>
      </c>
      <c r="D814" s="606">
        <v>103206</v>
      </c>
      <c r="E814" s="606" t="s">
        <v>2288</v>
      </c>
      <c r="F814" s="588" t="s">
        <v>2363</v>
      </c>
      <c r="G814" s="589"/>
      <c r="H814" s="590">
        <v>45688</v>
      </c>
      <c r="I814" s="588" t="s">
        <v>1585</v>
      </c>
      <c r="J814" s="591">
        <v>9669.35</v>
      </c>
      <c r="K814" s="642">
        <v>1</v>
      </c>
      <c r="L814" s="637">
        <v>9669.35</v>
      </c>
    </row>
    <row r="815" spans="3:12" hidden="1">
      <c r="C815" s="587" t="s">
        <v>2362</v>
      </c>
      <c r="D815" s="606">
        <v>103206</v>
      </c>
      <c r="E815" s="606" t="s">
        <v>2288</v>
      </c>
      <c r="F815" s="588" t="s">
        <v>2363</v>
      </c>
      <c r="G815" s="589"/>
      <c r="H815" s="590">
        <v>45688</v>
      </c>
      <c r="I815" s="588" t="s">
        <v>1585</v>
      </c>
      <c r="J815" s="591">
        <v>10504.33</v>
      </c>
      <c r="K815" s="642">
        <v>1</v>
      </c>
      <c r="L815" s="637">
        <v>10504.33</v>
      </c>
    </row>
    <row r="816" spans="3:12" hidden="1">
      <c r="C816" s="587" t="s">
        <v>2362</v>
      </c>
      <c r="D816" s="606">
        <v>103206</v>
      </c>
      <c r="E816" s="606" t="s">
        <v>2288</v>
      </c>
      <c r="F816" s="588" t="s">
        <v>2363</v>
      </c>
      <c r="G816" s="589"/>
      <c r="H816" s="590">
        <v>45688</v>
      </c>
      <c r="I816" s="588" t="s">
        <v>1585</v>
      </c>
      <c r="J816" s="591">
        <v>63016.11</v>
      </c>
      <c r="K816" s="642">
        <v>1</v>
      </c>
      <c r="L816" s="637">
        <v>63016.11</v>
      </c>
    </row>
    <row r="817" spans="3:12" hidden="1">
      <c r="C817" s="587" t="s">
        <v>2362</v>
      </c>
      <c r="D817" s="606">
        <v>103206</v>
      </c>
      <c r="E817" s="606" t="s">
        <v>2288</v>
      </c>
      <c r="F817" s="588" t="s">
        <v>2363</v>
      </c>
      <c r="G817" s="589"/>
      <c r="H817" s="590">
        <v>45688</v>
      </c>
      <c r="I817" s="588" t="s">
        <v>1585</v>
      </c>
      <c r="J817" s="591">
        <v>812949.4</v>
      </c>
      <c r="K817" s="642">
        <v>1</v>
      </c>
      <c r="L817" s="637">
        <v>812949.4</v>
      </c>
    </row>
    <row r="818" spans="3:12" hidden="1">
      <c r="C818" s="587" t="s">
        <v>2362</v>
      </c>
      <c r="D818" s="606">
        <v>103206</v>
      </c>
      <c r="E818" s="606" t="s">
        <v>2288</v>
      </c>
      <c r="F818" s="588" t="s">
        <v>2363</v>
      </c>
      <c r="G818" s="589"/>
      <c r="H818" s="590">
        <v>45688</v>
      </c>
      <c r="I818" s="588" t="s">
        <v>1585</v>
      </c>
      <c r="J818" s="591">
        <v>34052.68</v>
      </c>
      <c r="K818" s="642">
        <v>1</v>
      </c>
      <c r="L818" s="637">
        <v>34052.68</v>
      </c>
    </row>
    <row r="819" spans="3:12" hidden="1">
      <c r="C819" s="587" t="s">
        <v>2362</v>
      </c>
      <c r="D819" s="606">
        <v>103206</v>
      </c>
      <c r="E819" s="606" t="s">
        <v>2288</v>
      </c>
      <c r="F819" s="588" t="s">
        <v>2363</v>
      </c>
      <c r="G819" s="589"/>
      <c r="H819" s="590">
        <v>45688</v>
      </c>
      <c r="I819" s="588" t="s">
        <v>1585</v>
      </c>
      <c r="J819" s="591">
        <v>13907.29</v>
      </c>
      <c r="K819" s="642">
        <v>1</v>
      </c>
      <c r="L819" s="637">
        <v>13907.29</v>
      </c>
    </row>
    <row r="820" spans="3:12" hidden="1">
      <c r="C820" s="587" t="s">
        <v>2362</v>
      </c>
      <c r="D820" s="606">
        <v>103206</v>
      </c>
      <c r="E820" s="606" t="s">
        <v>2288</v>
      </c>
      <c r="F820" s="588" t="s">
        <v>2363</v>
      </c>
      <c r="G820" s="589"/>
      <c r="H820" s="590">
        <v>45688</v>
      </c>
      <c r="I820" s="588" t="s">
        <v>1585</v>
      </c>
      <c r="J820" s="591">
        <v>649.91999999999996</v>
      </c>
      <c r="K820" s="642">
        <v>1</v>
      </c>
      <c r="L820" s="637">
        <v>649.91999999999996</v>
      </c>
    </row>
    <row r="821" spans="3:12" hidden="1">
      <c r="C821" s="587" t="s">
        <v>2362</v>
      </c>
      <c r="D821" s="606">
        <v>103206</v>
      </c>
      <c r="E821" s="606" t="s">
        <v>2288</v>
      </c>
      <c r="F821" s="588" t="s">
        <v>2363</v>
      </c>
      <c r="G821" s="589"/>
      <c r="H821" s="590">
        <v>45688</v>
      </c>
      <c r="I821" s="588" t="s">
        <v>1585</v>
      </c>
      <c r="J821" s="591">
        <v>309252.90000000002</v>
      </c>
      <c r="K821" s="642">
        <v>1</v>
      </c>
      <c r="L821" s="637">
        <v>309252.90000000002</v>
      </c>
    </row>
    <row r="822" spans="3:12" hidden="1">
      <c r="C822" s="587" t="s">
        <v>2362</v>
      </c>
      <c r="D822" s="606">
        <v>103206</v>
      </c>
      <c r="E822" s="606" t="s">
        <v>2288</v>
      </c>
      <c r="F822" s="588" t="s">
        <v>2363</v>
      </c>
      <c r="G822" s="592"/>
      <c r="H822" s="590">
        <v>45688</v>
      </c>
      <c r="I822" s="588" t="s">
        <v>1585</v>
      </c>
      <c r="J822" s="591">
        <v>153088.68</v>
      </c>
      <c r="K822" s="642">
        <v>1</v>
      </c>
      <c r="L822" s="637">
        <v>153088.68</v>
      </c>
    </row>
    <row r="823" spans="3:12" hidden="1">
      <c r="C823" s="920" t="s">
        <v>2362</v>
      </c>
      <c r="D823" s="923">
        <v>103206</v>
      </c>
      <c r="E823" s="923" t="s">
        <v>2288</v>
      </c>
      <c r="F823" s="926" t="s">
        <v>2363</v>
      </c>
      <c r="G823" s="600"/>
      <c r="H823" s="934">
        <v>45716</v>
      </c>
      <c r="I823" s="926" t="s">
        <v>1585</v>
      </c>
      <c r="J823" s="936">
        <v>21881.99</v>
      </c>
      <c r="K823" s="938">
        <v>1</v>
      </c>
      <c r="L823" s="942">
        <v>21881.99</v>
      </c>
    </row>
    <row r="824" spans="3:12" ht="15" hidden="1" customHeight="1">
      <c r="C824" s="582" t="s">
        <v>2362</v>
      </c>
      <c r="D824" s="605">
        <v>103206</v>
      </c>
      <c r="E824" s="605" t="s">
        <v>2288</v>
      </c>
      <c r="F824" s="583" t="s">
        <v>2363</v>
      </c>
      <c r="G824" s="929"/>
      <c r="H824" s="585">
        <v>45716</v>
      </c>
      <c r="I824" s="583" t="s">
        <v>1585</v>
      </c>
      <c r="J824" s="586">
        <v>208.83</v>
      </c>
      <c r="K824" s="643">
        <v>1</v>
      </c>
      <c r="L824" s="636">
        <v>208.83</v>
      </c>
    </row>
    <row r="825" spans="3:12" hidden="1">
      <c r="C825" s="587" t="s">
        <v>2362</v>
      </c>
      <c r="D825" s="606">
        <v>103206</v>
      </c>
      <c r="E825" s="606" t="s">
        <v>2288</v>
      </c>
      <c r="F825" s="588" t="s">
        <v>2363</v>
      </c>
      <c r="G825" s="589"/>
      <c r="H825" s="590">
        <v>45716</v>
      </c>
      <c r="I825" s="588" t="s">
        <v>1585</v>
      </c>
      <c r="J825" s="591">
        <v>5469.39</v>
      </c>
      <c r="K825" s="642">
        <v>1</v>
      </c>
      <c r="L825" s="637">
        <v>5469.39</v>
      </c>
    </row>
    <row r="826" spans="3:12" hidden="1">
      <c r="C826" s="587" t="s">
        <v>2362</v>
      </c>
      <c r="D826" s="606">
        <v>103206</v>
      </c>
      <c r="E826" s="606" t="s">
        <v>2288</v>
      </c>
      <c r="F826" s="588" t="s">
        <v>2363</v>
      </c>
      <c r="G826" s="589"/>
      <c r="H826" s="590">
        <v>45716</v>
      </c>
      <c r="I826" s="588" t="s">
        <v>1585</v>
      </c>
      <c r="J826" s="591">
        <v>883.46</v>
      </c>
      <c r="K826" s="642">
        <v>1</v>
      </c>
      <c r="L826" s="637">
        <v>883.46</v>
      </c>
    </row>
    <row r="827" spans="3:12" hidden="1">
      <c r="C827" s="587" t="s">
        <v>2362</v>
      </c>
      <c r="D827" s="606">
        <v>103206</v>
      </c>
      <c r="E827" s="606" t="s">
        <v>2288</v>
      </c>
      <c r="F827" s="588" t="s">
        <v>2363</v>
      </c>
      <c r="G827" s="589"/>
      <c r="H827" s="590">
        <v>45716</v>
      </c>
      <c r="I827" s="588" t="s">
        <v>1585</v>
      </c>
      <c r="J827" s="591">
        <v>386.47</v>
      </c>
      <c r="K827" s="642">
        <v>1</v>
      </c>
      <c r="L827" s="637">
        <v>386.47</v>
      </c>
    </row>
    <row r="828" spans="3:12" hidden="1">
      <c r="C828" s="587" t="s">
        <v>2362</v>
      </c>
      <c r="D828" s="606">
        <v>103206</v>
      </c>
      <c r="E828" s="606" t="s">
        <v>2288</v>
      </c>
      <c r="F828" s="588" t="s">
        <v>2363</v>
      </c>
      <c r="G828" s="592"/>
      <c r="H828" s="590">
        <v>45716</v>
      </c>
      <c r="I828" s="588" t="s">
        <v>1585</v>
      </c>
      <c r="J828" s="591">
        <v>70370.14</v>
      </c>
      <c r="K828" s="642">
        <v>1</v>
      </c>
      <c r="L828" s="637">
        <v>70370.14</v>
      </c>
    </row>
    <row r="829" spans="3:12" hidden="1">
      <c r="C829" s="920" t="s">
        <v>2362</v>
      </c>
      <c r="D829" s="923">
        <v>103206</v>
      </c>
      <c r="E829" s="923" t="s">
        <v>2288</v>
      </c>
      <c r="F829" s="926" t="s">
        <v>2363</v>
      </c>
      <c r="G829" s="600"/>
      <c r="H829" s="934">
        <v>45716</v>
      </c>
      <c r="I829" s="926" t="s">
        <v>1585</v>
      </c>
      <c r="J829" s="936">
        <v>23617.38</v>
      </c>
      <c r="K829" s="938">
        <v>1</v>
      </c>
      <c r="L829" s="942">
        <v>23617.38</v>
      </c>
    </row>
    <row r="830" spans="3:12" ht="15" hidden="1" customHeight="1">
      <c r="C830" s="582" t="s">
        <v>2362</v>
      </c>
      <c r="D830" s="605">
        <v>103206</v>
      </c>
      <c r="E830" s="605" t="s">
        <v>2288</v>
      </c>
      <c r="F830" s="583" t="s">
        <v>2363</v>
      </c>
      <c r="G830" s="929"/>
      <c r="H830" s="585">
        <v>45716</v>
      </c>
      <c r="I830" s="583" t="s">
        <v>1585</v>
      </c>
      <c r="J830" s="586">
        <v>80129.820000000007</v>
      </c>
      <c r="K830" s="643">
        <v>1</v>
      </c>
      <c r="L830" s="636">
        <v>80129.820000000007</v>
      </c>
    </row>
    <row r="831" spans="3:12" hidden="1">
      <c r="C831" s="587" t="s">
        <v>2362</v>
      </c>
      <c r="D831" s="606">
        <v>103206</v>
      </c>
      <c r="E831" s="606" t="s">
        <v>2288</v>
      </c>
      <c r="F831" s="588" t="s">
        <v>2363</v>
      </c>
      <c r="G831" s="589"/>
      <c r="H831" s="590">
        <v>45716</v>
      </c>
      <c r="I831" s="588" t="s">
        <v>1585</v>
      </c>
      <c r="J831" s="591">
        <v>1866911.24</v>
      </c>
      <c r="K831" s="642">
        <v>1</v>
      </c>
      <c r="L831" s="637">
        <v>1866911.24</v>
      </c>
    </row>
    <row r="832" spans="3:12" hidden="1">
      <c r="C832" s="587" t="s">
        <v>2362</v>
      </c>
      <c r="D832" s="606">
        <v>103206</v>
      </c>
      <c r="E832" s="606" t="s">
        <v>2288</v>
      </c>
      <c r="F832" s="588" t="s">
        <v>2363</v>
      </c>
      <c r="G832" s="589"/>
      <c r="H832" s="590">
        <v>45716</v>
      </c>
      <c r="I832" s="588" t="s">
        <v>1585</v>
      </c>
      <c r="J832" s="591">
        <v>29159.9</v>
      </c>
      <c r="K832" s="642">
        <v>1</v>
      </c>
      <c r="L832" s="637">
        <v>29159.9</v>
      </c>
    </row>
    <row r="833" spans="3:12" hidden="1">
      <c r="C833" s="587" t="s">
        <v>2362</v>
      </c>
      <c r="D833" s="606">
        <v>103206</v>
      </c>
      <c r="E833" s="606" t="s">
        <v>2288</v>
      </c>
      <c r="F833" s="588" t="s">
        <v>2363</v>
      </c>
      <c r="G833" s="589"/>
      <c r="H833" s="590">
        <v>45716</v>
      </c>
      <c r="I833" s="588" t="s">
        <v>1585</v>
      </c>
      <c r="J833" s="591">
        <v>107948.77</v>
      </c>
      <c r="K833" s="642">
        <v>1</v>
      </c>
      <c r="L833" s="637">
        <v>107948.77</v>
      </c>
    </row>
    <row r="834" spans="3:12" hidden="1">
      <c r="C834" s="587" t="s">
        <v>2362</v>
      </c>
      <c r="D834" s="606">
        <v>103206</v>
      </c>
      <c r="E834" s="606" t="s">
        <v>2288</v>
      </c>
      <c r="F834" s="588" t="s">
        <v>2363</v>
      </c>
      <c r="G834" s="589"/>
      <c r="H834" s="590">
        <v>45716</v>
      </c>
      <c r="I834" s="588" t="s">
        <v>1585</v>
      </c>
      <c r="J834" s="591">
        <v>143608.56</v>
      </c>
      <c r="K834" s="642">
        <v>1</v>
      </c>
      <c r="L834" s="637">
        <v>143608.56</v>
      </c>
    </row>
    <row r="835" spans="3:12" hidden="1">
      <c r="C835" s="587" t="s">
        <v>2362</v>
      </c>
      <c r="D835" s="606">
        <v>103206</v>
      </c>
      <c r="E835" s="606" t="s">
        <v>2288</v>
      </c>
      <c r="F835" s="588" t="s">
        <v>2363</v>
      </c>
      <c r="G835" s="589"/>
      <c r="H835" s="590">
        <v>45716</v>
      </c>
      <c r="I835" s="588" t="s">
        <v>1585</v>
      </c>
      <c r="J835" s="591">
        <v>1683.23</v>
      </c>
      <c r="K835" s="642">
        <v>1</v>
      </c>
      <c r="L835" s="637">
        <v>1683.23</v>
      </c>
    </row>
    <row r="836" spans="3:12" hidden="1">
      <c r="C836" s="587" t="s">
        <v>2362</v>
      </c>
      <c r="D836" s="606">
        <v>103206</v>
      </c>
      <c r="E836" s="606" t="s">
        <v>2288</v>
      </c>
      <c r="F836" s="588" t="s">
        <v>2363</v>
      </c>
      <c r="G836" s="589"/>
      <c r="H836" s="590">
        <v>45716</v>
      </c>
      <c r="I836" s="588" t="s">
        <v>1585</v>
      </c>
      <c r="J836" s="591">
        <v>332.23</v>
      </c>
      <c r="K836" s="642">
        <v>1</v>
      </c>
      <c r="L836" s="637">
        <v>332.23</v>
      </c>
    </row>
    <row r="837" spans="3:12" hidden="1">
      <c r="C837" s="587" t="s">
        <v>2362</v>
      </c>
      <c r="D837" s="606">
        <v>103206</v>
      </c>
      <c r="E837" s="606" t="s">
        <v>2288</v>
      </c>
      <c r="F837" s="588" t="s">
        <v>2363</v>
      </c>
      <c r="G837" s="589"/>
      <c r="H837" s="590">
        <v>45716</v>
      </c>
      <c r="I837" s="588" t="s">
        <v>1585</v>
      </c>
      <c r="J837" s="591">
        <v>44310.39</v>
      </c>
      <c r="K837" s="642">
        <v>1</v>
      </c>
      <c r="L837" s="637">
        <v>44310.39</v>
      </c>
    </row>
    <row r="838" spans="3:12" hidden="1">
      <c r="C838" s="587" t="s">
        <v>2362</v>
      </c>
      <c r="D838" s="606">
        <v>103206</v>
      </c>
      <c r="E838" s="606" t="s">
        <v>2288</v>
      </c>
      <c r="F838" s="588" t="s">
        <v>2363</v>
      </c>
      <c r="G838" s="589"/>
      <c r="H838" s="590">
        <v>45716</v>
      </c>
      <c r="I838" s="588" t="s">
        <v>1585</v>
      </c>
      <c r="J838" s="591">
        <v>231044.08</v>
      </c>
      <c r="K838" s="642">
        <v>1</v>
      </c>
      <c r="L838" s="637">
        <v>231044.08</v>
      </c>
    </row>
    <row r="839" spans="3:12" hidden="1">
      <c r="C839" s="587" t="s">
        <v>2362</v>
      </c>
      <c r="D839" s="606">
        <v>103206</v>
      </c>
      <c r="E839" s="606" t="s">
        <v>2288</v>
      </c>
      <c r="F839" s="588" t="s">
        <v>2363</v>
      </c>
      <c r="G839" s="589"/>
      <c r="H839" s="590">
        <v>45716</v>
      </c>
      <c r="I839" s="588" t="s">
        <v>1585</v>
      </c>
      <c r="J839" s="591">
        <v>17772.62</v>
      </c>
      <c r="K839" s="642">
        <v>1</v>
      </c>
      <c r="L839" s="637">
        <v>17772.62</v>
      </c>
    </row>
    <row r="840" spans="3:12" hidden="1">
      <c r="C840" s="587" t="s">
        <v>2362</v>
      </c>
      <c r="D840" s="606">
        <v>103206</v>
      </c>
      <c r="E840" s="606" t="s">
        <v>2288</v>
      </c>
      <c r="F840" s="588" t="s">
        <v>2363</v>
      </c>
      <c r="G840" s="589"/>
      <c r="H840" s="590">
        <v>45716</v>
      </c>
      <c r="I840" s="588" t="s">
        <v>1585</v>
      </c>
      <c r="J840" s="591">
        <v>102643.72</v>
      </c>
      <c r="K840" s="642">
        <v>1</v>
      </c>
      <c r="L840" s="637">
        <v>102643.72</v>
      </c>
    </row>
    <row r="841" spans="3:12" hidden="1">
      <c r="C841" s="587" t="s">
        <v>2362</v>
      </c>
      <c r="D841" s="606">
        <v>103206</v>
      </c>
      <c r="E841" s="606" t="s">
        <v>2288</v>
      </c>
      <c r="F841" s="588" t="s">
        <v>2363</v>
      </c>
      <c r="G841" s="592"/>
      <c r="H841" s="590">
        <v>45716</v>
      </c>
      <c r="I841" s="588" t="s">
        <v>1585</v>
      </c>
      <c r="J841" s="591">
        <v>8303.75</v>
      </c>
      <c r="K841" s="642">
        <v>1</v>
      </c>
      <c r="L841" s="637">
        <v>8303.75</v>
      </c>
    </row>
    <row r="842" spans="3:12" hidden="1">
      <c r="C842" s="920" t="s">
        <v>2362</v>
      </c>
      <c r="D842" s="923">
        <v>103206</v>
      </c>
      <c r="E842" s="923" t="s">
        <v>2288</v>
      </c>
      <c r="F842" s="926" t="s">
        <v>2363</v>
      </c>
      <c r="G842" s="600"/>
      <c r="H842" s="934">
        <v>45716</v>
      </c>
      <c r="I842" s="926" t="s">
        <v>1585</v>
      </c>
      <c r="J842" s="936">
        <v>238.32</v>
      </c>
      <c r="K842" s="938">
        <v>1</v>
      </c>
      <c r="L842" s="942">
        <v>238.32</v>
      </c>
    </row>
    <row r="843" spans="3:12" ht="15" hidden="1" customHeight="1">
      <c r="C843" s="582" t="s">
        <v>2362</v>
      </c>
      <c r="D843" s="605">
        <v>103206</v>
      </c>
      <c r="E843" s="605" t="s">
        <v>2288</v>
      </c>
      <c r="F843" s="583" t="s">
        <v>2363</v>
      </c>
      <c r="G843" s="929"/>
      <c r="H843" s="585">
        <v>45716</v>
      </c>
      <c r="I843" s="583" t="s">
        <v>1585</v>
      </c>
      <c r="J843" s="586">
        <v>4318.97</v>
      </c>
      <c r="K843" s="643">
        <v>1</v>
      </c>
      <c r="L843" s="636">
        <v>4318.97</v>
      </c>
    </row>
    <row r="844" spans="3:12" hidden="1">
      <c r="C844" s="587" t="s">
        <v>2362</v>
      </c>
      <c r="D844" s="606">
        <v>103206</v>
      </c>
      <c r="E844" s="606" t="s">
        <v>2288</v>
      </c>
      <c r="F844" s="588" t="s">
        <v>2363</v>
      </c>
      <c r="G844" s="589"/>
      <c r="H844" s="590">
        <v>45716</v>
      </c>
      <c r="I844" s="588" t="s">
        <v>1585</v>
      </c>
      <c r="J844" s="591">
        <v>16.059999999999999</v>
      </c>
      <c r="K844" s="642">
        <v>1</v>
      </c>
      <c r="L844" s="637">
        <v>16.059999999999999</v>
      </c>
    </row>
    <row r="845" spans="3:12" hidden="1">
      <c r="C845" s="587" t="s">
        <v>2362</v>
      </c>
      <c r="D845" s="606">
        <v>103206</v>
      </c>
      <c r="E845" s="606" t="s">
        <v>2288</v>
      </c>
      <c r="F845" s="588" t="s">
        <v>2363</v>
      </c>
      <c r="G845" s="589"/>
      <c r="H845" s="590">
        <v>45716</v>
      </c>
      <c r="I845" s="588" t="s">
        <v>1585</v>
      </c>
      <c r="J845" s="591">
        <v>11484.98</v>
      </c>
      <c r="K845" s="642">
        <v>1</v>
      </c>
      <c r="L845" s="637">
        <v>11484.98</v>
      </c>
    </row>
    <row r="846" spans="3:12" hidden="1">
      <c r="C846" s="587" t="s">
        <v>2362</v>
      </c>
      <c r="D846" s="606">
        <v>103206</v>
      </c>
      <c r="E846" s="606" t="s">
        <v>2288</v>
      </c>
      <c r="F846" s="588" t="s">
        <v>2363</v>
      </c>
      <c r="G846" s="589"/>
      <c r="H846" s="590">
        <v>45716</v>
      </c>
      <c r="I846" s="588" t="s">
        <v>1585</v>
      </c>
      <c r="J846" s="591">
        <v>18.329999999999998</v>
      </c>
      <c r="K846" s="642">
        <v>1</v>
      </c>
      <c r="L846" s="637">
        <v>18.329999999999998</v>
      </c>
    </row>
    <row r="847" spans="3:12" hidden="1">
      <c r="C847" s="587" t="s">
        <v>2362</v>
      </c>
      <c r="D847" s="606">
        <v>103206</v>
      </c>
      <c r="E847" s="606" t="s">
        <v>2288</v>
      </c>
      <c r="F847" s="588" t="s">
        <v>2363</v>
      </c>
      <c r="G847" s="589"/>
      <c r="H847" s="590">
        <v>45716</v>
      </c>
      <c r="I847" s="588" t="s">
        <v>1585</v>
      </c>
      <c r="J847" s="591">
        <v>71102.12</v>
      </c>
      <c r="K847" s="642">
        <v>1</v>
      </c>
      <c r="L847" s="637">
        <v>71102.12</v>
      </c>
    </row>
    <row r="848" spans="3:12" hidden="1">
      <c r="C848" s="587" t="s">
        <v>2362</v>
      </c>
      <c r="D848" s="606">
        <v>103206</v>
      </c>
      <c r="E848" s="606" t="s">
        <v>2288</v>
      </c>
      <c r="F848" s="588" t="s">
        <v>2363</v>
      </c>
      <c r="G848" s="589"/>
      <c r="H848" s="590">
        <v>45716</v>
      </c>
      <c r="I848" s="588" t="s">
        <v>1585</v>
      </c>
      <c r="J848" s="591">
        <v>5024.17</v>
      </c>
      <c r="K848" s="642">
        <v>1</v>
      </c>
      <c r="L848" s="637">
        <v>5024.17</v>
      </c>
    </row>
    <row r="849" spans="3:12" hidden="1">
      <c r="C849" s="587" t="s">
        <v>2362</v>
      </c>
      <c r="D849" s="606">
        <v>103206</v>
      </c>
      <c r="E849" s="606" t="s">
        <v>2288</v>
      </c>
      <c r="F849" s="588" t="s">
        <v>2363</v>
      </c>
      <c r="G849" s="589"/>
      <c r="H849" s="590">
        <v>45716</v>
      </c>
      <c r="I849" s="588" t="s">
        <v>1585</v>
      </c>
      <c r="J849" s="591">
        <v>576035.11</v>
      </c>
      <c r="K849" s="642">
        <v>1</v>
      </c>
      <c r="L849" s="637">
        <v>576035.11</v>
      </c>
    </row>
    <row r="850" spans="3:12" hidden="1">
      <c r="C850" s="587" t="s">
        <v>2362</v>
      </c>
      <c r="D850" s="606">
        <v>103206</v>
      </c>
      <c r="E850" s="606" t="s">
        <v>2288</v>
      </c>
      <c r="F850" s="588" t="s">
        <v>2363</v>
      </c>
      <c r="G850" s="589"/>
      <c r="H850" s="590">
        <v>45716</v>
      </c>
      <c r="I850" s="588" t="s">
        <v>1585</v>
      </c>
      <c r="J850" s="591">
        <v>7895.67</v>
      </c>
      <c r="K850" s="642">
        <v>1</v>
      </c>
      <c r="L850" s="637">
        <v>7895.67</v>
      </c>
    </row>
    <row r="851" spans="3:12" hidden="1">
      <c r="C851" s="587" t="s">
        <v>2362</v>
      </c>
      <c r="D851" s="606">
        <v>103206</v>
      </c>
      <c r="E851" s="606" t="s">
        <v>2288</v>
      </c>
      <c r="F851" s="588" t="s">
        <v>2363</v>
      </c>
      <c r="G851" s="589"/>
      <c r="H851" s="590">
        <v>45716</v>
      </c>
      <c r="I851" s="588" t="s">
        <v>1585</v>
      </c>
      <c r="J851" s="591">
        <v>379078.66</v>
      </c>
      <c r="K851" s="642">
        <v>1</v>
      </c>
      <c r="L851" s="637">
        <v>379078.66</v>
      </c>
    </row>
    <row r="852" spans="3:12" hidden="1">
      <c r="C852" s="587" t="s">
        <v>2362</v>
      </c>
      <c r="D852" s="606">
        <v>103206</v>
      </c>
      <c r="E852" s="606" t="s">
        <v>2288</v>
      </c>
      <c r="F852" s="588" t="s">
        <v>2363</v>
      </c>
      <c r="G852" s="589"/>
      <c r="H852" s="590">
        <v>45716</v>
      </c>
      <c r="I852" s="588" t="s">
        <v>1585</v>
      </c>
      <c r="J852" s="591">
        <v>1816.72</v>
      </c>
      <c r="K852" s="642">
        <v>1</v>
      </c>
      <c r="L852" s="637">
        <v>1816.72</v>
      </c>
    </row>
    <row r="853" spans="3:12" hidden="1">
      <c r="C853" s="587" t="s">
        <v>2362</v>
      </c>
      <c r="D853" s="606">
        <v>103206</v>
      </c>
      <c r="E853" s="606" t="s">
        <v>2288</v>
      </c>
      <c r="F853" s="588" t="s">
        <v>2363</v>
      </c>
      <c r="G853" s="589"/>
      <c r="H853" s="590">
        <v>45716</v>
      </c>
      <c r="I853" s="588" t="s">
        <v>1585</v>
      </c>
      <c r="J853" s="591">
        <v>5413.09</v>
      </c>
      <c r="K853" s="642">
        <v>1</v>
      </c>
      <c r="L853" s="637">
        <v>5413.09</v>
      </c>
    </row>
    <row r="854" spans="3:12" hidden="1">
      <c r="C854" s="587" t="s">
        <v>2362</v>
      </c>
      <c r="D854" s="606">
        <v>103206</v>
      </c>
      <c r="E854" s="606" t="s">
        <v>2288</v>
      </c>
      <c r="F854" s="588" t="s">
        <v>2363</v>
      </c>
      <c r="G854" s="589"/>
      <c r="H854" s="590">
        <v>45716</v>
      </c>
      <c r="I854" s="588" t="s">
        <v>1585</v>
      </c>
      <c r="J854" s="591">
        <v>6163.83</v>
      </c>
      <c r="K854" s="642">
        <v>1</v>
      </c>
      <c r="L854" s="637">
        <v>6163.83</v>
      </c>
    </row>
    <row r="855" spans="3:12" hidden="1">
      <c r="C855" s="587" t="s">
        <v>2362</v>
      </c>
      <c r="D855" s="606">
        <v>103206</v>
      </c>
      <c r="E855" s="606" t="s">
        <v>2288</v>
      </c>
      <c r="F855" s="588" t="s">
        <v>2363</v>
      </c>
      <c r="G855" s="592"/>
      <c r="H855" s="590">
        <v>45747</v>
      </c>
      <c r="I855" s="588" t="s">
        <v>1585</v>
      </c>
      <c r="J855" s="591">
        <v>321.26</v>
      </c>
      <c r="K855" s="642">
        <v>1</v>
      </c>
      <c r="L855" s="637">
        <v>321.26</v>
      </c>
    </row>
    <row r="856" spans="3:12" hidden="1">
      <c r="C856" s="920" t="s">
        <v>2362</v>
      </c>
      <c r="D856" s="923">
        <v>103206</v>
      </c>
      <c r="E856" s="923" t="s">
        <v>2288</v>
      </c>
      <c r="F856" s="926" t="s">
        <v>2363</v>
      </c>
      <c r="G856" s="600"/>
      <c r="H856" s="934">
        <v>45747</v>
      </c>
      <c r="I856" s="926" t="s">
        <v>1585</v>
      </c>
      <c r="J856" s="936">
        <v>2643.6</v>
      </c>
      <c r="K856" s="938">
        <v>1</v>
      </c>
      <c r="L856" s="942">
        <v>2643.6</v>
      </c>
    </row>
    <row r="857" spans="3:12" ht="15" hidden="1" customHeight="1">
      <c r="C857" s="582" t="s">
        <v>2362</v>
      </c>
      <c r="D857" s="605">
        <v>103206</v>
      </c>
      <c r="E857" s="605" t="s">
        <v>2288</v>
      </c>
      <c r="F857" s="583" t="s">
        <v>2363</v>
      </c>
      <c r="G857" s="929"/>
      <c r="H857" s="585">
        <v>45747</v>
      </c>
      <c r="I857" s="583" t="s">
        <v>1585</v>
      </c>
      <c r="J857" s="586">
        <v>82089.149999999994</v>
      </c>
      <c r="K857" s="643">
        <v>1</v>
      </c>
      <c r="L857" s="636">
        <v>82089.149999999994</v>
      </c>
    </row>
    <row r="858" spans="3:12" hidden="1">
      <c r="C858" s="587" t="s">
        <v>2362</v>
      </c>
      <c r="D858" s="606">
        <v>103206</v>
      </c>
      <c r="E858" s="606" t="s">
        <v>2288</v>
      </c>
      <c r="F858" s="588" t="s">
        <v>2363</v>
      </c>
      <c r="G858" s="589"/>
      <c r="H858" s="590">
        <v>45747</v>
      </c>
      <c r="I858" s="588" t="s">
        <v>1585</v>
      </c>
      <c r="J858" s="591">
        <v>328.98</v>
      </c>
      <c r="K858" s="642">
        <v>1</v>
      </c>
      <c r="L858" s="637">
        <v>328.98</v>
      </c>
    </row>
    <row r="859" spans="3:12" hidden="1">
      <c r="C859" s="587" t="s">
        <v>2362</v>
      </c>
      <c r="D859" s="606">
        <v>103206</v>
      </c>
      <c r="E859" s="606" t="s">
        <v>2288</v>
      </c>
      <c r="F859" s="588" t="s">
        <v>2363</v>
      </c>
      <c r="G859" s="589"/>
      <c r="H859" s="590">
        <v>45747</v>
      </c>
      <c r="I859" s="588" t="s">
        <v>1585</v>
      </c>
      <c r="J859" s="591">
        <v>813100.8</v>
      </c>
      <c r="K859" s="642">
        <v>1</v>
      </c>
      <c r="L859" s="637">
        <v>813100.8</v>
      </c>
    </row>
    <row r="860" spans="3:12" hidden="1">
      <c r="C860" s="587" t="s">
        <v>2362</v>
      </c>
      <c r="D860" s="606">
        <v>103206</v>
      </c>
      <c r="E860" s="606" t="s">
        <v>2288</v>
      </c>
      <c r="F860" s="588" t="s">
        <v>2363</v>
      </c>
      <c r="G860" s="589"/>
      <c r="H860" s="590">
        <v>45747</v>
      </c>
      <c r="I860" s="588" t="s">
        <v>1585</v>
      </c>
      <c r="J860" s="591">
        <v>43611.71</v>
      </c>
      <c r="K860" s="642">
        <v>1</v>
      </c>
      <c r="L860" s="637">
        <v>43611.71</v>
      </c>
    </row>
    <row r="861" spans="3:12" hidden="1">
      <c r="C861" s="587" t="s">
        <v>2362</v>
      </c>
      <c r="D861" s="606">
        <v>103206</v>
      </c>
      <c r="E861" s="606" t="s">
        <v>2288</v>
      </c>
      <c r="F861" s="588" t="s">
        <v>2363</v>
      </c>
      <c r="G861" s="589"/>
      <c r="H861" s="590">
        <v>45747</v>
      </c>
      <c r="I861" s="588" t="s">
        <v>1585</v>
      </c>
      <c r="J861" s="591">
        <v>18165.71</v>
      </c>
      <c r="K861" s="642">
        <v>1</v>
      </c>
      <c r="L861" s="637">
        <v>18165.71</v>
      </c>
    </row>
    <row r="862" spans="3:12" hidden="1">
      <c r="C862" s="587" t="s">
        <v>2362</v>
      </c>
      <c r="D862" s="606">
        <v>103206</v>
      </c>
      <c r="E862" s="606" t="s">
        <v>2288</v>
      </c>
      <c r="F862" s="588" t="s">
        <v>2363</v>
      </c>
      <c r="G862" s="589"/>
      <c r="H862" s="590">
        <v>45747</v>
      </c>
      <c r="I862" s="588" t="s">
        <v>1585</v>
      </c>
      <c r="J862" s="591">
        <v>17765.080000000002</v>
      </c>
      <c r="K862" s="642">
        <v>1</v>
      </c>
      <c r="L862" s="637">
        <v>17765.080000000002</v>
      </c>
    </row>
    <row r="863" spans="3:12" hidden="1">
      <c r="C863" s="587" t="s">
        <v>2362</v>
      </c>
      <c r="D863" s="606">
        <v>103206</v>
      </c>
      <c r="E863" s="606" t="s">
        <v>2288</v>
      </c>
      <c r="F863" s="588" t="s">
        <v>2363</v>
      </c>
      <c r="G863" s="589"/>
      <c r="H863" s="590">
        <v>45747</v>
      </c>
      <c r="I863" s="588" t="s">
        <v>1585</v>
      </c>
      <c r="J863" s="591">
        <v>434413.55</v>
      </c>
      <c r="K863" s="642">
        <v>1</v>
      </c>
      <c r="L863" s="637">
        <v>434413.55</v>
      </c>
    </row>
    <row r="864" spans="3:12" hidden="1">
      <c r="C864" s="587" t="s">
        <v>2362</v>
      </c>
      <c r="D864" s="606">
        <v>103206</v>
      </c>
      <c r="E864" s="606" t="s">
        <v>2288</v>
      </c>
      <c r="F864" s="588" t="s">
        <v>2363</v>
      </c>
      <c r="G864" s="589"/>
      <c r="H864" s="590">
        <v>45747</v>
      </c>
      <c r="I864" s="588" t="s">
        <v>1585</v>
      </c>
      <c r="J864" s="591">
        <v>2128620</v>
      </c>
      <c r="K864" s="642">
        <v>1</v>
      </c>
      <c r="L864" s="637">
        <v>2128620</v>
      </c>
    </row>
    <row r="865" spans="3:12" hidden="1">
      <c r="C865" s="587" t="s">
        <v>2362</v>
      </c>
      <c r="D865" s="606">
        <v>103206</v>
      </c>
      <c r="E865" s="606" t="s">
        <v>2288</v>
      </c>
      <c r="F865" s="588" t="s">
        <v>2363</v>
      </c>
      <c r="G865" s="589"/>
      <c r="H865" s="590">
        <v>45747</v>
      </c>
      <c r="I865" s="588" t="s">
        <v>1585</v>
      </c>
      <c r="J865" s="591">
        <v>7491.01</v>
      </c>
      <c r="K865" s="642">
        <v>1</v>
      </c>
      <c r="L865" s="637">
        <v>7491.01</v>
      </c>
    </row>
    <row r="866" spans="3:12" hidden="1">
      <c r="C866" s="587" t="s">
        <v>2362</v>
      </c>
      <c r="D866" s="606">
        <v>103206</v>
      </c>
      <c r="E866" s="606" t="s">
        <v>2288</v>
      </c>
      <c r="F866" s="588" t="s">
        <v>2363</v>
      </c>
      <c r="G866" s="589"/>
      <c r="H866" s="590">
        <v>45747</v>
      </c>
      <c r="I866" s="588" t="s">
        <v>1585</v>
      </c>
      <c r="J866" s="591">
        <v>140730.04999999999</v>
      </c>
      <c r="K866" s="642">
        <v>1</v>
      </c>
      <c r="L866" s="637">
        <v>140730.04999999999</v>
      </c>
    </row>
    <row r="867" spans="3:12" hidden="1">
      <c r="C867" s="587" t="s">
        <v>2362</v>
      </c>
      <c r="D867" s="606">
        <v>103206</v>
      </c>
      <c r="E867" s="606" t="s">
        <v>2288</v>
      </c>
      <c r="F867" s="588" t="s">
        <v>2363</v>
      </c>
      <c r="G867" s="589"/>
      <c r="H867" s="590">
        <v>45747</v>
      </c>
      <c r="I867" s="588" t="s">
        <v>1585</v>
      </c>
      <c r="J867" s="591">
        <v>34286.620000000003</v>
      </c>
      <c r="K867" s="642">
        <v>1</v>
      </c>
      <c r="L867" s="637">
        <v>34286.620000000003</v>
      </c>
    </row>
    <row r="868" spans="3:12" hidden="1">
      <c r="C868" s="587" t="s">
        <v>2362</v>
      </c>
      <c r="D868" s="606">
        <v>103206</v>
      </c>
      <c r="E868" s="606" t="s">
        <v>2288</v>
      </c>
      <c r="F868" s="588" t="s">
        <v>2363</v>
      </c>
      <c r="G868" s="589"/>
      <c r="H868" s="590">
        <v>45747</v>
      </c>
      <c r="I868" s="588" t="s">
        <v>1585</v>
      </c>
      <c r="J868" s="591">
        <v>32125.79</v>
      </c>
      <c r="K868" s="642">
        <v>1</v>
      </c>
      <c r="L868" s="637">
        <v>32125.79</v>
      </c>
    </row>
    <row r="869" spans="3:12" hidden="1">
      <c r="C869" s="587" t="s">
        <v>2362</v>
      </c>
      <c r="D869" s="606">
        <v>103206</v>
      </c>
      <c r="E869" s="606" t="s">
        <v>2288</v>
      </c>
      <c r="F869" s="588" t="s">
        <v>2363</v>
      </c>
      <c r="G869" s="589"/>
      <c r="H869" s="590">
        <v>45747</v>
      </c>
      <c r="I869" s="588" t="s">
        <v>1585</v>
      </c>
      <c r="J869" s="591">
        <v>269070.8</v>
      </c>
      <c r="K869" s="642">
        <v>1</v>
      </c>
      <c r="L869" s="637">
        <v>269070.8</v>
      </c>
    </row>
    <row r="870" spans="3:12" hidden="1">
      <c r="C870" s="587" t="s">
        <v>2362</v>
      </c>
      <c r="D870" s="606">
        <v>103206</v>
      </c>
      <c r="E870" s="606" t="s">
        <v>2288</v>
      </c>
      <c r="F870" s="588" t="s">
        <v>2363</v>
      </c>
      <c r="G870" s="589"/>
      <c r="H870" s="590">
        <v>45747</v>
      </c>
      <c r="I870" s="588" t="s">
        <v>1585</v>
      </c>
      <c r="J870" s="591">
        <v>124347.89</v>
      </c>
      <c r="K870" s="642">
        <v>1</v>
      </c>
      <c r="L870" s="637">
        <v>124347.89</v>
      </c>
    </row>
    <row r="871" spans="3:12" hidden="1">
      <c r="C871" s="587" t="s">
        <v>2362</v>
      </c>
      <c r="D871" s="606">
        <v>103206</v>
      </c>
      <c r="E871" s="606" t="s">
        <v>2288</v>
      </c>
      <c r="F871" s="588" t="s">
        <v>2363</v>
      </c>
      <c r="G871" s="589"/>
      <c r="H871" s="590">
        <v>45777</v>
      </c>
      <c r="I871" s="588" t="s">
        <v>1585</v>
      </c>
      <c r="J871" s="591">
        <v>94129.97</v>
      </c>
      <c r="K871" s="642">
        <v>1</v>
      </c>
      <c r="L871" s="637">
        <v>94129.97</v>
      </c>
    </row>
    <row r="872" spans="3:12" hidden="1">
      <c r="C872" s="587" t="s">
        <v>2362</v>
      </c>
      <c r="D872" s="606">
        <v>103206</v>
      </c>
      <c r="E872" s="606" t="s">
        <v>2288</v>
      </c>
      <c r="F872" s="588" t="s">
        <v>2363</v>
      </c>
      <c r="G872" s="589"/>
      <c r="H872" s="590">
        <v>45777</v>
      </c>
      <c r="I872" s="588" t="s">
        <v>1585</v>
      </c>
      <c r="J872" s="591">
        <v>8614.92</v>
      </c>
      <c r="K872" s="642">
        <v>1</v>
      </c>
      <c r="L872" s="637">
        <v>8614.92</v>
      </c>
    </row>
    <row r="873" spans="3:12" hidden="1">
      <c r="C873" s="587" t="s">
        <v>2362</v>
      </c>
      <c r="D873" s="606">
        <v>103206</v>
      </c>
      <c r="E873" s="606" t="s">
        <v>2288</v>
      </c>
      <c r="F873" s="588" t="s">
        <v>2363</v>
      </c>
      <c r="G873" s="589"/>
      <c r="H873" s="590">
        <v>45777</v>
      </c>
      <c r="I873" s="588" t="s">
        <v>1585</v>
      </c>
      <c r="J873" s="591">
        <v>897425.8</v>
      </c>
      <c r="K873" s="642">
        <v>1</v>
      </c>
      <c r="L873" s="637">
        <v>897425.8</v>
      </c>
    </row>
    <row r="874" spans="3:12" hidden="1">
      <c r="C874" s="587" t="s">
        <v>2362</v>
      </c>
      <c r="D874" s="606">
        <v>103206</v>
      </c>
      <c r="E874" s="606" t="s">
        <v>2288</v>
      </c>
      <c r="F874" s="588" t="s">
        <v>2363</v>
      </c>
      <c r="G874" s="589"/>
      <c r="H874" s="590">
        <v>45777</v>
      </c>
      <c r="I874" s="588" t="s">
        <v>1585</v>
      </c>
      <c r="J874" s="591">
        <v>17968.7</v>
      </c>
      <c r="K874" s="642">
        <v>1</v>
      </c>
      <c r="L874" s="637">
        <v>17968.7</v>
      </c>
    </row>
    <row r="875" spans="3:12" hidden="1">
      <c r="C875" s="587" t="s">
        <v>2362</v>
      </c>
      <c r="D875" s="606">
        <v>103206</v>
      </c>
      <c r="E875" s="606" t="s">
        <v>2288</v>
      </c>
      <c r="F875" s="588" t="s">
        <v>2363</v>
      </c>
      <c r="G875" s="589"/>
      <c r="H875" s="590">
        <v>45777</v>
      </c>
      <c r="I875" s="588" t="s">
        <v>1585</v>
      </c>
      <c r="J875" s="591">
        <v>197.04</v>
      </c>
      <c r="K875" s="642">
        <v>1</v>
      </c>
      <c r="L875" s="637">
        <v>197.04</v>
      </c>
    </row>
    <row r="876" spans="3:12" hidden="1">
      <c r="C876" s="587" t="s">
        <v>2362</v>
      </c>
      <c r="D876" s="606">
        <v>103206</v>
      </c>
      <c r="E876" s="606" t="s">
        <v>2288</v>
      </c>
      <c r="F876" s="588" t="s">
        <v>2363</v>
      </c>
      <c r="G876" s="589"/>
      <c r="H876" s="590">
        <v>45777</v>
      </c>
      <c r="I876" s="588" t="s">
        <v>1585</v>
      </c>
      <c r="J876" s="591">
        <v>282414.90000000002</v>
      </c>
      <c r="K876" s="642">
        <v>1</v>
      </c>
      <c r="L876" s="637">
        <v>282414.90000000002</v>
      </c>
    </row>
    <row r="877" spans="3:12" hidden="1">
      <c r="C877" s="587" t="s">
        <v>2362</v>
      </c>
      <c r="D877" s="606">
        <v>103206</v>
      </c>
      <c r="E877" s="606" t="s">
        <v>2288</v>
      </c>
      <c r="F877" s="588" t="s">
        <v>2363</v>
      </c>
      <c r="G877" s="589"/>
      <c r="H877" s="590">
        <v>45777</v>
      </c>
      <c r="I877" s="588" t="s">
        <v>1585</v>
      </c>
      <c r="J877" s="591">
        <v>40183.78</v>
      </c>
      <c r="K877" s="642">
        <v>1</v>
      </c>
      <c r="L877" s="637">
        <v>40183.78</v>
      </c>
    </row>
    <row r="878" spans="3:12" hidden="1">
      <c r="C878" s="587" t="s">
        <v>2362</v>
      </c>
      <c r="D878" s="606">
        <v>103206</v>
      </c>
      <c r="E878" s="606" t="s">
        <v>2288</v>
      </c>
      <c r="F878" s="588" t="s">
        <v>2363</v>
      </c>
      <c r="G878" s="589"/>
      <c r="H878" s="590">
        <v>45777</v>
      </c>
      <c r="I878" s="588" t="s">
        <v>1585</v>
      </c>
      <c r="J878" s="591">
        <v>31696.32</v>
      </c>
      <c r="K878" s="642">
        <v>1</v>
      </c>
      <c r="L878" s="637">
        <v>31696.32</v>
      </c>
    </row>
    <row r="879" spans="3:12" hidden="1">
      <c r="C879" s="587" t="s">
        <v>2362</v>
      </c>
      <c r="D879" s="606">
        <v>103206</v>
      </c>
      <c r="E879" s="606" t="s">
        <v>2288</v>
      </c>
      <c r="F879" s="588" t="s">
        <v>2363</v>
      </c>
      <c r="G879" s="589"/>
      <c r="H879" s="590">
        <v>45777</v>
      </c>
      <c r="I879" s="588" t="s">
        <v>1585</v>
      </c>
      <c r="J879" s="591">
        <v>25654.67</v>
      </c>
      <c r="K879" s="642">
        <v>1</v>
      </c>
      <c r="L879" s="637">
        <v>25654.67</v>
      </c>
    </row>
    <row r="880" spans="3:12" hidden="1">
      <c r="C880" s="587" t="s">
        <v>2362</v>
      </c>
      <c r="D880" s="606">
        <v>103206</v>
      </c>
      <c r="E880" s="606" t="s">
        <v>2288</v>
      </c>
      <c r="F880" s="588" t="s">
        <v>2363</v>
      </c>
      <c r="G880" s="589"/>
      <c r="H880" s="590">
        <v>45777</v>
      </c>
      <c r="I880" s="588" t="s">
        <v>1585</v>
      </c>
      <c r="J880" s="591">
        <v>2231.3000000000002</v>
      </c>
      <c r="K880" s="642">
        <v>1</v>
      </c>
      <c r="L880" s="637">
        <v>2231.3000000000002</v>
      </c>
    </row>
    <row r="881" spans="3:12" hidden="1">
      <c r="C881" s="587" t="s">
        <v>2362</v>
      </c>
      <c r="D881" s="606">
        <v>103206</v>
      </c>
      <c r="E881" s="606" t="s">
        <v>2288</v>
      </c>
      <c r="F881" s="588" t="s">
        <v>2363</v>
      </c>
      <c r="G881" s="589"/>
      <c r="H881" s="590">
        <v>45777</v>
      </c>
      <c r="I881" s="588" t="s">
        <v>1585</v>
      </c>
      <c r="J881" s="591">
        <v>2350006</v>
      </c>
      <c r="K881" s="642">
        <v>1</v>
      </c>
      <c r="L881" s="637">
        <v>2350006</v>
      </c>
    </row>
    <row r="882" spans="3:12" hidden="1">
      <c r="C882" s="587" t="s">
        <v>2362</v>
      </c>
      <c r="D882" s="606">
        <v>103206</v>
      </c>
      <c r="E882" s="606" t="s">
        <v>2288</v>
      </c>
      <c r="F882" s="588" t="s">
        <v>2363</v>
      </c>
      <c r="G882" s="589"/>
      <c r="H882" s="590">
        <v>45777</v>
      </c>
      <c r="I882" s="588" t="s">
        <v>1585</v>
      </c>
      <c r="J882" s="591">
        <v>144842.72</v>
      </c>
      <c r="K882" s="642">
        <v>1</v>
      </c>
      <c r="L882" s="637">
        <v>144842.72</v>
      </c>
    </row>
    <row r="883" spans="3:12" hidden="1">
      <c r="C883" s="587" t="s">
        <v>2362</v>
      </c>
      <c r="D883" s="606">
        <v>103206</v>
      </c>
      <c r="E883" s="606" t="s">
        <v>2288</v>
      </c>
      <c r="F883" s="588" t="s">
        <v>2363</v>
      </c>
      <c r="G883" s="589"/>
      <c r="H883" s="590">
        <v>45777</v>
      </c>
      <c r="I883" s="588" t="s">
        <v>1585</v>
      </c>
      <c r="J883" s="591">
        <v>452254.07</v>
      </c>
      <c r="K883" s="642">
        <v>1</v>
      </c>
      <c r="L883" s="637">
        <v>452254.07</v>
      </c>
    </row>
    <row r="884" spans="3:12" hidden="1">
      <c r="C884" s="587" t="s">
        <v>2362</v>
      </c>
      <c r="D884" s="606">
        <v>103206</v>
      </c>
      <c r="E884" s="606" t="s">
        <v>2288</v>
      </c>
      <c r="F884" s="588" t="s">
        <v>2363</v>
      </c>
      <c r="G884" s="589"/>
      <c r="H884" s="590">
        <v>45777</v>
      </c>
      <c r="I884" s="588" t="s">
        <v>1585</v>
      </c>
      <c r="J884" s="591">
        <v>112975.52</v>
      </c>
      <c r="K884" s="642">
        <v>1</v>
      </c>
      <c r="L884" s="637">
        <v>112975.52</v>
      </c>
    </row>
    <row r="885" spans="3:12" hidden="1">
      <c r="C885" s="587" t="s">
        <v>2362</v>
      </c>
      <c r="D885" s="606">
        <v>103206</v>
      </c>
      <c r="E885" s="606" t="s">
        <v>2288</v>
      </c>
      <c r="F885" s="588" t="s">
        <v>2363</v>
      </c>
      <c r="G885" s="589"/>
      <c r="H885" s="590">
        <v>45777</v>
      </c>
      <c r="I885" s="588" t="s">
        <v>1585</v>
      </c>
      <c r="J885" s="591">
        <v>24617.72</v>
      </c>
      <c r="K885" s="642">
        <v>1</v>
      </c>
      <c r="L885" s="637">
        <v>24617.72</v>
      </c>
    </row>
    <row r="886" spans="3:12" hidden="1">
      <c r="C886" s="587" t="s">
        <v>2362</v>
      </c>
      <c r="D886" s="606">
        <v>103206</v>
      </c>
      <c r="E886" s="606" t="s">
        <v>2288</v>
      </c>
      <c r="F886" s="588" t="s">
        <v>2363</v>
      </c>
      <c r="G886" s="589"/>
      <c r="H886" s="590">
        <v>45777</v>
      </c>
      <c r="I886" s="588" t="s">
        <v>1585</v>
      </c>
      <c r="J886" s="591">
        <v>308.57</v>
      </c>
      <c r="K886" s="642">
        <v>1</v>
      </c>
      <c r="L886" s="637">
        <v>308.57</v>
      </c>
    </row>
    <row r="887" spans="3:12" hidden="1">
      <c r="C887" s="587" t="s">
        <v>2362</v>
      </c>
      <c r="D887" s="606">
        <v>103206</v>
      </c>
      <c r="E887" s="606" t="s">
        <v>2288</v>
      </c>
      <c r="F887" s="588" t="s">
        <v>2363</v>
      </c>
      <c r="G887" s="589"/>
      <c r="H887" s="590">
        <v>45808</v>
      </c>
      <c r="I887" s="588" t="s">
        <v>1585</v>
      </c>
      <c r="J887" s="591">
        <v>9711.68</v>
      </c>
      <c r="K887" s="642">
        <v>1</v>
      </c>
      <c r="L887" s="637">
        <v>9711.68</v>
      </c>
    </row>
    <row r="888" spans="3:12" hidden="1">
      <c r="C888" s="587" t="s">
        <v>2362</v>
      </c>
      <c r="D888" s="606">
        <v>103206</v>
      </c>
      <c r="E888" s="606" t="s">
        <v>2288</v>
      </c>
      <c r="F888" s="588" t="s">
        <v>2363</v>
      </c>
      <c r="G888" s="589"/>
      <c r="H888" s="590">
        <v>45808</v>
      </c>
      <c r="I888" s="588" t="s">
        <v>1585</v>
      </c>
      <c r="J888" s="591">
        <v>1276.92</v>
      </c>
      <c r="K888" s="642">
        <v>1</v>
      </c>
      <c r="L888" s="637">
        <v>1276.92</v>
      </c>
    </row>
    <row r="889" spans="3:12" hidden="1">
      <c r="C889" s="587" t="s">
        <v>2362</v>
      </c>
      <c r="D889" s="606">
        <v>103206</v>
      </c>
      <c r="E889" s="606" t="s">
        <v>2288</v>
      </c>
      <c r="F889" s="588" t="s">
        <v>2363</v>
      </c>
      <c r="G889" s="589"/>
      <c r="H889" s="590">
        <v>45808</v>
      </c>
      <c r="I889" s="588" t="s">
        <v>1585</v>
      </c>
      <c r="J889" s="591">
        <v>23596.23</v>
      </c>
      <c r="K889" s="642">
        <v>1</v>
      </c>
      <c r="L889" s="637">
        <v>23596.23</v>
      </c>
    </row>
    <row r="890" spans="3:12" hidden="1">
      <c r="C890" s="587" t="s">
        <v>2362</v>
      </c>
      <c r="D890" s="606">
        <v>103206</v>
      </c>
      <c r="E890" s="606" t="s">
        <v>2288</v>
      </c>
      <c r="F890" s="588" t="s">
        <v>2363</v>
      </c>
      <c r="G890" s="589"/>
      <c r="H890" s="590">
        <v>45808</v>
      </c>
      <c r="I890" s="588" t="s">
        <v>1585</v>
      </c>
      <c r="J890" s="591">
        <v>745880.09</v>
      </c>
      <c r="K890" s="642">
        <v>1</v>
      </c>
      <c r="L890" s="637">
        <v>745880.09</v>
      </c>
    </row>
    <row r="891" spans="3:12" hidden="1">
      <c r="C891" s="587" t="s">
        <v>2362</v>
      </c>
      <c r="D891" s="606">
        <v>103206</v>
      </c>
      <c r="E891" s="606" t="s">
        <v>2288</v>
      </c>
      <c r="F891" s="588" t="s">
        <v>2363</v>
      </c>
      <c r="G891" s="589"/>
      <c r="H891" s="590">
        <v>45808</v>
      </c>
      <c r="I891" s="588" t="s">
        <v>1585</v>
      </c>
      <c r="J891" s="591">
        <v>98129.53</v>
      </c>
      <c r="K891" s="642">
        <v>1</v>
      </c>
      <c r="L891" s="637">
        <v>98129.53</v>
      </c>
    </row>
    <row r="892" spans="3:12" hidden="1">
      <c r="C892" s="587" t="s">
        <v>2362</v>
      </c>
      <c r="D892" s="606">
        <v>103206</v>
      </c>
      <c r="E892" s="606" t="s">
        <v>2288</v>
      </c>
      <c r="F892" s="588" t="s">
        <v>2363</v>
      </c>
      <c r="G892" s="589"/>
      <c r="H892" s="590">
        <v>45808</v>
      </c>
      <c r="I892" s="588" t="s">
        <v>1585</v>
      </c>
      <c r="J892" s="591">
        <v>53725.57</v>
      </c>
      <c r="K892" s="642">
        <v>1</v>
      </c>
      <c r="L892" s="637">
        <v>53725.57</v>
      </c>
    </row>
    <row r="893" spans="3:12" hidden="1">
      <c r="C893" s="587" t="s">
        <v>2362</v>
      </c>
      <c r="D893" s="606">
        <v>103206</v>
      </c>
      <c r="E893" s="606" t="s">
        <v>2288</v>
      </c>
      <c r="F893" s="588" t="s">
        <v>2363</v>
      </c>
      <c r="G893" s="589"/>
      <c r="H893" s="590">
        <v>45808</v>
      </c>
      <c r="I893" s="588" t="s">
        <v>1585</v>
      </c>
      <c r="J893" s="591">
        <v>12090.43</v>
      </c>
      <c r="K893" s="642">
        <v>1</v>
      </c>
      <c r="L893" s="637">
        <v>12090.43</v>
      </c>
    </row>
    <row r="894" spans="3:12" hidden="1">
      <c r="C894" s="587" t="s">
        <v>2362</v>
      </c>
      <c r="D894" s="606">
        <v>103206</v>
      </c>
      <c r="E894" s="606" t="s">
        <v>2288</v>
      </c>
      <c r="F894" s="588" t="s">
        <v>2363</v>
      </c>
      <c r="G894" s="589"/>
      <c r="H894" s="590">
        <v>45808</v>
      </c>
      <c r="I894" s="588" t="s">
        <v>1585</v>
      </c>
      <c r="J894" s="591">
        <v>1480731.3</v>
      </c>
      <c r="K894" s="642">
        <v>1</v>
      </c>
      <c r="L894" s="637">
        <v>1480731.3</v>
      </c>
    </row>
    <row r="895" spans="3:12" hidden="1">
      <c r="C895" s="587" t="s">
        <v>2362</v>
      </c>
      <c r="D895" s="606">
        <v>103206</v>
      </c>
      <c r="E895" s="606" t="s">
        <v>2288</v>
      </c>
      <c r="F895" s="588" t="s">
        <v>2363</v>
      </c>
      <c r="G895" s="589"/>
      <c r="H895" s="590">
        <v>45808</v>
      </c>
      <c r="I895" s="588" t="s">
        <v>1585</v>
      </c>
      <c r="J895" s="591">
        <v>160063.43</v>
      </c>
      <c r="K895" s="642">
        <v>1</v>
      </c>
      <c r="L895" s="637">
        <v>160063.43</v>
      </c>
    </row>
    <row r="896" spans="3:12" hidden="1">
      <c r="C896" s="587" t="s">
        <v>2362</v>
      </c>
      <c r="D896" s="606">
        <v>103206</v>
      </c>
      <c r="E896" s="606" t="s">
        <v>2288</v>
      </c>
      <c r="F896" s="588" t="s">
        <v>2363</v>
      </c>
      <c r="G896" s="589"/>
      <c r="H896" s="590">
        <v>45808</v>
      </c>
      <c r="I896" s="588" t="s">
        <v>1585</v>
      </c>
      <c r="J896" s="591">
        <v>279258.40000000002</v>
      </c>
      <c r="K896" s="642">
        <v>1</v>
      </c>
      <c r="L896" s="637">
        <v>279258.40000000002</v>
      </c>
    </row>
    <row r="897" spans="3:12" hidden="1">
      <c r="C897" s="587" t="s">
        <v>2362</v>
      </c>
      <c r="D897" s="606">
        <v>103206</v>
      </c>
      <c r="E897" s="606" t="s">
        <v>2288</v>
      </c>
      <c r="F897" s="588" t="s">
        <v>2363</v>
      </c>
      <c r="G897" s="589"/>
      <c r="H897" s="590">
        <v>45808</v>
      </c>
      <c r="I897" s="588" t="s">
        <v>1585</v>
      </c>
      <c r="J897" s="591">
        <v>346.76</v>
      </c>
      <c r="K897" s="642">
        <v>1</v>
      </c>
      <c r="L897" s="637">
        <v>346.76</v>
      </c>
    </row>
    <row r="898" spans="3:12" hidden="1">
      <c r="C898" s="587" t="s">
        <v>2362</v>
      </c>
      <c r="D898" s="606">
        <v>103206</v>
      </c>
      <c r="E898" s="606" t="s">
        <v>2288</v>
      </c>
      <c r="F898" s="588" t="s">
        <v>2363</v>
      </c>
      <c r="G898" s="589"/>
      <c r="H898" s="590">
        <v>45808</v>
      </c>
      <c r="I898" s="588" t="s">
        <v>1585</v>
      </c>
      <c r="J898" s="591">
        <v>1840.3</v>
      </c>
      <c r="K898" s="642">
        <v>1</v>
      </c>
      <c r="L898" s="637">
        <v>1840.3</v>
      </c>
    </row>
    <row r="899" spans="3:12" hidden="1">
      <c r="C899" s="587" t="s">
        <v>2362</v>
      </c>
      <c r="D899" s="606">
        <v>103206</v>
      </c>
      <c r="E899" s="606" t="s">
        <v>2288</v>
      </c>
      <c r="F899" s="588" t="s">
        <v>2363</v>
      </c>
      <c r="G899" s="589"/>
      <c r="H899" s="590">
        <v>45808</v>
      </c>
      <c r="I899" s="588" t="s">
        <v>1585</v>
      </c>
      <c r="J899" s="591">
        <v>483874.75</v>
      </c>
      <c r="K899" s="642">
        <v>1</v>
      </c>
      <c r="L899" s="637">
        <v>483874.75</v>
      </c>
    </row>
    <row r="900" spans="3:12" hidden="1">
      <c r="C900" s="587" t="s">
        <v>2362</v>
      </c>
      <c r="D900" s="606">
        <v>103206</v>
      </c>
      <c r="E900" s="606" t="s">
        <v>2288</v>
      </c>
      <c r="F900" s="588" t="s">
        <v>2363</v>
      </c>
      <c r="G900" s="589"/>
      <c r="H900" s="590">
        <v>45808</v>
      </c>
      <c r="I900" s="588" t="s">
        <v>1585</v>
      </c>
      <c r="J900" s="591">
        <v>6069.62</v>
      </c>
      <c r="K900" s="642">
        <v>1</v>
      </c>
      <c r="L900" s="637">
        <v>6069.62</v>
      </c>
    </row>
    <row r="901" spans="3:12" hidden="1">
      <c r="C901" s="587" t="s">
        <v>2362</v>
      </c>
      <c r="D901" s="606">
        <v>103206</v>
      </c>
      <c r="E901" s="606" t="s">
        <v>2288</v>
      </c>
      <c r="F901" s="588" t="s">
        <v>2363</v>
      </c>
      <c r="G901" s="589"/>
      <c r="H901" s="590">
        <v>45808</v>
      </c>
      <c r="I901" s="588" t="s">
        <v>1585</v>
      </c>
      <c r="J901" s="591">
        <v>26104.54</v>
      </c>
      <c r="K901" s="642">
        <v>1</v>
      </c>
      <c r="L901" s="637">
        <v>26104.54</v>
      </c>
    </row>
    <row r="902" spans="3:12" hidden="1">
      <c r="C902" s="587" t="s">
        <v>2362</v>
      </c>
      <c r="D902" s="606">
        <v>103206</v>
      </c>
      <c r="E902" s="606" t="s">
        <v>2288</v>
      </c>
      <c r="F902" s="588" t="s">
        <v>2363</v>
      </c>
      <c r="G902" s="589"/>
      <c r="H902" s="590">
        <v>45808</v>
      </c>
      <c r="I902" s="588" t="s">
        <v>1585</v>
      </c>
      <c r="J902" s="591">
        <v>103410.06</v>
      </c>
      <c r="K902" s="642">
        <v>1</v>
      </c>
      <c r="L902" s="637">
        <v>103410.06</v>
      </c>
    </row>
    <row r="903" spans="3:12" hidden="1">
      <c r="C903" s="587" t="s">
        <v>2362</v>
      </c>
      <c r="D903" s="606">
        <v>103206</v>
      </c>
      <c r="E903" s="606" t="s">
        <v>2288</v>
      </c>
      <c r="F903" s="588" t="s">
        <v>2363</v>
      </c>
      <c r="G903" s="589"/>
      <c r="H903" s="590">
        <v>45808</v>
      </c>
      <c r="I903" s="588" t="s">
        <v>1585</v>
      </c>
      <c r="J903" s="591">
        <v>248.39</v>
      </c>
      <c r="K903" s="642">
        <v>1</v>
      </c>
      <c r="L903" s="637">
        <v>248.39</v>
      </c>
    </row>
    <row r="904" spans="3:12" hidden="1">
      <c r="C904" s="587" t="s">
        <v>2362</v>
      </c>
      <c r="D904" s="606">
        <v>103206</v>
      </c>
      <c r="E904" s="606" t="s">
        <v>2288</v>
      </c>
      <c r="F904" s="588" t="s">
        <v>2363</v>
      </c>
      <c r="G904" s="589"/>
      <c r="H904" s="590">
        <v>45838</v>
      </c>
      <c r="I904" s="588" t="s">
        <v>1585</v>
      </c>
      <c r="J904" s="591">
        <v>316682.69</v>
      </c>
      <c r="K904" s="642">
        <v>1</v>
      </c>
      <c r="L904" s="637">
        <v>316682.69</v>
      </c>
    </row>
    <row r="905" spans="3:12" hidden="1">
      <c r="C905" s="587" t="s">
        <v>2362</v>
      </c>
      <c r="D905" s="606">
        <v>103206</v>
      </c>
      <c r="E905" s="606" t="s">
        <v>2288</v>
      </c>
      <c r="F905" s="588" t="s">
        <v>2363</v>
      </c>
      <c r="G905" s="589"/>
      <c r="H905" s="590">
        <v>45838</v>
      </c>
      <c r="I905" s="588" t="s">
        <v>1585</v>
      </c>
      <c r="J905" s="591">
        <v>2539013.9</v>
      </c>
      <c r="K905" s="642">
        <v>1</v>
      </c>
      <c r="L905" s="637">
        <v>2539013.9</v>
      </c>
    </row>
    <row r="906" spans="3:12" hidden="1">
      <c r="C906" s="587" t="s">
        <v>2362</v>
      </c>
      <c r="D906" s="606">
        <v>103206</v>
      </c>
      <c r="E906" s="606" t="s">
        <v>2288</v>
      </c>
      <c r="F906" s="588" t="s">
        <v>2363</v>
      </c>
      <c r="G906" s="589"/>
      <c r="H906" s="590">
        <v>45838</v>
      </c>
      <c r="I906" s="588" t="s">
        <v>1585</v>
      </c>
      <c r="J906" s="591">
        <v>8605.56</v>
      </c>
      <c r="K906" s="642">
        <v>1</v>
      </c>
      <c r="L906" s="637">
        <v>8605.56</v>
      </c>
    </row>
    <row r="907" spans="3:12" hidden="1">
      <c r="C907" s="587" t="s">
        <v>2362</v>
      </c>
      <c r="D907" s="606">
        <v>103206</v>
      </c>
      <c r="E907" s="606" t="s">
        <v>2288</v>
      </c>
      <c r="F907" s="588" t="s">
        <v>2363</v>
      </c>
      <c r="G907" s="589"/>
      <c r="H907" s="590">
        <v>45838</v>
      </c>
      <c r="I907" s="588" t="s">
        <v>1585</v>
      </c>
      <c r="J907" s="591">
        <v>262628.5</v>
      </c>
      <c r="K907" s="642">
        <v>1</v>
      </c>
      <c r="L907" s="637">
        <v>262628.5</v>
      </c>
    </row>
    <row r="908" spans="3:12" hidden="1">
      <c r="C908" s="587" t="s">
        <v>2362</v>
      </c>
      <c r="D908" s="606">
        <v>103206</v>
      </c>
      <c r="E908" s="606" t="s">
        <v>2288</v>
      </c>
      <c r="F908" s="588" t="s">
        <v>2363</v>
      </c>
      <c r="G908" s="589"/>
      <c r="H908" s="590">
        <v>45838</v>
      </c>
      <c r="I908" s="588" t="s">
        <v>1585</v>
      </c>
      <c r="J908" s="591">
        <v>13164.65</v>
      </c>
      <c r="K908" s="642">
        <v>1</v>
      </c>
      <c r="L908" s="637">
        <v>13164.65</v>
      </c>
    </row>
    <row r="909" spans="3:12" hidden="1">
      <c r="C909" s="587" t="s">
        <v>2362</v>
      </c>
      <c r="D909" s="606">
        <v>103206</v>
      </c>
      <c r="E909" s="606" t="s">
        <v>2288</v>
      </c>
      <c r="F909" s="588" t="s">
        <v>2363</v>
      </c>
      <c r="G909" s="589"/>
      <c r="H909" s="590">
        <v>45838</v>
      </c>
      <c r="I909" s="588" t="s">
        <v>1585</v>
      </c>
      <c r="J909" s="591">
        <v>118263.14</v>
      </c>
      <c r="K909" s="642">
        <v>1</v>
      </c>
      <c r="L909" s="637">
        <v>118263.14</v>
      </c>
    </row>
    <row r="910" spans="3:12" hidden="1">
      <c r="C910" s="587" t="s">
        <v>2362</v>
      </c>
      <c r="D910" s="606">
        <v>103206</v>
      </c>
      <c r="E910" s="606" t="s">
        <v>2288</v>
      </c>
      <c r="F910" s="588" t="s">
        <v>2363</v>
      </c>
      <c r="G910" s="589"/>
      <c r="H910" s="590">
        <v>45838</v>
      </c>
      <c r="I910" s="588" t="s">
        <v>1585</v>
      </c>
      <c r="J910" s="591">
        <v>19827.599999999999</v>
      </c>
      <c r="K910" s="642">
        <v>1</v>
      </c>
      <c r="L910" s="637">
        <v>19827.599999999999</v>
      </c>
    </row>
    <row r="911" spans="3:12" hidden="1">
      <c r="C911" s="587" t="s">
        <v>2362</v>
      </c>
      <c r="D911" s="606">
        <v>103206</v>
      </c>
      <c r="E911" s="606" t="s">
        <v>2288</v>
      </c>
      <c r="F911" s="588" t="s">
        <v>2363</v>
      </c>
      <c r="G911" s="589"/>
      <c r="H911" s="590">
        <v>45838</v>
      </c>
      <c r="I911" s="588" t="s">
        <v>1585</v>
      </c>
      <c r="J911" s="591">
        <v>107063.64</v>
      </c>
      <c r="K911" s="642">
        <v>1</v>
      </c>
      <c r="L911" s="637">
        <v>107063.64</v>
      </c>
    </row>
    <row r="912" spans="3:12" hidden="1">
      <c r="C912" s="587" t="s">
        <v>2362</v>
      </c>
      <c r="D912" s="606">
        <v>103206</v>
      </c>
      <c r="E912" s="606" t="s">
        <v>2288</v>
      </c>
      <c r="F912" s="588" t="s">
        <v>2363</v>
      </c>
      <c r="G912" s="589"/>
      <c r="H912" s="590">
        <v>45838</v>
      </c>
      <c r="I912" s="588" t="s">
        <v>1585</v>
      </c>
      <c r="J912" s="591">
        <v>293.89</v>
      </c>
      <c r="K912" s="642">
        <v>1</v>
      </c>
      <c r="L912" s="637">
        <v>293.89</v>
      </c>
    </row>
    <row r="913" spans="3:12" hidden="1">
      <c r="C913" s="587" t="s">
        <v>2362</v>
      </c>
      <c r="D913" s="606">
        <v>103206</v>
      </c>
      <c r="E913" s="606" t="s">
        <v>2288</v>
      </c>
      <c r="F913" s="588" t="s">
        <v>2363</v>
      </c>
      <c r="G913" s="589"/>
      <c r="H913" s="590">
        <v>45838</v>
      </c>
      <c r="I913" s="588" t="s">
        <v>1585</v>
      </c>
      <c r="J913" s="591">
        <v>40014.32</v>
      </c>
      <c r="K913" s="642">
        <v>1</v>
      </c>
      <c r="L913" s="637">
        <v>40014.32</v>
      </c>
    </row>
    <row r="914" spans="3:12" hidden="1">
      <c r="C914" s="587" t="s">
        <v>2362</v>
      </c>
      <c r="D914" s="606">
        <v>103206</v>
      </c>
      <c r="E914" s="606" t="s">
        <v>2288</v>
      </c>
      <c r="F914" s="588" t="s">
        <v>2363</v>
      </c>
      <c r="G914" s="589"/>
      <c r="H914" s="590">
        <v>45838</v>
      </c>
      <c r="I914" s="588" t="s">
        <v>1585</v>
      </c>
      <c r="J914" s="591">
        <v>1601</v>
      </c>
      <c r="K914" s="642">
        <v>1</v>
      </c>
      <c r="L914" s="637">
        <v>1601</v>
      </c>
    </row>
    <row r="915" spans="3:12" hidden="1">
      <c r="C915" s="587" t="s">
        <v>2362</v>
      </c>
      <c r="D915" s="606">
        <v>103206</v>
      </c>
      <c r="E915" s="606" t="s">
        <v>2288</v>
      </c>
      <c r="F915" s="588" t="s">
        <v>2363</v>
      </c>
      <c r="G915" s="589"/>
      <c r="H915" s="590">
        <v>45838</v>
      </c>
      <c r="I915" s="588" t="s">
        <v>1585</v>
      </c>
      <c r="J915" s="591">
        <v>109.29</v>
      </c>
      <c r="K915" s="642">
        <v>1</v>
      </c>
      <c r="L915" s="637">
        <v>109.29</v>
      </c>
    </row>
    <row r="916" spans="3:12" hidden="1">
      <c r="C916" s="587" t="s">
        <v>2362</v>
      </c>
      <c r="D916" s="606">
        <v>103206</v>
      </c>
      <c r="E916" s="606" t="s">
        <v>2288</v>
      </c>
      <c r="F916" s="588" t="s">
        <v>2363</v>
      </c>
      <c r="G916" s="589"/>
      <c r="H916" s="590">
        <v>45838</v>
      </c>
      <c r="I916" s="588" t="s">
        <v>1585</v>
      </c>
      <c r="J916" s="591">
        <v>24464.63</v>
      </c>
      <c r="K916" s="642">
        <v>1</v>
      </c>
      <c r="L916" s="637">
        <v>24464.63</v>
      </c>
    </row>
    <row r="917" spans="3:12" hidden="1">
      <c r="C917" s="587" t="s">
        <v>2362</v>
      </c>
      <c r="D917" s="606">
        <v>103206</v>
      </c>
      <c r="E917" s="606" t="s">
        <v>2288</v>
      </c>
      <c r="F917" s="588" t="s">
        <v>2363</v>
      </c>
      <c r="G917" s="589"/>
      <c r="H917" s="590">
        <v>45838</v>
      </c>
      <c r="I917" s="588" t="s">
        <v>1585</v>
      </c>
      <c r="J917" s="591">
        <v>134331.46</v>
      </c>
      <c r="K917" s="642">
        <v>1</v>
      </c>
      <c r="L917" s="637">
        <v>134331.46</v>
      </c>
    </row>
    <row r="918" spans="3:12" hidden="1">
      <c r="C918" s="587" t="s">
        <v>2362</v>
      </c>
      <c r="D918" s="606">
        <v>103206</v>
      </c>
      <c r="E918" s="606" t="s">
        <v>2288</v>
      </c>
      <c r="F918" s="588" t="s">
        <v>2363</v>
      </c>
      <c r="G918" s="589"/>
      <c r="H918" s="590">
        <v>45838</v>
      </c>
      <c r="I918" s="588" t="s">
        <v>1585</v>
      </c>
      <c r="J918" s="591">
        <v>692866.6</v>
      </c>
      <c r="K918" s="642">
        <v>1</v>
      </c>
      <c r="L918" s="637">
        <v>692866.6</v>
      </c>
    </row>
    <row r="919" spans="3:12" hidden="1">
      <c r="C919" s="587" t="s">
        <v>2362</v>
      </c>
      <c r="D919" s="606">
        <v>103206</v>
      </c>
      <c r="E919" s="606" t="s">
        <v>2288</v>
      </c>
      <c r="F919" s="588" t="s">
        <v>2363</v>
      </c>
      <c r="G919" s="589"/>
      <c r="H919" s="590">
        <v>45838</v>
      </c>
      <c r="I919" s="588" t="s">
        <v>1585</v>
      </c>
      <c r="J919" s="591">
        <v>74367.13</v>
      </c>
      <c r="K919" s="642">
        <v>1</v>
      </c>
      <c r="L919" s="637">
        <v>74367.13</v>
      </c>
    </row>
    <row r="920" spans="3:12" ht="15" hidden="1" customHeight="1">
      <c r="C920" s="587" t="s">
        <v>2359</v>
      </c>
      <c r="D920" s="606">
        <v>103205</v>
      </c>
      <c r="E920" s="606" t="s">
        <v>2288</v>
      </c>
      <c r="F920" s="588" t="s">
        <v>2360</v>
      </c>
      <c r="G920" s="931" t="s">
        <v>2357</v>
      </c>
      <c r="H920" s="590">
        <v>45504</v>
      </c>
      <c r="I920" s="588" t="s">
        <v>1585</v>
      </c>
      <c r="J920" s="591">
        <v>63909</v>
      </c>
      <c r="K920" s="642">
        <v>1</v>
      </c>
      <c r="L920" s="637">
        <v>63909</v>
      </c>
    </row>
    <row r="921" spans="3:12" hidden="1">
      <c r="C921" s="587" t="s">
        <v>2359</v>
      </c>
      <c r="D921" s="606">
        <v>103205</v>
      </c>
      <c r="E921" s="606" t="s">
        <v>2288</v>
      </c>
      <c r="F921" s="588" t="s">
        <v>2360</v>
      </c>
      <c r="G921" s="589"/>
      <c r="H921" s="590">
        <v>45535</v>
      </c>
      <c r="I921" s="588" t="s">
        <v>1585</v>
      </c>
      <c r="J921" s="591">
        <v>77700</v>
      </c>
      <c r="K921" s="642">
        <v>1</v>
      </c>
      <c r="L921" s="637">
        <v>77700</v>
      </c>
    </row>
    <row r="922" spans="3:12" hidden="1">
      <c r="C922" s="587" t="s">
        <v>2359</v>
      </c>
      <c r="D922" s="606">
        <v>103205</v>
      </c>
      <c r="E922" s="606" t="s">
        <v>2288</v>
      </c>
      <c r="F922" s="588" t="s">
        <v>2360</v>
      </c>
      <c r="G922" s="589"/>
      <c r="H922" s="590">
        <v>45565</v>
      </c>
      <c r="I922" s="588" t="s">
        <v>1585</v>
      </c>
      <c r="J922" s="591">
        <v>70810</v>
      </c>
      <c r="K922" s="642">
        <v>1</v>
      </c>
      <c r="L922" s="637">
        <v>70810</v>
      </c>
    </row>
    <row r="923" spans="3:12" hidden="1">
      <c r="C923" s="587" t="s">
        <v>2359</v>
      </c>
      <c r="D923" s="606">
        <v>103205</v>
      </c>
      <c r="E923" s="606" t="s">
        <v>2288</v>
      </c>
      <c r="F923" s="588" t="s">
        <v>2360</v>
      </c>
      <c r="G923" s="589"/>
      <c r="H923" s="590">
        <v>45596</v>
      </c>
      <c r="I923" s="588" t="s">
        <v>1585</v>
      </c>
      <c r="J923" s="591">
        <v>75392</v>
      </c>
      <c r="K923" s="642">
        <v>1</v>
      </c>
      <c r="L923" s="637">
        <v>75392</v>
      </c>
    </row>
    <row r="924" spans="3:12" hidden="1">
      <c r="C924" s="587" t="s">
        <v>2359</v>
      </c>
      <c r="D924" s="606">
        <v>103205</v>
      </c>
      <c r="E924" s="606" t="s">
        <v>2288</v>
      </c>
      <c r="F924" s="588" t="s">
        <v>2360</v>
      </c>
      <c r="G924" s="589"/>
      <c r="H924" s="590">
        <v>45626</v>
      </c>
      <c r="I924" s="588" t="s">
        <v>1585</v>
      </c>
      <c r="J924" s="591">
        <v>60561</v>
      </c>
      <c r="K924" s="642">
        <v>1</v>
      </c>
      <c r="L924" s="637">
        <v>60561</v>
      </c>
    </row>
    <row r="925" spans="3:12" hidden="1">
      <c r="C925" s="587" t="s">
        <v>2359</v>
      </c>
      <c r="D925" s="606">
        <v>103205</v>
      </c>
      <c r="E925" s="606" t="s">
        <v>2288</v>
      </c>
      <c r="F925" s="588" t="s">
        <v>2360</v>
      </c>
      <c r="G925" s="589"/>
      <c r="H925" s="590">
        <v>45657</v>
      </c>
      <c r="I925" s="588" t="s">
        <v>1585</v>
      </c>
      <c r="J925" s="591">
        <v>65990</v>
      </c>
      <c r="K925" s="642">
        <v>1</v>
      </c>
      <c r="L925" s="637">
        <v>65990</v>
      </c>
    </row>
    <row r="926" spans="3:12" hidden="1">
      <c r="C926" s="587" t="s">
        <v>2359</v>
      </c>
      <c r="D926" s="606">
        <v>103205</v>
      </c>
      <c r="E926" s="606" t="s">
        <v>2288</v>
      </c>
      <c r="F926" s="588" t="s">
        <v>2360</v>
      </c>
      <c r="G926" s="589"/>
      <c r="H926" s="590">
        <v>45657</v>
      </c>
      <c r="I926" s="588" t="s">
        <v>1585</v>
      </c>
      <c r="J926" s="591">
        <v>400</v>
      </c>
      <c r="K926" s="642">
        <v>1</v>
      </c>
      <c r="L926" s="637">
        <v>400</v>
      </c>
    </row>
    <row r="927" spans="3:12" hidden="1">
      <c r="C927" s="587" t="s">
        <v>2359</v>
      </c>
      <c r="D927" s="606">
        <v>103205</v>
      </c>
      <c r="E927" s="606" t="s">
        <v>2288</v>
      </c>
      <c r="F927" s="588" t="s">
        <v>2360</v>
      </c>
      <c r="G927" s="589"/>
      <c r="H927" s="590">
        <v>45688</v>
      </c>
      <c r="I927" s="588" t="s">
        <v>1585</v>
      </c>
      <c r="J927" s="591">
        <v>72620</v>
      </c>
      <c r="K927" s="642">
        <v>1</v>
      </c>
      <c r="L927" s="637">
        <v>72620</v>
      </c>
    </row>
    <row r="928" spans="3:12" hidden="1">
      <c r="C928" s="587" t="s">
        <v>2359</v>
      </c>
      <c r="D928" s="606">
        <v>103205</v>
      </c>
      <c r="E928" s="606" t="s">
        <v>2288</v>
      </c>
      <c r="F928" s="588" t="s">
        <v>2360</v>
      </c>
      <c r="G928" s="589"/>
      <c r="H928" s="590">
        <v>45716</v>
      </c>
      <c r="I928" s="588" t="s">
        <v>1585</v>
      </c>
      <c r="J928" s="591">
        <v>67550</v>
      </c>
      <c r="K928" s="642">
        <v>1</v>
      </c>
      <c r="L928" s="637">
        <v>67550</v>
      </c>
    </row>
    <row r="929" spans="3:12" hidden="1">
      <c r="C929" s="587" t="s">
        <v>2359</v>
      </c>
      <c r="D929" s="606">
        <v>103205</v>
      </c>
      <c r="E929" s="606" t="s">
        <v>2288</v>
      </c>
      <c r="F929" s="588" t="s">
        <v>2360</v>
      </c>
      <c r="G929" s="589"/>
      <c r="H929" s="590">
        <v>45747</v>
      </c>
      <c r="I929" s="588" t="s">
        <v>1585</v>
      </c>
      <c r="J929" s="591">
        <v>70240</v>
      </c>
      <c r="K929" s="642">
        <v>1</v>
      </c>
      <c r="L929" s="637">
        <v>70240</v>
      </c>
    </row>
    <row r="930" spans="3:12" hidden="1">
      <c r="C930" s="587" t="s">
        <v>2359</v>
      </c>
      <c r="D930" s="606">
        <v>103205</v>
      </c>
      <c r="E930" s="606" t="s">
        <v>2288</v>
      </c>
      <c r="F930" s="588" t="s">
        <v>2360</v>
      </c>
      <c r="G930" s="589"/>
      <c r="H930" s="590">
        <v>45777</v>
      </c>
      <c r="I930" s="588" t="s">
        <v>1585</v>
      </c>
      <c r="J930" s="591">
        <v>71232</v>
      </c>
      <c r="K930" s="642">
        <v>1</v>
      </c>
      <c r="L930" s="637">
        <v>71232</v>
      </c>
    </row>
    <row r="931" spans="3:12" hidden="1">
      <c r="C931" s="587" t="s">
        <v>2359</v>
      </c>
      <c r="D931" s="606">
        <v>103205</v>
      </c>
      <c r="E931" s="606" t="s">
        <v>2288</v>
      </c>
      <c r="F931" s="588" t="s">
        <v>2360</v>
      </c>
      <c r="G931" s="589"/>
      <c r="H931" s="590">
        <v>45808</v>
      </c>
      <c r="I931" s="588" t="s">
        <v>1585</v>
      </c>
      <c r="J931" s="591">
        <v>80680</v>
      </c>
      <c r="K931" s="642">
        <v>1</v>
      </c>
      <c r="L931" s="637">
        <v>80680</v>
      </c>
    </row>
    <row r="932" spans="3:12" hidden="1">
      <c r="C932" s="587" t="s">
        <v>2359</v>
      </c>
      <c r="D932" s="606">
        <v>103205</v>
      </c>
      <c r="E932" s="606" t="s">
        <v>2288</v>
      </c>
      <c r="F932" s="588" t="s">
        <v>2360</v>
      </c>
      <c r="G932" s="589"/>
      <c r="H932" s="590">
        <v>45838</v>
      </c>
      <c r="I932" s="588" t="s">
        <v>1585</v>
      </c>
      <c r="J932" s="591">
        <v>77390</v>
      </c>
      <c r="K932" s="642">
        <v>1</v>
      </c>
      <c r="L932" s="637">
        <v>77390</v>
      </c>
    </row>
    <row r="933" spans="3:12" ht="15" hidden="1" customHeight="1">
      <c r="C933" s="587" t="s">
        <v>2355</v>
      </c>
      <c r="D933" s="606">
        <v>103203</v>
      </c>
      <c r="E933" s="606" t="s">
        <v>2176</v>
      </c>
      <c r="F933" s="588" t="s">
        <v>2356</v>
      </c>
      <c r="G933" s="931" t="s">
        <v>2357</v>
      </c>
      <c r="H933" s="590">
        <v>45504</v>
      </c>
      <c r="I933" s="588" t="s">
        <v>1585</v>
      </c>
      <c r="J933" s="591">
        <v>30829.86</v>
      </c>
      <c r="K933" s="642">
        <v>1</v>
      </c>
      <c r="L933" s="637">
        <v>30829.86</v>
      </c>
    </row>
    <row r="934" spans="3:12" hidden="1">
      <c r="C934" s="587" t="s">
        <v>2355</v>
      </c>
      <c r="D934" s="606">
        <v>103203</v>
      </c>
      <c r="E934" s="606" t="s">
        <v>2176</v>
      </c>
      <c r="F934" s="588" t="s">
        <v>2356</v>
      </c>
      <c r="G934" s="589"/>
      <c r="H934" s="590">
        <v>45535</v>
      </c>
      <c r="I934" s="588" t="s">
        <v>1585</v>
      </c>
      <c r="J934" s="591">
        <v>47741.17</v>
      </c>
      <c r="K934" s="642">
        <v>1</v>
      </c>
      <c r="L934" s="637">
        <v>47741.17</v>
      </c>
    </row>
    <row r="935" spans="3:12" hidden="1">
      <c r="C935" s="587" t="s">
        <v>2355</v>
      </c>
      <c r="D935" s="606">
        <v>103203</v>
      </c>
      <c r="E935" s="606" t="s">
        <v>2176</v>
      </c>
      <c r="F935" s="588" t="s">
        <v>2356</v>
      </c>
      <c r="G935" s="589"/>
      <c r="H935" s="590">
        <v>45565</v>
      </c>
      <c r="I935" s="588" t="s">
        <v>1585</v>
      </c>
      <c r="J935" s="591">
        <v>46838.720000000001</v>
      </c>
      <c r="K935" s="642">
        <v>1</v>
      </c>
      <c r="L935" s="637">
        <v>46838.720000000001</v>
      </c>
    </row>
    <row r="936" spans="3:12" hidden="1">
      <c r="C936" s="587" t="s">
        <v>2355</v>
      </c>
      <c r="D936" s="606">
        <v>103203</v>
      </c>
      <c r="E936" s="606" t="s">
        <v>2176</v>
      </c>
      <c r="F936" s="588" t="s">
        <v>2356</v>
      </c>
      <c r="G936" s="589"/>
      <c r="H936" s="590">
        <v>45596</v>
      </c>
      <c r="I936" s="588" t="s">
        <v>1585</v>
      </c>
      <c r="J936" s="591">
        <v>59092.4</v>
      </c>
      <c r="K936" s="642">
        <v>1</v>
      </c>
      <c r="L936" s="637">
        <v>59092.4</v>
      </c>
    </row>
    <row r="937" spans="3:12" hidden="1">
      <c r="C937" s="587" t="s">
        <v>2355</v>
      </c>
      <c r="D937" s="606">
        <v>103203</v>
      </c>
      <c r="E937" s="606" t="s">
        <v>2176</v>
      </c>
      <c r="F937" s="588" t="s">
        <v>2356</v>
      </c>
      <c r="G937" s="589"/>
      <c r="H937" s="590">
        <v>45626</v>
      </c>
      <c r="I937" s="588" t="s">
        <v>1585</v>
      </c>
      <c r="J937" s="591">
        <v>31337.79</v>
      </c>
      <c r="K937" s="642">
        <v>1</v>
      </c>
      <c r="L937" s="637">
        <v>31337.79</v>
      </c>
    </row>
    <row r="938" spans="3:12" hidden="1">
      <c r="C938" s="587" t="s">
        <v>2355</v>
      </c>
      <c r="D938" s="606">
        <v>103203</v>
      </c>
      <c r="E938" s="606" t="s">
        <v>2176</v>
      </c>
      <c r="F938" s="588" t="s">
        <v>2356</v>
      </c>
      <c r="G938" s="589"/>
      <c r="H938" s="590">
        <v>45657</v>
      </c>
      <c r="I938" s="588" t="s">
        <v>1585</v>
      </c>
      <c r="J938" s="591">
        <v>44921.8</v>
      </c>
      <c r="K938" s="642">
        <v>1</v>
      </c>
      <c r="L938" s="637">
        <v>44921.8</v>
      </c>
    </row>
    <row r="939" spans="3:12" hidden="1">
      <c r="C939" s="587" t="s">
        <v>2355</v>
      </c>
      <c r="D939" s="606">
        <v>103203</v>
      </c>
      <c r="E939" s="606" t="s">
        <v>2176</v>
      </c>
      <c r="F939" s="588" t="s">
        <v>2356</v>
      </c>
      <c r="G939" s="589"/>
      <c r="H939" s="590">
        <v>45688</v>
      </c>
      <c r="I939" s="588" t="s">
        <v>1585</v>
      </c>
      <c r="J939" s="591">
        <v>45728.05</v>
      </c>
      <c r="K939" s="642">
        <v>1</v>
      </c>
      <c r="L939" s="637">
        <v>45728.05</v>
      </c>
    </row>
    <row r="940" spans="3:12" hidden="1">
      <c r="C940" s="587" t="s">
        <v>2355</v>
      </c>
      <c r="D940" s="606">
        <v>103203</v>
      </c>
      <c r="E940" s="606" t="s">
        <v>2176</v>
      </c>
      <c r="F940" s="588" t="s">
        <v>2356</v>
      </c>
      <c r="G940" s="589"/>
      <c r="H940" s="590">
        <v>45716</v>
      </c>
      <c r="I940" s="588" t="s">
        <v>1585</v>
      </c>
      <c r="J940" s="591">
        <v>46930.94</v>
      </c>
      <c r="K940" s="642">
        <v>1</v>
      </c>
      <c r="L940" s="637">
        <v>46930.94</v>
      </c>
    </row>
    <row r="941" spans="3:12" hidden="1">
      <c r="C941" s="587" t="s">
        <v>2355</v>
      </c>
      <c r="D941" s="606">
        <v>103203</v>
      </c>
      <c r="E941" s="606" t="s">
        <v>2176</v>
      </c>
      <c r="F941" s="588" t="s">
        <v>2356</v>
      </c>
      <c r="G941" s="589"/>
      <c r="H941" s="590">
        <v>45747</v>
      </c>
      <c r="I941" s="588" t="s">
        <v>1585</v>
      </c>
      <c r="J941" s="591">
        <v>44687.47</v>
      </c>
      <c r="K941" s="642">
        <v>1</v>
      </c>
      <c r="L941" s="637">
        <v>44687.47</v>
      </c>
    </row>
    <row r="942" spans="3:12" hidden="1">
      <c r="C942" s="587" t="s">
        <v>2355</v>
      </c>
      <c r="D942" s="606">
        <v>103203</v>
      </c>
      <c r="E942" s="606" t="s">
        <v>2176</v>
      </c>
      <c r="F942" s="588" t="s">
        <v>2356</v>
      </c>
      <c r="G942" s="589"/>
      <c r="H942" s="590">
        <v>45777</v>
      </c>
      <c r="I942" s="588" t="s">
        <v>1585</v>
      </c>
      <c r="J942" s="591">
        <v>47756.86</v>
      </c>
      <c r="K942" s="642">
        <v>1</v>
      </c>
      <c r="L942" s="637">
        <v>47756.86</v>
      </c>
    </row>
    <row r="943" spans="3:12" hidden="1">
      <c r="C943" s="587" t="s">
        <v>2355</v>
      </c>
      <c r="D943" s="606">
        <v>103203</v>
      </c>
      <c r="E943" s="606" t="s">
        <v>2176</v>
      </c>
      <c r="F943" s="588" t="s">
        <v>2356</v>
      </c>
      <c r="G943" s="589"/>
      <c r="H943" s="590">
        <v>45808</v>
      </c>
      <c r="I943" s="588" t="s">
        <v>1585</v>
      </c>
      <c r="J943" s="591">
        <v>72503.210000000006</v>
      </c>
      <c r="K943" s="642">
        <v>1</v>
      </c>
      <c r="L943" s="637">
        <v>72503.210000000006</v>
      </c>
    </row>
    <row r="944" spans="3:12" hidden="1">
      <c r="C944" s="587" t="s">
        <v>2355</v>
      </c>
      <c r="D944" s="606">
        <v>103203</v>
      </c>
      <c r="E944" s="606" t="s">
        <v>2176</v>
      </c>
      <c r="F944" s="588" t="s">
        <v>2356</v>
      </c>
      <c r="G944" s="589"/>
      <c r="H944" s="590">
        <v>45838</v>
      </c>
      <c r="I944" s="588" t="s">
        <v>1585</v>
      </c>
      <c r="J944" s="591">
        <v>46227.13</v>
      </c>
      <c r="K944" s="642">
        <v>1</v>
      </c>
      <c r="L944" s="637">
        <v>46227.13</v>
      </c>
    </row>
    <row r="945" spans="3:12" ht="15" hidden="1" customHeight="1">
      <c r="C945" s="587" t="s">
        <v>2352</v>
      </c>
      <c r="D945" s="606">
        <v>103077</v>
      </c>
      <c r="E945" s="606" t="s">
        <v>2288</v>
      </c>
      <c r="F945" s="588" t="s">
        <v>2353</v>
      </c>
      <c r="G945" s="931" t="s">
        <v>2298</v>
      </c>
      <c r="H945" s="590">
        <v>45476</v>
      </c>
      <c r="I945" s="588" t="s">
        <v>1585</v>
      </c>
      <c r="J945" s="591">
        <v>20</v>
      </c>
      <c r="K945" s="591">
        <v>20</v>
      </c>
      <c r="L945" s="637">
        <v>400</v>
      </c>
    </row>
    <row r="946" spans="3:12" hidden="1">
      <c r="C946" s="587" t="s">
        <v>2352</v>
      </c>
      <c r="D946" s="606">
        <v>103077</v>
      </c>
      <c r="E946" s="606" t="s">
        <v>2288</v>
      </c>
      <c r="F946" s="588" t="s">
        <v>2353</v>
      </c>
      <c r="G946" s="589"/>
      <c r="H946" s="590">
        <v>45706</v>
      </c>
      <c r="I946" s="588" t="s">
        <v>1585</v>
      </c>
      <c r="J946" s="591">
        <v>20</v>
      </c>
      <c r="K946" s="591">
        <v>20</v>
      </c>
      <c r="L946" s="637">
        <v>400</v>
      </c>
    </row>
    <row r="947" spans="3:12" hidden="1">
      <c r="C947" s="587" t="s">
        <v>2352</v>
      </c>
      <c r="D947" s="606">
        <v>103077</v>
      </c>
      <c r="E947" s="606" t="s">
        <v>2288</v>
      </c>
      <c r="F947" s="588" t="s">
        <v>2353</v>
      </c>
      <c r="G947" s="589"/>
      <c r="H947" s="590">
        <v>45709</v>
      </c>
      <c r="I947" s="588" t="s">
        <v>1585</v>
      </c>
      <c r="J947" s="591">
        <v>38</v>
      </c>
      <c r="K947" s="591">
        <v>20</v>
      </c>
      <c r="L947" s="637">
        <v>760</v>
      </c>
    </row>
    <row r="948" spans="3:12" hidden="1">
      <c r="C948" s="587" t="s">
        <v>2352</v>
      </c>
      <c r="D948" s="606">
        <v>103077</v>
      </c>
      <c r="E948" s="606" t="s">
        <v>2288</v>
      </c>
      <c r="F948" s="588" t="s">
        <v>2353</v>
      </c>
      <c r="G948" s="589"/>
      <c r="H948" s="590">
        <v>45738</v>
      </c>
      <c r="I948" s="588" t="s">
        <v>1585</v>
      </c>
      <c r="J948" s="591">
        <v>40</v>
      </c>
      <c r="K948" s="591">
        <v>20</v>
      </c>
      <c r="L948" s="637">
        <v>800</v>
      </c>
    </row>
    <row r="949" spans="3:12" hidden="1">
      <c r="C949" s="587" t="s">
        <v>2352</v>
      </c>
      <c r="D949" s="606">
        <v>103077</v>
      </c>
      <c r="E949" s="606" t="s">
        <v>2288</v>
      </c>
      <c r="F949" s="588" t="s">
        <v>2353</v>
      </c>
      <c r="G949" s="589"/>
      <c r="H949" s="590">
        <v>45808</v>
      </c>
      <c r="I949" s="588" t="s">
        <v>1585</v>
      </c>
      <c r="J949" s="591">
        <v>5</v>
      </c>
      <c r="K949" s="591">
        <v>20</v>
      </c>
      <c r="L949" s="637">
        <v>100</v>
      </c>
    </row>
    <row r="950" spans="3:12" ht="15" hidden="1" customHeight="1">
      <c r="C950" s="587" t="s">
        <v>2348</v>
      </c>
      <c r="D950" s="606">
        <v>103071</v>
      </c>
      <c r="E950" s="606" t="s">
        <v>2288</v>
      </c>
      <c r="F950" s="588" t="s">
        <v>2349</v>
      </c>
      <c r="G950" s="931" t="s">
        <v>2350</v>
      </c>
      <c r="H950" s="590">
        <v>45569</v>
      </c>
      <c r="I950" s="588" t="s">
        <v>1585</v>
      </c>
      <c r="J950" s="591">
        <v>2</v>
      </c>
      <c r="K950" s="591">
        <v>18</v>
      </c>
      <c r="L950" s="637">
        <v>36</v>
      </c>
    </row>
    <row r="951" spans="3:12" hidden="1">
      <c r="C951" s="587" t="s">
        <v>2348</v>
      </c>
      <c r="D951" s="606">
        <v>103071</v>
      </c>
      <c r="E951" s="606" t="s">
        <v>2288</v>
      </c>
      <c r="F951" s="588" t="s">
        <v>2349</v>
      </c>
      <c r="G951" s="589"/>
      <c r="H951" s="590">
        <v>45592</v>
      </c>
      <c r="I951" s="588" t="s">
        <v>1585</v>
      </c>
      <c r="J951" s="591">
        <v>1</v>
      </c>
      <c r="K951" s="591">
        <v>18</v>
      </c>
      <c r="L951" s="637">
        <v>18</v>
      </c>
    </row>
    <row r="952" spans="3:12" hidden="1">
      <c r="C952" s="587" t="s">
        <v>2348</v>
      </c>
      <c r="D952" s="606">
        <v>103071</v>
      </c>
      <c r="E952" s="606" t="s">
        <v>2288</v>
      </c>
      <c r="F952" s="588" t="s">
        <v>2349</v>
      </c>
      <c r="G952" s="589"/>
      <c r="H952" s="590">
        <v>45600</v>
      </c>
      <c r="I952" s="588" t="s">
        <v>1585</v>
      </c>
      <c r="J952" s="591">
        <v>1</v>
      </c>
      <c r="K952" s="591">
        <v>18</v>
      </c>
      <c r="L952" s="637">
        <v>18</v>
      </c>
    </row>
    <row r="953" spans="3:12" hidden="1">
      <c r="C953" s="587" t="s">
        <v>2348</v>
      </c>
      <c r="D953" s="606">
        <v>103071</v>
      </c>
      <c r="E953" s="606" t="s">
        <v>2288</v>
      </c>
      <c r="F953" s="588" t="s">
        <v>2349</v>
      </c>
      <c r="G953" s="589"/>
      <c r="H953" s="590">
        <v>45604</v>
      </c>
      <c r="I953" s="588" t="s">
        <v>1585</v>
      </c>
      <c r="J953" s="591">
        <v>1</v>
      </c>
      <c r="K953" s="591">
        <v>18</v>
      </c>
      <c r="L953" s="637">
        <v>18</v>
      </c>
    </row>
    <row r="954" spans="3:12" hidden="1">
      <c r="C954" s="587" t="s">
        <v>2348</v>
      </c>
      <c r="D954" s="606">
        <v>103071</v>
      </c>
      <c r="E954" s="606" t="s">
        <v>2288</v>
      </c>
      <c r="F954" s="588" t="s">
        <v>2349</v>
      </c>
      <c r="G954" s="589"/>
      <c r="H954" s="590">
        <v>45621</v>
      </c>
      <c r="I954" s="588" t="s">
        <v>1585</v>
      </c>
      <c r="J954" s="591">
        <v>1</v>
      </c>
      <c r="K954" s="591">
        <v>18</v>
      </c>
      <c r="L954" s="637">
        <v>18</v>
      </c>
    </row>
    <row r="955" spans="3:12" hidden="1">
      <c r="C955" s="587" t="s">
        <v>2348</v>
      </c>
      <c r="D955" s="606">
        <v>103071</v>
      </c>
      <c r="E955" s="606" t="s">
        <v>2288</v>
      </c>
      <c r="F955" s="588" t="s">
        <v>2349</v>
      </c>
      <c r="G955" s="589"/>
      <c r="H955" s="590">
        <v>45656</v>
      </c>
      <c r="I955" s="588" t="s">
        <v>1585</v>
      </c>
      <c r="J955" s="591">
        <v>2</v>
      </c>
      <c r="K955" s="591">
        <v>18</v>
      </c>
      <c r="L955" s="637">
        <v>36</v>
      </c>
    </row>
    <row r="956" spans="3:12" hidden="1">
      <c r="C956" s="587" t="s">
        <v>2348</v>
      </c>
      <c r="D956" s="606">
        <v>103071</v>
      </c>
      <c r="E956" s="606" t="s">
        <v>2288</v>
      </c>
      <c r="F956" s="588" t="s">
        <v>2349</v>
      </c>
      <c r="G956" s="589"/>
      <c r="H956" s="590">
        <v>45721</v>
      </c>
      <c r="I956" s="588" t="s">
        <v>1585</v>
      </c>
      <c r="J956" s="591">
        <v>1</v>
      </c>
      <c r="K956" s="591">
        <v>18</v>
      </c>
      <c r="L956" s="637">
        <v>18</v>
      </c>
    </row>
    <row r="957" spans="3:12" hidden="1">
      <c r="C957" s="587" t="s">
        <v>2348</v>
      </c>
      <c r="D957" s="606">
        <v>103071</v>
      </c>
      <c r="E957" s="606" t="s">
        <v>2288</v>
      </c>
      <c r="F957" s="588" t="s">
        <v>2349</v>
      </c>
      <c r="G957" s="589"/>
      <c r="H957" s="590">
        <v>45767</v>
      </c>
      <c r="I957" s="588" t="s">
        <v>1585</v>
      </c>
      <c r="J957" s="591">
        <v>2</v>
      </c>
      <c r="K957" s="591">
        <v>18</v>
      </c>
      <c r="L957" s="637">
        <v>36</v>
      </c>
    </row>
    <row r="958" spans="3:12" hidden="1">
      <c r="C958" s="587" t="s">
        <v>2348</v>
      </c>
      <c r="D958" s="606">
        <v>103071</v>
      </c>
      <c r="E958" s="606" t="s">
        <v>2288</v>
      </c>
      <c r="F958" s="588" t="s">
        <v>2349</v>
      </c>
      <c r="G958" s="589"/>
      <c r="H958" s="590">
        <v>45782</v>
      </c>
      <c r="I958" s="588" t="s">
        <v>1585</v>
      </c>
      <c r="J958" s="591">
        <v>1</v>
      </c>
      <c r="K958" s="591">
        <v>18</v>
      </c>
      <c r="L958" s="637">
        <v>18</v>
      </c>
    </row>
    <row r="959" spans="3:12" hidden="1">
      <c r="C959" s="587" t="s">
        <v>2348</v>
      </c>
      <c r="D959" s="606">
        <v>103071</v>
      </c>
      <c r="E959" s="606" t="s">
        <v>2288</v>
      </c>
      <c r="F959" s="588" t="s">
        <v>2349</v>
      </c>
      <c r="G959" s="589"/>
      <c r="H959" s="590">
        <v>45797</v>
      </c>
      <c r="I959" s="588" t="s">
        <v>1585</v>
      </c>
      <c r="J959" s="591">
        <v>1</v>
      </c>
      <c r="K959" s="591">
        <v>18</v>
      </c>
      <c r="L959" s="637">
        <v>18</v>
      </c>
    </row>
    <row r="960" spans="3:12" hidden="1">
      <c r="C960" s="587" t="s">
        <v>2348</v>
      </c>
      <c r="D960" s="606">
        <v>103071</v>
      </c>
      <c r="E960" s="606" t="s">
        <v>2288</v>
      </c>
      <c r="F960" s="588" t="s">
        <v>2349</v>
      </c>
      <c r="G960" s="589"/>
      <c r="H960" s="590">
        <v>45802</v>
      </c>
      <c r="I960" s="588" t="s">
        <v>1585</v>
      </c>
      <c r="J960" s="591">
        <v>1</v>
      </c>
      <c r="K960" s="591">
        <v>18</v>
      </c>
      <c r="L960" s="637">
        <v>18</v>
      </c>
    </row>
    <row r="961" spans="3:12" hidden="1">
      <c r="C961" s="587" t="s">
        <v>2348</v>
      </c>
      <c r="D961" s="606">
        <v>103071</v>
      </c>
      <c r="E961" s="606" t="s">
        <v>2288</v>
      </c>
      <c r="F961" s="588" t="s">
        <v>2349</v>
      </c>
      <c r="G961" s="589"/>
      <c r="H961" s="590">
        <v>45825</v>
      </c>
      <c r="I961" s="588" t="s">
        <v>1585</v>
      </c>
      <c r="J961" s="591">
        <v>2</v>
      </c>
      <c r="K961" s="591">
        <v>18</v>
      </c>
      <c r="L961" s="637">
        <v>36</v>
      </c>
    </row>
    <row r="962" spans="3:12" ht="15" hidden="1" customHeight="1">
      <c r="C962" s="587" t="s">
        <v>2346</v>
      </c>
      <c r="D962" s="606">
        <v>102911</v>
      </c>
      <c r="E962" s="606" t="s">
        <v>2244</v>
      </c>
      <c r="F962" s="588" t="s">
        <v>2238</v>
      </c>
      <c r="G962" s="931" t="s">
        <v>2289</v>
      </c>
      <c r="H962" s="590">
        <v>45512</v>
      </c>
      <c r="I962" s="588" t="s">
        <v>1585</v>
      </c>
      <c r="J962" s="591">
        <v>1</v>
      </c>
      <c r="K962" s="591">
        <v>5</v>
      </c>
      <c r="L962" s="637">
        <v>5</v>
      </c>
    </row>
    <row r="963" spans="3:12" hidden="1">
      <c r="C963" s="587" t="s">
        <v>2346</v>
      </c>
      <c r="D963" s="606">
        <v>102911</v>
      </c>
      <c r="E963" s="606" t="s">
        <v>2244</v>
      </c>
      <c r="F963" s="588" t="s">
        <v>2238</v>
      </c>
      <c r="G963" s="589"/>
      <c r="H963" s="590">
        <v>45552</v>
      </c>
      <c r="I963" s="588" t="s">
        <v>1585</v>
      </c>
      <c r="J963" s="591">
        <v>1</v>
      </c>
      <c r="K963" s="591">
        <v>5</v>
      </c>
      <c r="L963" s="637">
        <v>5</v>
      </c>
    </row>
    <row r="964" spans="3:12" hidden="1">
      <c r="C964" s="587" t="s">
        <v>2346</v>
      </c>
      <c r="D964" s="606">
        <v>102911</v>
      </c>
      <c r="E964" s="606" t="s">
        <v>2244</v>
      </c>
      <c r="F964" s="588" t="s">
        <v>2238</v>
      </c>
      <c r="G964" s="589"/>
      <c r="H964" s="590">
        <v>45568</v>
      </c>
      <c r="I964" s="588" t="s">
        <v>1585</v>
      </c>
      <c r="J964" s="591">
        <v>1</v>
      </c>
      <c r="K964" s="591">
        <v>5</v>
      </c>
      <c r="L964" s="637">
        <v>5</v>
      </c>
    </row>
    <row r="965" spans="3:12" hidden="1">
      <c r="C965" s="587" t="s">
        <v>2346</v>
      </c>
      <c r="D965" s="606">
        <v>102911</v>
      </c>
      <c r="E965" s="606" t="s">
        <v>2244</v>
      </c>
      <c r="F965" s="588" t="s">
        <v>2238</v>
      </c>
      <c r="G965" s="589"/>
      <c r="H965" s="590">
        <v>45629</v>
      </c>
      <c r="I965" s="588" t="s">
        <v>1585</v>
      </c>
      <c r="J965" s="591">
        <v>1</v>
      </c>
      <c r="K965" s="591">
        <v>5</v>
      </c>
      <c r="L965" s="637">
        <v>5</v>
      </c>
    </row>
    <row r="966" spans="3:12" hidden="1">
      <c r="C966" s="587" t="s">
        <v>2346</v>
      </c>
      <c r="D966" s="606">
        <v>102911</v>
      </c>
      <c r="E966" s="606" t="s">
        <v>2244</v>
      </c>
      <c r="F966" s="588" t="s">
        <v>2238</v>
      </c>
      <c r="G966" s="589"/>
      <c r="H966" s="590">
        <v>45629</v>
      </c>
      <c r="I966" s="588" t="s">
        <v>1585</v>
      </c>
      <c r="J966" s="591">
        <v>1</v>
      </c>
      <c r="K966" s="591">
        <v>5</v>
      </c>
      <c r="L966" s="637">
        <v>5</v>
      </c>
    </row>
    <row r="967" spans="3:12" hidden="1">
      <c r="C967" s="587" t="s">
        <v>2346</v>
      </c>
      <c r="D967" s="606">
        <v>102911</v>
      </c>
      <c r="E967" s="606" t="s">
        <v>2244</v>
      </c>
      <c r="F967" s="588" t="s">
        <v>2238</v>
      </c>
      <c r="G967" s="589"/>
      <c r="H967" s="590">
        <v>45826</v>
      </c>
      <c r="I967" s="588" t="s">
        <v>1585</v>
      </c>
      <c r="J967" s="591">
        <v>2</v>
      </c>
      <c r="K967" s="591">
        <v>5</v>
      </c>
      <c r="L967" s="637">
        <v>10</v>
      </c>
    </row>
    <row r="968" spans="3:12" ht="15" hidden="1" customHeight="1">
      <c r="C968" s="587" t="s">
        <v>2344</v>
      </c>
      <c r="D968" s="606">
        <v>102910</v>
      </c>
      <c r="E968" s="606" t="s">
        <v>2237</v>
      </c>
      <c r="F968" s="588" t="s">
        <v>2238</v>
      </c>
      <c r="G968" s="930" t="s">
        <v>2239</v>
      </c>
      <c r="H968" s="590">
        <v>45602</v>
      </c>
      <c r="I968" s="588" t="s">
        <v>1585</v>
      </c>
      <c r="J968" s="591">
        <v>1</v>
      </c>
      <c r="K968" s="591">
        <v>18</v>
      </c>
      <c r="L968" s="637">
        <v>18</v>
      </c>
    </row>
    <row r="969" spans="3:12" ht="15" hidden="1" customHeight="1">
      <c r="C969" s="587" t="s">
        <v>2342</v>
      </c>
      <c r="D969" s="606">
        <v>102625</v>
      </c>
      <c r="E969" s="606" t="s">
        <v>2288</v>
      </c>
      <c r="F969" s="588" t="s">
        <v>2280</v>
      </c>
      <c r="G969" s="931" t="s">
        <v>2298</v>
      </c>
      <c r="H969" s="590">
        <v>45500</v>
      </c>
      <c r="I969" s="588" t="s">
        <v>1585</v>
      </c>
      <c r="J969" s="591">
        <v>1</v>
      </c>
      <c r="K969" s="591">
        <v>25</v>
      </c>
      <c r="L969" s="637">
        <v>25</v>
      </c>
    </row>
    <row r="970" spans="3:12" hidden="1">
      <c r="C970" s="587" t="s">
        <v>2342</v>
      </c>
      <c r="D970" s="606">
        <v>102625</v>
      </c>
      <c r="E970" s="606" t="s">
        <v>2288</v>
      </c>
      <c r="F970" s="588" t="s">
        <v>2280</v>
      </c>
      <c r="G970" s="589"/>
      <c r="H970" s="590">
        <v>45522</v>
      </c>
      <c r="I970" s="588" t="s">
        <v>1585</v>
      </c>
      <c r="J970" s="591">
        <v>1</v>
      </c>
      <c r="K970" s="591">
        <v>25</v>
      </c>
      <c r="L970" s="637">
        <v>25</v>
      </c>
    </row>
    <row r="971" spans="3:12" hidden="1">
      <c r="C971" s="587" t="s">
        <v>2342</v>
      </c>
      <c r="D971" s="606">
        <v>102625</v>
      </c>
      <c r="E971" s="606" t="s">
        <v>2288</v>
      </c>
      <c r="F971" s="588" t="s">
        <v>2280</v>
      </c>
      <c r="G971" s="589"/>
      <c r="H971" s="590">
        <v>45546</v>
      </c>
      <c r="I971" s="588" t="s">
        <v>1585</v>
      </c>
      <c r="J971" s="591">
        <v>2</v>
      </c>
      <c r="K971" s="591">
        <v>25</v>
      </c>
      <c r="L971" s="637">
        <v>50</v>
      </c>
    </row>
    <row r="972" spans="3:12" hidden="1">
      <c r="C972" s="587" t="s">
        <v>2342</v>
      </c>
      <c r="D972" s="606">
        <v>102625</v>
      </c>
      <c r="E972" s="606" t="s">
        <v>2288</v>
      </c>
      <c r="F972" s="588" t="s">
        <v>2280</v>
      </c>
      <c r="G972" s="589"/>
      <c r="H972" s="590">
        <v>45580</v>
      </c>
      <c r="I972" s="588" t="s">
        <v>1585</v>
      </c>
      <c r="J972" s="591">
        <v>2</v>
      </c>
      <c r="K972" s="591">
        <v>25</v>
      </c>
      <c r="L972" s="637">
        <v>50</v>
      </c>
    </row>
    <row r="973" spans="3:12" hidden="1">
      <c r="C973" s="587" t="s">
        <v>2342</v>
      </c>
      <c r="D973" s="606">
        <v>102625</v>
      </c>
      <c r="E973" s="606" t="s">
        <v>2288</v>
      </c>
      <c r="F973" s="588" t="s">
        <v>2280</v>
      </c>
      <c r="G973" s="589"/>
      <c r="H973" s="590">
        <v>45587</v>
      </c>
      <c r="I973" s="588" t="s">
        <v>1585</v>
      </c>
      <c r="J973" s="591">
        <v>1</v>
      </c>
      <c r="K973" s="591">
        <v>25</v>
      </c>
      <c r="L973" s="637">
        <v>25</v>
      </c>
    </row>
    <row r="974" spans="3:12" hidden="1">
      <c r="C974" s="587" t="s">
        <v>2342</v>
      </c>
      <c r="D974" s="606">
        <v>102625</v>
      </c>
      <c r="E974" s="606" t="s">
        <v>2288</v>
      </c>
      <c r="F974" s="588" t="s">
        <v>2280</v>
      </c>
      <c r="G974" s="589"/>
      <c r="H974" s="590">
        <v>45606</v>
      </c>
      <c r="I974" s="588" t="s">
        <v>1585</v>
      </c>
      <c r="J974" s="591">
        <v>1</v>
      </c>
      <c r="K974" s="591">
        <v>25</v>
      </c>
      <c r="L974" s="637">
        <v>25</v>
      </c>
    </row>
    <row r="975" spans="3:12" hidden="1">
      <c r="C975" s="587" t="s">
        <v>2342</v>
      </c>
      <c r="D975" s="606">
        <v>102625</v>
      </c>
      <c r="E975" s="606" t="s">
        <v>2288</v>
      </c>
      <c r="F975" s="588" t="s">
        <v>2280</v>
      </c>
      <c r="G975" s="589"/>
      <c r="H975" s="590">
        <v>45726</v>
      </c>
      <c r="I975" s="588" t="s">
        <v>1585</v>
      </c>
      <c r="J975" s="591">
        <v>2</v>
      </c>
      <c r="K975" s="591">
        <v>25</v>
      </c>
      <c r="L975" s="637">
        <v>50</v>
      </c>
    </row>
    <row r="976" spans="3:12" hidden="1">
      <c r="C976" s="587" t="s">
        <v>2342</v>
      </c>
      <c r="D976" s="606">
        <v>102625</v>
      </c>
      <c r="E976" s="606" t="s">
        <v>2288</v>
      </c>
      <c r="F976" s="588" t="s">
        <v>2280</v>
      </c>
      <c r="G976" s="589"/>
      <c r="H976" s="590">
        <v>45734</v>
      </c>
      <c r="I976" s="588" t="s">
        <v>1585</v>
      </c>
      <c r="J976" s="591">
        <v>2</v>
      </c>
      <c r="K976" s="591">
        <v>25</v>
      </c>
      <c r="L976" s="637">
        <v>50</v>
      </c>
    </row>
    <row r="977" spans="3:12" hidden="1">
      <c r="C977" s="587" t="s">
        <v>2342</v>
      </c>
      <c r="D977" s="606">
        <v>102625</v>
      </c>
      <c r="E977" s="606" t="s">
        <v>2288</v>
      </c>
      <c r="F977" s="588" t="s">
        <v>2280</v>
      </c>
      <c r="G977" s="589"/>
      <c r="H977" s="590">
        <v>45755</v>
      </c>
      <c r="I977" s="588" t="s">
        <v>1585</v>
      </c>
      <c r="J977" s="591">
        <v>2</v>
      </c>
      <c r="K977" s="591">
        <v>25</v>
      </c>
      <c r="L977" s="637">
        <v>50</v>
      </c>
    </row>
    <row r="978" spans="3:12" hidden="1">
      <c r="C978" s="587" t="s">
        <v>2342</v>
      </c>
      <c r="D978" s="606">
        <v>102625</v>
      </c>
      <c r="E978" s="606" t="s">
        <v>2288</v>
      </c>
      <c r="F978" s="588" t="s">
        <v>2280</v>
      </c>
      <c r="G978" s="589"/>
      <c r="H978" s="590">
        <v>45802</v>
      </c>
      <c r="I978" s="588" t="s">
        <v>1585</v>
      </c>
      <c r="J978" s="591">
        <v>1</v>
      </c>
      <c r="K978" s="591">
        <v>25</v>
      </c>
      <c r="L978" s="637">
        <v>25</v>
      </c>
    </row>
    <row r="979" spans="3:12" hidden="1">
      <c r="C979" s="587" t="s">
        <v>2342</v>
      </c>
      <c r="D979" s="606">
        <v>102625</v>
      </c>
      <c r="E979" s="606" t="s">
        <v>2288</v>
      </c>
      <c r="F979" s="588" t="s">
        <v>2280</v>
      </c>
      <c r="G979" s="589"/>
      <c r="H979" s="590">
        <v>45835</v>
      </c>
      <c r="I979" s="588" t="s">
        <v>1585</v>
      </c>
      <c r="J979" s="591">
        <v>1</v>
      </c>
      <c r="K979" s="591">
        <v>25</v>
      </c>
      <c r="L979" s="637">
        <v>25</v>
      </c>
    </row>
    <row r="980" spans="3:12" ht="15" hidden="1" customHeight="1">
      <c r="C980" s="587" t="s">
        <v>2340</v>
      </c>
      <c r="D980" s="606">
        <v>102587</v>
      </c>
      <c r="E980" s="606" t="s">
        <v>2248</v>
      </c>
      <c r="F980" s="588" t="s">
        <v>2238</v>
      </c>
      <c r="G980" s="931" t="s">
        <v>2327</v>
      </c>
      <c r="H980" s="590">
        <v>45476</v>
      </c>
      <c r="I980" s="588" t="s">
        <v>1585</v>
      </c>
      <c r="J980" s="591">
        <v>1</v>
      </c>
      <c r="K980" s="642">
        <v>0.2</v>
      </c>
      <c r="L980" s="646">
        <v>0.2</v>
      </c>
    </row>
    <row r="981" spans="3:12" hidden="1">
      <c r="C981" s="587" t="s">
        <v>2340</v>
      </c>
      <c r="D981" s="606">
        <v>102587</v>
      </c>
      <c r="E981" s="606" t="s">
        <v>2248</v>
      </c>
      <c r="F981" s="588" t="s">
        <v>2238</v>
      </c>
      <c r="G981" s="589"/>
      <c r="H981" s="590">
        <v>45487</v>
      </c>
      <c r="I981" s="588" t="s">
        <v>1585</v>
      </c>
      <c r="J981" s="591">
        <v>1</v>
      </c>
      <c r="K981" s="642">
        <v>0.2</v>
      </c>
      <c r="L981" s="646">
        <v>0.2</v>
      </c>
    </row>
    <row r="982" spans="3:12" hidden="1">
      <c r="C982" s="587" t="s">
        <v>2340</v>
      </c>
      <c r="D982" s="606">
        <v>102587</v>
      </c>
      <c r="E982" s="606" t="s">
        <v>2248</v>
      </c>
      <c r="F982" s="588" t="s">
        <v>2238</v>
      </c>
      <c r="G982" s="589"/>
      <c r="H982" s="590">
        <v>45490</v>
      </c>
      <c r="I982" s="588" t="s">
        <v>1585</v>
      </c>
      <c r="J982" s="591">
        <v>4</v>
      </c>
      <c r="K982" s="642">
        <v>0.2</v>
      </c>
      <c r="L982" s="646">
        <v>0.8</v>
      </c>
    </row>
    <row r="983" spans="3:12" hidden="1">
      <c r="C983" s="587" t="s">
        <v>2340</v>
      </c>
      <c r="D983" s="606">
        <v>102587</v>
      </c>
      <c r="E983" s="606" t="s">
        <v>2248</v>
      </c>
      <c r="F983" s="588" t="s">
        <v>2238</v>
      </c>
      <c r="G983" s="589"/>
      <c r="H983" s="590">
        <v>45498</v>
      </c>
      <c r="I983" s="588" t="s">
        <v>1585</v>
      </c>
      <c r="J983" s="591">
        <v>2</v>
      </c>
      <c r="K983" s="642">
        <v>0.2</v>
      </c>
      <c r="L983" s="646">
        <v>0.4</v>
      </c>
    </row>
    <row r="984" spans="3:12" hidden="1">
      <c r="C984" s="587" t="s">
        <v>2340</v>
      </c>
      <c r="D984" s="606">
        <v>102587</v>
      </c>
      <c r="E984" s="606" t="s">
        <v>2248</v>
      </c>
      <c r="F984" s="588" t="s">
        <v>2238</v>
      </c>
      <c r="G984" s="589"/>
      <c r="H984" s="590">
        <v>45500</v>
      </c>
      <c r="I984" s="588" t="s">
        <v>1585</v>
      </c>
      <c r="J984" s="591">
        <v>1</v>
      </c>
      <c r="K984" s="642">
        <v>0.2</v>
      </c>
      <c r="L984" s="646">
        <v>0.2</v>
      </c>
    </row>
    <row r="985" spans="3:12" hidden="1">
      <c r="C985" s="587" t="s">
        <v>2340</v>
      </c>
      <c r="D985" s="606">
        <v>102587</v>
      </c>
      <c r="E985" s="606" t="s">
        <v>2248</v>
      </c>
      <c r="F985" s="588" t="s">
        <v>2238</v>
      </c>
      <c r="G985" s="589"/>
      <c r="H985" s="590">
        <v>45511</v>
      </c>
      <c r="I985" s="588" t="s">
        <v>1585</v>
      </c>
      <c r="J985" s="591">
        <v>2</v>
      </c>
      <c r="K985" s="642">
        <v>0.2</v>
      </c>
      <c r="L985" s="646">
        <v>0.4</v>
      </c>
    </row>
    <row r="986" spans="3:12" hidden="1">
      <c r="C986" s="587" t="s">
        <v>2340</v>
      </c>
      <c r="D986" s="606">
        <v>102587</v>
      </c>
      <c r="E986" s="606" t="s">
        <v>2248</v>
      </c>
      <c r="F986" s="588" t="s">
        <v>2238</v>
      </c>
      <c r="G986" s="589"/>
      <c r="H986" s="590">
        <v>45514</v>
      </c>
      <c r="I986" s="588" t="s">
        <v>1585</v>
      </c>
      <c r="J986" s="591">
        <v>2</v>
      </c>
      <c r="K986" s="642">
        <v>0.2</v>
      </c>
      <c r="L986" s="646">
        <v>0.4</v>
      </c>
    </row>
    <row r="987" spans="3:12" hidden="1">
      <c r="C987" s="587" t="s">
        <v>2340</v>
      </c>
      <c r="D987" s="606">
        <v>102587</v>
      </c>
      <c r="E987" s="606" t="s">
        <v>2248</v>
      </c>
      <c r="F987" s="588" t="s">
        <v>2238</v>
      </c>
      <c r="G987" s="589"/>
      <c r="H987" s="590">
        <v>45543</v>
      </c>
      <c r="I987" s="588" t="s">
        <v>1585</v>
      </c>
      <c r="J987" s="591">
        <v>4</v>
      </c>
      <c r="K987" s="642">
        <v>0.2</v>
      </c>
      <c r="L987" s="646">
        <v>0.8</v>
      </c>
    </row>
    <row r="988" spans="3:12" hidden="1">
      <c r="C988" s="587" t="s">
        <v>2340</v>
      </c>
      <c r="D988" s="606">
        <v>102587</v>
      </c>
      <c r="E988" s="606" t="s">
        <v>2248</v>
      </c>
      <c r="F988" s="588" t="s">
        <v>2238</v>
      </c>
      <c r="G988" s="589"/>
      <c r="H988" s="590">
        <v>45553</v>
      </c>
      <c r="I988" s="588" t="s">
        <v>1585</v>
      </c>
      <c r="J988" s="591">
        <v>6</v>
      </c>
      <c r="K988" s="642">
        <v>0.2</v>
      </c>
      <c r="L988" s="646">
        <v>1.2000000000000002</v>
      </c>
    </row>
    <row r="989" spans="3:12" hidden="1">
      <c r="C989" s="587" t="s">
        <v>2340</v>
      </c>
      <c r="D989" s="606">
        <v>102587</v>
      </c>
      <c r="E989" s="606" t="s">
        <v>2248</v>
      </c>
      <c r="F989" s="588" t="s">
        <v>2238</v>
      </c>
      <c r="G989" s="589"/>
      <c r="H989" s="590">
        <v>45557</v>
      </c>
      <c r="I989" s="588" t="s">
        <v>1585</v>
      </c>
      <c r="J989" s="591">
        <v>2</v>
      </c>
      <c r="K989" s="642">
        <v>0.2</v>
      </c>
      <c r="L989" s="646">
        <v>0.4</v>
      </c>
    </row>
    <row r="990" spans="3:12" hidden="1">
      <c r="C990" s="587" t="s">
        <v>2340</v>
      </c>
      <c r="D990" s="606">
        <v>102587</v>
      </c>
      <c r="E990" s="606" t="s">
        <v>2248</v>
      </c>
      <c r="F990" s="588" t="s">
        <v>2238</v>
      </c>
      <c r="G990" s="589"/>
      <c r="H990" s="590">
        <v>45571</v>
      </c>
      <c r="I990" s="588" t="s">
        <v>1585</v>
      </c>
      <c r="J990" s="591">
        <v>4</v>
      </c>
      <c r="K990" s="642">
        <v>0.2</v>
      </c>
      <c r="L990" s="646">
        <v>0.8</v>
      </c>
    </row>
    <row r="991" spans="3:12" hidden="1">
      <c r="C991" s="587" t="s">
        <v>2340</v>
      </c>
      <c r="D991" s="606">
        <v>102587</v>
      </c>
      <c r="E991" s="606" t="s">
        <v>2248</v>
      </c>
      <c r="F991" s="588" t="s">
        <v>2238</v>
      </c>
      <c r="G991" s="589"/>
      <c r="H991" s="590">
        <v>45572</v>
      </c>
      <c r="I991" s="588" t="s">
        <v>1585</v>
      </c>
      <c r="J991" s="591">
        <v>4</v>
      </c>
      <c r="K991" s="642">
        <v>0.2</v>
      </c>
      <c r="L991" s="646">
        <v>0.8</v>
      </c>
    </row>
    <row r="992" spans="3:12" hidden="1">
      <c r="C992" s="587" t="s">
        <v>2340</v>
      </c>
      <c r="D992" s="606">
        <v>102587</v>
      </c>
      <c r="E992" s="606" t="s">
        <v>2248</v>
      </c>
      <c r="F992" s="588" t="s">
        <v>2238</v>
      </c>
      <c r="G992" s="589"/>
      <c r="H992" s="590">
        <v>45584</v>
      </c>
      <c r="I992" s="588" t="s">
        <v>1585</v>
      </c>
      <c r="J992" s="591">
        <v>1</v>
      </c>
      <c r="K992" s="642">
        <v>0.2</v>
      </c>
      <c r="L992" s="646">
        <v>0.2</v>
      </c>
    </row>
    <row r="993" spans="3:12" hidden="1">
      <c r="C993" s="587" t="s">
        <v>2340</v>
      </c>
      <c r="D993" s="606">
        <v>102587</v>
      </c>
      <c r="E993" s="606" t="s">
        <v>2248</v>
      </c>
      <c r="F993" s="588" t="s">
        <v>2238</v>
      </c>
      <c r="G993" s="589"/>
      <c r="H993" s="590">
        <v>45585</v>
      </c>
      <c r="I993" s="588" t="s">
        <v>1585</v>
      </c>
      <c r="J993" s="591">
        <v>1</v>
      </c>
      <c r="K993" s="642">
        <v>0.2</v>
      </c>
      <c r="L993" s="646">
        <v>0.2</v>
      </c>
    </row>
    <row r="994" spans="3:12" hidden="1">
      <c r="C994" s="587" t="s">
        <v>2340</v>
      </c>
      <c r="D994" s="606">
        <v>102587</v>
      </c>
      <c r="E994" s="606" t="s">
        <v>2248</v>
      </c>
      <c r="F994" s="588" t="s">
        <v>2238</v>
      </c>
      <c r="G994" s="589"/>
      <c r="H994" s="590">
        <v>45588</v>
      </c>
      <c r="I994" s="588" t="s">
        <v>1585</v>
      </c>
      <c r="J994" s="591">
        <v>6</v>
      </c>
      <c r="K994" s="642">
        <v>0.2</v>
      </c>
      <c r="L994" s="646">
        <v>1.2000000000000002</v>
      </c>
    </row>
    <row r="995" spans="3:12" hidden="1">
      <c r="C995" s="587" t="s">
        <v>2340</v>
      </c>
      <c r="D995" s="606">
        <v>102587</v>
      </c>
      <c r="E995" s="606" t="s">
        <v>2248</v>
      </c>
      <c r="F995" s="588" t="s">
        <v>2238</v>
      </c>
      <c r="G995" s="589"/>
      <c r="H995" s="590">
        <v>45599</v>
      </c>
      <c r="I995" s="588" t="s">
        <v>1585</v>
      </c>
      <c r="J995" s="591">
        <v>2</v>
      </c>
      <c r="K995" s="642">
        <v>0.2</v>
      </c>
      <c r="L995" s="646">
        <v>0.4</v>
      </c>
    </row>
    <row r="996" spans="3:12" hidden="1">
      <c r="C996" s="587" t="s">
        <v>2340</v>
      </c>
      <c r="D996" s="606">
        <v>102587</v>
      </c>
      <c r="E996" s="606" t="s">
        <v>2248</v>
      </c>
      <c r="F996" s="588" t="s">
        <v>2238</v>
      </c>
      <c r="G996" s="589"/>
      <c r="H996" s="590">
        <v>45603</v>
      </c>
      <c r="I996" s="588" t="s">
        <v>1585</v>
      </c>
      <c r="J996" s="591">
        <v>2</v>
      </c>
      <c r="K996" s="642">
        <v>0.2</v>
      </c>
      <c r="L996" s="646">
        <v>0.4</v>
      </c>
    </row>
    <row r="997" spans="3:12" hidden="1">
      <c r="C997" s="587" t="s">
        <v>2340</v>
      </c>
      <c r="D997" s="606">
        <v>102587</v>
      </c>
      <c r="E997" s="606" t="s">
        <v>2248</v>
      </c>
      <c r="F997" s="588" t="s">
        <v>2238</v>
      </c>
      <c r="G997" s="589"/>
      <c r="H997" s="590">
        <v>45606</v>
      </c>
      <c r="I997" s="588" t="s">
        <v>1585</v>
      </c>
      <c r="J997" s="591">
        <v>1</v>
      </c>
      <c r="K997" s="642">
        <v>0.2</v>
      </c>
      <c r="L997" s="646">
        <v>0.2</v>
      </c>
    </row>
    <row r="998" spans="3:12" hidden="1">
      <c r="C998" s="587" t="s">
        <v>2340</v>
      </c>
      <c r="D998" s="606">
        <v>102587</v>
      </c>
      <c r="E998" s="606" t="s">
        <v>2248</v>
      </c>
      <c r="F998" s="588" t="s">
        <v>2238</v>
      </c>
      <c r="G998" s="589"/>
      <c r="H998" s="590">
        <v>45611</v>
      </c>
      <c r="I998" s="588" t="s">
        <v>1585</v>
      </c>
      <c r="J998" s="591">
        <v>1</v>
      </c>
      <c r="K998" s="642">
        <v>0.2</v>
      </c>
      <c r="L998" s="646">
        <v>0.2</v>
      </c>
    </row>
    <row r="999" spans="3:12" hidden="1">
      <c r="C999" s="587" t="s">
        <v>2340</v>
      </c>
      <c r="D999" s="606">
        <v>102587</v>
      </c>
      <c r="E999" s="606" t="s">
        <v>2248</v>
      </c>
      <c r="F999" s="588" t="s">
        <v>2238</v>
      </c>
      <c r="G999" s="589"/>
      <c r="H999" s="590">
        <v>45613</v>
      </c>
      <c r="I999" s="588" t="s">
        <v>1585</v>
      </c>
      <c r="J999" s="591">
        <v>3</v>
      </c>
      <c r="K999" s="642">
        <v>0.2</v>
      </c>
      <c r="L999" s="646">
        <v>0.60000000000000009</v>
      </c>
    </row>
    <row r="1000" spans="3:12" hidden="1">
      <c r="C1000" s="587" t="s">
        <v>2340</v>
      </c>
      <c r="D1000" s="606">
        <v>102587</v>
      </c>
      <c r="E1000" s="606" t="s">
        <v>2248</v>
      </c>
      <c r="F1000" s="588" t="s">
        <v>2238</v>
      </c>
      <c r="G1000" s="589"/>
      <c r="H1000" s="590">
        <v>45614</v>
      </c>
      <c r="I1000" s="588" t="s">
        <v>1585</v>
      </c>
      <c r="J1000" s="591">
        <v>2</v>
      </c>
      <c r="K1000" s="642">
        <v>0.2</v>
      </c>
      <c r="L1000" s="646">
        <v>0.4</v>
      </c>
    </row>
    <row r="1001" spans="3:12" hidden="1">
      <c r="C1001" s="587" t="s">
        <v>2340</v>
      </c>
      <c r="D1001" s="606">
        <v>102587</v>
      </c>
      <c r="E1001" s="606" t="s">
        <v>2248</v>
      </c>
      <c r="F1001" s="588" t="s">
        <v>2238</v>
      </c>
      <c r="G1001" s="589"/>
      <c r="H1001" s="590">
        <v>45616</v>
      </c>
      <c r="I1001" s="588" t="s">
        <v>1585</v>
      </c>
      <c r="J1001" s="591">
        <v>3</v>
      </c>
      <c r="K1001" s="642">
        <v>0.2</v>
      </c>
      <c r="L1001" s="646">
        <v>0.60000000000000009</v>
      </c>
    </row>
    <row r="1002" spans="3:12" hidden="1">
      <c r="C1002" s="587" t="s">
        <v>2340</v>
      </c>
      <c r="D1002" s="606">
        <v>102587</v>
      </c>
      <c r="E1002" s="606" t="s">
        <v>2248</v>
      </c>
      <c r="F1002" s="588" t="s">
        <v>2238</v>
      </c>
      <c r="G1002" s="589"/>
      <c r="H1002" s="590">
        <v>45617</v>
      </c>
      <c r="I1002" s="588" t="s">
        <v>1585</v>
      </c>
      <c r="J1002" s="591">
        <v>1</v>
      </c>
      <c r="K1002" s="642">
        <v>0.2</v>
      </c>
      <c r="L1002" s="646">
        <v>0.2</v>
      </c>
    </row>
    <row r="1003" spans="3:12" hidden="1">
      <c r="C1003" s="587" t="s">
        <v>2340</v>
      </c>
      <c r="D1003" s="606">
        <v>102587</v>
      </c>
      <c r="E1003" s="606" t="s">
        <v>2248</v>
      </c>
      <c r="F1003" s="588" t="s">
        <v>2238</v>
      </c>
      <c r="G1003" s="589"/>
      <c r="H1003" s="590">
        <v>45621</v>
      </c>
      <c r="I1003" s="588" t="s">
        <v>1585</v>
      </c>
      <c r="J1003" s="591">
        <v>1</v>
      </c>
      <c r="K1003" s="642">
        <v>0.2</v>
      </c>
      <c r="L1003" s="646">
        <v>0.2</v>
      </c>
    </row>
    <row r="1004" spans="3:12" hidden="1">
      <c r="C1004" s="587" t="s">
        <v>2340</v>
      </c>
      <c r="D1004" s="606">
        <v>102587</v>
      </c>
      <c r="E1004" s="606" t="s">
        <v>2248</v>
      </c>
      <c r="F1004" s="588" t="s">
        <v>2238</v>
      </c>
      <c r="G1004" s="589"/>
      <c r="H1004" s="590">
        <v>45624</v>
      </c>
      <c r="I1004" s="588" t="s">
        <v>1585</v>
      </c>
      <c r="J1004" s="591">
        <v>1</v>
      </c>
      <c r="K1004" s="642">
        <v>0.2</v>
      </c>
      <c r="L1004" s="646">
        <v>0.2</v>
      </c>
    </row>
    <row r="1005" spans="3:12" hidden="1">
      <c r="C1005" s="587" t="s">
        <v>2340</v>
      </c>
      <c r="D1005" s="606">
        <v>102587</v>
      </c>
      <c r="E1005" s="606" t="s">
        <v>2248</v>
      </c>
      <c r="F1005" s="588" t="s">
        <v>2238</v>
      </c>
      <c r="G1005" s="589"/>
      <c r="H1005" s="590">
        <v>45634</v>
      </c>
      <c r="I1005" s="588" t="s">
        <v>1585</v>
      </c>
      <c r="J1005" s="591">
        <v>4</v>
      </c>
      <c r="K1005" s="642">
        <v>0.2</v>
      </c>
      <c r="L1005" s="646">
        <v>0.8</v>
      </c>
    </row>
    <row r="1006" spans="3:12" hidden="1">
      <c r="C1006" s="587" t="s">
        <v>2340</v>
      </c>
      <c r="D1006" s="606">
        <v>102587</v>
      </c>
      <c r="E1006" s="606" t="s">
        <v>2248</v>
      </c>
      <c r="F1006" s="588" t="s">
        <v>2238</v>
      </c>
      <c r="G1006" s="589"/>
      <c r="H1006" s="590">
        <v>45651</v>
      </c>
      <c r="I1006" s="588" t="s">
        <v>1585</v>
      </c>
      <c r="J1006" s="591">
        <v>1</v>
      </c>
      <c r="K1006" s="642">
        <v>0.2</v>
      </c>
      <c r="L1006" s="646">
        <v>0.2</v>
      </c>
    </row>
    <row r="1007" spans="3:12" hidden="1">
      <c r="C1007" s="587" t="s">
        <v>2340</v>
      </c>
      <c r="D1007" s="606">
        <v>102587</v>
      </c>
      <c r="E1007" s="606" t="s">
        <v>2248</v>
      </c>
      <c r="F1007" s="588" t="s">
        <v>2238</v>
      </c>
      <c r="G1007" s="589"/>
      <c r="H1007" s="590">
        <v>45651</v>
      </c>
      <c r="I1007" s="588" t="s">
        <v>1585</v>
      </c>
      <c r="J1007" s="591">
        <v>1</v>
      </c>
      <c r="K1007" s="642">
        <v>0.2</v>
      </c>
      <c r="L1007" s="646">
        <v>0.2</v>
      </c>
    </row>
    <row r="1008" spans="3:12" hidden="1">
      <c r="C1008" s="587" t="s">
        <v>2340</v>
      </c>
      <c r="D1008" s="606">
        <v>102587</v>
      </c>
      <c r="E1008" s="606" t="s">
        <v>2248</v>
      </c>
      <c r="F1008" s="588" t="s">
        <v>2238</v>
      </c>
      <c r="G1008" s="589"/>
      <c r="H1008" s="590">
        <v>45655</v>
      </c>
      <c r="I1008" s="588" t="s">
        <v>1585</v>
      </c>
      <c r="J1008" s="591">
        <v>1</v>
      </c>
      <c r="K1008" s="642">
        <v>0.2</v>
      </c>
      <c r="L1008" s="646">
        <v>0.2</v>
      </c>
    </row>
    <row r="1009" spans="3:12" hidden="1">
      <c r="C1009" s="587" t="s">
        <v>2340</v>
      </c>
      <c r="D1009" s="606">
        <v>102587</v>
      </c>
      <c r="E1009" s="606" t="s">
        <v>2248</v>
      </c>
      <c r="F1009" s="588" t="s">
        <v>2238</v>
      </c>
      <c r="G1009" s="589"/>
      <c r="H1009" s="590">
        <v>45655</v>
      </c>
      <c r="I1009" s="588" t="s">
        <v>1585</v>
      </c>
      <c r="J1009" s="591">
        <v>1</v>
      </c>
      <c r="K1009" s="642">
        <v>0.2</v>
      </c>
      <c r="L1009" s="646">
        <v>0.2</v>
      </c>
    </row>
    <row r="1010" spans="3:12" hidden="1">
      <c r="C1010" s="587" t="s">
        <v>2340</v>
      </c>
      <c r="D1010" s="606">
        <v>102587</v>
      </c>
      <c r="E1010" s="606" t="s">
        <v>2248</v>
      </c>
      <c r="F1010" s="588" t="s">
        <v>2238</v>
      </c>
      <c r="G1010" s="589"/>
      <c r="H1010" s="590">
        <v>45657</v>
      </c>
      <c r="I1010" s="588" t="s">
        <v>1585</v>
      </c>
      <c r="J1010" s="591">
        <v>1</v>
      </c>
      <c r="K1010" s="642">
        <v>0.2</v>
      </c>
      <c r="L1010" s="646">
        <v>0.2</v>
      </c>
    </row>
    <row r="1011" spans="3:12" hidden="1">
      <c r="C1011" s="587" t="s">
        <v>2340</v>
      </c>
      <c r="D1011" s="606">
        <v>102587</v>
      </c>
      <c r="E1011" s="606" t="s">
        <v>2248</v>
      </c>
      <c r="F1011" s="588" t="s">
        <v>2238</v>
      </c>
      <c r="G1011" s="589"/>
      <c r="H1011" s="590">
        <v>45663</v>
      </c>
      <c r="I1011" s="588" t="s">
        <v>1585</v>
      </c>
      <c r="J1011" s="591">
        <v>3</v>
      </c>
      <c r="K1011" s="642">
        <v>0.2</v>
      </c>
      <c r="L1011" s="646">
        <v>0.60000000000000009</v>
      </c>
    </row>
    <row r="1012" spans="3:12" hidden="1">
      <c r="C1012" s="587" t="s">
        <v>2340</v>
      </c>
      <c r="D1012" s="606">
        <v>102587</v>
      </c>
      <c r="E1012" s="606" t="s">
        <v>2248</v>
      </c>
      <c r="F1012" s="588" t="s">
        <v>2238</v>
      </c>
      <c r="G1012" s="589"/>
      <c r="H1012" s="590">
        <v>45669</v>
      </c>
      <c r="I1012" s="588" t="s">
        <v>1585</v>
      </c>
      <c r="J1012" s="591">
        <v>3</v>
      </c>
      <c r="K1012" s="642">
        <v>0.2</v>
      </c>
      <c r="L1012" s="646">
        <v>0.60000000000000009</v>
      </c>
    </row>
    <row r="1013" spans="3:12" hidden="1">
      <c r="C1013" s="587" t="s">
        <v>2340</v>
      </c>
      <c r="D1013" s="606">
        <v>102587</v>
      </c>
      <c r="E1013" s="606" t="s">
        <v>2248</v>
      </c>
      <c r="F1013" s="588" t="s">
        <v>2238</v>
      </c>
      <c r="G1013" s="589"/>
      <c r="H1013" s="590">
        <v>45669</v>
      </c>
      <c r="I1013" s="588" t="s">
        <v>1585</v>
      </c>
      <c r="J1013" s="591">
        <v>6</v>
      </c>
      <c r="K1013" s="642">
        <v>0.2</v>
      </c>
      <c r="L1013" s="646">
        <v>1.2000000000000002</v>
      </c>
    </row>
    <row r="1014" spans="3:12" hidden="1">
      <c r="C1014" s="587" t="s">
        <v>2340</v>
      </c>
      <c r="D1014" s="606">
        <v>102587</v>
      </c>
      <c r="E1014" s="606" t="s">
        <v>2248</v>
      </c>
      <c r="F1014" s="588" t="s">
        <v>2238</v>
      </c>
      <c r="G1014" s="589"/>
      <c r="H1014" s="590">
        <v>45671</v>
      </c>
      <c r="I1014" s="588" t="s">
        <v>1585</v>
      </c>
      <c r="J1014" s="591">
        <v>6</v>
      </c>
      <c r="K1014" s="642">
        <v>0.2</v>
      </c>
      <c r="L1014" s="646">
        <v>1.2000000000000002</v>
      </c>
    </row>
    <row r="1015" spans="3:12" hidden="1">
      <c r="C1015" s="587" t="s">
        <v>2340</v>
      </c>
      <c r="D1015" s="606">
        <v>102587</v>
      </c>
      <c r="E1015" s="606" t="s">
        <v>2248</v>
      </c>
      <c r="F1015" s="588" t="s">
        <v>2238</v>
      </c>
      <c r="G1015" s="589"/>
      <c r="H1015" s="590">
        <v>45674</v>
      </c>
      <c r="I1015" s="588" t="s">
        <v>1585</v>
      </c>
      <c r="J1015" s="591">
        <v>1</v>
      </c>
      <c r="K1015" s="642">
        <v>0.2</v>
      </c>
      <c r="L1015" s="646">
        <v>0.2</v>
      </c>
    </row>
    <row r="1016" spans="3:12" hidden="1">
      <c r="C1016" s="587" t="s">
        <v>2340</v>
      </c>
      <c r="D1016" s="606">
        <v>102587</v>
      </c>
      <c r="E1016" s="606" t="s">
        <v>2248</v>
      </c>
      <c r="F1016" s="588" t="s">
        <v>2238</v>
      </c>
      <c r="G1016" s="589"/>
      <c r="H1016" s="590">
        <v>45674</v>
      </c>
      <c r="I1016" s="588" t="s">
        <v>1585</v>
      </c>
      <c r="J1016" s="591">
        <v>1</v>
      </c>
      <c r="K1016" s="642">
        <v>0.2</v>
      </c>
      <c r="L1016" s="646">
        <v>0.2</v>
      </c>
    </row>
    <row r="1017" spans="3:12" hidden="1">
      <c r="C1017" s="587" t="s">
        <v>2340</v>
      </c>
      <c r="D1017" s="606">
        <v>102587</v>
      </c>
      <c r="E1017" s="606" t="s">
        <v>2248</v>
      </c>
      <c r="F1017" s="588" t="s">
        <v>2238</v>
      </c>
      <c r="G1017" s="589"/>
      <c r="H1017" s="590">
        <v>45675</v>
      </c>
      <c r="I1017" s="588" t="s">
        <v>1585</v>
      </c>
      <c r="J1017" s="591">
        <v>1</v>
      </c>
      <c r="K1017" s="642">
        <v>0.2</v>
      </c>
      <c r="L1017" s="646">
        <v>0.2</v>
      </c>
    </row>
    <row r="1018" spans="3:12" hidden="1">
      <c r="C1018" s="587" t="s">
        <v>2340</v>
      </c>
      <c r="D1018" s="606">
        <v>102587</v>
      </c>
      <c r="E1018" s="606" t="s">
        <v>2248</v>
      </c>
      <c r="F1018" s="588" t="s">
        <v>2238</v>
      </c>
      <c r="G1018" s="589"/>
      <c r="H1018" s="590">
        <v>45675</v>
      </c>
      <c r="I1018" s="588" t="s">
        <v>1585</v>
      </c>
      <c r="J1018" s="591">
        <v>1</v>
      </c>
      <c r="K1018" s="642">
        <v>0.2</v>
      </c>
      <c r="L1018" s="646">
        <v>0.2</v>
      </c>
    </row>
    <row r="1019" spans="3:12" hidden="1">
      <c r="C1019" s="587" t="s">
        <v>2340</v>
      </c>
      <c r="D1019" s="606">
        <v>102587</v>
      </c>
      <c r="E1019" s="606" t="s">
        <v>2248</v>
      </c>
      <c r="F1019" s="588" t="s">
        <v>2238</v>
      </c>
      <c r="G1019" s="589"/>
      <c r="H1019" s="590">
        <v>45677</v>
      </c>
      <c r="I1019" s="588" t="s">
        <v>1585</v>
      </c>
      <c r="J1019" s="591">
        <v>2</v>
      </c>
      <c r="K1019" s="642">
        <v>0.2</v>
      </c>
      <c r="L1019" s="646">
        <v>0.4</v>
      </c>
    </row>
    <row r="1020" spans="3:12" hidden="1">
      <c r="C1020" s="587" t="s">
        <v>2340</v>
      </c>
      <c r="D1020" s="606">
        <v>102587</v>
      </c>
      <c r="E1020" s="606" t="s">
        <v>2248</v>
      </c>
      <c r="F1020" s="588" t="s">
        <v>2238</v>
      </c>
      <c r="G1020" s="589"/>
      <c r="H1020" s="590">
        <v>45682</v>
      </c>
      <c r="I1020" s="588" t="s">
        <v>1585</v>
      </c>
      <c r="J1020" s="591">
        <v>1</v>
      </c>
      <c r="K1020" s="642">
        <v>0.2</v>
      </c>
      <c r="L1020" s="646">
        <v>0.2</v>
      </c>
    </row>
    <row r="1021" spans="3:12" hidden="1">
      <c r="C1021" s="587" t="s">
        <v>2340</v>
      </c>
      <c r="D1021" s="606">
        <v>102587</v>
      </c>
      <c r="E1021" s="606" t="s">
        <v>2248</v>
      </c>
      <c r="F1021" s="588" t="s">
        <v>2238</v>
      </c>
      <c r="G1021" s="589"/>
      <c r="H1021" s="590">
        <v>45687</v>
      </c>
      <c r="I1021" s="588" t="s">
        <v>1585</v>
      </c>
      <c r="J1021" s="591">
        <v>2</v>
      </c>
      <c r="K1021" s="642">
        <v>0.2</v>
      </c>
      <c r="L1021" s="646">
        <v>0.4</v>
      </c>
    </row>
    <row r="1022" spans="3:12" hidden="1">
      <c r="C1022" s="587" t="s">
        <v>2340</v>
      </c>
      <c r="D1022" s="606">
        <v>102587</v>
      </c>
      <c r="E1022" s="606" t="s">
        <v>2248</v>
      </c>
      <c r="F1022" s="588" t="s">
        <v>2238</v>
      </c>
      <c r="G1022" s="589"/>
      <c r="H1022" s="590">
        <v>45687</v>
      </c>
      <c r="I1022" s="588" t="s">
        <v>1585</v>
      </c>
      <c r="J1022" s="591">
        <v>1</v>
      </c>
      <c r="K1022" s="642">
        <v>0.2</v>
      </c>
      <c r="L1022" s="646">
        <v>0.2</v>
      </c>
    </row>
    <row r="1023" spans="3:12" hidden="1">
      <c r="C1023" s="587" t="s">
        <v>2340</v>
      </c>
      <c r="D1023" s="606">
        <v>102587</v>
      </c>
      <c r="E1023" s="606" t="s">
        <v>2248</v>
      </c>
      <c r="F1023" s="588" t="s">
        <v>2238</v>
      </c>
      <c r="G1023" s="589"/>
      <c r="H1023" s="590">
        <v>45692</v>
      </c>
      <c r="I1023" s="588" t="s">
        <v>1585</v>
      </c>
      <c r="J1023" s="591">
        <v>3</v>
      </c>
      <c r="K1023" s="642">
        <v>0.2</v>
      </c>
      <c r="L1023" s="646">
        <v>0.60000000000000009</v>
      </c>
    </row>
    <row r="1024" spans="3:12" hidden="1">
      <c r="C1024" s="587" t="s">
        <v>2340</v>
      </c>
      <c r="D1024" s="606">
        <v>102587</v>
      </c>
      <c r="E1024" s="606" t="s">
        <v>2248</v>
      </c>
      <c r="F1024" s="588" t="s">
        <v>2238</v>
      </c>
      <c r="G1024" s="589"/>
      <c r="H1024" s="590">
        <v>45694</v>
      </c>
      <c r="I1024" s="588" t="s">
        <v>1585</v>
      </c>
      <c r="J1024" s="591">
        <v>1</v>
      </c>
      <c r="K1024" s="642">
        <v>0.2</v>
      </c>
      <c r="L1024" s="646">
        <v>0.2</v>
      </c>
    </row>
    <row r="1025" spans="3:12" hidden="1">
      <c r="C1025" s="587" t="s">
        <v>2340</v>
      </c>
      <c r="D1025" s="606">
        <v>102587</v>
      </c>
      <c r="E1025" s="606" t="s">
        <v>2248</v>
      </c>
      <c r="F1025" s="588" t="s">
        <v>2238</v>
      </c>
      <c r="G1025" s="589"/>
      <c r="H1025" s="590">
        <v>45694</v>
      </c>
      <c r="I1025" s="588" t="s">
        <v>1585</v>
      </c>
      <c r="J1025" s="591">
        <v>6</v>
      </c>
      <c r="K1025" s="642">
        <v>0.2</v>
      </c>
      <c r="L1025" s="646">
        <v>1.2000000000000002</v>
      </c>
    </row>
    <row r="1026" spans="3:12" hidden="1">
      <c r="C1026" s="587" t="s">
        <v>2340</v>
      </c>
      <c r="D1026" s="606">
        <v>102587</v>
      </c>
      <c r="E1026" s="606" t="s">
        <v>2248</v>
      </c>
      <c r="F1026" s="588" t="s">
        <v>2238</v>
      </c>
      <c r="G1026" s="589"/>
      <c r="H1026" s="590">
        <v>45696</v>
      </c>
      <c r="I1026" s="588" t="s">
        <v>1585</v>
      </c>
      <c r="J1026" s="591">
        <v>1</v>
      </c>
      <c r="K1026" s="642">
        <v>0.2</v>
      </c>
      <c r="L1026" s="646">
        <v>0.2</v>
      </c>
    </row>
    <row r="1027" spans="3:12" hidden="1">
      <c r="C1027" s="587" t="s">
        <v>2340</v>
      </c>
      <c r="D1027" s="606">
        <v>102587</v>
      </c>
      <c r="E1027" s="606" t="s">
        <v>2248</v>
      </c>
      <c r="F1027" s="588" t="s">
        <v>2238</v>
      </c>
      <c r="G1027" s="589"/>
      <c r="H1027" s="590">
        <v>45699</v>
      </c>
      <c r="I1027" s="588" t="s">
        <v>1585</v>
      </c>
      <c r="J1027" s="591">
        <v>2</v>
      </c>
      <c r="K1027" s="642">
        <v>0.2</v>
      </c>
      <c r="L1027" s="646">
        <v>0.4</v>
      </c>
    </row>
    <row r="1028" spans="3:12" hidden="1">
      <c r="C1028" s="587" t="s">
        <v>2340</v>
      </c>
      <c r="D1028" s="606">
        <v>102587</v>
      </c>
      <c r="E1028" s="606" t="s">
        <v>2248</v>
      </c>
      <c r="F1028" s="588" t="s">
        <v>2238</v>
      </c>
      <c r="G1028" s="589"/>
      <c r="H1028" s="590">
        <v>45702</v>
      </c>
      <c r="I1028" s="588" t="s">
        <v>1585</v>
      </c>
      <c r="J1028" s="591">
        <v>4</v>
      </c>
      <c r="K1028" s="642">
        <v>0.2</v>
      </c>
      <c r="L1028" s="646">
        <v>0.8</v>
      </c>
    </row>
    <row r="1029" spans="3:12" hidden="1">
      <c r="C1029" s="587" t="s">
        <v>2340</v>
      </c>
      <c r="D1029" s="606">
        <v>102587</v>
      </c>
      <c r="E1029" s="606" t="s">
        <v>2248</v>
      </c>
      <c r="F1029" s="588" t="s">
        <v>2238</v>
      </c>
      <c r="G1029" s="589"/>
      <c r="H1029" s="590">
        <v>45707</v>
      </c>
      <c r="I1029" s="588" t="s">
        <v>1585</v>
      </c>
      <c r="J1029" s="591">
        <v>4</v>
      </c>
      <c r="K1029" s="642">
        <v>0.2</v>
      </c>
      <c r="L1029" s="646">
        <v>0.8</v>
      </c>
    </row>
    <row r="1030" spans="3:12" hidden="1">
      <c r="C1030" s="587" t="s">
        <v>2340</v>
      </c>
      <c r="D1030" s="606">
        <v>102587</v>
      </c>
      <c r="E1030" s="606" t="s">
        <v>2248</v>
      </c>
      <c r="F1030" s="588" t="s">
        <v>2238</v>
      </c>
      <c r="G1030" s="589"/>
      <c r="H1030" s="590">
        <v>45712</v>
      </c>
      <c r="I1030" s="588" t="s">
        <v>1585</v>
      </c>
      <c r="J1030" s="591">
        <v>1</v>
      </c>
      <c r="K1030" s="642">
        <v>0.2</v>
      </c>
      <c r="L1030" s="646">
        <v>0.2</v>
      </c>
    </row>
    <row r="1031" spans="3:12" hidden="1">
      <c r="C1031" s="587" t="s">
        <v>2340</v>
      </c>
      <c r="D1031" s="606">
        <v>102587</v>
      </c>
      <c r="E1031" s="606" t="s">
        <v>2248</v>
      </c>
      <c r="F1031" s="588" t="s">
        <v>2238</v>
      </c>
      <c r="G1031" s="589"/>
      <c r="H1031" s="590">
        <v>45719</v>
      </c>
      <c r="I1031" s="588" t="s">
        <v>1585</v>
      </c>
      <c r="J1031" s="591">
        <v>6</v>
      </c>
      <c r="K1031" s="642">
        <v>0.2</v>
      </c>
      <c r="L1031" s="646">
        <v>1.2000000000000002</v>
      </c>
    </row>
    <row r="1032" spans="3:12" hidden="1">
      <c r="C1032" s="587" t="s">
        <v>2340</v>
      </c>
      <c r="D1032" s="606">
        <v>102587</v>
      </c>
      <c r="E1032" s="606" t="s">
        <v>2248</v>
      </c>
      <c r="F1032" s="588" t="s">
        <v>2238</v>
      </c>
      <c r="G1032" s="589"/>
      <c r="H1032" s="590">
        <v>45720</v>
      </c>
      <c r="I1032" s="588" t="s">
        <v>1585</v>
      </c>
      <c r="J1032" s="591">
        <v>1</v>
      </c>
      <c r="K1032" s="642">
        <v>0.2</v>
      </c>
      <c r="L1032" s="646">
        <v>0.2</v>
      </c>
    </row>
    <row r="1033" spans="3:12" hidden="1">
      <c r="C1033" s="587" t="s">
        <v>2340</v>
      </c>
      <c r="D1033" s="606">
        <v>102587</v>
      </c>
      <c r="E1033" s="606" t="s">
        <v>2248</v>
      </c>
      <c r="F1033" s="588" t="s">
        <v>2238</v>
      </c>
      <c r="G1033" s="589"/>
      <c r="H1033" s="590">
        <v>45729</v>
      </c>
      <c r="I1033" s="588" t="s">
        <v>1585</v>
      </c>
      <c r="J1033" s="591">
        <v>3</v>
      </c>
      <c r="K1033" s="642">
        <v>0.2</v>
      </c>
      <c r="L1033" s="646">
        <v>0.60000000000000009</v>
      </c>
    </row>
    <row r="1034" spans="3:12" hidden="1">
      <c r="C1034" s="587" t="s">
        <v>2340</v>
      </c>
      <c r="D1034" s="606">
        <v>102587</v>
      </c>
      <c r="E1034" s="606" t="s">
        <v>2248</v>
      </c>
      <c r="F1034" s="588" t="s">
        <v>2238</v>
      </c>
      <c r="G1034" s="589"/>
      <c r="H1034" s="590">
        <v>45735</v>
      </c>
      <c r="I1034" s="588" t="s">
        <v>1585</v>
      </c>
      <c r="J1034" s="591">
        <v>1</v>
      </c>
      <c r="K1034" s="642">
        <v>0.2</v>
      </c>
      <c r="L1034" s="646">
        <v>0.2</v>
      </c>
    </row>
    <row r="1035" spans="3:12" hidden="1">
      <c r="C1035" s="587" t="s">
        <v>2340</v>
      </c>
      <c r="D1035" s="606">
        <v>102587</v>
      </c>
      <c r="E1035" s="606" t="s">
        <v>2248</v>
      </c>
      <c r="F1035" s="588" t="s">
        <v>2238</v>
      </c>
      <c r="G1035" s="589"/>
      <c r="H1035" s="590">
        <v>45741</v>
      </c>
      <c r="I1035" s="588" t="s">
        <v>1585</v>
      </c>
      <c r="J1035" s="591">
        <v>12</v>
      </c>
      <c r="K1035" s="642">
        <v>0.2</v>
      </c>
      <c r="L1035" s="646">
        <v>2.4000000000000004</v>
      </c>
    </row>
    <row r="1036" spans="3:12" hidden="1">
      <c r="C1036" s="587" t="s">
        <v>2340</v>
      </c>
      <c r="D1036" s="606">
        <v>102587</v>
      </c>
      <c r="E1036" s="606" t="s">
        <v>2248</v>
      </c>
      <c r="F1036" s="588" t="s">
        <v>2238</v>
      </c>
      <c r="G1036" s="589"/>
      <c r="H1036" s="590">
        <v>45743</v>
      </c>
      <c r="I1036" s="588" t="s">
        <v>1585</v>
      </c>
      <c r="J1036" s="591">
        <v>2</v>
      </c>
      <c r="K1036" s="642">
        <v>0.2</v>
      </c>
      <c r="L1036" s="646">
        <v>0.4</v>
      </c>
    </row>
    <row r="1037" spans="3:12" hidden="1">
      <c r="C1037" s="587" t="s">
        <v>2340</v>
      </c>
      <c r="D1037" s="606">
        <v>102587</v>
      </c>
      <c r="E1037" s="606" t="s">
        <v>2248</v>
      </c>
      <c r="F1037" s="588" t="s">
        <v>2238</v>
      </c>
      <c r="G1037" s="589"/>
      <c r="H1037" s="590">
        <v>45744</v>
      </c>
      <c r="I1037" s="588" t="s">
        <v>1585</v>
      </c>
      <c r="J1037" s="591">
        <v>1</v>
      </c>
      <c r="K1037" s="642">
        <v>0.2</v>
      </c>
      <c r="L1037" s="646">
        <v>0.2</v>
      </c>
    </row>
    <row r="1038" spans="3:12" hidden="1">
      <c r="C1038" s="587" t="s">
        <v>2340</v>
      </c>
      <c r="D1038" s="606">
        <v>102587</v>
      </c>
      <c r="E1038" s="606" t="s">
        <v>2248</v>
      </c>
      <c r="F1038" s="588" t="s">
        <v>2238</v>
      </c>
      <c r="G1038" s="589"/>
      <c r="H1038" s="590">
        <v>45747</v>
      </c>
      <c r="I1038" s="588" t="s">
        <v>1585</v>
      </c>
      <c r="J1038" s="591">
        <v>1</v>
      </c>
      <c r="K1038" s="642">
        <v>0.2</v>
      </c>
      <c r="L1038" s="646">
        <v>0.2</v>
      </c>
    </row>
    <row r="1039" spans="3:12" hidden="1">
      <c r="C1039" s="587" t="s">
        <v>2340</v>
      </c>
      <c r="D1039" s="606">
        <v>102587</v>
      </c>
      <c r="E1039" s="606" t="s">
        <v>2248</v>
      </c>
      <c r="F1039" s="588" t="s">
        <v>2238</v>
      </c>
      <c r="G1039" s="589"/>
      <c r="H1039" s="590">
        <v>45749</v>
      </c>
      <c r="I1039" s="588" t="s">
        <v>1585</v>
      </c>
      <c r="J1039" s="591">
        <v>1</v>
      </c>
      <c r="K1039" s="642">
        <v>0.2</v>
      </c>
      <c r="L1039" s="646">
        <v>0.2</v>
      </c>
    </row>
    <row r="1040" spans="3:12" hidden="1">
      <c r="C1040" s="587" t="s">
        <v>2340</v>
      </c>
      <c r="D1040" s="606">
        <v>102587</v>
      </c>
      <c r="E1040" s="606" t="s">
        <v>2248</v>
      </c>
      <c r="F1040" s="588" t="s">
        <v>2238</v>
      </c>
      <c r="G1040" s="589"/>
      <c r="H1040" s="590">
        <v>45750</v>
      </c>
      <c r="I1040" s="588" t="s">
        <v>1585</v>
      </c>
      <c r="J1040" s="591">
        <v>2</v>
      </c>
      <c r="K1040" s="642">
        <v>0.2</v>
      </c>
      <c r="L1040" s="646">
        <v>0.4</v>
      </c>
    </row>
    <row r="1041" spans="3:12" hidden="1">
      <c r="C1041" s="587" t="s">
        <v>2340</v>
      </c>
      <c r="D1041" s="606">
        <v>102587</v>
      </c>
      <c r="E1041" s="606" t="s">
        <v>2248</v>
      </c>
      <c r="F1041" s="588" t="s">
        <v>2238</v>
      </c>
      <c r="G1041" s="589"/>
      <c r="H1041" s="590">
        <v>45751</v>
      </c>
      <c r="I1041" s="588" t="s">
        <v>1585</v>
      </c>
      <c r="J1041" s="591">
        <v>4</v>
      </c>
      <c r="K1041" s="642">
        <v>0.2</v>
      </c>
      <c r="L1041" s="646">
        <v>0.8</v>
      </c>
    </row>
    <row r="1042" spans="3:12" hidden="1">
      <c r="C1042" s="587" t="s">
        <v>2340</v>
      </c>
      <c r="D1042" s="606">
        <v>102587</v>
      </c>
      <c r="E1042" s="606" t="s">
        <v>2248</v>
      </c>
      <c r="F1042" s="588" t="s">
        <v>2238</v>
      </c>
      <c r="G1042" s="589"/>
      <c r="H1042" s="590">
        <v>45752</v>
      </c>
      <c r="I1042" s="588" t="s">
        <v>1585</v>
      </c>
      <c r="J1042" s="591">
        <v>8</v>
      </c>
      <c r="K1042" s="642">
        <v>0.2</v>
      </c>
      <c r="L1042" s="646">
        <v>1.6</v>
      </c>
    </row>
    <row r="1043" spans="3:12" hidden="1">
      <c r="C1043" s="587" t="s">
        <v>2340</v>
      </c>
      <c r="D1043" s="606">
        <v>102587</v>
      </c>
      <c r="E1043" s="606" t="s">
        <v>2248</v>
      </c>
      <c r="F1043" s="588" t="s">
        <v>2238</v>
      </c>
      <c r="G1043" s="589"/>
      <c r="H1043" s="590">
        <v>45770</v>
      </c>
      <c r="I1043" s="588" t="s">
        <v>1585</v>
      </c>
      <c r="J1043" s="591">
        <v>3</v>
      </c>
      <c r="K1043" s="642">
        <v>0.2</v>
      </c>
      <c r="L1043" s="646">
        <v>0.60000000000000009</v>
      </c>
    </row>
    <row r="1044" spans="3:12" hidden="1">
      <c r="C1044" s="587" t="s">
        <v>2340</v>
      </c>
      <c r="D1044" s="606">
        <v>102587</v>
      </c>
      <c r="E1044" s="606" t="s">
        <v>2248</v>
      </c>
      <c r="F1044" s="588" t="s">
        <v>2238</v>
      </c>
      <c r="G1044" s="589"/>
      <c r="H1044" s="590">
        <v>45770</v>
      </c>
      <c r="I1044" s="588" t="s">
        <v>1585</v>
      </c>
      <c r="J1044" s="591">
        <v>2</v>
      </c>
      <c r="K1044" s="642">
        <v>0.2</v>
      </c>
      <c r="L1044" s="646">
        <v>0.4</v>
      </c>
    </row>
    <row r="1045" spans="3:12" hidden="1">
      <c r="C1045" s="587" t="s">
        <v>2340</v>
      </c>
      <c r="D1045" s="606">
        <v>102587</v>
      </c>
      <c r="E1045" s="606" t="s">
        <v>2248</v>
      </c>
      <c r="F1045" s="588" t="s">
        <v>2238</v>
      </c>
      <c r="G1045" s="589"/>
      <c r="H1045" s="590">
        <v>45770</v>
      </c>
      <c r="I1045" s="588" t="s">
        <v>1585</v>
      </c>
      <c r="J1045" s="591">
        <v>2</v>
      </c>
      <c r="K1045" s="642">
        <v>0.2</v>
      </c>
      <c r="L1045" s="646">
        <v>0.4</v>
      </c>
    </row>
    <row r="1046" spans="3:12" hidden="1">
      <c r="C1046" s="587" t="s">
        <v>2340</v>
      </c>
      <c r="D1046" s="606">
        <v>102587</v>
      </c>
      <c r="E1046" s="606" t="s">
        <v>2248</v>
      </c>
      <c r="F1046" s="588" t="s">
        <v>2238</v>
      </c>
      <c r="G1046" s="589"/>
      <c r="H1046" s="590">
        <v>45770</v>
      </c>
      <c r="I1046" s="588" t="s">
        <v>1585</v>
      </c>
      <c r="J1046" s="591">
        <v>1</v>
      </c>
      <c r="K1046" s="642">
        <v>0.2</v>
      </c>
      <c r="L1046" s="646">
        <v>0.2</v>
      </c>
    </row>
    <row r="1047" spans="3:12" hidden="1">
      <c r="C1047" s="587" t="s">
        <v>2340</v>
      </c>
      <c r="D1047" s="606">
        <v>102587</v>
      </c>
      <c r="E1047" s="606" t="s">
        <v>2248</v>
      </c>
      <c r="F1047" s="588" t="s">
        <v>2238</v>
      </c>
      <c r="G1047" s="589"/>
      <c r="H1047" s="590">
        <v>45784</v>
      </c>
      <c r="I1047" s="588" t="s">
        <v>1585</v>
      </c>
      <c r="J1047" s="591">
        <v>1</v>
      </c>
      <c r="K1047" s="642">
        <v>0.2</v>
      </c>
      <c r="L1047" s="646">
        <v>0.2</v>
      </c>
    </row>
    <row r="1048" spans="3:12" hidden="1">
      <c r="C1048" s="587" t="s">
        <v>2340</v>
      </c>
      <c r="D1048" s="606">
        <v>102587</v>
      </c>
      <c r="E1048" s="606" t="s">
        <v>2248</v>
      </c>
      <c r="F1048" s="588" t="s">
        <v>2238</v>
      </c>
      <c r="G1048" s="589"/>
      <c r="H1048" s="590">
        <v>45784</v>
      </c>
      <c r="I1048" s="588" t="s">
        <v>1585</v>
      </c>
      <c r="J1048" s="591">
        <v>2</v>
      </c>
      <c r="K1048" s="642">
        <v>0.2</v>
      </c>
      <c r="L1048" s="646">
        <v>0.4</v>
      </c>
    </row>
    <row r="1049" spans="3:12" hidden="1">
      <c r="C1049" s="587" t="s">
        <v>2340</v>
      </c>
      <c r="D1049" s="606">
        <v>102587</v>
      </c>
      <c r="E1049" s="606" t="s">
        <v>2248</v>
      </c>
      <c r="F1049" s="588" t="s">
        <v>2238</v>
      </c>
      <c r="G1049" s="589"/>
      <c r="H1049" s="590">
        <v>45789</v>
      </c>
      <c r="I1049" s="588" t="s">
        <v>1585</v>
      </c>
      <c r="J1049" s="591">
        <v>1</v>
      </c>
      <c r="K1049" s="642">
        <v>0.2</v>
      </c>
      <c r="L1049" s="646">
        <v>0.2</v>
      </c>
    </row>
    <row r="1050" spans="3:12" hidden="1">
      <c r="C1050" s="587" t="s">
        <v>2340</v>
      </c>
      <c r="D1050" s="606">
        <v>102587</v>
      </c>
      <c r="E1050" s="606" t="s">
        <v>2248</v>
      </c>
      <c r="F1050" s="588" t="s">
        <v>2238</v>
      </c>
      <c r="G1050" s="589"/>
      <c r="H1050" s="590">
        <v>45792</v>
      </c>
      <c r="I1050" s="588" t="s">
        <v>1585</v>
      </c>
      <c r="J1050" s="591">
        <v>6</v>
      </c>
      <c r="K1050" s="642">
        <v>0.2</v>
      </c>
      <c r="L1050" s="646">
        <v>1.2000000000000002</v>
      </c>
    </row>
    <row r="1051" spans="3:12" hidden="1">
      <c r="C1051" s="587" t="s">
        <v>2340</v>
      </c>
      <c r="D1051" s="606">
        <v>102587</v>
      </c>
      <c r="E1051" s="606" t="s">
        <v>2248</v>
      </c>
      <c r="F1051" s="588" t="s">
        <v>2238</v>
      </c>
      <c r="G1051" s="589"/>
      <c r="H1051" s="590">
        <v>45809</v>
      </c>
      <c r="I1051" s="588" t="s">
        <v>1585</v>
      </c>
      <c r="J1051" s="591">
        <v>2</v>
      </c>
      <c r="K1051" s="642">
        <v>0.2</v>
      </c>
      <c r="L1051" s="646">
        <v>0.4</v>
      </c>
    </row>
    <row r="1052" spans="3:12" hidden="1">
      <c r="C1052" s="587" t="s">
        <v>2340</v>
      </c>
      <c r="D1052" s="606">
        <v>102587</v>
      </c>
      <c r="E1052" s="606" t="s">
        <v>2248</v>
      </c>
      <c r="F1052" s="588" t="s">
        <v>2238</v>
      </c>
      <c r="G1052" s="589"/>
      <c r="H1052" s="590">
        <v>45811</v>
      </c>
      <c r="I1052" s="588" t="s">
        <v>1585</v>
      </c>
      <c r="J1052" s="591">
        <v>1</v>
      </c>
      <c r="K1052" s="642">
        <v>0.2</v>
      </c>
      <c r="L1052" s="646">
        <v>0.2</v>
      </c>
    </row>
    <row r="1053" spans="3:12" hidden="1">
      <c r="C1053" s="587" t="s">
        <v>2340</v>
      </c>
      <c r="D1053" s="606">
        <v>102587</v>
      </c>
      <c r="E1053" s="606" t="s">
        <v>2248</v>
      </c>
      <c r="F1053" s="588" t="s">
        <v>2238</v>
      </c>
      <c r="G1053" s="589"/>
      <c r="H1053" s="590">
        <v>45813</v>
      </c>
      <c r="I1053" s="588" t="s">
        <v>1585</v>
      </c>
      <c r="J1053" s="591">
        <v>6</v>
      </c>
      <c r="K1053" s="642">
        <v>0.2</v>
      </c>
      <c r="L1053" s="646">
        <v>1.2000000000000002</v>
      </c>
    </row>
    <row r="1054" spans="3:12" hidden="1">
      <c r="C1054" s="587" t="s">
        <v>2340</v>
      </c>
      <c r="D1054" s="606">
        <v>102587</v>
      </c>
      <c r="E1054" s="606" t="s">
        <v>2248</v>
      </c>
      <c r="F1054" s="588" t="s">
        <v>2238</v>
      </c>
      <c r="G1054" s="589"/>
      <c r="H1054" s="590">
        <v>45819</v>
      </c>
      <c r="I1054" s="588" t="s">
        <v>1585</v>
      </c>
      <c r="J1054" s="591">
        <v>4</v>
      </c>
      <c r="K1054" s="642">
        <v>0.2</v>
      </c>
      <c r="L1054" s="646">
        <v>0.8</v>
      </c>
    </row>
    <row r="1055" spans="3:12" hidden="1">
      <c r="C1055" s="587" t="s">
        <v>2340</v>
      </c>
      <c r="D1055" s="606">
        <v>102587</v>
      </c>
      <c r="E1055" s="606" t="s">
        <v>2248</v>
      </c>
      <c r="F1055" s="588" t="s">
        <v>2238</v>
      </c>
      <c r="G1055" s="589"/>
      <c r="H1055" s="590">
        <v>45822</v>
      </c>
      <c r="I1055" s="588" t="s">
        <v>1585</v>
      </c>
      <c r="J1055" s="591">
        <v>6</v>
      </c>
      <c r="K1055" s="642">
        <v>0.2</v>
      </c>
      <c r="L1055" s="646">
        <v>1.2000000000000002</v>
      </c>
    </row>
    <row r="1056" spans="3:12" hidden="1">
      <c r="C1056" s="587" t="s">
        <v>2340</v>
      </c>
      <c r="D1056" s="606">
        <v>102587</v>
      </c>
      <c r="E1056" s="606" t="s">
        <v>2248</v>
      </c>
      <c r="F1056" s="588" t="s">
        <v>2238</v>
      </c>
      <c r="G1056" s="589"/>
      <c r="H1056" s="590">
        <v>45823</v>
      </c>
      <c r="I1056" s="588" t="s">
        <v>1585</v>
      </c>
      <c r="J1056" s="591">
        <v>4</v>
      </c>
      <c r="K1056" s="642">
        <v>0.2</v>
      </c>
      <c r="L1056" s="646">
        <v>0.8</v>
      </c>
    </row>
    <row r="1057" spans="3:12" hidden="1">
      <c r="C1057" s="587" t="s">
        <v>2340</v>
      </c>
      <c r="D1057" s="606">
        <v>102587</v>
      </c>
      <c r="E1057" s="606" t="s">
        <v>2248</v>
      </c>
      <c r="F1057" s="588" t="s">
        <v>2238</v>
      </c>
      <c r="G1057" s="589"/>
      <c r="H1057" s="590">
        <v>45823</v>
      </c>
      <c r="I1057" s="588" t="s">
        <v>1585</v>
      </c>
      <c r="J1057" s="591">
        <v>5</v>
      </c>
      <c r="K1057" s="642">
        <v>0.2</v>
      </c>
      <c r="L1057" s="646">
        <v>1</v>
      </c>
    </row>
    <row r="1058" spans="3:12" hidden="1">
      <c r="C1058" s="587" t="s">
        <v>2340</v>
      </c>
      <c r="D1058" s="606">
        <v>102587</v>
      </c>
      <c r="E1058" s="606" t="s">
        <v>2248</v>
      </c>
      <c r="F1058" s="588" t="s">
        <v>2238</v>
      </c>
      <c r="G1058" s="589"/>
      <c r="H1058" s="590">
        <v>45833</v>
      </c>
      <c r="I1058" s="588" t="s">
        <v>1585</v>
      </c>
      <c r="J1058" s="591">
        <v>1</v>
      </c>
      <c r="K1058" s="642">
        <v>0.2</v>
      </c>
      <c r="L1058" s="646">
        <v>0.2</v>
      </c>
    </row>
    <row r="1059" spans="3:12" hidden="1">
      <c r="C1059" s="587" t="s">
        <v>2340</v>
      </c>
      <c r="D1059" s="606">
        <v>102587</v>
      </c>
      <c r="E1059" s="606" t="s">
        <v>2248</v>
      </c>
      <c r="F1059" s="588" t="s">
        <v>2238</v>
      </c>
      <c r="G1059" s="589"/>
      <c r="H1059" s="590">
        <v>45834</v>
      </c>
      <c r="I1059" s="588" t="s">
        <v>1585</v>
      </c>
      <c r="J1059" s="591">
        <v>6</v>
      </c>
      <c r="K1059" s="642">
        <v>0.2</v>
      </c>
      <c r="L1059" s="646">
        <v>1.2000000000000002</v>
      </c>
    </row>
    <row r="1060" spans="3:12" hidden="1">
      <c r="C1060" s="587" t="s">
        <v>2340</v>
      </c>
      <c r="D1060" s="606">
        <v>102587</v>
      </c>
      <c r="E1060" s="606" t="s">
        <v>2248</v>
      </c>
      <c r="F1060" s="588" t="s">
        <v>2238</v>
      </c>
      <c r="G1060" s="589"/>
      <c r="H1060" s="590">
        <v>45835</v>
      </c>
      <c r="I1060" s="588" t="s">
        <v>1585</v>
      </c>
      <c r="J1060" s="591">
        <v>2</v>
      </c>
      <c r="K1060" s="642">
        <v>0.2</v>
      </c>
      <c r="L1060" s="646">
        <v>0.4</v>
      </c>
    </row>
    <row r="1061" spans="3:12" ht="15" hidden="1" customHeight="1">
      <c r="C1061" s="587" t="s">
        <v>2338</v>
      </c>
      <c r="D1061" s="606">
        <v>102538</v>
      </c>
      <c r="E1061" s="606" t="s">
        <v>2248</v>
      </c>
      <c r="F1061" s="588" t="s">
        <v>2238</v>
      </c>
      <c r="G1061" s="931" t="s">
        <v>2327</v>
      </c>
      <c r="H1061" s="590">
        <v>45507</v>
      </c>
      <c r="I1061" s="588" t="s">
        <v>1585</v>
      </c>
      <c r="J1061" s="591">
        <v>14</v>
      </c>
      <c r="K1061" s="642">
        <v>0.4</v>
      </c>
      <c r="L1061" s="646">
        <v>5.6000000000000005</v>
      </c>
    </row>
    <row r="1062" spans="3:12" hidden="1">
      <c r="C1062" s="587" t="s">
        <v>2338</v>
      </c>
      <c r="D1062" s="606">
        <v>102538</v>
      </c>
      <c r="E1062" s="606" t="s">
        <v>2248</v>
      </c>
      <c r="F1062" s="588" t="s">
        <v>2238</v>
      </c>
      <c r="G1062" s="589"/>
      <c r="H1062" s="590">
        <v>45523</v>
      </c>
      <c r="I1062" s="588" t="s">
        <v>1585</v>
      </c>
      <c r="J1062" s="591">
        <v>6</v>
      </c>
      <c r="K1062" s="642">
        <v>0.4</v>
      </c>
      <c r="L1062" s="646">
        <v>2.4000000000000004</v>
      </c>
    </row>
    <row r="1063" spans="3:12" hidden="1">
      <c r="C1063" s="587" t="s">
        <v>2338</v>
      </c>
      <c r="D1063" s="606">
        <v>102538</v>
      </c>
      <c r="E1063" s="606" t="s">
        <v>2248</v>
      </c>
      <c r="F1063" s="588" t="s">
        <v>2238</v>
      </c>
      <c r="G1063" s="589"/>
      <c r="H1063" s="590">
        <v>45523</v>
      </c>
      <c r="I1063" s="588" t="s">
        <v>1585</v>
      </c>
      <c r="J1063" s="591">
        <v>4</v>
      </c>
      <c r="K1063" s="642">
        <v>0.4</v>
      </c>
      <c r="L1063" s="646">
        <v>1.6</v>
      </c>
    </row>
    <row r="1064" spans="3:12" hidden="1">
      <c r="C1064" s="587" t="s">
        <v>2338</v>
      </c>
      <c r="D1064" s="606">
        <v>102538</v>
      </c>
      <c r="E1064" s="606" t="s">
        <v>2248</v>
      </c>
      <c r="F1064" s="588" t="s">
        <v>2238</v>
      </c>
      <c r="G1064" s="589"/>
      <c r="H1064" s="590">
        <v>45553</v>
      </c>
      <c r="I1064" s="588" t="s">
        <v>1585</v>
      </c>
      <c r="J1064" s="591">
        <v>6</v>
      </c>
      <c r="K1064" s="642">
        <v>0.4</v>
      </c>
      <c r="L1064" s="646">
        <v>2.4000000000000004</v>
      </c>
    </row>
    <row r="1065" spans="3:12" hidden="1">
      <c r="C1065" s="587" t="s">
        <v>2338</v>
      </c>
      <c r="D1065" s="606">
        <v>102538</v>
      </c>
      <c r="E1065" s="606" t="s">
        <v>2248</v>
      </c>
      <c r="F1065" s="588" t="s">
        <v>2238</v>
      </c>
      <c r="G1065" s="589"/>
      <c r="H1065" s="590">
        <v>45564</v>
      </c>
      <c r="I1065" s="588" t="s">
        <v>1585</v>
      </c>
      <c r="J1065" s="591">
        <v>4</v>
      </c>
      <c r="K1065" s="642">
        <v>0.4</v>
      </c>
      <c r="L1065" s="646">
        <v>1.6</v>
      </c>
    </row>
    <row r="1066" spans="3:12" hidden="1">
      <c r="C1066" s="587" t="s">
        <v>2338</v>
      </c>
      <c r="D1066" s="606">
        <v>102538</v>
      </c>
      <c r="E1066" s="606" t="s">
        <v>2248</v>
      </c>
      <c r="F1066" s="588" t="s">
        <v>2238</v>
      </c>
      <c r="G1066" s="589"/>
      <c r="H1066" s="590">
        <v>45566</v>
      </c>
      <c r="I1066" s="588" t="s">
        <v>1585</v>
      </c>
      <c r="J1066" s="591">
        <v>1</v>
      </c>
      <c r="K1066" s="642">
        <v>0.4</v>
      </c>
      <c r="L1066" s="646">
        <v>0.4</v>
      </c>
    </row>
    <row r="1067" spans="3:12" hidden="1">
      <c r="C1067" s="587" t="s">
        <v>2338</v>
      </c>
      <c r="D1067" s="606">
        <v>102538</v>
      </c>
      <c r="E1067" s="606" t="s">
        <v>2248</v>
      </c>
      <c r="F1067" s="588" t="s">
        <v>2238</v>
      </c>
      <c r="G1067" s="589"/>
      <c r="H1067" s="590">
        <v>45569</v>
      </c>
      <c r="I1067" s="588" t="s">
        <v>1585</v>
      </c>
      <c r="J1067" s="591">
        <v>6</v>
      </c>
      <c r="K1067" s="642">
        <v>0.4</v>
      </c>
      <c r="L1067" s="646">
        <v>2.4000000000000004</v>
      </c>
    </row>
    <row r="1068" spans="3:12" hidden="1">
      <c r="C1068" s="587" t="s">
        <v>2338</v>
      </c>
      <c r="D1068" s="606">
        <v>102538</v>
      </c>
      <c r="E1068" s="606" t="s">
        <v>2248</v>
      </c>
      <c r="F1068" s="588" t="s">
        <v>2238</v>
      </c>
      <c r="G1068" s="589"/>
      <c r="H1068" s="590">
        <v>45608</v>
      </c>
      <c r="I1068" s="588" t="s">
        <v>1585</v>
      </c>
      <c r="J1068" s="591">
        <v>6</v>
      </c>
      <c r="K1068" s="642">
        <v>0.4</v>
      </c>
      <c r="L1068" s="646">
        <v>2.4000000000000004</v>
      </c>
    </row>
    <row r="1069" spans="3:12" hidden="1">
      <c r="C1069" s="587" t="s">
        <v>2338</v>
      </c>
      <c r="D1069" s="606">
        <v>102538</v>
      </c>
      <c r="E1069" s="606" t="s">
        <v>2248</v>
      </c>
      <c r="F1069" s="588" t="s">
        <v>2238</v>
      </c>
      <c r="G1069" s="589"/>
      <c r="H1069" s="590">
        <v>45614</v>
      </c>
      <c r="I1069" s="588" t="s">
        <v>1585</v>
      </c>
      <c r="J1069" s="591">
        <v>2</v>
      </c>
      <c r="K1069" s="642">
        <v>0.4</v>
      </c>
      <c r="L1069" s="646">
        <v>0.8</v>
      </c>
    </row>
    <row r="1070" spans="3:12" hidden="1">
      <c r="C1070" s="587" t="s">
        <v>2338</v>
      </c>
      <c r="D1070" s="606">
        <v>102538</v>
      </c>
      <c r="E1070" s="606" t="s">
        <v>2248</v>
      </c>
      <c r="F1070" s="588" t="s">
        <v>2238</v>
      </c>
      <c r="G1070" s="589"/>
      <c r="H1070" s="590">
        <v>45625</v>
      </c>
      <c r="I1070" s="588" t="s">
        <v>1585</v>
      </c>
      <c r="J1070" s="591">
        <v>12</v>
      </c>
      <c r="K1070" s="642">
        <v>0.4</v>
      </c>
      <c r="L1070" s="646">
        <v>4.8000000000000007</v>
      </c>
    </row>
    <row r="1071" spans="3:12" hidden="1">
      <c r="C1071" s="587" t="s">
        <v>2338</v>
      </c>
      <c r="D1071" s="606">
        <v>102538</v>
      </c>
      <c r="E1071" s="606" t="s">
        <v>2248</v>
      </c>
      <c r="F1071" s="588" t="s">
        <v>2238</v>
      </c>
      <c r="G1071" s="589"/>
      <c r="H1071" s="590">
        <v>45651</v>
      </c>
      <c r="I1071" s="588" t="s">
        <v>1585</v>
      </c>
      <c r="J1071" s="591">
        <v>6</v>
      </c>
      <c r="K1071" s="642">
        <v>0.4</v>
      </c>
      <c r="L1071" s="646">
        <v>2.4000000000000004</v>
      </c>
    </row>
    <row r="1072" spans="3:12" hidden="1">
      <c r="C1072" s="587" t="s">
        <v>2338</v>
      </c>
      <c r="D1072" s="606">
        <v>102538</v>
      </c>
      <c r="E1072" s="606" t="s">
        <v>2248</v>
      </c>
      <c r="F1072" s="588" t="s">
        <v>2238</v>
      </c>
      <c r="G1072" s="589"/>
      <c r="H1072" s="590">
        <v>45655</v>
      </c>
      <c r="I1072" s="588" t="s">
        <v>1585</v>
      </c>
      <c r="J1072" s="591">
        <v>4</v>
      </c>
      <c r="K1072" s="642">
        <v>0.4</v>
      </c>
      <c r="L1072" s="646">
        <v>1.6</v>
      </c>
    </row>
    <row r="1073" spans="3:12" hidden="1">
      <c r="C1073" s="587" t="s">
        <v>2338</v>
      </c>
      <c r="D1073" s="606">
        <v>102538</v>
      </c>
      <c r="E1073" s="606" t="s">
        <v>2248</v>
      </c>
      <c r="F1073" s="588" t="s">
        <v>2238</v>
      </c>
      <c r="G1073" s="589"/>
      <c r="H1073" s="590">
        <v>45657</v>
      </c>
      <c r="I1073" s="588" t="s">
        <v>1585</v>
      </c>
      <c r="J1073" s="591">
        <v>2</v>
      </c>
      <c r="K1073" s="642">
        <v>0.4</v>
      </c>
      <c r="L1073" s="646">
        <v>0.8</v>
      </c>
    </row>
    <row r="1074" spans="3:12" hidden="1">
      <c r="C1074" s="587" t="s">
        <v>2338</v>
      </c>
      <c r="D1074" s="606">
        <v>102538</v>
      </c>
      <c r="E1074" s="606" t="s">
        <v>2248</v>
      </c>
      <c r="F1074" s="588" t="s">
        <v>2238</v>
      </c>
      <c r="G1074" s="589"/>
      <c r="H1074" s="590">
        <v>45672</v>
      </c>
      <c r="I1074" s="588" t="s">
        <v>1585</v>
      </c>
      <c r="J1074" s="591">
        <v>6</v>
      </c>
      <c r="K1074" s="642">
        <v>0.4</v>
      </c>
      <c r="L1074" s="646">
        <v>2.4000000000000004</v>
      </c>
    </row>
    <row r="1075" spans="3:12" hidden="1">
      <c r="C1075" s="587" t="s">
        <v>2338</v>
      </c>
      <c r="D1075" s="606">
        <v>102538</v>
      </c>
      <c r="E1075" s="606" t="s">
        <v>2248</v>
      </c>
      <c r="F1075" s="588" t="s">
        <v>2238</v>
      </c>
      <c r="G1075" s="589"/>
      <c r="H1075" s="590">
        <v>45707</v>
      </c>
      <c r="I1075" s="588" t="s">
        <v>1585</v>
      </c>
      <c r="J1075" s="591">
        <v>6</v>
      </c>
      <c r="K1075" s="642">
        <v>0.4</v>
      </c>
      <c r="L1075" s="646">
        <v>2.4000000000000004</v>
      </c>
    </row>
    <row r="1076" spans="3:12" hidden="1">
      <c r="C1076" s="587" t="s">
        <v>2338</v>
      </c>
      <c r="D1076" s="606">
        <v>102538</v>
      </c>
      <c r="E1076" s="606" t="s">
        <v>2248</v>
      </c>
      <c r="F1076" s="588" t="s">
        <v>2238</v>
      </c>
      <c r="G1076" s="589"/>
      <c r="H1076" s="590">
        <v>45727</v>
      </c>
      <c r="I1076" s="588" t="s">
        <v>1585</v>
      </c>
      <c r="J1076" s="591">
        <v>10</v>
      </c>
      <c r="K1076" s="642">
        <v>0.4</v>
      </c>
      <c r="L1076" s="646">
        <v>4</v>
      </c>
    </row>
    <row r="1077" spans="3:12" hidden="1">
      <c r="C1077" s="587" t="s">
        <v>2338</v>
      </c>
      <c r="D1077" s="606">
        <v>102538</v>
      </c>
      <c r="E1077" s="606" t="s">
        <v>2248</v>
      </c>
      <c r="F1077" s="588" t="s">
        <v>2238</v>
      </c>
      <c r="G1077" s="589"/>
      <c r="H1077" s="590">
        <v>45740</v>
      </c>
      <c r="I1077" s="588" t="s">
        <v>1585</v>
      </c>
      <c r="J1077" s="591">
        <v>12</v>
      </c>
      <c r="K1077" s="642">
        <v>0.4</v>
      </c>
      <c r="L1077" s="646">
        <v>4.8000000000000007</v>
      </c>
    </row>
    <row r="1078" spans="3:12" hidden="1">
      <c r="C1078" s="587" t="s">
        <v>2338</v>
      </c>
      <c r="D1078" s="606">
        <v>102538</v>
      </c>
      <c r="E1078" s="606" t="s">
        <v>2248</v>
      </c>
      <c r="F1078" s="588" t="s">
        <v>2238</v>
      </c>
      <c r="G1078" s="589"/>
      <c r="H1078" s="590">
        <v>45773</v>
      </c>
      <c r="I1078" s="588" t="s">
        <v>1585</v>
      </c>
      <c r="J1078" s="591">
        <v>4</v>
      </c>
      <c r="K1078" s="642">
        <v>0.4</v>
      </c>
      <c r="L1078" s="646">
        <v>1.6</v>
      </c>
    </row>
    <row r="1079" spans="3:12" hidden="1">
      <c r="C1079" s="587" t="s">
        <v>2338</v>
      </c>
      <c r="D1079" s="606">
        <v>102538</v>
      </c>
      <c r="E1079" s="606" t="s">
        <v>2248</v>
      </c>
      <c r="F1079" s="588" t="s">
        <v>2238</v>
      </c>
      <c r="G1079" s="589"/>
      <c r="H1079" s="590">
        <v>45804</v>
      </c>
      <c r="I1079" s="588" t="s">
        <v>1585</v>
      </c>
      <c r="J1079" s="591">
        <v>12</v>
      </c>
      <c r="K1079" s="642">
        <v>0.4</v>
      </c>
      <c r="L1079" s="646">
        <v>4.8000000000000007</v>
      </c>
    </row>
    <row r="1080" spans="3:12" hidden="1">
      <c r="C1080" s="587" t="s">
        <v>2338</v>
      </c>
      <c r="D1080" s="606">
        <v>102538</v>
      </c>
      <c r="E1080" s="606" t="s">
        <v>2248</v>
      </c>
      <c r="F1080" s="588" t="s">
        <v>2238</v>
      </c>
      <c r="G1080" s="589"/>
      <c r="H1080" s="590">
        <v>45809</v>
      </c>
      <c r="I1080" s="588" t="s">
        <v>1585</v>
      </c>
      <c r="J1080" s="591">
        <v>2</v>
      </c>
      <c r="K1080" s="642">
        <v>0.4</v>
      </c>
      <c r="L1080" s="646">
        <v>0.8</v>
      </c>
    </row>
    <row r="1081" spans="3:12" hidden="1">
      <c r="C1081" s="587" t="s">
        <v>2338</v>
      </c>
      <c r="D1081" s="606">
        <v>102538</v>
      </c>
      <c r="E1081" s="606" t="s">
        <v>2248</v>
      </c>
      <c r="F1081" s="588" t="s">
        <v>2238</v>
      </c>
      <c r="G1081" s="589"/>
      <c r="H1081" s="590">
        <v>45813</v>
      </c>
      <c r="I1081" s="588" t="s">
        <v>1585</v>
      </c>
      <c r="J1081" s="591">
        <v>12</v>
      </c>
      <c r="K1081" s="642">
        <v>0.4</v>
      </c>
      <c r="L1081" s="646">
        <v>4.8000000000000007</v>
      </c>
    </row>
    <row r="1082" spans="3:12" hidden="1">
      <c r="C1082" s="587" t="s">
        <v>2338</v>
      </c>
      <c r="D1082" s="606">
        <v>102538</v>
      </c>
      <c r="E1082" s="606" t="s">
        <v>2248</v>
      </c>
      <c r="F1082" s="588" t="s">
        <v>2238</v>
      </c>
      <c r="G1082" s="589"/>
      <c r="H1082" s="590">
        <v>45817</v>
      </c>
      <c r="I1082" s="588" t="s">
        <v>1585</v>
      </c>
      <c r="J1082" s="591">
        <v>2</v>
      </c>
      <c r="K1082" s="642">
        <v>0.4</v>
      </c>
      <c r="L1082" s="646">
        <v>0.8</v>
      </c>
    </row>
    <row r="1083" spans="3:12" ht="15" hidden="1" customHeight="1">
      <c r="C1083" s="587" t="s">
        <v>2336</v>
      </c>
      <c r="D1083" s="606">
        <v>102247</v>
      </c>
      <c r="E1083" s="606" t="s">
        <v>2198</v>
      </c>
      <c r="F1083" s="588" t="s">
        <v>2280</v>
      </c>
      <c r="G1083" s="930" t="s">
        <v>2239</v>
      </c>
      <c r="H1083" s="590">
        <v>45618</v>
      </c>
      <c r="I1083" s="588" t="s">
        <v>1585</v>
      </c>
      <c r="J1083" s="591">
        <v>1</v>
      </c>
      <c r="K1083" s="591">
        <v>300</v>
      </c>
      <c r="L1083" s="637">
        <v>300</v>
      </c>
    </row>
    <row r="1084" spans="3:12" ht="15" hidden="1" customHeight="1">
      <c r="C1084" s="587" t="s">
        <v>2334</v>
      </c>
      <c r="D1084" s="606">
        <v>102004</v>
      </c>
      <c r="E1084" s="606" t="s">
        <v>2248</v>
      </c>
      <c r="F1084" s="588" t="s">
        <v>2238</v>
      </c>
      <c r="G1084" s="928" t="s">
        <v>2330</v>
      </c>
      <c r="H1084" s="590">
        <v>45477</v>
      </c>
      <c r="I1084" s="588" t="s">
        <v>1585</v>
      </c>
      <c r="J1084" s="591">
        <v>4</v>
      </c>
      <c r="K1084" s="642">
        <v>0.5</v>
      </c>
      <c r="L1084" s="646">
        <v>2</v>
      </c>
    </row>
    <row r="1085" spans="3:12" hidden="1">
      <c r="C1085" s="920" t="s">
        <v>2334</v>
      </c>
      <c r="D1085" s="923">
        <v>102004</v>
      </c>
      <c r="E1085" s="923" t="s">
        <v>2248</v>
      </c>
      <c r="F1085" s="926" t="s">
        <v>2238</v>
      </c>
      <c r="G1085" s="600"/>
      <c r="H1085" s="934">
        <v>45479</v>
      </c>
      <c r="I1085" s="926" t="s">
        <v>1585</v>
      </c>
      <c r="J1085" s="936">
        <v>1</v>
      </c>
      <c r="K1085" s="938">
        <v>0.5</v>
      </c>
      <c r="L1085" s="944">
        <v>0.5</v>
      </c>
    </row>
    <row r="1086" spans="3:12" ht="15" hidden="1" customHeight="1">
      <c r="C1086" s="582" t="s">
        <v>2334</v>
      </c>
      <c r="D1086" s="605">
        <v>102004</v>
      </c>
      <c r="E1086" s="605" t="s">
        <v>2248</v>
      </c>
      <c r="F1086" s="583" t="s">
        <v>2238</v>
      </c>
      <c r="G1086" s="929"/>
      <c r="H1086" s="585">
        <v>45487</v>
      </c>
      <c r="I1086" s="583" t="s">
        <v>1585</v>
      </c>
      <c r="J1086" s="586">
        <v>1</v>
      </c>
      <c r="K1086" s="643">
        <v>0.5</v>
      </c>
      <c r="L1086" s="645">
        <v>0.5</v>
      </c>
    </row>
    <row r="1087" spans="3:12" hidden="1">
      <c r="C1087" s="587" t="s">
        <v>2334</v>
      </c>
      <c r="D1087" s="606">
        <v>102004</v>
      </c>
      <c r="E1087" s="606" t="s">
        <v>2248</v>
      </c>
      <c r="F1087" s="588" t="s">
        <v>2238</v>
      </c>
      <c r="G1087" s="589"/>
      <c r="H1087" s="590">
        <v>45487</v>
      </c>
      <c r="I1087" s="588" t="s">
        <v>1585</v>
      </c>
      <c r="J1087" s="591">
        <v>1</v>
      </c>
      <c r="K1087" s="642">
        <v>0.5</v>
      </c>
      <c r="L1087" s="646">
        <v>0.5</v>
      </c>
    </row>
    <row r="1088" spans="3:12" hidden="1">
      <c r="C1088" s="587" t="s">
        <v>2334</v>
      </c>
      <c r="D1088" s="606">
        <v>102004</v>
      </c>
      <c r="E1088" s="606" t="s">
        <v>2248</v>
      </c>
      <c r="F1088" s="588" t="s">
        <v>2238</v>
      </c>
      <c r="G1088" s="592"/>
      <c r="H1088" s="590">
        <v>45489</v>
      </c>
      <c r="I1088" s="588" t="s">
        <v>1585</v>
      </c>
      <c r="J1088" s="591">
        <v>3</v>
      </c>
      <c r="K1088" s="642">
        <v>0.5</v>
      </c>
      <c r="L1088" s="646">
        <v>1.5</v>
      </c>
    </row>
    <row r="1089" spans="3:12" hidden="1">
      <c r="C1089" s="920" t="s">
        <v>2334</v>
      </c>
      <c r="D1089" s="923">
        <v>102004</v>
      </c>
      <c r="E1089" s="923" t="s">
        <v>2248</v>
      </c>
      <c r="F1089" s="926" t="s">
        <v>2238</v>
      </c>
      <c r="G1089" s="600"/>
      <c r="H1089" s="934">
        <v>45510</v>
      </c>
      <c r="I1089" s="926" t="s">
        <v>1585</v>
      </c>
      <c r="J1089" s="936">
        <v>1</v>
      </c>
      <c r="K1089" s="938">
        <v>0.5</v>
      </c>
      <c r="L1089" s="944">
        <v>0.5</v>
      </c>
    </row>
    <row r="1090" spans="3:12" ht="15" hidden="1" customHeight="1">
      <c r="C1090" s="582" t="s">
        <v>2334</v>
      </c>
      <c r="D1090" s="605">
        <v>102004</v>
      </c>
      <c r="E1090" s="605" t="s">
        <v>2248</v>
      </c>
      <c r="F1090" s="583" t="s">
        <v>2238</v>
      </c>
      <c r="G1090" s="929"/>
      <c r="H1090" s="585">
        <v>45511</v>
      </c>
      <c r="I1090" s="583" t="s">
        <v>1585</v>
      </c>
      <c r="J1090" s="586">
        <v>1</v>
      </c>
      <c r="K1090" s="643">
        <v>0.5</v>
      </c>
      <c r="L1090" s="645">
        <v>0.5</v>
      </c>
    </row>
    <row r="1091" spans="3:12" hidden="1">
      <c r="C1091" s="587" t="s">
        <v>2334</v>
      </c>
      <c r="D1091" s="606">
        <v>102004</v>
      </c>
      <c r="E1091" s="606" t="s">
        <v>2248</v>
      </c>
      <c r="F1091" s="588" t="s">
        <v>2238</v>
      </c>
      <c r="G1091" s="589"/>
      <c r="H1091" s="590">
        <v>45514</v>
      </c>
      <c r="I1091" s="588" t="s">
        <v>1585</v>
      </c>
      <c r="J1091" s="591">
        <v>2</v>
      </c>
      <c r="K1091" s="642">
        <v>0.5</v>
      </c>
      <c r="L1091" s="646">
        <v>1</v>
      </c>
    </row>
    <row r="1092" spans="3:12" hidden="1">
      <c r="C1092" s="587" t="s">
        <v>2334</v>
      </c>
      <c r="D1092" s="606">
        <v>102004</v>
      </c>
      <c r="E1092" s="606" t="s">
        <v>2248</v>
      </c>
      <c r="F1092" s="588" t="s">
        <v>2238</v>
      </c>
      <c r="G1092" s="589"/>
      <c r="H1092" s="590">
        <v>45525</v>
      </c>
      <c r="I1092" s="588" t="s">
        <v>1585</v>
      </c>
      <c r="J1092" s="591">
        <v>1</v>
      </c>
      <c r="K1092" s="642">
        <v>0.5</v>
      </c>
      <c r="L1092" s="646">
        <v>0.5</v>
      </c>
    </row>
    <row r="1093" spans="3:12" hidden="1">
      <c r="C1093" s="587" t="s">
        <v>2334</v>
      </c>
      <c r="D1093" s="606">
        <v>102004</v>
      </c>
      <c r="E1093" s="606" t="s">
        <v>2248</v>
      </c>
      <c r="F1093" s="588" t="s">
        <v>2238</v>
      </c>
      <c r="G1093" s="589"/>
      <c r="H1093" s="590">
        <v>45526</v>
      </c>
      <c r="I1093" s="588" t="s">
        <v>1585</v>
      </c>
      <c r="J1093" s="591">
        <v>2</v>
      </c>
      <c r="K1093" s="642">
        <v>0.5</v>
      </c>
      <c r="L1093" s="646">
        <v>1</v>
      </c>
    </row>
    <row r="1094" spans="3:12" hidden="1">
      <c r="C1094" s="587" t="s">
        <v>2334</v>
      </c>
      <c r="D1094" s="606">
        <v>102004</v>
      </c>
      <c r="E1094" s="606" t="s">
        <v>2248</v>
      </c>
      <c r="F1094" s="588" t="s">
        <v>2238</v>
      </c>
      <c r="G1094" s="589"/>
      <c r="H1094" s="590">
        <v>45526</v>
      </c>
      <c r="I1094" s="588" t="s">
        <v>1585</v>
      </c>
      <c r="J1094" s="591">
        <v>1</v>
      </c>
      <c r="K1094" s="642">
        <v>0.5</v>
      </c>
      <c r="L1094" s="646">
        <v>0.5</v>
      </c>
    </row>
    <row r="1095" spans="3:12" hidden="1">
      <c r="C1095" s="587" t="s">
        <v>2334</v>
      </c>
      <c r="D1095" s="606">
        <v>102004</v>
      </c>
      <c r="E1095" s="606" t="s">
        <v>2248</v>
      </c>
      <c r="F1095" s="588" t="s">
        <v>2238</v>
      </c>
      <c r="G1095" s="589"/>
      <c r="H1095" s="590">
        <v>45534</v>
      </c>
      <c r="I1095" s="588" t="s">
        <v>1585</v>
      </c>
      <c r="J1095" s="591">
        <v>1</v>
      </c>
      <c r="K1095" s="642">
        <v>0.5</v>
      </c>
      <c r="L1095" s="646">
        <v>0.5</v>
      </c>
    </row>
    <row r="1096" spans="3:12" hidden="1">
      <c r="C1096" s="587" t="s">
        <v>2334</v>
      </c>
      <c r="D1096" s="606">
        <v>102004</v>
      </c>
      <c r="E1096" s="606" t="s">
        <v>2248</v>
      </c>
      <c r="F1096" s="588" t="s">
        <v>2238</v>
      </c>
      <c r="G1096" s="589"/>
      <c r="H1096" s="590">
        <v>45538</v>
      </c>
      <c r="I1096" s="588" t="s">
        <v>1585</v>
      </c>
      <c r="J1096" s="591">
        <v>2</v>
      </c>
      <c r="K1096" s="642">
        <v>0.5</v>
      </c>
      <c r="L1096" s="646">
        <v>1</v>
      </c>
    </row>
    <row r="1097" spans="3:12" hidden="1">
      <c r="C1097" s="587" t="s">
        <v>2334</v>
      </c>
      <c r="D1097" s="606">
        <v>102004</v>
      </c>
      <c r="E1097" s="606" t="s">
        <v>2248</v>
      </c>
      <c r="F1097" s="588" t="s">
        <v>2238</v>
      </c>
      <c r="G1097" s="589"/>
      <c r="H1097" s="590">
        <v>45541</v>
      </c>
      <c r="I1097" s="588" t="s">
        <v>1585</v>
      </c>
      <c r="J1097" s="591">
        <v>1</v>
      </c>
      <c r="K1097" s="642">
        <v>0.5</v>
      </c>
      <c r="L1097" s="646">
        <v>0.5</v>
      </c>
    </row>
    <row r="1098" spans="3:12" hidden="1">
      <c r="C1098" s="587" t="s">
        <v>2334</v>
      </c>
      <c r="D1098" s="606">
        <v>102004</v>
      </c>
      <c r="E1098" s="606" t="s">
        <v>2248</v>
      </c>
      <c r="F1098" s="588" t="s">
        <v>2238</v>
      </c>
      <c r="G1098" s="589"/>
      <c r="H1098" s="590">
        <v>45543</v>
      </c>
      <c r="I1098" s="588" t="s">
        <v>1585</v>
      </c>
      <c r="J1098" s="591">
        <v>2</v>
      </c>
      <c r="K1098" s="642">
        <v>0.5</v>
      </c>
      <c r="L1098" s="646">
        <v>1</v>
      </c>
    </row>
    <row r="1099" spans="3:12" hidden="1">
      <c r="C1099" s="587" t="s">
        <v>2334</v>
      </c>
      <c r="D1099" s="606">
        <v>102004</v>
      </c>
      <c r="E1099" s="606" t="s">
        <v>2248</v>
      </c>
      <c r="F1099" s="588" t="s">
        <v>2238</v>
      </c>
      <c r="G1099" s="589"/>
      <c r="H1099" s="590">
        <v>45546</v>
      </c>
      <c r="I1099" s="588" t="s">
        <v>1585</v>
      </c>
      <c r="J1099" s="591">
        <v>2</v>
      </c>
      <c r="K1099" s="642">
        <v>0.5</v>
      </c>
      <c r="L1099" s="646">
        <v>1</v>
      </c>
    </row>
    <row r="1100" spans="3:12" hidden="1">
      <c r="C1100" s="587" t="s">
        <v>2334</v>
      </c>
      <c r="D1100" s="606">
        <v>102004</v>
      </c>
      <c r="E1100" s="606" t="s">
        <v>2248</v>
      </c>
      <c r="F1100" s="588" t="s">
        <v>2238</v>
      </c>
      <c r="G1100" s="589"/>
      <c r="H1100" s="590">
        <v>45546</v>
      </c>
      <c r="I1100" s="588" t="s">
        <v>1585</v>
      </c>
      <c r="J1100" s="591">
        <v>1</v>
      </c>
      <c r="K1100" s="642">
        <v>0.5</v>
      </c>
      <c r="L1100" s="646">
        <v>0.5</v>
      </c>
    </row>
    <row r="1101" spans="3:12" hidden="1">
      <c r="C1101" s="587" t="s">
        <v>2334</v>
      </c>
      <c r="D1101" s="606">
        <v>102004</v>
      </c>
      <c r="E1101" s="606" t="s">
        <v>2248</v>
      </c>
      <c r="F1101" s="588" t="s">
        <v>2238</v>
      </c>
      <c r="G1101" s="592"/>
      <c r="H1101" s="590">
        <v>45547</v>
      </c>
      <c r="I1101" s="588" t="s">
        <v>1585</v>
      </c>
      <c r="J1101" s="591">
        <v>1</v>
      </c>
      <c r="K1101" s="642">
        <v>0.5</v>
      </c>
      <c r="L1101" s="646">
        <v>0.5</v>
      </c>
    </row>
    <row r="1102" spans="3:12" hidden="1">
      <c r="C1102" s="920" t="s">
        <v>2334</v>
      </c>
      <c r="D1102" s="923">
        <v>102004</v>
      </c>
      <c r="E1102" s="923" t="s">
        <v>2248</v>
      </c>
      <c r="F1102" s="926" t="s">
        <v>2238</v>
      </c>
      <c r="G1102" s="600"/>
      <c r="H1102" s="934">
        <v>45557</v>
      </c>
      <c r="I1102" s="926" t="s">
        <v>1585</v>
      </c>
      <c r="J1102" s="936">
        <v>1</v>
      </c>
      <c r="K1102" s="938">
        <v>0.5</v>
      </c>
      <c r="L1102" s="944">
        <v>0.5</v>
      </c>
    </row>
    <row r="1103" spans="3:12" ht="15" hidden="1" customHeight="1">
      <c r="C1103" s="582" t="s">
        <v>2334</v>
      </c>
      <c r="D1103" s="605">
        <v>102004</v>
      </c>
      <c r="E1103" s="605" t="s">
        <v>2248</v>
      </c>
      <c r="F1103" s="583" t="s">
        <v>2238</v>
      </c>
      <c r="G1103" s="929"/>
      <c r="H1103" s="585">
        <v>45558</v>
      </c>
      <c r="I1103" s="583" t="s">
        <v>1585</v>
      </c>
      <c r="J1103" s="586">
        <v>3</v>
      </c>
      <c r="K1103" s="643">
        <v>0.5</v>
      </c>
      <c r="L1103" s="645">
        <v>1.5</v>
      </c>
    </row>
    <row r="1104" spans="3:12" hidden="1">
      <c r="C1104" s="587" t="s">
        <v>2334</v>
      </c>
      <c r="D1104" s="606">
        <v>102004</v>
      </c>
      <c r="E1104" s="606" t="s">
        <v>2248</v>
      </c>
      <c r="F1104" s="588" t="s">
        <v>2238</v>
      </c>
      <c r="G1104" s="589"/>
      <c r="H1104" s="590">
        <v>45567</v>
      </c>
      <c r="I1104" s="588" t="s">
        <v>1585</v>
      </c>
      <c r="J1104" s="591">
        <v>1</v>
      </c>
      <c r="K1104" s="642">
        <v>0.5</v>
      </c>
      <c r="L1104" s="646">
        <v>0.5</v>
      </c>
    </row>
    <row r="1105" spans="3:12" hidden="1">
      <c r="C1105" s="587" t="s">
        <v>2334</v>
      </c>
      <c r="D1105" s="606">
        <v>102004</v>
      </c>
      <c r="E1105" s="606" t="s">
        <v>2248</v>
      </c>
      <c r="F1105" s="588" t="s">
        <v>2238</v>
      </c>
      <c r="G1105" s="589"/>
      <c r="H1105" s="590">
        <v>45571</v>
      </c>
      <c r="I1105" s="588" t="s">
        <v>1585</v>
      </c>
      <c r="J1105" s="591">
        <v>3</v>
      </c>
      <c r="K1105" s="642">
        <v>0.5</v>
      </c>
      <c r="L1105" s="646">
        <v>1.5</v>
      </c>
    </row>
    <row r="1106" spans="3:12" hidden="1">
      <c r="C1106" s="587" t="s">
        <v>2334</v>
      </c>
      <c r="D1106" s="606">
        <v>102004</v>
      </c>
      <c r="E1106" s="606" t="s">
        <v>2248</v>
      </c>
      <c r="F1106" s="588" t="s">
        <v>2238</v>
      </c>
      <c r="G1106" s="589"/>
      <c r="H1106" s="590">
        <v>45577</v>
      </c>
      <c r="I1106" s="588" t="s">
        <v>1585</v>
      </c>
      <c r="J1106" s="591">
        <v>1</v>
      </c>
      <c r="K1106" s="642">
        <v>0.5</v>
      </c>
      <c r="L1106" s="646">
        <v>0.5</v>
      </c>
    </row>
    <row r="1107" spans="3:12" hidden="1">
      <c r="C1107" s="587" t="s">
        <v>2334</v>
      </c>
      <c r="D1107" s="606">
        <v>102004</v>
      </c>
      <c r="E1107" s="606" t="s">
        <v>2248</v>
      </c>
      <c r="F1107" s="588" t="s">
        <v>2238</v>
      </c>
      <c r="G1107" s="589"/>
      <c r="H1107" s="590">
        <v>45588</v>
      </c>
      <c r="I1107" s="588" t="s">
        <v>1585</v>
      </c>
      <c r="J1107" s="591">
        <v>6</v>
      </c>
      <c r="K1107" s="642">
        <v>0.5</v>
      </c>
      <c r="L1107" s="646">
        <v>3</v>
      </c>
    </row>
    <row r="1108" spans="3:12" hidden="1">
      <c r="C1108" s="587" t="s">
        <v>2334</v>
      </c>
      <c r="D1108" s="606">
        <v>102004</v>
      </c>
      <c r="E1108" s="606" t="s">
        <v>2248</v>
      </c>
      <c r="F1108" s="588" t="s">
        <v>2238</v>
      </c>
      <c r="G1108" s="589"/>
      <c r="H1108" s="590">
        <v>45591</v>
      </c>
      <c r="I1108" s="588" t="s">
        <v>1585</v>
      </c>
      <c r="J1108" s="591">
        <v>1</v>
      </c>
      <c r="K1108" s="642">
        <v>0.5</v>
      </c>
      <c r="L1108" s="646">
        <v>0.5</v>
      </c>
    </row>
    <row r="1109" spans="3:12" hidden="1">
      <c r="C1109" s="587" t="s">
        <v>2334</v>
      </c>
      <c r="D1109" s="606">
        <v>102004</v>
      </c>
      <c r="E1109" s="606" t="s">
        <v>2248</v>
      </c>
      <c r="F1109" s="588" t="s">
        <v>2238</v>
      </c>
      <c r="G1109" s="589"/>
      <c r="H1109" s="590">
        <v>45596</v>
      </c>
      <c r="I1109" s="588" t="s">
        <v>1585</v>
      </c>
      <c r="J1109" s="591">
        <v>3</v>
      </c>
      <c r="K1109" s="642">
        <v>0.5</v>
      </c>
      <c r="L1109" s="646">
        <v>1.5</v>
      </c>
    </row>
    <row r="1110" spans="3:12" hidden="1">
      <c r="C1110" s="587" t="s">
        <v>2334</v>
      </c>
      <c r="D1110" s="606">
        <v>102004</v>
      </c>
      <c r="E1110" s="606" t="s">
        <v>2248</v>
      </c>
      <c r="F1110" s="588" t="s">
        <v>2238</v>
      </c>
      <c r="G1110" s="589"/>
      <c r="H1110" s="590">
        <v>45599</v>
      </c>
      <c r="I1110" s="588" t="s">
        <v>1585</v>
      </c>
      <c r="J1110" s="591">
        <v>1</v>
      </c>
      <c r="K1110" s="642">
        <v>0.5</v>
      </c>
      <c r="L1110" s="646">
        <v>0.5</v>
      </c>
    </row>
    <row r="1111" spans="3:12" hidden="1">
      <c r="C1111" s="587" t="s">
        <v>2334</v>
      </c>
      <c r="D1111" s="606">
        <v>102004</v>
      </c>
      <c r="E1111" s="606" t="s">
        <v>2248</v>
      </c>
      <c r="F1111" s="588" t="s">
        <v>2238</v>
      </c>
      <c r="G1111" s="589"/>
      <c r="H1111" s="590">
        <v>45608</v>
      </c>
      <c r="I1111" s="588" t="s">
        <v>1585</v>
      </c>
      <c r="J1111" s="591">
        <v>2</v>
      </c>
      <c r="K1111" s="642">
        <v>0.5</v>
      </c>
      <c r="L1111" s="646">
        <v>1</v>
      </c>
    </row>
    <row r="1112" spans="3:12" hidden="1">
      <c r="C1112" s="587" t="s">
        <v>2334</v>
      </c>
      <c r="D1112" s="606">
        <v>102004</v>
      </c>
      <c r="E1112" s="606" t="s">
        <v>2248</v>
      </c>
      <c r="F1112" s="588" t="s">
        <v>2238</v>
      </c>
      <c r="G1112" s="589"/>
      <c r="H1112" s="590">
        <v>45613</v>
      </c>
      <c r="I1112" s="588" t="s">
        <v>1585</v>
      </c>
      <c r="J1112" s="591">
        <v>4</v>
      </c>
      <c r="K1112" s="642">
        <v>0.5</v>
      </c>
      <c r="L1112" s="646">
        <v>2</v>
      </c>
    </row>
    <row r="1113" spans="3:12" hidden="1">
      <c r="C1113" s="587" t="s">
        <v>2334</v>
      </c>
      <c r="D1113" s="606">
        <v>102004</v>
      </c>
      <c r="E1113" s="606" t="s">
        <v>2248</v>
      </c>
      <c r="F1113" s="588" t="s">
        <v>2238</v>
      </c>
      <c r="G1113" s="589"/>
      <c r="H1113" s="590">
        <v>45620</v>
      </c>
      <c r="I1113" s="588" t="s">
        <v>1585</v>
      </c>
      <c r="J1113" s="591">
        <v>4</v>
      </c>
      <c r="K1113" s="642">
        <v>0.5</v>
      </c>
      <c r="L1113" s="646">
        <v>2</v>
      </c>
    </row>
    <row r="1114" spans="3:12" hidden="1">
      <c r="C1114" s="587" t="s">
        <v>2334</v>
      </c>
      <c r="D1114" s="606">
        <v>102004</v>
      </c>
      <c r="E1114" s="606" t="s">
        <v>2248</v>
      </c>
      <c r="F1114" s="588" t="s">
        <v>2238</v>
      </c>
      <c r="G1114" s="589"/>
      <c r="H1114" s="590">
        <v>45634</v>
      </c>
      <c r="I1114" s="588" t="s">
        <v>1585</v>
      </c>
      <c r="J1114" s="591">
        <v>2</v>
      </c>
      <c r="K1114" s="642">
        <v>0.5</v>
      </c>
      <c r="L1114" s="646">
        <v>1</v>
      </c>
    </row>
    <row r="1115" spans="3:12" hidden="1">
      <c r="C1115" s="587" t="s">
        <v>2334</v>
      </c>
      <c r="D1115" s="606">
        <v>102004</v>
      </c>
      <c r="E1115" s="606" t="s">
        <v>2248</v>
      </c>
      <c r="F1115" s="588" t="s">
        <v>2238</v>
      </c>
      <c r="G1115" s="589"/>
      <c r="H1115" s="590">
        <v>45634</v>
      </c>
      <c r="I1115" s="588" t="s">
        <v>1585</v>
      </c>
      <c r="J1115" s="591">
        <v>2</v>
      </c>
      <c r="K1115" s="642">
        <v>0.5</v>
      </c>
      <c r="L1115" s="646">
        <v>1</v>
      </c>
    </row>
    <row r="1116" spans="3:12" hidden="1">
      <c r="C1116" s="587" t="s">
        <v>2334</v>
      </c>
      <c r="D1116" s="606">
        <v>102004</v>
      </c>
      <c r="E1116" s="606" t="s">
        <v>2248</v>
      </c>
      <c r="F1116" s="588" t="s">
        <v>2238</v>
      </c>
      <c r="G1116" s="589"/>
      <c r="H1116" s="590">
        <v>45650</v>
      </c>
      <c r="I1116" s="588" t="s">
        <v>1585</v>
      </c>
      <c r="J1116" s="591">
        <v>1</v>
      </c>
      <c r="K1116" s="642">
        <v>0.5</v>
      </c>
      <c r="L1116" s="646">
        <v>0.5</v>
      </c>
    </row>
    <row r="1117" spans="3:12" hidden="1">
      <c r="C1117" s="587" t="s">
        <v>2334</v>
      </c>
      <c r="D1117" s="606">
        <v>102004</v>
      </c>
      <c r="E1117" s="606" t="s">
        <v>2248</v>
      </c>
      <c r="F1117" s="588" t="s">
        <v>2238</v>
      </c>
      <c r="G1117" s="589"/>
      <c r="H1117" s="590">
        <v>45650</v>
      </c>
      <c r="I1117" s="588" t="s">
        <v>1585</v>
      </c>
      <c r="J1117" s="591">
        <v>1</v>
      </c>
      <c r="K1117" s="642">
        <v>0.5</v>
      </c>
      <c r="L1117" s="646">
        <v>0.5</v>
      </c>
    </row>
    <row r="1118" spans="3:12" hidden="1">
      <c r="C1118" s="587" t="s">
        <v>2334</v>
      </c>
      <c r="D1118" s="606">
        <v>102004</v>
      </c>
      <c r="E1118" s="606" t="s">
        <v>2248</v>
      </c>
      <c r="F1118" s="588" t="s">
        <v>2238</v>
      </c>
      <c r="G1118" s="589"/>
      <c r="H1118" s="590">
        <v>45697</v>
      </c>
      <c r="I1118" s="588" t="s">
        <v>1585</v>
      </c>
      <c r="J1118" s="591">
        <v>2</v>
      </c>
      <c r="K1118" s="642">
        <v>0.5</v>
      </c>
      <c r="L1118" s="646">
        <v>1</v>
      </c>
    </row>
    <row r="1119" spans="3:12" hidden="1">
      <c r="C1119" s="587" t="s">
        <v>2334</v>
      </c>
      <c r="D1119" s="606">
        <v>102004</v>
      </c>
      <c r="E1119" s="606" t="s">
        <v>2248</v>
      </c>
      <c r="F1119" s="588" t="s">
        <v>2238</v>
      </c>
      <c r="G1119" s="589"/>
      <c r="H1119" s="590">
        <v>45702</v>
      </c>
      <c r="I1119" s="588" t="s">
        <v>1585</v>
      </c>
      <c r="J1119" s="591">
        <v>1</v>
      </c>
      <c r="K1119" s="642">
        <v>0.5</v>
      </c>
      <c r="L1119" s="646">
        <v>0.5</v>
      </c>
    </row>
    <row r="1120" spans="3:12" hidden="1">
      <c r="C1120" s="587" t="s">
        <v>2334</v>
      </c>
      <c r="D1120" s="606">
        <v>102004</v>
      </c>
      <c r="E1120" s="606" t="s">
        <v>2248</v>
      </c>
      <c r="F1120" s="588" t="s">
        <v>2238</v>
      </c>
      <c r="G1120" s="589"/>
      <c r="H1120" s="590">
        <v>45706</v>
      </c>
      <c r="I1120" s="588" t="s">
        <v>1585</v>
      </c>
      <c r="J1120" s="591">
        <v>1</v>
      </c>
      <c r="K1120" s="642">
        <v>0.5</v>
      </c>
      <c r="L1120" s="646">
        <v>0.5</v>
      </c>
    </row>
    <row r="1121" spans="3:12" hidden="1">
      <c r="C1121" s="587" t="s">
        <v>2334</v>
      </c>
      <c r="D1121" s="606">
        <v>102004</v>
      </c>
      <c r="E1121" s="606" t="s">
        <v>2248</v>
      </c>
      <c r="F1121" s="588" t="s">
        <v>2238</v>
      </c>
      <c r="G1121" s="589"/>
      <c r="H1121" s="590">
        <v>45709</v>
      </c>
      <c r="I1121" s="588" t="s">
        <v>1585</v>
      </c>
      <c r="J1121" s="591">
        <v>1</v>
      </c>
      <c r="K1121" s="642">
        <v>0.5</v>
      </c>
      <c r="L1121" s="646">
        <v>0.5</v>
      </c>
    </row>
    <row r="1122" spans="3:12" hidden="1">
      <c r="C1122" s="587" t="s">
        <v>2334</v>
      </c>
      <c r="D1122" s="606">
        <v>102004</v>
      </c>
      <c r="E1122" s="606" t="s">
        <v>2248</v>
      </c>
      <c r="F1122" s="588" t="s">
        <v>2238</v>
      </c>
      <c r="G1122" s="589"/>
      <c r="H1122" s="590">
        <v>45714</v>
      </c>
      <c r="I1122" s="588" t="s">
        <v>1585</v>
      </c>
      <c r="J1122" s="591">
        <v>1</v>
      </c>
      <c r="K1122" s="642">
        <v>0.5</v>
      </c>
      <c r="L1122" s="646">
        <v>0.5</v>
      </c>
    </row>
    <row r="1123" spans="3:12" hidden="1">
      <c r="C1123" s="587" t="s">
        <v>2334</v>
      </c>
      <c r="D1123" s="606">
        <v>102004</v>
      </c>
      <c r="E1123" s="606" t="s">
        <v>2248</v>
      </c>
      <c r="F1123" s="588" t="s">
        <v>2238</v>
      </c>
      <c r="G1123" s="589"/>
      <c r="H1123" s="590">
        <v>45716</v>
      </c>
      <c r="I1123" s="588" t="s">
        <v>1585</v>
      </c>
      <c r="J1123" s="591">
        <v>1</v>
      </c>
      <c r="K1123" s="642">
        <v>0.5</v>
      </c>
      <c r="L1123" s="646">
        <v>0.5</v>
      </c>
    </row>
    <row r="1124" spans="3:12" hidden="1">
      <c r="C1124" s="587" t="s">
        <v>2334</v>
      </c>
      <c r="D1124" s="606">
        <v>102004</v>
      </c>
      <c r="E1124" s="606" t="s">
        <v>2248</v>
      </c>
      <c r="F1124" s="588" t="s">
        <v>2238</v>
      </c>
      <c r="G1124" s="589"/>
      <c r="H1124" s="590">
        <v>45720</v>
      </c>
      <c r="I1124" s="588" t="s">
        <v>1585</v>
      </c>
      <c r="J1124" s="591">
        <v>1</v>
      </c>
      <c r="K1124" s="642">
        <v>0.5</v>
      </c>
      <c r="L1124" s="646">
        <v>0.5</v>
      </c>
    </row>
    <row r="1125" spans="3:12" hidden="1">
      <c r="C1125" s="587" t="s">
        <v>2334</v>
      </c>
      <c r="D1125" s="606">
        <v>102004</v>
      </c>
      <c r="E1125" s="606" t="s">
        <v>2248</v>
      </c>
      <c r="F1125" s="588" t="s">
        <v>2238</v>
      </c>
      <c r="G1125" s="589"/>
      <c r="H1125" s="590">
        <v>45730</v>
      </c>
      <c r="I1125" s="588" t="s">
        <v>1585</v>
      </c>
      <c r="J1125" s="591">
        <v>1</v>
      </c>
      <c r="K1125" s="642">
        <v>0.5</v>
      </c>
      <c r="L1125" s="646">
        <v>0.5</v>
      </c>
    </row>
    <row r="1126" spans="3:12" hidden="1">
      <c r="C1126" s="587" t="s">
        <v>2334</v>
      </c>
      <c r="D1126" s="606">
        <v>102004</v>
      </c>
      <c r="E1126" s="606" t="s">
        <v>2248</v>
      </c>
      <c r="F1126" s="588" t="s">
        <v>2238</v>
      </c>
      <c r="G1126" s="589"/>
      <c r="H1126" s="590">
        <v>45739</v>
      </c>
      <c r="I1126" s="588" t="s">
        <v>1585</v>
      </c>
      <c r="J1126" s="591">
        <v>1</v>
      </c>
      <c r="K1126" s="642">
        <v>0.5</v>
      </c>
      <c r="L1126" s="646">
        <v>0.5</v>
      </c>
    </row>
    <row r="1127" spans="3:12" hidden="1">
      <c r="C1127" s="587" t="s">
        <v>2334</v>
      </c>
      <c r="D1127" s="606">
        <v>102004</v>
      </c>
      <c r="E1127" s="606" t="s">
        <v>2248</v>
      </c>
      <c r="F1127" s="588" t="s">
        <v>2238</v>
      </c>
      <c r="G1127" s="589"/>
      <c r="H1127" s="590">
        <v>45767</v>
      </c>
      <c r="I1127" s="588" t="s">
        <v>1585</v>
      </c>
      <c r="J1127" s="591">
        <v>18</v>
      </c>
      <c r="K1127" s="642">
        <v>0.5</v>
      </c>
      <c r="L1127" s="646">
        <v>9</v>
      </c>
    </row>
    <row r="1128" spans="3:12" hidden="1">
      <c r="C1128" s="587" t="s">
        <v>2334</v>
      </c>
      <c r="D1128" s="606">
        <v>102004</v>
      </c>
      <c r="E1128" s="606" t="s">
        <v>2248</v>
      </c>
      <c r="F1128" s="588" t="s">
        <v>2238</v>
      </c>
      <c r="G1128" s="589"/>
      <c r="H1128" s="590">
        <v>45767</v>
      </c>
      <c r="I1128" s="588" t="s">
        <v>1585</v>
      </c>
      <c r="J1128" s="591">
        <v>2</v>
      </c>
      <c r="K1128" s="642">
        <v>0.5</v>
      </c>
      <c r="L1128" s="646">
        <v>1</v>
      </c>
    </row>
    <row r="1129" spans="3:12" hidden="1">
      <c r="C1129" s="587" t="s">
        <v>2334</v>
      </c>
      <c r="D1129" s="606">
        <v>102004</v>
      </c>
      <c r="E1129" s="606" t="s">
        <v>2248</v>
      </c>
      <c r="F1129" s="588" t="s">
        <v>2238</v>
      </c>
      <c r="G1129" s="589"/>
      <c r="H1129" s="590">
        <v>45779</v>
      </c>
      <c r="I1129" s="588" t="s">
        <v>1585</v>
      </c>
      <c r="J1129" s="591">
        <v>4</v>
      </c>
      <c r="K1129" s="642">
        <v>0.5</v>
      </c>
      <c r="L1129" s="646">
        <v>2</v>
      </c>
    </row>
    <row r="1130" spans="3:12" hidden="1">
      <c r="C1130" s="587" t="s">
        <v>2334</v>
      </c>
      <c r="D1130" s="606">
        <v>102004</v>
      </c>
      <c r="E1130" s="606" t="s">
        <v>2248</v>
      </c>
      <c r="F1130" s="588" t="s">
        <v>2238</v>
      </c>
      <c r="G1130" s="589"/>
      <c r="H1130" s="590">
        <v>45782</v>
      </c>
      <c r="I1130" s="588" t="s">
        <v>1585</v>
      </c>
      <c r="J1130" s="591">
        <v>2</v>
      </c>
      <c r="K1130" s="642">
        <v>0.5</v>
      </c>
      <c r="L1130" s="646">
        <v>1</v>
      </c>
    </row>
    <row r="1131" spans="3:12" hidden="1">
      <c r="C1131" s="587" t="s">
        <v>2334</v>
      </c>
      <c r="D1131" s="606">
        <v>102004</v>
      </c>
      <c r="E1131" s="606" t="s">
        <v>2248</v>
      </c>
      <c r="F1131" s="588" t="s">
        <v>2238</v>
      </c>
      <c r="G1131" s="589"/>
      <c r="H1131" s="590">
        <v>45784</v>
      </c>
      <c r="I1131" s="588" t="s">
        <v>1585</v>
      </c>
      <c r="J1131" s="591">
        <v>1</v>
      </c>
      <c r="K1131" s="642">
        <v>0.5</v>
      </c>
      <c r="L1131" s="646">
        <v>0.5</v>
      </c>
    </row>
    <row r="1132" spans="3:12" hidden="1">
      <c r="C1132" s="587" t="s">
        <v>2334</v>
      </c>
      <c r="D1132" s="606">
        <v>102004</v>
      </c>
      <c r="E1132" s="606" t="s">
        <v>2248</v>
      </c>
      <c r="F1132" s="588" t="s">
        <v>2238</v>
      </c>
      <c r="G1132" s="589"/>
      <c r="H1132" s="590">
        <v>45789</v>
      </c>
      <c r="I1132" s="588" t="s">
        <v>1585</v>
      </c>
      <c r="J1132" s="591">
        <v>1</v>
      </c>
      <c r="K1132" s="642">
        <v>0.5</v>
      </c>
      <c r="L1132" s="646">
        <v>0.5</v>
      </c>
    </row>
    <row r="1133" spans="3:12" hidden="1">
      <c r="C1133" s="587" t="s">
        <v>2334</v>
      </c>
      <c r="D1133" s="606">
        <v>102004</v>
      </c>
      <c r="E1133" s="606" t="s">
        <v>2248</v>
      </c>
      <c r="F1133" s="588" t="s">
        <v>2238</v>
      </c>
      <c r="G1133" s="589"/>
      <c r="H1133" s="590">
        <v>45790</v>
      </c>
      <c r="I1133" s="588" t="s">
        <v>1585</v>
      </c>
      <c r="J1133" s="591">
        <v>1</v>
      </c>
      <c r="K1133" s="642">
        <v>0.5</v>
      </c>
      <c r="L1133" s="646">
        <v>0.5</v>
      </c>
    </row>
    <row r="1134" spans="3:12" hidden="1">
      <c r="C1134" s="587" t="s">
        <v>2334</v>
      </c>
      <c r="D1134" s="606">
        <v>102004</v>
      </c>
      <c r="E1134" s="606" t="s">
        <v>2248</v>
      </c>
      <c r="F1134" s="588" t="s">
        <v>2238</v>
      </c>
      <c r="G1134" s="589"/>
      <c r="H1134" s="590">
        <v>45792</v>
      </c>
      <c r="I1134" s="588" t="s">
        <v>1585</v>
      </c>
      <c r="J1134" s="591">
        <v>6</v>
      </c>
      <c r="K1134" s="642">
        <v>0.5</v>
      </c>
      <c r="L1134" s="646">
        <v>3</v>
      </c>
    </row>
    <row r="1135" spans="3:12" hidden="1">
      <c r="C1135" s="587" t="s">
        <v>2334</v>
      </c>
      <c r="D1135" s="606">
        <v>102004</v>
      </c>
      <c r="E1135" s="606" t="s">
        <v>2248</v>
      </c>
      <c r="F1135" s="588" t="s">
        <v>2238</v>
      </c>
      <c r="G1135" s="589"/>
      <c r="H1135" s="590">
        <v>45795</v>
      </c>
      <c r="I1135" s="588" t="s">
        <v>1585</v>
      </c>
      <c r="J1135" s="591">
        <v>4</v>
      </c>
      <c r="K1135" s="642">
        <v>0.5</v>
      </c>
      <c r="L1135" s="646">
        <v>2</v>
      </c>
    </row>
    <row r="1136" spans="3:12" hidden="1">
      <c r="C1136" s="587" t="s">
        <v>2334</v>
      </c>
      <c r="D1136" s="606">
        <v>102004</v>
      </c>
      <c r="E1136" s="606" t="s">
        <v>2248</v>
      </c>
      <c r="F1136" s="588" t="s">
        <v>2238</v>
      </c>
      <c r="G1136" s="589"/>
      <c r="H1136" s="590">
        <v>45798</v>
      </c>
      <c r="I1136" s="588" t="s">
        <v>1585</v>
      </c>
      <c r="J1136" s="591">
        <v>1</v>
      </c>
      <c r="K1136" s="642">
        <v>0.5</v>
      </c>
      <c r="L1136" s="646">
        <v>0.5</v>
      </c>
    </row>
    <row r="1137" spans="3:12" hidden="1">
      <c r="C1137" s="587" t="s">
        <v>2334</v>
      </c>
      <c r="D1137" s="606">
        <v>102004</v>
      </c>
      <c r="E1137" s="606" t="s">
        <v>2248</v>
      </c>
      <c r="F1137" s="588" t="s">
        <v>2238</v>
      </c>
      <c r="G1137" s="589"/>
      <c r="H1137" s="590">
        <v>45802</v>
      </c>
      <c r="I1137" s="588" t="s">
        <v>1585</v>
      </c>
      <c r="J1137" s="591">
        <v>1</v>
      </c>
      <c r="K1137" s="642">
        <v>0.5</v>
      </c>
      <c r="L1137" s="646">
        <v>0.5</v>
      </c>
    </row>
    <row r="1138" spans="3:12" hidden="1">
      <c r="C1138" s="587" t="s">
        <v>2334</v>
      </c>
      <c r="D1138" s="606">
        <v>102004</v>
      </c>
      <c r="E1138" s="606" t="s">
        <v>2248</v>
      </c>
      <c r="F1138" s="588" t="s">
        <v>2238</v>
      </c>
      <c r="G1138" s="589"/>
      <c r="H1138" s="590">
        <v>45802</v>
      </c>
      <c r="I1138" s="588" t="s">
        <v>1585</v>
      </c>
      <c r="J1138" s="591">
        <v>6</v>
      </c>
      <c r="K1138" s="642">
        <v>0.5</v>
      </c>
      <c r="L1138" s="646">
        <v>3</v>
      </c>
    </row>
    <row r="1139" spans="3:12" hidden="1">
      <c r="C1139" s="587" t="s">
        <v>2334</v>
      </c>
      <c r="D1139" s="606">
        <v>102004</v>
      </c>
      <c r="E1139" s="606" t="s">
        <v>2248</v>
      </c>
      <c r="F1139" s="588" t="s">
        <v>2238</v>
      </c>
      <c r="G1139" s="589"/>
      <c r="H1139" s="590">
        <v>45813</v>
      </c>
      <c r="I1139" s="588" t="s">
        <v>1585</v>
      </c>
      <c r="J1139" s="591">
        <v>1</v>
      </c>
      <c r="K1139" s="642">
        <v>0.5</v>
      </c>
      <c r="L1139" s="646">
        <v>0.5</v>
      </c>
    </row>
    <row r="1140" spans="3:12" hidden="1">
      <c r="C1140" s="587" t="s">
        <v>2334</v>
      </c>
      <c r="D1140" s="606">
        <v>102004</v>
      </c>
      <c r="E1140" s="606" t="s">
        <v>2248</v>
      </c>
      <c r="F1140" s="588" t="s">
        <v>2238</v>
      </c>
      <c r="G1140" s="589"/>
      <c r="H1140" s="590">
        <v>45819</v>
      </c>
      <c r="I1140" s="588" t="s">
        <v>1585</v>
      </c>
      <c r="J1140" s="591">
        <v>3</v>
      </c>
      <c r="K1140" s="642">
        <v>0.5</v>
      </c>
      <c r="L1140" s="646">
        <v>1.5</v>
      </c>
    </row>
    <row r="1141" spans="3:12" hidden="1">
      <c r="C1141" s="587" t="s">
        <v>2334</v>
      </c>
      <c r="D1141" s="606">
        <v>102004</v>
      </c>
      <c r="E1141" s="606" t="s">
        <v>2248</v>
      </c>
      <c r="F1141" s="588" t="s">
        <v>2238</v>
      </c>
      <c r="G1141" s="592"/>
      <c r="H1141" s="590">
        <v>45819</v>
      </c>
      <c r="I1141" s="588" t="s">
        <v>1585</v>
      </c>
      <c r="J1141" s="591">
        <v>6</v>
      </c>
      <c r="K1141" s="642">
        <v>0.5</v>
      </c>
      <c r="L1141" s="646">
        <v>3</v>
      </c>
    </row>
    <row r="1142" spans="3:12" hidden="1">
      <c r="C1142" s="920" t="s">
        <v>2334</v>
      </c>
      <c r="D1142" s="923">
        <v>102004</v>
      </c>
      <c r="E1142" s="923" t="s">
        <v>2248</v>
      </c>
      <c r="F1142" s="926" t="s">
        <v>2238</v>
      </c>
      <c r="G1142" s="600"/>
      <c r="H1142" s="934">
        <v>45820</v>
      </c>
      <c r="I1142" s="926" t="s">
        <v>1585</v>
      </c>
      <c r="J1142" s="936">
        <v>5</v>
      </c>
      <c r="K1142" s="938">
        <v>0.5</v>
      </c>
      <c r="L1142" s="944">
        <v>2.5</v>
      </c>
    </row>
    <row r="1143" spans="3:12" ht="15" hidden="1" customHeight="1">
      <c r="C1143" s="582" t="s">
        <v>2334</v>
      </c>
      <c r="D1143" s="605">
        <v>102004</v>
      </c>
      <c r="E1143" s="605" t="s">
        <v>2248</v>
      </c>
      <c r="F1143" s="583" t="s">
        <v>2238</v>
      </c>
      <c r="G1143" s="929"/>
      <c r="H1143" s="585">
        <v>45823</v>
      </c>
      <c r="I1143" s="583" t="s">
        <v>1585</v>
      </c>
      <c r="J1143" s="586">
        <v>1</v>
      </c>
      <c r="K1143" s="643">
        <v>0.5</v>
      </c>
      <c r="L1143" s="645">
        <v>0.5</v>
      </c>
    </row>
    <row r="1144" spans="3:12" hidden="1">
      <c r="C1144" s="587" t="s">
        <v>2334</v>
      </c>
      <c r="D1144" s="606">
        <v>102004</v>
      </c>
      <c r="E1144" s="606" t="s">
        <v>2248</v>
      </c>
      <c r="F1144" s="588" t="s">
        <v>2238</v>
      </c>
      <c r="G1144" s="592"/>
      <c r="H1144" s="590">
        <v>45823</v>
      </c>
      <c r="I1144" s="588" t="s">
        <v>1585</v>
      </c>
      <c r="J1144" s="591">
        <v>1</v>
      </c>
      <c r="K1144" s="642">
        <v>0.5</v>
      </c>
      <c r="L1144" s="646">
        <v>0.5</v>
      </c>
    </row>
    <row r="1145" spans="3:12" hidden="1">
      <c r="C1145" s="920" t="s">
        <v>2334</v>
      </c>
      <c r="D1145" s="923">
        <v>102004</v>
      </c>
      <c r="E1145" s="923" t="s">
        <v>2248</v>
      </c>
      <c r="F1145" s="926" t="s">
        <v>2238</v>
      </c>
      <c r="G1145" s="600"/>
      <c r="H1145" s="934">
        <v>45834</v>
      </c>
      <c r="I1145" s="926" t="s">
        <v>1585</v>
      </c>
      <c r="J1145" s="936">
        <v>6</v>
      </c>
      <c r="K1145" s="938">
        <v>0.5</v>
      </c>
      <c r="L1145" s="944">
        <v>3</v>
      </c>
    </row>
    <row r="1146" spans="3:12" hidden="1">
      <c r="C1146" s="582" t="s">
        <v>2332</v>
      </c>
      <c r="D1146" s="605">
        <v>101917</v>
      </c>
      <c r="E1146" s="605" t="s">
        <v>2168</v>
      </c>
      <c r="F1146" s="583" t="s">
        <v>2238</v>
      </c>
      <c r="G1146" s="583" t="s">
        <v>2239</v>
      </c>
      <c r="H1146" s="585">
        <v>45485</v>
      </c>
      <c r="I1146" s="583" t="s">
        <v>1585</v>
      </c>
      <c r="J1146" s="586">
        <v>20</v>
      </c>
      <c r="K1146" s="586">
        <v>20</v>
      </c>
      <c r="L1146" s="636">
        <v>20</v>
      </c>
    </row>
    <row r="1147" spans="3:12" ht="15" hidden="1" customHeight="1">
      <c r="C1147" s="587" t="s">
        <v>2329</v>
      </c>
      <c r="D1147" s="606">
        <v>101851</v>
      </c>
      <c r="E1147" s="606" t="s">
        <v>2248</v>
      </c>
      <c r="F1147" s="588" t="s">
        <v>2238</v>
      </c>
      <c r="G1147" s="931" t="s">
        <v>2330</v>
      </c>
      <c r="H1147" s="590">
        <v>45507</v>
      </c>
      <c r="I1147" s="588" t="s">
        <v>1585</v>
      </c>
      <c r="J1147" s="591">
        <v>1</v>
      </c>
      <c r="K1147" s="642">
        <v>0.5</v>
      </c>
      <c r="L1147" s="646">
        <v>0.5</v>
      </c>
    </row>
    <row r="1148" spans="3:12" hidden="1">
      <c r="C1148" s="587" t="s">
        <v>2329</v>
      </c>
      <c r="D1148" s="606">
        <v>101851</v>
      </c>
      <c r="E1148" s="606" t="s">
        <v>2248</v>
      </c>
      <c r="F1148" s="588" t="s">
        <v>2238</v>
      </c>
      <c r="G1148" s="589"/>
      <c r="H1148" s="590">
        <v>45509</v>
      </c>
      <c r="I1148" s="588" t="s">
        <v>1585</v>
      </c>
      <c r="J1148" s="591">
        <v>1</v>
      </c>
      <c r="K1148" s="642">
        <v>0.5</v>
      </c>
      <c r="L1148" s="646">
        <v>0.5</v>
      </c>
    </row>
    <row r="1149" spans="3:12" hidden="1">
      <c r="C1149" s="587" t="s">
        <v>2329</v>
      </c>
      <c r="D1149" s="606">
        <v>101851</v>
      </c>
      <c r="E1149" s="606" t="s">
        <v>2248</v>
      </c>
      <c r="F1149" s="588" t="s">
        <v>2238</v>
      </c>
      <c r="G1149" s="589"/>
      <c r="H1149" s="590">
        <v>45511</v>
      </c>
      <c r="I1149" s="588" t="s">
        <v>1585</v>
      </c>
      <c r="J1149" s="591">
        <v>1</v>
      </c>
      <c r="K1149" s="642">
        <v>0.5</v>
      </c>
      <c r="L1149" s="646">
        <v>0.5</v>
      </c>
    </row>
    <row r="1150" spans="3:12" hidden="1">
      <c r="C1150" s="587" t="s">
        <v>2329</v>
      </c>
      <c r="D1150" s="606">
        <v>101851</v>
      </c>
      <c r="E1150" s="606" t="s">
        <v>2248</v>
      </c>
      <c r="F1150" s="588" t="s">
        <v>2238</v>
      </c>
      <c r="G1150" s="589"/>
      <c r="H1150" s="590">
        <v>45574</v>
      </c>
      <c r="I1150" s="588" t="s">
        <v>1585</v>
      </c>
      <c r="J1150" s="591">
        <v>1</v>
      </c>
      <c r="K1150" s="642">
        <v>0.5</v>
      </c>
      <c r="L1150" s="646">
        <v>0.5</v>
      </c>
    </row>
    <row r="1151" spans="3:12" hidden="1">
      <c r="C1151" s="587" t="s">
        <v>2329</v>
      </c>
      <c r="D1151" s="606">
        <v>101851</v>
      </c>
      <c r="E1151" s="606" t="s">
        <v>2248</v>
      </c>
      <c r="F1151" s="588" t="s">
        <v>2238</v>
      </c>
      <c r="G1151" s="589"/>
      <c r="H1151" s="590">
        <v>45578</v>
      </c>
      <c r="I1151" s="588" t="s">
        <v>1585</v>
      </c>
      <c r="J1151" s="591">
        <v>2</v>
      </c>
      <c r="K1151" s="642">
        <v>0.5</v>
      </c>
      <c r="L1151" s="646">
        <v>1</v>
      </c>
    </row>
    <row r="1152" spans="3:12" hidden="1">
      <c r="C1152" s="587" t="s">
        <v>2329</v>
      </c>
      <c r="D1152" s="606">
        <v>101851</v>
      </c>
      <c r="E1152" s="606" t="s">
        <v>2248</v>
      </c>
      <c r="F1152" s="588" t="s">
        <v>2238</v>
      </c>
      <c r="G1152" s="589"/>
      <c r="H1152" s="590">
        <v>45618</v>
      </c>
      <c r="I1152" s="588" t="s">
        <v>1585</v>
      </c>
      <c r="J1152" s="591">
        <v>1</v>
      </c>
      <c r="K1152" s="642">
        <v>0.5</v>
      </c>
      <c r="L1152" s="646">
        <v>0.5</v>
      </c>
    </row>
    <row r="1153" spans="3:12" hidden="1">
      <c r="C1153" s="587" t="s">
        <v>2329</v>
      </c>
      <c r="D1153" s="606">
        <v>101851</v>
      </c>
      <c r="E1153" s="606" t="s">
        <v>2248</v>
      </c>
      <c r="F1153" s="588" t="s">
        <v>2238</v>
      </c>
      <c r="G1153" s="589"/>
      <c r="H1153" s="590">
        <v>45672</v>
      </c>
      <c r="I1153" s="588" t="s">
        <v>1585</v>
      </c>
      <c r="J1153" s="591">
        <v>1</v>
      </c>
      <c r="K1153" s="642">
        <v>0.5</v>
      </c>
      <c r="L1153" s="646">
        <v>0.5</v>
      </c>
    </row>
    <row r="1154" spans="3:12" hidden="1">
      <c r="C1154" s="587" t="s">
        <v>2329</v>
      </c>
      <c r="D1154" s="606">
        <v>101851</v>
      </c>
      <c r="E1154" s="606" t="s">
        <v>2248</v>
      </c>
      <c r="F1154" s="588" t="s">
        <v>2238</v>
      </c>
      <c r="G1154" s="589"/>
      <c r="H1154" s="590">
        <v>45683</v>
      </c>
      <c r="I1154" s="588" t="s">
        <v>1585</v>
      </c>
      <c r="J1154" s="591">
        <v>1</v>
      </c>
      <c r="K1154" s="642">
        <v>0.5</v>
      </c>
      <c r="L1154" s="646">
        <v>0.5</v>
      </c>
    </row>
    <row r="1155" spans="3:12" hidden="1">
      <c r="C1155" s="587" t="s">
        <v>2329</v>
      </c>
      <c r="D1155" s="606">
        <v>101851</v>
      </c>
      <c r="E1155" s="606" t="s">
        <v>2248</v>
      </c>
      <c r="F1155" s="588" t="s">
        <v>2238</v>
      </c>
      <c r="G1155" s="589"/>
      <c r="H1155" s="590">
        <v>45686</v>
      </c>
      <c r="I1155" s="588" t="s">
        <v>1585</v>
      </c>
      <c r="J1155" s="591">
        <v>1</v>
      </c>
      <c r="K1155" s="642">
        <v>0.5</v>
      </c>
      <c r="L1155" s="646">
        <v>0.5</v>
      </c>
    </row>
    <row r="1156" spans="3:12" hidden="1">
      <c r="C1156" s="587" t="s">
        <v>2329</v>
      </c>
      <c r="D1156" s="606">
        <v>101851</v>
      </c>
      <c r="E1156" s="606" t="s">
        <v>2248</v>
      </c>
      <c r="F1156" s="588" t="s">
        <v>2238</v>
      </c>
      <c r="G1156" s="589"/>
      <c r="H1156" s="590">
        <v>45717</v>
      </c>
      <c r="I1156" s="588" t="s">
        <v>1585</v>
      </c>
      <c r="J1156" s="591">
        <v>1</v>
      </c>
      <c r="K1156" s="642">
        <v>0.5</v>
      </c>
      <c r="L1156" s="646">
        <v>0.5</v>
      </c>
    </row>
    <row r="1157" spans="3:12" hidden="1">
      <c r="C1157" s="587" t="s">
        <v>2329</v>
      </c>
      <c r="D1157" s="606">
        <v>101851</v>
      </c>
      <c r="E1157" s="606" t="s">
        <v>2248</v>
      </c>
      <c r="F1157" s="588" t="s">
        <v>2238</v>
      </c>
      <c r="G1157" s="589"/>
      <c r="H1157" s="590">
        <v>45732</v>
      </c>
      <c r="I1157" s="588" t="s">
        <v>1585</v>
      </c>
      <c r="J1157" s="591">
        <v>1</v>
      </c>
      <c r="K1157" s="642">
        <v>0.5</v>
      </c>
      <c r="L1157" s="646">
        <v>0.5</v>
      </c>
    </row>
    <row r="1158" spans="3:12" hidden="1">
      <c r="C1158" s="587" t="s">
        <v>2329</v>
      </c>
      <c r="D1158" s="606">
        <v>101851</v>
      </c>
      <c r="E1158" s="606" t="s">
        <v>2248</v>
      </c>
      <c r="F1158" s="588" t="s">
        <v>2238</v>
      </c>
      <c r="G1158" s="589"/>
      <c r="H1158" s="590">
        <v>45790</v>
      </c>
      <c r="I1158" s="588" t="s">
        <v>1585</v>
      </c>
      <c r="J1158" s="591">
        <v>1</v>
      </c>
      <c r="K1158" s="642">
        <v>0.5</v>
      </c>
      <c r="L1158" s="646">
        <v>0.5</v>
      </c>
    </row>
    <row r="1159" spans="3:12" hidden="1">
      <c r="C1159" s="587" t="s">
        <v>2329</v>
      </c>
      <c r="D1159" s="606">
        <v>101851</v>
      </c>
      <c r="E1159" s="606" t="s">
        <v>2248</v>
      </c>
      <c r="F1159" s="588" t="s">
        <v>2238</v>
      </c>
      <c r="G1159" s="589"/>
      <c r="H1159" s="590">
        <v>45807</v>
      </c>
      <c r="I1159" s="588" t="s">
        <v>1585</v>
      </c>
      <c r="J1159" s="591">
        <v>1</v>
      </c>
      <c r="K1159" s="642">
        <v>0.5</v>
      </c>
      <c r="L1159" s="646">
        <v>0.5</v>
      </c>
    </row>
    <row r="1160" spans="3:12" hidden="1">
      <c r="C1160" s="587" t="s">
        <v>2329</v>
      </c>
      <c r="D1160" s="606">
        <v>101851</v>
      </c>
      <c r="E1160" s="606" t="s">
        <v>2248</v>
      </c>
      <c r="F1160" s="588" t="s">
        <v>2238</v>
      </c>
      <c r="G1160" s="589"/>
      <c r="H1160" s="590">
        <v>45809</v>
      </c>
      <c r="I1160" s="588" t="s">
        <v>1585</v>
      </c>
      <c r="J1160" s="591">
        <v>1</v>
      </c>
      <c r="K1160" s="642">
        <v>0.5</v>
      </c>
      <c r="L1160" s="646">
        <v>0.5</v>
      </c>
    </row>
    <row r="1161" spans="3:12" hidden="1">
      <c r="C1161" s="587" t="s">
        <v>2329</v>
      </c>
      <c r="D1161" s="606">
        <v>101851</v>
      </c>
      <c r="E1161" s="606" t="s">
        <v>2248</v>
      </c>
      <c r="F1161" s="588" t="s">
        <v>2238</v>
      </c>
      <c r="G1161" s="589"/>
      <c r="H1161" s="590">
        <v>45835</v>
      </c>
      <c r="I1161" s="588" t="s">
        <v>1585</v>
      </c>
      <c r="J1161" s="591">
        <v>1</v>
      </c>
      <c r="K1161" s="642">
        <v>0.5</v>
      </c>
      <c r="L1161" s="646">
        <v>0.5</v>
      </c>
    </row>
    <row r="1162" spans="3:12" ht="15" hidden="1" customHeight="1">
      <c r="C1162" s="587" t="s">
        <v>2326</v>
      </c>
      <c r="D1162" s="606">
        <v>101847</v>
      </c>
      <c r="E1162" s="606" t="s">
        <v>2248</v>
      </c>
      <c r="F1162" s="588" t="s">
        <v>2238</v>
      </c>
      <c r="G1162" s="931" t="s">
        <v>2327</v>
      </c>
      <c r="H1162" s="590">
        <v>45514</v>
      </c>
      <c r="I1162" s="588" t="s">
        <v>1585</v>
      </c>
      <c r="J1162" s="591">
        <v>1</v>
      </c>
      <c r="K1162" s="642">
        <v>0.3</v>
      </c>
      <c r="L1162" s="646">
        <v>0.3</v>
      </c>
    </row>
    <row r="1163" spans="3:12" hidden="1">
      <c r="C1163" s="587" t="s">
        <v>2326</v>
      </c>
      <c r="D1163" s="606">
        <v>101847</v>
      </c>
      <c r="E1163" s="606" t="s">
        <v>2248</v>
      </c>
      <c r="F1163" s="588" t="s">
        <v>2238</v>
      </c>
      <c r="G1163" s="589"/>
      <c r="H1163" s="590">
        <v>45558</v>
      </c>
      <c r="I1163" s="588" t="s">
        <v>1585</v>
      </c>
      <c r="J1163" s="591">
        <v>1</v>
      </c>
      <c r="K1163" s="642">
        <v>0.3</v>
      </c>
      <c r="L1163" s="646">
        <v>0.3</v>
      </c>
    </row>
    <row r="1164" spans="3:12" hidden="1">
      <c r="C1164" s="587" t="s">
        <v>2326</v>
      </c>
      <c r="D1164" s="606">
        <v>101847</v>
      </c>
      <c r="E1164" s="606" t="s">
        <v>2248</v>
      </c>
      <c r="F1164" s="588" t="s">
        <v>2238</v>
      </c>
      <c r="G1164" s="589"/>
      <c r="H1164" s="590">
        <v>45569</v>
      </c>
      <c r="I1164" s="588" t="s">
        <v>1585</v>
      </c>
      <c r="J1164" s="591">
        <v>1</v>
      </c>
      <c r="K1164" s="642">
        <v>0.3</v>
      </c>
      <c r="L1164" s="646">
        <v>0.3</v>
      </c>
    </row>
    <row r="1165" spans="3:12" hidden="1">
      <c r="C1165" s="587" t="s">
        <v>2326</v>
      </c>
      <c r="D1165" s="606">
        <v>101847</v>
      </c>
      <c r="E1165" s="606" t="s">
        <v>2248</v>
      </c>
      <c r="F1165" s="588" t="s">
        <v>2238</v>
      </c>
      <c r="G1165" s="589"/>
      <c r="H1165" s="590">
        <v>45668</v>
      </c>
      <c r="I1165" s="588" t="s">
        <v>1585</v>
      </c>
      <c r="J1165" s="591">
        <v>2</v>
      </c>
      <c r="K1165" s="642">
        <v>0.3</v>
      </c>
      <c r="L1165" s="646">
        <v>0.6</v>
      </c>
    </row>
    <row r="1166" spans="3:12" hidden="1">
      <c r="C1166" s="587" t="s">
        <v>2326</v>
      </c>
      <c r="D1166" s="606">
        <v>101847</v>
      </c>
      <c r="E1166" s="606" t="s">
        <v>2248</v>
      </c>
      <c r="F1166" s="588" t="s">
        <v>2238</v>
      </c>
      <c r="G1166" s="589"/>
      <c r="H1166" s="590">
        <v>45709</v>
      </c>
      <c r="I1166" s="588" t="s">
        <v>1585</v>
      </c>
      <c r="J1166" s="591">
        <v>1</v>
      </c>
      <c r="K1166" s="642">
        <v>0.3</v>
      </c>
      <c r="L1166" s="646">
        <v>0.3</v>
      </c>
    </row>
    <row r="1167" spans="3:12" hidden="1">
      <c r="C1167" s="587" t="s">
        <v>2326</v>
      </c>
      <c r="D1167" s="606">
        <v>101847</v>
      </c>
      <c r="E1167" s="606" t="s">
        <v>2248</v>
      </c>
      <c r="F1167" s="588" t="s">
        <v>2238</v>
      </c>
      <c r="G1167" s="589"/>
      <c r="H1167" s="590">
        <v>45770</v>
      </c>
      <c r="I1167" s="588" t="s">
        <v>1585</v>
      </c>
      <c r="J1167" s="591">
        <v>2</v>
      </c>
      <c r="K1167" s="642">
        <v>0.3</v>
      </c>
      <c r="L1167" s="646">
        <v>0.6</v>
      </c>
    </row>
    <row r="1168" spans="3:12" hidden="1">
      <c r="C1168" s="587" t="s">
        <v>2326</v>
      </c>
      <c r="D1168" s="606">
        <v>101847</v>
      </c>
      <c r="E1168" s="606" t="s">
        <v>2248</v>
      </c>
      <c r="F1168" s="588" t="s">
        <v>2238</v>
      </c>
      <c r="G1168" s="589"/>
      <c r="H1168" s="590">
        <v>45808</v>
      </c>
      <c r="I1168" s="588" t="s">
        <v>1585</v>
      </c>
      <c r="J1168" s="591">
        <v>1</v>
      </c>
      <c r="K1168" s="642">
        <v>0.3</v>
      </c>
      <c r="L1168" s="646">
        <v>0.3</v>
      </c>
    </row>
    <row r="1169" spans="3:12" hidden="1">
      <c r="C1169" s="587" t="s">
        <v>2326</v>
      </c>
      <c r="D1169" s="606">
        <v>101847</v>
      </c>
      <c r="E1169" s="606" t="s">
        <v>2248</v>
      </c>
      <c r="F1169" s="588" t="s">
        <v>2238</v>
      </c>
      <c r="G1169" s="589"/>
      <c r="H1169" s="590">
        <v>45820</v>
      </c>
      <c r="I1169" s="588" t="s">
        <v>1585</v>
      </c>
      <c r="J1169" s="591">
        <v>1</v>
      </c>
      <c r="K1169" s="642">
        <v>0.3</v>
      </c>
      <c r="L1169" s="646">
        <v>0.3</v>
      </c>
    </row>
    <row r="1170" spans="3:12" hidden="1">
      <c r="C1170" s="587" t="s">
        <v>2326</v>
      </c>
      <c r="D1170" s="606">
        <v>101847</v>
      </c>
      <c r="E1170" s="606" t="s">
        <v>2248</v>
      </c>
      <c r="F1170" s="588" t="s">
        <v>2238</v>
      </c>
      <c r="G1170" s="589"/>
      <c r="H1170" s="590">
        <v>45821</v>
      </c>
      <c r="I1170" s="588" t="s">
        <v>1585</v>
      </c>
      <c r="J1170" s="591">
        <v>5</v>
      </c>
      <c r="K1170" s="642">
        <v>0.3</v>
      </c>
      <c r="L1170" s="646">
        <v>1.5</v>
      </c>
    </row>
    <row r="1171" spans="3:12" ht="15" hidden="1" customHeight="1">
      <c r="C1171" s="587" t="s">
        <v>2324</v>
      </c>
      <c r="D1171" s="606">
        <v>101743</v>
      </c>
      <c r="E1171" s="606" t="s">
        <v>2237</v>
      </c>
      <c r="F1171" s="588" t="s">
        <v>2238</v>
      </c>
      <c r="G1171" s="930" t="s">
        <v>2239</v>
      </c>
      <c r="H1171" s="590">
        <v>45646</v>
      </c>
      <c r="I1171" s="588" t="s">
        <v>1585</v>
      </c>
      <c r="J1171" s="591">
        <v>1</v>
      </c>
      <c r="K1171" s="591">
        <v>18</v>
      </c>
      <c r="L1171" s="637">
        <v>18</v>
      </c>
    </row>
    <row r="1172" spans="3:12" ht="15" hidden="1" customHeight="1">
      <c r="C1172" s="587" t="s">
        <v>2321</v>
      </c>
      <c r="D1172" s="606">
        <v>101673</v>
      </c>
      <c r="E1172" s="606" t="s">
        <v>2288</v>
      </c>
      <c r="F1172" s="588" t="s">
        <v>2322</v>
      </c>
      <c r="G1172" s="931" t="s">
        <v>615</v>
      </c>
      <c r="H1172" s="590">
        <v>45504</v>
      </c>
      <c r="I1172" s="588" t="s">
        <v>1585</v>
      </c>
      <c r="J1172" s="591">
        <v>672.94</v>
      </c>
      <c r="K1172" s="591">
        <v>1000</v>
      </c>
      <c r="L1172" s="637">
        <v>672940</v>
      </c>
    </row>
    <row r="1173" spans="3:12" hidden="1">
      <c r="C1173" s="587" t="s">
        <v>2321</v>
      </c>
      <c r="D1173" s="606">
        <v>101673</v>
      </c>
      <c r="E1173" s="606" t="s">
        <v>2288</v>
      </c>
      <c r="F1173" s="588" t="s">
        <v>2322</v>
      </c>
      <c r="G1173" s="589"/>
      <c r="H1173" s="590">
        <v>45535</v>
      </c>
      <c r="I1173" s="588" t="s">
        <v>1585</v>
      </c>
      <c r="J1173" s="591">
        <v>0.42</v>
      </c>
      <c r="K1173" s="591">
        <v>1000</v>
      </c>
      <c r="L1173" s="637">
        <v>420</v>
      </c>
    </row>
    <row r="1174" spans="3:12" hidden="1">
      <c r="C1174" s="587" t="s">
        <v>2321</v>
      </c>
      <c r="D1174" s="606">
        <v>101673</v>
      </c>
      <c r="E1174" s="606" t="s">
        <v>2288</v>
      </c>
      <c r="F1174" s="588" t="s">
        <v>2322</v>
      </c>
      <c r="G1174" s="589"/>
      <c r="H1174" s="590">
        <v>45535</v>
      </c>
      <c r="I1174" s="588" t="s">
        <v>1585</v>
      </c>
      <c r="J1174" s="591">
        <v>674.89</v>
      </c>
      <c r="K1174" s="591">
        <v>1000</v>
      </c>
      <c r="L1174" s="637">
        <v>674890</v>
      </c>
    </row>
    <row r="1175" spans="3:12" hidden="1">
      <c r="C1175" s="587" t="s">
        <v>2321</v>
      </c>
      <c r="D1175" s="606">
        <v>101673</v>
      </c>
      <c r="E1175" s="606" t="s">
        <v>2288</v>
      </c>
      <c r="F1175" s="588" t="s">
        <v>2322</v>
      </c>
      <c r="G1175" s="589"/>
      <c r="H1175" s="590">
        <v>45565</v>
      </c>
      <c r="I1175" s="588" t="s">
        <v>1585</v>
      </c>
      <c r="J1175" s="591">
        <v>651.03</v>
      </c>
      <c r="K1175" s="591">
        <v>1000</v>
      </c>
      <c r="L1175" s="637">
        <v>651030</v>
      </c>
    </row>
    <row r="1176" spans="3:12" hidden="1">
      <c r="C1176" s="587" t="s">
        <v>2321</v>
      </c>
      <c r="D1176" s="606">
        <v>101673</v>
      </c>
      <c r="E1176" s="606" t="s">
        <v>2288</v>
      </c>
      <c r="F1176" s="588" t="s">
        <v>2322</v>
      </c>
      <c r="G1176" s="589"/>
      <c r="H1176" s="590">
        <v>45596</v>
      </c>
      <c r="I1176" s="588" t="s">
        <v>1585</v>
      </c>
      <c r="J1176" s="642">
        <v>0.3</v>
      </c>
      <c r="K1176" s="591">
        <v>1000</v>
      </c>
      <c r="L1176" s="637">
        <v>300</v>
      </c>
    </row>
    <row r="1177" spans="3:12" hidden="1">
      <c r="C1177" s="587" t="s">
        <v>2321</v>
      </c>
      <c r="D1177" s="606">
        <v>101673</v>
      </c>
      <c r="E1177" s="606" t="s">
        <v>2288</v>
      </c>
      <c r="F1177" s="588" t="s">
        <v>2322</v>
      </c>
      <c r="G1177" s="589"/>
      <c r="H1177" s="590">
        <v>45596</v>
      </c>
      <c r="I1177" s="588" t="s">
        <v>1585</v>
      </c>
      <c r="J1177" s="591">
        <v>732.98</v>
      </c>
      <c r="K1177" s="591">
        <v>1000</v>
      </c>
      <c r="L1177" s="637">
        <v>732980</v>
      </c>
    </row>
    <row r="1178" spans="3:12" hidden="1">
      <c r="C1178" s="587" t="s">
        <v>2321</v>
      </c>
      <c r="D1178" s="606">
        <v>101673</v>
      </c>
      <c r="E1178" s="606" t="s">
        <v>2288</v>
      </c>
      <c r="F1178" s="588" t="s">
        <v>2322</v>
      </c>
      <c r="G1178" s="589"/>
      <c r="H1178" s="590">
        <v>45626</v>
      </c>
      <c r="I1178" s="588" t="s">
        <v>1585</v>
      </c>
      <c r="J1178" s="591">
        <v>794.21</v>
      </c>
      <c r="K1178" s="591">
        <v>1000</v>
      </c>
      <c r="L1178" s="637">
        <v>794210</v>
      </c>
    </row>
    <row r="1179" spans="3:12" hidden="1">
      <c r="C1179" s="587" t="s">
        <v>2321</v>
      </c>
      <c r="D1179" s="606">
        <v>101673</v>
      </c>
      <c r="E1179" s="606" t="s">
        <v>2288</v>
      </c>
      <c r="F1179" s="588" t="s">
        <v>2322</v>
      </c>
      <c r="G1179" s="589"/>
      <c r="H1179" s="590">
        <v>45657</v>
      </c>
      <c r="I1179" s="588" t="s">
        <v>1585</v>
      </c>
      <c r="J1179" s="591">
        <v>860.12</v>
      </c>
      <c r="K1179" s="591">
        <v>1000</v>
      </c>
      <c r="L1179" s="637">
        <v>860120</v>
      </c>
    </row>
    <row r="1180" spans="3:12" hidden="1">
      <c r="C1180" s="587" t="s">
        <v>2321</v>
      </c>
      <c r="D1180" s="606">
        <v>101673</v>
      </c>
      <c r="E1180" s="606" t="s">
        <v>2288</v>
      </c>
      <c r="F1180" s="588" t="s">
        <v>2322</v>
      </c>
      <c r="G1180" s="589"/>
      <c r="H1180" s="590">
        <v>45688</v>
      </c>
      <c r="I1180" s="588" t="s">
        <v>1585</v>
      </c>
      <c r="J1180" s="591">
        <v>808.39</v>
      </c>
      <c r="K1180" s="591">
        <v>1000</v>
      </c>
      <c r="L1180" s="637">
        <v>808390</v>
      </c>
    </row>
    <row r="1181" spans="3:12" hidden="1">
      <c r="C1181" s="587" t="s">
        <v>2321</v>
      </c>
      <c r="D1181" s="606">
        <v>101673</v>
      </c>
      <c r="E1181" s="606" t="s">
        <v>2288</v>
      </c>
      <c r="F1181" s="588" t="s">
        <v>2322</v>
      </c>
      <c r="G1181" s="589"/>
      <c r="H1181" s="590">
        <v>45716</v>
      </c>
      <c r="I1181" s="588" t="s">
        <v>1585</v>
      </c>
      <c r="J1181" s="591">
        <v>557.37</v>
      </c>
      <c r="K1181" s="591">
        <v>1000</v>
      </c>
      <c r="L1181" s="637">
        <v>557370</v>
      </c>
    </row>
    <row r="1182" spans="3:12" hidden="1">
      <c r="C1182" s="587" t="s">
        <v>2321</v>
      </c>
      <c r="D1182" s="606">
        <v>101673</v>
      </c>
      <c r="E1182" s="606" t="s">
        <v>2288</v>
      </c>
      <c r="F1182" s="588" t="s">
        <v>2322</v>
      </c>
      <c r="G1182" s="589"/>
      <c r="H1182" s="590">
        <v>45747</v>
      </c>
      <c r="I1182" s="588" t="s">
        <v>1585</v>
      </c>
      <c r="J1182" s="591">
        <v>690.35</v>
      </c>
      <c r="K1182" s="591">
        <v>1000</v>
      </c>
      <c r="L1182" s="637">
        <v>690350</v>
      </c>
    </row>
    <row r="1183" spans="3:12" hidden="1">
      <c r="C1183" s="587" t="s">
        <v>2321</v>
      </c>
      <c r="D1183" s="606">
        <v>101673</v>
      </c>
      <c r="E1183" s="606" t="s">
        <v>2288</v>
      </c>
      <c r="F1183" s="588" t="s">
        <v>2322</v>
      </c>
      <c r="G1183" s="589"/>
      <c r="H1183" s="590">
        <v>45777</v>
      </c>
      <c r="I1183" s="588" t="s">
        <v>1585</v>
      </c>
      <c r="J1183" s="591">
        <v>662.51</v>
      </c>
      <c r="K1183" s="591">
        <v>1000</v>
      </c>
      <c r="L1183" s="637">
        <v>662510</v>
      </c>
    </row>
    <row r="1184" spans="3:12" hidden="1">
      <c r="C1184" s="587" t="s">
        <v>2321</v>
      </c>
      <c r="D1184" s="606">
        <v>101673</v>
      </c>
      <c r="E1184" s="606" t="s">
        <v>2288</v>
      </c>
      <c r="F1184" s="588" t="s">
        <v>2322</v>
      </c>
      <c r="G1184" s="589"/>
      <c r="H1184" s="590">
        <v>45808</v>
      </c>
      <c r="I1184" s="588" t="s">
        <v>1585</v>
      </c>
      <c r="J1184" s="591">
        <v>496.03</v>
      </c>
      <c r="K1184" s="591">
        <v>1000</v>
      </c>
      <c r="L1184" s="637">
        <v>496030</v>
      </c>
    </row>
    <row r="1185" spans="3:12" hidden="1">
      <c r="C1185" s="587" t="s">
        <v>2321</v>
      </c>
      <c r="D1185" s="606">
        <v>101673</v>
      </c>
      <c r="E1185" s="606" t="s">
        <v>2288</v>
      </c>
      <c r="F1185" s="588" t="s">
        <v>2322</v>
      </c>
      <c r="G1185" s="589"/>
      <c r="H1185" s="590">
        <v>45838</v>
      </c>
      <c r="I1185" s="588" t="s">
        <v>1585</v>
      </c>
      <c r="J1185" s="591">
        <v>647.04999999999995</v>
      </c>
      <c r="K1185" s="591">
        <v>1000</v>
      </c>
      <c r="L1185" s="637">
        <v>647050</v>
      </c>
    </row>
    <row r="1186" spans="3:12" ht="15" hidden="1" customHeight="1">
      <c r="C1186" s="587" t="s">
        <v>2319</v>
      </c>
      <c r="D1186" s="606">
        <v>101611</v>
      </c>
      <c r="E1186" s="606" t="s">
        <v>2249</v>
      </c>
      <c r="F1186" s="588" t="s">
        <v>2238</v>
      </c>
      <c r="G1186" s="588" t="s">
        <v>2239</v>
      </c>
      <c r="H1186" s="590">
        <v>45721</v>
      </c>
      <c r="I1186" s="588" t="s">
        <v>1585</v>
      </c>
      <c r="J1186" s="591">
        <v>1</v>
      </c>
      <c r="K1186" s="591">
        <v>20</v>
      </c>
      <c r="L1186" s="637">
        <v>20</v>
      </c>
    </row>
    <row r="1187" spans="3:12" ht="15" hidden="1" customHeight="1">
      <c r="C1187" s="920" t="s">
        <v>2317</v>
      </c>
      <c r="D1187" s="923">
        <v>101609</v>
      </c>
      <c r="E1187" s="923" t="s">
        <v>2249</v>
      </c>
      <c r="F1187" s="926" t="s">
        <v>2238</v>
      </c>
      <c r="G1187" s="933" t="s">
        <v>2239</v>
      </c>
      <c r="H1187" s="934">
        <v>45671</v>
      </c>
      <c r="I1187" s="926" t="s">
        <v>1585</v>
      </c>
      <c r="J1187" s="936">
        <v>1</v>
      </c>
      <c r="K1187" s="936">
        <v>209</v>
      </c>
      <c r="L1187" s="942">
        <v>209</v>
      </c>
    </row>
    <row r="1188" spans="3:12" ht="15" hidden="1" customHeight="1">
      <c r="C1188" s="582" t="s">
        <v>2317</v>
      </c>
      <c r="D1188" s="605">
        <v>101609</v>
      </c>
      <c r="E1188" s="605" t="s">
        <v>2249</v>
      </c>
      <c r="F1188" s="583" t="s">
        <v>2238</v>
      </c>
      <c r="G1188" s="929"/>
      <c r="H1188" s="585">
        <v>45671</v>
      </c>
      <c r="I1188" s="583" t="s">
        <v>1585</v>
      </c>
      <c r="J1188" s="586">
        <v>1</v>
      </c>
      <c r="K1188" s="586">
        <v>209</v>
      </c>
      <c r="L1188" s="636">
        <v>209</v>
      </c>
    </row>
    <row r="1189" spans="3:12" hidden="1">
      <c r="C1189" s="587" t="s">
        <v>2317</v>
      </c>
      <c r="D1189" s="606">
        <v>101609</v>
      </c>
      <c r="E1189" s="606" t="s">
        <v>2249</v>
      </c>
      <c r="F1189" s="588" t="s">
        <v>2238</v>
      </c>
      <c r="G1189" s="589"/>
      <c r="H1189" s="590">
        <v>45716</v>
      </c>
      <c r="I1189" s="588" t="s">
        <v>1585</v>
      </c>
      <c r="J1189" s="591">
        <v>2</v>
      </c>
      <c r="K1189" s="591">
        <v>209</v>
      </c>
      <c r="L1189" s="637">
        <v>418</v>
      </c>
    </row>
    <row r="1190" spans="3:12" hidden="1">
      <c r="C1190" s="587" t="s">
        <v>2317</v>
      </c>
      <c r="D1190" s="606">
        <v>101609</v>
      </c>
      <c r="E1190" s="606" t="s">
        <v>2249</v>
      </c>
      <c r="F1190" s="588" t="s">
        <v>2238</v>
      </c>
      <c r="G1190" s="589"/>
      <c r="H1190" s="590">
        <v>45824</v>
      </c>
      <c r="I1190" s="588" t="s">
        <v>1585</v>
      </c>
      <c r="J1190" s="591">
        <v>2</v>
      </c>
      <c r="K1190" s="591">
        <v>209</v>
      </c>
      <c r="L1190" s="637">
        <v>418</v>
      </c>
    </row>
    <row r="1191" spans="3:12" ht="15" hidden="1" customHeight="1">
      <c r="C1191" s="587" t="s">
        <v>2315</v>
      </c>
      <c r="D1191" s="606">
        <v>101608</v>
      </c>
      <c r="E1191" s="606" t="s">
        <v>2243</v>
      </c>
      <c r="F1191" s="588" t="s">
        <v>2238</v>
      </c>
      <c r="G1191" s="931" t="s">
        <v>2239</v>
      </c>
      <c r="H1191" s="590">
        <v>45514</v>
      </c>
      <c r="I1191" s="588" t="s">
        <v>1585</v>
      </c>
      <c r="J1191" s="591">
        <v>3</v>
      </c>
      <c r="K1191" s="591">
        <v>209</v>
      </c>
      <c r="L1191" s="637">
        <v>627</v>
      </c>
    </row>
    <row r="1192" spans="3:12" hidden="1">
      <c r="C1192" s="587" t="s">
        <v>2315</v>
      </c>
      <c r="D1192" s="606">
        <v>101608</v>
      </c>
      <c r="E1192" s="606" t="s">
        <v>2243</v>
      </c>
      <c r="F1192" s="588" t="s">
        <v>2238</v>
      </c>
      <c r="G1192" s="589"/>
      <c r="H1192" s="590">
        <v>45679</v>
      </c>
      <c r="I1192" s="588" t="s">
        <v>1585</v>
      </c>
      <c r="J1192" s="591">
        <v>4</v>
      </c>
      <c r="K1192" s="591">
        <v>209</v>
      </c>
      <c r="L1192" s="637">
        <v>836</v>
      </c>
    </row>
    <row r="1193" spans="3:12" hidden="1">
      <c r="C1193" s="587" t="s">
        <v>2315</v>
      </c>
      <c r="D1193" s="606">
        <v>101608</v>
      </c>
      <c r="E1193" s="606" t="s">
        <v>2243</v>
      </c>
      <c r="F1193" s="588" t="s">
        <v>2238</v>
      </c>
      <c r="G1193" s="589"/>
      <c r="H1193" s="590">
        <v>45721</v>
      </c>
      <c r="I1193" s="588" t="s">
        <v>1585</v>
      </c>
      <c r="J1193" s="591">
        <v>1</v>
      </c>
      <c r="K1193" s="591">
        <v>209</v>
      </c>
      <c r="L1193" s="637">
        <v>209</v>
      </c>
    </row>
    <row r="1194" spans="3:12" hidden="1">
      <c r="C1194" s="587" t="s">
        <v>2315</v>
      </c>
      <c r="D1194" s="606">
        <v>101608</v>
      </c>
      <c r="E1194" s="606" t="s">
        <v>2243</v>
      </c>
      <c r="F1194" s="588" t="s">
        <v>2238</v>
      </c>
      <c r="G1194" s="589"/>
      <c r="H1194" s="590">
        <v>45817</v>
      </c>
      <c r="I1194" s="588" t="s">
        <v>1585</v>
      </c>
      <c r="J1194" s="591">
        <v>1</v>
      </c>
      <c r="K1194" s="591">
        <v>209</v>
      </c>
      <c r="L1194" s="637">
        <v>209</v>
      </c>
    </row>
    <row r="1195" spans="3:12" hidden="1">
      <c r="C1195" s="587" t="s">
        <v>2315</v>
      </c>
      <c r="D1195" s="606">
        <v>101608</v>
      </c>
      <c r="E1195" s="606" t="s">
        <v>2243</v>
      </c>
      <c r="F1195" s="588" t="s">
        <v>2238</v>
      </c>
      <c r="G1195" s="589"/>
      <c r="H1195" s="590">
        <v>45817</v>
      </c>
      <c r="I1195" s="588" t="s">
        <v>1585</v>
      </c>
      <c r="J1195" s="591">
        <v>3</v>
      </c>
      <c r="K1195" s="591">
        <v>209</v>
      </c>
      <c r="L1195" s="637">
        <v>627</v>
      </c>
    </row>
    <row r="1196" spans="3:12" hidden="1">
      <c r="C1196" s="587" t="s">
        <v>2315</v>
      </c>
      <c r="D1196" s="606">
        <v>101608</v>
      </c>
      <c r="E1196" s="606" t="s">
        <v>2243</v>
      </c>
      <c r="F1196" s="588" t="s">
        <v>2238</v>
      </c>
      <c r="G1196" s="589"/>
      <c r="H1196" s="590">
        <v>45821</v>
      </c>
      <c r="I1196" s="588" t="s">
        <v>1585</v>
      </c>
      <c r="J1196" s="591">
        <v>2</v>
      </c>
      <c r="K1196" s="591">
        <v>209</v>
      </c>
      <c r="L1196" s="637">
        <v>418</v>
      </c>
    </row>
    <row r="1197" spans="3:12" hidden="1">
      <c r="C1197" s="587" t="s">
        <v>2315</v>
      </c>
      <c r="D1197" s="606">
        <v>101608</v>
      </c>
      <c r="E1197" s="606" t="s">
        <v>2243</v>
      </c>
      <c r="F1197" s="588" t="s">
        <v>2238</v>
      </c>
      <c r="G1197" s="589"/>
      <c r="H1197" s="590">
        <v>45832</v>
      </c>
      <c r="I1197" s="588" t="s">
        <v>1585</v>
      </c>
      <c r="J1197" s="591">
        <v>3</v>
      </c>
      <c r="K1197" s="591">
        <v>209</v>
      </c>
      <c r="L1197" s="637">
        <v>627</v>
      </c>
    </row>
    <row r="1198" spans="3:12" ht="15" hidden="1" customHeight="1">
      <c r="C1198" s="587" t="s">
        <v>2313</v>
      </c>
      <c r="D1198" s="606">
        <v>101607</v>
      </c>
      <c r="E1198" s="606" t="s">
        <v>2243</v>
      </c>
      <c r="F1198" s="588" t="s">
        <v>2238</v>
      </c>
      <c r="G1198" s="931" t="s">
        <v>2239</v>
      </c>
      <c r="H1198" s="590">
        <v>45487</v>
      </c>
      <c r="I1198" s="588" t="s">
        <v>1585</v>
      </c>
      <c r="J1198" s="591">
        <v>1</v>
      </c>
      <c r="K1198" s="591">
        <v>20</v>
      </c>
      <c r="L1198" s="637">
        <v>20</v>
      </c>
    </row>
    <row r="1199" spans="3:12" hidden="1">
      <c r="C1199" s="587" t="s">
        <v>2313</v>
      </c>
      <c r="D1199" s="606">
        <v>101607</v>
      </c>
      <c r="E1199" s="606" t="s">
        <v>2243</v>
      </c>
      <c r="F1199" s="588" t="s">
        <v>2238</v>
      </c>
      <c r="G1199" s="592"/>
      <c r="H1199" s="590">
        <v>45646</v>
      </c>
      <c r="I1199" s="588" t="s">
        <v>1585</v>
      </c>
      <c r="J1199" s="591">
        <v>1</v>
      </c>
      <c r="K1199" s="591">
        <v>20</v>
      </c>
      <c r="L1199" s="637">
        <v>20</v>
      </c>
    </row>
    <row r="1200" spans="3:12" hidden="1">
      <c r="C1200" s="920" t="s">
        <v>2313</v>
      </c>
      <c r="D1200" s="923">
        <v>101607</v>
      </c>
      <c r="E1200" s="923" t="s">
        <v>2243</v>
      </c>
      <c r="F1200" s="926" t="s">
        <v>2238</v>
      </c>
      <c r="G1200" s="600"/>
      <c r="H1200" s="934">
        <v>45727</v>
      </c>
      <c r="I1200" s="926" t="s">
        <v>1585</v>
      </c>
      <c r="J1200" s="936">
        <v>1</v>
      </c>
      <c r="K1200" s="936">
        <v>20</v>
      </c>
      <c r="L1200" s="942">
        <v>20</v>
      </c>
    </row>
    <row r="1201" spans="3:12" ht="15" hidden="1" customHeight="1">
      <c r="C1201" s="582" t="s">
        <v>2313</v>
      </c>
      <c r="D1201" s="605">
        <v>101607</v>
      </c>
      <c r="E1201" s="605" t="s">
        <v>2243</v>
      </c>
      <c r="F1201" s="583" t="s">
        <v>2238</v>
      </c>
      <c r="G1201" s="929"/>
      <c r="H1201" s="585">
        <v>45820</v>
      </c>
      <c r="I1201" s="583" t="s">
        <v>1585</v>
      </c>
      <c r="J1201" s="586">
        <v>1</v>
      </c>
      <c r="K1201" s="586">
        <v>20</v>
      </c>
      <c r="L1201" s="636">
        <v>20</v>
      </c>
    </row>
    <row r="1202" spans="3:12" ht="15" hidden="1" customHeight="1">
      <c r="C1202" s="587" t="s">
        <v>2311</v>
      </c>
      <c r="D1202" s="606">
        <v>101605</v>
      </c>
      <c r="E1202" s="606" t="s">
        <v>2243</v>
      </c>
      <c r="F1202" s="588" t="s">
        <v>2238</v>
      </c>
      <c r="G1202" s="931" t="s">
        <v>2239</v>
      </c>
      <c r="H1202" s="590">
        <v>45475</v>
      </c>
      <c r="I1202" s="588" t="s">
        <v>1585</v>
      </c>
      <c r="J1202" s="591">
        <v>1</v>
      </c>
      <c r="K1202" s="591">
        <v>20</v>
      </c>
      <c r="L1202" s="637">
        <v>20</v>
      </c>
    </row>
    <row r="1203" spans="3:12" hidden="1">
      <c r="C1203" s="587" t="s">
        <v>2311</v>
      </c>
      <c r="D1203" s="606">
        <v>101605</v>
      </c>
      <c r="E1203" s="606" t="s">
        <v>2243</v>
      </c>
      <c r="F1203" s="588" t="s">
        <v>2238</v>
      </c>
      <c r="G1203" s="589"/>
      <c r="H1203" s="590">
        <v>45478</v>
      </c>
      <c r="I1203" s="588" t="s">
        <v>1585</v>
      </c>
      <c r="J1203" s="591">
        <v>4</v>
      </c>
      <c r="K1203" s="591">
        <v>20</v>
      </c>
      <c r="L1203" s="637">
        <v>80</v>
      </c>
    </row>
    <row r="1204" spans="3:12" hidden="1">
      <c r="C1204" s="587" t="s">
        <v>2311</v>
      </c>
      <c r="D1204" s="606">
        <v>101605</v>
      </c>
      <c r="E1204" s="606" t="s">
        <v>2243</v>
      </c>
      <c r="F1204" s="588" t="s">
        <v>2238</v>
      </c>
      <c r="G1204" s="589"/>
      <c r="H1204" s="590">
        <v>45486</v>
      </c>
      <c r="I1204" s="588" t="s">
        <v>1585</v>
      </c>
      <c r="J1204" s="591">
        <v>1</v>
      </c>
      <c r="K1204" s="591">
        <v>20</v>
      </c>
      <c r="L1204" s="637">
        <v>20</v>
      </c>
    </row>
    <row r="1205" spans="3:12" hidden="1">
      <c r="C1205" s="587" t="s">
        <v>2311</v>
      </c>
      <c r="D1205" s="606">
        <v>101605</v>
      </c>
      <c r="E1205" s="606" t="s">
        <v>2243</v>
      </c>
      <c r="F1205" s="588" t="s">
        <v>2238</v>
      </c>
      <c r="G1205" s="589"/>
      <c r="H1205" s="590">
        <v>45522</v>
      </c>
      <c r="I1205" s="588" t="s">
        <v>1585</v>
      </c>
      <c r="J1205" s="591">
        <v>3</v>
      </c>
      <c r="K1205" s="591">
        <v>20</v>
      </c>
      <c r="L1205" s="637">
        <v>60</v>
      </c>
    </row>
    <row r="1206" spans="3:12" hidden="1">
      <c r="C1206" s="587" t="s">
        <v>2311</v>
      </c>
      <c r="D1206" s="606">
        <v>101605</v>
      </c>
      <c r="E1206" s="606" t="s">
        <v>2243</v>
      </c>
      <c r="F1206" s="588" t="s">
        <v>2238</v>
      </c>
      <c r="G1206" s="589"/>
      <c r="H1206" s="590">
        <v>45523</v>
      </c>
      <c r="I1206" s="588" t="s">
        <v>1585</v>
      </c>
      <c r="J1206" s="591">
        <v>1</v>
      </c>
      <c r="K1206" s="591">
        <v>20</v>
      </c>
      <c r="L1206" s="637">
        <v>20</v>
      </c>
    </row>
    <row r="1207" spans="3:12" hidden="1">
      <c r="C1207" s="587" t="s">
        <v>2311</v>
      </c>
      <c r="D1207" s="606">
        <v>101605</v>
      </c>
      <c r="E1207" s="606" t="s">
        <v>2243</v>
      </c>
      <c r="F1207" s="588" t="s">
        <v>2238</v>
      </c>
      <c r="G1207" s="589"/>
      <c r="H1207" s="590">
        <v>45525</v>
      </c>
      <c r="I1207" s="588" t="s">
        <v>1585</v>
      </c>
      <c r="J1207" s="591">
        <v>2</v>
      </c>
      <c r="K1207" s="591">
        <v>20</v>
      </c>
      <c r="L1207" s="637">
        <v>40</v>
      </c>
    </row>
    <row r="1208" spans="3:12" hidden="1">
      <c r="C1208" s="587" t="s">
        <v>2311</v>
      </c>
      <c r="D1208" s="606">
        <v>101605</v>
      </c>
      <c r="E1208" s="606" t="s">
        <v>2243</v>
      </c>
      <c r="F1208" s="588" t="s">
        <v>2238</v>
      </c>
      <c r="G1208" s="589"/>
      <c r="H1208" s="590">
        <v>45534</v>
      </c>
      <c r="I1208" s="588" t="s">
        <v>1585</v>
      </c>
      <c r="J1208" s="591">
        <v>2</v>
      </c>
      <c r="K1208" s="591">
        <v>20</v>
      </c>
      <c r="L1208" s="637">
        <v>40</v>
      </c>
    </row>
    <row r="1209" spans="3:12" hidden="1">
      <c r="C1209" s="587" t="s">
        <v>2311</v>
      </c>
      <c r="D1209" s="606">
        <v>101605</v>
      </c>
      <c r="E1209" s="606" t="s">
        <v>2243</v>
      </c>
      <c r="F1209" s="588" t="s">
        <v>2238</v>
      </c>
      <c r="G1209" s="589"/>
      <c r="H1209" s="590">
        <v>45536</v>
      </c>
      <c r="I1209" s="588" t="s">
        <v>1585</v>
      </c>
      <c r="J1209" s="591">
        <v>1</v>
      </c>
      <c r="K1209" s="591">
        <v>20</v>
      </c>
      <c r="L1209" s="637">
        <v>20</v>
      </c>
    </row>
    <row r="1210" spans="3:12" hidden="1">
      <c r="C1210" s="587" t="s">
        <v>2311</v>
      </c>
      <c r="D1210" s="606">
        <v>101605</v>
      </c>
      <c r="E1210" s="606" t="s">
        <v>2243</v>
      </c>
      <c r="F1210" s="588" t="s">
        <v>2238</v>
      </c>
      <c r="G1210" s="592"/>
      <c r="H1210" s="590">
        <v>45551</v>
      </c>
      <c r="I1210" s="588" t="s">
        <v>1585</v>
      </c>
      <c r="J1210" s="591">
        <v>1</v>
      </c>
      <c r="K1210" s="591">
        <v>20</v>
      </c>
      <c r="L1210" s="637">
        <v>20</v>
      </c>
    </row>
    <row r="1211" spans="3:12" hidden="1">
      <c r="C1211" s="920" t="s">
        <v>2311</v>
      </c>
      <c r="D1211" s="923">
        <v>101605</v>
      </c>
      <c r="E1211" s="923" t="s">
        <v>2243</v>
      </c>
      <c r="F1211" s="926" t="s">
        <v>2238</v>
      </c>
      <c r="G1211" s="600"/>
      <c r="H1211" s="934">
        <v>45556</v>
      </c>
      <c r="I1211" s="926" t="s">
        <v>1585</v>
      </c>
      <c r="J1211" s="936">
        <v>1</v>
      </c>
      <c r="K1211" s="936">
        <v>20</v>
      </c>
      <c r="L1211" s="942">
        <v>20</v>
      </c>
    </row>
    <row r="1212" spans="3:12" ht="15" hidden="1" customHeight="1">
      <c r="C1212" s="582" t="s">
        <v>2311</v>
      </c>
      <c r="D1212" s="605">
        <v>101605</v>
      </c>
      <c r="E1212" s="605" t="s">
        <v>2243</v>
      </c>
      <c r="F1212" s="583" t="s">
        <v>2238</v>
      </c>
      <c r="G1212" s="929"/>
      <c r="H1212" s="585">
        <v>45576</v>
      </c>
      <c r="I1212" s="583" t="s">
        <v>1585</v>
      </c>
      <c r="J1212" s="586">
        <v>1</v>
      </c>
      <c r="K1212" s="586">
        <v>20</v>
      </c>
      <c r="L1212" s="636">
        <v>20</v>
      </c>
    </row>
    <row r="1213" spans="3:12" hidden="1">
      <c r="C1213" s="920" t="s">
        <v>2311</v>
      </c>
      <c r="D1213" s="923">
        <v>101605</v>
      </c>
      <c r="E1213" s="923" t="s">
        <v>2243</v>
      </c>
      <c r="F1213" s="926" t="s">
        <v>2238</v>
      </c>
      <c r="G1213" s="600"/>
      <c r="H1213" s="934">
        <v>45620</v>
      </c>
      <c r="I1213" s="926" t="s">
        <v>1585</v>
      </c>
      <c r="J1213" s="936">
        <v>1</v>
      </c>
      <c r="K1213" s="936">
        <v>20</v>
      </c>
      <c r="L1213" s="942">
        <v>20</v>
      </c>
    </row>
    <row r="1214" spans="3:12" ht="15" hidden="1" customHeight="1">
      <c r="C1214" s="582" t="s">
        <v>2311</v>
      </c>
      <c r="D1214" s="605">
        <v>101605</v>
      </c>
      <c r="E1214" s="605" t="s">
        <v>2243</v>
      </c>
      <c r="F1214" s="583" t="s">
        <v>2238</v>
      </c>
      <c r="G1214" s="929"/>
      <c r="H1214" s="585">
        <v>45634</v>
      </c>
      <c r="I1214" s="583" t="s">
        <v>1585</v>
      </c>
      <c r="J1214" s="586">
        <v>1</v>
      </c>
      <c r="K1214" s="586">
        <v>20</v>
      </c>
      <c r="L1214" s="636">
        <v>20</v>
      </c>
    </row>
    <row r="1215" spans="3:12" hidden="1">
      <c r="C1215" s="587" t="s">
        <v>2311</v>
      </c>
      <c r="D1215" s="606">
        <v>101605</v>
      </c>
      <c r="E1215" s="606" t="s">
        <v>2243</v>
      </c>
      <c r="F1215" s="588" t="s">
        <v>2238</v>
      </c>
      <c r="G1215" s="589"/>
      <c r="H1215" s="590">
        <v>45646</v>
      </c>
      <c r="I1215" s="588" t="s">
        <v>1585</v>
      </c>
      <c r="J1215" s="591">
        <v>3</v>
      </c>
      <c r="K1215" s="591">
        <v>20</v>
      </c>
      <c r="L1215" s="637">
        <v>60</v>
      </c>
    </row>
    <row r="1216" spans="3:12" hidden="1">
      <c r="C1216" s="587" t="s">
        <v>2311</v>
      </c>
      <c r="D1216" s="606">
        <v>101605</v>
      </c>
      <c r="E1216" s="606" t="s">
        <v>2243</v>
      </c>
      <c r="F1216" s="588" t="s">
        <v>2238</v>
      </c>
      <c r="G1216" s="589"/>
      <c r="H1216" s="590">
        <v>45666</v>
      </c>
      <c r="I1216" s="588" t="s">
        <v>1585</v>
      </c>
      <c r="J1216" s="591">
        <v>1</v>
      </c>
      <c r="K1216" s="591">
        <v>20</v>
      </c>
      <c r="L1216" s="637">
        <v>20</v>
      </c>
    </row>
    <row r="1217" spans="3:12" hidden="1">
      <c r="C1217" s="587" t="s">
        <v>2311</v>
      </c>
      <c r="D1217" s="606">
        <v>101605</v>
      </c>
      <c r="E1217" s="606" t="s">
        <v>2243</v>
      </c>
      <c r="F1217" s="588" t="s">
        <v>2238</v>
      </c>
      <c r="G1217" s="592"/>
      <c r="H1217" s="590">
        <v>45696</v>
      </c>
      <c r="I1217" s="588" t="s">
        <v>1585</v>
      </c>
      <c r="J1217" s="591">
        <v>1</v>
      </c>
      <c r="K1217" s="591">
        <v>20</v>
      </c>
      <c r="L1217" s="637">
        <v>20</v>
      </c>
    </row>
    <row r="1218" spans="3:12" hidden="1">
      <c r="C1218" s="920" t="s">
        <v>2311</v>
      </c>
      <c r="D1218" s="923">
        <v>101605</v>
      </c>
      <c r="E1218" s="923" t="s">
        <v>2243</v>
      </c>
      <c r="F1218" s="926" t="s">
        <v>2238</v>
      </c>
      <c r="G1218" s="600"/>
      <c r="H1218" s="934">
        <v>45702</v>
      </c>
      <c r="I1218" s="926" t="s">
        <v>1585</v>
      </c>
      <c r="J1218" s="936">
        <v>2</v>
      </c>
      <c r="K1218" s="936">
        <v>20</v>
      </c>
      <c r="L1218" s="942">
        <v>40</v>
      </c>
    </row>
    <row r="1219" spans="3:12" ht="15" hidden="1" customHeight="1">
      <c r="C1219" s="582" t="s">
        <v>2311</v>
      </c>
      <c r="D1219" s="605">
        <v>101605</v>
      </c>
      <c r="E1219" s="605" t="s">
        <v>2243</v>
      </c>
      <c r="F1219" s="583" t="s">
        <v>2238</v>
      </c>
      <c r="G1219" s="929"/>
      <c r="H1219" s="585">
        <v>45703</v>
      </c>
      <c r="I1219" s="583" t="s">
        <v>1585</v>
      </c>
      <c r="J1219" s="586">
        <v>4</v>
      </c>
      <c r="K1219" s="586">
        <v>20</v>
      </c>
      <c r="L1219" s="636">
        <v>80</v>
      </c>
    </row>
    <row r="1220" spans="3:12" hidden="1">
      <c r="C1220" s="587" t="s">
        <v>2311</v>
      </c>
      <c r="D1220" s="606">
        <v>101605</v>
      </c>
      <c r="E1220" s="606" t="s">
        <v>2243</v>
      </c>
      <c r="F1220" s="588" t="s">
        <v>2238</v>
      </c>
      <c r="G1220" s="589"/>
      <c r="H1220" s="590">
        <v>45720</v>
      </c>
      <c r="I1220" s="588" t="s">
        <v>1585</v>
      </c>
      <c r="J1220" s="591">
        <v>1</v>
      </c>
      <c r="K1220" s="591">
        <v>20</v>
      </c>
      <c r="L1220" s="637">
        <v>20</v>
      </c>
    </row>
    <row r="1221" spans="3:12" hidden="1">
      <c r="C1221" s="587" t="s">
        <v>2311</v>
      </c>
      <c r="D1221" s="606">
        <v>101605</v>
      </c>
      <c r="E1221" s="606" t="s">
        <v>2243</v>
      </c>
      <c r="F1221" s="588" t="s">
        <v>2238</v>
      </c>
      <c r="G1221" s="589"/>
      <c r="H1221" s="590">
        <v>45734</v>
      </c>
      <c r="I1221" s="588" t="s">
        <v>1585</v>
      </c>
      <c r="J1221" s="591">
        <v>3</v>
      </c>
      <c r="K1221" s="591">
        <v>20</v>
      </c>
      <c r="L1221" s="637">
        <v>60</v>
      </c>
    </row>
    <row r="1222" spans="3:12" hidden="1">
      <c r="C1222" s="587" t="s">
        <v>2311</v>
      </c>
      <c r="D1222" s="606">
        <v>101605</v>
      </c>
      <c r="E1222" s="606" t="s">
        <v>2243</v>
      </c>
      <c r="F1222" s="588" t="s">
        <v>2238</v>
      </c>
      <c r="G1222" s="589"/>
      <c r="H1222" s="590">
        <v>45736</v>
      </c>
      <c r="I1222" s="588" t="s">
        <v>1585</v>
      </c>
      <c r="J1222" s="591">
        <v>3</v>
      </c>
      <c r="K1222" s="591">
        <v>20</v>
      </c>
      <c r="L1222" s="637">
        <v>60</v>
      </c>
    </row>
    <row r="1223" spans="3:12" hidden="1">
      <c r="C1223" s="587" t="s">
        <v>2311</v>
      </c>
      <c r="D1223" s="606">
        <v>101605</v>
      </c>
      <c r="E1223" s="606" t="s">
        <v>2243</v>
      </c>
      <c r="F1223" s="588" t="s">
        <v>2238</v>
      </c>
      <c r="G1223" s="592"/>
      <c r="H1223" s="590">
        <v>45744</v>
      </c>
      <c r="I1223" s="588" t="s">
        <v>1585</v>
      </c>
      <c r="J1223" s="591">
        <v>3</v>
      </c>
      <c r="K1223" s="591">
        <v>20</v>
      </c>
      <c r="L1223" s="637">
        <v>60</v>
      </c>
    </row>
    <row r="1224" spans="3:12" hidden="1">
      <c r="C1224" s="920" t="s">
        <v>2311</v>
      </c>
      <c r="D1224" s="923">
        <v>101605</v>
      </c>
      <c r="E1224" s="923" t="s">
        <v>2243</v>
      </c>
      <c r="F1224" s="926" t="s">
        <v>2238</v>
      </c>
      <c r="G1224" s="600"/>
      <c r="H1224" s="934">
        <v>45744</v>
      </c>
      <c r="I1224" s="926" t="s">
        <v>1585</v>
      </c>
      <c r="J1224" s="936">
        <v>2</v>
      </c>
      <c r="K1224" s="936">
        <v>20</v>
      </c>
      <c r="L1224" s="942">
        <v>40</v>
      </c>
    </row>
    <row r="1225" spans="3:12" ht="15" hidden="1" customHeight="1">
      <c r="C1225" s="582" t="s">
        <v>2311</v>
      </c>
      <c r="D1225" s="605">
        <v>101605</v>
      </c>
      <c r="E1225" s="605" t="s">
        <v>2243</v>
      </c>
      <c r="F1225" s="583" t="s">
        <v>2238</v>
      </c>
      <c r="G1225" s="929"/>
      <c r="H1225" s="585">
        <v>45752</v>
      </c>
      <c r="I1225" s="583" t="s">
        <v>1585</v>
      </c>
      <c r="J1225" s="586">
        <v>2</v>
      </c>
      <c r="K1225" s="586">
        <v>20</v>
      </c>
      <c r="L1225" s="636">
        <v>40</v>
      </c>
    </row>
    <row r="1226" spans="3:12" hidden="1">
      <c r="C1226" s="587" t="s">
        <v>2311</v>
      </c>
      <c r="D1226" s="606">
        <v>101605</v>
      </c>
      <c r="E1226" s="606" t="s">
        <v>2243</v>
      </c>
      <c r="F1226" s="588" t="s">
        <v>2238</v>
      </c>
      <c r="G1226" s="589"/>
      <c r="H1226" s="590">
        <v>45762</v>
      </c>
      <c r="I1226" s="588" t="s">
        <v>1585</v>
      </c>
      <c r="J1226" s="591">
        <v>5</v>
      </c>
      <c r="K1226" s="591">
        <v>20</v>
      </c>
      <c r="L1226" s="637">
        <v>100</v>
      </c>
    </row>
    <row r="1227" spans="3:12" hidden="1">
      <c r="C1227" s="587" t="s">
        <v>2311</v>
      </c>
      <c r="D1227" s="606">
        <v>101605</v>
      </c>
      <c r="E1227" s="606" t="s">
        <v>2243</v>
      </c>
      <c r="F1227" s="588" t="s">
        <v>2238</v>
      </c>
      <c r="G1227" s="589"/>
      <c r="H1227" s="590">
        <v>45770</v>
      </c>
      <c r="I1227" s="588" t="s">
        <v>1585</v>
      </c>
      <c r="J1227" s="591">
        <v>1</v>
      </c>
      <c r="K1227" s="591">
        <v>20</v>
      </c>
      <c r="L1227" s="637">
        <v>20</v>
      </c>
    </row>
    <row r="1228" spans="3:12" hidden="1">
      <c r="C1228" s="587" t="s">
        <v>2311</v>
      </c>
      <c r="D1228" s="606">
        <v>101605</v>
      </c>
      <c r="E1228" s="606" t="s">
        <v>2243</v>
      </c>
      <c r="F1228" s="588" t="s">
        <v>2238</v>
      </c>
      <c r="G1228" s="589"/>
      <c r="H1228" s="590">
        <v>45776</v>
      </c>
      <c r="I1228" s="588" t="s">
        <v>1585</v>
      </c>
      <c r="J1228" s="591">
        <v>1</v>
      </c>
      <c r="K1228" s="591">
        <v>20</v>
      </c>
      <c r="L1228" s="637">
        <v>20</v>
      </c>
    </row>
    <row r="1229" spans="3:12" hidden="1">
      <c r="C1229" s="587" t="s">
        <v>2311</v>
      </c>
      <c r="D1229" s="606">
        <v>101605</v>
      </c>
      <c r="E1229" s="606" t="s">
        <v>2243</v>
      </c>
      <c r="F1229" s="588" t="s">
        <v>2238</v>
      </c>
      <c r="G1229" s="589"/>
      <c r="H1229" s="590">
        <v>45804</v>
      </c>
      <c r="I1229" s="588" t="s">
        <v>1585</v>
      </c>
      <c r="J1229" s="591">
        <v>1</v>
      </c>
      <c r="K1229" s="591">
        <v>20</v>
      </c>
      <c r="L1229" s="637">
        <v>20</v>
      </c>
    </row>
    <row r="1230" spans="3:12" hidden="1">
      <c r="C1230" s="587" t="s">
        <v>2311</v>
      </c>
      <c r="D1230" s="606">
        <v>101605</v>
      </c>
      <c r="E1230" s="606" t="s">
        <v>2243</v>
      </c>
      <c r="F1230" s="588" t="s">
        <v>2238</v>
      </c>
      <c r="G1230" s="589"/>
      <c r="H1230" s="590">
        <v>45821</v>
      </c>
      <c r="I1230" s="588" t="s">
        <v>1585</v>
      </c>
      <c r="J1230" s="591">
        <v>4</v>
      </c>
      <c r="K1230" s="591">
        <v>20</v>
      </c>
      <c r="L1230" s="637">
        <v>80</v>
      </c>
    </row>
    <row r="1231" spans="3:12" ht="15" customHeight="1">
      <c r="C1231" s="587" t="s">
        <v>2309</v>
      </c>
      <c r="D1231" s="606">
        <v>101582</v>
      </c>
      <c r="E1231" s="606" t="s">
        <v>2244</v>
      </c>
      <c r="F1231" s="588" t="s">
        <v>2238</v>
      </c>
      <c r="G1231" s="931" t="s">
        <v>2281</v>
      </c>
      <c r="H1231" s="590">
        <v>45492</v>
      </c>
      <c r="I1231" s="588" t="s">
        <v>1585</v>
      </c>
      <c r="J1231" s="591">
        <v>2</v>
      </c>
      <c r="K1231" s="591">
        <v>5</v>
      </c>
      <c r="L1231" s="637">
        <v>10</v>
      </c>
    </row>
    <row r="1232" spans="3:12">
      <c r="C1232" s="587" t="s">
        <v>2309</v>
      </c>
      <c r="D1232" s="606">
        <v>101582</v>
      </c>
      <c r="E1232" s="606" t="s">
        <v>2244</v>
      </c>
      <c r="F1232" s="588" t="s">
        <v>2238</v>
      </c>
      <c r="G1232" s="589"/>
      <c r="H1232" s="590">
        <v>45713</v>
      </c>
      <c r="I1232" s="588" t="s">
        <v>1585</v>
      </c>
      <c r="J1232" s="591">
        <v>1</v>
      </c>
      <c r="K1232" s="591">
        <v>5</v>
      </c>
      <c r="L1232" s="637">
        <v>5</v>
      </c>
    </row>
    <row r="1233" spans="3:12" ht="15" hidden="1" customHeight="1">
      <c r="C1233" s="587" t="s">
        <v>2307</v>
      </c>
      <c r="D1233" s="606">
        <v>101581</v>
      </c>
      <c r="E1233" s="606" t="s">
        <v>2237</v>
      </c>
      <c r="F1233" s="588" t="s">
        <v>2238</v>
      </c>
      <c r="G1233" s="931" t="s">
        <v>2281</v>
      </c>
      <c r="H1233" s="590">
        <v>45578</v>
      </c>
      <c r="I1233" s="588" t="s">
        <v>1585</v>
      </c>
      <c r="J1233" s="591">
        <v>2</v>
      </c>
      <c r="K1233" s="649">
        <v>0.45</v>
      </c>
      <c r="L1233" s="650">
        <v>0.9</v>
      </c>
    </row>
    <row r="1234" spans="3:12" hidden="1">
      <c r="C1234" s="587" t="s">
        <v>2307</v>
      </c>
      <c r="D1234" s="606">
        <v>101581</v>
      </c>
      <c r="E1234" s="606" t="s">
        <v>2237</v>
      </c>
      <c r="F1234" s="588" t="s">
        <v>2238</v>
      </c>
      <c r="G1234" s="589"/>
      <c r="H1234" s="590">
        <v>45586</v>
      </c>
      <c r="I1234" s="588" t="s">
        <v>1585</v>
      </c>
      <c r="J1234" s="591">
        <v>1</v>
      </c>
      <c r="K1234" s="649">
        <v>0.45</v>
      </c>
      <c r="L1234" s="650">
        <v>0.45</v>
      </c>
    </row>
    <row r="1235" spans="3:12" hidden="1">
      <c r="C1235" s="587" t="s">
        <v>2307</v>
      </c>
      <c r="D1235" s="606">
        <v>101581</v>
      </c>
      <c r="E1235" s="606" t="s">
        <v>2237</v>
      </c>
      <c r="F1235" s="588" t="s">
        <v>2238</v>
      </c>
      <c r="G1235" s="589"/>
      <c r="H1235" s="590">
        <v>45622</v>
      </c>
      <c r="I1235" s="588" t="s">
        <v>1585</v>
      </c>
      <c r="J1235" s="591">
        <v>13</v>
      </c>
      <c r="K1235" s="649">
        <v>0.45</v>
      </c>
      <c r="L1235" s="650">
        <v>5.8500000000000005</v>
      </c>
    </row>
    <row r="1236" spans="3:12" hidden="1">
      <c r="C1236" s="587" t="s">
        <v>2307</v>
      </c>
      <c r="D1236" s="606">
        <v>101581</v>
      </c>
      <c r="E1236" s="606" t="s">
        <v>2237</v>
      </c>
      <c r="F1236" s="588" t="s">
        <v>2238</v>
      </c>
      <c r="G1236" s="589"/>
      <c r="H1236" s="590">
        <v>45629</v>
      </c>
      <c r="I1236" s="588" t="s">
        <v>1585</v>
      </c>
      <c r="J1236" s="591">
        <v>3</v>
      </c>
      <c r="K1236" s="649">
        <v>0.45</v>
      </c>
      <c r="L1236" s="650">
        <v>1.35</v>
      </c>
    </row>
    <row r="1237" spans="3:12" hidden="1">
      <c r="C1237" s="587" t="s">
        <v>2307</v>
      </c>
      <c r="D1237" s="606">
        <v>101581</v>
      </c>
      <c r="E1237" s="606" t="s">
        <v>2237</v>
      </c>
      <c r="F1237" s="588" t="s">
        <v>2238</v>
      </c>
      <c r="G1237" s="589"/>
      <c r="H1237" s="590">
        <v>45655</v>
      </c>
      <c r="I1237" s="588" t="s">
        <v>1585</v>
      </c>
      <c r="J1237" s="591">
        <v>17</v>
      </c>
      <c r="K1237" s="649">
        <v>0.45</v>
      </c>
      <c r="L1237" s="650">
        <v>7.65</v>
      </c>
    </row>
    <row r="1238" spans="3:12" hidden="1">
      <c r="C1238" s="587" t="s">
        <v>2307</v>
      </c>
      <c r="D1238" s="606">
        <v>101581</v>
      </c>
      <c r="E1238" s="606" t="s">
        <v>2237</v>
      </c>
      <c r="F1238" s="588" t="s">
        <v>2238</v>
      </c>
      <c r="G1238" s="589"/>
      <c r="H1238" s="590">
        <v>45684</v>
      </c>
      <c r="I1238" s="588" t="s">
        <v>1585</v>
      </c>
      <c r="J1238" s="591">
        <v>24</v>
      </c>
      <c r="K1238" s="649">
        <v>0.45</v>
      </c>
      <c r="L1238" s="650">
        <v>10.8</v>
      </c>
    </row>
    <row r="1239" spans="3:12" hidden="1">
      <c r="C1239" s="587" t="s">
        <v>2307</v>
      </c>
      <c r="D1239" s="606">
        <v>101581</v>
      </c>
      <c r="E1239" s="606" t="s">
        <v>2237</v>
      </c>
      <c r="F1239" s="588" t="s">
        <v>2238</v>
      </c>
      <c r="G1239" s="589"/>
      <c r="H1239" s="590">
        <v>45716</v>
      </c>
      <c r="I1239" s="588" t="s">
        <v>1585</v>
      </c>
      <c r="J1239" s="591">
        <v>12</v>
      </c>
      <c r="K1239" s="649">
        <v>0.45</v>
      </c>
      <c r="L1239" s="650">
        <v>5.4</v>
      </c>
    </row>
    <row r="1240" spans="3:12" hidden="1">
      <c r="C1240" s="587" t="s">
        <v>2307</v>
      </c>
      <c r="D1240" s="606">
        <v>101581</v>
      </c>
      <c r="E1240" s="606" t="s">
        <v>2237</v>
      </c>
      <c r="F1240" s="588" t="s">
        <v>2238</v>
      </c>
      <c r="G1240" s="589"/>
      <c r="H1240" s="590">
        <v>45765</v>
      </c>
      <c r="I1240" s="588" t="s">
        <v>1585</v>
      </c>
      <c r="J1240" s="591">
        <v>12</v>
      </c>
      <c r="K1240" s="649">
        <v>0.45</v>
      </c>
      <c r="L1240" s="650">
        <v>5.4</v>
      </c>
    </row>
    <row r="1241" spans="3:12" hidden="1">
      <c r="C1241" s="587" t="s">
        <v>2307</v>
      </c>
      <c r="D1241" s="606">
        <v>101581</v>
      </c>
      <c r="E1241" s="606" t="s">
        <v>2237</v>
      </c>
      <c r="F1241" s="588" t="s">
        <v>2238</v>
      </c>
      <c r="G1241" s="589"/>
      <c r="H1241" s="590">
        <v>45817</v>
      </c>
      <c r="I1241" s="588" t="s">
        <v>1585</v>
      </c>
      <c r="J1241" s="591">
        <v>2</v>
      </c>
      <c r="K1241" s="649">
        <v>0.45</v>
      </c>
      <c r="L1241" s="650">
        <v>0.9</v>
      </c>
    </row>
    <row r="1242" spans="3:12" hidden="1">
      <c r="C1242" s="587" t="s">
        <v>2307</v>
      </c>
      <c r="D1242" s="606">
        <v>101581</v>
      </c>
      <c r="E1242" s="606" t="s">
        <v>2237</v>
      </c>
      <c r="F1242" s="588" t="s">
        <v>2238</v>
      </c>
      <c r="G1242" s="589"/>
      <c r="H1242" s="590">
        <v>45817</v>
      </c>
      <c r="I1242" s="588" t="s">
        <v>1585</v>
      </c>
      <c r="J1242" s="591">
        <v>2</v>
      </c>
      <c r="K1242" s="649">
        <v>0.45</v>
      </c>
      <c r="L1242" s="650">
        <v>0.9</v>
      </c>
    </row>
    <row r="1243" spans="3:12" hidden="1">
      <c r="C1243" s="587" t="s">
        <v>2307</v>
      </c>
      <c r="D1243" s="606">
        <v>101581</v>
      </c>
      <c r="E1243" s="606" t="s">
        <v>2237</v>
      </c>
      <c r="F1243" s="588" t="s">
        <v>2238</v>
      </c>
      <c r="G1243" s="589"/>
      <c r="H1243" s="590">
        <v>45835</v>
      </c>
      <c r="I1243" s="588" t="s">
        <v>1585</v>
      </c>
      <c r="J1243" s="591">
        <v>12</v>
      </c>
      <c r="K1243" s="649">
        <v>0.45</v>
      </c>
      <c r="L1243" s="650">
        <v>5.4</v>
      </c>
    </row>
    <row r="1244" spans="3:12" ht="15" hidden="1" customHeight="1">
      <c r="C1244" s="587" t="s">
        <v>2304</v>
      </c>
      <c r="D1244" s="606">
        <v>101580</v>
      </c>
      <c r="E1244" s="606" t="s">
        <v>2237</v>
      </c>
      <c r="F1244" s="588" t="s">
        <v>2238</v>
      </c>
      <c r="G1244" s="931" t="s">
        <v>2305</v>
      </c>
      <c r="H1244" s="590">
        <v>45474</v>
      </c>
      <c r="I1244" s="588" t="s">
        <v>1585</v>
      </c>
      <c r="J1244" s="591">
        <v>12</v>
      </c>
      <c r="K1244" s="649">
        <v>0.45</v>
      </c>
      <c r="L1244" s="650">
        <v>5.4</v>
      </c>
    </row>
    <row r="1245" spans="3:12" hidden="1">
      <c r="C1245" s="587" t="s">
        <v>2304</v>
      </c>
      <c r="D1245" s="606">
        <v>101580</v>
      </c>
      <c r="E1245" s="606" t="s">
        <v>2237</v>
      </c>
      <c r="F1245" s="588" t="s">
        <v>2238</v>
      </c>
      <c r="G1245" s="589"/>
      <c r="H1245" s="590">
        <v>45481</v>
      </c>
      <c r="I1245" s="588" t="s">
        <v>1585</v>
      </c>
      <c r="J1245" s="591">
        <v>2</v>
      </c>
      <c r="K1245" s="649">
        <v>0.45</v>
      </c>
      <c r="L1245" s="650">
        <v>0.9</v>
      </c>
    </row>
    <row r="1246" spans="3:12" hidden="1">
      <c r="C1246" s="587" t="s">
        <v>2304</v>
      </c>
      <c r="D1246" s="606">
        <v>101580</v>
      </c>
      <c r="E1246" s="606" t="s">
        <v>2237</v>
      </c>
      <c r="F1246" s="588" t="s">
        <v>2238</v>
      </c>
      <c r="G1246" s="589"/>
      <c r="H1246" s="590">
        <v>45481</v>
      </c>
      <c r="I1246" s="588" t="s">
        <v>1585</v>
      </c>
      <c r="J1246" s="591">
        <v>2</v>
      </c>
      <c r="K1246" s="649">
        <v>0.45</v>
      </c>
      <c r="L1246" s="650">
        <v>0.9</v>
      </c>
    </row>
    <row r="1247" spans="3:12" hidden="1">
      <c r="C1247" s="587" t="s">
        <v>2304</v>
      </c>
      <c r="D1247" s="606">
        <v>101580</v>
      </c>
      <c r="E1247" s="606" t="s">
        <v>2237</v>
      </c>
      <c r="F1247" s="588" t="s">
        <v>2238</v>
      </c>
      <c r="G1247" s="589"/>
      <c r="H1247" s="590">
        <v>45481</v>
      </c>
      <c r="I1247" s="588" t="s">
        <v>1585</v>
      </c>
      <c r="J1247" s="591">
        <v>2</v>
      </c>
      <c r="K1247" s="649">
        <v>0.45</v>
      </c>
      <c r="L1247" s="650">
        <v>0.9</v>
      </c>
    </row>
    <row r="1248" spans="3:12" hidden="1">
      <c r="C1248" s="587" t="s">
        <v>2304</v>
      </c>
      <c r="D1248" s="606">
        <v>101580</v>
      </c>
      <c r="E1248" s="606" t="s">
        <v>2237</v>
      </c>
      <c r="F1248" s="588" t="s">
        <v>2238</v>
      </c>
      <c r="G1248" s="589"/>
      <c r="H1248" s="590">
        <v>45481</v>
      </c>
      <c r="I1248" s="588" t="s">
        <v>1585</v>
      </c>
      <c r="J1248" s="591">
        <v>2</v>
      </c>
      <c r="K1248" s="649">
        <v>0.45</v>
      </c>
      <c r="L1248" s="650">
        <v>0.9</v>
      </c>
    </row>
    <row r="1249" spans="3:12" hidden="1">
      <c r="C1249" s="587" t="s">
        <v>2304</v>
      </c>
      <c r="D1249" s="606">
        <v>101580</v>
      </c>
      <c r="E1249" s="606" t="s">
        <v>2237</v>
      </c>
      <c r="F1249" s="588" t="s">
        <v>2238</v>
      </c>
      <c r="G1249" s="589"/>
      <c r="H1249" s="590">
        <v>45522</v>
      </c>
      <c r="I1249" s="588" t="s">
        <v>1585</v>
      </c>
      <c r="J1249" s="591">
        <v>12</v>
      </c>
      <c r="K1249" s="649">
        <v>0.45</v>
      </c>
      <c r="L1249" s="650">
        <v>5.4</v>
      </c>
    </row>
    <row r="1250" spans="3:12" hidden="1">
      <c r="C1250" s="587" t="s">
        <v>2304</v>
      </c>
      <c r="D1250" s="606">
        <v>101580</v>
      </c>
      <c r="E1250" s="606" t="s">
        <v>2237</v>
      </c>
      <c r="F1250" s="588" t="s">
        <v>2238</v>
      </c>
      <c r="G1250" s="589"/>
      <c r="H1250" s="590">
        <v>45528</v>
      </c>
      <c r="I1250" s="588" t="s">
        <v>1585</v>
      </c>
      <c r="J1250" s="591">
        <v>24</v>
      </c>
      <c r="K1250" s="649">
        <v>0.45</v>
      </c>
      <c r="L1250" s="650">
        <v>10.8</v>
      </c>
    </row>
    <row r="1251" spans="3:12" hidden="1">
      <c r="C1251" s="587" t="s">
        <v>2304</v>
      </c>
      <c r="D1251" s="606">
        <v>101580</v>
      </c>
      <c r="E1251" s="606" t="s">
        <v>2237</v>
      </c>
      <c r="F1251" s="588" t="s">
        <v>2238</v>
      </c>
      <c r="G1251" s="589"/>
      <c r="H1251" s="590">
        <v>45538</v>
      </c>
      <c r="I1251" s="588" t="s">
        <v>1585</v>
      </c>
      <c r="J1251" s="591">
        <v>19</v>
      </c>
      <c r="K1251" s="649">
        <v>0.45</v>
      </c>
      <c r="L1251" s="650">
        <v>8.5500000000000007</v>
      </c>
    </row>
    <row r="1252" spans="3:12" hidden="1">
      <c r="C1252" s="587" t="s">
        <v>2304</v>
      </c>
      <c r="D1252" s="606">
        <v>101580</v>
      </c>
      <c r="E1252" s="606" t="s">
        <v>2237</v>
      </c>
      <c r="F1252" s="588" t="s">
        <v>2238</v>
      </c>
      <c r="G1252" s="589"/>
      <c r="H1252" s="590">
        <v>45574</v>
      </c>
      <c r="I1252" s="588" t="s">
        <v>1585</v>
      </c>
      <c r="J1252" s="591">
        <v>12</v>
      </c>
      <c r="K1252" s="649">
        <v>0.45</v>
      </c>
      <c r="L1252" s="650">
        <v>5.4</v>
      </c>
    </row>
    <row r="1253" spans="3:12" hidden="1">
      <c r="C1253" s="587" t="s">
        <v>2304</v>
      </c>
      <c r="D1253" s="606">
        <v>101580</v>
      </c>
      <c r="E1253" s="606" t="s">
        <v>2237</v>
      </c>
      <c r="F1253" s="588" t="s">
        <v>2238</v>
      </c>
      <c r="G1253" s="589"/>
      <c r="H1253" s="590">
        <v>45591</v>
      </c>
      <c r="I1253" s="588" t="s">
        <v>1585</v>
      </c>
      <c r="J1253" s="591">
        <v>24</v>
      </c>
      <c r="K1253" s="649">
        <v>0.45</v>
      </c>
      <c r="L1253" s="650">
        <v>10.8</v>
      </c>
    </row>
    <row r="1254" spans="3:12" hidden="1">
      <c r="C1254" s="587" t="s">
        <v>2304</v>
      </c>
      <c r="D1254" s="606">
        <v>101580</v>
      </c>
      <c r="E1254" s="606" t="s">
        <v>2237</v>
      </c>
      <c r="F1254" s="588" t="s">
        <v>2238</v>
      </c>
      <c r="G1254" s="589"/>
      <c r="H1254" s="590">
        <v>45622</v>
      </c>
      <c r="I1254" s="588" t="s">
        <v>1585</v>
      </c>
      <c r="J1254" s="591">
        <v>24</v>
      </c>
      <c r="K1254" s="649">
        <v>0.45</v>
      </c>
      <c r="L1254" s="650">
        <v>10.8</v>
      </c>
    </row>
    <row r="1255" spans="3:12" hidden="1">
      <c r="C1255" s="587" t="s">
        <v>2304</v>
      </c>
      <c r="D1255" s="606">
        <v>101580</v>
      </c>
      <c r="E1255" s="606" t="s">
        <v>2237</v>
      </c>
      <c r="F1255" s="588" t="s">
        <v>2238</v>
      </c>
      <c r="G1255" s="589"/>
      <c r="H1255" s="590">
        <v>45625</v>
      </c>
      <c r="I1255" s="588" t="s">
        <v>1585</v>
      </c>
      <c r="J1255" s="591">
        <v>24</v>
      </c>
      <c r="K1255" s="649">
        <v>0.45</v>
      </c>
      <c r="L1255" s="650">
        <v>10.8</v>
      </c>
    </row>
    <row r="1256" spans="3:12" hidden="1">
      <c r="C1256" s="587" t="s">
        <v>2304</v>
      </c>
      <c r="D1256" s="606">
        <v>101580</v>
      </c>
      <c r="E1256" s="606" t="s">
        <v>2237</v>
      </c>
      <c r="F1256" s="588" t="s">
        <v>2238</v>
      </c>
      <c r="G1256" s="589"/>
      <c r="H1256" s="590">
        <v>45651</v>
      </c>
      <c r="I1256" s="588" t="s">
        <v>1585</v>
      </c>
      <c r="J1256" s="591">
        <v>24</v>
      </c>
      <c r="K1256" s="649">
        <v>0.45</v>
      </c>
      <c r="L1256" s="650">
        <v>10.8</v>
      </c>
    </row>
    <row r="1257" spans="3:12" hidden="1">
      <c r="C1257" s="587" t="s">
        <v>2304</v>
      </c>
      <c r="D1257" s="606">
        <v>101580</v>
      </c>
      <c r="E1257" s="606" t="s">
        <v>2237</v>
      </c>
      <c r="F1257" s="588" t="s">
        <v>2238</v>
      </c>
      <c r="G1257" s="589"/>
      <c r="H1257" s="590">
        <v>45672</v>
      </c>
      <c r="I1257" s="588" t="s">
        <v>1585</v>
      </c>
      <c r="J1257" s="591">
        <v>12</v>
      </c>
      <c r="K1257" s="649">
        <v>0.45</v>
      </c>
      <c r="L1257" s="650">
        <v>5.4</v>
      </c>
    </row>
    <row r="1258" spans="3:12" hidden="1">
      <c r="C1258" s="587" t="s">
        <v>2304</v>
      </c>
      <c r="D1258" s="606">
        <v>101580</v>
      </c>
      <c r="E1258" s="606" t="s">
        <v>2237</v>
      </c>
      <c r="F1258" s="588" t="s">
        <v>2238</v>
      </c>
      <c r="G1258" s="589"/>
      <c r="H1258" s="590">
        <v>45690</v>
      </c>
      <c r="I1258" s="588" t="s">
        <v>1585</v>
      </c>
      <c r="J1258" s="591">
        <v>12</v>
      </c>
      <c r="K1258" s="649">
        <v>0.45</v>
      </c>
      <c r="L1258" s="650">
        <v>5.4</v>
      </c>
    </row>
    <row r="1259" spans="3:12" hidden="1">
      <c r="C1259" s="587" t="s">
        <v>2304</v>
      </c>
      <c r="D1259" s="606">
        <v>101580</v>
      </c>
      <c r="E1259" s="606" t="s">
        <v>2237</v>
      </c>
      <c r="F1259" s="588" t="s">
        <v>2238</v>
      </c>
      <c r="G1259" s="589"/>
      <c r="H1259" s="590">
        <v>45709</v>
      </c>
      <c r="I1259" s="588" t="s">
        <v>1585</v>
      </c>
      <c r="J1259" s="591">
        <v>3</v>
      </c>
      <c r="K1259" s="649">
        <v>0.45</v>
      </c>
      <c r="L1259" s="650">
        <v>1.35</v>
      </c>
    </row>
    <row r="1260" spans="3:12" hidden="1">
      <c r="C1260" s="587" t="s">
        <v>2304</v>
      </c>
      <c r="D1260" s="606">
        <v>101580</v>
      </c>
      <c r="E1260" s="606" t="s">
        <v>2237</v>
      </c>
      <c r="F1260" s="588" t="s">
        <v>2238</v>
      </c>
      <c r="G1260" s="592"/>
      <c r="H1260" s="590">
        <v>45729</v>
      </c>
      <c r="I1260" s="588" t="s">
        <v>1585</v>
      </c>
      <c r="J1260" s="591">
        <v>24</v>
      </c>
      <c r="K1260" s="649">
        <v>0.45</v>
      </c>
      <c r="L1260" s="650">
        <v>10.8</v>
      </c>
    </row>
    <row r="1261" spans="3:12" hidden="1">
      <c r="C1261" s="920" t="s">
        <v>2304</v>
      </c>
      <c r="D1261" s="923">
        <v>101580</v>
      </c>
      <c r="E1261" s="923" t="s">
        <v>2237</v>
      </c>
      <c r="F1261" s="926" t="s">
        <v>2238</v>
      </c>
      <c r="G1261" s="600"/>
      <c r="H1261" s="934">
        <v>45775</v>
      </c>
      <c r="I1261" s="926" t="s">
        <v>1585</v>
      </c>
      <c r="J1261" s="936">
        <v>2</v>
      </c>
      <c r="K1261" s="939">
        <v>0.45</v>
      </c>
      <c r="L1261" s="943">
        <v>0.9</v>
      </c>
    </row>
    <row r="1262" spans="3:12" ht="15" hidden="1" customHeight="1">
      <c r="C1262" s="582" t="s">
        <v>2304</v>
      </c>
      <c r="D1262" s="605">
        <v>101580</v>
      </c>
      <c r="E1262" s="605" t="s">
        <v>2237</v>
      </c>
      <c r="F1262" s="583" t="s">
        <v>2238</v>
      </c>
      <c r="G1262" s="929"/>
      <c r="H1262" s="585">
        <v>45779</v>
      </c>
      <c r="I1262" s="583" t="s">
        <v>1585</v>
      </c>
      <c r="J1262" s="586">
        <v>12</v>
      </c>
      <c r="K1262" s="647">
        <v>0.45</v>
      </c>
      <c r="L1262" s="648">
        <v>5.4</v>
      </c>
    </row>
    <row r="1263" spans="3:12" hidden="1">
      <c r="C1263" s="587" t="s">
        <v>2304</v>
      </c>
      <c r="D1263" s="606">
        <v>101580</v>
      </c>
      <c r="E1263" s="606" t="s">
        <v>2237</v>
      </c>
      <c r="F1263" s="588" t="s">
        <v>2238</v>
      </c>
      <c r="G1263" s="589"/>
      <c r="H1263" s="590">
        <v>45791</v>
      </c>
      <c r="I1263" s="588" t="s">
        <v>1585</v>
      </c>
      <c r="J1263" s="591">
        <v>12</v>
      </c>
      <c r="K1263" s="647">
        <v>0.45</v>
      </c>
      <c r="L1263" s="650">
        <v>5.4</v>
      </c>
    </row>
    <row r="1264" spans="3:12" hidden="1">
      <c r="C1264" s="587" t="s">
        <v>2304</v>
      </c>
      <c r="D1264" s="606">
        <v>101580</v>
      </c>
      <c r="E1264" s="606" t="s">
        <v>2237</v>
      </c>
      <c r="F1264" s="588" t="s">
        <v>2238</v>
      </c>
      <c r="G1264" s="589"/>
      <c r="H1264" s="590">
        <v>45792</v>
      </c>
      <c r="I1264" s="588" t="s">
        <v>1585</v>
      </c>
      <c r="J1264" s="591">
        <v>12</v>
      </c>
      <c r="K1264" s="647">
        <v>0.45</v>
      </c>
      <c r="L1264" s="650">
        <v>5.4</v>
      </c>
    </row>
    <row r="1265" spans="3:12" hidden="1">
      <c r="C1265" s="587" t="s">
        <v>2304</v>
      </c>
      <c r="D1265" s="606">
        <v>101580</v>
      </c>
      <c r="E1265" s="606" t="s">
        <v>2237</v>
      </c>
      <c r="F1265" s="588" t="s">
        <v>2238</v>
      </c>
      <c r="G1265" s="589"/>
      <c r="H1265" s="590">
        <v>45792</v>
      </c>
      <c r="I1265" s="588" t="s">
        <v>1585</v>
      </c>
      <c r="J1265" s="591">
        <v>24</v>
      </c>
      <c r="K1265" s="647">
        <v>0.45</v>
      </c>
      <c r="L1265" s="650">
        <v>10.8</v>
      </c>
    </row>
    <row r="1266" spans="3:12" hidden="1">
      <c r="C1266" s="587" t="s">
        <v>2304</v>
      </c>
      <c r="D1266" s="606">
        <v>101580</v>
      </c>
      <c r="E1266" s="606" t="s">
        <v>2237</v>
      </c>
      <c r="F1266" s="588" t="s">
        <v>2238</v>
      </c>
      <c r="G1266" s="589"/>
      <c r="H1266" s="590">
        <v>45803</v>
      </c>
      <c r="I1266" s="588" t="s">
        <v>1585</v>
      </c>
      <c r="J1266" s="591">
        <v>12</v>
      </c>
      <c r="K1266" s="647">
        <v>0.45</v>
      </c>
      <c r="L1266" s="650">
        <v>5.4</v>
      </c>
    </row>
    <row r="1267" spans="3:12" hidden="1">
      <c r="C1267" s="587" t="s">
        <v>2304</v>
      </c>
      <c r="D1267" s="606">
        <v>101580</v>
      </c>
      <c r="E1267" s="606" t="s">
        <v>2237</v>
      </c>
      <c r="F1267" s="588" t="s">
        <v>2238</v>
      </c>
      <c r="G1267" s="589"/>
      <c r="H1267" s="590">
        <v>45835</v>
      </c>
      <c r="I1267" s="588" t="s">
        <v>1585</v>
      </c>
      <c r="J1267" s="591">
        <v>24</v>
      </c>
      <c r="K1267" s="647">
        <v>0.45</v>
      </c>
      <c r="L1267" s="650">
        <v>10.8</v>
      </c>
    </row>
    <row r="1268" spans="3:12" ht="15" hidden="1" customHeight="1">
      <c r="C1268" s="587" t="s">
        <v>2302</v>
      </c>
      <c r="D1268" s="606">
        <v>101579</v>
      </c>
      <c r="E1268" s="606" t="s">
        <v>2237</v>
      </c>
      <c r="F1268" s="588" t="s">
        <v>2238</v>
      </c>
      <c r="G1268" s="931" t="s">
        <v>2239</v>
      </c>
      <c r="H1268" s="590">
        <v>45621</v>
      </c>
      <c r="I1268" s="588" t="s">
        <v>1585</v>
      </c>
      <c r="J1268" s="591">
        <v>1</v>
      </c>
      <c r="K1268" s="586">
        <v>18</v>
      </c>
      <c r="L1268" s="637">
        <v>18</v>
      </c>
    </row>
    <row r="1269" spans="3:12" hidden="1">
      <c r="C1269" s="587" t="s">
        <v>2302</v>
      </c>
      <c r="D1269" s="606">
        <v>101579</v>
      </c>
      <c r="E1269" s="606" t="s">
        <v>2237</v>
      </c>
      <c r="F1269" s="588" t="s">
        <v>2238</v>
      </c>
      <c r="G1269" s="589"/>
      <c r="H1269" s="590">
        <v>45719</v>
      </c>
      <c r="I1269" s="588" t="s">
        <v>1585</v>
      </c>
      <c r="J1269" s="591">
        <v>1</v>
      </c>
      <c r="K1269" s="586">
        <v>18</v>
      </c>
      <c r="L1269" s="637">
        <v>18</v>
      </c>
    </row>
    <row r="1270" spans="3:12" hidden="1">
      <c r="C1270" s="587" t="s">
        <v>2302</v>
      </c>
      <c r="D1270" s="606">
        <v>101579</v>
      </c>
      <c r="E1270" s="606" t="s">
        <v>2237</v>
      </c>
      <c r="F1270" s="588" t="s">
        <v>2238</v>
      </c>
      <c r="G1270" s="589"/>
      <c r="H1270" s="590">
        <v>45737</v>
      </c>
      <c r="I1270" s="588" t="s">
        <v>1585</v>
      </c>
      <c r="J1270" s="591">
        <v>1</v>
      </c>
      <c r="K1270" s="586">
        <v>18</v>
      </c>
      <c r="L1270" s="637">
        <v>18</v>
      </c>
    </row>
    <row r="1271" spans="3:12" ht="15" hidden="1" customHeight="1">
      <c r="C1271" s="587" t="s">
        <v>2300</v>
      </c>
      <c r="D1271" s="606">
        <v>101578</v>
      </c>
      <c r="E1271" s="606" t="s">
        <v>2237</v>
      </c>
      <c r="F1271" s="588" t="s">
        <v>2238</v>
      </c>
      <c r="G1271" s="931" t="s">
        <v>2281</v>
      </c>
      <c r="H1271" s="590">
        <v>45475</v>
      </c>
      <c r="I1271" s="588" t="s">
        <v>1585</v>
      </c>
      <c r="J1271" s="591">
        <v>12</v>
      </c>
      <c r="K1271" s="647">
        <v>0.45</v>
      </c>
      <c r="L1271" s="650">
        <v>5.4</v>
      </c>
    </row>
    <row r="1272" spans="3:12" hidden="1">
      <c r="C1272" s="587" t="s">
        <v>2300</v>
      </c>
      <c r="D1272" s="606">
        <v>101578</v>
      </c>
      <c r="E1272" s="606" t="s">
        <v>2237</v>
      </c>
      <c r="F1272" s="588" t="s">
        <v>2238</v>
      </c>
      <c r="G1272" s="592"/>
      <c r="H1272" s="590">
        <v>45477</v>
      </c>
      <c r="I1272" s="588" t="s">
        <v>1585</v>
      </c>
      <c r="J1272" s="591">
        <v>24</v>
      </c>
      <c r="K1272" s="647">
        <v>0.45</v>
      </c>
      <c r="L1272" s="650">
        <v>10.8</v>
      </c>
    </row>
    <row r="1273" spans="3:12" hidden="1">
      <c r="C1273" s="920" t="s">
        <v>2300</v>
      </c>
      <c r="D1273" s="923">
        <v>101578</v>
      </c>
      <c r="E1273" s="923" t="s">
        <v>2237</v>
      </c>
      <c r="F1273" s="926" t="s">
        <v>2238</v>
      </c>
      <c r="G1273" s="600"/>
      <c r="H1273" s="934">
        <v>45478</v>
      </c>
      <c r="I1273" s="926" t="s">
        <v>1585</v>
      </c>
      <c r="J1273" s="936">
        <v>12</v>
      </c>
      <c r="K1273" s="939">
        <v>0.45</v>
      </c>
      <c r="L1273" s="943">
        <v>5.4</v>
      </c>
    </row>
    <row r="1274" spans="3:12" ht="15" hidden="1" customHeight="1">
      <c r="C1274" s="582" t="s">
        <v>2300</v>
      </c>
      <c r="D1274" s="605">
        <v>101578</v>
      </c>
      <c r="E1274" s="605" t="s">
        <v>2237</v>
      </c>
      <c r="F1274" s="583" t="s">
        <v>2238</v>
      </c>
      <c r="G1274" s="929"/>
      <c r="H1274" s="585">
        <v>45482</v>
      </c>
      <c r="I1274" s="583" t="s">
        <v>1585</v>
      </c>
      <c r="J1274" s="586">
        <v>24</v>
      </c>
      <c r="K1274" s="647">
        <v>0.45</v>
      </c>
      <c r="L1274" s="650">
        <v>10.8</v>
      </c>
    </row>
    <row r="1275" spans="3:12" hidden="1">
      <c r="C1275" s="587" t="s">
        <v>2300</v>
      </c>
      <c r="D1275" s="606">
        <v>101578</v>
      </c>
      <c r="E1275" s="606" t="s">
        <v>2237</v>
      </c>
      <c r="F1275" s="588" t="s">
        <v>2238</v>
      </c>
      <c r="G1275" s="589"/>
      <c r="H1275" s="590">
        <v>45487</v>
      </c>
      <c r="I1275" s="588" t="s">
        <v>1585</v>
      </c>
      <c r="J1275" s="591">
        <v>12</v>
      </c>
      <c r="K1275" s="647">
        <v>0.45</v>
      </c>
      <c r="L1275" s="650">
        <v>5.4</v>
      </c>
    </row>
    <row r="1276" spans="3:12" hidden="1">
      <c r="C1276" s="587" t="s">
        <v>2300</v>
      </c>
      <c r="D1276" s="606">
        <v>101578</v>
      </c>
      <c r="E1276" s="606" t="s">
        <v>2237</v>
      </c>
      <c r="F1276" s="588" t="s">
        <v>2238</v>
      </c>
      <c r="G1276" s="592"/>
      <c r="H1276" s="590">
        <v>45489</v>
      </c>
      <c r="I1276" s="588" t="s">
        <v>1585</v>
      </c>
      <c r="J1276" s="591">
        <v>12</v>
      </c>
      <c r="K1276" s="647">
        <v>0.45</v>
      </c>
      <c r="L1276" s="650">
        <v>5.4</v>
      </c>
    </row>
    <row r="1277" spans="3:12" hidden="1">
      <c r="C1277" s="920" t="s">
        <v>2300</v>
      </c>
      <c r="D1277" s="923">
        <v>101578</v>
      </c>
      <c r="E1277" s="923" t="s">
        <v>2237</v>
      </c>
      <c r="F1277" s="926" t="s">
        <v>2238</v>
      </c>
      <c r="G1277" s="600"/>
      <c r="H1277" s="934">
        <v>45492</v>
      </c>
      <c r="I1277" s="926" t="s">
        <v>1585</v>
      </c>
      <c r="J1277" s="936">
        <v>12</v>
      </c>
      <c r="K1277" s="939">
        <v>0.45</v>
      </c>
      <c r="L1277" s="943">
        <v>5.4</v>
      </c>
    </row>
    <row r="1278" spans="3:12" ht="15" hidden="1" customHeight="1">
      <c r="C1278" s="582" t="s">
        <v>2300</v>
      </c>
      <c r="D1278" s="605">
        <v>101578</v>
      </c>
      <c r="E1278" s="605" t="s">
        <v>2237</v>
      </c>
      <c r="F1278" s="583" t="s">
        <v>2238</v>
      </c>
      <c r="G1278" s="929"/>
      <c r="H1278" s="585">
        <v>45492</v>
      </c>
      <c r="I1278" s="583" t="s">
        <v>1585</v>
      </c>
      <c r="J1278" s="586">
        <v>12</v>
      </c>
      <c r="K1278" s="647">
        <v>0.45</v>
      </c>
      <c r="L1278" s="648">
        <v>5.4</v>
      </c>
    </row>
    <row r="1279" spans="3:12" hidden="1">
      <c r="C1279" s="587" t="s">
        <v>2300</v>
      </c>
      <c r="D1279" s="606">
        <v>101578</v>
      </c>
      <c r="E1279" s="606" t="s">
        <v>2237</v>
      </c>
      <c r="F1279" s="588" t="s">
        <v>2238</v>
      </c>
      <c r="G1279" s="589"/>
      <c r="H1279" s="590">
        <v>45494</v>
      </c>
      <c r="I1279" s="588" t="s">
        <v>1585</v>
      </c>
      <c r="J1279" s="591">
        <v>24</v>
      </c>
      <c r="K1279" s="649">
        <v>0.45</v>
      </c>
      <c r="L1279" s="650">
        <v>10.8</v>
      </c>
    </row>
    <row r="1280" spans="3:12" hidden="1">
      <c r="C1280" s="587" t="s">
        <v>2300</v>
      </c>
      <c r="D1280" s="606">
        <v>101578</v>
      </c>
      <c r="E1280" s="606" t="s">
        <v>2237</v>
      </c>
      <c r="F1280" s="588" t="s">
        <v>2238</v>
      </c>
      <c r="G1280" s="589"/>
      <c r="H1280" s="590">
        <v>45498</v>
      </c>
      <c r="I1280" s="588" t="s">
        <v>1585</v>
      </c>
      <c r="J1280" s="591">
        <v>1</v>
      </c>
      <c r="K1280" s="649">
        <v>0.45</v>
      </c>
      <c r="L1280" s="650">
        <v>0.45</v>
      </c>
    </row>
    <row r="1281" spans="3:12" hidden="1">
      <c r="C1281" s="587" t="s">
        <v>2300</v>
      </c>
      <c r="D1281" s="606">
        <v>101578</v>
      </c>
      <c r="E1281" s="606" t="s">
        <v>2237</v>
      </c>
      <c r="F1281" s="588" t="s">
        <v>2238</v>
      </c>
      <c r="G1281" s="589"/>
      <c r="H1281" s="590">
        <v>45498</v>
      </c>
      <c r="I1281" s="588" t="s">
        <v>1585</v>
      </c>
      <c r="J1281" s="591">
        <v>1</v>
      </c>
      <c r="K1281" s="649">
        <v>0.45</v>
      </c>
      <c r="L1281" s="650">
        <v>0.45</v>
      </c>
    </row>
    <row r="1282" spans="3:12" hidden="1">
      <c r="C1282" s="587" t="s">
        <v>2300</v>
      </c>
      <c r="D1282" s="606">
        <v>101578</v>
      </c>
      <c r="E1282" s="606" t="s">
        <v>2237</v>
      </c>
      <c r="F1282" s="588" t="s">
        <v>2238</v>
      </c>
      <c r="G1282" s="589"/>
      <c r="H1282" s="590">
        <v>45498</v>
      </c>
      <c r="I1282" s="588" t="s">
        <v>1585</v>
      </c>
      <c r="J1282" s="591">
        <v>1</v>
      </c>
      <c r="K1282" s="649">
        <v>0.45</v>
      </c>
      <c r="L1282" s="650">
        <v>0.45</v>
      </c>
    </row>
    <row r="1283" spans="3:12" hidden="1">
      <c r="C1283" s="587" t="s">
        <v>2300</v>
      </c>
      <c r="D1283" s="606">
        <v>101578</v>
      </c>
      <c r="E1283" s="606" t="s">
        <v>2237</v>
      </c>
      <c r="F1283" s="588" t="s">
        <v>2238</v>
      </c>
      <c r="G1283" s="589"/>
      <c r="H1283" s="590">
        <v>45498</v>
      </c>
      <c r="I1283" s="588" t="s">
        <v>1585</v>
      </c>
      <c r="J1283" s="591">
        <v>1</v>
      </c>
      <c r="K1283" s="649">
        <v>0.45</v>
      </c>
      <c r="L1283" s="650">
        <v>0.45</v>
      </c>
    </row>
    <row r="1284" spans="3:12" hidden="1">
      <c r="C1284" s="587" t="s">
        <v>2300</v>
      </c>
      <c r="D1284" s="606">
        <v>101578</v>
      </c>
      <c r="E1284" s="606" t="s">
        <v>2237</v>
      </c>
      <c r="F1284" s="588" t="s">
        <v>2238</v>
      </c>
      <c r="G1284" s="589"/>
      <c r="H1284" s="590">
        <v>45498</v>
      </c>
      <c r="I1284" s="588" t="s">
        <v>1585</v>
      </c>
      <c r="J1284" s="591">
        <v>1</v>
      </c>
      <c r="K1284" s="649">
        <v>0.45</v>
      </c>
      <c r="L1284" s="650">
        <v>0.45</v>
      </c>
    </row>
    <row r="1285" spans="3:12" hidden="1">
      <c r="C1285" s="587" t="s">
        <v>2300</v>
      </c>
      <c r="D1285" s="606">
        <v>101578</v>
      </c>
      <c r="E1285" s="606" t="s">
        <v>2237</v>
      </c>
      <c r="F1285" s="588" t="s">
        <v>2238</v>
      </c>
      <c r="G1285" s="589"/>
      <c r="H1285" s="590">
        <v>45498</v>
      </c>
      <c r="I1285" s="588" t="s">
        <v>1585</v>
      </c>
      <c r="J1285" s="591">
        <v>1</v>
      </c>
      <c r="K1285" s="649">
        <v>0.45</v>
      </c>
      <c r="L1285" s="650">
        <v>0.45</v>
      </c>
    </row>
    <row r="1286" spans="3:12" hidden="1">
      <c r="C1286" s="587" t="s">
        <v>2300</v>
      </c>
      <c r="D1286" s="606">
        <v>101578</v>
      </c>
      <c r="E1286" s="606" t="s">
        <v>2237</v>
      </c>
      <c r="F1286" s="588" t="s">
        <v>2238</v>
      </c>
      <c r="G1286" s="589"/>
      <c r="H1286" s="590">
        <v>45498</v>
      </c>
      <c r="I1286" s="588" t="s">
        <v>1585</v>
      </c>
      <c r="J1286" s="591">
        <v>1</v>
      </c>
      <c r="K1286" s="649">
        <v>0.45</v>
      </c>
      <c r="L1286" s="650">
        <v>0.45</v>
      </c>
    </row>
    <row r="1287" spans="3:12" hidden="1">
      <c r="C1287" s="587" t="s">
        <v>2300</v>
      </c>
      <c r="D1287" s="606">
        <v>101578</v>
      </c>
      <c r="E1287" s="606" t="s">
        <v>2237</v>
      </c>
      <c r="F1287" s="588" t="s">
        <v>2238</v>
      </c>
      <c r="G1287" s="589"/>
      <c r="H1287" s="590">
        <v>45498</v>
      </c>
      <c r="I1287" s="588" t="s">
        <v>1585</v>
      </c>
      <c r="J1287" s="591">
        <v>1</v>
      </c>
      <c r="K1287" s="649">
        <v>0.45</v>
      </c>
      <c r="L1287" s="650">
        <v>0.45</v>
      </c>
    </row>
    <row r="1288" spans="3:12" hidden="1">
      <c r="C1288" s="587" t="s">
        <v>2300</v>
      </c>
      <c r="D1288" s="606">
        <v>101578</v>
      </c>
      <c r="E1288" s="606" t="s">
        <v>2237</v>
      </c>
      <c r="F1288" s="588" t="s">
        <v>2238</v>
      </c>
      <c r="G1288" s="589"/>
      <c r="H1288" s="590">
        <v>45498</v>
      </c>
      <c r="I1288" s="588" t="s">
        <v>1585</v>
      </c>
      <c r="J1288" s="591">
        <v>1</v>
      </c>
      <c r="K1288" s="649">
        <v>0.45</v>
      </c>
      <c r="L1288" s="650">
        <v>0.45</v>
      </c>
    </row>
    <row r="1289" spans="3:12" hidden="1">
      <c r="C1289" s="587" t="s">
        <v>2300</v>
      </c>
      <c r="D1289" s="606">
        <v>101578</v>
      </c>
      <c r="E1289" s="606" t="s">
        <v>2237</v>
      </c>
      <c r="F1289" s="588" t="s">
        <v>2238</v>
      </c>
      <c r="G1289" s="589"/>
      <c r="H1289" s="590">
        <v>45498</v>
      </c>
      <c r="I1289" s="588" t="s">
        <v>1585</v>
      </c>
      <c r="J1289" s="591">
        <v>1</v>
      </c>
      <c r="K1289" s="649">
        <v>0.45</v>
      </c>
      <c r="L1289" s="650">
        <v>0.45</v>
      </c>
    </row>
    <row r="1290" spans="3:12" hidden="1">
      <c r="C1290" s="587" t="s">
        <v>2300</v>
      </c>
      <c r="D1290" s="606">
        <v>101578</v>
      </c>
      <c r="E1290" s="606" t="s">
        <v>2237</v>
      </c>
      <c r="F1290" s="588" t="s">
        <v>2238</v>
      </c>
      <c r="G1290" s="592"/>
      <c r="H1290" s="590">
        <v>45508</v>
      </c>
      <c r="I1290" s="588" t="s">
        <v>1585</v>
      </c>
      <c r="J1290" s="591">
        <v>12</v>
      </c>
      <c r="K1290" s="649">
        <v>0.45</v>
      </c>
      <c r="L1290" s="650">
        <v>5.4</v>
      </c>
    </row>
    <row r="1291" spans="3:12" hidden="1">
      <c r="C1291" s="920" t="s">
        <v>2300</v>
      </c>
      <c r="D1291" s="923">
        <v>101578</v>
      </c>
      <c r="E1291" s="923" t="s">
        <v>2237</v>
      </c>
      <c r="F1291" s="926" t="s">
        <v>2238</v>
      </c>
      <c r="G1291" s="600"/>
      <c r="H1291" s="934">
        <v>45514</v>
      </c>
      <c r="I1291" s="926" t="s">
        <v>1585</v>
      </c>
      <c r="J1291" s="936">
        <v>36</v>
      </c>
      <c r="K1291" s="939">
        <v>0.45</v>
      </c>
      <c r="L1291" s="943">
        <v>16.2</v>
      </c>
    </row>
    <row r="1292" spans="3:12" ht="15" hidden="1" customHeight="1">
      <c r="C1292" s="582" t="s">
        <v>2300</v>
      </c>
      <c r="D1292" s="605">
        <v>101578</v>
      </c>
      <c r="E1292" s="605" t="s">
        <v>2237</v>
      </c>
      <c r="F1292" s="583" t="s">
        <v>2238</v>
      </c>
      <c r="G1292" s="929"/>
      <c r="H1292" s="585">
        <v>45514</v>
      </c>
      <c r="I1292" s="583" t="s">
        <v>1585</v>
      </c>
      <c r="J1292" s="586">
        <v>12</v>
      </c>
      <c r="K1292" s="647">
        <v>0.45</v>
      </c>
      <c r="L1292" s="648">
        <v>5.4</v>
      </c>
    </row>
    <row r="1293" spans="3:12" hidden="1">
      <c r="C1293" s="587" t="s">
        <v>2300</v>
      </c>
      <c r="D1293" s="606">
        <v>101578</v>
      </c>
      <c r="E1293" s="606" t="s">
        <v>2237</v>
      </c>
      <c r="F1293" s="588" t="s">
        <v>2238</v>
      </c>
      <c r="G1293" s="589"/>
      <c r="H1293" s="590">
        <v>45519</v>
      </c>
      <c r="I1293" s="588" t="s">
        <v>1585</v>
      </c>
      <c r="J1293" s="586">
        <v>12</v>
      </c>
      <c r="K1293" s="647">
        <v>0.45</v>
      </c>
      <c r="L1293" s="648">
        <v>5.4</v>
      </c>
    </row>
    <row r="1294" spans="3:12" hidden="1">
      <c r="C1294" s="587" t="s">
        <v>2300</v>
      </c>
      <c r="D1294" s="606">
        <v>101578</v>
      </c>
      <c r="E1294" s="606" t="s">
        <v>2237</v>
      </c>
      <c r="F1294" s="588" t="s">
        <v>2238</v>
      </c>
      <c r="G1294" s="589"/>
      <c r="H1294" s="590">
        <v>45519</v>
      </c>
      <c r="I1294" s="588" t="s">
        <v>1585</v>
      </c>
      <c r="J1294" s="586">
        <v>12</v>
      </c>
      <c r="K1294" s="647">
        <v>0.45</v>
      </c>
      <c r="L1294" s="648">
        <v>5.4</v>
      </c>
    </row>
    <row r="1295" spans="3:12" hidden="1">
      <c r="C1295" s="587" t="s">
        <v>2300</v>
      </c>
      <c r="D1295" s="606">
        <v>101578</v>
      </c>
      <c r="E1295" s="606" t="s">
        <v>2237</v>
      </c>
      <c r="F1295" s="588" t="s">
        <v>2238</v>
      </c>
      <c r="G1295" s="589"/>
      <c r="H1295" s="590">
        <v>45519</v>
      </c>
      <c r="I1295" s="588" t="s">
        <v>1585</v>
      </c>
      <c r="J1295" s="586">
        <v>12</v>
      </c>
      <c r="K1295" s="647">
        <v>0.45</v>
      </c>
      <c r="L1295" s="648">
        <v>5.4</v>
      </c>
    </row>
    <row r="1296" spans="3:12" hidden="1">
      <c r="C1296" s="587" t="s">
        <v>2300</v>
      </c>
      <c r="D1296" s="606">
        <v>101578</v>
      </c>
      <c r="E1296" s="606" t="s">
        <v>2237</v>
      </c>
      <c r="F1296" s="588" t="s">
        <v>2238</v>
      </c>
      <c r="G1296" s="589"/>
      <c r="H1296" s="590">
        <v>45525</v>
      </c>
      <c r="I1296" s="588" t="s">
        <v>1585</v>
      </c>
      <c r="J1296" s="586">
        <v>1</v>
      </c>
      <c r="K1296" s="647">
        <v>0.45</v>
      </c>
      <c r="L1296" s="648">
        <v>0.45</v>
      </c>
    </row>
    <row r="1297" spans="3:12" hidden="1">
      <c r="C1297" s="587" t="s">
        <v>2300</v>
      </c>
      <c r="D1297" s="606">
        <v>101578</v>
      </c>
      <c r="E1297" s="606" t="s">
        <v>2237</v>
      </c>
      <c r="F1297" s="588" t="s">
        <v>2238</v>
      </c>
      <c r="G1297" s="589"/>
      <c r="H1297" s="590">
        <v>45534</v>
      </c>
      <c r="I1297" s="588" t="s">
        <v>1585</v>
      </c>
      <c r="J1297" s="591">
        <v>12</v>
      </c>
      <c r="K1297" s="649">
        <v>0.45</v>
      </c>
      <c r="L1297" s="650">
        <v>5.4</v>
      </c>
    </row>
    <row r="1298" spans="3:12" hidden="1">
      <c r="C1298" s="587" t="s">
        <v>2300</v>
      </c>
      <c r="D1298" s="606">
        <v>101578</v>
      </c>
      <c r="E1298" s="606" t="s">
        <v>2237</v>
      </c>
      <c r="F1298" s="588" t="s">
        <v>2238</v>
      </c>
      <c r="G1298" s="589"/>
      <c r="H1298" s="590">
        <v>45534</v>
      </c>
      <c r="I1298" s="588" t="s">
        <v>1585</v>
      </c>
      <c r="J1298" s="586">
        <v>3</v>
      </c>
      <c r="K1298" s="647">
        <v>0.45</v>
      </c>
      <c r="L1298" s="648">
        <v>1.35</v>
      </c>
    </row>
    <row r="1299" spans="3:12" hidden="1">
      <c r="C1299" s="587" t="s">
        <v>2300</v>
      </c>
      <c r="D1299" s="606">
        <v>101578</v>
      </c>
      <c r="E1299" s="606" t="s">
        <v>2237</v>
      </c>
      <c r="F1299" s="588" t="s">
        <v>2238</v>
      </c>
      <c r="G1299" s="589"/>
      <c r="H1299" s="590">
        <v>45538</v>
      </c>
      <c r="I1299" s="588" t="s">
        <v>1585</v>
      </c>
      <c r="J1299" s="586">
        <v>12</v>
      </c>
      <c r="K1299" s="647">
        <v>0.45</v>
      </c>
      <c r="L1299" s="648">
        <v>5.4</v>
      </c>
    </row>
    <row r="1300" spans="3:12" hidden="1">
      <c r="C1300" s="587" t="s">
        <v>2300</v>
      </c>
      <c r="D1300" s="606">
        <v>101578</v>
      </c>
      <c r="E1300" s="606" t="s">
        <v>2237</v>
      </c>
      <c r="F1300" s="588" t="s">
        <v>2238</v>
      </c>
      <c r="G1300" s="589"/>
      <c r="H1300" s="590">
        <v>45540</v>
      </c>
      <c r="I1300" s="588" t="s">
        <v>1585</v>
      </c>
      <c r="J1300" s="586">
        <v>24</v>
      </c>
      <c r="K1300" s="647">
        <v>0.45</v>
      </c>
      <c r="L1300" s="648">
        <v>10.8</v>
      </c>
    </row>
    <row r="1301" spans="3:12" hidden="1">
      <c r="C1301" s="587" t="s">
        <v>2300</v>
      </c>
      <c r="D1301" s="606">
        <v>101578</v>
      </c>
      <c r="E1301" s="606" t="s">
        <v>2237</v>
      </c>
      <c r="F1301" s="588" t="s">
        <v>2238</v>
      </c>
      <c r="G1301" s="589"/>
      <c r="H1301" s="590">
        <v>45541</v>
      </c>
      <c r="I1301" s="588" t="s">
        <v>1585</v>
      </c>
      <c r="J1301" s="586">
        <v>12</v>
      </c>
      <c r="K1301" s="647">
        <v>0.45</v>
      </c>
      <c r="L1301" s="648">
        <v>5.4</v>
      </c>
    </row>
    <row r="1302" spans="3:12" hidden="1">
      <c r="C1302" s="587" t="s">
        <v>2300</v>
      </c>
      <c r="D1302" s="606">
        <v>101578</v>
      </c>
      <c r="E1302" s="606" t="s">
        <v>2237</v>
      </c>
      <c r="F1302" s="588" t="s">
        <v>2238</v>
      </c>
      <c r="G1302" s="589"/>
      <c r="H1302" s="590">
        <v>45546</v>
      </c>
      <c r="I1302" s="588" t="s">
        <v>1585</v>
      </c>
      <c r="J1302" s="586">
        <v>12</v>
      </c>
      <c r="K1302" s="647">
        <v>0.45</v>
      </c>
      <c r="L1302" s="648">
        <v>5.4</v>
      </c>
    </row>
    <row r="1303" spans="3:12" hidden="1">
      <c r="C1303" s="587" t="s">
        <v>2300</v>
      </c>
      <c r="D1303" s="606">
        <v>101578</v>
      </c>
      <c r="E1303" s="606" t="s">
        <v>2237</v>
      </c>
      <c r="F1303" s="588" t="s">
        <v>2238</v>
      </c>
      <c r="G1303" s="589"/>
      <c r="H1303" s="590">
        <v>45547</v>
      </c>
      <c r="I1303" s="588" t="s">
        <v>1585</v>
      </c>
      <c r="J1303" s="586">
        <v>12</v>
      </c>
      <c r="K1303" s="647">
        <v>0.45</v>
      </c>
      <c r="L1303" s="648">
        <v>5.4</v>
      </c>
    </row>
    <row r="1304" spans="3:12" hidden="1">
      <c r="C1304" s="587" t="s">
        <v>2300</v>
      </c>
      <c r="D1304" s="606">
        <v>101578</v>
      </c>
      <c r="E1304" s="606" t="s">
        <v>2237</v>
      </c>
      <c r="F1304" s="588" t="s">
        <v>2238</v>
      </c>
      <c r="G1304" s="589"/>
      <c r="H1304" s="590">
        <v>45551</v>
      </c>
      <c r="I1304" s="588" t="s">
        <v>1585</v>
      </c>
      <c r="J1304" s="586">
        <v>36</v>
      </c>
      <c r="K1304" s="647">
        <v>0.45</v>
      </c>
      <c r="L1304" s="648">
        <v>16.2</v>
      </c>
    </row>
    <row r="1305" spans="3:12" hidden="1">
      <c r="C1305" s="587" t="s">
        <v>2300</v>
      </c>
      <c r="D1305" s="606">
        <v>101578</v>
      </c>
      <c r="E1305" s="606" t="s">
        <v>2237</v>
      </c>
      <c r="F1305" s="588" t="s">
        <v>2238</v>
      </c>
      <c r="G1305" s="589"/>
      <c r="H1305" s="590">
        <v>45559</v>
      </c>
      <c r="I1305" s="588" t="s">
        <v>1585</v>
      </c>
      <c r="J1305" s="586">
        <v>24</v>
      </c>
      <c r="K1305" s="647">
        <v>0.45</v>
      </c>
      <c r="L1305" s="648">
        <v>10.8</v>
      </c>
    </row>
    <row r="1306" spans="3:12" hidden="1">
      <c r="C1306" s="587" t="s">
        <v>2300</v>
      </c>
      <c r="D1306" s="606">
        <v>101578</v>
      </c>
      <c r="E1306" s="606" t="s">
        <v>2237</v>
      </c>
      <c r="F1306" s="588" t="s">
        <v>2238</v>
      </c>
      <c r="G1306" s="589"/>
      <c r="H1306" s="590">
        <v>45561</v>
      </c>
      <c r="I1306" s="588" t="s">
        <v>1585</v>
      </c>
      <c r="J1306" s="586">
        <v>12</v>
      </c>
      <c r="K1306" s="647">
        <v>0.45</v>
      </c>
      <c r="L1306" s="648">
        <v>5.4</v>
      </c>
    </row>
    <row r="1307" spans="3:12" hidden="1">
      <c r="C1307" s="587" t="s">
        <v>2300</v>
      </c>
      <c r="D1307" s="606">
        <v>101578</v>
      </c>
      <c r="E1307" s="606" t="s">
        <v>2237</v>
      </c>
      <c r="F1307" s="588" t="s">
        <v>2238</v>
      </c>
      <c r="G1307" s="589"/>
      <c r="H1307" s="590">
        <v>45561</v>
      </c>
      <c r="I1307" s="588" t="s">
        <v>1585</v>
      </c>
      <c r="J1307" s="591">
        <v>12</v>
      </c>
      <c r="K1307" s="649">
        <v>0.45</v>
      </c>
      <c r="L1307" s="650">
        <v>5.4</v>
      </c>
    </row>
    <row r="1308" spans="3:12" hidden="1">
      <c r="C1308" s="587" t="s">
        <v>2300</v>
      </c>
      <c r="D1308" s="606">
        <v>101578</v>
      </c>
      <c r="E1308" s="606" t="s">
        <v>2237</v>
      </c>
      <c r="F1308" s="588" t="s">
        <v>2238</v>
      </c>
      <c r="G1308" s="589"/>
      <c r="H1308" s="590">
        <v>45562</v>
      </c>
      <c r="I1308" s="588" t="s">
        <v>1585</v>
      </c>
      <c r="J1308" s="586">
        <v>12</v>
      </c>
      <c r="K1308" s="647">
        <v>0.45</v>
      </c>
      <c r="L1308" s="648">
        <v>5.4</v>
      </c>
    </row>
    <row r="1309" spans="3:12" hidden="1">
      <c r="C1309" s="587" t="s">
        <v>2300</v>
      </c>
      <c r="D1309" s="606">
        <v>101578</v>
      </c>
      <c r="E1309" s="606" t="s">
        <v>2237</v>
      </c>
      <c r="F1309" s="588" t="s">
        <v>2238</v>
      </c>
      <c r="G1309" s="589"/>
      <c r="H1309" s="590">
        <v>45564</v>
      </c>
      <c r="I1309" s="588" t="s">
        <v>1585</v>
      </c>
      <c r="J1309" s="586">
        <v>12</v>
      </c>
      <c r="K1309" s="647">
        <v>0.45</v>
      </c>
      <c r="L1309" s="648">
        <v>5.4</v>
      </c>
    </row>
    <row r="1310" spans="3:12" hidden="1">
      <c r="C1310" s="587" t="s">
        <v>2300</v>
      </c>
      <c r="D1310" s="606">
        <v>101578</v>
      </c>
      <c r="E1310" s="606" t="s">
        <v>2237</v>
      </c>
      <c r="F1310" s="588" t="s">
        <v>2238</v>
      </c>
      <c r="G1310" s="592"/>
      <c r="H1310" s="590">
        <v>45564</v>
      </c>
      <c r="I1310" s="588" t="s">
        <v>1585</v>
      </c>
      <c r="J1310" s="591">
        <v>12</v>
      </c>
      <c r="K1310" s="649">
        <v>0.45</v>
      </c>
      <c r="L1310" s="650">
        <v>5.4</v>
      </c>
    </row>
    <row r="1311" spans="3:12" hidden="1">
      <c r="C1311" s="920" t="s">
        <v>2300</v>
      </c>
      <c r="D1311" s="923">
        <v>101578</v>
      </c>
      <c r="E1311" s="923" t="s">
        <v>2237</v>
      </c>
      <c r="F1311" s="926" t="s">
        <v>2238</v>
      </c>
      <c r="G1311" s="600"/>
      <c r="H1311" s="934">
        <v>45566</v>
      </c>
      <c r="I1311" s="926" t="s">
        <v>1585</v>
      </c>
      <c r="J1311" s="936">
        <v>1</v>
      </c>
      <c r="K1311" s="939">
        <v>0.45</v>
      </c>
      <c r="L1311" s="943">
        <v>0.45</v>
      </c>
    </row>
    <row r="1312" spans="3:12" ht="15" hidden="1" customHeight="1">
      <c r="C1312" s="582" t="s">
        <v>2300</v>
      </c>
      <c r="D1312" s="605">
        <v>101578</v>
      </c>
      <c r="E1312" s="605" t="s">
        <v>2237</v>
      </c>
      <c r="F1312" s="583" t="s">
        <v>2238</v>
      </c>
      <c r="G1312" s="929"/>
      <c r="H1312" s="585">
        <v>45568</v>
      </c>
      <c r="I1312" s="583" t="s">
        <v>1585</v>
      </c>
      <c r="J1312" s="586">
        <v>12</v>
      </c>
      <c r="K1312" s="647">
        <v>0.45</v>
      </c>
      <c r="L1312" s="648">
        <v>5.4</v>
      </c>
    </row>
    <row r="1313" spans="3:12" hidden="1">
      <c r="C1313" s="920" t="s">
        <v>2300</v>
      </c>
      <c r="D1313" s="923">
        <v>101578</v>
      </c>
      <c r="E1313" s="923" t="s">
        <v>2237</v>
      </c>
      <c r="F1313" s="926" t="s">
        <v>2238</v>
      </c>
      <c r="G1313" s="600"/>
      <c r="H1313" s="934">
        <v>45568</v>
      </c>
      <c r="I1313" s="926" t="s">
        <v>1585</v>
      </c>
      <c r="J1313" s="936">
        <v>23</v>
      </c>
      <c r="K1313" s="939">
        <v>0.45</v>
      </c>
      <c r="L1313" s="943">
        <v>10.35</v>
      </c>
    </row>
    <row r="1314" spans="3:12" ht="15" hidden="1" customHeight="1">
      <c r="C1314" s="582" t="s">
        <v>2300</v>
      </c>
      <c r="D1314" s="605">
        <v>101578</v>
      </c>
      <c r="E1314" s="605" t="s">
        <v>2237</v>
      </c>
      <c r="F1314" s="583" t="s">
        <v>2238</v>
      </c>
      <c r="G1314" s="929"/>
      <c r="H1314" s="585">
        <v>45581</v>
      </c>
      <c r="I1314" s="583" t="s">
        <v>1585</v>
      </c>
      <c r="J1314" s="586">
        <v>144</v>
      </c>
      <c r="K1314" s="647">
        <v>0.45</v>
      </c>
      <c r="L1314" s="648">
        <v>64.8</v>
      </c>
    </row>
    <row r="1315" spans="3:12" hidden="1">
      <c r="C1315" s="920" t="s">
        <v>2300</v>
      </c>
      <c r="D1315" s="923">
        <v>101578</v>
      </c>
      <c r="E1315" s="923" t="s">
        <v>2237</v>
      </c>
      <c r="F1315" s="926" t="s">
        <v>2238</v>
      </c>
      <c r="G1315" s="600"/>
      <c r="H1315" s="934">
        <v>45596</v>
      </c>
      <c r="I1315" s="926" t="s">
        <v>1585</v>
      </c>
      <c r="J1315" s="936">
        <v>156</v>
      </c>
      <c r="K1315" s="939">
        <v>0.45</v>
      </c>
      <c r="L1315" s="943">
        <v>70.2</v>
      </c>
    </row>
    <row r="1316" spans="3:12" ht="15" hidden="1" customHeight="1">
      <c r="C1316" s="582" t="s">
        <v>2300</v>
      </c>
      <c r="D1316" s="605">
        <v>101578</v>
      </c>
      <c r="E1316" s="605" t="s">
        <v>2237</v>
      </c>
      <c r="F1316" s="583" t="s">
        <v>2238</v>
      </c>
      <c r="G1316" s="929"/>
      <c r="H1316" s="585">
        <v>45611</v>
      </c>
      <c r="I1316" s="583" t="s">
        <v>1585</v>
      </c>
      <c r="J1316" s="586">
        <v>48</v>
      </c>
      <c r="K1316" s="647">
        <v>0.45</v>
      </c>
      <c r="L1316" s="648">
        <v>21.6</v>
      </c>
    </row>
    <row r="1317" spans="3:12" hidden="1">
      <c r="C1317" s="920" t="s">
        <v>2300</v>
      </c>
      <c r="D1317" s="923">
        <v>101578</v>
      </c>
      <c r="E1317" s="923" t="s">
        <v>2237</v>
      </c>
      <c r="F1317" s="926" t="s">
        <v>2238</v>
      </c>
      <c r="G1317" s="600"/>
      <c r="H1317" s="934">
        <v>45613</v>
      </c>
      <c r="I1317" s="926" t="s">
        <v>1585</v>
      </c>
      <c r="J1317" s="936">
        <v>48</v>
      </c>
      <c r="K1317" s="939">
        <v>0.45</v>
      </c>
      <c r="L1317" s="943">
        <v>21.6</v>
      </c>
    </row>
    <row r="1318" spans="3:12" ht="15" hidden="1" customHeight="1">
      <c r="C1318" s="582" t="s">
        <v>2300</v>
      </c>
      <c r="D1318" s="605">
        <v>101578</v>
      </c>
      <c r="E1318" s="605" t="s">
        <v>2237</v>
      </c>
      <c r="F1318" s="583" t="s">
        <v>2238</v>
      </c>
      <c r="G1318" s="929"/>
      <c r="H1318" s="585">
        <v>45614</v>
      </c>
      <c r="I1318" s="583" t="s">
        <v>1585</v>
      </c>
      <c r="J1318" s="586">
        <v>48</v>
      </c>
      <c r="K1318" s="647">
        <v>0.45</v>
      </c>
      <c r="L1318" s="648">
        <v>21.6</v>
      </c>
    </row>
    <row r="1319" spans="3:12" hidden="1">
      <c r="C1319" s="587" t="s">
        <v>2300</v>
      </c>
      <c r="D1319" s="606">
        <v>101578</v>
      </c>
      <c r="E1319" s="606" t="s">
        <v>2237</v>
      </c>
      <c r="F1319" s="588" t="s">
        <v>2238</v>
      </c>
      <c r="G1319" s="589"/>
      <c r="H1319" s="590">
        <v>45617</v>
      </c>
      <c r="I1319" s="588" t="s">
        <v>1585</v>
      </c>
      <c r="J1319" s="591">
        <v>48</v>
      </c>
      <c r="K1319" s="649">
        <v>0.45</v>
      </c>
      <c r="L1319" s="650">
        <v>21.6</v>
      </c>
    </row>
    <row r="1320" spans="3:12" hidden="1">
      <c r="C1320" s="587" t="s">
        <v>2300</v>
      </c>
      <c r="D1320" s="606">
        <v>101578</v>
      </c>
      <c r="E1320" s="606" t="s">
        <v>2237</v>
      </c>
      <c r="F1320" s="588" t="s">
        <v>2238</v>
      </c>
      <c r="G1320" s="589"/>
      <c r="H1320" s="590">
        <v>45618</v>
      </c>
      <c r="I1320" s="588" t="s">
        <v>1585</v>
      </c>
      <c r="J1320" s="591">
        <v>12</v>
      </c>
      <c r="K1320" s="649">
        <v>0.45</v>
      </c>
      <c r="L1320" s="650">
        <v>5.4</v>
      </c>
    </row>
    <row r="1321" spans="3:12" hidden="1">
      <c r="C1321" s="587" t="s">
        <v>2300</v>
      </c>
      <c r="D1321" s="606">
        <v>101578</v>
      </c>
      <c r="E1321" s="606" t="s">
        <v>2237</v>
      </c>
      <c r="F1321" s="588" t="s">
        <v>2238</v>
      </c>
      <c r="G1321" s="589"/>
      <c r="H1321" s="590">
        <v>45620</v>
      </c>
      <c r="I1321" s="588" t="s">
        <v>1585</v>
      </c>
      <c r="J1321" s="591">
        <v>36</v>
      </c>
      <c r="K1321" s="649">
        <v>0.45</v>
      </c>
      <c r="L1321" s="650">
        <v>16.2</v>
      </c>
    </row>
    <row r="1322" spans="3:12" hidden="1">
      <c r="C1322" s="587" t="s">
        <v>2300</v>
      </c>
      <c r="D1322" s="606">
        <v>101578</v>
      </c>
      <c r="E1322" s="606" t="s">
        <v>2237</v>
      </c>
      <c r="F1322" s="588" t="s">
        <v>2238</v>
      </c>
      <c r="G1322" s="589"/>
      <c r="H1322" s="590">
        <v>45624</v>
      </c>
      <c r="I1322" s="588" t="s">
        <v>1585</v>
      </c>
      <c r="J1322" s="591">
        <v>12</v>
      </c>
      <c r="K1322" s="649">
        <v>0.45</v>
      </c>
      <c r="L1322" s="650">
        <v>5.4</v>
      </c>
    </row>
    <row r="1323" spans="3:12" hidden="1">
      <c r="C1323" s="587" t="s">
        <v>2300</v>
      </c>
      <c r="D1323" s="606">
        <v>101578</v>
      </c>
      <c r="E1323" s="606" t="s">
        <v>2237</v>
      </c>
      <c r="F1323" s="588" t="s">
        <v>2238</v>
      </c>
      <c r="G1323" s="589"/>
      <c r="H1323" s="590">
        <v>45624</v>
      </c>
      <c r="I1323" s="588" t="s">
        <v>1585</v>
      </c>
      <c r="J1323" s="591">
        <v>48</v>
      </c>
      <c r="K1323" s="649">
        <v>0.45</v>
      </c>
      <c r="L1323" s="650">
        <v>21.6</v>
      </c>
    </row>
    <row r="1324" spans="3:12" hidden="1">
      <c r="C1324" s="587" t="s">
        <v>2300</v>
      </c>
      <c r="D1324" s="606">
        <v>101578</v>
      </c>
      <c r="E1324" s="606" t="s">
        <v>2237</v>
      </c>
      <c r="F1324" s="588" t="s">
        <v>2238</v>
      </c>
      <c r="G1324" s="589"/>
      <c r="H1324" s="590">
        <v>45624</v>
      </c>
      <c r="I1324" s="588" t="s">
        <v>1585</v>
      </c>
      <c r="J1324" s="591">
        <v>24</v>
      </c>
      <c r="K1324" s="649">
        <v>0.45</v>
      </c>
      <c r="L1324" s="650">
        <v>10.8</v>
      </c>
    </row>
    <row r="1325" spans="3:12" hidden="1">
      <c r="C1325" s="587" t="s">
        <v>2300</v>
      </c>
      <c r="D1325" s="606">
        <v>101578</v>
      </c>
      <c r="E1325" s="606" t="s">
        <v>2237</v>
      </c>
      <c r="F1325" s="588" t="s">
        <v>2238</v>
      </c>
      <c r="G1325" s="592"/>
      <c r="H1325" s="590">
        <v>45624</v>
      </c>
      <c r="I1325" s="588" t="s">
        <v>1585</v>
      </c>
      <c r="J1325" s="591">
        <v>36</v>
      </c>
      <c r="K1325" s="649">
        <v>0.45</v>
      </c>
      <c r="L1325" s="650">
        <v>16.2</v>
      </c>
    </row>
    <row r="1326" spans="3:12" hidden="1">
      <c r="C1326" s="920" t="s">
        <v>2300</v>
      </c>
      <c r="D1326" s="923">
        <v>101578</v>
      </c>
      <c r="E1326" s="923" t="s">
        <v>2237</v>
      </c>
      <c r="F1326" s="926" t="s">
        <v>2238</v>
      </c>
      <c r="G1326" s="600"/>
      <c r="H1326" s="934">
        <v>45651</v>
      </c>
      <c r="I1326" s="926" t="s">
        <v>1585</v>
      </c>
      <c r="J1326" s="936">
        <v>12</v>
      </c>
      <c r="K1326" s="939">
        <v>0.45</v>
      </c>
      <c r="L1326" s="943">
        <v>5.4</v>
      </c>
    </row>
    <row r="1327" spans="3:12" ht="15" hidden="1" customHeight="1">
      <c r="C1327" s="582" t="s">
        <v>2300</v>
      </c>
      <c r="D1327" s="605">
        <v>101578</v>
      </c>
      <c r="E1327" s="605" t="s">
        <v>2237</v>
      </c>
      <c r="F1327" s="583" t="s">
        <v>2238</v>
      </c>
      <c r="G1327" s="929"/>
      <c r="H1327" s="585">
        <v>45651</v>
      </c>
      <c r="I1327" s="583" t="s">
        <v>1585</v>
      </c>
      <c r="J1327" s="586">
        <v>72</v>
      </c>
      <c r="K1327" s="647">
        <v>0.45</v>
      </c>
      <c r="L1327" s="648">
        <v>32.4</v>
      </c>
    </row>
    <row r="1328" spans="3:12" hidden="1">
      <c r="C1328" s="920" t="s">
        <v>2300</v>
      </c>
      <c r="D1328" s="923">
        <v>101578</v>
      </c>
      <c r="E1328" s="923" t="s">
        <v>2237</v>
      </c>
      <c r="F1328" s="926" t="s">
        <v>2238</v>
      </c>
      <c r="G1328" s="600"/>
      <c r="H1328" s="934">
        <v>45657</v>
      </c>
      <c r="I1328" s="926" t="s">
        <v>1585</v>
      </c>
      <c r="J1328" s="936">
        <v>48</v>
      </c>
      <c r="K1328" s="939">
        <v>0.45</v>
      </c>
      <c r="L1328" s="943">
        <v>21.6</v>
      </c>
    </row>
    <row r="1329" spans="3:12" ht="15" hidden="1" customHeight="1">
      <c r="C1329" s="582" t="s">
        <v>2300</v>
      </c>
      <c r="D1329" s="605">
        <v>101578</v>
      </c>
      <c r="E1329" s="605" t="s">
        <v>2237</v>
      </c>
      <c r="F1329" s="583" t="s">
        <v>2238</v>
      </c>
      <c r="G1329" s="929"/>
      <c r="H1329" s="585">
        <v>45657</v>
      </c>
      <c r="I1329" s="583" t="s">
        <v>1585</v>
      </c>
      <c r="J1329" s="586">
        <v>12</v>
      </c>
      <c r="K1329" s="647">
        <v>0.45</v>
      </c>
      <c r="L1329" s="648">
        <v>5.4</v>
      </c>
    </row>
    <row r="1330" spans="3:12" hidden="1">
      <c r="C1330" s="587" t="s">
        <v>2300</v>
      </c>
      <c r="D1330" s="606">
        <v>101578</v>
      </c>
      <c r="E1330" s="606" t="s">
        <v>2237</v>
      </c>
      <c r="F1330" s="588" t="s">
        <v>2238</v>
      </c>
      <c r="G1330" s="592"/>
      <c r="H1330" s="590">
        <v>45663</v>
      </c>
      <c r="I1330" s="588" t="s">
        <v>1585</v>
      </c>
      <c r="J1330" s="591">
        <v>36</v>
      </c>
      <c r="K1330" s="649">
        <v>0.45</v>
      </c>
      <c r="L1330" s="650">
        <v>16.2</v>
      </c>
    </row>
    <row r="1331" spans="3:12" hidden="1">
      <c r="C1331" s="920" t="s">
        <v>2300</v>
      </c>
      <c r="D1331" s="923">
        <v>101578</v>
      </c>
      <c r="E1331" s="923" t="s">
        <v>2237</v>
      </c>
      <c r="F1331" s="926" t="s">
        <v>2238</v>
      </c>
      <c r="G1331" s="600"/>
      <c r="H1331" s="934">
        <v>45668</v>
      </c>
      <c r="I1331" s="926" t="s">
        <v>1585</v>
      </c>
      <c r="J1331" s="936">
        <v>48</v>
      </c>
      <c r="K1331" s="939">
        <v>0.45</v>
      </c>
      <c r="L1331" s="943">
        <v>21.6</v>
      </c>
    </row>
    <row r="1332" spans="3:12" ht="15" hidden="1" customHeight="1">
      <c r="C1332" s="582" t="s">
        <v>2300</v>
      </c>
      <c r="D1332" s="605">
        <v>101578</v>
      </c>
      <c r="E1332" s="605" t="s">
        <v>2237</v>
      </c>
      <c r="F1332" s="583" t="s">
        <v>2238</v>
      </c>
      <c r="G1332" s="929"/>
      <c r="H1332" s="585">
        <v>45669</v>
      </c>
      <c r="I1332" s="583" t="s">
        <v>1585</v>
      </c>
      <c r="J1332" s="586">
        <v>12</v>
      </c>
      <c r="K1332" s="647">
        <v>0.45</v>
      </c>
      <c r="L1332" s="648">
        <v>5.4</v>
      </c>
    </row>
    <row r="1333" spans="3:12" hidden="1">
      <c r="C1333" s="587" t="s">
        <v>2300</v>
      </c>
      <c r="D1333" s="606">
        <v>101578</v>
      </c>
      <c r="E1333" s="606" t="s">
        <v>2237</v>
      </c>
      <c r="F1333" s="588" t="s">
        <v>2238</v>
      </c>
      <c r="G1333" s="589"/>
      <c r="H1333" s="590">
        <v>45672</v>
      </c>
      <c r="I1333" s="588" t="s">
        <v>1585</v>
      </c>
      <c r="J1333" s="591">
        <v>12</v>
      </c>
      <c r="K1333" s="649">
        <v>0.45</v>
      </c>
      <c r="L1333" s="650">
        <v>5.4</v>
      </c>
    </row>
    <row r="1334" spans="3:12" hidden="1">
      <c r="C1334" s="587" t="s">
        <v>2300</v>
      </c>
      <c r="D1334" s="606">
        <v>101578</v>
      </c>
      <c r="E1334" s="606" t="s">
        <v>2237</v>
      </c>
      <c r="F1334" s="588" t="s">
        <v>2238</v>
      </c>
      <c r="G1334" s="589"/>
      <c r="H1334" s="590">
        <v>45704</v>
      </c>
      <c r="I1334" s="588" t="s">
        <v>1585</v>
      </c>
      <c r="J1334" s="591">
        <v>72</v>
      </c>
      <c r="K1334" s="649">
        <v>0.45</v>
      </c>
      <c r="L1334" s="650">
        <v>32.4</v>
      </c>
    </row>
    <row r="1335" spans="3:12" hidden="1">
      <c r="C1335" s="587" t="s">
        <v>2300</v>
      </c>
      <c r="D1335" s="606">
        <v>101578</v>
      </c>
      <c r="E1335" s="606" t="s">
        <v>2237</v>
      </c>
      <c r="F1335" s="588" t="s">
        <v>2238</v>
      </c>
      <c r="G1335" s="589"/>
      <c r="H1335" s="590">
        <v>45705</v>
      </c>
      <c r="I1335" s="588" t="s">
        <v>1585</v>
      </c>
      <c r="J1335" s="591">
        <v>24</v>
      </c>
      <c r="K1335" s="649">
        <v>0.45</v>
      </c>
      <c r="L1335" s="650">
        <v>10.8</v>
      </c>
    </row>
    <row r="1336" spans="3:12" hidden="1">
      <c r="C1336" s="587" t="s">
        <v>2300</v>
      </c>
      <c r="D1336" s="606">
        <v>101578</v>
      </c>
      <c r="E1336" s="606" t="s">
        <v>2237</v>
      </c>
      <c r="F1336" s="588" t="s">
        <v>2238</v>
      </c>
      <c r="G1336" s="589"/>
      <c r="H1336" s="590">
        <v>45715</v>
      </c>
      <c r="I1336" s="588" t="s">
        <v>1585</v>
      </c>
      <c r="J1336" s="591">
        <v>24</v>
      </c>
      <c r="K1336" s="649">
        <v>0.45</v>
      </c>
      <c r="L1336" s="650">
        <v>10.8</v>
      </c>
    </row>
    <row r="1337" spans="3:12" hidden="1">
      <c r="C1337" s="587" t="s">
        <v>2300</v>
      </c>
      <c r="D1337" s="606">
        <v>101578</v>
      </c>
      <c r="E1337" s="606" t="s">
        <v>2237</v>
      </c>
      <c r="F1337" s="588" t="s">
        <v>2238</v>
      </c>
      <c r="G1337" s="589"/>
      <c r="H1337" s="590">
        <v>45719</v>
      </c>
      <c r="I1337" s="588" t="s">
        <v>1585</v>
      </c>
      <c r="J1337" s="591">
        <v>24</v>
      </c>
      <c r="K1337" s="649">
        <v>0.45</v>
      </c>
      <c r="L1337" s="650">
        <v>10.8</v>
      </c>
    </row>
    <row r="1338" spans="3:12" hidden="1">
      <c r="C1338" s="587" t="s">
        <v>2300</v>
      </c>
      <c r="D1338" s="606">
        <v>101578</v>
      </c>
      <c r="E1338" s="606" t="s">
        <v>2237</v>
      </c>
      <c r="F1338" s="588" t="s">
        <v>2238</v>
      </c>
      <c r="G1338" s="589"/>
      <c r="H1338" s="590">
        <v>45719</v>
      </c>
      <c r="I1338" s="588" t="s">
        <v>1585</v>
      </c>
      <c r="J1338" s="591">
        <v>12</v>
      </c>
      <c r="K1338" s="649">
        <v>0.45</v>
      </c>
      <c r="L1338" s="650">
        <v>5.4</v>
      </c>
    </row>
    <row r="1339" spans="3:12" hidden="1">
      <c r="C1339" s="587" t="s">
        <v>2300</v>
      </c>
      <c r="D1339" s="606">
        <v>101578</v>
      </c>
      <c r="E1339" s="606" t="s">
        <v>2237</v>
      </c>
      <c r="F1339" s="588" t="s">
        <v>2238</v>
      </c>
      <c r="G1339" s="589"/>
      <c r="H1339" s="590">
        <v>45723</v>
      </c>
      <c r="I1339" s="588" t="s">
        <v>1585</v>
      </c>
      <c r="J1339" s="591">
        <v>12</v>
      </c>
      <c r="K1339" s="649">
        <v>0.45</v>
      </c>
      <c r="L1339" s="650">
        <v>5.4</v>
      </c>
    </row>
    <row r="1340" spans="3:12" hidden="1">
      <c r="C1340" s="587" t="s">
        <v>2300</v>
      </c>
      <c r="D1340" s="606">
        <v>101578</v>
      </c>
      <c r="E1340" s="606" t="s">
        <v>2237</v>
      </c>
      <c r="F1340" s="588" t="s">
        <v>2238</v>
      </c>
      <c r="G1340" s="589"/>
      <c r="H1340" s="590">
        <v>45723</v>
      </c>
      <c r="I1340" s="588" t="s">
        <v>1585</v>
      </c>
      <c r="J1340" s="591">
        <v>48</v>
      </c>
      <c r="K1340" s="649">
        <v>0.45</v>
      </c>
      <c r="L1340" s="650">
        <v>21.6</v>
      </c>
    </row>
    <row r="1341" spans="3:12" hidden="1">
      <c r="C1341" s="587" t="s">
        <v>2300</v>
      </c>
      <c r="D1341" s="606">
        <v>101578</v>
      </c>
      <c r="E1341" s="606" t="s">
        <v>2237</v>
      </c>
      <c r="F1341" s="588" t="s">
        <v>2238</v>
      </c>
      <c r="G1341" s="589"/>
      <c r="H1341" s="590">
        <v>45728</v>
      </c>
      <c r="I1341" s="588" t="s">
        <v>1585</v>
      </c>
      <c r="J1341" s="591">
        <v>48</v>
      </c>
      <c r="K1341" s="649">
        <v>0.45</v>
      </c>
      <c r="L1341" s="650">
        <v>21.6</v>
      </c>
    </row>
    <row r="1342" spans="3:12" hidden="1">
      <c r="C1342" s="587" t="s">
        <v>2300</v>
      </c>
      <c r="D1342" s="606">
        <v>101578</v>
      </c>
      <c r="E1342" s="606" t="s">
        <v>2237</v>
      </c>
      <c r="F1342" s="588" t="s">
        <v>2238</v>
      </c>
      <c r="G1342" s="589"/>
      <c r="H1342" s="590">
        <v>45734</v>
      </c>
      <c r="I1342" s="588" t="s">
        <v>1585</v>
      </c>
      <c r="J1342" s="591">
        <v>84</v>
      </c>
      <c r="K1342" s="649">
        <v>0.45</v>
      </c>
      <c r="L1342" s="650">
        <v>37.800000000000004</v>
      </c>
    </row>
    <row r="1343" spans="3:12" hidden="1">
      <c r="C1343" s="587" t="s">
        <v>2300</v>
      </c>
      <c r="D1343" s="606">
        <v>101578</v>
      </c>
      <c r="E1343" s="606" t="s">
        <v>2237</v>
      </c>
      <c r="F1343" s="588" t="s">
        <v>2238</v>
      </c>
      <c r="G1343" s="592"/>
      <c r="H1343" s="590">
        <v>45737</v>
      </c>
      <c r="I1343" s="588" t="s">
        <v>1585</v>
      </c>
      <c r="J1343" s="591">
        <v>60</v>
      </c>
      <c r="K1343" s="649">
        <v>0.45</v>
      </c>
      <c r="L1343" s="650">
        <v>27</v>
      </c>
    </row>
    <row r="1344" spans="3:12" hidden="1">
      <c r="C1344" s="920" t="s">
        <v>2300</v>
      </c>
      <c r="D1344" s="923">
        <v>101578</v>
      </c>
      <c r="E1344" s="923" t="s">
        <v>2237</v>
      </c>
      <c r="F1344" s="926" t="s">
        <v>2238</v>
      </c>
      <c r="G1344" s="600"/>
      <c r="H1344" s="934">
        <v>45753</v>
      </c>
      <c r="I1344" s="926" t="s">
        <v>1585</v>
      </c>
      <c r="J1344" s="936">
        <v>48</v>
      </c>
      <c r="K1344" s="939">
        <v>0.45</v>
      </c>
      <c r="L1344" s="943">
        <v>21.6</v>
      </c>
    </row>
    <row r="1345" spans="3:12" ht="15" hidden="1" customHeight="1">
      <c r="C1345" s="582" t="s">
        <v>2300</v>
      </c>
      <c r="D1345" s="605">
        <v>101578</v>
      </c>
      <c r="E1345" s="605" t="s">
        <v>2237</v>
      </c>
      <c r="F1345" s="583" t="s">
        <v>2238</v>
      </c>
      <c r="G1345" s="929"/>
      <c r="H1345" s="585">
        <v>45756</v>
      </c>
      <c r="I1345" s="583" t="s">
        <v>1585</v>
      </c>
      <c r="J1345" s="586">
        <v>12</v>
      </c>
      <c r="K1345" s="647">
        <v>0.45</v>
      </c>
      <c r="L1345" s="648">
        <v>5.4</v>
      </c>
    </row>
    <row r="1346" spans="3:12" hidden="1">
      <c r="C1346" s="587" t="s">
        <v>2300</v>
      </c>
      <c r="D1346" s="606">
        <v>101578</v>
      </c>
      <c r="E1346" s="606" t="s">
        <v>2237</v>
      </c>
      <c r="F1346" s="588" t="s">
        <v>2238</v>
      </c>
      <c r="G1346" s="589"/>
      <c r="H1346" s="590">
        <v>45762</v>
      </c>
      <c r="I1346" s="588" t="s">
        <v>1585</v>
      </c>
      <c r="J1346" s="591">
        <v>36</v>
      </c>
      <c r="K1346" s="649">
        <v>0.45</v>
      </c>
      <c r="L1346" s="650">
        <v>16.2</v>
      </c>
    </row>
    <row r="1347" spans="3:12" hidden="1">
      <c r="C1347" s="587" t="s">
        <v>2300</v>
      </c>
      <c r="D1347" s="606">
        <v>101578</v>
      </c>
      <c r="E1347" s="606" t="s">
        <v>2237</v>
      </c>
      <c r="F1347" s="588" t="s">
        <v>2238</v>
      </c>
      <c r="G1347" s="589"/>
      <c r="H1347" s="590">
        <v>45762</v>
      </c>
      <c r="I1347" s="588" t="s">
        <v>1585</v>
      </c>
      <c r="J1347" s="591">
        <v>12</v>
      </c>
      <c r="K1347" s="649">
        <v>0.45</v>
      </c>
      <c r="L1347" s="650">
        <v>5.4</v>
      </c>
    </row>
    <row r="1348" spans="3:12" hidden="1">
      <c r="C1348" s="587" t="s">
        <v>2300</v>
      </c>
      <c r="D1348" s="606">
        <v>101578</v>
      </c>
      <c r="E1348" s="606" t="s">
        <v>2237</v>
      </c>
      <c r="F1348" s="588" t="s">
        <v>2238</v>
      </c>
      <c r="G1348" s="589"/>
      <c r="H1348" s="590">
        <v>45766</v>
      </c>
      <c r="I1348" s="588" t="s">
        <v>1585</v>
      </c>
      <c r="J1348" s="591">
        <v>48</v>
      </c>
      <c r="K1348" s="649">
        <v>0.45</v>
      </c>
      <c r="L1348" s="650">
        <v>21.6</v>
      </c>
    </row>
    <row r="1349" spans="3:12" hidden="1">
      <c r="C1349" s="587" t="s">
        <v>2300</v>
      </c>
      <c r="D1349" s="606">
        <v>101578</v>
      </c>
      <c r="E1349" s="606" t="s">
        <v>2237</v>
      </c>
      <c r="F1349" s="588" t="s">
        <v>2238</v>
      </c>
      <c r="G1349" s="589"/>
      <c r="H1349" s="590">
        <v>45769</v>
      </c>
      <c r="I1349" s="588" t="s">
        <v>1585</v>
      </c>
      <c r="J1349" s="591">
        <v>12</v>
      </c>
      <c r="K1349" s="649">
        <v>0.45</v>
      </c>
      <c r="L1349" s="650">
        <v>5.4</v>
      </c>
    </row>
    <row r="1350" spans="3:12" hidden="1">
      <c r="C1350" s="587" t="s">
        <v>2300</v>
      </c>
      <c r="D1350" s="606">
        <v>101578</v>
      </c>
      <c r="E1350" s="606" t="s">
        <v>2237</v>
      </c>
      <c r="F1350" s="588" t="s">
        <v>2238</v>
      </c>
      <c r="G1350" s="589"/>
      <c r="H1350" s="590">
        <v>45769</v>
      </c>
      <c r="I1350" s="588" t="s">
        <v>1585</v>
      </c>
      <c r="J1350" s="591">
        <v>24</v>
      </c>
      <c r="K1350" s="649">
        <v>0.45</v>
      </c>
      <c r="L1350" s="650">
        <v>10.8</v>
      </c>
    </row>
    <row r="1351" spans="3:12" hidden="1">
      <c r="C1351" s="587" t="s">
        <v>2300</v>
      </c>
      <c r="D1351" s="606">
        <v>101578</v>
      </c>
      <c r="E1351" s="606" t="s">
        <v>2237</v>
      </c>
      <c r="F1351" s="588" t="s">
        <v>2238</v>
      </c>
      <c r="G1351" s="589"/>
      <c r="H1351" s="590">
        <v>45769</v>
      </c>
      <c r="I1351" s="588" t="s">
        <v>1585</v>
      </c>
      <c r="J1351" s="591">
        <v>24</v>
      </c>
      <c r="K1351" s="649">
        <v>0.45</v>
      </c>
      <c r="L1351" s="650">
        <v>10.8</v>
      </c>
    </row>
    <row r="1352" spans="3:12" hidden="1">
      <c r="C1352" s="587" t="s">
        <v>2300</v>
      </c>
      <c r="D1352" s="606">
        <v>101578</v>
      </c>
      <c r="E1352" s="606" t="s">
        <v>2237</v>
      </c>
      <c r="F1352" s="588" t="s">
        <v>2238</v>
      </c>
      <c r="G1352" s="589"/>
      <c r="H1352" s="590">
        <v>45771</v>
      </c>
      <c r="I1352" s="588" t="s">
        <v>1585</v>
      </c>
      <c r="J1352" s="591">
        <v>12</v>
      </c>
      <c r="K1352" s="649">
        <v>0.45</v>
      </c>
      <c r="L1352" s="650">
        <v>5.4</v>
      </c>
    </row>
    <row r="1353" spans="3:12" hidden="1">
      <c r="C1353" s="587" t="s">
        <v>2300</v>
      </c>
      <c r="D1353" s="606">
        <v>101578</v>
      </c>
      <c r="E1353" s="606" t="s">
        <v>2237</v>
      </c>
      <c r="F1353" s="588" t="s">
        <v>2238</v>
      </c>
      <c r="G1353" s="589"/>
      <c r="H1353" s="590">
        <v>45774</v>
      </c>
      <c r="I1353" s="588" t="s">
        <v>1585</v>
      </c>
      <c r="J1353" s="591">
        <v>36</v>
      </c>
      <c r="K1353" s="649">
        <v>0.45</v>
      </c>
      <c r="L1353" s="650">
        <v>16.2</v>
      </c>
    </row>
    <row r="1354" spans="3:12" hidden="1">
      <c r="C1354" s="587" t="s">
        <v>2300</v>
      </c>
      <c r="D1354" s="606">
        <v>101578</v>
      </c>
      <c r="E1354" s="606" t="s">
        <v>2237</v>
      </c>
      <c r="F1354" s="588" t="s">
        <v>2238</v>
      </c>
      <c r="G1354" s="589"/>
      <c r="H1354" s="590">
        <v>45775</v>
      </c>
      <c r="I1354" s="588" t="s">
        <v>1585</v>
      </c>
      <c r="J1354" s="591">
        <v>12</v>
      </c>
      <c r="K1354" s="649">
        <v>0.45</v>
      </c>
      <c r="L1354" s="650">
        <v>5.4</v>
      </c>
    </row>
    <row r="1355" spans="3:12" hidden="1">
      <c r="C1355" s="587" t="s">
        <v>2300</v>
      </c>
      <c r="D1355" s="606">
        <v>101578</v>
      </c>
      <c r="E1355" s="606" t="s">
        <v>2237</v>
      </c>
      <c r="F1355" s="588" t="s">
        <v>2238</v>
      </c>
      <c r="G1355" s="589"/>
      <c r="H1355" s="590">
        <v>45775</v>
      </c>
      <c r="I1355" s="588" t="s">
        <v>1585</v>
      </c>
      <c r="J1355" s="591">
        <v>12</v>
      </c>
      <c r="K1355" s="649">
        <v>0.45</v>
      </c>
      <c r="L1355" s="650">
        <v>5.4</v>
      </c>
    </row>
    <row r="1356" spans="3:12" hidden="1">
      <c r="C1356" s="587" t="s">
        <v>2300</v>
      </c>
      <c r="D1356" s="606">
        <v>101578</v>
      </c>
      <c r="E1356" s="606" t="s">
        <v>2237</v>
      </c>
      <c r="F1356" s="588" t="s">
        <v>2238</v>
      </c>
      <c r="G1356" s="592"/>
      <c r="H1356" s="590">
        <v>45775</v>
      </c>
      <c r="I1356" s="588" t="s">
        <v>1585</v>
      </c>
      <c r="J1356" s="591">
        <v>24</v>
      </c>
      <c r="K1356" s="649">
        <v>0.45</v>
      </c>
      <c r="L1356" s="650">
        <v>10.8</v>
      </c>
    </row>
    <row r="1357" spans="3:12" hidden="1">
      <c r="C1357" s="920" t="s">
        <v>2300</v>
      </c>
      <c r="D1357" s="923">
        <v>101578</v>
      </c>
      <c r="E1357" s="923" t="s">
        <v>2237</v>
      </c>
      <c r="F1357" s="926" t="s">
        <v>2238</v>
      </c>
      <c r="G1357" s="600"/>
      <c r="H1357" s="934">
        <v>45775</v>
      </c>
      <c r="I1357" s="926" t="s">
        <v>1585</v>
      </c>
      <c r="J1357" s="936">
        <v>24</v>
      </c>
      <c r="K1357" s="939">
        <v>0.45</v>
      </c>
      <c r="L1357" s="943">
        <v>10.8</v>
      </c>
    </row>
    <row r="1358" spans="3:12" ht="15" hidden="1" customHeight="1">
      <c r="C1358" s="582" t="s">
        <v>2300</v>
      </c>
      <c r="D1358" s="605">
        <v>101578</v>
      </c>
      <c r="E1358" s="605" t="s">
        <v>2237</v>
      </c>
      <c r="F1358" s="583" t="s">
        <v>2238</v>
      </c>
      <c r="G1358" s="929"/>
      <c r="H1358" s="585">
        <v>45779</v>
      </c>
      <c r="I1358" s="583" t="s">
        <v>1585</v>
      </c>
      <c r="J1358" s="586">
        <v>36</v>
      </c>
      <c r="K1358" s="647">
        <v>0.45</v>
      </c>
      <c r="L1358" s="648">
        <v>16.2</v>
      </c>
    </row>
    <row r="1359" spans="3:12" hidden="1">
      <c r="C1359" s="587" t="s">
        <v>2300</v>
      </c>
      <c r="D1359" s="606">
        <v>101578</v>
      </c>
      <c r="E1359" s="606" t="s">
        <v>2237</v>
      </c>
      <c r="F1359" s="588" t="s">
        <v>2238</v>
      </c>
      <c r="G1359" s="589"/>
      <c r="H1359" s="590">
        <v>45779</v>
      </c>
      <c r="I1359" s="588" t="s">
        <v>1585</v>
      </c>
      <c r="J1359" s="591">
        <v>12</v>
      </c>
      <c r="K1359" s="649">
        <v>0.45</v>
      </c>
      <c r="L1359" s="650">
        <v>5.4</v>
      </c>
    </row>
    <row r="1360" spans="3:12" hidden="1">
      <c r="C1360" s="587" t="s">
        <v>2300</v>
      </c>
      <c r="D1360" s="606">
        <v>101578</v>
      </c>
      <c r="E1360" s="606" t="s">
        <v>2237</v>
      </c>
      <c r="F1360" s="588" t="s">
        <v>2238</v>
      </c>
      <c r="G1360" s="589"/>
      <c r="H1360" s="590">
        <v>45779</v>
      </c>
      <c r="I1360" s="588" t="s">
        <v>1585</v>
      </c>
      <c r="J1360" s="591">
        <v>12</v>
      </c>
      <c r="K1360" s="649">
        <v>0.45</v>
      </c>
      <c r="L1360" s="650">
        <v>5.4</v>
      </c>
    </row>
    <row r="1361" spans="3:12" hidden="1">
      <c r="C1361" s="587" t="s">
        <v>2300</v>
      </c>
      <c r="D1361" s="606">
        <v>101578</v>
      </c>
      <c r="E1361" s="606" t="s">
        <v>2237</v>
      </c>
      <c r="F1361" s="588" t="s">
        <v>2238</v>
      </c>
      <c r="G1361" s="589"/>
      <c r="H1361" s="590">
        <v>45781</v>
      </c>
      <c r="I1361" s="588" t="s">
        <v>1585</v>
      </c>
      <c r="J1361" s="591">
        <v>12</v>
      </c>
      <c r="K1361" s="649">
        <v>0.45</v>
      </c>
      <c r="L1361" s="650">
        <v>5.4</v>
      </c>
    </row>
    <row r="1362" spans="3:12" hidden="1">
      <c r="C1362" s="587" t="s">
        <v>2300</v>
      </c>
      <c r="D1362" s="606">
        <v>101578</v>
      </c>
      <c r="E1362" s="606" t="s">
        <v>2237</v>
      </c>
      <c r="F1362" s="588" t="s">
        <v>2238</v>
      </c>
      <c r="G1362" s="589"/>
      <c r="H1362" s="590">
        <v>45789</v>
      </c>
      <c r="I1362" s="588" t="s">
        <v>1585</v>
      </c>
      <c r="J1362" s="591">
        <v>12</v>
      </c>
      <c r="K1362" s="649">
        <v>0.45</v>
      </c>
      <c r="L1362" s="650">
        <v>5.4</v>
      </c>
    </row>
    <row r="1363" spans="3:12" hidden="1">
      <c r="C1363" s="587" t="s">
        <v>2300</v>
      </c>
      <c r="D1363" s="606">
        <v>101578</v>
      </c>
      <c r="E1363" s="606" t="s">
        <v>2237</v>
      </c>
      <c r="F1363" s="588" t="s">
        <v>2238</v>
      </c>
      <c r="G1363" s="589"/>
      <c r="H1363" s="590">
        <v>45789</v>
      </c>
      <c r="I1363" s="588" t="s">
        <v>1585</v>
      </c>
      <c r="J1363" s="591">
        <v>12</v>
      </c>
      <c r="K1363" s="649">
        <v>0.45</v>
      </c>
      <c r="L1363" s="650">
        <v>5.4</v>
      </c>
    </row>
    <row r="1364" spans="3:12" hidden="1">
      <c r="C1364" s="587" t="s">
        <v>2300</v>
      </c>
      <c r="D1364" s="606">
        <v>101578</v>
      </c>
      <c r="E1364" s="606" t="s">
        <v>2237</v>
      </c>
      <c r="F1364" s="588" t="s">
        <v>2238</v>
      </c>
      <c r="G1364" s="589"/>
      <c r="H1364" s="590">
        <v>45794</v>
      </c>
      <c r="I1364" s="588" t="s">
        <v>1585</v>
      </c>
      <c r="J1364" s="591">
        <v>12</v>
      </c>
      <c r="K1364" s="649">
        <v>0.45</v>
      </c>
      <c r="L1364" s="650">
        <v>5.4</v>
      </c>
    </row>
    <row r="1365" spans="3:12" hidden="1">
      <c r="C1365" s="587" t="s">
        <v>2300</v>
      </c>
      <c r="D1365" s="606">
        <v>101578</v>
      </c>
      <c r="E1365" s="606" t="s">
        <v>2237</v>
      </c>
      <c r="F1365" s="588" t="s">
        <v>2238</v>
      </c>
      <c r="G1365" s="589"/>
      <c r="H1365" s="590">
        <v>45802</v>
      </c>
      <c r="I1365" s="588" t="s">
        <v>1585</v>
      </c>
      <c r="J1365" s="591">
        <v>48</v>
      </c>
      <c r="K1365" s="649">
        <v>0.45</v>
      </c>
      <c r="L1365" s="650">
        <v>21.6</v>
      </c>
    </row>
    <row r="1366" spans="3:12" hidden="1">
      <c r="C1366" s="587" t="s">
        <v>2300</v>
      </c>
      <c r="D1366" s="606">
        <v>101578</v>
      </c>
      <c r="E1366" s="606" t="s">
        <v>2237</v>
      </c>
      <c r="F1366" s="588" t="s">
        <v>2238</v>
      </c>
      <c r="G1366" s="592"/>
      <c r="H1366" s="590">
        <v>45803</v>
      </c>
      <c r="I1366" s="588" t="s">
        <v>1585</v>
      </c>
      <c r="J1366" s="591">
        <v>12</v>
      </c>
      <c r="K1366" s="649">
        <v>0.45</v>
      </c>
      <c r="L1366" s="650">
        <v>5.4</v>
      </c>
    </row>
    <row r="1367" spans="3:12" hidden="1">
      <c r="C1367" s="920" t="s">
        <v>2300</v>
      </c>
      <c r="D1367" s="923">
        <v>101578</v>
      </c>
      <c r="E1367" s="923" t="s">
        <v>2237</v>
      </c>
      <c r="F1367" s="926" t="s">
        <v>2238</v>
      </c>
      <c r="G1367" s="600"/>
      <c r="H1367" s="934">
        <v>45807</v>
      </c>
      <c r="I1367" s="926" t="s">
        <v>1585</v>
      </c>
      <c r="J1367" s="936">
        <v>12</v>
      </c>
      <c r="K1367" s="939">
        <v>0.45</v>
      </c>
      <c r="L1367" s="943">
        <v>5.4</v>
      </c>
    </row>
    <row r="1368" spans="3:12" ht="15" hidden="1" customHeight="1">
      <c r="C1368" s="582" t="s">
        <v>2300</v>
      </c>
      <c r="D1368" s="605">
        <v>101578</v>
      </c>
      <c r="E1368" s="605" t="s">
        <v>2237</v>
      </c>
      <c r="F1368" s="583" t="s">
        <v>2238</v>
      </c>
      <c r="G1368" s="929"/>
      <c r="H1368" s="585">
        <v>45807</v>
      </c>
      <c r="I1368" s="583" t="s">
        <v>1585</v>
      </c>
      <c r="J1368" s="586">
        <v>5</v>
      </c>
      <c r="K1368" s="647">
        <v>0.45</v>
      </c>
      <c r="L1368" s="648">
        <v>2.25</v>
      </c>
    </row>
    <row r="1369" spans="3:12" hidden="1">
      <c r="C1369" s="587" t="s">
        <v>2300</v>
      </c>
      <c r="D1369" s="606">
        <v>101578</v>
      </c>
      <c r="E1369" s="606" t="s">
        <v>2237</v>
      </c>
      <c r="F1369" s="588" t="s">
        <v>2238</v>
      </c>
      <c r="G1369" s="589"/>
      <c r="H1369" s="590">
        <v>45809</v>
      </c>
      <c r="I1369" s="588" t="s">
        <v>1585</v>
      </c>
      <c r="J1369" s="591">
        <v>12</v>
      </c>
      <c r="K1369" s="649">
        <v>0.45</v>
      </c>
      <c r="L1369" s="650">
        <v>5.4</v>
      </c>
    </row>
    <row r="1370" spans="3:12" hidden="1">
      <c r="C1370" s="587" t="s">
        <v>2300</v>
      </c>
      <c r="D1370" s="606">
        <v>101578</v>
      </c>
      <c r="E1370" s="606" t="s">
        <v>2237</v>
      </c>
      <c r="F1370" s="588" t="s">
        <v>2238</v>
      </c>
      <c r="G1370" s="589"/>
      <c r="H1370" s="590">
        <v>45812</v>
      </c>
      <c r="I1370" s="588" t="s">
        <v>1585</v>
      </c>
      <c r="J1370" s="591">
        <v>12</v>
      </c>
      <c r="K1370" s="649">
        <v>0.45</v>
      </c>
      <c r="L1370" s="650">
        <v>5.4</v>
      </c>
    </row>
    <row r="1371" spans="3:12" hidden="1">
      <c r="C1371" s="587" t="s">
        <v>2300</v>
      </c>
      <c r="D1371" s="606">
        <v>101578</v>
      </c>
      <c r="E1371" s="606" t="s">
        <v>2237</v>
      </c>
      <c r="F1371" s="588" t="s">
        <v>2238</v>
      </c>
      <c r="G1371" s="589"/>
      <c r="H1371" s="590">
        <v>45813</v>
      </c>
      <c r="I1371" s="588" t="s">
        <v>1585</v>
      </c>
      <c r="J1371" s="591">
        <v>24</v>
      </c>
      <c r="K1371" s="649">
        <v>0.45</v>
      </c>
      <c r="L1371" s="650">
        <v>10.8</v>
      </c>
    </row>
    <row r="1372" spans="3:12" hidden="1">
      <c r="C1372" s="587" t="s">
        <v>2300</v>
      </c>
      <c r="D1372" s="606">
        <v>101578</v>
      </c>
      <c r="E1372" s="606" t="s">
        <v>2237</v>
      </c>
      <c r="F1372" s="588" t="s">
        <v>2238</v>
      </c>
      <c r="G1372" s="589"/>
      <c r="H1372" s="590">
        <v>45816</v>
      </c>
      <c r="I1372" s="588" t="s">
        <v>1585</v>
      </c>
      <c r="J1372" s="591">
        <v>12</v>
      </c>
      <c r="K1372" s="649">
        <v>0.45</v>
      </c>
      <c r="L1372" s="650">
        <v>5.4</v>
      </c>
    </row>
    <row r="1373" spans="3:12" hidden="1">
      <c r="C1373" s="587" t="s">
        <v>2300</v>
      </c>
      <c r="D1373" s="606">
        <v>101578</v>
      </c>
      <c r="E1373" s="606" t="s">
        <v>2237</v>
      </c>
      <c r="F1373" s="588" t="s">
        <v>2238</v>
      </c>
      <c r="G1373" s="589"/>
      <c r="H1373" s="590">
        <v>45820</v>
      </c>
      <c r="I1373" s="588" t="s">
        <v>1585</v>
      </c>
      <c r="J1373" s="591">
        <v>24</v>
      </c>
      <c r="K1373" s="649">
        <v>0.45</v>
      </c>
      <c r="L1373" s="650">
        <v>10.8</v>
      </c>
    </row>
    <row r="1374" spans="3:12" hidden="1">
      <c r="C1374" s="587" t="s">
        <v>2300</v>
      </c>
      <c r="D1374" s="606">
        <v>101578</v>
      </c>
      <c r="E1374" s="606" t="s">
        <v>2237</v>
      </c>
      <c r="F1374" s="588" t="s">
        <v>2238</v>
      </c>
      <c r="G1374" s="589"/>
      <c r="H1374" s="590">
        <v>45823</v>
      </c>
      <c r="I1374" s="588" t="s">
        <v>1585</v>
      </c>
      <c r="J1374" s="591">
        <v>12</v>
      </c>
      <c r="K1374" s="649">
        <v>0.45</v>
      </c>
      <c r="L1374" s="650">
        <v>5.4</v>
      </c>
    </row>
    <row r="1375" spans="3:12" hidden="1">
      <c r="C1375" s="587" t="s">
        <v>2300</v>
      </c>
      <c r="D1375" s="606">
        <v>101578</v>
      </c>
      <c r="E1375" s="606" t="s">
        <v>2237</v>
      </c>
      <c r="F1375" s="588" t="s">
        <v>2238</v>
      </c>
      <c r="G1375" s="589"/>
      <c r="H1375" s="590">
        <v>45825</v>
      </c>
      <c r="I1375" s="588" t="s">
        <v>1585</v>
      </c>
      <c r="J1375" s="591">
        <v>12</v>
      </c>
      <c r="K1375" s="649">
        <v>0.45</v>
      </c>
      <c r="L1375" s="650">
        <v>5.4</v>
      </c>
    </row>
    <row r="1376" spans="3:12" hidden="1">
      <c r="C1376" s="587" t="s">
        <v>2300</v>
      </c>
      <c r="D1376" s="606">
        <v>101578</v>
      </c>
      <c r="E1376" s="606" t="s">
        <v>2237</v>
      </c>
      <c r="F1376" s="588" t="s">
        <v>2238</v>
      </c>
      <c r="G1376" s="592"/>
      <c r="H1376" s="590">
        <v>45826</v>
      </c>
      <c r="I1376" s="588" t="s">
        <v>1585</v>
      </c>
      <c r="J1376" s="591">
        <v>12</v>
      </c>
      <c r="K1376" s="649">
        <v>0.45</v>
      </c>
      <c r="L1376" s="650">
        <v>5.4</v>
      </c>
    </row>
    <row r="1377" spans="3:12" hidden="1">
      <c r="C1377" s="920" t="s">
        <v>2300</v>
      </c>
      <c r="D1377" s="923">
        <v>101578</v>
      </c>
      <c r="E1377" s="923" t="s">
        <v>2237</v>
      </c>
      <c r="F1377" s="926" t="s">
        <v>2238</v>
      </c>
      <c r="G1377" s="600"/>
      <c r="H1377" s="934">
        <v>45828</v>
      </c>
      <c r="I1377" s="926" t="s">
        <v>1585</v>
      </c>
      <c r="J1377" s="936">
        <v>12</v>
      </c>
      <c r="K1377" s="939">
        <v>0.45</v>
      </c>
      <c r="L1377" s="943">
        <v>5.4</v>
      </c>
    </row>
    <row r="1378" spans="3:12" ht="15" hidden="1" customHeight="1">
      <c r="C1378" s="582" t="s">
        <v>2300</v>
      </c>
      <c r="D1378" s="605">
        <v>101578</v>
      </c>
      <c r="E1378" s="605" t="s">
        <v>2237</v>
      </c>
      <c r="F1378" s="583" t="s">
        <v>2238</v>
      </c>
      <c r="G1378" s="929"/>
      <c r="H1378" s="585">
        <v>45831</v>
      </c>
      <c r="I1378" s="583" t="s">
        <v>1585</v>
      </c>
      <c r="J1378" s="586">
        <v>24</v>
      </c>
      <c r="K1378" s="647">
        <v>0.45</v>
      </c>
      <c r="L1378" s="648">
        <v>10.8</v>
      </c>
    </row>
    <row r="1379" spans="3:12" hidden="1">
      <c r="C1379" s="587" t="s">
        <v>2300</v>
      </c>
      <c r="D1379" s="606">
        <v>101578</v>
      </c>
      <c r="E1379" s="606" t="s">
        <v>2237</v>
      </c>
      <c r="F1379" s="588" t="s">
        <v>2238</v>
      </c>
      <c r="G1379" s="589"/>
      <c r="H1379" s="590">
        <v>45832</v>
      </c>
      <c r="I1379" s="588" t="s">
        <v>1585</v>
      </c>
      <c r="J1379" s="591">
        <v>12</v>
      </c>
      <c r="K1379" s="649">
        <v>0.45</v>
      </c>
      <c r="L1379" s="650">
        <v>5.4</v>
      </c>
    </row>
    <row r="1380" spans="3:12" hidden="1">
      <c r="C1380" s="587" t="s">
        <v>2300</v>
      </c>
      <c r="D1380" s="606">
        <v>101578</v>
      </c>
      <c r="E1380" s="606" t="s">
        <v>2237</v>
      </c>
      <c r="F1380" s="588" t="s">
        <v>2238</v>
      </c>
      <c r="G1380" s="589"/>
      <c r="H1380" s="590">
        <v>45835</v>
      </c>
      <c r="I1380" s="588" t="s">
        <v>1585</v>
      </c>
      <c r="J1380" s="591">
        <v>36</v>
      </c>
      <c r="K1380" s="649">
        <v>0.45</v>
      </c>
      <c r="L1380" s="650">
        <v>16.2</v>
      </c>
    </row>
    <row r="1381" spans="3:12" ht="15" hidden="1" customHeight="1">
      <c r="C1381" s="587" t="s">
        <v>2297</v>
      </c>
      <c r="D1381" s="606">
        <v>101492</v>
      </c>
      <c r="E1381" s="606" t="s">
        <v>2250</v>
      </c>
      <c r="F1381" s="588" t="s">
        <v>2280</v>
      </c>
      <c r="G1381" s="931" t="s">
        <v>2298</v>
      </c>
      <c r="H1381" s="590">
        <v>45482</v>
      </c>
      <c r="I1381" s="588" t="s">
        <v>1585</v>
      </c>
      <c r="J1381" s="591">
        <v>1</v>
      </c>
      <c r="K1381" s="591">
        <v>25</v>
      </c>
      <c r="L1381" s="637">
        <v>25</v>
      </c>
    </row>
    <row r="1382" spans="3:12" hidden="1">
      <c r="C1382" s="587" t="s">
        <v>2297</v>
      </c>
      <c r="D1382" s="606">
        <v>101492</v>
      </c>
      <c r="E1382" s="606" t="s">
        <v>2250</v>
      </c>
      <c r="F1382" s="588" t="s">
        <v>2280</v>
      </c>
      <c r="G1382" s="589"/>
      <c r="H1382" s="590">
        <v>45500</v>
      </c>
      <c r="I1382" s="588" t="s">
        <v>1585</v>
      </c>
      <c r="J1382" s="591">
        <v>1</v>
      </c>
      <c r="K1382" s="591">
        <v>25</v>
      </c>
      <c r="L1382" s="637">
        <v>25</v>
      </c>
    </row>
    <row r="1383" spans="3:12" hidden="1">
      <c r="C1383" s="587" t="s">
        <v>2297</v>
      </c>
      <c r="D1383" s="606">
        <v>101492</v>
      </c>
      <c r="E1383" s="606" t="s">
        <v>2250</v>
      </c>
      <c r="F1383" s="588" t="s">
        <v>2280</v>
      </c>
      <c r="G1383" s="589"/>
      <c r="H1383" s="590">
        <v>45515</v>
      </c>
      <c r="I1383" s="588" t="s">
        <v>1585</v>
      </c>
      <c r="J1383" s="591">
        <v>1</v>
      </c>
      <c r="K1383" s="591">
        <v>25</v>
      </c>
      <c r="L1383" s="637">
        <v>25</v>
      </c>
    </row>
    <row r="1384" spans="3:12" hidden="1">
      <c r="C1384" s="587" t="s">
        <v>2297</v>
      </c>
      <c r="D1384" s="606">
        <v>101492</v>
      </c>
      <c r="E1384" s="606" t="s">
        <v>2250</v>
      </c>
      <c r="F1384" s="588" t="s">
        <v>2280</v>
      </c>
      <c r="G1384" s="589"/>
      <c r="H1384" s="590">
        <v>45522</v>
      </c>
      <c r="I1384" s="588" t="s">
        <v>1585</v>
      </c>
      <c r="J1384" s="591">
        <v>2</v>
      </c>
      <c r="K1384" s="591">
        <v>25</v>
      </c>
      <c r="L1384" s="637">
        <v>50</v>
      </c>
    </row>
    <row r="1385" spans="3:12" hidden="1">
      <c r="C1385" s="587" t="s">
        <v>2297</v>
      </c>
      <c r="D1385" s="606">
        <v>101492</v>
      </c>
      <c r="E1385" s="606" t="s">
        <v>2250</v>
      </c>
      <c r="F1385" s="588" t="s">
        <v>2280</v>
      </c>
      <c r="G1385" s="589"/>
      <c r="H1385" s="590">
        <v>45531</v>
      </c>
      <c r="I1385" s="588" t="s">
        <v>1585</v>
      </c>
      <c r="J1385" s="591">
        <v>1</v>
      </c>
      <c r="K1385" s="591">
        <v>25</v>
      </c>
      <c r="L1385" s="637">
        <v>25</v>
      </c>
    </row>
    <row r="1386" spans="3:12" hidden="1">
      <c r="C1386" s="587" t="s">
        <v>2297</v>
      </c>
      <c r="D1386" s="606">
        <v>101492</v>
      </c>
      <c r="E1386" s="606" t="s">
        <v>2250</v>
      </c>
      <c r="F1386" s="588" t="s">
        <v>2280</v>
      </c>
      <c r="G1386" s="589"/>
      <c r="H1386" s="590">
        <v>45541</v>
      </c>
      <c r="I1386" s="588" t="s">
        <v>1585</v>
      </c>
      <c r="J1386" s="591">
        <v>1</v>
      </c>
      <c r="K1386" s="591">
        <v>25</v>
      </c>
      <c r="L1386" s="637">
        <v>25</v>
      </c>
    </row>
    <row r="1387" spans="3:12" hidden="1">
      <c r="C1387" s="587" t="s">
        <v>2297</v>
      </c>
      <c r="D1387" s="606">
        <v>101492</v>
      </c>
      <c r="E1387" s="606" t="s">
        <v>2250</v>
      </c>
      <c r="F1387" s="588" t="s">
        <v>2280</v>
      </c>
      <c r="G1387" s="589"/>
      <c r="H1387" s="590">
        <v>45551</v>
      </c>
      <c r="I1387" s="588" t="s">
        <v>1585</v>
      </c>
      <c r="J1387" s="591">
        <v>1</v>
      </c>
      <c r="K1387" s="591">
        <v>25</v>
      </c>
      <c r="L1387" s="637">
        <v>25</v>
      </c>
    </row>
    <row r="1388" spans="3:12" hidden="1">
      <c r="C1388" s="587" t="s">
        <v>2297</v>
      </c>
      <c r="D1388" s="606">
        <v>101492</v>
      </c>
      <c r="E1388" s="606" t="s">
        <v>2250</v>
      </c>
      <c r="F1388" s="588" t="s">
        <v>2280</v>
      </c>
      <c r="G1388" s="589"/>
      <c r="H1388" s="590">
        <v>45557</v>
      </c>
      <c r="I1388" s="588" t="s">
        <v>1585</v>
      </c>
      <c r="J1388" s="591">
        <v>1</v>
      </c>
      <c r="K1388" s="591">
        <v>25</v>
      </c>
      <c r="L1388" s="637">
        <v>25</v>
      </c>
    </row>
    <row r="1389" spans="3:12" hidden="1">
      <c r="C1389" s="587" t="s">
        <v>2297</v>
      </c>
      <c r="D1389" s="606">
        <v>101492</v>
      </c>
      <c r="E1389" s="606" t="s">
        <v>2250</v>
      </c>
      <c r="F1389" s="588" t="s">
        <v>2280</v>
      </c>
      <c r="G1389" s="589"/>
      <c r="H1389" s="590">
        <v>45587</v>
      </c>
      <c r="I1389" s="588" t="s">
        <v>1585</v>
      </c>
      <c r="J1389" s="591">
        <v>1</v>
      </c>
      <c r="K1389" s="591">
        <v>25</v>
      </c>
      <c r="L1389" s="637">
        <v>25</v>
      </c>
    </row>
    <row r="1390" spans="3:12" hidden="1">
      <c r="C1390" s="587" t="s">
        <v>2297</v>
      </c>
      <c r="D1390" s="606">
        <v>101492</v>
      </c>
      <c r="E1390" s="606" t="s">
        <v>2250</v>
      </c>
      <c r="F1390" s="588" t="s">
        <v>2280</v>
      </c>
      <c r="G1390" s="589"/>
      <c r="H1390" s="590">
        <v>45587</v>
      </c>
      <c r="I1390" s="588" t="s">
        <v>1585</v>
      </c>
      <c r="J1390" s="591">
        <v>1</v>
      </c>
      <c r="K1390" s="591">
        <v>25</v>
      </c>
      <c r="L1390" s="637">
        <v>25</v>
      </c>
    </row>
    <row r="1391" spans="3:12" hidden="1">
      <c r="C1391" s="587" t="s">
        <v>2297</v>
      </c>
      <c r="D1391" s="606">
        <v>101492</v>
      </c>
      <c r="E1391" s="606" t="s">
        <v>2250</v>
      </c>
      <c r="F1391" s="588" t="s">
        <v>2280</v>
      </c>
      <c r="G1391" s="589"/>
      <c r="H1391" s="590">
        <v>45605</v>
      </c>
      <c r="I1391" s="588" t="s">
        <v>1585</v>
      </c>
      <c r="J1391" s="591">
        <v>2</v>
      </c>
      <c r="K1391" s="591">
        <v>25</v>
      </c>
      <c r="L1391" s="637">
        <v>50</v>
      </c>
    </row>
    <row r="1392" spans="3:12" hidden="1">
      <c r="C1392" s="587" t="s">
        <v>2297</v>
      </c>
      <c r="D1392" s="606">
        <v>101492</v>
      </c>
      <c r="E1392" s="606" t="s">
        <v>2250</v>
      </c>
      <c r="F1392" s="588" t="s">
        <v>2280</v>
      </c>
      <c r="G1392" s="589"/>
      <c r="H1392" s="590">
        <v>45606</v>
      </c>
      <c r="I1392" s="588" t="s">
        <v>1585</v>
      </c>
      <c r="J1392" s="591">
        <v>2</v>
      </c>
      <c r="K1392" s="591">
        <v>25</v>
      </c>
      <c r="L1392" s="637">
        <v>50</v>
      </c>
    </row>
    <row r="1393" spans="3:12" hidden="1">
      <c r="C1393" s="587" t="s">
        <v>2297</v>
      </c>
      <c r="D1393" s="606">
        <v>101492</v>
      </c>
      <c r="E1393" s="606" t="s">
        <v>2250</v>
      </c>
      <c r="F1393" s="588" t="s">
        <v>2280</v>
      </c>
      <c r="G1393" s="589"/>
      <c r="H1393" s="590">
        <v>45631</v>
      </c>
      <c r="I1393" s="588" t="s">
        <v>1585</v>
      </c>
      <c r="J1393" s="591">
        <v>8</v>
      </c>
      <c r="K1393" s="591">
        <v>25</v>
      </c>
      <c r="L1393" s="637">
        <v>200</v>
      </c>
    </row>
    <row r="1394" spans="3:12" hidden="1">
      <c r="C1394" s="587" t="s">
        <v>2297</v>
      </c>
      <c r="D1394" s="606">
        <v>101492</v>
      </c>
      <c r="E1394" s="606" t="s">
        <v>2250</v>
      </c>
      <c r="F1394" s="588" t="s">
        <v>2280</v>
      </c>
      <c r="G1394" s="589"/>
      <c r="H1394" s="590">
        <v>45721</v>
      </c>
      <c r="I1394" s="588" t="s">
        <v>1585</v>
      </c>
      <c r="J1394" s="591">
        <v>6</v>
      </c>
      <c r="K1394" s="591">
        <v>25</v>
      </c>
      <c r="L1394" s="637">
        <v>150</v>
      </c>
    </row>
    <row r="1395" spans="3:12" hidden="1">
      <c r="C1395" s="587" t="s">
        <v>2297</v>
      </c>
      <c r="D1395" s="606">
        <v>101492</v>
      </c>
      <c r="E1395" s="606" t="s">
        <v>2250</v>
      </c>
      <c r="F1395" s="588" t="s">
        <v>2280</v>
      </c>
      <c r="G1395" s="589"/>
      <c r="H1395" s="590">
        <v>45722</v>
      </c>
      <c r="I1395" s="588" t="s">
        <v>1585</v>
      </c>
      <c r="J1395" s="591">
        <v>14</v>
      </c>
      <c r="K1395" s="591">
        <v>25</v>
      </c>
      <c r="L1395" s="637">
        <v>350</v>
      </c>
    </row>
    <row r="1396" spans="3:12" hidden="1">
      <c r="C1396" s="587" t="s">
        <v>2297</v>
      </c>
      <c r="D1396" s="606">
        <v>101492</v>
      </c>
      <c r="E1396" s="606" t="s">
        <v>2250</v>
      </c>
      <c r="F1396" s="588" t="s">
        <v>2280</v>
      </c>
      <c r="G1396" s="589"/>
      <c r="H1396" s="590">
        <v>45723</v>
      </c>
      <c r="I1396" s="588" t="s">
        <v>1585</v>
      </c>
      <c r="J1396" s="591">
        <v>3</v>
      </c>
      <c r="K1396" s="591">
        <v>25</v>
      </c>
      <c r="L1396" s="637">
        <v>75</v>
      </c>
    </row>
    <row r="1397" spans="3:12" hidden="1">
      <c r="C1397" s="587" t="s">
        <v>2297</v>
      </c>
      <c r="D1397" s="606">
        <v>101492</v>
      </c>
      <c r="E1397" s="606" t="s">
        <v>2250</v>
      </c>
      <c r="F1397" s="588" t="s">
        <v>2280</v>
      </c>
      <c r="G1397" s="589"/>
      <c r="H1397" s="590">
        <v>45723</v>
      </c>
      <c r="I1397" s="588" t="s">
        <v>1585</v>
      </c>
      <c r="J1397" s="591">
        <v>1</v>
      </c>
      <c r="K1397" s="591">
        <v>25</v>
      </c>
      <c r="L1397" s="637">
        <v>25</v>
      </c>
    </row>
    <row r="1398" spans="3:12" hidden="1">
      <c r="C1398" s="587" t="s">
        <v>2297</v>
      </c>
      <c r="D1398" s="606">
        <v>101492</v>
      </c>
      <c r="E1398" s="606" t="s">
        <v>2250</v>
      </c>
      <c r="F1398" s="588" t="s">
        <v>2280</v>
      </c>
      <c r="G1398" s="589"/>
      <c r="H1398" s="590">
        <v>45734</v>
      </c>
      <c r="I1398" s="588" t="s">
        <v>1585</v>
      </c>
      <c r="J1398" s="591">
        <v>2</v>
      </c>
      <c r="K1398" s="591">
        <v>25</v>
      </c>
      <c r="L1398" s="637">
        <v>50</v>
      </c>
    </row>
    <row r="1399" spans="3:12" hidden="1">
      <c r="C1399" s="587" t="s">
        <v>2297</v>
      </c>
      <c r="D1399" s="606">
        <v>101492</v>
      </c>
      <c r="E1399" s="606" t="s">
        <v>2250</v>
      </c>
      <c r="F1399" s="588" t="s">
        <v>2280</v>
      </c>
      <c r="G1399" s="589"/>
      <c r="H1399" s="590">
        <v>45784</v>
      </c>
      <c r="I1399" s="588" t="s">
        <v>1585</v>
      </c>
      <c r="J1399" s="591">
        <v>1</v>
      </c>
      <c r="K1399" s="591">
        <v>25</v>
      </c>
      <c r="L1399" s="637">
        <v>25</v>
      </c>
    </row>
    <row r="1400" spans="3:12" hidden="1">
      <c r="C1400" s="587" t="s">
        <v>2297</v>
      </c>
      <c r="D1400" s="606">
        <v>101492</v>
      </c>
      <c r="E1400" s="606" t="s">
        <v>2250</v>
      </c>
      <c r="F1400" s="588" t="s">
        <v>2280</v>
      </c>
      <c r="G1400" s="589"/>
      <c r="H1400" s="590">
        <v>45809</v>
      </c>
      <c r="I1400" s="588" t="s">
        <v>1585</v>
      </c>
      <c r="J1400" s="591">
        <v>1</v>
      </c>
      <c r="K1400" s="591">
        <v>25</v>
      </c>
      <c r="L1400" s="637">
        <v>25</v>
      </c>
    </row>
    <row r="1401" spans="3:12" hidden="1">
      <c r="C1401" s="587" t="s">
        <v>2297</v>
      </c>
      <c r="D1401" s="606">
        <v>101492</v>
      </c>
      <c r="E1401" s="606" t="s">
        <v>2250</v>
      </c>
      <c r="F1401" s="588" t="s">
        <v>2280</v>
      </c>
      <c r="G1401" s="589"/>
      <c r="H1401" s="590">
        <v>45825</v>
      </c>
      <c r="I1401" s="588" t="s">
        <v>1585</v>
      </c>
      <c r="J1401" s="591">
        <v>1</v>
      </c>
      <c r="K1401" s="591">
        <v>25</v>
      </c>
      <c r="L1401" s="637">
        <v>25</v>
      </c>
    </row>
    <row r="1402" spans="3:12" hidden="1">
      <c r="C1402" s="587" t="s">
        <v>2297</v>
      </c>
      <c r="D1402" s="606">
        <v>101492</v>
      </c>
      <c r="E1402" s="606" t="s">
        <v>2250</v>
      </c>
      <c r="F1402" s="588" t="s">
        <v>2280</v>
      </c>
      <c r="G1402" s="589"/>
      <c r="H1402" s="590">
        <v>45835</v>
      </c>
      <c r="I1402" s="588" t="s">
        <v>1585</v>
      </c>
      <c r="J1402" s="591">
        <v>2</v>
      </c>
      <c r="K1402" s="591">
        <v>25</v>
      </c>
      <c r="L1402" s="637">
        <v>50</v>
      </c>
    </row>
    <row r="1403" spans="3:12" ht="15" hidden="1" customHeight="1">
      <c r="C1403" s="587" t="s">
        <v>2295</v>
      </c>
      <c r="D1403" s="606">
        <v>101472</v>
      </c>
      <c r="E1403" s="606" t="s">
        <v>2237</v>
      </c>
      <c r="F1403" s="588" t="s">
        <v>2238</v>
      </c>
      <c r="G1403" s="931" t="s">
        <v>2281</v>
      </c>
      <c r="H1403" s="590">
        <v>45479</v>
      </c>
      <c r="I1403" s="588" t="s">
        <v>1585</v>
      </c>
      <c r="J1403" s="591">
        <v>6</v>
      </c>
      <c r="K1403" s="642">
        <v>0.5</v>
      </c>
      <c r="L1403" s="646">
        <v>3</v>
      </c>
    </row>
    <row r="1404" spans="3:12" hidden="1">
      <c r="C1404" s="587" t="s">
        <v>2295</v>
      </c>
      <c r="D1404" s="606">
        <v>101472</v>
      </c>
      <c r="E1404" s="606" t="s">
        <v>2237</v>
      </c>
      <c r="F1404" s="588" t="s">
        <v>2238</v>
      </c>
      <c r="G1404" s="589"/>
      <c r="H1404" s="590">
        <v>45484</v>
      </c>
      <c r="I1404" s="588" t="s">
        <v>1585</v>
      </c>
      <c r="J1404" s="591">
        <v>2</v>
      </c>
      <c r="K1404" s="642">
        <v>0.5</v>
      </c>
      <c r="L1404" s="646">
        <v>1</v>
      </c>
    </row>
    <row r="1405" spans="3:12" hidden="1">
      <c r="C1405" s="587" t="s">
        <v>2295</v>
      </c>
      <c r="D1405" s="606">
        <v>101472</v>
      </c>
      <c r="E1405" s="606" t="s">
        <v>2237</v>
      </c>
      <c r="F1405" s="588" t="s">
        <v>2238</v>
      </c>
      <c r="G1405" s="589"/>
      <c r="H1405" s="590">
        <v>45490</v>
      </c>
      <c r="I1405" s="588" t="s">
        <v>1585</v>
      </c>
      <c r="J1405" s="591">
        <v>1</v>
      </c>
      <c r="K1405" s="642">
        <v>0.5</v>
      </c>
      <c r="L1405" s="646">
        <v>0.5</v>
      </c>
    </row>
    <row r="1406" spans="3:12" hidden="1">
      <c r="C1406" s="587" t="s">
        <v>2295</v>
      </c>
      <c r="D1406" s="606">
        <v>101472</v>
      </c>
      <c r="E1406" s="606" t="s">
        <v>2237</v>
      </c>
      <c r="F1406" s="588" t="s">
        <v>2238</v>
      </c>
      <c r="G1406" s="589"/>
      <c r="H1406" s="590">
        <v>45502</v>
      </c>
      <c r="I1406" s="588" t="s">
        <v>1585</v>
      </c>
      <c r="J1406" s="591">
        <v>2</v>
      </c>
      <c r="K1406" s="642">
        <v>0.5</v>
      </c>
      <c r="L1406" s="646">
        <v>1</v>
      </c>
    </row>
    <row r="1407" spans="3:12" hidden="1">
      <c r="C1407" s="587" t="s">
        <v>2295</v>
      </c>
      <c r="D1407" s="606">
        <v>101472</v>
      </c>
      <c r="E1407" s="606" t="s">
        <v>2237</v>
      </c>
      <c r="F1407" s="588" t="s">
        <v>2238</v>
      </c>
      <c r="G1407" s="589"/>
      <c r="H1407" s="590">
        <v>45519</v>
      </c>
      <c r="I1407" s="588" t="s">
        <v>1585</v>
      </c>
      <c r="J1407" s="591">
        <v>2</v>
      </c>
      <c r="K1407" s="642">
        <v>0.5</v>
      </c>
      <c r="L1407" s="646">
        <v>1</v>
      </c>
    </row>
    <row r="1408" spans="3:12" hidden="1">
      <c r="C1408" s="587" t="s">
        <v>2295</v>
      </c>
      <c r="D1408" s="606">
        <v>101472</v>
      </c>
      <c r="E1408" s="606" t="s">
        <v>2237</v>
      </c>
      <c r="F1408" s="588" t="s">
        <v>2238</v>
      </c>
      <c r="G1408" s="592"/>
      <c r="H1408" s="590">
        <v>45538</v>
      </c>
      <c r="I1408" s="588" t="s">
        <v>1585</v>
      </c>
      <c r="J1408" s="591">
        <v>1</v>
      </c>
      <c r="K1408" s="642">
        <v>0.5</v>
      </c>
      <c r="L1408" s="646">
        <v>0.5</v>
      </c>
    </row>
    <row r="1409" spans="3:12" hidden="1">
      <c r="C1409" s="920" t="s">
        <v>2295</v>
      </c>
      <c r="D1409" s="923">
        <v>101472</v>
      </c>
      <c r="E1409" s="923" t="s">
        <v>2237</v>
      </c>
      <c r="F1409" s="926" t="s">
        <v>2238</v>
      </c>
      <c r="G1409" s="600"/>
      <c r="H1409" s="934">
        <v>45543</v>
      </c>
      <c r="I1409" s="926" t="s">
        <v>1585</v>
      </c>
      <c r="J1409" s="936">
        <v>3</v>
      </c>
      <c r="K1409" s="938">
        <v>0.5</v>
      </c>
      <c r="L1409" s="944">
        <v>1.5</v>
      </c>
    </row>
    <row r="1410" spans="3:12" ht="15" hidden="1" customHeight="1">
      <c r="C1410" s="582" t="s">
        <v>2295</v>
      </c>
      <c r="D1410" s="605">
        <v>101472</v>
      </c>
      <c r="E1410" s="605" t="s">
        <v>2237</v>
      </c>
      <c r="F1410" s="583" t="s">
        <v>2238</v>
      </c>
      <c r="G1410" s="929"/>
      <c r="H1410" s="585">
        <v>45553</v>
      </c>
      <c r="I1410" s="583" t="s">
        <v>1585</v>
      </c>
      <c r="J1410" s="586">
        <v>1</v>
      </c>
      <c r="K1410" s="643">
        <v>0.5</v>
      </c>
      <c r="L1410" s="645">
        <v>0.5</v>
      </c>
    </row>
    <row r="1411" spans="3:12" hidden="1">
      <c r="C1411" s="920" t="s">
        <v>2295</v>
      </c>
      <c r="D1411" s="923">
        <v>101472</v>
      </c>
      <c r="E1411" s="923" t="s">
        <v>2237</v>
      </c>
      <c r="F1411" s="926" t="s">
        <v>2238</v>
      </c>
      <c r="G1411" s="600"/>
      <c r="H1411" s="934">
        <v>45557</v>
      </c>
      <c r="I1411" s="926" t="s">
        <v>1585</v>
      </c>
      <c r="J1411" s="936">
        <v>1</v>
      </c>
      <c r="K1411" s="938">
        <v>0.5</v>
      </c>
      <c r="L1411" s="944">
        <v>0.5</v>
      </c>
    </row>
    <row r="1412" spans="3:12" ht="15" hidden="1" customHeight="1">
      <c r="C1412" s="582" t="s">
        <v>2295</v>
      </c>
      <c r="D1412" s="605">
        <v>101472</v>
      </c>
      <c r="E1412" s="605" t="s">
        <v>2237</v>
      </c>
      <c r="F1412" s="583" t="s">
        <v>2238</v>
      </c>
      <c r="G1412" s="929"/>
      <c r="H1412" s="585">
        <v>45558</v>
      </c>
      <c r="I1412" s="583" t="s">
        <v>1585</v>
      </c>
      <c r="J1412" s="586">
        <v>3</v>
      </c>
      <c r="K1412" s="643">
        <v>0.5</v>
      </c>
      <c r="L1412" s="645">
        <v>1.5</v>
      </c>
    </row>
    <row r="1413" spans="3:12" hidden="1">
      <c r="C1413" s="587" t="s">
        <v>2295</v>
      </c>
      <c r="D1413" s="606">
        <v>101472</v>
      </c>
      <c r="E1413" s="606" t="s">
        <v>2237</v>
      </c>
      <c r="F1413" s="588" t="s">
        <v>2238</v>
      </c>
      <c r="G1413" s="589"/>
      <c r="H1413" s="590">
        <v>45567</v>
      </c>
      <c r="I1413" s="588" t="s">
        <v>1585</v>
      </c>
      <c r="J1413" s="591">
        <v>5</v>
      </c>
      <c r="K1413" s="642">
        <v>0.5</v>
      </c>
      <c r="L1413" s="646">
        <v>2.5</v>
      </c>
    </row>
    <row r="1414" spans="3:12" hidden="1">
      <c r="C1414" s="587" t="s">
        <v>2295</v>
      </c>
      <c r="D1414" s="606">
        <v>101472</v>
      </c>
      <c r="E1414" s="606" t="s">
        <v>2237</v>
      </c>
      <c r="F1414" s="588" t="s">
        <v>2238</v>
      </c>
      <c r="G1414" s="589"/>
      <c r="H1414" s="590">
        <v>45588</v>
      </c>
      <c r="I1414" s="588" t="s">
        <v>1585</v>
      </c>
      <c r="J1414" s="591">
        <v>4</v>
      </c>
      <c r="K1414" s="642">
        <v>0.5</v>
      </c>
      <c r="L1414" s="646">
        <v>2</v>
      </c>
    </row>
    <row r="1415" spans="3:12" hidden="1">
      <c r="C1415" s="587" t="s">
        <v>2295</v>
      </c>
      <c r="D1415" s="606">
        <v>101472</v>
      </c>
      <c r="E1415" s="606" t="s">
        <v>2237</v>
      </c>
      <c r="F1415" s="588" t="s">
        <v>2238</v>
      </c>
      <c r="G1415" s="589"/>
      <c r="H1415" s="590">
        <v>45608</v>
      </c>
      <c r="I1415" s="588" t="s">
        <v>1585</v>
      </c>
      <c r="J1415" s="591">
        <v>2</v>
      </c>
      <c r="K1415" s="642">
        <v>0.5</v>
      </c>
      <c r="L1415" s="646">
        <v>1</v>
      </c>
    </row>
    <row r="1416" spans="3:12" hidden="1">
      <c r="C1416" s="587" t="s">
        <v>2295</v>
      </c>
      <c r="D1416" s="606">
        <v>101472</v>
      </c>
      <c r="E1416" s="606" t="s">
        <v>2237</v>
      </c>
      <c r="F1416" s="588" t="s">
        <v>2238</v>
      </c>
      <c r="G1416" s="589"/>
      <c r="H1416" s="590">
        <v>45615</v>
      </c>
      <c r="I1416" s="588" t="s">
        <v>1585</v>
      </c>
      <c r="J1416" s="591">
        <v>1</v>
      </c>
      <c r="K1416" s="642">
        <v>0.5</v>
      </c>
      <c r="L1416" s="646">
        <v>0.5</v>
      </c>
    </row>
    <row r="1417" spans="3:12" hidden="1">
      <c r="C1417" s="587" t="s">
        <v>2295</v>
      </c>
      <c r="D1417" s="606">
        <v>101472</v>
      </c>
      <c r="E1417" s="606" t="s">
        <v>2237</v>
      </c>
      <c r="F1417" s="588" t="s">
        <v>2238</v>
      </c>
      <c r="G1417" s="589"/>
      <c r="H1417" s="590">
        <v>45620</v>
      </c>
      <c r="I1417" s="588" t="s">
        <v>1585</v>
      </c>
      <c r="J1417" s="591">
        <v>1</v>
      </c>
      <c r="K1417" s="642">
        <v>0.5</v>
      </c>
      <c r="L1417" s="646">
        <v>0.5</v>
      </c>
    </row>
    <row r="1418" spans="3:12" hidden="1">
      <c r="C1418" s="587" t="s">
        <v>2295</v>
      </c>
      <c r="D1418" s="606">
        <v>101472</v>
      </c>
      <c r="E1418" s="606" t="s">
        <v>2237</v>
      </c>
      <c r="F1418" s="588" t="s">
        <v>2238</v>
      </c>
      <c r="G1418" s="589"/>
      <c r="H1418" s="590">
        <v>45621</v>
      </c>
      <c r="I1418" s="588" t="s">
        <v>1585</v>
      </c>
      <c r="J1418" s="591">
        <v>1</v>
      </c>
      <c r="K1418" s="642">
        <v>0.5</v>
      </c>
      <c r="L1418" s="646">
        <v>0.5</v>
      </c>
    </row>
    <row r="1419" spans="3:12" hidden="1">
      <c r="C1419" s="587" t="s">
        <v>2295</v>
      </c>
      <c r="D1419" s="606">
        <v>101472</v>
      </c>
      <c r="E1419" s="606" t="s">
        <v>2237</v>
      </c>
      <c r="F1419" s="588" t="s">
        <v>2238</v>
      </c>
      <c r="G1419" s="589"/>
      <c r="H1419" s="590">
        <v>45625</v>
      </c>
      <c r="I1419" s="588" t="s">
        <v>1585</v>
      </c>
      <c r="J1419" s="591">
        <v>6</v>
      </c>
      <c r="K1419" s="642">
        <v>0.5</v>
      </c>
      <c r="L1419" s="646">
        <v>3</v>
      </c>
    </row>
    <row r="1420" spans="3:12" hidden="1">
      <c r="C1420" s="587" t="s">
        <v>2295</v>
      </c>
      <c r="D1420" s="606">
        <v>101472</v>
      </c>
      <c r="E1420" s="606" t="s">
        <v>2237</v>
      </c>
      <c r="F1420" s="588" t="s">
        <v>2238</v>
      </c>
      <c r="G1420" s="589"/>
      <c r="H1420" s="590">
        <v>45631</v>
      </c>
      <c r="I1420" s="588" t="s">
        <v>1585</v>
      </c>
      <c r="J1420" s="591">
        <v>1</v>
      </c>
      <c r="K1420" s="642">
        <v>0.5</v>
      </c>
      <c r="L1420" s="646">
        <v>0.5</v>
      </c>
    </row>
    <row r="1421" spans="3:12" hidden="1">
      <c r="C1421" s="587" t="s">
        <v>2295</v>
      </c>
      <c r="D1421" s="606">
        <v>101472</v>
      </c>
      <c r="E1421" s="606" t="s">
        <v>2237</v>
      </c>
      <c r="F1421" s="588" t="s">
        <v>2238</v>
      </c>
      <c r="G1421" s="589"/>
      <c r="H1421" s="590">
        <v>45637</v>
      </c>
      <c r="I1421" s="588" t="s">
        <v>1585</v>
      </c>
      <c r="J1421" s="591">
        <v>1</v>
      </c>
      <c r="K1421" s="642">
        <v>0.5</v>
      </c>
      <c r="L1421" s="646">
        <v>0.5</v>
      </c>
    </row>
    <row r="1422" spans="3:12" hidden="1">
      <c r="C1422" s="587" t="s">
        <v>2295</v>
      </c>
      <c r="D1422" s="606">
        <v>101472</v>
      </c>
      <c r="E1422" s="606" t="s">
        <v>2237</v>
      </c>
      <c r="F1422" s="588" t="s">
        <v>2238</v>
      </c>
      <c r="G1422" s="589"/>
      <c r="H1422" s="590">
        <v>45642</v>
      </c>
      <c r="I1422" s="588" t="s">
        <v>1585</v>
      </c>
      <c r="J1422" s="591">
        <v>1</v>
      </c>
      <c r="K1422" s="642">
        <v>0.5</v>
      </c>
      <c r="L1422" s="646">
        <v>0.5</v>
      </c>
    </row>
    <row r="1423" spans="3:12" hidden="1">
      <c r="C1423" s="587" t="s">
        <v>2295</v>
      </c>
      <c r="D1423" s="606">
        <v>101472</v>
      </c>
      <c r="E1423" s="606" t="s">
        <v>2237</v>
      </c>
      <c r="F1423" s="588" t="s">
        <v>2238</v>
      </c>
      <c r="G1423" s="589"/>
      <c r="H1423" s="590">
        <v>45642</v>
      </c>
      <c r="I1423" s="588" t="s">
        <v>1585</v>
      </c>
      <c r="J1423" s="591">
        <v>1</v>
      </c>
      <c r="K1423" s="642">
        <v>0.5</v>
      </c>
      <c r="L1423" s="646">
        <v>0.5</v>
      </c>
    </row>
    <row r="1424" spans="3:12" hidden="1">
      <c r="C1424" s="587" t="s">
        <v>2295</v>
      </c>
      <c r="D1424" s="606">
        <v>101472</v>
      </c>
      <c r="E1424" s="606" t="s">
        <v>2237</v>
      </c>
      <c r="F1424" s="588" t="s">
        <v>2238</v>
      </c>
      <c r="G1424" s="589"/>
      <c r="H1424" s="590">
        <v>45650</v>
      </c>
      <c r="I1424" s="588" t="s">
        <v>1585</v>
      </c>
      <c r="J1424" s="591">
        <v>1</v>
      </c>
      <c r="K1424" s="642">
        <v>0.5</v>
      </c>
      <c r="L1424" s="646">
        <v>0.5</v>
      </c>
    </row>
    <row r="1425" spans="3:12" hidden="1">
      <c r="C1425" s="587" t="s">
        <v>2295</v>
      </c>
      <c r="D1425" s="606">
        <v>101472</v>
      </c>
      <c r="E1425" s="606" t="s">
        <v>2237</v>
      </c>
      <c r="F1425" s="588" t="s">
        <v>2238</v>
      </c>
      <c r="G1425" s="589"/>
      <c r="H1425" s="590">
        <v>45651</v>
      </c>
      <c r="I1425" s="588" t="s">
        <v>1585</v>
      </c>
      <c r="J1425" s="591">
        <v>1</v>
      </c>
      <c r="K1425" s="642">
        <v>0.5</v>
      </c>
      <c r="L1425" s="646">
        <v>0.5</v>
      </c>
    </row>
    <row r="1426" spans="3:12" hidden="1">
      <c r="C1426" s="587" t="s">
        <v>2295</v>
      </c>
      <c r="D1426" s="606">
        <v>101472</v>
      </c>
      <c r="E1426" s="606" t="s">
        <v>2237</v>
      </c>
      <c r="F1426" s="588" t="s">
        <v>2238</v>
      </c>
      <c r="G1426" s="589"/>
      <c r="H1426" s="590">
        <v>45668</v>
      </c>
      <c r="I1426" s="588" t="s">
        <v>1585</v>
      </c>
      <c r="J1426" s="591">
        <v>1</v>
      </c>
      <c r="K1426" s="642">
        <v>0.5</v>
      </c>
      <c r="L1426" s="646">
        <v>0.5</v>
      </c>
    </row>
    <row r="1427" spans="3:12" hidden="1">
      <c r="C1427" s="587" t="s">
        <v>2295</v>
      </c>
      <c r="D1427" s="606">
        <v>101472</v>
      </c>
      <c r="E1427" s="606" t="s">
        <v>2237</v>
      </c>
      <c r="F1427" s="588" t="s">
        <v>2238</v>
      </c>
      <c r="G1427" s="589"/>
      <c r="H1427" s="590">
        <v>45672</v>
      </c>
      <c r="I1427" s="588" t="s">
        <v>1585</v>
      </c>
      <c r="J1427" s="591">
        <v>2</v>
      </c>
      <c r="K1427" s="642">
        <v>0.5</v>
      </c>
      <c r="L1427" s="646">
        <v>1</v>
      </c>
    </row>
    <row r="1428" spans="3:12" hidden="1">
      <c r="C1428" s="587" t="s">
        <v>2295</v>
      </c>
      <c r="D1428" s="606">
        <v>101472</v>
      </c>
      <c r="E1428" s="606" t="s">
        <v>2237</v>
      </c>
      <c r="F1428" s="588" t="s">
        <v>2238</v>
      </c>
      <c r="G1428" s="589"/>
      <c r="H1428" s="590">
        <v>45672</v>
      </c>
      <c r="I1428" s="588" t="s">
        <v>1585</v>
      </c>
      <c r="J1428" s="591">
        <v>1</v>
      </c>
      <c r="K1428" s="642">
        <v>0.5</v>
      </c>
      <c r="L1428" s="646">
        <v>0.5</v>
      </c>
    </row>
    <row r="1429" spans="3:12" hidden="1">
      <c r="C1429" s="587" t="s">
        <v>2295</v>
      </c>
      <c r="D1429" s="606">
        <v>101472</v>
      </c>
      <c r="E1429" s="606" t="s">
        <v>2237</v>
      </c>
      <c r="F1429" s="588" t="s">
        <v>2238</v>
      </c>
      <c r="G1429" s="589"/>
      <c r="H1429" s="590">
        <v>45672</v>
      </c>
      <c r="I1429" s="588" t="s">
        <v>1585</v>
      </c>
      <c r="J1429" s="591">
        <v>1</v>
      </c>
      <c r="K1429" s="642">
        <v>0.5</v>
      </c>
      <c r="L1429" s="646">
        <v>0.5</v>
      </c>
    </row>
    <row r="1430" spans="3:12" hidden="1">
      <c r="C1430" s="587" t="s">
        <v>2295</v>
      </c>
      <c r="D1430" s="606">
        <v>101472</v>
      </c>
      <c r="E1430" s="606" t="s">
        <v>2237</v>
      </c>
      <c r="F1430" s="588" t="s">
        <v>2238</v>
      </c>
      <c r="G1430" s="589"/>
      <c r="H1430" s="590">
        <v>45672</v>
      </c>
      <c r="I1430" s="588" t="s">
        <v>1585</v>
      </c>
      <c r="J1430" s="591">
        <v>2</v>
      </c>
      <c r="K1430" s="642">
        <v>0.5</v>
      </c>
      <c r="L1430" s="646">
        <v>1</v>
      </c>
    </row>
    <row r="1431" spans="3:12" hidden="1">
      <c r="C1431" s="587" t="s">
        <v>2295</v>
      </c>
      <c r="D1431" s="606">
        <v>101472</v>
      </c>
      <c r="E1431" s="606" t="s">
        <v>2237</v>
      </c>
      <c r="F1431" s="588" t="s">
        <v>2238</v>
      </c>
      <c r="G1431" s="589"/>
      <c r="H1431" s="590">
        <v>45675</v>
      </c>
      <c r="I1431" s="588" t="s">
        <v>1585</v>
      </c>
      <c r="J1431" s="591">
        <v>2</v>
      </c>
      <c r="K1431" s="642">
        <v>0.5</v>
      </c>
      <c r="L1431" s="646">
        <v>1</v>
      </c>
    </row>
    <row r="1432" spans="3:12" hidden="1">
      <c r="C1432" s="587" t="s">
        <v>2295</v>
      </c>
      <c r="D1432" s="606">
        <v>101472</v>
      </c>
      <c r="E1432" s="606" t="s">
        <v>2237</v>
      </c>
      <c r="F1432" s="588" t="s">
        <v>2238</v>
      </c>
      <c r="G1432" s="589"/>
      <c r="H1432" s="590">
        <v>45675</v>
      </c>
      <c r="I1432" s="588" t="s">
        <v>1585</v>
      </c>
      <c r="J1432" s="591">
        <v>1</v>
      </c>
      <c r="K1432" s="642">
        <v>0.5</v>
      </c>
      <c r="L1432" s="646">
        <v>0.5</v>
      </c>
    </row>
    <row r="1433" spans="3:12" hidden="1">
      <c r="C1433" s="587" t="s">
        <v>2295</v>
      </c>
      <c r="D1433" s="606">
        <v>101472</v>
      </c>
      <c r="E1433" s="606" t="s">
        <v>2237</v>
      </c>
      <c r="F1433" s="588" t="s">
        <v>2238</v>
      </c>
      <c r="G1433" s="589"/>
      <c r="H1433" s="590">
        <v>45677</v>
      </c>
      <c r="I1433" s="588" t="s">
        <v>1585</v>
      </c>
      <c r="J1433" s="591">
        <v>1</v>
      </c>
      <c r="K1433" s="642">
        <v>0.5</v>
      </c>
      <c r="L1433" s="646">
        <v>0.5</v>
      </c>
    </row>
    <row r="1434" spans="3:12" hidden="1">
      <c r="C1434" s="587" t="s">
        <v>2295</v>
      </c>
      <c r="D1434" s="606">
        <v>101472</v>
      </c>
      <c r="E1434" s="606" t="s">
        <v>2237</v>
      </c>
      <c r="F1434" s="588" t="s">
        <v>2238</v>
      </c>
      <c r="G1434" s="589"/>
      <c r="H1434" s="590">
        <v>45692</v>
      </c>
      <c r="I1434" s="588" t="s">
        <v>1585</v>
      </c>
      <c r="J1434" s="591">
        <v>1</v>
      </c>
      <c r="K1434" s="642">
        <v>0.5</v>
      </c>
      <c r="L1434" s="646">
        <v>0.5</v>
      </c>
    </row>
    <row r="1435" spans="3:12" hidden="1">
      <c r="C1435" s="587" t="s">
        <v>2295</v>
      </c>
      <c r="D1435" s="606">
        <v>101472</v>
      </c>
      <c r="E1435" s="606" t="s">
        <v>2237</v>
      </c>
      <c r="F1435" s="588" t="s">
        <v>2238</v>
      </c>
      <c r="G1435" s="589"/>
      <c r="H1435" s="590">
        <v>45694</v>
      </c>
      <c r="I1435" s="588" t="s">
        <v>1585</v>
      </c>
      <c r="J1435" s="591">
        <v>2</v>
      </c>
      <c r="K1435" s="642">
        <v>0.5</v>
      </c>
      <c r="L1435" s="646">
        <v>1</v>
      </c>
    </row>
    <row r="1436" spans="3:12" hidden="1">
      <c r="C1436" s="587" t="s">
        <v>2295</v>
      </c>
      <c r="D1436" s="606">
        <v>101472</v>
      </c>
      <c r="E1436" s="606" t="s">
        <v>2237</v>
      </c>
      <c r="F1436" s="588" t="s">
        <v>2238</v>
      </c>
      <c r="G1436" s="589"/>
      <c r="H1436" s="590">
        <v>45701</v>
      </c>
      <c r="I1436" s="588" t="s">
        <v>1585</v>
      </c>
      <c r="J1436" s="591">
        <v>3</v>
      </c>
      <c r="K1436" s="642">
        <v>0.5</v>
      </c>
      <c r="L1436" s="646">
        <v>1.5</v>
      </c>
    </row>
    <row r="1437" spans="3:12" hidden="1">
      <c r="C1437" s="587" t="s">
        <v>2295</v>
      </c>
      <c r="D1437" s="606">
        <v>101472</v>
      </c>
      <c r="E1437" s="606" t="s">
        <v>2237</v>
      </c>
      <c r="F1437" s="588" t="s">
        <v>2238</v>
      </c>
      <c r="G1437" s="589"/>
      <c r="H1437" s="590">
        <v>45706</v>
      </c>
      <c r="I1437" s="588" t="s">
        <v>1585</v>
      </c>
      <c r="J1437" s="591">
        <v>1</v>
      </c>
      <c r="K1437" s="642">
        <v>0.5</v>
      </c>
      <c r="L1437" s="646">
        <v>0.5</v>
      </c>
    </row>
    <row r="1438" spans="3:12" hidden="1">
      <c r="C1438" s="587" t="s">
        <v>2295</v>
      </c>
      <c r="D1438" s="606">
        <v>101472</v>
      </c>
      <c r="E1438" s="606" t="s">
        <v>2237</v>
      </c>
      <c r="F1438" s="588" t="s">
        <v>2238</v>
      </c>
      <c r="G1438" s="589"/>
      <c r="H1438" s="590">
        <v>45707</v>
      </c>
      <c r="I1438" s="588" t="s">
        <v>1585</v>
      </c>
      <c r="J1438" s="591">
        <v>4</v>
      </c>
      <c r="K1438" s="642">
        <v>0.5</v>
      </c>
      <c r="L1438" s="646">
        <v>2</v>
      </c>
    </row>
    <row r="1439" spans="3:12" hidden="1">
      <c r="C1439" s="587" t="s">
        <v>2295</v>
      </c>
      <c r="D1439" s="606">
        <v>101472</v>
      </c>
      <c r="E1439" s="606" t="s">
        <v>2237</v>
      </c>
      <c r="F1439" s="588" t="s">
        <v>2238</v>
      </c>
      <c r="G1439" s="589"/>
      <c r="H1439" s="590">
        <v>45716</v>
      </c>
      <c r="I1439" s="588" t="s">
        <v>1585</v>
      </c>
      <c r="J1439" s="591">
        <v>1</v>
      </c>
      <c r="K1439" s="642">
        <v>0.5</v>
      </c>
      <c r="L1439" s="646">
        <v>0.5</v>
      </c>
    </row>
    <row r="1440" spans="3:12" hidden="1">
      <c r="C1440" s="587" t="s">
        <v>2295</v>
      </c>
      <c r="D1440" s="606">
        <v>101472</v>
      </c>
      <c r="E1440" s="606" t="s">
        <v>2237</v>
      </c>
      <c r="F1440" s="588" t="s">
        <v>2238</v>
      </c>
      <c r="G1440" s="589"/>
      <c r="H1440" s="590">
        <v>45720</v>
      </c>
      <c r="I1440" s="588" t="s">
        <v>1585</v>
      </c>
      <c r="J1440" s="591">
        <v>1</v>
      </c>
      <c r="K1440" s="642">
        <v>0.5</v>
      </c>
      <c r="L1440" s="646">
        <v>0.5</v>
      </c>
    </row>
    <row r="1441" spans="3:12" hidden="1">
      <c r="C1441" s="587" t="s">
        <v>2295</v>
      </c>
      <c r="D1441" s="606">
        <v>101472</v>
      </c>
      <c r="E1441" s="606" t="s">
        <v>2237</v>
      </c>
      <c r="F1441" s="588" t="s">
        <v>2238</v>
      </c>
      <c r="G1441" s="589"/>
      <c r="H1441" s="590">
        <v>45723</v>
      </c>
      <c r="I1441" s="588" t="s">
        <v>1585</v>
      </c>
      <c r="J1441" s="591">
        <v>1</v>
      </c>
      <c r="K1441" s="642">
        <v>0.5</v>
      </c>
      <c r="L1441" s="646">
        <v>0.5</v>
      </c>
    </row>
    <row r="1442" spans="3:12" hidden="1">
      <c r="C1442" s="587" t="s">
        <v>2295</v>
      </c>
      <c r="D1442" s="606">
        <v>101472</v>
      </c>
      <c r="E1442" s="606" t="s">
        <v>2237</v>
      </c>
      <c r="F1442" s="588" t="s">
        <v>2238</v>
      </c>
      <c r="G1442" s="589"/>
      <c r="H1442" s="590">
        <v>45727</v>
      </c>
      <c r="I1442" s="588" t="s">
        <v>1585</v>
      </c>
      <c r="J1442" s="591">
        <v>1</v>
      </c>
      <c r="K1442" s="642">
        <v>0.5</v>
      </c>
      <c r="L1442" s="646">
        <v>0.5</v>
      </c>
    </row>
    <row r="1443" spans="3:12" hidden="1">
      <c r="C1443" s="587" t="s">
        <v>2295</v>
      </c>
      <c r="D1443" s="606">
        <v>101472</v>
      </c>
      <c r="E1443" s="606" t="s">
        <v>2237</v>
      </c>
      <c r="F1443" s="588" t="s">
        <v>2238</v>
      </c>
      <c r="G1443" s="589"/>
      <c r="H1443" s="590">
        <v>45740</v>
      </c>
      <c r="I1443" s="588" t="s">
        <v>1585</v>
      </c>
      <c r="J1443" s="591">
        <v>2</v>
      </c>
      <c r="K1443" s="642">
        <v>0.5</v>
      </c>
      <c r="L1443" s="646">
        <v>1</v>
      </c>
    </row>
    <row r="1444" spans="3:12" hidden="1">
      <c r="C1444" s="587" t="s">
        <v>2295</v>
      </c>
      <c r="D1444" s="606">
        <v>101472</v>
      </c>
      <c r="E1444" s="606" t="s">
        <v>2237</v>
      </c>
      <c r="F1444" s="588" t="s">
        <v>2238</v>
      </c>
      <c r="G1444" s="589"/>
      <c r="H1444" s="590">
        <v>45740</v>
      </c>
      <c r="I1444" s="588" t="s">
        <v>1585</v>
      </c>
      <c r="J1444" s="591">
        <v>1</v>
      </c>
      <c r="K1444" s="642">
        <v>0.5</v>
      </c>
      <c r="L1444" s="646">
        <v>0.5</v>
      </c>
    </row>
    <row r="1445" spans="3:12" hidden="1">
      <c r="C1445" s="587" t="s">
        <v>2295</v>
      </c>
      <c r="D1445" s="606">
        <v>101472</v>
      </c>
      <c r="E1445" s="606" t="s">
        <v>2237</v>
      </c>
      <c r="F1445" s="588" t="s">
        <v>2238</v>
      </c>
      <c r="G1445" s="589"/>
      <c r="H1445" s="590">
        <v>45741</v>
      </c>
      <c r="I1445" s="588" t="s">
        <v>1585</v>
      </c>
      <c r="J1445" s="591">
        <v>3</v>
      </c>
      <c r="K1445" s="642">
        <v>0.5</v>
      </c>
      <c r="L1445" s="646">
        <v>1.5</v>
      </c>
    </row>
    <row r="1446" spans="3:12" hidden="1">
      <c r="C1446" s="587" t="s">
        <v>2295</v>
      </c>
      <c r="D1446" s="606">
        <v>101472</v>
      </c>
      <c r="E1446" s="606" t="s">
        <v>2237</v>
      </c>
      <c r="F1446" s="588" t="s">
        <v>2238</v>
      </c>
      <c r="G1446" s="589"/>
      <c r="H1446" s="590">
        <v>45741</v>
      </c>
      <c r="I1446" s="588" t="s">
        <v>1585</v>
      </c>
      <c r="J1446" s="591">
        <v>1</v>
      </c>
      <c r="K1446" s="642">
        <v>0.5</v>
      </c>
      <c r="L1446" s="646">
        <v>0.5</v>
      </c>
    </row>
    <row r="1447" spans="3:12" hidden="1">
      <c r="C1447" s="587" t="s">
        <v>2295</v>
      </c>
      <c r="D1447" s="606">
        <v>101472</v>
      </c>
      <c r="E1447" s="606" t="s">
        <v>2237</v>
      </c>
      <c r="F1447" s="588" t="s">
        <v>2238</v>
      </c>
      <c r="G1447" s="589"/>
      <c r="H1447" s="590">
        <v>45741</v>
      </c>
      <c r="I1447" s="588" t="s">
        <v>1585</v>
      </c>
      <c r="J1447" s="591">
        <v>2</v>
      </c>
      <c r="K1447" s="642">
        <v>0.5</v>
      </c>
      <c r="L1447" s="646">
        <v>1</v>
      </c>
    </row>
    <row r="1448" spans="3:12" hidden="1">
      <c r="C1448" s="587" t="s">
        <v>2295</v>
      </c>
      <c r="D1448" s="606">
        <v>101472</v>
      </c>
      <c r="E1448" s="606" t="s">
        <v>2237</v>
      </c>
      <c r="F1448" s="588" t="s">
        <v>2238</v>
      </c>
      <c r="G1448" s="589"/>
      <c r="H1448" s="590">
        <v>45742</v>
      </c>
      <c r="I1448" s="588" t="s">
        <v>1585</v>
      </c>
      <c r="J1448" s="591">
        <v>2</v>
      </c>
      <c r="K1448" s="642">
        <v>0.5</v>
      </c>
      <c r="L1448" s="646">
        <v>1</v>
      </c>
    </row>
    <row r="1449" spans="3:12" hidden="1">
      <c r="C1449" s="587" t="s">
        <v>2295</v>
      </c>
      <c r="D1449" s="606">
        <v>101472</v>
      </c>
      <c r="E1449" s="606" t="s">
        <v>2237</v>
      </c>
      <c r="F1449" s="588" t="s">
        <v>2238</v>
      </c>
      <c r="G1449" s="589"/>
      <c r="H1449" s="590">
        <v>45770</v>
      </c>
      <c r="I1449" s="588" t="s">
        <v>1585</v>
      </c>
      <c r="J1449" s="591">
        <v>1</v>
      </c>
      <c r="K1449" s="642">
        <v>0.5</v>
      </c>
      <c r="L1449" s="646">
        <v>0.5</v>
      </c>
    </row>
    <row r="1450" spans="3:12" hidden="1">
      <c r="C1450" s="587" t="s">
        <v>2295</v>
      </c>
      <c r="D1450" s="606">
        <v>101472</v>
      </c>
      <c r="E1450" s="606" t="s">
        <v>2237</v>
      </c>
      <c r="F1450" s="588" t="s">
        <v>2238</v>
      </c>
      <c r="G1450" s="589"/>
      <c r="H1450" s="590">
        <v>45774</v>
      </c>
      <c r="I1450" s="588" t="s">
        <v>1585</v>
      </c>
      <c r="J1450" s="591">
        <v>1</v>
      </c>
      <c r="K1450" s="642">
        <v>0.5</v>
      </c>
      <c r="L1450" s="646">
        <v>0.5</v>
      </c>
    </row>
    <row r="1451" spans="3:12" hidden="1">
      <c r="C1451" s="587" t="s">
        <v>2295</v>
      </c>
      <c r="D1451" s="606">
        <v>101472</v>
      </c>
      <c r="E1451" s="606" t="s">
        <v>2237</v>
      </c>
      <c r="F1451" s="588" t="s">
        <v>2238</v>
      </c>
      <c r="G1451" s="589"/>
      <c r="H1451" s="590">
        <v>45775</v>
      </c>
      <c r="I1451" s="588" t="s">
        <v>1585</v>
      </c>
      <c r="J1451" s="591">
        <v>3</v>
      </c>
      <c r="K1451" s="642">
        <v>0.5</v>
      </c>
      <c r="L1451" s="646">
        <v>1.5</v>
      </c>
    </row>
    <row r="1452" spans="3:12" hidden="1">
      <c r="C1452" s="587" t="s">
        <v>2295</v>
      </c>
      <c r="D1452" s="606">
        <v>101472</v>
      </c>
      <c r="E1452" s="606" t="s">
        <v>2237</v>
      </c>
      <c r="F1452" s="588" t="s">
        <v>2238</v>
      </c>
      <c r="G1452" s="589"/>
      <c r="H1452" s="590">
        <v>45783</v>
      </c>
      <c r="I1452" s="588" t="s">
        <v>1585</v>
      </c>
      <c r="J1452" s="591">
        <v>1</v>
      </c>
      <c r="K1452" s="642">
        <v>0.5</v>
      </c>
      <c r="L1452" s="646">
        <v>0.5</v>
      </c>
    </row>
    <row r="1453" spans="3:12" hidden="1">
      <c r="C1453" s="587" t="s">
        <v>2295</v>
      </c>
      <c r="D1453" s="606">
        <v>101472</v>
      </c>
      <c r="E1453" s="606" t="s">
        <v>2237</v>
      </c>
      <c r="F1453" s="588" t="s">
        <v>2238</v>
      </c>
      <c r="G1453" s="589"/>
      <c r="H1453" s="590">
        <v>45784</v>
      </c>
      <c r="I1453" s="588" t="s">
        <v>1585</v>
      </c>
      <c r="J1453" s="591">
        <v>2</v>
      </c>
      <c r="K1453" s="642">
        <v>0.5</v>
      </c>
      <c r="L1453" s="646">
        <v>1</v>
      </c>
    </row>
    <row r="1454" spans="3:12" hidden="1">
      <c r="C1454" s="587" t="s">
        <v>2295</v>
      </c>
      <c r="D1454" s="606">
        <v>101472</v>
      </c>
      <c r="E1454" s="606" t="s">
        <v>2237</v>
      </c>
      <c r="F1454" s="588" t="s">
        <v>2238</v>
      </c>
      <c r="G1454" s="589"/>
      <c r="H1454" s="590">
        <v>45789</v>
      </c>
      <c r="I1454" s="588" t="s">
        <v>1585</v>
      </c>
      <c r="J1454" s="591">
        <v>1</v>
      </c>
      <c r="K1454" s="642">
        <v>0.5</v>
      </c>
      <c r="L1454" s="646">
        <v>0.5</v>
      </c>
    </row>
    <row r="1455" spans="3:12" hidden="1">
      <c r="C1455" s="587" t="s">
        <v>2295</v>
      </c>
      <c r="D1455" s="606">
        <v>101472</v>
      </c>
      <c r="E1455" s="606" t="s">
        <v>2237</v>
      </c>
      <c r="F1455" s="588" t="s">
        <v>2238</v>
      </c>
      <c r="G1455" s="589"/>
      <c r="H1455" s="590">
        <v>45789</v>
      </c>
      <c r="I1455" s="588" t="s">
        <v>1585</v>
      </c>
      <c r="J1455" s="591">
        <v>1</v>
      </c>
      <c r="K1455" s="642">
        <v>0.5</v>
      </c>
      <c r="L1455" s="646">
        <v>0.5</v>
      </c>
    </row>
    <row r="1456" spans="3:12" hidden="1">
      <c r="C1456" s="587" t="s">
        <v>2295</v>
      </c>
      <c r="D1456" s="606">
        <v>101472</v>
      </c>
      <c r="E1456" s="606" t="s">
        <v>2237</v>
      </c>
      <c r="F1456" s="588" t="s">
        <v>2238</v>
      </c>
      <c r="G1456" s="589"/>
      <c r="H1456" s="590">
        <v>45792</v>
      </c>
      <c r="I1456" s="588" t="s">
        <v>1585</v>
      </c>
      <c r="J1456" s="591">
        <v>5</v>
      </c>
      <c r="K1456" s="642">
        <v>0.5</v>
      </c>
      <c r="L1456" s="646">
        <v>2.5</v>
      </c>
    </row>
    <row r="1457" spans="3:12" hidden="1">
      <c r="C1457" s="587" t="s">
        <v>2295</v>
      </c>
      <c r="D1457" s="606">
        <v>101472</v>
      </c>
      <c r="E1457" s="606" t="s">
        <v>2237</v>
      </c>
      <c r="F1457" s="588" t="s">
        <v>2238</v>
      </c>
      <c r="G1457" s="589"/>
      <c r="H1457" s="590">
        <v>45804</v>
      </c>
      <c r="I1457" s="588" t="s">
        <v>1585</v>
      </c>
      <c r="J1457" s="591">
        <v>4</v>
      </c>
      <c r="K1457" s="642">
        <v>0.5</v>
      </c>
      <c r="L1457" s="646">
        <v>2</v>
      </c>
    </row>
    <row r="1458" spans="3:12" hidden="1">
      <c r="C1458" s="587" t="s">
        <v>2295</v>
      </c>
      <c r="D1458" s="606">
        <v>101472</v>
      </c>
      <c r="E1458" s="606" t="s">
        <v>2237</v>
      </c>
      <c r="F1458" s="588" t="s">
        <v>2238</v>
      </c>
      <c r="G1458" s="589"/>
      <c r="H1458" s="590">
        <v>45807</v>
      </c>
      <c r="I1458" s="588" t="s">
        <v>1585</v>
      </c>
      <c r="J1458" s="591">
        <v>2</v>
      </c>
      <c r="K1458" s="642">
        <v>0.5</v>
      </c>
      <c r="L1458" s="646">
        <v>1</v>
      </c>
    </row>
    <row r="1459" spans="3:12" hidden="1">
      <c r="C1459" s="587" t="s">
        <v>2295</v>
      </c>
      <c r="D1459" s="606">
        <v>101472</v>
      </c>
      <c r="E1459" s="606" t="s">
        <v>2237</v>
      </c>
      <c r="F1459" s="588" t="s">
        <v>2238</v>
      </c>
      <c r="G1459" s="589"/>
      <c r="H1459" s="590">
        <v>45811</v>
      </c>
      <c r="I1459" s="588" t="s">
        <v>1585</v>
      </c>
      <c r="J1459" s="591">
        <v>2</v>
      </c>
      <c r="K1459" s="642">
        <v>0.5</v>
      </c>
      <c r="L1459" s="646">
        <v>1</v>
      </c>
    </row>
    <row r="1460" spans="3:12" hidden="1">
      <c r="C1460" s="587" t="s">
        <v>2295</v>
      </c>
      <c r="D1460" s="606">
        <v>101472</v>
      </c>
      <c r="E1460" s="606" t="s">
        <v>2237</v>
      </c>
      <c r="F1460" s="588" t="s">
        <v>2238</v>
      </c>
      <c r="G1460" s="589"/>
      <c r="H1460" s="590">
        <v>45817</v>
      </c>
      <c r="I1460" s="588" t="s">
        <v>1585</v>
      </c>
      <c r="J1460" s="591">
        <v>2</v>
      </c>
      <c r="K1460" s="642">
        <v>0.5</v>
      </c>
      <c r="L1460" s="646">
        <v>1</v>
      </c>
    </row>
    <row r="1461" spans="3:12" hidden="1">
      <c r="C1461" s="587" t="s">
        <v>2295</v>
      </c>
      <c r="D1461" s="606">
        <v>101472</v>
      </c>
      <c r="E1461" s="606" t="s">
        <v>2237</v>
      </c>
      <c r="F1461" s="588" t="s">
        <v>2238</v>
      </c>
      <c r="G1461" s="589"/>
      <c r="H1461" s="590">
        <v>45820</v>
      </c>
      <c r="I1461" s="588" t="s">
        <v>1585</v>
      </c>
      <c r="J1461" s="591">
        <v>1</v>
      </c>
      <c r="K1461" s="642">
        <v>0.5</v>
      </c>
      <c r="L1461" s="646">
        <v>0.5</v>
      </c>
    </row>
    <row r="1462" spans="3:12" hidden="1">
      <c r="C1462" s="587" t="s">
        <v>2295</v>
      </c>
      <c r="D1462" s="606">
        <v>101472</v>
      </c>
      <c r="E1462" s="606" t="s">
        <v>2237</v>
      </c>
      <c r="F1462" s="588" t="s">
        <v>2238</v>
      </c>
      <c r="G1462" s="589"/>
      <c r="H1462" s="590">
        <v>45822</v>
      </c>
      <c r="I1462" s="588" t="s">
        <v>1585</v>
      </c>
      <c r="J1462" s="591">
        <v>4</v>
      </c>
      <c r="K1462" s="642">
        <v>0.5</v>
      </c>
      <c r="L1462" s="646">
        <v>2</v>
      </c>
    </row>
    <row r="1463" spans="3:12" hidden="1">
      <c r="C1463" s="587" t="s">
        <v>2295</v>
      </c>
      <c r="D1463" s="606">
        <v>101472</v>
      </c>
      <c r="E1463" s="606" t="s">
        <v>2237</v>
      </c>
      <c r="F1463" s="588" t="s">
        <v>2238</v>
      </c>
      <c r="G1463" s="589"/>
      <c r="H1463" s="590">
        <v>45823</v>
      </c>
      <c r="I1463" s="588" t="s">
        <v>1585</v>
      </c>
      <c r="J1463" s="591">
        <v>2</v>
      </c>
      <c r="K1463" s="642">
        <v>0.5</v>
      </c>
      <c r="L1463" s="646">
        <v>1</v>
      </c>
    </row>
    <row r="1464" spans="3:12" hidden="1">
      <c r="C1464" s="587" t="s">
        <v>2295</v>
      </c>
      <c r="D1464" s="606">
        <v>101472</v>
      </c>
      <c r="E1464" s="606" t="s">
        <v>2237</v>
      </c>
      <c r="F1464" s="588" t="s">
        <v>2238</v>
      </c>
      <c r="G1464" s="589"/>
      <c r="H1464" s="590">
        <v>45823</v>
      </c>
      <c r="I1464" s="588" t="s">
        <v>1585</v>
      </c>
      <c r="J1464" s="591">
        <v>2</v>
      </c>
      <c r="K1464" s="642">
        <v>0.5</v>
      </c>
      <c r="L1464" s="646">
        <v>1</v>
      </c>
    </row>
    <row r="1465" spans="3:12" hidden="1">
      <c r="C1465" s="587" t="s">
        <v>2295</v>
      </c>
      <c r="D1465" s="606">
        <v>101472</v>
      </c>
      <c r="E1465" s="606" t="s">
        <v>2237</v>
      </c>
      <c r="F1465" s="588" t="s">
        <v>2238</v>
      </c>
      <c r="G1465" s="589"/>
      <c r="H1465" s="590">
        <v>45834</v>
      </c>
      <c r="I1465" s="588" t="s">
        <v>1585</v>
      </c>
      <c r="J1465" s="591">
        <v>4</v>
      </c>
      <c r="K1465" s="642">
        <v>0.5</v>
      </c>
      <c r="L1465" s="646">
        <v>2</v>
      </c>
    </row>
    <row r="1466" spans="3:12" ht="15" hidden="1" customHeight="1">
      <c r="C1466" s="587" t="s">
        <v>2293</v>
      </c>
      <c r="D1466" s="606">
        <v>101399</v>
      </c>
      <c r="E1466" s="606" t="s">
        <v>2181</v>
      </c>
      <c r="F1466" s="588" t="s">
        <v>2277</v>
      </c>
      <c r="G1466" s="931" t="s">
        <v>2289</v>
      </c>
      <c r="H1466" s="590">
        <v>45581</v>
      </c>
      <c r="I1466" s="588" t="s">
        <v>1585</v>
      </c>
      <c r="J1466" s="591">
        <v>6</v>
      </c>
      <c r="K1466" s="642">
        <v>2.5</v>
      </c>
      <c r="L1466" s="646">
        <v>15</v>
      </c>
    </row>
    <row r="1467" spans="3:12" hidden="1">
      <c r="C1467" s="587" t="s">
        <v>2293</v>
      </c>
      <c r="D1467" s="606">
        <v>101399</v>
      </c>
      <c r="E1467" s="606" t="s">
        <v>2181</v>
      </c>
      <c r="F1467" s="588" t="s">
        <v>2277</v>
      </c>
      <c r="G1467" s="589"/>
      <c r="H1467" s="590">
        <v>45603</v>
      </c>
      <c r="I1467" s="588" t="s">
        <v>1585</v>
      </c>
      <c r="J1467" s="591">
        <v>1</v>
      </c>
      <c r="K1467" s="642">
        <v>2.5</v>
      </c>
      <c r="L1467" s="646">
        <v>2.5</v>
      </c>
    </row>
    <row r="1468" spans="3:12" hidden="1">
      <c r="C1468" s="587" t="s">
        <v>2293</v>
      </c>
      <c r="D1468" s="606">
        <v>101399</v>
      </c>
      <c r="E1468" s="606" t="s">
        <v>2181</v>
      </c>
      <c r="F1468" s="588" t="s">
        <v>2277</v>
      </c>
      <c r="G1468" s="589"/>
      <c r="H1468" s="590">
        <v>45616</v>
      </c>
      <c r="I1468" s="588" t="s">
        <v>1585</v>
      </c>
      <c r="J1468" s="591">
        <v>1</v>
      </c>
      <c r="K1468" s="642">
        <v>2.5</v>
      </c>
      <c r="L1468" s="646">
        <v>2.5</v>
      </c>
    </row>
    <row r="1469" spans="3:12" hidden="1">
      <c r="C1469" s="587" t="s">
        <v>2293</v>
      </c>
      <c r="D1469" s="606">
        <v>101399</v>
      </c>
      <c r="E1469" s="606" t="s">
        <v>2181</v>
      </c>
      <c r="F1469" s="588" t="s">
        <v>2277</v>
      </c>
      <c r="G1469" s="589"/>
      <c r="H1469" s="590">
        <v>45618</v>
      </c>
      <c r="I1469" s="588" t="s">
        <v>1585</v>
      </c>
      <c r="J1469" s="591">
        <v>1</v>
      </c>
      <c r="K1469" s="642">
        <v>2.5</v>
      </c>
      <c r="L1469" s="646">
        <v>2.5</v>
      </c>
    </row>
    <row r="1470" spans="3:12" hidden="1">
      <c r="C1470" s="587" t="s">
        <v>2293</v>
      </c>
      <c r="D1470" s="606">
        <v>101399</v>
      </c>
      <c r="E1470" s="606" t="s">
        <v>2181</v>
      </c>
      <c r="F1470" s="588" t="s">
        <v>2277</v>
      </c>
      <c r="G1470" s="589"/>
      <c r="H1470" s="590">
        <v>45672</v>
      </c>
      <c r="I1470" s="588" t="s">
        <v>1585</v>
      </c>
      <c r="J1470" s="591">
        <v>1</v>
      </c>
      <c r="K1470" s="642">
        <v>2.5</v>
      </c>
      <c r="L1470" s="646">
        <v>2.5</v>
      </c>
    </row>
    <row r="1471" spans="3:12" hidden="1">
      <c r="C1471" s="587" t="s">
        <v>2293</v>
      </c>
      <c r="D1471" s="606">
        <v>101399</v>
      </c>
      <c r="E1471" s="606" t="s">
        <v>2181</v>
      </c>
      <c r="F1471" s="588" t="s">
        <v>2277</v>
      </c>
      <c r="G1471" s="589"/>
      <c r="H1471" s="590">
        <v>45749</v>
      </c>
      <c r="I1471" s="588" t="s">
        <v>1585</v>
      </c>
      <c r="J1471" s="591">
        <v>1</v>
      </c>
      <c r="K1471" s="642">
        <v>2.5</v>
      </c>
      <c r="L1471" s="646">
        <v>2.5</v>
      </c>
    </row>
    <row r="1472" spans="3:12" hidden="1">
      <c r="C1472" s="587" t="s">
        <v>2293</v>
      </c>
      <c r="D1472" s="606">
        <v>101399</v>
      </c>
      <c r="E1472" s="606" t="s">
        <v>2181</v>
      </c>
      <c r="F1472" s="588" t="s">
        <v>2277</v>
      </c>
      <c r="G1472" s="589"/>
      <c r="H1472" s="590">
        <v>45820</v>
      </c>
      <c r="I1472" s="588" t="s">
        <v>1585</v>
      </c>
      <c r="J1472" s="591">
        <v>1</v>
      </c>
      <c r="K1472" s="642">
        <v>2.5</v>
      </c>
      <c r="L1472" s="646">
        <v>2.5</v>
      </c>
    </row>
    <row r="1473" spans="3:12" ht="15" hidden="1" customHeight="1">
      <c r="C1473" s="587" t="s">
        <v>2291</v>
      </c>
      <c r="D1473" s="606">
        <v>101307</v>
      </c>
      <c r="E1473" s="606" t="s">
        <v>2243</v>
      </c>
      <c r="F1473" s="588" t="s">
        <v>2238</v>
      </c>
      <c r="G1473" s="930" t="s">
        <v>2239</v>
      </c>
      <c r="H1473" s="590">
        <v>45671</v>
      </c>
      <c r="I1473" s="588" t="s">
        <v>1585</v>
      </c>
      <c r="J1473" s="591">
        <v>1</v>
      </c>
      <c r="K1473" s="591">
        <v>208</v>
      </c>
      <c r="L1473" s="637">
        <v>208</v>
      </c>
    </row>
    <row r="1474" spans="3:12" ht="15" hidden="1" customHeight="1">
      <c r="C1474" s="587" t="s">
        <v>2287</v>
      </c>
      <c r="D1474" s="606">
        <v>101241</v>
      </c>
      <c r="E1474" s="606" t="s">
        <v>2288</v>
      </c>
      <c r="F1474" s="588" t="s">
        <v>2277</v>
      </c>
      <c r="G1474" s="931" t="s">
        <v>2289</v>
      </c>
      <c r="H1474" s="590">
        <v>45476</v>
      </c>
      <c r="I1474" s="588" t="s">
        <v>1585</v>
      </c>
      <c r="J1474" s="591">
        <v>1</v>
      </c>
      <c r="K1474" s="642">
        <v>4</v>
      </c>
      <c r="L1474" s="646">
        <v>4</v>
      </c>
    </row>
    <row r="1475" spans="3:12" hidden="1">
      <c r="C1475" s="587" t="s">
        <v>2287</v>
      </c>
      <c r="D1475" s="606">
        <v>101241</v>
      </c>
      <c r="E1475" s="606" t="s">
        <v>2288</v>
      </c>
      <c r="F1475" s="588" t="s">
        <v>2277</v>
      </c>
      <c r="G1475" s="589"/>
      <c r="H1475" s="590">
        <v>45500</v>
      </c>
      <c r="I1475" s="588" t="s">
        <v>1585</v>
      </c>
      <c r="J1475" s="591">
        <v>1</v>
      </c>
      <c r="K1475" s="642">
        <v>4</v>
      </c>
      <c r="L1475" s="646">
        <v>4</v>
      </c>
    </row>
    <row r="1476" spans="3:12" hidden="1">
      <c r="C1476" s="587" t="s">
        <v>2287</v>
      </c>
      <c r="D1476" s="606">
        <v>101241</v>
      </c>
      <c r="E1476" s="606" t="s">
        <v>2288</v>
      </c>
      <c r="F1476" s="588" t="s">
        <v>2277</v>
      </c>
      <c r="G1476" s="589"/>
      <c r="H1476" s="590">
        <v>45552</v>
      </c>
      <c r="I1476" s="588" t="s">
        <v>1585</v>
      </c>
      <c r="J1476" s="591">
        <v>1</v>
      </c>
      <c r="K1476" s="642">
        <v>4</v>
      </c>
      <c r="L1476" s="646">
        <v>4</v>
      </c>
    </row>
    <row r="1477" spans="3:12" hidden="1">
      <c r="C1477" s="587" t="s">
        <v>2287</v>
      </c>
      <c r="D1477" s="606">
        <v>101241</v>
      </c>
      <c r="E1477" s="606" t="s">
        <v>2288</v>
      </c>
      <c r="F1477" s="588" t="s">
        <v>2277</v>
      </c>
      <c r="G1477" s="589"/>
      <c r="H1477" s="590">
        <v>45565</v>
      </c>
      <c r="I1477" s="588" t="s">
        <v>1585</v>
      </c>
      <c r="J1477" s="591">
        <v>1</v>
      </c>
      <c r="K1477" s="642">
        <v>4</v>
      </c>
      <c r="L1477" s="646">
        <v>4</v>
      </c>
    </row>
    <row r="1478" spans="3:12" hidden="1">
      <c r="C1478" s="587" t="s">
        <v>2287</v>
      </c>
      <c r="D1478" s="606">
        <v>101241</v>
      </c>
      <c r="E1478" s="606" t="s">
        <v>2288</v>
      </c>
      <c r="F1478" s="588" t="s">
        <v>2277</v>
      </c>
      <c r="G1478" s="592"/>
      <c r="H1478" s="590">
        <v>45642</v>
      </c>
      <c r="I1478" s="588" t="s">
        <v>1585</v>
      </c>
      <c r="J1478" s="591">
        <v>1</v>
      </c>
      <c r="K1478" s="642">
        <v>4</v>
      </c>
      <c r="L1478" s="646">
        <v>4</v>
      </c>
    </row>
    <row r="1479" spans="3:12" hidden="1">
      <c r="C1479" s="920" t="s">
        <v>2287</v>
      </c>
      <c r="D1479" s="923">
        <v>101241</v>
      </c>
      <c r="E1479" s="923" t="s">
        <v>2288</v>
      </c>
      <c r="F1479" s="926" t="s">
        <v>2277</v>
      </c>
      <c r="G1479" s="600"/>
      <c r="H1479" s="934">
        <v>45665</v>
      </c>
      <c r="I1479" s="926" t="s">
        <v>1585</v>
      </c>
      <c r="J1479" s="936">
        <v>2</v>
      </c>
      <c r="K1479" s="938">
        <v>4</v>
      </c>
      <c r="L1479" s="944">
        <v>8</v>
      </c>
    </row>
    <row r="1480" spans="3:12" ht="15" hidden="1" customHeight="1">
      <c r="C1480" s="582" t="s">
        <v>2287</v>
      </c>
      <c r="D1480" s="605">
        <v>101241</v>
      </c>
      <c r="E1480" s="605" t="s">
        <v>2288</v>
      </c>
      <c r="F1480" s="583" t="s">
        <v>2277</v>
      </c>
      <c r="G1480" s="929"/>
      <c r="H1480" s="585">
        <v>45723</v>
      </c>
      <c r="I1480" s="583" t="s">
        <v>1585</v>
      </c>
      <c r="J1480" s="586">
        <v>2</v>
      </c>
      <c r="K1480" s="643">
        <v>4</v>
      </c>
      <c r="L1480" s="645">
        <v>8</v>
      </c>
    </row>
    <row r="1481" spans="3:12" hidden="1">
      <c r="C1481" s="587" t="s">
        <v>2287</v>
      </c>
      <c r="D1481" s="606">
        <v>101241</v>
      </c>
      <c r="E1481" s="606" t="s">
        <v>2288</v>
      </c>
      <c r="F1481" s="588" t="s">
        <v>2277</v>
      </c>
      <c r="G1481" s="589"/>
      <c r="H1481" s="590">
        <v>45778</v>
      </c>
      <c r="I1481" s="588" t="s">
        <v>1585</v>
      </c>
      <c r="J1481" s="591">
        <v>1</v>
      </c>
      <c r="K1481" s="642">
        <v>4</v>
      </c>
      <c r="L1481" s="646">
        <v>4</v>
      </c>
    </row>
    <row r="1482" spans="3:12" hidden="1">
      <c r="C1482" s="587" t="s">
        <v>2287</v>
      </c>
      <c r="D1482" s="606">
        <v>101241</v>
      </c>
      <c r="E1482" s="606" t="s">
        <v>2288</v>
      </c>
      <c r="F1482" s="588" t="s">
        <v>2277</v>
      </c>
      <c r="G1482" s="592"/>
      <c r="H1482" s="590">
        <v>45797</v>
      </c>
      <c r="I1482" s="588" t="s">
        <v>1585</v>
      </c>
      <c r="J1482" s="591">
        <v>1</v>
      </c>
      <c r="K1482" s="642">
        <v>4</v>
      </c>
      <c r="L1482" s="646">
        <v>4</v>
      </c>
    </row>
    <row r="1483" spans="3:12" hidden="1">
      <c r="C1483" s="920" t="s">
        <v>2287</v>
      </c>
      <c r="D1483" s="923">
        <v>101241</v>
      </c>
      <c r="E1483" s="923" t="s">
        <v>2288</v>
      </c>
      <c r="F1483" s="926" t="s">
        <v>2277</v>
      </c>
      <c r="G1483" s="600"/>
      <c r="H1483" s="934">
        <v>45817</v>
      </c>
      <c r="I1483" s="926" t="s">
        <v>1585</v>
      </c>
      <c r="J1483" s="936">
        <v>2</v>
      </c>
      <c r="K1483" s="938">
        <v>4</v>
      </c>
      <c r="L1483" s="944">
        <v>8</v>
      </c>
    </row>
    <row r="1484" spans="3:12" ht="15" hidden="1" customHeight="1">
      <c r="C1484" s="582" t="s">
        <v>2287</v>
      </c>
      <c r="D1484" s="605">
        <v>101241</v>
      </c>
      <c r="E1484" s="605" t="s">
        <v>2288</v>
      </c>
      <c r="F1484" s="583" t="s">
        <v>2277</v>
      </c>
      <c r="G1484" s="929"/>
      <c r="H1484" s="585">
        <v>45819</v>
      </c>
      <c r="I1484" s="583" t="s">
        <v>1585</v>
      </c>
      <c r="J1484" s="586">
        <v>1</v>
      </c>
      <c r="K1484" s="643">
        <v>4</v>
      </c>
      <c r="L1484" s="645">
        <v>4</v>
      </c>
    </row>
    <row r="1485" spans="3:12" ht="15" hidden="1" customHeight="1">
      <c r="C1485" s="587" t="s">
        <v>2285</v>
      </c>
      <c r="D1485" s="606">
        <v>101036</v>
      </c>
      <c r="E1485" s="606" t="s">
        <v>2243</v>
      </c>
      <c r="F1485" s="588" t="s">
        <v>2238</v>
      </c>
      <c r="G1485" s="931" t="s">
        <v>2239</v>
      </c>
      <c r="H1485" s="590">
        <v>45537</v>
      </c>
      <c r="I1485" s="588" t="s">
        <v>1585</v>
      </c>
      <c r="J1485" s="591">
        <v>1</v>
      </c>
      <c r="K1485" s="591">
        <v>209</v>
      </c>
      <c r="L1485" s="637">
        <v>209</v>
      </c>
    </row>
    <row r="1486" spans="3:12" hidden="1">
      <c r="C1486" s="587" t="s">
        <v>2285</v>
      </c>
      <c r="D1486" s="606">
        <v>101036</v>
      </c>
      <c r="E1486" s="606" t="s">
        <v>2243</v>
      </c>
      <c r="F1486" s="588" t="s">
        <v>2238</v>
      </c>
      <c r="G1486" s="589"/>
      <c r="H1486" s="590">
        <v>45603</v>
      </c>
      <c r="I1486" s="588" t="s">
        <v>1585</v>
      </c>
      <c r="J1486" s="591">
        <v>2</v>
      </c>
      <c r="K1486" s="591">
        <v>209</v>
      </c>
      <c r="L1486" s="637">
        <v>418</v>
      </c>
    </row>
    <row r="1487" spans="3:12" hidden="1">
      <c r="C1487" s="587" t="s">
        <v>2285</v>
      </c>
      <c r="D1487" s="606">
        <v>101036</v>
      </c>
      <c r="E1487" s="606" t="s">
        <v>2243</v>
      </c>
      <c r="F1487" s="588" t="s">
        <v>2238</v>
      </c>
      <c r="G1487" s="589"/>
      <c r="H1487" s="590">
        <v>45734</v>
      </c>
      <c r="I1487" s="588" t="s">
        <v>1585</v>
      </c>
      <c r="J1487" s="591">
        <v>1</v>
      </c>
      <c r="K1487" s="591">
        <v>209</v>
      </c>
      <c r="L1487" s="637">
        <v>209</v>
      </c>
    </row>
    <row r="1488" spans="3:12" hidden="1">
      <c r="C1488" s="587" t="s">
        <v>2285</v>
      </c>
      <c r="D1488" s="606">
        <v>101036</v>
      </c>
      <c r="E1488" s="606" t="s">
        <v>2243</v>
      </c>
      <c r="F1488" s="588" t="s">
        <v>2238</v>
      </c>
      <c r="G1488" s="589"/>
      <c r="H1488" s="590">
        <v>45786</v>
      </c>
      <c r="I1488" s="588" t="s">
        <v>1585</v>
      </c>
      <c r="J1488" s="591">
        <v>1</v>
      </c>
      <c r="K1488" s="591">
        <v>209</v>
      </c>
      <c r="L1488" s="637">
        <v>209</v>
      </c>
    </row>
    <row r="1489" spans="3:12" ht="15" hidden="1" customHeight="1">
      <c r="C1489" s="587" t="s">
        <v>2283</v>
      </c>
      <c r="D1489" s="606">
        <v>100991</v>
      </c>
      <c r="E1489" s="606" t="s">
        <v>2172</v>
      </c>
      <c r="F1489" s="588" t="s">
        <v>2277</v>
      </c>
      <c r="G1489" s="931" t="s">
        <v>2239</v>
      </c>
      <c r="H1489" s="590">
        <v>45519</v>
      </c>
      <c r="I1489" s="588" t="s">
        <v>1585</v>
      </c>
      <c r="J1489" s="591">
        <v>1</v>
      </c>
      <c r="K1489" s="591">
        <v>20</v>
      </c>
      <c r="L1489" s="637">
        <v>20</v>
      </c>
    </row>
    <row r="1490" spans="3:12" hidden="1">
      <c r="C1490" s="587" t="s">
        <v>2283</v>
      </c>
      <c r="D1490" s="606">
        <v>100991</v>
      </c>
      <c r="E1490" s="606" t="s">
        <v>2172</v>
      </c>
      <c r="F1490" s="588" t="s">
        <v>2277</v>
      </c>
      <c r="G1490" s="589"/>
      <c r="H1490" s="590">
        <v>45519</v>
      </c>
      <c r="I1490" s="588" t="s">
        <v>1585</v>
      </c>
      <c r="J1490" s="591">
        <v>2</v>
      </c>
      <c r="K1490" s="591">
        <v>20</v>
      </c>
      <c r="L1490" s="637">
        <v>40</v>
      </c>
    </row>
    <row r="1491" spans="3:12" hidden="1">
      <c r="C1491" s="587" t="s">
        <v>2283</v>
      </c>
      <c r="D1491" s="606">
        <v>100991</v>
      </c>
      <c r="E1491" s="606" t="s">
        <v>2172</v>
      </c>
      <c r="F1491" s="588" t="s">
        <v>2277</v>
      </c>
      <c r="G1491" s="589"/>
      <c r="H1491" s="590">
        <v>45528</v>
      </c>
      <c r="I1491" s="588" t="s">
        <v>1585</v>
      </c>
      <c r="J1491" s="591">
        <v>1</v>
      </c>
      <c r="K1491" s="591">
        <v>20</v>
      </c>
      <c r="L1491" s="637">
        <v>20</v>
      </c>
    </row>
    <row r="1492" spans="3:12" hidden="1">
      <c r="C1492" s="587" t="s">
        <v>2283</v>
      </c>
      <c r="D1492" s="606">
        <v>100991</v>
      </c>
      <c r="E1492" s="606" t="s">
        <v>2172</v>
      </c>
      <c r="F1492" s="588" t="s">
        <v>2277</v>
      </c>
      <c r="G1492" s="589"/>
      <c r="H1492" s="590">
        <v>45528</v>
      </c>
      <c r="I1492" s="588" t="s">
        <v>1585</v>
      </c>
      <c r="J1492" s="591">
        <v>2</v>
      </c>
      <c r="K1492" s="591">
        <v>20</v>
      </c>
      <c r="L1492" s="637">
        <v>40</v>
      </c>
    </row>
    <row r="1493" spans="3:12" hidden="1">
      <c r="C1493" s="587" t="s">
        <v>2283</v>
      </c>
      <c r="D1493" s="606">
        <v>100991</v>
      </c>
      <c r="E1493" s="606" t="s">
        <v>2172</v>
      </c>
      <c r="F1493" s="588" t="s">
        <v>2277</v>
      </c>
      <c r="G1493" s="589"/>
      <c r="H1493" s="590">
        <v>45534</v>
      </c>
      <c r="I1493" s="588" t="s">
        <v>1585</v>
      </c>
      <c r="J1493" s="591">
        <v>1</v>
      </c>
      <c r="K1493" s="591">
        <v>20</v>
      </c>
      <c r="L1493" s="637">
        <v>20</v>
      </c>
    </row>
    <row r="1494" spans="3:12" hidden="1">
      <c r="C1494" s="587" t="s">
        <v>2283</v>
      </c>
      <c r="D1494" s="606">
        <v>100991</v>
      </c>
      <c r="E1494" s="606" t="s">
        <v>2172</v>
      </c>
      <c r="F1494" s="588" t="s">
        <v>2277</v>
      </c>
      <c r="G1494" s="589"/>
      <c r="H1494" s="590">
        <v>45536</v>
      </c>
      <c r="I1494" s="588" t="s">
        <v>1585</v>
      </c>
      <c r="J1494" s="591">
        <v>1</v>
      </c>
      <c r="K1494" s="591">
        <v>20</v>
      </c>
      <c r="L1494" s="637">
        <v>20</v>
      </c>
    </row>
    <row r="1495" spans="3:12" hidden="1">
      <c r="C1495" s="587" t="s">
        <v>2283</v>
      </c>
      <c r="D1495" s="606">
        <v>100991</v>
      </c>
      <c r="E1495" s="606" t="s">
        <v>2172</v>
      </c>
      <c r="F1495" s="588" t="s">
        <v>2277</v>
      </c>
      <c r="G1495" s="589"/>
      <c r="H1495" s="590">
        <v>45556</v>
      </c>
      <c r="I1495" s="588" t="s">
        <v>1585</v>
      </c>
      <c r="J1495" s="591">
        <v>1</v>
      </c>
      <c r="K1495" s="591">
        <v>20</v>
      </c>
      <c r="L1495" s="637">
        <v>20</v>
      </c>
    </row>
    <row r="1496" spans="3:12" hidden="1">
      <c r="C1496" s="587" t="s">
        <v>2283</v>
      </c>
      <c r="D1496" s="606">
        <v>100991</v>
      </c>
      <c r="E1496" s="606" t="s">
        <v>2172</v>
      </c>
      <c r="F1496" s="588" t="s">
        <v>2277</v>
      </c>
      <c r="G1496" s="589"/>
      <c r="H1496" s="590">
        <v>45563</v>
      </c>
      <c r="I1496" s="588" t="s">
        <v>1585</v>
      </c>
      <c r="J1496" s="591">
        <v>2</v>
      </c>
      <c r="K1496" s="591">
        <v>20</v>
      </c>
      <c r="L1496" s="637">
        <v>40</v>
      </c>
    </row>
    <row r="1497" spans="3:12" hidden="1">
      <c r="C1497" s="587" t="s">
        <v>2283</v>
      </c>
      <c r="D1497" s="606">
        <v>100991</v>
      </c>
      <c r="E1497" s="606" t="s">
        <v>2172</v>
      </c>
      <c r="F1497" s="588" t="s">
        <v>2277</v>
      </c>
      <c r="G1497" s="589"/>
      <c r="H1497" s="590">
        <v>45651</v>
      </c>
      <c r="I1497" s="588" t="s">
        <v>1585</v>
      </c>
      <c r="J1497" s="591">
        <v>1</v>
      </c>
      <c r="K1497" s="591">
        <v>20</v>
      </c>
      <c r="L1497" s="637">
        <v>20</v>
      </c>
    </row>
    <row r="1498" spans="3:12" hidden="1">
      <c r="C1498" s="587" t="s">
        <v>2283</v>
      </c>
      <c r="D1498" s="606">
        <v>100991</v>
      </c>
      <c r="E1498" s="606" t="s">
        <v>2172</v>
      </c>
      <c r="F1498" s="588" t="s">
        <v>2277</v>
      </c>
      <c r="G1498" s="589"/>
      <c r="H1498" s="590">
        <v>45656</v>
      </c>
      <c r="I1498" s="588" t="s">
        <v>1585</v>
      </c>
      <c r="J1498" s="591">
        <v>1</v>
      </c>
      <c r="K1498" s="591">
        <v>20</v>
      </c>
      <c r="L1498" s="637">
        <v>20</v>
      </c>
    </row>
    <row r="1499" spans="3:12" hidden="1">
      <c r="C1499" s="587" t="s">
        <v>2283</v>
      </c>
      <c r="D1499" s="606">
        <v>100991</v>
      </c>
      <c r="E1499" s="606" t="s">
        <v>2172</v>
      </c>
      <c r="F1499" s="588" t="s">
        <v>2277</v>
      </c>
      <c r="G1499" s="589"/>
      <c r="H1499" s="590">
        <v>45706</v>
      </c>
      <c r="I1499" s="588" t="s">
        <v>1585</v>
      </c>
      <c r="J1499" s="591">
        <v>2</v>
      </c>
      <c r="K1499" s="591">
        <v>20</v>
      </c>
      <c r="L1499" s="637">
        <v>40</v>
      </c>
    </row>
    <row r="1500" spans="3:12" hidden="1">
      <c r="C1500" s="587" t="s">
        <v>2283</v>
      </c>
      <c r="D1500" s="606">
        <v>100991</v>
      </c>
      <c r="E1500" s="606" t="s">
        <v>2172</v>
      </c>
      <c r="F1500" s="588" t="s">
        <v>2277</v>
      </c>
      <c r="G1500" s="589"/>
      <c r="H1500" s="590">
        <v>45753</v>
      </c>
      <c r="I1500" s="588" t="s">
        <v>1585</v>
      </c>
      <c r="J1500" s="591">
        <v>1</v>
      </c>
      <c r="K1500" s="591">
        <v>20</v>
      </c>
      <c r="L1500" s="637">
        <v>20</v>
      </c>
    </row>
    <row r="1501" spans="3:12" hidden="1">
      <c r="C1501" s="587" t="s">
        <v>2283</v>
      </c>
      <c r="D1501" s="606">
        <v>100991</v>
      </c>
      <c r="E1501" s="606" t="s">
        <v>2172</v>
      </c>
      <c r="F1501" s="588" t="s">
        <v>2277</v>
      </c>
      <c r="G1501" s="589"/>
      <c r="H1501" s="590">
        <v>45759</v>
      </c>
      <c r="I1501" s="588" t="s">
        <v>1585</v>
      </c>
      <c r="J1501" s="591">
        <v>1</v>
      </c>
      <c r="K1501" s="591">
        <v>20</v>
      </c>
      <c r="L1501" s="637">
        <v>20</v>
      </c>
    </row>
    <row r="1502" spans="3:12" hidden="1">
      <c r="C1502" s="587" t="s">
        <v>2283</v>
      </c>
      <c r="D1502" s="606">
        <v>100991</v>
      </c>
      <c r="E1502" s="606" t="s">
        <v>2172</v>
      </c>
      <c r="F1502" s="588" t="s">
        <v>2277</v>
      </c>
      <c r="G1502" s="589"/>
      <c r="H1502" s="590">
        <v>45771</v>
      </c>
      <c r="I1502" s="588" t="s">
        <v>1585</v>
      </c>
      <c r="J1502" s="591">
        <v>1</v>
      </c>
      <c r="K1502" s="591">
        <v>20</v>
      </c>
      <c r="L1502" s="637">
        <v>20</v>
      </c>
    </row>
    <row r="1503" spans="3:12" hidden="1">
      <c r="C1503" s="587" t="s">
        <v>2283</v>
      </c>
      <c r="D1503" s="606">
        <v>100991</v>
      </c>
      <c r="E1503" s="606" t="s">
        <v>2172</v>
      </c>
      <c r="F1503" s="588" t="s">
        <v>2277</v>
      </c>
      <c r="G1503" s="589"/>
      <c r="H1503" s="590">
        <v>45791</v>
      </c>
      <c r="I1503" s="588" t="s">
        <v>1585</v>
      </c>
      <c r="J1503" s="591">
        <v>2</v>
      </c>
      <c r="K1503" s="591">
        <v>20</v>
      </c>
      <c r="L1503" s="637">
        <v>40</v>
      </c>
    </row>
    <row r="1504" spans="3:12" hidden="1">
      <c r="C1504" s="587" t="s">
        <v>2283</v>
      </c>
      <c r="D1504" s="606">
        <v>100991</v>
      </c>
      <c r="E1504" s="606" t="s">
        <v>2172</v>
      </c>
      <c r="F1504" s="588" t="s">
        <v>2277</v>
      </c>
      <c r="G1504" s="589"/>
      <c r="H1504" s="590">
        <v>45802</v>
      </c>
      <c r="I1504" s="588" t="s">
        <v>1585</v>
      </c>
      <c r="J1504" s="591">
        <v>4</v>
      </c>
      <c r="K1504" s="591">
        <v>20</v>
      </c>
      <c r="L1504" s="637">
        <v>80</v>
      </c>
    </row>
    <row r="1505" spans="3:12" hidden="1">
      <c r="C1505" s="587" t="s">
        <v>2283</v>
      </c>
      <c r="D1505" s="606">
        <v>100991</v>
      </c>
      <c r="E1505" s="606" t="s">
        <v>2172</v>
      </c>
      <c r="F1505" s="588" t="s">
        <v>2277</v>
      </c>
      <c r="G1505" s="589"/>
      <c r="H1505" s="590">
        <v>45802</v>
      </c>
      <c r="I1505" s="588" t="s">
        <v>1585</v>
      </c>
      <c r="J1505" s="591">
        <v>4</v>
      </c>
      <c r="K1505" s="591">
        <v>20</v>
      </c>
      <c r="L1505" s="637">
        <v>80</v>
      </c>
    </row>
    <row r="1506" spans="3:12" hidden="1">
      <c r="C1506" s="587" t="s">
        <v>2283</v>
      </c>
      <c r="D1506" s="606">
        <v>100991</v>
      </c>
      <c r="E1506" s="606" t="s">
        <v>2172</v>
      </c>
      <c r="F1506" s="588" t="s">
        <v>2277</v>
      </c>
      <c r="G1506" s="589"/>
      <c r="H1506" s="590">
        <v>45806</v>
      </c>
      <c r="I1506" s="588" t="s">
        <v>1585</v>
      </c>
      <c r="J1506" s="591">
        <v>1</v>
      </c>
      <c r="K1506" s="591">
        <v>20</v>
      </c>
      <c r="L1506" s="637">
        <v>20</v>
      </c>
    </row>
    <row r="1507" spans="3:12" hidden="1">
      <c r="C1507" s="587" t="s">
        <v>2283</v>
      </c>
      <c r="D1507" s="606">
        <v>100991</v>
      </c>
      <c r="E1507" s="606" t="s">
        <v>2172</v>
      </c>
      <c r="F1507" s="588" t="s">
        <v>2277</v>
      </c>
      <c r="G1507" s="589"/>
      <c r="H1507" s="590">
        <v>45829</v>
      </c>
      <c r="I1507" s="588" t="s">
        <v>1585</v>
      </c>
      <c r="J1507" s="591">
        <v>1</v>
      </c>
      <c r="K1507" s="591">
        <v>20</v>
      </c>
      <c r="L1507" s="637">
        <v>20</v>
      </c>
    </row>
    <row r="1508" spans="3:12" ht="15" hidden="1" customHeight="1">
      <c r="C1508" s="587" t="s">
        <v>2279</v>
      </c>
      <c r="D1508" s="606">
        <v>100949</v>
      </c>
      <c r="E1508" s="606" t="s">
        <v>2201</v>
      </c>
      <c r="F1508" s="588" t="s">
        <v>2280</v>
      </c>
      <c r="G1508" s="931" t="s">
        <v>2281</v>
      </c>
      <c r="H1508" s="590">
        <v>45622</v>
      </c>
      <c r="I1508" s="588" t="s">
        <v>1585</v>
      </c>
      <c r="J1508" s="591">
        <v>1</v>
      </c>
      <c r="K1508" s="642">
        <v>0.5</v>
      </c>
      <c r="L1508" s="646">
        <v>0.5</v>
      </c>
    </row>
    <row r="1509" spans="3:12" hidden="1">
      <c r="C1509" s="587" t="s">
        <v>2279</v>
      </c>
      <c r="D1509" s="606">
        <v>100949</v>
      </c>
      <c r="E1509" s="606" t="s">
        <v>2201</v>
      </c>
      <c r="F1509" s="588" t="s">
        <v>2280</v>
      </c>
      <c r="G1509" s="589"/>
      <c r="H1509" s="590">
        <v>45733</v>
      </c>
      <c r="I1509" s="588" t="s">
        <v>1585</v>
      </c>
      <c r="J1509" s="591">
        <v>2</v>
      </c>
      <c r="K1509" s="642">
        <v>0.5</v>
      </c>
      <c r="L1509" s="646">
        <v>1</v>
      </c>
    </row>
    <row r="1510" spans="3:12" hidden="1">
      <c r="C1510" s="587" t="s">
        <v>2279</v>
      </c>
      <c r="D1510" s="606">
        <v>100949</v>
      </c>
      <c r="E1510" s="606" t="s">
        <v>2201</v>
      </c>
      <c r="F1510" s="588" t="s">
        <v>2280</v>
      </c>
      <c r="G1510" s="589"/>
      <c r="H1510" s="590">
        <v>45734</v>
      </c>
      <c r="I1510" s="588" t="s">
        <v>1585</v>
      </c>
      <c r="J1510" s="591">
        <v>2</v>
      </c>
      <c r="K1510" s="642">
        <v>0.5</v>
      </c>
      <c r="L1510" s="646">
        <v>1</v>
      </c>
    </row>
    <row r="1511" spans="3:12" hidden="1">
      <c r="C1511" s="587" t="s">
        <v>2279</v>
      </c>
      <c r="D1511" s="606">
        <v>100949</v>
      </c>
      <c r="E1511" s="606" t="s">
        <v>2201</v>
      </c>
      <c r="F1511" s="588" t="s">
        <v>2280</v>
      </c>
      <c r="G1511" s="589"/>
      <c r="H1511" s="590">
        <v>45781</v>
      </c>
      <c r="I1511" s="588" t="s">
        <v>1585</v>
      </c>
      <c r="J1511" s="591">
        <v>2</v>
      </c>
      <c r="K1511" s="642">
        <v>0.5</v>
      </c>
      <c r="L1511" s="646">
        <v>1</v>
      </c>
    </row>
    <row r="1512" spans="3:12" ht="15" hidden="1" customHeight="1">
      <c r="C1512" s="587" t="s">
        <v>2276</v>
      </c>
      <c r="D1512" s="606">
        <v>100798</v>
      </c>
      <c r="E1512" s="606" t="s">
        <v>2196</v>
      </c>
      <c r="F1512" s="588" t="s">
        <v>2277</v>
      </c>
      <c r="G1512" s="931" t="s">
        <v>2239</v>
      </c>
      <c r="H1512" s="590">
        <v>45564</v>
      </c>
      <c r="I1512" s="588" t="s">
        <v>1585</v>
      </c>
      <c r="J1512" s="591">
        <v>1</v>
      </c>
      <c r="K1512" s="591">
        <v>20</v>
      </c>
      <c r="L1512" s="637">
        <v>20</v>
      </c>
    </row>
    <row r="1513" spans="3:12" hidden="1">
      <c r="C1513" s="587" t="s">
        <v>2276</v>
      </c>
      <c r="D1513" s="606">
        <v>100798</v>
      </c>
      <c r="E1513" s="606" t="s">
        <v>2196</v>
      </c>
      <c r="F1513" s="588" t="s">
        <v>2277</v>
      </c>
      <c r="G1513" s="589"/>
      <c r="H1513" s="590">
        <v>45618</v>
      </c>
      <c r="I1513" s="588" t="s">
        <v>1585</v>
      </c>
      <c r="J1513" s="591">
        <v>1</v>
      </c>
      <c r="K1513" s="591">
        <v>20</v>
      </c>
      <c r="L1513" s="637">
        <v>20</v>
      </c>
    </row>
    <row r="1514" spans="3:12" ht="15" hidden="1" customHeight="1">
      <c r="C1514" s="587" t="s">
        <v>2273</v>
      </c>
      <c r="D1514" s="606">
        <v>100379</v>
      </c>
      <c r="E1514" s="606" t="s">
        <v>2243</v>
      </c>
      <c r="F1514" s="588" t="s">
        <v>2238</v>
      </c>
      <c r="G1514" s="931" t="s">
        <v>2274</v>
      </c>
      <c r="H1514" s="590">
        <v>45474</v>
      </c>
      <c r="I1514" s="588" t="s">
        <v>1585</v>
      </c>
      <c r="J1514" s="591">
        <v>1</v>
      </c>
      <c r="K1514" s="591">
        <v>950</v>
      </c>
      <c r="L1514" s="637">
        <v>950</v>
      </c>
    </row>
    <row r="1515" spans="3:12" hidden="1">
      <c r="C1515" s="587" t="s">
        <v>2273</v>
      </c>
      <c r="D1515" s="606">
        <v>100379</v>
      </c>
      <c r="E1515" s="606" t="s">
        <v>2243</v>
      </c>
      <c r="F1515" s="588" t="s">
        <v>2238</v>
      </c>
      <c r="G1515" s="589"/>
      <c r="H1515" s="590">
        <v>45501</v>
      </c>
      <c r="I1515" s="588" t="s">
        <v>1585</v>
      </c>
      <c r="J1515" s="591">
        <v>1</v>
      </c>
      <c r="K1515" s="591">
        <v>950</v>
      </c>
      <c r="L1515" s="637">
        <v>950</v>
      </c>
    </row>
    <row r="1516" spans="3:12" hidden="1">
      <c r="C1516" s="587" t="s">
        <v>2273</v>
      </c>
      <c r="D1516" s="606">
        <v>100379</v>
      </c>
      <c r="E1516" s="606" t="s">
        <v>2243</v>
      </c>
      <c r="F1516" s="588" t="s">
        <v>2238</v>
      </c>
      <c r="G1516" s="589"/>
      <c r="H1516" s="590">
        <v>45531</v>
      </c>
      <c r="I1516" s="588" t="s">
        <v>1585</v>
      </c>
      <c r="J1516" s="591">
        <v>1</v>
      </c>
      <c r="K1516" s="591">
        <v>950</v>
      </c>
      <c r="L1516" s="637">
        <v>950</v>
      </c>
    </row>
    <row r="1517" spans="3:12" hidden="1">
      <c r="C1517" s="587" t="s">
        <v>2273</v>
      </c>
      <c r="D1517" s="606">
        <v>100379</v>
      </c>
      <c r="E1517" s="606" t="s">
        <v>2243</v>
      </c>
      <c r="F1517" s="588" t="s">
        <v>2238</v>
      </c>
      <c r="G1517" s="589"/>
      <c r="H1517" s="590">
        <v>45537</v>
      </c>
      <c r="I1517" s="588" t="s">
        <v>1585</v>
      </c>
      <c r="J1517" s="591">
        <v>1</v>
      </c>
      <c r="K1517" s="591">
        <v>950</v>
      </c>
      <c r="L1517" s="637">
        <v>950</v>
      </c>
    </row>
    <row r="1518" spans="3:12" hidden="1">
      <c r="C1518" s="587" t="s">
        <v>2273</v>
      </c>
      <c r="D1518" s="606">
        <v>100379</v>
      </c>
      <c r="E1518" s="606" t="s">
        <v>2243</v>
      </c>
      <c r="F1518" s="588" t="s">
        <v>2238</v>
      </c>
      <c r="G1518" s="589"/>
      <c r="H1518" s="590">
        <v>45551</v>
      </c>
      <c r="I1518" s="588" t="s">
        <v>1585</v>
      </c>
      <c r="J1518" s="591">
        <v>1</v>
      </c>
      <c r="K1518" s="591">
        <v>950</v>
      </c>
      <c r="L1518" s="637">
        <v>950</v>
      </c>
    </row>
    <row r="1519" spans="3:12" hidden="1">
      <c r="C1519" s="587" t="s">
        <v>2273</v>
      </c>
      <c r="D1519" s="606">
        <v>100379</v>
      </c>
      <c r="E1519" s="606" t="s">
        <v>2243</v>
      </c>
      <c r="F1519" s="588" t="s">
        <v>2238</v>
      </c>
      <c r="G1519" s="589"/>
      <c r="H1519" s="590">
        <v>45551</v>
      </c>
      <c r="I1519" s="588" t="s">
        <v>1585</v>
      </c>
      <c r="J1519" s="591">
        <v>1</v>
      </c>
      <c r="K1519" s="591">
        <v>950</v>
      </c>
      <c r="L1519" s="637">
        <v>950</v>
      </c>
    </row>
    <row r="1520" spans="3:12" hidden="1">
      <c r="C1520" s="587" t="s">
        <v>2273</v>
      </c>
      <c r="D1520" s="606">
        <v>100379</v>
      </c>
      <c r="E1520" s="606" t="s">
        <v>2243</v>
      </c>
      <c r="F1520" s="588" t="s">
        <v>2238</v>
      </c>
      <c r="G1520" s="589"/>
      <c r="H1520" s="590">
        <v>45564</v>
      </c>
      <c r="I1520" s="588" t="s">
        <v>1585</v>
      </c>
      <c r="J1520" s="591">
        <v>1</v>
      </c>
      <c r="K1520" s="591">
        <v>950</v>
      </c>
      <c r="L1520" s="637">
        <v>950</v>
      </c>
    </row>
    <row r="1521" spans="3:12" hidden="1">
      <c r="C1521" s="587" t="s">
        <v>2273</v>
      </c>
      <c r="D1521" s="606">
        <v>100379</v>
      </c>
      <c r="E1521" s="606" t="s">
        <v>2243</v>
      </c>
      <c r="F1521" s="588" t="s">
        <v>2238</v>
      </c>
      <c r="G1521" s="589"/>
      <c r="H1521" s="590">
        <v>45571</v>
      </c>
      <c r="I1521" s="588" t="s">
        <v>1585</v>
      </c>
      <c r="J1521" s="591">
        <v>1</v>
      </c>
      <c r="K1521" s="591">
        <v>950</v>
      </c>
      <c r="L1521" s="637">
        <v>950</v>
      </c>
    </row>
    <row r="1522" spans="3:12" hidden="1">
      <c r="C1522" s="587" t="s">
        <v>2273</v>
      </c>
      <c r="D1522" s="606">
        <v>100379</v>
      </c>
      <c r="E1522" s="606" t="s">
        <v>2243</v>
      </c>
      <c r="F1522" s="588" t="s">
        <v>2238</v>
      </c>
      <c r="G1522" s="589"/>
      <c r="H1522" s="590">
        <v>45574</v>
      </c>
      <c r="I1522" s="588" t="s">
        <v>1585</v>
      </c>
      <c r="J1522" s="591">
        <v>1</v>
      </c>
      <c r="K1522" s="591">
        <v>950</v>
      </c>
      <c r="L1522" s="637">
        <v>950</v>
      </c>
    </row>
    <row r="1523" spans="3:12" hidden="1">
      <c r="C1523" s="587" t="s">
        <v>2273</v>
      </c>
      <c r="D1523" s="606">
        <v>100379</v>
      </c>
      <c r="E1523" s="606" t="s">
        <v>2243</v>
      </c>
      <c r="F1523" s="588" t="s">
        <v>2238</v>
      </c>
      <c r="G1523" s="589"/>
      <c r="H1523" s="590">
        <v>45585</v>
      </c>
      <c r="I1523" s="588" t="s">
        <v>1585</v>
      </c>
      <c r="J1523" s="591">
        <v>1</v>
      </c>
      <c r="K1523" s="591">
        <v>950</v>
      </c>
      <c r="L1523" s="637">
        <v>950</v>
      </c>
    </row>
    <row r="1524" spans="3:12" hidden="1">
      <c r="C1524" s="587" t="s">
        <v>2273</v>
      </c>
      <c r="D1524" s="606">
        <v>100379</v>
      </c>
      <c r="E1524" s="606" t="s">
        <v>2243</v>
      </c>
      <c r="F1524" s="588" t="s">
        <v>2238</v>
      </c>
      <c r="G1524" s="589"/>
      <c r="H1524" s="590">
        <v>45592</v>
      </c>
      <c r="I1524" s="588" t="s">
        <v>1585</v>
      </c>
      <c r="J1524" s="591">
        <v>1</v>
      </c>
      <c r="K1524" s="591">
        <v>950</v>
      </c>
      <c r="L1524" s="637">
        <v>950</v>
      </c>
    </row>
    <row r="1525" spans="3:12" hidden="1">
      <c r="C1525" s="587" t="s">
        <v>2273</v>
      </c>
      <c r="D1525" s="606">
        <v>100379</v>
      </c>
      <c r="E1525" s="606" t="s">
        <v>2243</v>
      </c>
      <c r="F1525" s="588" t="s">
        <v>2238</v>
      </c>
      <c r="G1525" s="589"/>
      <c r="H1525" s="590">
        <v>45601</v>
      </c>
      <c r="I1525" s="588" t="s">
        <v>1585</v>
      </c>
      <c r="J1525" s="591">
        <v>1</v>
      </c>
      <c r="K1525" s="591">
        <v>950</v>
      </c>
      <c r="L1525" s="637">
        <v>950</v>
      </c>
    </row>
    <row r="1526" spans="3:12" hidden="1">
      <c r="C1526" s="587" t="s">
        <v>2273</v>
      </c>
      <c r="D1526" s="606">
        <v>100379</v>
      </c>
      <c r="E1526" s="606" t="s">
        <v>2243</v>
      </c>
      <c r="F1526" s="588" t="s">
        <v>2238</v>
      </c>
      <c r="G1526" s="589"/>
      <c r="H1526" s="590">
        <v>45611</v>
      </c>
      <c r="I1526" s="588" t="s">
        <v>1585</v>
      </c>
      <c r="J1526" s="591">
        <v>1</v>
      </c>
      <c r="K1526" s="591">
        <v>950</v>
      </c>
      <c r="L1526" s="637">
        <v>950</v>
      </c>
    </row>
    <row r="1527" spans="3:12" hidden="1">
      <c r="C1527" s="587" t="s">
        <v>2273</v>
      </c>
      <c r="D1527" s="606">
        <v>100379</v>
      </c>
      <c r="E1527" s="606" t="s">
        <v>2243</v>
      </c>
      <c r="F1527" s="588" t="s">
        <v>2238</v>
      </c>
      <c r="G1527" s="589"/>
      <c r="H1527" s="590">
        <v>45624</v>
      </c>
      <c r="I1527" s="588" t="s">
        <v>1585</v>
      </c>
      <c r="J1527" s="591">
        <v>2</v>
      </c>
      <c r="K1527" s="591">
        <v>950</v>
      </c>
      <c r="L1527" s="637">
        <v>1900</v>
      </c>
    </row>
    <row r="1528" spans="3:12" hidden="1">
      <c r="C1528" s="587" t="s">
        <v>2273</v>
      </c>
      <c r="D1528" s="606">
        <v>100379</v>
      </c>
      <c r="E1528" s="606" t="s">
        <v>2243</v>
      </c>
      <c r="F1528" s="588" t="s">
        <v>2238</v>
      </c>
      <c r="G1528" s="589"/>
      <c r="H1528" s="590">
        <v>45627</v>
      </c>
      <c r="I1528" s="588" t="s">
        <v>1585</v>
      </c>
      <c r="J1528" s="591">
        <v>1</v>
      </c>
      <c r="K1528" s="591">
        <v>950</v>
      </c>
      <c r="L1528" s="637">
        <v>950</v>
      </c>
    </row>
    <row r="1529" spans="3:12" hidden="1">
      <c r="C1529" s="587" t="s">
        <v>2273</v>
      </c>
      <c r="D1529" s="606">
        <v>100379</v>
      </c>
      <c r="E1529" s="606" t="s">
        <v>2243</v>
      </c>
      <c r="F1529" s="588" t="s">
        <v>2238</v>
      </c>
      <c r="G1529" s="592"/>
      <c r="H1529" s="590">
        <v>45679</v>
      </c>
      <c r="I1529" s="588" t="s">
        <v>1585</v>
      </c>
      <c r="J1529" s="591">
        <v>4</v>
      </c>
      <c r="K1529" s="591">
        <v>950</v>
      </c>
      <c r="L1529" s="637">
        <v>3800</v>
      </c>
    </row>
    <row r="1530" spans="3:12" hidden="1">
      <c r="C1530" s="920" t="s">
        <v>2273</v>
      </c>
      <c r="D1530" s="923">
        <v>100379</v>
      </c>
      <c r="E1530" s="923" t="s">
        <v>2243</v>
      </c>
      <c r="F1530" s="926" t="s">
        <v>2238</v>
      </c>
      <c r="G1530" s="600"/>
      <c r="H1530" s="934">
        <v>45747</v>
      </c>
      <c r="I1530" s="926" t="s">
        <v>1585</v>
      </c>
      <c r="J1530" s="936">
        <v>1</v>
      </c>
      <c r="K1530" s="936">
        <v>950</v>
      </c>
      <c r="L1530" s="942">
        <v>950</v>
      </c>
    </row>
    <row r="1531" spans="3:12" ht="15" hidden="1" customHeight="1">
      <c r="C1531" s="582" t="s">
        <v>2273</v>
      </c>
      <c r="D1531" s="605">
        <v>100379</v>
      </c>
      <c r="E1531" s="605" t="s">
        <v>2243</v>
      </c>
      <c r="F1531" s="583" t="s">
        <v>2238</v>
      </c>
      <c r="G1531" s="929"/>
      <c r="H1531" s="585">
        <v>45749</v>
      </c>
      <c r="I1531" s="583" t="s">
        <v>1585</v>
      </c>
      <c r="J1531" s="586">
        <v>2</v>
      </c>
      <c r="K1531" s="586">
        <v>950</v>
      </c>
      <c r="L1531" s="636">
        <v>1900</v>
      </c>
    </row>
    <row r="1532" spans="3:12" hidden="1">
      <c r="C1532" s="587" t="s">
        <v>2273</v>
      </c>
      <c r="D1532" s="606">
        <v>100379</v>
      </c>
      <c r="E1532" s="606" t="s">
        <v>2243</v>
      </c>
      <c r="F1532" s="588" t="s">
        <v>2238</v>
      </c>
      <c r="G1532" s="589"/>
      <c r="H1532" s="590">
        <v>45754</v>
      </c>
      <c r="I1532" s="588" t="s">
        <v>1585</v>
      </c>
      <c r="J1532" s="591">
        <v>2</v>
      </c>
      <c r="K1532" s="591">
        <v>950</v>
      </c>
      <c r="L1532" s="637">
        <v>1900</v>
      </c>
    </row>
    <row r="1533" spans="3:12" hidden="1">
      <c r="C1533" s="587" t="s">
        <v>2273</v>
      </c>
      <c r="D1533" s="606">
        <v>100379</v>
      </c>
      <c r="E1533" s="606" t="s">
        <v>2243</v>
      </c>
      <c r="F1533" s="588" t="s">
        <v>2238</v>
      </c>
      <c r="G1533" s="592"/>
      <c r="H1533" s="590">
        <v>45772</v>
      </c>
      <c r="I1533" s="588" t="s">
        <v>1585</v>
      </c>
      <c r="J1533" s="591">
        <v>1</v>
      </c>
      <c r="K1533" s="591">
        <v>950</v>
      </c>
      <c r="L1533" s="637">
        <v>950</v>
      </c>
    </row>
    <row r="1534" spans="3:12" hidden="1">
      <c r="C1534" s="920" t="s">
        <v>2273</v>
      </c>
      <c r="D1534" s="923">
        <v>100379</v>
      </c>
      <c r="E1534" s="923" t="s">
        <v>2243</v>
      </c>
      <c r="F1534" s="926" t="s">
        <v>2238</v>
      </c>
      <c r="G1534" s="600"/>
      <c r="H1534" s="934">
        <v>45794</v>
      </c>
      <c r="I1534" s="926" t="s">
        <v>1585</v>
      </c>
      <c r="J1534" s="936">
        <v>1</v>
      </c>
      <c r="K1534" s="936">
        <v>950</v>
      </c>
      <c r="L1534" s="942">
        <v>950</v>
      </c>
    </row>
    <row r="1535" spans="3:12" ht="15" hidden="1" customHeight="1">
      <c r="C1535" s="582" t="s">
        <v>2273</v>
      </c>
      <c r="D1535" s="605">
        <v>100379</v>
      </c>
      <c r="E1535" s="605" t="s">
        <v>2243</v>
      </c>
      <c r="F1535" s="583" t="s">
        <v>2238</v>
      </c>
      <c r="G1535" s="929"/>
      <c r="H1535" s="585">
        <v>45808</v>
      </c>
      <c r="I1535" s="583" t="s">
        <v>1585</v>
      </c>
      <c r="J1535" s="586">
        <v>1</v>
      </c>
      <c r="K1535" s="586">
        <v>950</v>
      </c>
      <c r="L1535" s="636">
        <v>950</v>
      </c>
    </row>
    <row r="1536" spans="3:12" hidden="1">
      <c r="C1536" s="587" t="s">
        <v>2273</v>
      </c>
      <c r="D1536" s="606">
        <v>100379</v>
      </c>
      <c r="E1536" s="606" t="s">
        <v>2243</v>
      </c>
      <c r="F1536" s="588" t="s">
        <v>2238</v>
      </c>
      <c r="G1536" s="589"/>
      <c r="H1536" s="590">
        <v>45817</v>
      </c>
      <c r="I1536" s="588" t="s">
        <v>1585</v>
      </c>
      <c r="J1536" s="591">
        <v>1</v>
      </c>
      <c r="K1536" s="591">
        <v>950</v>
      </c>
      <c r="L1536" s="637">
        <v>950</v>
      </c>
    </row>
    <row r="1537" spans="3:12" hidden="1">
      <c r="C1537" s="587" t="s">
        <v>2273</v>
      </c>
      <c r="D1537" s="606">
        <v>100379</v>
      </c>
      <c r="E1537" s="606" t="s">
        <v>2243</v>
      </c>
      <c r="F1537" s="588" t="s">
        <v>2238</v>
      </c>
      <c r="G1537" s="589"/>
      <c r="H1537" s="590">
        <v>45817</v>
      </c>
      <c r="I1537" s="588" t="s">
        <v>1585</v>
      </c>
      <c r="J1537" s="591">
        <v>1</v>
      </c>
      <c r="K1537" s="591">
        <v>950</v>
      </c>
      <c r="L1537" s="637">
        <v>950</v>
      </c>
    </row>
    <row r="1538" spans="3:12" hidden="1">
      <c r="C1538" s="587" t="s">
        <v>2273</v>
      </c>
      <c r="D1538" s="606">
        <v>100379</v>
      </c>
      <c r="E1538" s="606" t="s">
        <v>2243</v>
      </c>
      <c r="F1538" s="588" t="s">
        <v>2238</v>
      </c>
      <c r="G1538" s="589"/>
      <c r="H1538" s="590">
        <v>45827</v>
      </c>
      <c r="I1538" s="588" t="s">
        <v>1585</v>
      </c>
      <c r="J1538" s="591">
        <v>1</v>
      </c>
      <c r="K1538" s="591">
        <v>950</v>
      </c>
      <c r="L1538" s="637">
        <v>950</v>
      </c>
    </row>
    <row r="1539" spans="3:12" ht="15" hidden="1" customHeight="1">
      <c r="C1539" s="587" t="s">
        <v>2271</v>
      </c>
      <c r="D1539" s="606">
        <v>100330</v>
      </c>
      <c r="E1539" s="606" t="s">
        <v>2243</v>
      </c>
      <c r="F1539" s="588" t="s">
        <v>2238</v>
      </c>
      <c r="G1539" s="928" t="s">
        <v>2239</v>
      </c>
      <c r="H1539" s="590">
        <v>45474</v>
      </c>
      <c r="I1539" s="588" t="s">
        <v>1585</v>
      </c>
      <c r="J1539" s="591">
        <v>2</v>
      </c>
      <c r="K1539" s="591">
        <v>20</v>
      </c>
      <c r="L1539" s="637">
        <v>40</v>
      </c>
    </row>
    <row r="1540" spans="3:12" hidden="1">
      <c r="C1540" s="920" t="s">
        <v>2271</v>
      </c>
      <c r="D1540" s="923">
        <v>100330</v>
      </c>
      <c r="E1540" s="923" t="s">
        <v>2243</v>
      </c>
      <c r="F1540" s="926" t="s">
        <v>2238</v>
      </c>
      <c r="G1540" s="600"/>
      <c r="H1540" s="934">
        <v>45474</v>
      </c>
      <c r="I1540" s="926" t="s">
        <v>1585</v>
      </c>
      <c r="J1540" s="936">
        <v>2</v>
      </c>
      <c r="K1540" s="936">
        <v>20</v>
      </c>
      <c r="L1540" s="942">
        <v>40</v>
      </c>
    </row>
    <row r="1541" spans="3:12" ht="15" hidden="1" customHeight="1">
      <c r="C1541" s="582" t="s">
        <v>2271</v>
      </c>
      <c r="D1541" s="605">
        <v>100330</v>
      </c>
      <c r="E1541" s="605" t="s">
        <v>2243</v>
      </c>
      <c r="F1541" s="583" t="s">
        <v>2238</v>
      </c>
      <c r="G1541" s="929"/>
      <c r="H1541" s="585">
        <v>45481</v>
      </c>
      <c r="I1541" s="583" t="s">
        <v>1585</v>
      </c>
      <c r="J1541" s="586">
        <v>1</v>
      </c>
      <c r="K1541" s="586">
        <v>20</v>
      </c>
      <c r="L1541" s="636">
        <v>20</v>
      </c>
    </row>
    <row r="1542" spans="3:12" hidden="1">
      <c r="C1542" s="920" t="s">
        <v>2271</v>
      </c>
      <c r="D1542" s="923">
        <v>100330</v>
      </c>
      <c r="E1542" s="923" t="s">
        <v>2243</v>
      </c>
      <c r="F1542" s="926" t="s">
        <v>2238</v>
      </c>
      <c r="G1542" s="600"/>
      <c r="H1542" s="934">
        <v>45481</v>
      </c>
      <c r="I1542" s="926" t="s">
        <v>1585</v>
      </c>
      <c r="J1542" s="936">
        <v>1</v>
      </c>
      <c r="K1542" s="936">
        <v>20</v>
      </c>
      <c r="L1542" s="942">
        <v>20</v>
      </c>
    </row>
    <row r="1543" spans="3:12" ht="15" hidden="1" customHeight="1">
      <c r="C1543" s="582" t="s">
        <v>2271</v>
      </c>
      <c r="D1543" s="605">
        <v>100330</v>
      </c>
      <c r="E1543" s="605" t="s">
        <v>2243</v>
      </c>
      <c r="F1543" s="583" t="s">
        <v>2238</v>
      </c>
      <c r="G1543" s="929"/>
      <c r="H1543" s="585">
        <v>45481</v>
      </c>
      <c r="I1543" s="583" t="s">
        <v>1585</v>
      </c>
      <c r="J1543" s="586">
        <v>1</v>
      </c>
      <c r="K1543" s="586">
        <v>20</v>
      </c>
      <c r="L1543" s="636">
        <v>20</v>
      </c>
    </row>
    <row r="1544" spans="3:12" hidden="1">
      <c r="C1544" s="587" t="s">
        <v>2271</v>
      </c>
      <c r="D1544" s="606">
        <v>100330</v>
      </c>
      <c r="E1544" s="606" t="s">
        <v>2243</v>
      </c>
      <c r="F1544" s="588" t="s">
        <v>2238</v>
      </c>
      <c r="G1544" s="589"/>
      <c r="H1544" s="590">
        <v>45481</v>
      </c>
      <c r="I1544" s="588" t="s">
        <v>1585</v>
      </c>
      <c r="J1544" s="591">
        <v>1</v>
      </c>
      <c r="K1544" s="591">
        <v>20</v>
      </c>
      <c r="L1544" s="637">
        <v>20</v>
      </c>
    </row>
    <row r="1545" spans="3:12" hidden="1">
      <c r="C1545" s="587" t="s">
        <v>2271</v>
      </c>
      <c r="D1545" s="606">
        <v>100330</v>
      </c>
      <c r="E1545" s="606" t="s">
        <v>2243</v>
      </c>
      <c r="F1545" s="588" t="s">
        <v>2238</v>
      </c>
      <c r="G1545" s="592"/>
      <c r="H1545" s="590">
        <v>45483</v>
      </c>
      <c r="I1545" s="588" t="s">
        <v>1585</v>
      </c>
      <c r="J1545" s="591">
        <v>1</v>
      </c>
      <c r="K1545" s="591">
        <v>20</v>
      </c>
      <c r="L1545" s="637">
        <v>20</v>
      </c>
    </row>
    <row r="1546" spans="3:12" hidden="1">
      <c r="C1546" s="920" t="s">
        <v>2271</v>
      </c>
      <c r="D1546" s="923">
        <v>100330</v>
      </c>
      <c r="E1546" s="923" t="s">
        <v>2243</v>
      </c>
      <c r="F1546" s="926" t="s">
        <v>2238</v>
      </c>
      <c r="G1546" s="600"/>
      <c r="H1546" s="934">
        <v>45483</v>
      </c>
      <c r="I1546" s="926" t="s">
        <v>1585</v>
      </c>
      <c r="J1546" s="936">
        <v>1</v>
      </c>
      <c r="K1546" s="936">
        <v>20</v>
      </c>
      <c r="L1546" s="942">
        <v>20</v>
      </c>
    </row>
    <row r="1547" spans="3:12" ht="15" hidden="1" customHeight="1">
      <c r="C1547" s="582" t="s">
        <v>2271</v>
      </c>
      <c r="D1547" s="605">
        <v>100330</v>
      </c>
      <c r="E1547" s="605" t="s">
        <v>2243</v>
      </c>
      <c r="F1547" s="583" t="s">
        <v>2238</v>
      </c>
      <c r="G1547" s="929"/>
      <c r="H1547" s="585">
        <v>45488</v>
      </c>
      <c r="I1547" s="583" t="s">
        <v>1585</v>
      </c>
      <c r="J1547" s="586">
        <v>3</v>
      </c>
      <c r="K1547" s="586">
        <v>20</v>
      </c>
      <c r="L1547" s="636">
        <v>60</v>
      </c>
    </row>
    <row r="1548" spans="3:12" hidden="1">
      <c r="C1548" s="587" t="s">
        <v>2271</v>
      </c>
      <c r="D1548" s="606">
        <v>100330</v>
      </c>
      <c r="E1548" s="606" t="s">
        <v>2243</v>
      </c>
      <c r="F1548" s="588" t="s">
        <v>2238</v>
      </c>
      <c r="G1548" s="589"/>
      <c r="H1548" s="590">
        <v>45488</v>
      </c>
      <c r="I1548" s="588" t="s">
        <v>1585</v>
      </c>
      <c r="J1548" s="591">
        <v>1</v>
      </c>
      <c r="K1548" s="591">
        <v>20</v>
      </c>
      <c r="L1548" s="637">
        <v>20</v>
      </c>
    </row>
    <row r="1549" spans="3:12" hidden="1">
      <c r="C1549" s="587" t="s">
        <v>2271</v>
      </c>
      <c r="D1549" s="606">
        <v>100330</v>
      </c>
      <c r="E1549" s="606" t="s">
        <v>2243</v>
      </c>
      <c r="F1549" s="588" t="s">
        <v>2238</v>
      </c>
      <c r="G1549" s="589"/>
      <c r="H1549" s="590">
        <v>45500</v>
      </c>
      <c r="I1549" s="588" t="s">
        <v>1585</v>
      </c>
      <c r="J1549" s="591">
        <v>1</v>
      </c>
      <c r="K1549" s="591">
        <v>20</v>
      </c>
      <c r="L1549" s="637">
        <v>20</v>
      </c>
    </row>
    <row r="1550" spans="3:12" hidden="1">
      <c r="C1550" s="587" t="s">
        <v>2271</v>
      </c>
      <c r="D1550" s="606">
        <v>100330</v>
      </c>
      <c r="E1550" s="606" t="s">
        <v>2243</v>
      </c>
      <c r="F1550" s="588" t="s">
        <v>2238</v>
      </c>
      <c r="G1550" s="589"/>
      <c r="H1550" s="590">
        <v>45510</v>
      </c>
      <c r="I1550" s="588" t="s">
        <v>1585</v>
      </c>
      <c r="J1550" s="591">
        <v>1</v>
      </c>
      <c r="K1550" s="591">
        <v>20</v>
      </c>
      <c r="L1550" s="637">
        <v>20</v>
      </c>
    </row>
    <row r="1551" spans="3:12" hidden="1">
      <c r="C1551" s="587" t="s">
        <v>2271</v>
      </c>
      <c r="D1551" s="606">
        <v>100330</v>
      </c>
      <c r="E1551" s="606" t="s">
        <v>2243</v>
      </c>
      <c r="F1551" s="588" t="s">
        <v>2238</v>
      </c>
      <c r="G1551" s="589"/>
      <c r="H1551" s="590">
        <v>45513</v>
      </c>
      <c r="I1551" s="588" t="s">
        <v>1585</v>
      </c>
      <c r="J1551" s="591">
        <v>2</v>
      </c>
      <c r="K1551" s="591">
        <v>20</v>
      </c>
      <c r="L1551" s="637">
        <v>40</v>
      </c>
    </row>
    <row r="1552" spans="3:12" hidden="1">
      <c r="C1552" s="587" t="s">
        <v>2271</v>
      </c>
      <c r="D1552" s="606">
        <v>100330</v>
      </c>
      <c r="E1552" s="606" t="s">
        <v>2243</v>
      </c>
      <c r="F1552" s="588" t="s">
        <v>2238</v>
      </c>
      <c r="G1552" s="589"/>
      <c r="H1552" s="590">
        <v>45514</v>
      </c>
      <c r="I1552" s="588" t="s">
        <v>1585</v>
      </c>
      <c r="J1552" s="591">
        <v>1</v>
      </c>
      <c r="K1552" s="591">
        <v>20</v>
      </c>
      <c r="L1552" s="637">
        <v>20</v>
      </c>
    </row>
    <row r="1553" spans="3:12" hidden="1">
      <c r="C1553" s="587" t="s">
        <v>2271</v>
      </c>
      <c r="D1553" s="606">
        <v>100330</v>
      </c>
      <c r="E1553" s="606" t="s">
        <v>2243</v>
      </c>
      <c r="F1553" s="588" t="s">
        <v>2238</v>
      </c>
      <c r="G1553" s="589"/>
      <c r="H1553" s="590">
        <v>45514</v>
      </c>
      <c r="I1553" s="588" t="s">
        <v>1585</v>
      </c>
      <c r="J1553" s="591">
        <v>1</v>
      </c>
      <c r="K1553" s="591">
        <v>20</v>
      </c>
      <c r="L1553" s="637">
        <v>20</v>
      </c>
    </row>
    <row r="1554" spans="3:12" hidden="1">
      <c r="C1554" s="587" t="s">
        <v>2271</v>
      </c>
      <c r="D1554" s="606">
        <v>100330</v>
      </c>
      <c r="E1554" s="606" t="s">
        <v>2243</v>
      </c>
      <c r="F1554" s="588" t="s">
        <v>2238</v>
      </c>
      <c r="G1554" s="589"/>
      <c r="H1554" s="590">
        <v>45514</v>
      </c>
      <c r="I1554" s="588" t="s">
        <v>1585</v>
      </c>
      <c r="J1554" s="591">
        <v>1</v>
      </c>
      <c r="K1554" s="591">
        <v>20</v>
      </c>
      <c r="L1554" s="637">
        <v>20</v>
      </c>
    </row>
    <row r="1555" spans="3:12" hidden="1">
      <c r="C1555" s="587" t="s">
        <v>2271</v>
      </c>
      <c r="D1555" s="606">
        <v>100330</v>
      </c>
      <c r="E1555" s="606" t="s">
        <v>2243</v>
      </c>
      <c r="F1555" s="588" t="s">
        <v>2238</v>
      </c>
      <c r="G1555" s="589"/>
      <c r="H1555" s="590">
        <v>45515</v>
      </c>
      <c r="I1555" s="588" t="s">
        <v>1585</v>
      </c>
      <c r="J1555" s="591">
        <v>1</v>
      </c>
      <c r="K1555" s="591">
        <v>20</v>
      </c>
      <c r="L1555" s="637">
        <v>20</v>
      </c>
    </row>
    <row r="1556" spans="3:12" hidden="1">
      <c r="C1556" s="587" t="s">
        <v>2271</v>
      </c>
      <c r="D1556" s="606">
        <v>100330</v>
      </c>
      <c r="E1556" s="606" t="s">
        <v>2243</v>
      </c>
      <c r="F1556" s="588" t="s">
        <v>2238</v>
      </c>
      <c r="G1556" s="589"/>
      <c r="H1556" s="590">
        <v>45517</v>
      </c>
      <c r="I1556" s="588" t="s">
        <v>1585</v>
      </c>
      <c r="J1556" s="591">
        <v>1</v>
      </c>
      <c r="K1556" s="591">
        <v>20</v>
      </c>
      <c r="L1556" s="637">
        <v>20</v>
      </c>
    </row>
    <row r="1557" spans="3:12" hidden="1">
      <c r="C1557" s="587" t="s">
        <v>2271</v>
      </c>
      <c r="D1557" s="606">
        <v>100330</v>
      </c>
      <c r="E1557" s="606" t="s">
        <v>2243</v>
      </c>
      <c r="F1557" s="588" t="s">
        <v>2238</v>
      </c>
      <c r="G1557" s="589"/>
      <c r="H1557" s="590">
        <v>45517</v>
      </c>
      <c r="I1557" s="588" t="s">
        <v>1585</v>
      </c>
      <c r="J1557" s="591">
        <v>1</v>
      </c>
      <c r="K1557" s="591">
        <v>20</v>
      </c>
      <c r="L1557" s="637">
        <v>20</v>
      </c>
    </row>
    <row r="1558" spans="3:12" hidden="1">
      <c r="C1558" s="587" t="s">
        <v>2271</v>
      </c>
      <c r="D1558" s="606">
        <v>100330</v>
      </c>
      <c r="E1558" s="606" t="s">
        <v>2243</v>
      </c>
      <c r="F1558" s="588" t="s">
        <v>2238</v>
      </c>
      <c r="G1558" s="589"/>
      <c r="H1558" s="590">
        <v>45519</v>
      </c>
      <c r="I1558" s="588" t="s">
        <v>1585</v>
      </c>
      <c r="J1558" s="591">
        <v>2</v>
      </c>
      <c r="K1558" s="591">
        <v>20</v>
      </c>
      <c r="L1558" s="637">
        <v>40</v>
      </c>
    </row>
    <row r="1559" spans="3:12" hidden="1">
      <c r="C1559" s="587" t="s">
        <v>2271</v>
      </c>
      <c r="D1559" s="606">
        <v>100330</v>
      </c>
      <c r="E1559" s="606" t="s">
        <v>2243</v>
      </c>
      <c r="F1559" s="588" t="s">
        <v>2238</v>
      </c>
      <c r="G1559" s="589"/>
      <c r="H1559" s="590">
        <v>45528</v>
      </c>
      <c r="I1559" s="588" t="s">
        <v>1585</v>
      </c>
      <c r="J1559" s="591">
        <v>2</v>
      </c>
      <c r="K1559" s="591">
        <v>20</v>
      </c>
      <c r="L1559" s="637">
        <v>40</v>
      </c>
    </row>
    <row r="1560" spans="3:12" hidden="1">
      <c r="C1560" s="587" t="s">
        <v>2271</v>
      </c>
      <c r="D1560" s="606">
        <v>100330</v>
      </c>
      <c r="E1560" s="606" t="s">
        <v>2243</v>
      </c>
      <c r="F1560" s="588" t="s">
        <v>2238</v>
      </c>
      <c r="G1560" s="589"/>
      <c r="H1560" s="590">
        <v>45529</v>
      </c>
      <c r="I1560" s="588" t="s">
        <v>1585</v>
      </c>
      <c r="J1560" s="591">
        <v>1</v>
      </c>
      <c r="K1560" s="591">
        <v>20</v>
      </c>
      <c r="L1560" s="637">
        <v>20</v>
      </c>
    </row>
    <row r="1561" spans="3:12" hidden="1">
      <c r="C1561" s="587" t="s">
        <v>2271</v>
      </c>
      <c r="D1561" s="606">
        <v>100330</v>
      </c>
      <c r="E1561" s="606" t="s">
        <v>2243</v>
      </c>
      <c r="F1561" s="588" t="s">
        <v>2238</v>
      </c>
      <c r="G1561" s="589"/>
      <c r="H1561" s="590">
        <v>45531</v>
      </c>
      <c r="I1561" s="588" t="s">
        <v>1585</v>
      </c>
      <c r="J1561" s="591">
        <v>1</v>
      </c>
      <c r="K1561" s="591">
        <v>20</v>
      </c>
      <c r="L1561" s="637">
        <v>20</v>
      </c>
    </row>
    <row r="1562" spans="3:12" hidden="1">
      <c r="C1562" s="587" t="s">
        <v>2271</v>
      </c>
      <c r="D1562" s="606">
        <v>100330</v>
      </c>
      <c r="E1562" s="606" t="s">
        <v>2243</v>
      </c>
      <c r="F1562" s="588" t="s">
        <v>2238</v>
      </c>
      <c r="G1562" s="589"/>
      <c r="H1562" s="590">
        <v>45543</v>
      </c>
      <c r="I1562" s="588" t="s">
        <v>1585</v>
      </c>
      <c r="J1562" s="591">
        <v>1</v>
      </c>
      <c r="K1562" s="591">
        <v>20</v>
      </c>
      <c r="L1562" s="637">
        <v>20</v>
      </c>
    </row>
    <row r="1563" spans="3:12" hidden="1">
      <c r="C1563" s="587" t="s">
        <v>2271</v>
      </c>
      <c r="D1563" s="606">
        <v>100330</v>
      </c>
      <c r="E1563" s="606" t="s">
        <v>2243</v>
      </c>
      <c r="F1563" s="588" t="s">
        <v>2238</v>
      </c>
      <c r="G1563" s="589"/>
      <c r="H1563" s="590">
        <v>45543</v>
      </c>
      <c r="I1563" s="588" t="s">
        <v>1585</v>
      </c>
      <c r="J1563" s="591">
        <v>1</v>
      </c>
      <c r="K1563" s="591">
        <v>20</v>
      </c>
      <c r="L1563" s="637">
        <v>20</v>
      </c>
    </row>
    <row r="1564" spans="3:12" hidden="1">
      <c r="C1564" s="587" t="s">
        <v>2271</v>
      </c>
      <c r="D1564" s="606">
        <v>100330</v>
      </c>
      <c r="E1564" s="606" t="s">
        <v>2243</v>
      </c>
      <c r="F1564" s="588" t="s">
        <v>2238</v>
      </c>
      <c r="G1564" s="589"/>
      <c r="H1564" s="590">
        <v>45544</v>
      </c>
      <c r="I1564" s="588" t="s">
        <v>1585</v>
      </c>
      <c r="J1564" s="591">
        <v>1</v>
      </c>
      <c r="K1564" s="591">
        <v>20</v>
      </c>
      <c r="L1564" s="637">
        <v>20</v>
      </c>
    </row>
    <row r="1565" spans="3:12" hidden="1">
      <c r="C1565" s="587" t="s">
        <v>2271</v>
      </c>
      <c r="D1565" s="606">
        <v>100330</v>
      </c>
      <c r="E1565" s="606" t="s">
        <v>2243</v>
      </c>
      <c r="F1565" s="588" t="s">
        <v>2238</v>
      </c>
      <c r="G1565" s="589"/>
      <c r="H1565" s="590">
        <v>45547</v>
      </c>
      <c r="I1565" s="588" t="s">
        <v>1585</v>
      </c>
      <c r="J1565" s="591">
        <v>3</v>
      </c>
      <c r="K1565" s="591">
        <v>20</v>
      </c>
      <c r="L1565" s="637">
        <v>60</v>
      </c>
    </row>
    <row r="1566" spans="3:12" hidden="1">
      <c r="C1566" s="587" t="s">
        <v>2271</v>
      </c>
      <c r="D1566" s="606">
        <v>100330</v>
      </c>
      <c r="E1566" s="606" t="s">
        <v>2243</v>
      </c>
      <c r="F1566" s="588" t="s">
        <v>2238</v>
      </c>
      <c r="G1566" s="589"/>
      <c r="H1566" s="590">
        <v>45559</v>
      </c>
      <c r="I1566" s="588" t="s">
        <v>1585</v>
      </c>
      <c r="J1566" s="591">
        <v>2</v>
      </c>
      <c r="K1566" s="591">
        <v>20</v>
      </c>
      <c r="L1566" s="637">
        <v>40</v>
      </c>
    </row>
    <row r="1567" spans="3:12" hidden="1">
      <c r="C1567" s="587" t="s">
        <v>2271</v>
      </c>
      <c r="D1567" s="606">
        <v>100330</v>
      </c>
      <c r="E1567" s="606" t="s">
        <v>2243</v>
      </c>
      <c r="F1567" s="588" t="s">
        <v>2238</v>
      </c>
      <c r="G1567" s="589"/>
      <c r="H1567" s="590">
        <v>45559</v>
      </c>
      <c r="I1567" s="588" t="s">
        <v>1585</v>
      </c>
      <c r="J1567" s="591">
        <v>2</v>
      </c>
      <c r="K1567" s="591">
        <v>20</v>
      </c>
      <c r="L1567" s="637">
        <v>40</v>
      </c>
    </row>
    <row r="1568" spans="3:12" hidden="1">
      <c r="C1568" s="587" t="s">
        <v>2271</v>
      </c>
      <c r="D1568" s="606">
        <v>100330</v>
      </c>
      <c r="E1568" s="606" t="s">
        <v>2243</v>
      </c>
      <c r="F1568" s="588" t="s">
        <v>2238</v>
      </c>
      <c r="G1568" s="589"/>
      <c r="H1568" s="590">
        <v>45560</v>
      </c>
      <c r="I1568" s="588" t="s">
        <v>1585</v>
      </c>
      <c r="J1568" s="591">
        <v>1</v>
      </c>
      <c r="K1568" s="591">
        <v>20</v>
      </c>
      <c r="L1568" s="637">
        <v>20</v>
      </c>
    </row>
    <row r="1569" spans="3:12" hidden="1">
      <c r="C1569" s="587" t="s">
        <v>2271</v>
      </c>
      <c r="D1569" s="606">
        <v>100330</v>
      </c>
      <c r="E1569" s="606" t="s">
        <v>2243</v>
      </c>
      <c r="F1569" s="588" t="s">
        <v>2238</v>
      </c>
      <c r="G1569" s="589"/>
      <c r="H1569" s="590">
        <v>45564</v>
      </c>
      <c r="I1569" s="588" t="s">
        <v>1585</v>
      </c>
      <c r="J1569" s="591">
        <v>3</v>
      </c>
      <c r="K1569" s="591">
        <v>20</v>
      </c>
      <c r="L1569" s="637">
        <v>60</v>
      </c>
    </row>
    <row r="1570" spans="3:12" hidden="1">
      <c r="C1570" s="587" t="s">
        <v>2271</v>
      </c>
      <c r="D1570" s="606">
        <v>100330</v>
      </c>
      <c r="E1570" s="606" t="s">
        <v>2243</v>
      </c>
      <c r="F1570" s="588" t="s">
        <v>2238</v>
      </c>
      <c r="G1570" s="589"/>
      <c r="H1570" s="590">
        <v>45567</v>
      </c>
      <c r="I1570" s="588" t="s">
        <v>1585</v>
      </c>
      <c r="J1570" s="591">
        <v>1</v>
      </c>
      <c r="K1570" s="591">
        <v>20</v>
      </c>
      <c r="L1570" s="637">
        <v>20</v>
      </c>
    </row>
    <row r="1571" spans="3:12" hidden="1">
      <c r="C1571" s="587" t="s">
        <v>2271</v>
      </c>
      <c r="D1571" s="606">
        <v>100330</v>
      </c>
      <c r="E1571" s="606" t="s">
        <v>2243</v>
      </c>
      <c r="F1571" s="588" t="s">
        <v>2238</v>
      </c>
      <c r="G1571" s="589"/>
      <c r="H1571" s="590">
        <v>45573</v>
      </c>
      <c r="I1571" s="588" t="s">
        <v>1585</v>
      </c>
      <c r="J1571" s="591">
        <v>1</v>
      </c>
      <c r="K1571" s="591">
        <v>20</v>
      </c>
      <c r="L1571" s="637">
        <v>20</v>
      </c>
    </row>
    <row r="1572" spans="3:12" hidden="1">
      <c r="C1572" s="587" t="s">
        <v>2271</v>
      </c>
      <c r="D1572" s="606">
        <v>100330</v>
      </c>
      <c r="E1572" s="606" t="s">
        <v>2243</v>
      </c>
      <c r="F1572" s="588" t="s">
        <v>2238</v>
      </c>
      <c r="G1572" s="589"/>
      <c r="H1572" s="590">
        <v>45573</v>
      </c>
      <c r="I1572" s="588" t="s">
        <v>1585</v>
      </c>
      <c r="J1572" s="591">
        <v>1</v>
      </c>
      <c r="K1572" s="591">
        <v>20</v>
      </c>
      <c r="L1572" s="637">
        <v>20</v>
      </c>
    </row>
    <row r="1573" spans="3:12" hidden="1">
      <c r="C1573" s="587" t="s">
        <v>2271</v>
      </c>
      <c r="D1573" s="606">
        <v>100330</v>
      </c>
      <c r="E1573" s="606" t="s">
        <v>2243</v>
      </c>
      <c r="F1573" s="588" t="s">
        <v>2238</v>
      </c>
      <c r="G1573" s="589"/>
      <c r="H1573" s="590">
        <v>45580</v>
      </c>
      <c r="I1573" s="588" t="s">
        <v>1585</v>
      </c>
      <c r="J1573" s="591">
        <v>1</v>
      </c>
      <c r="K1573" s="591">
        <v>20</v>
      </c>
      <c r="L1573" s="637">
        <v>20</v>
      </c>
    </row>
    <row r="1574" spans="3:12" hidden="1">
      <c r="C1574" s="587" t="s">
        <v>2271</v>
      </c>
      <c r="D1574" s="606">
        <v>100330</v>
      </c>
      <c r="E1574" s="606" t="s">
        <v>2243</v>
      </c>
      <c r="F1574" s="588" t="s">
        <v>2238</v>
      </c>
      <c r="G1574" s="589"/>
      <c r="H1574" s="590">
        <v>45580</v>
      </c>
      <c r="I1574" s="588" t="s">
        <v>1585</v>
      </c>
      <c r="J1574" s="591">
        <v>1</v>
      </c>
      <c r="K1574" s="591">
        <v>20</v>
      </c>
      <c r="L1574" s="637">
        <v>20</v>
      </c>
    </row>
    <row r="1575" spans="3:12" hidden="1">
      <c r="C1575" s="587" t="s">
        <v>2271</v>
      </c>
      <c r="D1575" s="606">
        <v>100330</v>
      </c>
      <c r="E1575" s="606" t="s">
        <v>2243</v>
      </c>
      <c r="F1575" s="588" t="s">
        <v>2238</v>
      </c>
      <c r="G1575" s="589"/>
      <c r="H1575" s="590">
        <v>45581</v>
      </c>
      <c r="I1575" s="588" t="s">
        <v>1585</v>
      </c>
      <c r="J1575" s="591">
        <v>2</v>
      </c>
      <c r="K1575" s="591">
        <v>20</v>
      </c>
      <c r="L1575" s="637">
        <v>40</v>
      </c>
    </row>
    <row r="1576" spans="3:12" hidden="1">
      <c r="C1576" s="587" t="s">
        <v>2271</v>
      </c>
      <c r="D1576" s="606">
        <v>100330</v>
      </c>
      <c r="E1576" s="606" t="s">
        <v>2243</v>
      </c>
      <c r="F1576" s="588" t="s">
        <v>2238</v>
      </c>
      <c r="G1576" s="592"/>
      <c r="H1576" s="590">
        <v>45583</v>
      </c>
      <c r="I1576" s="588" t="s">
        <v>1585</v>
      </c>
      <c r="J1576" s="591">
        <v>3</v>
      </c>
      <c r="K1576" s="591">
        <v>20</v>
      </c>
      <c r="L1576" s="637">
        <v>60</v>
      </c>
    </row>
    <row r="1577" spans="3:12" hidden="1">
      <c r="C1577" s="920" t="s">
        <v>2271</v>
      </c>
      <c r="D1577" s="923">
        <v>100330</v>
      </c>
      <c r="E1577" s="923" t="s">
        <v>2243</v>
      </c>
      <c r="F1577" s="926" t="s">
        <v>2238</v>
      </c>
      <c r="G1577" s="600"/>
      <c r="H1577" s="934">
        <v>45596</v>
      </c>
      <c r="I1577" s="926" t="s">
        <v>1585</v>
      </c>
      <c r="J1577" s="936">
        <v>1</v>
      </c>
      <c r="K1577" s="936">
        <v>20</v>
      </c>
      <c r="L1577" s="942">
        <v>20</v>
      </c>
    </row>
    <row r="1578" spans="3:12" ht="15" hidden="1" customHeight="1">
      <c r="C1578" s="582" t="s">
        <v>2271</v>
      </c>
      <c r="D1578" s="605">
        <v>100330</v>
      </c>
      <c r="E1578" s="605" t="s">
        <v>2243</v>
      </c>
      <c r="F1578" s="583" t="s">
        <v>2238</v>
      </c>
      <c r="G1578" s="929"/>
      <c r="H1578" s="585">
        <v>45596</v>
      </c>
      <c r="I1578" s="583" t="s">
        <v>1585</v>
      </c>
      <c r="J1578" s="586">
        <v>2</v>
      </c>
      <c r="K1578" s="586">
        <v>20</v>
      </c>
      <c r="L1578" s="636">
        <v>40</v>
      </c>
    </row>
    <row r="1579" spans="3:12" hidden="1">
      <c r="C1579" s="587" t="s">
        <v>2271</v>
      </c>
      <c r="D1579" s="606">
        <v>100330</v>
      </c>
      <c r="E1579" s="606" t="s">
        <v>2243</v>
      </c>
      <c r="F1579" s="588" t="s">
        <v>2238</v>
      </c>
      <c r="G1579" s="589"/>
      <c r="H1579" s="590">
        <v>45597</v>
      </c>
      <c r="I1579" s="588" t="s">
        <v>1585</v>
      </c>
      <c r="J1579" s="591">
        <v>1</v>
      </c>
      <c r="K1579" s="591">
        <v>20</v>
      </c>
      <c r="L1579" s="637">
        <v>20</v>
      </c>
    </row>
    <row r="1580" spans="3:12" hidden="1">
      <c r="C1580" s="587" t="s">
        <v>2271</v>
      </c>
      <c r="D1580" s="606">
        <v>100330</v>
      </c>
      <c r="E1580" s="606" t="s">
        <v>2243</v>
      </c>
      <c r="F1580" s="588" t="s">
        <v>2238</v>
      </c>
      <c r="G1580" s="589"/>
      <c r="H1580" s="590">
        <v>45599</v>
      </c>
      <c r="I1580" s="588" t="s">
        <v>1585</v>
      </c>
      <c r="J1580" s="591">
        <v>1</v>
      </c>
      <c r="K1580" s="591">
        <v>20</v>
      </c>
      <c r="L1580" s="637">
        <v>20</v>
      </c>
    </row>
    <row r="1581" spans="3:12" hidden="1">
      <c r="C1581" s="587" t="s">
        <v>2271</v>
      </c>
      <c r="D1581" s="606">
        <v>100330</v>
      </c>
      <c r="E1581" s="606" t="s">
        <v>2243</v>
      </c>
      <c r="F1581" s="588" t="s">
        <v>2238</v>
      </c>
      <c r="G1581" s="589"/>
      <c r="H1581" s="590">
        <v>45608</v>
      </c>
      <c r="I1581" s="588" t="s">
        <v>1585</v>
      </c>
      <c r="J1581" s="591">
        <v>2</v>
      </c>
      <c r="K1581" s="591">
        <v>20</v>
      </c>
      <c r="L1581" s="637">
        <v>40</v>
      </c>
    </row>
    <row r="1582" spans="3:12" hidden="1">
      <c r="C1582" s="587" t="s">
        <v>2271</v>
      </c>
      <c r="D1582" s="606">
        <v>100330</v>
      </c>
      <c r="E1582" s="606" t="s">
        <v>2243</v>
      </c>
      <c r="F1582" s="588" t="s">
        <v>2238</v>
      </c>
      <c r="G1582" s="589"/>
      <c r="H1582" s="590">
        <v>45613</v>
      </c>
      <c r="I1582" s="588" t="s">
        <v>1585</v>
      </c>
      <c r="J1582" s="591">
        <v>1</v>
      </c>
      <c r="K1582" s="591">
        <v>20</v>
      </c>
      <c r="L1582" s="637">
        <v>20</v>
      </c>
    </row>
    <row r="1583" spans="3:12" hidden="1">
      <c r="C1583" s="587" t="s">
        <v>2271</v>
      </c>
      <c r="D1583" s="606">
        <v>100330</v>
      </c>
      <c r="E1583" s="606" t="s">
        <v>2243</v>
      </c>
      <c r="F1583" s="588" t="s">
        <v>2238</v>
      </c>
      <c r="G1583" s="589"/>
      <c r="H1583" s="590">
        <v>45614</v>
      </c>
      <c r="I1583" s="588" t="s">
        <v>1585</v>
      </c>
      <c r="J1583" s="591">
        <v>2</v>
      </c>
      <c r="K1583" s="591">
        <v>20</v>
      </c>
      <c r="L1583" s="637">
        <v>40</v>
      </c>
    </row>
    <row r="1584" spans="3:12" hidden="1">
      <c r="C1584" s="587" t="s">
        <v>2271</v>
      </c>
      <c r="D1584" s="606">
        <v>100330</v>
      </c>
      <c r="E1584" s="606" t="s">
        <v>2243</v>
      </c>
      <c r="F1584" s="588" t="s">
        <v>2238</v>
      </c>
      <c r="G1584" s="589"/>
      <c r="H1584" s="590">
        <v>45614</v>
      </c>
      <c r="I1584" s="588" t="s">
        <v>1585</v>
      </c>
      <c r="J1584" s="591">
        <v>4</v>
      </c>
      <c r="K1584" s="591">
        <v>20</v>
      </c>
      <c r="L1584" s="637">
        <v>80</v>
      </c>
    </row>
    <row r="1585" spans="3:12" hidden="1">
      <c r="C1585" s="587" t="s">
        <v>2271</v>
      </c>
      <c r="D1585" s="606">
        <v>100330</v>
      </c>
      <c r="E1585" s="606" t="s">
        <v>2243</v>
      </c>
      <c r="F1585" s="588" t="s">
        <v>2238</v>
      </c>
      <c r="G1585" s="589"/>
      <c r="H1585" s="590">
        <v>45625</v>
      </c>
      <c r="I1585" s="588" t="s">
        <v>1585</v>
      </c>
      <c r="J1585" s="591">
        <v>1</v>
      </c>
      <c r="K1585" s="591">
        <v>20</v>
      </c>
      <c r="L1585" s="637">
        <v>20</v>
      </c>
    </row>
    <row r="1586" spans="3:12" hidden="1">
      <c r="C1586" s="587" t="s">
        <v>2271</v>
      </c>
      <c r="D1586" s="606">
        <v>100330</v>
      </c>
      <c r="E1586" s="606" t="s">
        <v>2243</v>
      </c>
      <c r="F1586" s="588" t="s">
        <v>2238</v>
      </c>
      <c r="G1586" s="589"/>
      <c r="H1586" s="590">
        <v>45627</v>
      </c>
      <c r="I1586" s="588" t="s">
        <v>1585</v>
      </c>
      <c r="J1586" s="591">
        <v>6</v>
      </c>
      <c r="K1586" s="591">
        <v>20</v>
      </c>
      <c r="L1586" s="637">
        <v>120</v>
      </c>
    </row>
    <row r="1587" spans="3:12" hidden="1">
      <c r="C1587" s="587" t="s">
        <v>2271</v>
      </c>
      <c r="D1587" s="606">
        <v>100330</v>
      </c>
      <c r="E1587" s="606" t="s">
        <v>2243</v>
      </c>
      <c r="F1587" s="588" t="s">
        <v>2238</v>
      </c>
      <c r="G1587" s="589"/>
      <c r="H1587" s="590">
        <v>45648</v>
      </c>
      <c r="I1587" s="588" t="s">
        <v>1585</v>
      </c>
      <c r="J1587" s="591">
        <v>3</v>
      </c>
      <c r="K1587" s="591">
        <v>20</v>
      </c>
      <c r="L1587" s="637">
        <v>60</v>
      </c>
    </row>
    <row r="1588" spans="3:12" hidden="1">
      <c r="C1588" s="587" t="s">
        <v>2271</v>
      </c>
      <c r="D1588" s="606">
        <v>100330</v>
      </c>
      <c r="E1588" s="606" t="s">
        <v>2243</v>
      </c>
      <c r="F1588" s="588" t="s">
        <v>2238</v>
      </c>
      <c r="G1588" s="589"/>
      <c r="H1588" s="590">
        <v>45651</v>
      </c>
      <c r="I1588" s="588" t="s">
        <v>1585</v>
      </c>
      <c r="J1588" s="591">
        <v>2</v>
      </c>
      <c r="K1588" s="591">
        <v>20</v>
      </c>
      <c r="L1588" s="637">
        <v>40</v>
      </c>
    </row>
    <row r="1589" spans="3:12" hidden="1">
      <c r="C1589" s="587" t="s">
        <v>2271</v>
      </c>
      <c r="D1589" s="606">
        <v>100330</v>
      </c>
      <c r="E1589" s="606" t="s">
        <v>2243</v>
      </c>
      <c r="F1589" s="588" t="s">
        <v>2238</v>
      </c>
      <c r="G1589" s="589"/>
      <c r="H1589" s="590">
        <v>45664</v>
      </c>
      <c r="I1589" s="588" t="s">
        <v>1585</v>
      </c>
      <c r="J1589" s="591">
        <v>1</v>
      </c>
      <c r="K1589" s="591">
        <v>20</v>
      </c>
      <c r="L1589" s="637">
        <v>20</v>
      </c>
    </row>
    <row r="1590" spans="3:12" hidden="1">
      <c r="C1590" s="587" t="s">
        <v>2271</v>
      </c>
      <c r="D1590" s="606">
        <v>100330</v>
      </c>
      <c r="E1590" s="606" t="s">
        <v>2243</v>
      </c>
      <c r="F1590" s="588" t="s">
        <v>2238</v>
      </c>
      <c r="G1590" s="589"/>
      <c r="H1590" s="590">
        <v>45682</v>
      </c>
      <c r="I1590" s="588" t="s">
        <v>1585</v>
      </c>
      <c r="J1590" s="591">
        <v>2</v>
      </c>
      <c r="K1590" s="591">
        <v>20</v>
      </c>
      <c r="L1590" s="637">
        <v>40</v>
      </c>
    </row>
    <row r="1591" spans="3:12" hidden="1">
      <c r="C1591" s="587" t="s">
        <v>2271</v>
      </c>
      <c r="D1591" s="606">
        <v>100330</v>
      </c>
      <c r="E1591" s="606" t="s">
        <v>2243</v>
      </c>
      <c r="F1591" s="588" t="s">
        <v>2238</v>
      </c>
      <c r="G1591" s="589"/>
      <c r="H1591" s="590">
        <v>45682</v>
      </c>
      <c r="I1591" s="588" t="s">
        <v>1585</v>
      </c>
      <c r="J1591" s="591">
        <v>2</v>
      </c>
      <c r="K1591" s="591">
        <v>20</v>
      </c>
      <c r="L1591" s="637">
        <v>40</v>
      </c>
    </row>
    <row r="1592" spans="3:12" hidden="1">
      <c r="C1592" s="587" t="s">
        <v>2271</v>
      </c>
      <c r="D1592" s="606">
        <v>100330</v>
      </c>
      <c r="E1592" s="606" t="s">
        <v>2243</v>
      </c>
      <c r="F1592" s="588" t="s">
        <v>2238</v>
      </c>
      <c r="G1592" s="589"/>
      <c r="H1592" s="590">
        <v>45699</v>
      </c>
      <c r="I1592" s="588" t="s">
        <v>1585</v>
      </c>
      <c r="J1592" s="591">
        <v>1</v>
      </c>
      <c r="K1592" s="591">
        <v>20</v>
      </c>
      <c r="L1592" s="637">
        <v>20</v>
      </c>
    </row>
    <row r="1593" spans="3:12" hidden="1">
      <c r="C1593" s="587" t="s">
        <v>2271</v>
      </c>
      <c r="D1593" s="606">
        <v>100330</v>
      </c>
      <c r="E1593" s="606" t="s">
        <v>2243</v>
      </c>
      <c r="F1593" s="588" t="s">
        <v>2238</v>
      </c>
      <c r="G1593" s="589"/>
      <c r="H1593" s="590">
        <v>45708</v>
      </c>
      <c r="I1593" s="588" t="s">
        <v>1585</v>
      </c>
      <c r="J1593" s="591">
        <v>1</v>
      </c>
      <c r="K1593" s="591">
        <v>20</v>
      </c>
      <c r="L1593" s="637">
        <v>20</v>
      </c>
    </row>
    <row r="1594" spans="3:12" hidden="1">
      <c r="C1594" s="587" t="s">
        <v>2271</v>
      </c>
      <c r="D1594" s="606">
        <v>100330</v>
      </c>
      <c r="E1594" s="606" t="s">
        <v>2243</v>
      </c>
      <c r="F1594" s="588" t="s">
        <v>2238</v>
      </c>
      <c r="G1594" s="589"/>
      <c r="H1594" s="590">
        <v>45718</v>
      </c>
      <c r="I1594" s="588" t="s">
        <v>1585</v>
      </c>
      <c r="J1594" s="591">
        <v>1</v>
      </c>
      <c r="K1594" s="591">
        <v>20</v>
      </c>
      <c r="L1594" s="637">
        <v>20</v>
      </c>
    </row>
    <row r="1595" spans="3:12" hidden="1">
      <c r="C1595" s="587" t="s">
        <v>2271</v>
      </c>
      <c r="D1595" s="606">
        <v>100330</v>
      </c>
      <c r="E1595" s="606" t="s">
        <v>2243</v>
      </c>
      <c r="F1595" s="588" t="s">
        <v>2238</v>
      </c>
      <c r="G1595" s="589"/>
      <c r="H1595" s="590">
        <v>45719</v>
      </c>
      <c r="I1595" s="588" t="s">
        <v>1585</v>
      </c>
      <c r="J1595" s="591">
        <v>1</v>
      </c>
      <c r="K1595" s="591">
        <v>20</v>
      </c>
      <c r="L1595" s="637">
        <v>20</v>
      </c>
    </row>
    <row r="1596" spans="3:12" hidden="1">
      <c r="C1596" s="587" t="s">
        <v>2271</v>
      </c>
      <c r="D1596" s="606">
        <v>100330</v>
      </c>
      <c r="E1596" s="606" t="s">
        <v>2243</v>
      </c>
      <c r="F1596" s="588" t="s">
        <v>2238</v>
      </c>
      <c r="G1596" s="589"/>
      <c r="H1596" s="590">
        <v>45721</v>
      </c>
      <c r="I1596" s="588" t="s">
        <v>1585</v>
      </c>
      <c r="J1596" s="591">
        <v>1</v>
      </c>
      <c r="K1596" s="591">
        <v>20</v>
      </c>
      <c r="L1596" s="637">
        <v>20</v>
      </c>
    </row>
    <row r="1597" spans="3:12" hidden="1">
      <c r="C1597" s="587" t="s">
        <v>2271</v>
      </c>
      <c r="D1597" s="606">
        <v>100330</v>
      </c>
      <c r="E1597" s="606" t="s">
        <v>2243</v>
      </c>
      <c r="F1597" s="588" t="s">
        <v>2238</v>
      </c>
      <c r="G1597" s="589"/>
      <c r="H1597" s="590">
        <v>45721</v>
      </c>
      <c r="I1597" s="588" t="s">
        <v>1585</v>
      </c>
      <c r="J1597" s="591">
        <v>1</v>
      </c>
      <c r="K1597" s="591">
        <v>20</v>
      </c>
      <c r="L1597" s="637">
        <v>20</v>
      </c>
    </row>
    <row r="1598" spans="3:12" hidden="1">
      <c r="C1598" s="587" t="s">
        <v>2271</v>
      </c>
      <c r="D1598" s="606">
        <v>100330</v>
      </c>
      <c r="E1598" s="606" t="s">
        <v>2243</v>
      </c>
      <c r="F1598" s="588" t="s">
        <v>2238</v>
      </c>
      <c r="G1598" s="589"/>
      <c r="H1598" s="590">
        <v>45734</v>
      </c>
      <c r="I1598" s="588" t="s">
        <v>1585</v>
      </c>
      <c r="J1598" s="591">
        <v>1</v>
      </c>
      <c r="K1598" s="591">
        <v>20</v>
      </c>
      <c r="L1598" s="637">
        <v>20</v>
      </c>
    </row>
    <row r="1599" spans="3:12" hidden="1">
      <c r="C1599" s="587" t="s">
        <v>2271</v>
      </c>
      <c r="D1599" s="606">
        <v>100330</v>
      </c>
      <c r="E1599" s="606" t="s">
        <v>2243</v>
      </c>
      <c r="F1599" s="588" t="s">
        <v>2238</v>
      </c>
      <c r="G1599" s="589"/>
      <c r="H1599" s="590">
        <v>45739</v>
      </c>
      <c r="I1599" s="588" t="s">
        <v>1585</v>
      </c>
      <c r="J1599" s="591">
        <v>3</v>
      </c>
      <c r="K1599" s="591">
        <v>20</v>
      </c>
      <c r="L1599" s="637">
        <v>60</v>
      </c>
    </row>
    <row r="1600" spans="3:12" hidden="1">
      <c r="C1600" s="587" t="s">
        <v>2271</v>
      </c>
      <c r="D1600" s="606">
        <v>100330</v>
      </c>
      <c r="E1600" s="606" t="s">
        <v>2243</v>
      </c>
      <c r="F1600" s="588" t="s">
        <v>2238</v>
      </c>
      <c r="G1600" s="589"/>
      <c r="H1600" s="590">
        <v>45741</v>
      </c>
      <c r="I1600" s="588" t="s">
        <v>1585</v>
      </c>
      <c r="J1600" s="591">
        <v>1</v>
      </c>
      <c r="K1600" s="591">
        <v>20</v>
      </c>
      <c r="L1600" s="637">
        <v>20</v>
      </c>
    </row>
    <row r="1601" spans="3:12" hidden="1">
      <c r="C1601" s="587" t="s">
        <v>2271</v>
      </c>
      <c r="D1601" s="606">
        <v>100330</v>
      </c>
      <c r="E1601" s="606" t="s">
        <v>2243</v>
      </c>
      <c r="F1601" s="588" t="s">
        <v>2238</v>
      </c>
      <c r="G1601" s="589"/>
      <c r="H1601" s="590">
        <v>45741</v>
      </c>
      <c r="I1601" s="588" t="s">
        <v>1585</v>
      </c>
      <c r="J1601" s="591">
        <v>2</v>
      </c>
      <c r="K1601" s="591">
        <v>20</v>
      </c>
      <c r="L1601" s="637">
        <v>40</v>
      </c>
    </row>
    <row r="1602" spans="3:12" hidden="1">
      <c r="C1602" s="587" t="s">
        <v>2271</v>
      </c>
      <c r="D1602" s="606">
        <v>100330</v>
      </c>
      <c r="E1602" s="606" t="s">
        <v>2243</v>
      </c>
      <c r="F1602" s="588" t="s">
        <v>2238</v>
      </c>
      <c r="G1602" s="589"/>
      <c r="H1602" s="590">
        <v>45744</v>
      </c>
      <c r="I1602" s="588" t="s">
        <v>1585</v>
      </c>
      <c r="J1602" s="591">
        <v>1</v>
      </c>
      <c r="K1602" s="591">
        <v>20</v>
      </c>
      <c r="L1602" s="637">
        <v>20</v>
      </c>
    </row>
    <row r="1603" spans="3:12" hidden="1">
      <c r="C1603" s="587" t="s">
        <v>2271</v>
      </c>
      <c r="D1603" s="606">
        <v>100330</v>
      </c>
      <c r="E1603" s="606" t="s">
        <v>2243</v>
      </c>
      <c r="F1603" s="588" t="s">
        <v>2238</v>
      </c>
      <c r="G1603" s="589"/>
      <c r="H1603" s="590">
        <v>45751</v>
      </c>
      <c r="I1603" s="588" t="s">
        <v>1585</v>
      </c>
      <c r="J1603" s="591">
        <v>1</v>
      </c>
      <c r="K1603" s="591">
        <v>20</v>
      </c>
      <c r="L1603" s="637">
        <v>20</v>
      </c>
    </row>
    <row r="1604" spans="3:12" hidden="1">
      <c r="C1604" s="587" t="s">
        <v>2271</v>
      </c>
      <c r="D1604" s="606">
        <v>100330</v>
      </c>
      <c r="E1604" s="606" t="s">
        <v>2243</v>
      </c>
      <c r="F1604" s="588" t="s">
        <v>2238</v>
      </c>
      <c r="G1604" s="589"/>
      <c r="H1604" s="590">
        <v>45752</v>
      </c>
      <c r="I1604" s="588" t="s">
        <v>1585</v>
      </c>
      <c r="J1604" s="591">
        <v>1</v>
      </c>
      <c r="K1604" s="591">
        <v>20</v>
      </c>
      <c r="L1604" s="637">
        <v>20</v>
      </c>
    </row>
    <row r="1605" spans="3:12" hidden="1">
      <c r="C1605" s="587" t="s">
        <v>2271</v>
      </c>
      <c r="D1605" s="606">
        <v>100330</v>
      </c>
      <c r="E1605" s="606" t="s">
        <v>2243</v>
      </c>
      <c r="F1605" s="588" t="s">
        <v>2238</v>
      </c>
      <c r="G1605" s="589"/>
      <c r="H1605" s="590">
        <v>45767</v>
      </c>
      <c r="I1605" s="588" t="s">
        <v>1585</v>
      </c>
      <c r="J1605" s="591">
        <v>2</v>
      </c>
      <c r="K1605" s="591">
        <v>20</v>
      </c>
      <c r="L1605" s="637">
        <v>40</v>
      </c>
    </row>
    <row r="1606" spans="3:12" hidden="1">
      <c r="C1606" s="587" t="s">
        <v>2271</v>
      </c>
      <c r="D1606" s="606">
        <v>100330</v>
      </c>
      <c r="E1606" s="606" t="s">
        <v>2243</v>
      </c>
      <c r="F1606" s="588" t="s">
        <v>2238</v>
      </c>
      <c r="G1606" s="589"/>
      <c r="H1606" s="590">
        <v>45768</v>
      </c>
      <c r="I1606" s="588" t="s">
        <v>1585</v>
      </c>
      <c r="J1606" s="591">
        <v>2</v>
      </c>
      <c r="K1606" s="591">
        <v>20</v>
      </c>
      <c r="L1606" s="637">
        <v>40</v>
      </c>
    </row>
    <row r="1607" spans="3:12" hidden="1">
      <c r="C1607" s="587" t="s">
        <v>2271</v>
      </c>
      <c r="D1607" s="606">
        <v>100330</v>
      </c>
      <c r="E1607" s="606" t="s">
        <v>2243</v>
      </c>
      <c r="F1607" s="588" t="s">
        <v>2238</v>
      </c>
      <c r="G1607" s="589"/>
      <c r="H1607" s="590">
        <v>45770</v>
      </c>
      <c r="I1607" s="588" t="s">
        <v>1585</v>
      </c>
      <c r="J1607" s="591">
        <v>1</v>
      </c>
      <c r="K1607" s="591">
        <v>20</v>
      </c>
      <c r="L1607" s="637">
        <v>20</v>
      </c>
    </row>
    <row r="1608" spans="3:12" hidden="1">
      <c r="C1608" s="587" t="s">
        <v>2271</v>
      </c>
      <c r="D1608" s="606">
        <v>100330</v>
      </c>
      <c r="E1608" s="606" t="s">
        <v>2243</v>
      </c>
      <c r="F1608" s="588" t="s">
        <v>2238</v>
      </c>
      <c r="G1608" s="589"/>
      <c r="H1608" s="590">
        <v>45776</v>
      </c>
      <c r="I1608" s="588" t="s">
        <v>1585</v>
      </c>
      <c r="J1608" s="591">
        <v>1</v>
      </c>
      <c r="K1608" s="591">
        <v>20</v>
      </c>
      <c r="L1608" s="637">
        <v>20</v>
      </c>
    </row>
    <row r="1609" spans="3:12" hidden="1">
      <c r="C1609" s="587" t="s">
        <v>2271</v>
      </c>
      <c r="D1609" s="606">
        <v>100330</v>
      </c>
      <c r="E1609" s="606" t="s">
        <v>2243</v>
      </c>
      <c r="F1609" s="588" t="s">
        <v>2238</v>
      </c>
      <c r="G1609" s="589"/>
      <c r="H1609" s="590">
        <v>45776</v>
      </c>
      <c r="I1609" s="588" t="s">
        <v>1585</v>
      </c>
      <c r="J1609" s="591">
        <v>1</v>
      </c>
      <c r="K1609" s="591">
        <v>20</v>
      </c>
      <c r="L1609" s="637">
        <v>20</v>
      </c>
    </row>
    <row r="1610" spans="3:12" hidden="1">
      <c r="C1610" s="587" t="s">
        <v>2271</v>
      </c>
      <c r="D1610" s="606">
        <v>100330</v>
      </c>
      <c r="E1610" s="606" t="s">
        <v>2243</v>
      </c>
      <c r="F1610" s="588" t="s">
        <v>2238</v>
      </c>
      <c r="G1610" s="589"/>
      <c r="H1610" s="590">
        <v>45776</v>
      </c>
      <c r="I1610" s="588" t="s">
        <v>1585</v>
      </c>
      <c r="J1610" s="591">
        <v>1</v>
      </c>
      <c r="K1610" s="591">
        <v>20</v>
      </c>
      <c r="L1610" s="637">
        <v>20</v>
      </c>
    </row>
    <row r="1611" spans="3:12" hidden="1">
      <c r="C1611" s="587" t="s">
        <v>2271</v>
      </c>
      <c r="D1611" s="606">
        <v>100330</v>
      </c>
      <c r="E1611" s="606" t="s">
        <v>2243</v>
      </c>
      <c r="F1611" s="588" t="s">
        <v>2238</v>
      </c>
      <c r="G1611" s="589"/>
      <c r="H1611" s="590">
        <v>45776</v>
      </c>
      <c r="I1611" s="588" t="s">
        <v>1585</v>
      </c>
      <c r="J1611" s="591">
        <v>1</v>
      </c>
      <c r="K1611" s="591">
        <v>20</v>
      </c>
      <c r="L1611" s="637">
        <v>20</v>
      </c>
    </row>
    <row r="1612" spans="3:12" hidden="1">
      <c r="C1612" s="587" t="s">
        <v>2271</v>
      </c>
      <c r="D1612" s="606">
        <v>100330</v>
      </c>
      <c r="E1612" s="606" t="s">
        <v>2243</v>
      </c>
      <c r="F1612" s="588" t="s">
        <v>2238</v>
      </c>
      <c r="G1612" s="589"/>
      <c r="H1612" s="590">
        <v>45781</v>
      </c>
      <c r="I1612" s="588" t="s">
        <v>1585</v>
      </c>
      <c r="J1612" s="591">
        <v>1</v>
      </c>
      <c r="K1612" s="591">
        <v>20</v>
      </c>
      <c r="L1612" s="637">
        <v>20</v>
      </c>
    </row>
    <row r="1613" spans="3:12" hidden="1">
      <c r="C1613" s="587" t="s">
        <v>2271</v>
      </c>
      <c r="D1613" s="606">
        <v>100330</v>
      </c>
      <c r="E1613" s="606" t="s">
        <v>2243</v>
      </c>
      <c r="F1613" s="588" t="s">
        <v>2238</v>
      </c>
      <c r="G1613" s="589"/>
      <c r="H1613" s="590">
        <v>45786</v>
      </c>
      <c r="I1613" s="588" t="s">
        <v>1585</v>
      </c>
      <c r="J1613" s="591">
        <v>1</v>
      </c>
      <c r="K1613" s="591">
        <v>20</v>
      </c>
      <c r="L1613" s="637">
        <v>20</v>
      </c>
    </row>
    <row r="1614" spans="3:12" hidden="1">
      <c r="C1614" s="587" t="s">
        <v>2271</v>
      </c>
      <c r="D1614" s="606">
        <v>100330</v>
      </c>
      <c r="E1614" s="606" t="s">
        <v>2243</v>
      </c>
      <c r="F1614" s="588" t="s">
        <v>2238</v>
      </c>
      <c r="G1614" s="592"/>
      <c r="H1614" s="590">
        <v>45786</v>
      </c>
      <c r="I1614" s="588" t="s">
        <v>1585</v>
      </c>
      <c r="J1614" s="591">
        <v>1</v>
      </c>
      <c r="K1614" s="591">
        <v>20</v>
      </c>
      <c r="L1614" s="637">
        <v>20</v>
      </c>
    </row>
    <row r="1615" spans="3:12" hidden="1">
      <c r="C1615" s="920" t="s">
        <v>2271</v>
      </c>
      <c r="D1615" s="923">
        <v>100330</v>
      </c>
      <c r="E1615" s="923" t="s">
        <v>2243</v>
      </c>
      <c r="F1615" s="926" t="s">
        <v>2238</v>
      </c>
      <c r="G1615" s="600"/>
      <c r="H1615" s="934">
        <v>45786</v>
      </c>
      <c r="I1615" s="926" t="s">
        <v>1585</v>
      </c>
      <c r="J1615" s="936">
        <v>1</v>
      </c>
      <c r="K1615" s="936">
        <v>20</v>
      </c>
      <c r="L1615" s="942">
        <v>20</v>
      </c>
    </row>
    <row r="1616" spans="3:12" ht="15" hidden="1" customHeight="1">
      <c r="C1616" s="582" t="s">
        <v>2271</v>
      </c>
      <c r="D1616" s="605">
        <v>100330</v>
      </c>
      <c r="E1616" s="605" t="s">
        <v>2243</v>
      </c>
      <c r="F1616" s="583" t="s">
        <v>2238</v>
      </c>
      <c r="G1616" s="929"/>
      <c r="H1616" s="585">
        <v>45786</v>
      </c>
      <c r="I1616" s="583" t="s">
        <v>1585</v>
      </c>
      <c r="J1616" s="586">
        <v>2</v>
      </c>
      <c r="K1616" s="586">
        <v>20</v>
      </c>
      <c r="L1616" s="636">
        <v>40</v>
      </c>
    </row>
    <row r="1617" spans="3:12" hidden="1">
      <c r="C1617" s="587" t="s">
        <v>2271</v>
      </c>
      <c r="D1617" s="606">
        <v>100330</v>
      </c>
      <c r="E1617" s="606" t="s">
        <v>2243</v>
      </c>
      <c r="F1617" s="588" t="s">
        <v>2238</v>
      </c>
      <c r="G1617" s="592"/>
      <c r="H1617" s="590">
        <v>45786</v>
      </c>
      <c r="I1617" s="588" t="s">
        <v>1585</v>
      </c>
      <c r="J1617" s="591">
        <v>2</v>
      </c>
      <c r="K1617" s="591">
        <v>20</v>
      </c>
      <c r="L1617" s="637">
        <v>40</v>
      </c>
    </row>
    <row r="1618" spans="3:12" hidden="1">
      <c r="C1618" s="920" t="s">
        <v>2271</v>
      </c>
      <c r="D1618" s="923">
        <v>100330</v>
      </c>
      <c r="E1618" s="923" t="s">
        <v>2243</v>
      </c>
      <c r="F1618" s="926" t="s">
        <v>2238</v>
      </c>
      <c r="G1618" s="600"/>
      <c r="H1618" s="934">
        <v>45786</v>
      </c>
      <c r="I1618" s="926" t="s">
        <v>1585</v>
      </c>
      <c r="J1618" s="936">
        <v>1</v>
      </c>
      <c r="K1618" s="936">
        <v>20</v>
      </c>
      <c r="L1618" s="942">
        <v>20</v>
      </c>
    </row>
    <row r="1619" spans="3:12" ht="15" hidden="1" customHeight="1">
      <c r="C1619" s="582" t="s">
        <v>2271</v>
      </c>
      <c r="D1619" s="605">
        <v>100330</v>
      </c>
      <c r="E1619" s="605" t="s">
        <v>2243</v>
      </c>
      <c r="F1619" s="583" t="s">
        <v>2238</v>
      </c>
      <c r="G1619" s="929"/>
      <c r="H1619" s="585">
        <v>45786</v>
      </c>
      <c r="I1619" s="583" t="s">
        <v>1585</v>
      </c>
      <c r="J1619" s="586">
        <v>1</v>
      </c>
      <c r="K1619" s="586">
        <v>20</v>
      </c>
      <c r="L1619" s="636">
        <v>20</v>
      </c>
    </row>
    <row r="1620" spans="3:12" hidden="1">
      <c r="C1620" s="920" t="s">
        <v>2271</v>
      </c>
      <c r="D1620" s="923">
        <v>100330</v>
      </c>
      <c r="E1620" s="923" t="s">
        <v>2243</v>
      </c>
      <c r="F1620" s="926" t="s">
        <v>2238</v>
      </c>
      <c r="G1620" s="600"/>
      <c r="H1620" s="934">
        <v>45786</v>
      </c>
      <c r="I1620" s="926" t="s">
        <v>1585</v>
      </c>
      <c r="J1620" s="936">
        <v>2</v>
      </c>
      <c r="K1620" s="936">
        <v>20</v>
      </c>
      <c r="L1620" s="942">
        <v>40</v>
      </c>
    </row>
    <row r="1621" spans="3:12" ht="15" hidden="1" customHeight="1">
      <c r="C1621" s="582" t="s">
        <v>2271</v>
      </c>
      <c r="D1621" s="605">
        <v>100330</v>
      </c>
      <c r="E1621" s="605" t="s">
        <v>2243</v>
      </c>
      <c r="F1621" s="583" t="s">
        <v>2238</v>
      </c>
      <c r="G1621" s="929"/>
      <c r="H1621" s="585">
        <v>45786</v>
      </c>
      <c r="I1621" s="583" t="s">
        <v>1585</v>
      </c>
      <c r="J1621" s="586">
        <v>2</v>
      </c>
      <c r="K1621" s="586">
        <v>20</v>
      </c>
      <c r="L1621" s="636">
        <v>40</v>
      </c>
    </row>
    <row r="1622" spans="3:12" hidden="1">
      <c r="C1622" s="587" t="s">
        <v>2271</v>
      </c>
      <c r="D1622" s="606">
        <v>100330</v>
      </c>
      <c r="E1622" s="606" t="s">
        <v>2243</v>
      </c>
      <c r="F1622" s="588" t="s">
        <v>2238</v>
      </c>
      <c r="G1622" s="589"/>
      <c r="H1622" s="590">
        <v>45786</v>
      </c>
      <c r="I1622" s="588" t="s">
        <v>1585</v>
      </c>
      <c r="J1622" s="591">
        <v>1</v>
      </c>
      <c r="K1622" s="591">
        <v>20</v>
      </c>
      <c r="L1622" s="637">
        <v>20</v>
      </c>
    </row>
    <row r="1623" spans="3:12" hidden="1">
      <c r="C1623" s="587" t="s">
        <v>2271</v>
      </c>
      <c r="D1623" s="606">
        <v>100330</v>
      </c>
      <c r="E1623" s="606" t="s">
        <v>2243</v>
      </c>
      <c r="F1623" s="588" t="s">
        <v>2238</v>
      </c>
      <c r="G1623" s="589"/>
      <c r="H1623" s="590">
        <v>45786</v>
      </c>
      <c r="I1623" s="588" t="s">
        <v>1585</v>
      </c>
      <c r="J1623" s="591">
        <v>1</v>
      </c>
      <c r="K1623" s="591">
        <v>20</v>
      </c>
      <c r="L1623" s="637">
        <v>20</v>
      </c>
    </row>
    <row r="1624" spans="3:12" hidden="1">
      <c r="C1624" s="587" t="s">
        <v>2271</v>
      </c>
      <c r="D1624" s="606">
        <v>100330</v>
      </c>
      <c r="E1624" s="606" t="s">
        <v>2243</v>
      </c>
      <c r="F1624" s="588" t="s">
        <v>2238</v>
      </c>
      <c r="G1624" s="589"/>
      <c r="H1624" s="590">
        <v>45786</v>
      </c>
      <c r="I1624" s="588" t="s">
        <v>1585</v>
      </c>
      <c r="J1624" s="591">
        <v>1</v>
      </c>
      <c r="K1624" s="591">
        <v>20</v>
      </c>
      <c r="L1624" s="637">
        <v>20</v>
      </c>
    </row>
    <row r="1625" spans="3:12" hidden="1">
      <c r="C1625" s="587" t="s">
        <v>2271</v>
      </c>
      <c r="D1625" s="606">
        <v>100330</v>
      </c>
      <c r="E1625" s="606" t="s">
        <v>2243</v>
      </c>
      <c r="F1625" s="588" t="s">
        <v>2238</v>
      </c>
      <c r="G1625" s="589"/>
      <c r="H1625" s="590">
        <v>45789</v>
      </c>
      <c r="I1625" s="588" t="s">
        <v>1585</v>
      </c>
      <c r="J1625" s="591">
        <v>1</v>
      </c>
      <c r="K1625" s="591">
        <v>20</v>
      </c>
      <c r="L1625" s="637">
        <v>20</v>
      </c>
    </row>
    <row r="1626" spans="3:12" hidden="1">
      <c r="C1626" s="587" t="s">
        <v>2271</v>
      </c>
      <c r="D1626" s="606">
        <v>100330</v>
      </c>
      <c r="E1626" s="606" t="s">
        <v>2243</v>
      </c>
      <c r="F1626" s="588" t="s">
        <v>2238</v>
      </c>
      <c r="G1626" s="589"/>
      <c r="H1626" s="590">
        <v>45789</v>
      </c>
      <c r="I1626" s="588" t="s">
        <v>1585</v>
      </c>
      <c r="J1626" s="591">
        <v>1</v>
      </c>
      <c r="K1626" s="591">
        <v>20</v>
      </c>
      <c r="L1626" s="637">
        <v>20</v>
      </c>
    </row>
    <row r="1627" spans="3:12" hidden="1">
      <c r="C1627" s="587" t="s">
        <v>2271</v>
      </c>
      <c r="D1627" s="606">
        <v>100330</v>
      </c>
      <c r="E1627" s="606" t="s">
        <v>2243</v>
      </c>
      <c r="F1627" s="588" t="s">
        <v>2238</v>
      </c>
      <c r="G1627" s="589"/>
      <c r="H1627" s="590">
        <v>45805</v>
      </c>
      <c r="I1627" s="588" t="s">
        <v>1585</v>
      </c>
      <c r="J1627" s="591">
        <v>2</v>
      </c>
      <c r="K1627" s="591">
        <v>20</v>
      </c>
      <c r="L1627" s="637">
        <v>40</v>
      </c>
    </row>
    <row r="1628" spans="3:12" hidden="1">
      <c r="C1628" s="587" t="s">
        <v>2271</v>
      </c>
      <c r="D1628" s="606">
        <v>100330</v>
      </c>
      <c r="E1628" s="606" t="s">
        <v>2243</v>
      </c>
      <c r="F1628" s="588" t="s">
        <v>2238</v>
      </c>
      <c r="G1628" s="589"/>
      <c r="H1628" s="590">
        <v>45805</v>
      </c>
      <c r="I1628" s="588" t="s">
        <v>1585</v>
      </c>
      <c r="J1628" s="591">
        <v>2</v>
      </c>
      <c r="K1628" s="591">
        <v>20</v>
      </c>
      <c r="L1628" s="637">
        <v>40</v>
      </c>
    </row>
    <row r="1629" spans="3:12" hidden="1">
      <c r="C1629" s="587" t="s">
        <v>2271</v>
      </c>
      <c r="D1629" s="606">
        <v>100330</v>
      </c>
      <c r="E1629" s="606" t="s">
        <v>2243</v>
      </c>
      <c r="F1629" s="588" t="s">
        <v>2238</v>
      </c>
      <c r="G1629" s="589"/>
      <c r="H1629" s="590">
        <v>45808</v>
      </c>
      <c r="I1629" s="588" t="s">
        <v>1585</v>
      </c>
      <c r="J1629" s="591">
        <v>1</v>
      </c>
      <c r="K1629" s="591">
        <v>20</v>
      </c>
      <c r="L1629" s="637">
        <v>20</v>
      </c>
    </row>
    <row r="1630" spans="3:12" hidden="1">
      <c r="C1630" s="587" t="s">
        <v>2271</v>
      </c>
      <c r="D1630" s="606">
        <v>100330</v>
      </c>
      <c r="E1630" s="606" t="s">
        <v>2243</v>
      </c>
      <c r="F1630" s="588" t="s">
        <v>2238</v>
      </c>
      <c r="G1630" s="589"/>
      <c r="H1630" s="590">
        <v>45809</v>
      </c>
      <c r="I1630" s="588" t="s">
        <v>1585</v>
      </c>
      <c r="J1630" s="591">
        <v>1</v>
      </c>
      <c r="K1630" s="591">
        <v>20</v>
      </c>
      <c r="L1630" s="637">
        <v>20</v>
      </c>
    </row>
    <row r="1631" spans="3:12" hidden="1">
      <c r="C1631" s="587" t="s">
        <v>2271</v>
      </c>
      <c r="D1631" s="606">
        <v>100330</v>
      </c>
      <c r="E1631" s="606" t="s">
        <v>2243</v>
      </c>
      <c r="F1631" s="588" t="s">
        <v>2238</v>
      </c>
      <c r="G1631" s="589"/>
      <c r="H1631" s="590">
        <v>45809</v>
      </c>
      <c r="I1631" s="588" t="s">
        <v>1585</v>
      </c>
      <c r="J1631" s="591">
        <v>2</v>
      </c>
      <c r="K1631" s="591">
        <v>20</v>
      </c>
      <c r="L1631" s="637">
        <v>40</v>
      </c>
    </row>
    <row r="1632" spans="3:12" hidden="1">
      <c r="C1632" s="587" t="s">
        <v>2271</v>
      </c>
      <c r="D1632" s="606">
        <v>100330</v>
      </c>
      <c r="E1632" s="606" t="s">
        <v>2243</v>
      </c>
      <c r="F1632" s="588" t="s">
        <v>2238</v>
      </c>
      <c r="G1632" s="589"/>
      <c r="H1632" s="590">
        <v>45817</v>
      </c>
      <c r="I1632" s="588" t="s">
        <v>1585</v>
      </c>
      <c r="J1632" s="591">
        <v>2</v>
      </c>
      <c r="K1632" s="591">
        <v>20</v>
      </c>
      <c r="L1632" s="637">
        <v>40</v>
      </c>
    </row>
    <row r="1633" spans="3:12" hidden="1">
      <c r="C1633" s="587" t="s">
        <v>2271</v>
      </c>
      <c r="D1633" s="606">
        <v>100330</v>
      </c>
      <c r="E1633" s="606" t="s">
        <v>2243</v>
      </c>
      <c r="F1633" s="588" t="s">
        <v>2238</v>
      </c>
      <c r="G1633" s="589"/>
      <c r="H1633" s="590">
        <v>45819</v>
      </c>
      <c r="I1633" s="588" t="s">
        <v>1585</v>
      </c>
      <c r="J1633" s="591">
        <v>3</v>
      </c>
      <c r="K1633" s="591">
        <v>20</v>
      </c>
      <c r="L1633" s="637">
        <v>60</v>
      </c>
    </row>
    <row r="1634" spans="3:12" hidden="1">
      <c r="C1634" s="587" t="s">
        <v>2271</v>
      </c>
      <c r="D1634" s="606">
        <v>100330</v>
      </c>
      <c r="E1634" s="606" t="s">
        <v>2243</v>
      </c>
      <c r="F1634" s="588" t="s">
        <v>2238</v>
      </c>
      <c r="G1634" s="589"/>
      <c r="H1634" s="590">
        <v>45820</v>
      </c>
      <c r="I1634" s="588" t="s">
        <v>1585</v>
      </c>
      <c r="J1634" s="591">
        <v>1</v>
      </c>
      <c r="K1634" s="591">
        <v>20</v>
      </c>
      <c r="L1634" s="637">
        <v>20</v>
      </c>
    </row>
    <row r="1635" spans="3:12" hidden="1">
      <c r="C1635" s="587" t="s">
        <v>2271</v>
      </c>
      <c r="D1635" s="606">
        <v>100330</v>
      </c>
      <c r="E1635" s="606" t="s">
        <v>2243</v>
      </c>
      <c r="F1635" s="588" t="s">
        <v>2238</v>
      </c>
      <c r="G1635" s="589"/>
      <c r="H1635" s="590">
        <v>45821</v>
      </c>
      <c r="I1635" s="588" t="s">
        <v>1585</v>
      </c>
      <c r="J1635" s="591">
        <v>3</v>
      </c>
      <c r="K1635" s="591">
        <v>20</v>
      </c>
      <c r="L1635" s="637">
        <v>60</v>
      </c>
    </row>
    <row r="1636" spans="3:12" ht="15" hidden="1" customHeight="1">
      <c r="C1636" s="587" t="s">
        <v>2267</v>
      </c>
      <c r="D1636" s="606">
        <v>100087</v>
      </c>
      <c r="E1636" s="606" t="s">
        <v>2243</v>
      </c>
      <c r="F1636" s="588" t="s">
        <v>2238</v>
      </c>
      <c r="G1636" s="931" t="s">
        <v>2239</v>
      </c>
      <c r="H1636" s="590">
        <v>45563</v>
      </c>
      <c r="I1636" s="588" t="s">
        <v>1585</v>
      </c>
      <c r="J1636" s="591">
        <v>1</v>
      </c>
      <c r="K1636" s="591">
        <v>20</v>
      </c>
      <c r="L1636" s="637">
        <v>20</v>
      </c>
    </row>
    <row r="1637" spans="3:12" hidden="1">
      <c r="C1637" s="587" t="s">
        <v>2267</v>
      </c>
      <c r="D1637" s="606">
        <v>100087</v>
      </c>
      <c r="E1637" s="606" t="s">
        <v>2243</v>
      </c>
      <c r="F1637" s="588" t="s">
        <v>2238</v>
      </c>
      <c r="G1637" s="589"/>
      <c r="H1637" s="590">
        <v>45563</v>
      </c>
      <c r="I1637" s="588" t="s">
        <v>1585</v>
      </c>
      <c r="J1637" s="591">
        <v>1</v>
      </c>
      <c r="K1637" s="591">
        <v>20</v>
      </c>
      <c r="L1637" s="637">
        <v>20</v>
      </c>
    </row>
    <row r="1638" spans="3:12" hidden="1">
      <c r="C1638" s="587" t="s">
        <v>2267</v>
      </c>
      <c r="D1638" s="606">
        <v>100087</v>
      </c>
      <c r="E1638" s="606" t="s">
        <v>2243</v>
      </c>
      <c r="F1638" s="588" t="s">
        <v>2238</v>
      </c>
      <c r="G1638" s="589"/>
      <c r="H1638" s="590">
        <v>45631</v>
      </c>
      <c r="I1638" s="588" t="s">
        <v>1585</v>
      </c>
      <c r="J1638" s="591">
        <v>2</v>
      </c>
      <c r="K1638" s="591">
        <v>20</v>
      </c>
      <c r="L1638" s="637">
        <v>40</v>
      </c>
    </row>
    <row r="1639" spans="3:12" hidden="1">
      <c r="C1639" s="587" t="s">
        <v>2267</v>
      </c>
      <c r="D1639" s="606">
        <v>100087</v>
      </c>
      <c r="E1639" s="606" t="s">
        <v>2243</v>
      </c>
      <c r="F1639" s="588" t="s">
        <v>2238</v>
      </c>
      <c r="G1639" s="589"/>
      <c r="H1639" s="590">
        <v>45718</v>
      </c>
      <c r="I1639" s="588" t="s">
        <v>1585</v>
      </c>
      <c r="J1639" s="591">
        <v>1</v>
      </c>
      <c r="K1639" s="591">
        <v>20</v>
      </c>
      <c r="L1639" s="637">
        <v>20</v>
      </c>
    </row>
    <row r="1640" spans="3:12" hidden="1">
      <c r="C1640" s="587" t="s">
        <v>2267</v>
      </c>
      <c r="D1640" s="606">
        <v>100087</v>
      </c>
      <c r="E1640" s="606" t="s">
        <v>2243</v>
      </c>
      <c r="F1640" s="588" t="s">
        <v>2238</v>
      </c>
      <c r="G1640" s="589"/>
      <c r="H1640" s="590">
        <v>45789</v>
      </c>
      <c r="I1640" s="588" t="s">
        <v>1585</v>
      </c>
      <c r="J1640" s="591">
        <v>2</v>
      </c>
      <c r="K1640" s="591">
        <v>20</v>
      </c>
      <c r="L1640" s="637">
        <v>40</v>
      </c>
    </row>
    <row r="1641" spans="3:12" hidden="1">
      <c r="C1641" s="587" t="s">
        <v>2267</v>
      </c>
      <c r="D1641" s="606">
        <v>100087</v>
      </c>
      <c r="E1641" s="606" t="s">
        <v>2243</v>
      </c>
      <c r="F1641" s="588" t="s">
        <v>2238</v>
      </c>
      <c r="G1641" s="592"/>
      <c r="H1641" s="590">
        <v>45838</v>
      </c>
      <c r="I1641" s="588" t="s">
        <v>1585</v>
      </c>
      <c r="J1641" s="591">
        <v>2</v>
      </c>
      <c r="K1641" s="591">
        <v>20</v>
      </c>
      <c r="L1641" s="637">
        <v>40</v>
      </c>
    </row>
    <row r="1642" spans="3:12" ht="15" hidden="1" customHeight="1">
      <c r="C1642" s="920" t="s">
        <v>2236</v>
      </c>
      <c r="D1642" s="923">
        <v>100004</v>
      </c>
      <c r="E1642" s="923" t="s">
        <v>2237</v>
      </c>
      <c r="F1642" s="926" t="s">
        <v>2238</v>
      </c>
      <c r="G1642" s="933" t="s">
        <v>2239</v>
      </c>
      <c r="H1642" s="934">
        <v>45476</v>
      </c>
      <c r="I1642" s="926" t="s">
        <v>1585</v>
      </c>
      <c r="J1642" s="936">
        <v>4</v>
      </c>
      <c r="K1642" s="936">
        <v>180</v>
      </c>
      <c r="L1642" s="942">
        <v>720</v>
      </c>
    </row>
    <row r="1643" spans="3:12" ht="15" hidden="1" customHeight="1">
      <c r="C1643" s="582" t="s">
        <v>2236</v>
      </c>
      <c r="D1643" s="605">
        <v>100004</v>
      </c>
      <c r="E1643" s="605" t="s">
        <v>2237</v>
      </c>
      <c r="F1643" s="583" t="s">
        <v>2238</v>
      </c>
      <c r="G1643" s="929"/>
      <c r="H1643" s="585">
        <v>45478</v>
      </c>
      <c r="I1643" s="583" t="s">
        <v>1585</v>
      </c>
      <c r="J1643" s="586">
        <v>1</v>
      </c>
      <c r="K1643" s="586">
        <v>180</v>
      </c>
      <c r="L1643" s="636">
        <v>180</v>
      </c>
    </row>
    <row r="1644" spans="3:12" hidden="1">
      <c r="C1644" s="920" t="s">
        <v>2236</v>
      </c>
      <c r="D1644" s="923">
        <v>100004</v>
      </c>
      <c r="E1644" s="923" t="s">
        <v>2237</v>
      </c>
      <c r="F1644" s="926" t="s">
        <v>2238</v>
      </c>
      <c r="G1644" s="600"/>
      <c r="H1644" s="934">
        <v>45479</v>
      </c>
      <c r="I1644" s="926" t="s">
        <v>1585</v>
      </c>
      <c r="J1644" s="936">
        <v>3</v>
      </c>
      <c r="K1644" s="936">
        <v>180</v>
      </c>
      <c r="L1644" s="942">
        <v>540</v>
      </c>
    </row>
    <row r="1645" spans="3:12" ht="15" hidden="1" customHeight="1">
      <c r="C1645" s="582" t="s">
        <v>2236</v>
      </c>
      <c r="D1645" s="605">
        <v>100004</v>
      </c>
      <c r="E1645" s="605" t="s">
        <v>2237</v>
      </c>
      <c r="F1645" s="583" t="s">
        <v>2238</v>
      </c>
      <c r="G1645" s="929"/>
      <c r="H1645" s="585">
        <v>45486</v>
      </c>
      <c r="I1645" s="583" t="s">
        <v>1585</v>
      </c>
      <c r="J1645" s="586">
        <v>4</v>
      </c>
      <c r="K1645" s="586">
        <v>180</v>
      </c>
      <c r="L1645" s="636">
        <v>720</v>
      </c>
    </row>
    <row r="1646" spans="3:12" hidden="1">
      <c r="C1646" s="587" t="s">
        <v>2236</v>
      </c>
      <c r="D1646" s="606">
        <v>100004</v>
      </c>
      <c r="E1646" s="606" t="s">
        <v>2237</v>
      </c>
      <c r="F1646" s="588" t="s">
        <v>2238</v>
      </c>
      <c r="G1646" s="589"/>
      <c r="H1646" s="590">
        <v>45489</v>
      </c>
      <c r="I1646" s="588" t="s">
        <v>1585</v>
      </c>
      <c r="J1646" s="591">
        <v>1</v>
      </c>
      <c r="K1646" s="591">
        <v>180</v>
      </c>
      <c r="L1646" s="637">
        <v>180</v>
      </c>
    </row>
    <row r="1647" spans="3:12" hidden="1">
      <c r="C1647" s="587" t="s">
        <v>2236</v>
      </c>
      <c r="D1647" s="606">
        <v>100004</v>
      </c>
      <c r="E1647" s="606" t="s">
        <v>2237</v>
      </c>
      <c r="F1647" s="588" t="s">
        <v>2238</v>
      </c>
      <c r="G1647" s="592"/>
      <c r="H1647" s="590">
        <v>45501</v>
      </c>
      <c r="I1647" s="588" t="s">
        <v>1585</v>
      </c>
      <c r="J1647" s="591">
        <v>1</v>
      </c>
      <c r="K1647" s="591">
        <v>180</v>
      </c>
      <c r="L1647" s="637">
        <v>180</v>
      </c>
    </row>
    <row r="1648" spans="3:12" hidden="1">
      <c r="C1648" s="920" t="s">
        <v>2236</v>
      </c>
      <c r="D1648" s="923">
        <v>100004</v>
      </c>
      <c r="E1648" s="923" t="s">
        <v>2237</v>
      </c>
      <c r="F1648" s="926" t="s">
        <v>2238</v>
      </c>
      <c r="G1648" s="600"/>
      <c r="H1648" s="934">
        <v>45508</v>
      </c>
      <c r="I1648" s="926" t="s">
        <v>1585</v>
      </c>
      <c r="J1648" s="936">
        <v>1</v>
      </c>
      <c r="K1648" s="936">
        <v>180</v>
      </c>
      <c r="L1648" s="942">
        <v>180</v>
      </c>
    </row>
    <row r="1649" spans="3:12" ht="15" hidden="1" customHeight="1">
      <c r="C1649" s="582" t="s">
        <v>2236</v>
      </c>
      <c r="D1649" s="605">
        <v>100004</v>
      </c>
      <c r="E1649" s="605" t="s">
        <v>2237</v>
      </c>
      <c r="F1649" s="583" t="s">
        <v>2238</v>
      </c>
      <c r="G1649" s="929"/>
      <c r="H1649" s="585">
        <v>45524</v>
      </c>
      <c r="I1649" s="583" t="s">
        <v>1585</v>
      </c>
      <c r="J1649" s="586">
        <v>1</v>
      </c>
      <c r="K1649" s="586">
        <v>180</v>
      </c>
      <c r="L1649" s="636">
        <v>180</v>
      </c>
    </row>
    <row r="1650" spans="3:12" hidden="1">
      <c r="C1650" s="920" t="s">
        <v>2236</v>
      </c>
      <c r="D1650" s="923">
        <v>100004</v>
      </c>
      <c r="E1650" s="923" t="s">
        <v>2237</v>
      </c>
      <c r="F1650" s="926" t="s">
        <v>2238</v>
      </c>
      <c r="G1650" s="600"/>
      <c r="H1650" s="934">
        <v>45532</v>
      </c>
      <c r="I1650" s="926" t="s">
        <v>1585</v>
      </c>
      <c r="J1650" s="936">
        <v>3</v>
      </c>
      <c r="K1650" s="936">
        <v>180</v>
      </c>
      <c r="L1650" s="942">
        <v>540</v>
      </c>
    </row>
    <row r="1651" spans="3:12" ht="15" hidden="1" customHeight="1">
      <c r="C1651" s="582" t="s">
        <v>2236</v>
      </c>
      <c r="D1651" s="605">
        <v>100004</v>
      </c>
      <c r="E1651" s="605" t="s">
        <v>2237</v>
      </c>
      <c r="F1651" s="583" t="s">
        <v>2238</v>
      </c>
      <c r="G1651" s="929"/>
      <c r="H1651" s="585">
        <v>45534</v>
      </c>
      <c r="I1651" s="583" t="s">
        <v>1585</v>
      </c>
      <c r="J1651" s="586">
        <v>1</v>
      </c>
      <c r="K1651" s="586">
        <v>180</v>
      </c>
      <c r="L1651" s="636">
        <v>180</v>
      </c>
    </row>
    <row r="1652" spans="3:12" hidden="1">
      <c r="C1652" s="587" t="s">
        <v>2236</v>
      </c>
      <c r="D1652" s="606">
        <v>100004</v>
      </c>
      <c r="E1652" s="606" t="s">
        <v>2237</v>
      </c>
      <c r="F1652" s="588" t="s">
        <v>2238</v>
      </c>
      <c r="G1652" s="589"/>
      <c r="H1652" s="590">
        <v>45543</v>
      </c>
      <c r="I1652" s="588" t="s">
        <v>1585</v>
      </c>
      <c r="J1652" s="591">
        <v>1</v>
      </c>
      <c r="K1652" s="591">
        <v>180</v>
      </c>
      <c r="L1652" s="637">
        <v>180</v>
      </c>
    </row>
    <row r="1653" spans="3:12" hidden="1">
      <c r="C1653" s="587" t="s">
        <v>2236</v>
      </c>
      <c r="D1653" s="606">
        <v>100004</v>
      </c>
      <c r="E1653" s="606" t="s">
        <v>2237</v>
      </c>
      <c r="F1653" s="588" t="s">
        <v>2238</v>
      </c>
      <c r="G1653" s="592"/>
      <c r="H1653" s="590">
        <v>45543</v>
      </c>
      <c r="I1653" s="588" t="s">
        <v>1585</v>
      </c>
      <c r="J1653" s="591">
        <v>4</v>
      </c>
      <c r="K1653" s="591">
        <v>180</v>
      </c>
      <c r="L1653" s="637">
        <v>720</v>
      </c>
    </row>
    <row r="1654" spans="3:12" hidden="1">
      <c r="C1654" s="920" t="s">
        <v>2236</v>
      </c>
      <c r="D1654" s="923">
        <v>100004</v>
      </c>
      <c r="E1654" s="923" t="s">
        <v>2237</v>
      </c>
      <c r="F1654" s="926" t="s">
        <v>2238</v>
      </c>
      <c r="G1654" s="600"/>
      <c r="H1654" s="934">
        <v>45546</v>
      </c>
      <c r="I1654" s="926" t="s">
        <v>1585</v>
      </c>
      <c r="J1654" s="936">
        <v>1</v>
      </c>
      <c r="K1654" s="936">
        <v>180</v>
      </c>
      <c r="L1654" s="942">
        <v>180</v>
      </c>
    </row>
    <row r="1655" spans="3:12" ht="15" hidden="1" customHeight="1">
      <c r="C1655" s="582" t="s">
        <v>2236</v>
      </c>
      <c r="D1655" s="605">
        <v>100004</v>
      </c>
      <c r="E1655" s="605" t="s">
        <v>2237</v>
      </c>
      <c r="F1655" s="583" t="s">
        <v>2238</v>
      </c>
      <c r="G1655" s="929"/>
      <c r="H1655" s="585">
        <v>45548</v>
      </c>
      <c r="I1655" s="583" t="s">
        <v>1585</v>
      </c>
      <c r="J1655" s="586">
        <v>1</v>
      </c>
      <c r="K1655" s="586">
        <v>180</v>
      </c>
      <c r="L1655" s="636">
        <v>180</v>
      </c>
    </row>
    <row r="1656" spans="3:12" hidden="1">
      <c r="C1656" s="587" t="s">
        <v>2236</v>
      </c>
      <c r="D1656" s="606">
        <v>100004</v>
      </c>
      <c r="E1656" s="606" t="s">
        <v>2237</v>
      </c>
      <c r="F1656" s="588" t="s">
        <v>2238</v>
      </c>
      <c r="G1656" s="589"/>
      <c r="H1656" s="590">
        <v>45559</v>
      </c>
      <c r="I1656" s="588" t="s">
        <v>1585</v>
      </c>
      <c r="J1656" s="591">
        <v>1</v>
      </c>
      <c r="K1656" s="591">
        <v>180</v>
      </c>
      <c r="L1656" s="637">
        <v>180</v>
      </c>
    </row>
    <row r="1657" spans="3:12" hidden="1">
      <c r="C1657" s="587" t="s">
        <v>2236</v>
      </c>
      <c r="D1657" s="606">
        <v>100004</v>
      </c>
      <c r="E1657" s="606" t="s">
        <v>2237</v>
      </c>
      <c r="F1657" s="588" t="s">
        <v>2238</v>
      </c>
      <c r="G1657" s="589"/>
      <c r="H1657" s="590">
        <v>45563</v>
      </c>
      <c r="I1657" s="588" t="s">
        <v>1585</v>
      </c>
      <c r="J1657" s="591">
        <v>4</v>
      </c>
      <c r="K1657" s="591">
        <v>180</v>
      </c>
      <c r="L1657" s="637">
        <v>720</v>
      </c>
    </row>
    <row r="1658" spans="3:12" hidden="1">
      <c r="C1658" s="587" t="s">
        <v>2236</v>
      </c>
      <c r="D1658" s="606">
        <v>100004</v>
      </c>
      <c r="E1658" s="606" t="s">
        <v>2237</v>
      </c>
      <c r="F1658" s="588" t="s">
        <v>2238</v>
      </c>
      <c r="G1658" s="589"/>
      <c r="H1658" s="590">
        <v>45568</v>
      </c>
      <c r="I1658" s="588" t="s">
        <v>1585</v>
      </c>
      <c r="J1658" s="591">
        <v>1</v>
      </c>
      <c r="K1658" s="591">
        <v>180</v>
      </c>
      <c r="L1658" s="637">
        <v>180</v>
      </c>
    </row>
    <row r="1659" spans="3:12" hidden="1">
      <c r="C1659" s="587" t="s">
        <v>2236</v>
      </c>
      <c r="D1659" s="606">
        <v>100004</v>
      </c>
      <c r="E1659" s="606" t="s">
        <v>2237</v>
      </c>
      <c r="F1659" s="588" t="s">
        <v>2238</v>
      </c>
      <c r="G1659" s="589"/>
      <c r="H1659" s="590">
        <v>45580</v>
      </c>
      <c r="I1659" s="588" t="s">
        <v>1585</v>
      </c>
      <c r="J1659" s="591">
        <v>1</v>
      </c>
      <c r="K1659" s="591">
        <v>180</v>
      </c>
      <c r="L1659" s="637">
        <v>180</v>
      </c>
    </row>
    <row r="1660" spans="3:12" hidden="1">
      <c r="C1660" s="587" t="s">
        <v>2236</v>
      </c>
      <c r="D1660" s="606">
        <v>100004</v>
      </c>
      <c r="E1660" s="606" t="s">
        <v>2237</v>
      </c>
      <c r="F1660" s="588" t="s">
        <v>2238</v>
      </c>
      <c r="G1660" s="589"/>
      <c r="H1660" s="590">
        <v>45580</v>
      </c>
      <c r="I1660" s="588" t="s">
        <v>1585</v>
      </c>
      <c r="J1660" s="591">
        <v>1</v>
      </c>
      <c r="K1660" s="591">
        <v>180</v>
      </c>
      <c r="L1660" s="637">
        <v>180</v>
      </c>
    </row>
    <row r="1661" spans="3:12" hidden="1">
      <c r="C1661" s="587" t="s">
        <v>2236</v>
      </c>
      <c r="D1661" s="606">
        <v>100004</v>
      </c>
      <c r="E1661" s="606" t="s">
        <v>2237</v>
      </c>
      <c r="F1661" s="588" t="s">
        <v>2238</v>
      </c>
      <c r="G1661" s="589"/>
      <c r="H1661" s="590">
        <v>45584</v>
      </c>
      <c r="I1661" s="588" t="s">
        <v>1585</v>
      </c>
      <c r="J1661" s="591">
        <v>4</v>
      </c>
      <c r="K1661" s="591">
        <v>180</v>
      </c>
      <c r="L1661" s="637">
        <v>720</v>
      </c>
    </row>
    <row r="1662" spans="3:12" hidden="1">
      <c r="C1662" s="587" t="s">
        <v>2236</v>
      </c>
      <c r="D1662" s="606">
        <v>100004</v>
      </c>
      <c r="E1662" s="606" t="s">
        <v>2237</v>
      </c>
      <c r="F1662" s="588" t="s">
        <v>2238</v>
      </c>
      <c r="G1662" s="589"/>
      <c r="H1662" s="590">
        <v>45590</v>
      </c>
      <c r="I1662" s="588" t="s">
        <v>1585</v>
      </c>
      <c r="J1662" s="591">
        <v>1</v>
      </c>
      <c r="K1662" s="591">
        <v>180</v>
      </c>
      <c r="L1662" s="637">
        <v>180</v>
      </c>
    </row>
    <row r="1663" spans="3:12" hidden="1">
      <c r="C1663" s="587" t="s">
        <v>2236</v>
      </c>
      <c r="D1663" s="606">
        <v>100004</v>
      </c>
      <c r="E1663" s="606" t="s">
        <v>2237</v>
      </c>
      <c r="F1663" s="588" t="s">
        <v>2238</v>
      </c>
      <c r="G1663" s="589"/>
      <c r="H1663" s="590">
        <v>45596</v>
      </c>
      <c r="I1663" s="588" t="s">
        <v>1585</v>
      </c>
      <c r="J1663" s="591">
        <v>1</v>
      </c>
      <c r="K1663" s="591">
        <v>180</v>
      </c>
      <c r="L1663" s="637">
        <v>180</v>
      </c>
    </row>
    <row r="1664" spans="3:12" hidden="1">
      <c r="C1664" s="587" t="s">
        <v>2236</v>
      </c>
      <c r="D1664" s="606">
        <v>100004</v>
      </c>
      <c r="E1664" s="606" t="s">
        <v>2237</v>
      </c>
      <c r="F1664" s="588" t="s">
        <v>2238</v>
      </c>
      <c r="G1664" s="589"/>
      <c r="H1664" s="590">
        <v>45596</v>
      </c>
      <c r="I1664" s="588" t="s">
        <v>1585</v>
      </c>
      <c r="J1664" s="591">
        <v>1</v>
      </c>
      <c r="K1664" s="591">
        <v>180</v>
      </c>
      <c r="L1664" s="637">
        <v>180</v>
      </c>
    </row>
    <row r="1665" spans="3:12" hidden="1">
      <c r="C1665" s="587" t="s">
        <v>2236</v>
      </c>
      <c r="D1665" s="606">
        <v>100004</v>
      </c>
      <c r="E1665" s="606" t="s">
        <v>2237</v>
      </c>
      <c r="F1665" s="588" t="s">
        <v>2238</v>
      </c>
      <c r="G1665" s="589"/>
      <c r="H1665" s="590">
        <v>45606</v>
      </c>
      <c r="I1665" s="588" t="s">
        <v>1585</v>
      </c>
      <c r="J1665" s="591">
        <v>1</v>
      </c>
      <c r="K1665" s="591">
        <v>180</v>
      </c>
      <c r="L1665" s="637">
        <v>180</v>
      </c>
    </row>
    <row r="1666" spans="3:12" hidden="1">
      <c r="C1666" s="587" t="s">
        <v>2236</v>
      </c>
      <c r="D1666" s="606">
        <v>100004</v>
      </c>
      <c r="E1666" s="606" t="s">
        <v>2237</v>
      </c>
      <c r="F1666" s="588" t="s">
        <v>2238</v>
      </c>
      <c r="G1666" s="589"/>
      <c r="H1666" s="590">
        <v>45609</v>
      </c>
      <c r="I1666" s="588" t="s">
        <v>1585</v>
      </c>
      <c r="J1666" s="591">
        <v>1</v>
      </c>
      <c r="K1666" s="591">
        <v>180</v>
      </c>
      <c r="L1666" s="637">
        <v>180</v>
      </c>
    </row>
    <row r="1667" spans="3:12" hidden="1">
      <c r="C1667" s="587" t="s">
        <v>2236</v>
      </c>
      <c r="D1667" s="606">
        <v>100004</v>
      </c>
      <c r="E1667" s="606" t="s">
        <v>2237</v>
      </c>
      <c r="F1667" s="588" t="s">
        <v>2238</v>
      </c>
      <c r="G1667" s="589"/>
      <c r="H1667" s="590">
        <v>45613</v>
      </c>
      <c r="I1667" s="588" t="s">
        <v>1585</v>
      </c>
      <c r="J1667" s="591">
        <v>1</v>
      </c>
      <c r="K1667" s="591">
        <v>180</v>
      </c>
      <c r="L1667" s="637">
        <v>180</v>
      </c>
    </row>
    <row r="1668" spans="3:12" hidden="1">
      <c r="C1668" s="587" t="s">
        <v>2236</v>
      </c>
      <c r="D1668" s="606">
        <v>100004</v>
      </c>
      <c r="E1668" s="606" t="s">
        <v>2237</v>
      </c>
      <c r="F1668" s="588" t="s">
        <v>2238</v>
      </c>
      <c r="G1668" s="592"/>
      <c r="H1668" s="590">
        <v>45634</v>
      </c>
      <c r="I1668" s="588" t="s">
        <v>1585</v>
      </c>
      <c r="J1668" s="591">
        <v>4</v>
      </c>
      <c r="K1668" s="591">
        <v>180</v>
      </c>
      <c r="L1668" s="637">
        <v>720</v>
      </c>
    </row>
    <row r="1669" spans="3:12" hidden="1">
      <c r="C1669" s="920" t="s">
        <v>2236</v>
      </c>
      <c r="D1669" s="923">
        <v>100004</v>
      </c>
      <c r="E1669" s="923" t="s">
        <v>2237</v>
      </c>
      <c r="F1669" s="926" t="s">
        <v>2238</v>
      </c>
      <c r="G1669" s="600"/>
      <c r="H1669" s="934">
        <v>45651</v>
      </c>
      <c r="I1669" s="926" t="s">
        <v>1585</v>
      </c>
      <c r="J1669" s="936">
        <v>1</v>
      </c>
      <c r="K1669" s="936">
        <v>180</v>
      </c>
      <c r="L1669" s="942">
        <v>180</v>
      </c>
    </row>
    <row r="1670" spans="3:12" ht="15" hidden="1" customHeight="1">
      <c r="C1670" s="582" t="s">
        <v>2236</v>
      </c>
      <c r="D1670" s="605">
        <v>100004</v>
      </c>
      <c r="E1670" s="605" t="s">
        <v>2237</v>
      </c>
      <c r="F1670" s="583" t="s">
        <v>2238</v>
      </c>
      <c r="G1670" s="929"/>
      <c r="H1670" s="585">
        <v>45663</v>
      </c>
      <c r="I1670" s="583" t="s">
        <v>1585</v>
      </c>
      <c r="J1670" s="586">
        <v>1</v>
      </c>
      <c r="K1670" s="586">
        <v>180</v>
      </c>
      <c r="L1670" s="636">
        <v>180</v>
      </c>
    </row>
    <row r="1671" spans="3:12" hidden="1">
      <c r="C1671" s="587" t="s">
        <v>2236</v>
      </c>
      <c r="D1671" s="606">
        <v>100004</v>
      </c>
      <c r="E1671" s="606" t="s">
        <v>2237</v>
      </c>
      <c r="F1671" s="588" t="s">
        <v>2238</v>
      </c>
      <c r="G1671" s="589"/>
      <c r="H1671" s="590">
        <v>45668</v>
      </c>
      <c r="I1671" s="588" t="s">
        <v>1585</v>
      </c>
      <c r="J1671" s="591">
        <v>1</v>
      </c>
      <c r="K1671" s="591">
        <v>180</v>
      </c>
      <c r="L1671" s="637">
        <v>180</v>
      </c>
    </row>
    <row r="1672" spans="3:12" hidden="1">
      <c r="C1672" s="587" t="s">
        <v>2236</v>
      </c>
      <c r="D1672" s="606">
        <v>100004</v>
      </c>
      <c r="E1672" s="606" t="s">
        <v>2237</v>
      </c>
      <c r="F1672" s="588" t="s">
        <v>2238</v>
      </c>
      <c r="G1672" s="589"/>
      <c r="H1672" s="590">
        <v>45669</v>
      </c>
      <c r="I1672" s="588" t="s">
        <v>1585</v>
      </c>
      <c r="J1672" s="591">
        <v>3</v>
      </c>
      <c r="K1672" s="591">
        <v>180</v>
      </c>
      <c r="L1672" s="637">
        <v>540</v>
      </c>
    </row>
    <row r="1673" spans="3:12" hidden="1">
      <c r="C1673" s="587" t="s">
        <v>2236</v>
      </c>
      <c r="D1673" s="606">
        <v>100004</v>
      </c>
      <c r="E1673" s="606" t="s">
        <v>2237</v>
      </c>
      <c r="F1673" s="588" t="s">
        <v>2238</v>
      </c>
      <c r="G1673" s="589"/>
      <c r="H1673" s="590">
        <v>45671</v>
      </c>
      <c r="I1673" s="588" t="s">
        <v>1585</v>
      </c>
      <c r="J1673" s="591">
        <v>1</v>
      </c>
      <c r="K1673" s="591">
        <v>180</v>
      </c>
      <c r="L1673" s="637">
        <v>180</v>
      </c>
    </row>
    <row r="1674" spans="3:12" hidden="1">
      <c r="C1674" s="587" t="s">
        <v>2236</v>
      </c>
      <c r="D1674" s="606">
        <v>100004</v>
      </c>
      <c r="E1674" s="606" t="s">
        <v>2237</v>
      </c>
      <c r="F1674" s="588" t="s">
        <v>2238</v>
      </c>
      <c r="G1674" s="589"/>
      <c r="H1674" s="590">
        <v>45693</v>
      </c>
      <c r="I1674" s="588" t="s">
        <v>1585</v>
      </c>
      <c r="J1674" s="591">
        <v>1</v>
      </c>
      <c r="K1674" s="591">
        <v>180</v>
      </c>
      <c r="L1674" s="637">
        <v>180</v>
      </c>
    </row>
    <row r="1675" spans="3:12" hidden="1">
      <c r="C1675" s="587" t="s">
        <v>2236</v>
      </c>
      <c r="D1675" s="606">
        <v>100004</v>
      </c>
      <c r="E1675" s="606" t="s">
        <v>2237</v>
      </c>
      <c r="F1675" s="588" t="s">
        <v>2238</v>
      </c>
      <c r="G1675" s="589"/>
      <c r="H1675" s="590">
        <v>45696</v>
      </c>
      <c r="I1675" s="588" t="s">
        <v>1585</v>
      </c>
      <c r="J1675" s="591">
        <v>1</v>
      </c>
      <c r="K1675" s="591">
        <v>180</v>
      </c>
      <c r="L1675" s="637">
        <v>180</v>
      </c>
    </row>
    <row r="1676" spans="3:12" hidden="1">
      <c r="C1676" s="587" t="s">
        <v>2236</v>
      </c>
      <c r="D1676" s="606">
        <v>100004</v>
      </c>
      <c r="E1676" s="606" t="s">
        <v>2237</v>
      </c>
      <c r="F1676" s="588" t="s">
        <v>2238</v>
      </c>
      <c r="G1676" s="589"/>
      <c r="H1676" s="590">
        <v>45709</v>
      </c>
      <c r="I1676" s="588" t="s">
        <v>1585</v>
      </c>
      <c r="J1676" s="591">
        <v>1</v>
      </c>
      <c r="K1676" s="591">
        <v>180</v>
      </c>
      <c r="L1676" s="637">
        <v>180</v>
      </c>
    </row>
    <row r="1677" spans="3:12" hidden="1">
      <c r="C1677" s="587" t="s">
        <v>2236</v>
      </c>
      <c r="D1677" s="606">
        <v>100004</v>
      </c>
      <c r="E1677" s="606" t="s">
        <v>2237</v>
      </c>
      <c r="F1677" s="588" t="s">
        <v>2238</v>
      </c>
      <c r="G1677" s="589"/>
      <c r="H1677" s="590">
        <v>45749</v>
      </c>
      <c r="I1677" s="588" t="s">
        <v>1585</v>
      </c>
      <c r="J1677" s="591">
        <v>1</v>
      </c>
      <c r="K1677" s="591">
        <v>180</v>
      </c>
      <c r="L1677" s="637">
        <v>180</v>
      </c>
    </row>
    <row r="1678" spans="3:12" hidden="1">
      <c r="C1678" s="587" t="s">
        <v>2236</v>
      </c>
      <c r="D1678" s="606">
        <v>100004</v>
      </c>
      <c r="E1678" s="606" t="s">
        <v>2237</v>
      </c>
      <c r="F1678" s="588" t="s">
        <v>2238</v>
      </c>
      <c r="G1678" s="589"/>
      <c r="H1678" s="590">
        <v>45767</v>
      </c>
      <c r="I1678" s="588" t="s">
        <v>1585</v>
      </c>
      <c r="J1678" s="591">
        <v>8</v>
      </c>
      <c r="K1678" s="591">
        <v>180</v>
      </c>
      <c r="L1678" s="637">
        <v>1440</v>
      </c>
    </row>
    <row r="1679" spans="3:12" hidden="1">
      <c r="C1679" s="587" t="s">
        <v>2236</v>
      </c>
      <c r="D1679" s="606">
        <v>100004</v>
      </c>
      <c r="E1679" s="606" t="s">
        <v>2237</v>
      </c>
      <c r="F1679" s="588" t="s">
        <v>2238</v>
      </c>
      <c r="G1679" s="589"/>
      <c r="H1679" s="590">
        <v>45789</v>
      </c>
      <c r="I1679" s="588" t="s">
        <v>1585</v>
      </c>
      <c r="J1679" s="591">
        <v>1</v>
      </c>
      <c r="K1679" s="591">
        <v>180</v>
      </c>
      <c r="L1679" s="637">
        <v>180</v>
      </c>
    </row>
    <row r="1680" spans="3:12" hidden="1">
      <c r="C1680" s="587" t="s">
        <v>2236</v>
      </c>
      <c r="D1680" s="606">
        <v>100004</v>
      </c>
      <c r="E1680" s="606" t="s">
        <v>2237</v>
      </c>
      <c r="F1680" s="588" t="s">
        <v>2238</v>
      </c>
      <c r="G1680" s="589"/>
      <c r="H1680" s="590">
        <v>45810</v>
      </c>
      <c r="I1680" s="588" t="s">
        <v>1585</v>
      </c>
      <c r="J1680" s="591">
        <v>4</v>
      </c>
      <c r="K1680" s="591">
        <v>180</v>
      </c>
      <c r="L1680" s="637">
        <v>720</v>
      </c>
    </row>
    <row r="1681" spans="3:12" hidden="1">
      <c r="C1681" s="587" t="s">
        <v>2236</v>
      </c>
      <c r="D1681" s="606">
        <v>100004</v>
      </c>
      <c r="E1681" s="606" t="s">
        <v>2237</v>
      </c>
      <c r="F1681" s="588" t="s">
        <v>2238</v>
      </c>
      <c r="G1681" s="589"/>
      <c r="H1681" s="590">
        <v>45810</v>
      </c>
      <c r="I1681" s="588" t="s">
        <v>1585</v>
      </c>
      <c r="J1681" s="591">
        <v>1</v>
      </c>
      <c r="K1681" s="591">
        <v>180</v>
      </c>
      <c r="L1681" s="637">
        <v>180</v>
      </c>
    </row>
    <row r="1682" spans="3:12" hidden="1">
      <c r="C1682" s="587" t="s">
        <v>2236</v>
      </c>
      <c r="D1682" s="606">
        <v>100004</v>
      </c>
      <c r="E1682" s="606" t="s">
        <v>2237</v>
      </c>
      <c r="F1682" s="588" t="s">
        <v>2238</v>
      </c>
      <c r="G1682" s="589"/>
      <c r="H1682" s="590">
        <v>45828</v>
      </c>
      <c r="I1682" s="588" t="s">
        <v>1585</v>
      </c>
      <c r="J1682" s="591">
        <v>1</v>
      </c>
      <c r="K1682" s="591">
        <v>180</v>
      </c>
      <c r="L1682" s="637">
        <v>180</v>
      </c>
    </row>
    <row r="1683" spans="3:12" hidden="1">
      <c r="C1683" s="587" t="s">
        <v>2236</v>
      </c>
      <c r="D1683" s="606">
        <v>100004</v>
      </c>
      <c r="E1683" s="606" t="s">
        <v>2237</v>
      </c>
      <c r="F1683" s="588" t="s">
        <v>2238</v>
      </c>
      <c r="G1683" s="589"/>
      <c r="H1683" s="590">
        <v>45838</v>
      </c>
      <c r="I1683" s="588" t="s">
        <v>1585</v>
      </c>
      <c r="J1683" s="591">
        <v>1</v>
      </c>
      <c r="K1683" s="591">
        <v>180</v>
      </c>
      <c r="L1683" s="637">
        <v>180</v>
      </c>
    </row>
    <row r="1684" spans="3:12" hidden="1">
      <c r="C1684" s="921" t="s">
        <v>2264</v>
      </c>
      <c r="D1684" s="924"/>
      <c r="E1684" s="924" t="s">
        <v>2265</v>
      </c>
      <c r="F1684" s="927"/>
      <c r="G1684" s="932"/>
      <c r="H1684" s="927"/>
      <c r="I1684" s="927"/>
      <c r="J1684" s="937">
        <v>76</v>
      </c>
      <c r="K1684" s="937"/>
      <c r="L1684" s="937"/>
    </row>
    <row r="1685" spans="3:12" hidden="1">
      <c r="C1685" s="921" t="s">
        <v>2270</v>
      </c>
      <c r="D1685" s="924"/>
      <c r="E1685" s="924" t="s">
        <v>2265</v>
      </c>
      <c r="F1685" s="927"/>
      <c r="G1685" s="932"/>
      <c r="H1685" s="927"/>
      <c r="I1685" s="927"/>
      <c r="J1685" s="937">
        <v>9</v>
      </c>
      <c r="K1685" s="937"/>
      <c r="L1685" s="937"/>
    </row>
    <row r="1686" spans="3:12" hidden="1">
      <c r="C1686" s="921" t="s">
        <v>2272</v>
      </c>
      <c r="D1686" s="924"/>
      <c r="E1686" s="924" t="s">
        <v>2265</v>
      </c>
      <c r="F1686" s="927"/>
      <c r="G1686" s="932"/>
      <c r="H1686" s="927"/>
      <c r="I1686" s="927"/>
      <c r="J1686" s="937">
        <v>146</v>
      </c>
      <c r="K1686" s="937"/>
      <c r="L1686" s="937"/>
    </row>
    <row r="1687" spans="3:12" hidden="1">
      <c r="C1687" s="921" t="s">
        <v>2275</v>
      </c>
      <c r="D1687" s="924"/>
      <c r="E1687" s="924" t="s">
        <v>2265</v>
      </c>
      <c r="F1687" s="927"/>
      <c r="G1687" s="932"/>
      <c r="H1687" s="927"/>
      <c r="I1687" s="927"/>
      <c r="J1687" s="937">
        <v>31</v>
      </c>
      <c r="K1687" s="937"/>
      <c r="L1687" s="937"/>
    </row>
    <row r="1688" spans="3:12" hidden="1">
      <c r="C1688" s="921" t="s">
        <v>2278</v>
      </c>
      <c r="D1688" s="924"/>
      <c r="E1688" s="924" t="s">
        <v>2265</v>
      </c>
      <c r="F1688" s="927"/>
      <c r="G1688" s="932"/>
      <c r="H1688" s="927"/>
      <c r="I1688" s="927"/>
      <c r="J1688" s="937">
        <v>2</v>
      </c>
      <c r="K1688" s="937"/>
      <c r="L1688" s="937"/>
    </row>
    <row r="1689" spans="3:12" hidden="1">
      <c r="C1689" s="921" t="s">
        <v>2282</v>
      </c>
      <c r="D1689" s="924"/>
      <c r="E1689" s="924" t="s">
        <v>2265</v>
      </c>
      <c r="F1689" s="927"/>
      <c r="G1689" s="932"/>
      <c r="H1689" s="927"/>
      <c r="I1689" s="927"/>
      <c r="J1689" s="937">
        <v>7</v>
      </c>
      <c r="K1689" s="937"/>
      <c r="L1689" s="937"/>
    </row>
    <row r="1690" spans="3:12" hidden="1">
      <c r="C1690" s="921" t="s">
        <v>2284</v>
      </c>
      <c r="D1690" s="924"/>
      <c r="E1690" s="924" t="s">
        <v>2265</v>
      </c>
      <c r="F1690" s="927"/>
      <c r="G1690" s="932"/>
      <c r="H1690" s="927"/>
      <c r="I1690" s="927"/>
      <c r="J1690" s="937">
        <v>30</v>
      </c>
      <c r="K1690" s="937"/>
      <c r="L1690" s="937"/>
    </row>
    <row r="1691" spans="3:12" hidden="1">
      <c r="C1691" s="921" t="s">
        <v>2286</v>
      </c>
      <c r="D1691" s="924"/>
      <c r="E1691" s="924" t="s">
        <v>2265</v>
      </c>
      <c r="F1691" s="927"/>
      <c r="G1691" s="932"/>
      <c r="H1691" s="927"/>
      <c r="I1691" s="927"/>
      <c r="J1691" s="937">
        <v>5</v>
      </c>
      <c r="K1691" s="937"/>
      <c r="L1691" s="937"/>
    </row>
    <row r="1692" spans="3:12" hidden="1">
      <c r="C1692" s="921" t="s">
        <v>2290</v>
      </c>
      <c r="D1692" s="924"/>
      <c r="E1692" s="924" t="s">
        <v>2265</v>
      </c>
      <c r="F1692" s="927"/>
      <c r="G1692" s="932"/>
      <c r="H1692" s="927"/>
      <c r="I1692" s="927"/>
      <c r="J1692" s="937">
        <v>14</v>
      </c>
      <c r="K1692" s="937"/>
      <c r="L1692" s="937"/>
    </row>
    <row r="1693" spans="3:12" hidden="1">
      <c r="C1693" s="921" t="s">
        <v>2292</v>
      </c>
      <c r="D1693" s="924"/>
      <c r="E1693" s="924" t="s">
        <v>2265</v>
      </c>
      <c r="F1693" s="927"/>
      <c r="G1693" s="932"/>
      <c r="H1693" s="927"/>
      <c r="I1693" s="927"/>
      <c r="J1693" s="937">
        <v>1</v>
      </c>
      <c r="K1693" s="937"/>
      <c r="L1693" s="937"/>
    </row>
    <row r="1694" spans="3:12" hidden="1">
      <c r="C1694" s="921" t="s">
        <v>2294</v>
      </c>
      <c r="D1694" s="924"/>
      <c r="E1694" s="924" t="s">
        <v>2265</v>
      </c>
      <c r="F1694" s="927"/>
      <c r="G1694" s="932"/>
      <c r="H1694" s="927"/>
      <c r="I1694" s="927"/>
      <c r="J1694" s="937">
        <v>12</v>
      </c>
      <c r="K1694" s="940"/>
      <c r="L1694" s="940"/>
    </row>
    <row r="1695" spans="3:12" hidden="1">
      <c r="C1695" s="921" t="s">
        <v>2296</v>
      </c>
      <c r="D1695" s="924"/>
      <c r="E1695" s="924" t="s">
        <v>2265</v>
      </c>
      <c r="F1695" s="927"/>
      <c r="G1695" s="932"/>
      <c r="H1695" s="927"/>
      <c r="I1695" s="927"/>
      <c r="J1695" s="937">
        <v>123</v>
      </c>
      <c r="K1695" s="937"/>
      <c r="L1695" s="937"/>
    </row>
    <row r="1696" spans="3:12" hidden="1">
      <c r="C1696" s="921" t="s">
        <v>2299</v>
      </c>
      <c r="D1696" s="924"/>
      <c r="E1696" s="924" t="s">
        <v>2265</v>
      </c>
      <c r="F1696" s="927"/>
      <c r="G1696" s="932"/>
      <c r="H1696" s="927"/>
      <c r="I1696" s="927"/>
      <c r="J1696" s="937">
        <v>54</v>
      </c>
      <c r="K1696" s="937"/>
      <c r="L1696" s="937"/>
    </row>
    <row r="1697" spans="3:12" hidden="1">
      <c r="C1697" s="921" t="s">
        <v>2301</v>
      </c>
      <c r="D1697" s="924"/>
      <c r="E1697" s="924" t="s">
        <v>2265</v>
      </c>
      <c r="F1697" s="927"/>
      <c r="G1697" s="932"/>
      <c r="H1697" s="927"/>
      <c r="I1697" s="927"/>
      <c r="J1697" s="937">
        <v>2539</v>
      </c>
      <c r="K1697" s="937"/>
      <c r="L1697" s="937"/>
    </row>
    <row r="1698" spans="3:12" hidden="1">
      <c r="C1698" s="921" t="s">
        <v>2303</v>
      </c>
      <c r="D1698" s="924"/>
      <c r="E1698" s="924" t="s">
        <v>2265</v>
      </c>
      <c r="F1698" s="927"/>
      <c r="G1698" s="932"/>
      <c r="H1698" s="927"/>
      <c r="I1698" s="927"/>
      <c r="J1698" s="937">
        <v>3</v>
      </c>
      <c r="K1698" s="937"/>
      <c r="L1698" s="937"/>
    </row>
    <row r="1699" spans="3:12" hidden="1">
      <c r="C1699" s="921" t="s">
        <v>2306</v>
      </c>
      <c r="D1699" s="924"/>
      <c r="E1699" s="924" t="s">
        <v>2265</v>
      </c>
      <c r="F1699" s="927"/>
      <c r="G1699" s="932"/>
      <c r="H1699" s="927"/>
      <c r="I1699" s="927"/>
      <c r="J1699" s="937">
        <v>332</v>
      </c>
      <c r="K1699" s="937"/>
      <c r="L1699" s="937"/>
    </row>
    <row r="1700" spans="3:12" hidden="1">
      <c r="C1700" s="921" t="s">
        <v>2308</v>
      </c>
      <c r="D1700" s="924"/>
      <c r="E1700" s="924" t="s">
        <v>2265</v>
      </c>
      <c r="F1700" s="927"/>
      <c r="G1700" s="927"/>
      <c r="H1700" s="927"/>
      <c r="I1700" s="927"/>
      <c r="J1700" s="937">
        <v>100</v>
      </c>
      <c r="K1700" s="937"/>
      <c r="L1700" s="937"/>
    </row>
    <row r="1701" spans="3:12" hidden="1">
      <c r="C1701" s="593" t="s">
        <v>2310</v>
      </c>
      <c r="D1701" s="607"/>
      <c r="E1701" s="607" t="s">
        <v>2265</v>
      </c>
      <c r="F1701" s="594"/>
      <c r="G1701" s="594"/>
      <c r="H1701" s="594"/>
      <c r="I1701" s="594"/>
      <c r="J1701" s="595">
        <v>3</v>
      </c>
      <c r="K1701" s="595"/>
      <c r="L1701" s="595"/>
    </row>
    <row r="1702" spans="3:12" ht="15" hidden="1" customHeight="1">
      <c r="C1702" s="919" t="s">
        <v>2312</v>
      </c>
      <c r="D1702" s="922"/>
      <c r="E1702" s="922" t="s">
        <v>2265</v>
      </c>
      <c r="F1702" s="925"/>
      <c r="G1702" s="925"/>
      <c r="H1702" s="925"/>
      <c r="I1702" s="925"/>
      <c r="J1702" s="935">
        <v>57</v>
      </c>
      <c r="K1702" s="935"/>
      <c r="L1702" s="935"/>
    </row>
    <row r="1703" spans="3:12" hidden="1">
      <c r="C1703" s="921" t="s">
        <v>2314</v>
      </c>
      <c r="D1703" s="924"/>
      <c r="E1703" s="924" t="s">
        <v>2265</v>
      </c>
      <c r="F1703" s="927"/>
      <c r="G1703" s="932"/>
      <c r="H1703" s="927"/>
      <c r="I1703" s="927"/>
      <c r="J1703" s="937">
        <v>4</v>
      </c>
      <c r="K1703" s="937"/>
      <c r="L1703" s="937"/>
    </row>
    <row r="1704" spans="3:12" hidden="1">
      <c r="C1704" s="921" t="s">
        <v>2316</v>
      </c>
      <c r="D1704" s="924"/>
      <c r="E1704" s="924" t="s">
        <v>2265</v>
      </c>
      <c r="F1704" s="927"/>
      <c r="G1704" s="932"/>
      <c r="H1704" s="927"/>
      <c r="I1704" s="927"/>
      <c r="J1704" s="937">
        <v>17</v>
      </c>
      <c r="K1704" s="937"/>
      <c r="L1704" s="937"/>
    </row>
    <row r="1705" spans="3:12" hidden="1">
      <c r="C1705" s="921" t="s">
        <v>2318</v>
      </c>
      <c r="D1705" s="924"/>
      <c r="E1705" s="924" t="s">
        <v>2265</v>
      </c>
      <c r="F1705" s="927"/>
      <c r="G1705" s="932"/>
      <c r="H1705" s="927"/>
      <c r="I1705" s="927"/>
      <c r="J1705" s="937">
        <v>6</v>
      </c>
      <c r="K1705" s="937"/>
      <c r="L1705" s="937"/>
    </row>
    <row r="1706" spans="3:12" hidden="1">
      <c r="C1706" s="921" t="s">
        <v>2320</v>
      </c>
      <c r="D1706" s="924"/>
      <c r="E1706" s="924" t="s">
        <v>2265</v>
      </c>
      <c r="F1706" s="927"/>
      <c r="G1706" s="932"/>
      <c r="H1706" s="927"/>
      <c r="I1706" s="927"/>
      <c r="J1706" s="937">
        <v>1</v>
      </c>
      <c r="K1706" s="937"/>
      <c r="L1706" s="937"/>
    </row>
    <row r="1707" spans="3:12" hidden="1">
      <c r="C1707" s="921" t="s">
        <v>2323</v>
      </c>
      <c r="D1707" s="924"/>
      <c r="E1707" s="924" t="s">
        <v>2265</v>
      </c>
      <c r="F1707" s="927"/>
      <c r="G1707" s="932"/>
      <c r="H1707" s="927"/>
      <c r="I1707" s="927"/>
      <c r="J1707" s="937">
        <v>8248.59</v>
      </c>
      <c r="K1707" s="937"/>
      <c r="L1707" s="937"/>
    </row>
    <row r="1708" spans="3:12" hidden="1">
      <c r="C1708" s="921" t="s">
        <v>2325</v>
      </c>
      <c r="D1708" s="924"/>
      <c r="E1708" s="924" t="s">
        <v>2265</v>
      </c>
      <c r="F1708" s="927"/>
      <c r="G1708" s="932"/>
      <c r="H1708" s="927"/>
      <c r="I1708" s="927"/>
      <c r="J1708" s="937">
        <v>1</v>
      </c>
      <c r="K1708" s="937"/>
      <c r="L1708" s="937"/>
    </row>
    <row r="1709" spans="3:12" hidden="1">
      <c r="C1709" s="921" t="s">
        <v>2328</v>
      </c>
      <c r="D1709" s="924"/>
      <c r="E1709" s="924" t="s">
        <v>2265</v>
      </c>
      <c r="F1709" s="927"/>
      <c r="G1709" s="932"/>
      <c r="H1709" s="927"/>
      <c r="I1709" s="927"/>
      <c r="J1709" s="937">
        <v>15</v>
      </c>
      <c r="K1709" s="937"/>
      <c r="L1709" s="937"/>
    </row>
    <row r="1710" spans="3:12" hidden="1">
      <c r="C1710" s="921" t="s">
        <v>2331</v>
      </c>
      <c r="D1710" s="924"/>
      <c r="E1710" s="924" t="s">
        <v>2265</v>
      </c>
      <c r="F1710" s="927"/>
      <c r="G1710" s="932"/>
      <c r="H1710" s="927"/>
      <c r="I1710" s="927"/>
      <c r="J1710" s="937">
        <v>16</v>
      </c>
      <c r="K1710" s="937"/>
      <c r="L1710" s="937"/>
    </row>
    <row r="1711" spans="3:12" hidden="1">
      <c r="C1711" s="921" t="s">
        <v>2333</v>
      </c>
      <c r="D1711" s="924"/>
      <c r="E1711" s="924" t="s">
        <v>2265</v>
      </c>
      <c r="F1711" s="927"/>
      <c r="G1711" s="932"/>
      <c r="H1711" s="927"/>
      <c r="I1711" s="927"/>
      <c r="J1711" s="937">
        <v>1</v>
      </c>
      <c r="K1711" s="937"/>
      <c r="L1711" s="937"/>
    </row>
    <row r="1712" spans="3:12" hidden="1">
      <c r="C1712" s="921" t="s">
        <v>2335</v>
      </c>
      <c r="D1712" s="924"/>
      <c r="E1712" s="924" t="s">
        <v>2265</v>
      </c>
      <c r="F1712" s="927"/>
      <c r="G1712" s="932"/>
      <c r="H1712" s="927"/>
      <c r="I1712" s="927"/>
      <c r="J1712" s="937">
        <v>144</v>
      </c>
      <c r="K1712" s="937"/>
      <c r="L1712" s="937"/>
    </row>
    <row r="1713" spans="3:12" hidden="1">
      <c r="C1713" s="921" t="s">
        <v>2337</v>
      </c>
      <c r="D1713" s="924"/>
      <c r="E1713" s="924" t="s">
        <v>2265</v>
      </c>
      <c r="F1713" s="927"/>
      <c r="G1713" s="932"/>
      <c r="H1713" s="927"/>
      <c r="I1713" s="927"/>
      <c r="J1713" s="937">
        <v>1</v>
      </c>
      <c r="K1713" s="937"/>
      <c r="L1713" s="937"/>
    </row>
    <row r="1714" spans="3:12" hidden="1">
      <c r="C1714" s="921" t="s">
        <v>2339</v>
      </c>
      <c r="D1714" s="924"/>
      <c r="E1714" s="924" t="s">
        <v>2265</v>
      </c>
      <c r="F1714" s="927"/>
      <c r="G1714" s="932"/>
      <c r="H1714" s="927"/>
      <c r="I1714" s="927"/>
      <c r="J1714" s="937">
        <v>139</v>
      </c>
      <c r="K1714" s="940"/>
      <c r="L1714" s="940"/>
    </row>
    <row r="1715" spans="3:12" hidden="1">
      <c r="C1715" s="921" t="s">
        <v>2341</v>
      </c>
      <c r="D1715" s="924"/>
      <c r="E1715" s="924" t="s">
        <v>2265</v>
      </c>
      <c r="F1715" s="927"/>
      <c r="G1715" s="932"/>
      <c r="H1715" s="927"/>
      <c r="I1715" s="927"/>
      <c r="J1715" s="937">
        <v>214</v>
      </c>
      <c r="K1715" s="937"/>
      <c r="L1715" s="937"/>
    </row>
    <row r="1716" spans="3:12" hidden="1">
      <c r="C1716" s="921" t="s">
        <v>2343</v>
      </c>
      <c r="D1716" s="924"/>
      <c r="E1716" s="924" t="s">
        <v>2265</v>
      </c>
      <c r="F1716" s="927"/>
      <c r="G1716" s="932"/>
      <c r="H1716" s="927"/>
      <c r="I1716" s="927"/>
      <c r="J1716" s="937">
        <v>16</v>
      </c>
      <c r="K1716" s="937"/>
      <c r="L1716" s="937"/>
    </row>
    <row r="1717" spans="3:12" hidden="1">
      <c r="C1717" s="921" t="s">
        <v>2345</v>
      </c>
      <c r="D1717" s="924"/>
      <c r="E1717" s="924" t="s">
        <v>2265</v>
      </c>
      <c r="F1717" s="927"/>
      <c r="G1717" s="932"/>
      <c r="H1717" s="927"/>
      <c r="I1717" s="927"/>
      <c r="J1717" s="937">
        <v>1</v>
      </c>
      <c r="K1717" s="937"/>
      <c r="L1717" s="937"/>
    </row>
    <row r="1718" spans="3:12" hidden="1">
      <c r="C1718" s="921" t="s">
        <v>2347</v>
      </c>
      <c r="D1718" s="924"/>
      <c r="E1718" s="924" t="s">
        <v>2265</v>
      </c>
      <c r="F1718" s="927"/>
      <c r="G1718" s="932"/>
      <c r="H1718" s="927"/>
      <c r="I1718" s="927"/>
      <c r="J1718" s="937">
        <v>7</v>
      </c>
      <c r="K1718" s="937"/>
      <c r="L1718" s="937"/>
    </row>
    <row r="1719" spans="3:12" hidden="1">
      <c r="C1719" s="921" t="s">
        <v>2351</v>
      </c>
      <c r="D1719" s="924"/>
      <c r="E1719" s="924" t="s">
        <v>2265</v>
      </c>
      <c r="F1719" s="927"/>
      <c r="G1719" s="932"/>
      <c r="H1719" s="927"/>
      <c r="I1719" s="927"/>
      <c r="J1719" s="937">
        <v>16</v>
      </c>
      <c r="K1719" s="937"/>
      <c r="L1719" s="937"/>
    </row>
    <row r="1720" spans="3:12" hidden="1">
      <c r="C1720" s="921" t="s">
        <v>2354</v>
      </c>
      <c r="D1720" s="924"/>
      <c r="E1720" s="924" t="s">
        <v>2265</v>
      </c>
      <c r="F1720" s="927"/>
      <c r="G1720" s="932"/>
      <c r="H1720" s="927"/>
      <c r="I1720" s="927"/>
      <c r="J1720" s="937">
        <v>123</v>
      </c>
      <c r="K1720" s="937"/>
      <c r="L1720" s="937"/>
    </row>
    <row r="1721" spans="3:12" hidden="1">
      <c r="C1721" s="921" t="s">
        <v>2358</v>
      </c>
      <c r="D1721" s="924"/>
      <c r="E1721" s="924" t="s">
        <v>2265</v>
      </c>
      <c r="F1721" s="927"/>
      <c r="G1721" s="927"/>
      <c r="H1721" s="927"/>
      <c r="I1721" s="927"/>
      <c r="J1721" s="937">
        <v>564595.4</v>
      </c>
      <c r="K1721" s="940"/>
      <c r="L1721" s="937"/>
    </row>
    <row r="1722" spans="3:12" hidden="1">
      <c r="C1722" s="593" t="s">
        <v>2361</v>
      </c>
      <c r="D1722" s="607"/>
      <c r="E1722" s="607" t="s">
        <v>2265</v>
      </c>
      <c r="F1722" s="594"/>
      <c r="G1722" s="594"/>
      <c r="H1722" s="594"/>
      <c r="I1722" s="594"/>
      <c r="J1722" s="595">
        <v>853674</v>
      </c>
      <c r="K1722" s="644"/>
      <c r="L1722" s="595"/>
    </row>
    <row r="1723" spans="3:12" ht="15" hidden="1" customHeight="1">
      <c r="C1723" s="919" t="s">
        <v>2364</v>
      </c>
      <c r="D1723" s="922"/>
      <c r="E1723" s="922" t="s">
        <v>2265</v>
      </c>
      <c r="F1723" s="925"/>
      <c r="G1723" s="925"/>
      <c r="H1723" s="925"/>
      <c r="I1723" s="925"/>
      <c r="J1723" s="935">
        <v>52419237</v>
      </c>
      <c r="K1723" s="935"/>
      <c r="L1723" s="935"/>
    </row>
    <row r="1724" spans="3:12" hidden="1">
      <c r="C1724" s="593" t="s">
        <v>2366</v>
      </c>
      <c r="D1724" s="607"/>
      <c r="E1724" s="607" t="s">
        <v>2265</v>
      </c>
      <c r="F1724" s="594"/>
      <c r="G1724" s="594"/>
      <c r="H1724" s="594"/>
      <c r="I1724" s="594"/>
      <c r="J1724" s="595">
        <v>3</v>
      </c>
      <c r="K1724" s="595"/>
      <c r="L1724" s="595"/>
    </row>
    <row r="1725" spans="3:12" ht="15" hidden="1" customHeight="1">
      <c r="C1725" s="919" t="s">
        <v>2369</v>
      </c>
      <c r="D1725" s="922"/>
      <c r="E1725" s="922" t="s">
        <v>2265</v>
      </c>
      <c r="F1725" s="925"/>
      <c r="G1725" s="925"/>
      <c r="H1725" s="925"/>
      <c r="I1725" s="925"/>
      <c r="J1725" s="935">
        <v>4731278.0599999996</v>
      </c>
      <c r="K1725" s="935"/>
      <c r="L1725" s="935"/>
    </row>
    <row r="1726" spans="3:12" hidden="1">
      <c r="C1726" s="921" t="s">
        <v>2372</v>
      </c>
      <c r="D1726" s="924"/>
      <c r="E1726" s="924" t="s">
        <v>2265</v>
      </c>
      <c r="F1726" s="927"/>
      <c r="G1726" s="932"/>
      <c r="H1726" s="927"/>
      <c r="I1726" s="927"/>
      <c r="J1726" s="937">
        <v>47</v>
      </c>
      <c r="K1726" s="937"/>
      <c r="L1726" s="937"/>
    </row>
    <row r="1727" spans="3:12" hidden="1">
      <c r="C1727" s="921" t="s">
        <v>2374</v>
      </c>
      <c r="D1727" s="924"/>
      <c r="E1727" s="924" t="s">
        <v>2265</v>
      </c>
      <c r="F1727" s="927"/>
      <c r="G1727" s="932"/>
      <c r="H1727" s="927"/>
      <c r="I1727" s="927"/>
      <c r="J1727" s="937">
        <v>2</v>
      </c>
      <c r="K1727" s="937"/>
      <c r="L1727" s="937"/>
    </row>
    <row r="1728" spans="3:12" hidden="1">
      <c r="C1728" s="921" t="s">
        <v>2376</v>
      </c>
      <c r="D1728" s="924"/>
      <c r="E1728" s="924" t="s">
        <v>2265</v>
      </c>
      <c r="F1728" s="927"/>
      <c r="G1728" s="932"/>
      <c r="H1728" s="927"/>
      <c r="I1728" s="927"/>
      <c r="J1728" s="937">
        <v>888</v>
      </c>
      <c r="K1728" s="937"/>
      <c r="L1728" s="937"/>
    </row>
    <row r="1729" spans="3:12" hidden="1">
      <c r="C1729" s="921" t="s">
        <v>1612</v>
      </c>
      <c r="D1729" s="924"/>
      <c r="E1729" s="924" t="s">
        <v>2265</v>
      </c>
      <c r="F1729" s="927"/>
      <c r="G1729" s="932"/>
      <c r="H1729" s="927"/>
      <c r="I1729" s="927"/>
      <c r="J1729" s="937">
        <v>1024360.9</v>
      </c>
      <c r="K1729" s="937"/>
      <c r="L1729" s="937"/>
    </row>
    <row r="1730" spans="3:12" hidden="1">
      <c r="C1730" s="921" t="s">
        <v>2378</v>
      </c>
      <c r="D1730" s="924"/>
      <c r="E1730" s="924" t="s">
        <v>2265</v>
      </c>
      <c r="F1730" s="927"/>
      <c r="G1730" s="932"/>
      <c r="H1730" s="927"/>
      <c r="I1730" s="927"/>
      <c r="J1730" s="937">
        <v>11</v>
      </c>
      <c r="K1730" s="937"/>
      <c r="L1730" s="937"/>
    </row>
    <row r="1731" spans="3:12" hidden="1">
      <c r="C1731" s="921" t="s">
        <v>2380</v>
      </c>
      <c r="D1731" s="924"/>
      <c r="E1731" s="924" t="s">
        <v>2265</v>
      </c>
      <c r="F1731" s="927"/>
      <c r="G1731" s="927"/>
      <c r="H1731" s="927"/>
      <c r="I1731" s="927"/>
      <c r="J1731" s="937">
        <v>1</v>
      </c>
      <c r="K1731" s="937"/>
      <c r="L1731" s="937"/>
    </row>
    <row r="1732" spans="3:12" hidden="1">
      <c r="C1732" s="593" t="s">
        <v>2382</v>
      </c>
      <c r="D1732" s="607"/>
      <c r="E1732" s="607" t="s">
        <v>2265</v>
      </c>
      <c r="F1732" s="594"/>
      <c r="G1732" s="594"/>
      <c r="H1732" s="594"/>
      <c r="I1732" s="594"/>
      <c r="J1732" s="595">
        <v>30</v>
      </c>
      <c r="K1732" s="595"/>
      <c r="L1732" s="595"/>
    </row>
    <row r="1733" spans="3:12" ht="15" hidden="1" customHeight="1">
      <c r="C1733" s="919" t="s">
        <v>2384</v>
      </c>
      <c r="D1733" s="922"/>
      <c r="E1733" s="922" t="s">
        <v>2265</v>
      </c>
      <c r="F1733" s="925"/>
      <c r="G1733" s="925"/>
      <c r="H1733" s="925"/>
      <c r="I1733" s="925"/>
      <c r="J1733" s="935">
        <v>21</v>
      </c>
      <c r="K1733" s="941"/>
      <c r="L1733" s="941"/>
    </row>
    <row r="1734" spans="3:12" hidden="1">
      <c r="C1734" s="921" t="s">
        <v>2386</v>
      </c>
      <c r="D1734" s="924"/>
      <c r="E1734" s="924" t="s">
        <v>2265</v>
      </c>
      <c r="F1734" s="927"/>
      <c r="G1734" s="932"/>
      <c r="H1734" s="927"/>
      <c r="I1734" s="927"/>
      <c r="J1734" s="937">
        <v>174</v>
      </c>
      <c r="K1734" s="937"/>
      <c r="L1734" s="937"/>
    </row>
    <row r="1735" spans="3:12" hidden="1">
      <c r="C1735" s="921" t="s">
        <v>2388</v>
      </c>
      <c r="D1735" s="924"/>
      <c r="E1735" s="924" t="s">
        <v>2265</v>
      </c>
      <c r="F1735" s="927"/>
      <c r="G1735" s="932"/>
      <c r="H1735" s="927"/>
      <c r="I1735" s="927"/>
      <c r="J1735" s="937">
        <v>11</v>
      </c>
      <c r="K1735" s="937"/>
      <c r="L1735" s="937"/>
    </row>
    <row r="1736" spans="3:12" hidden="1">
      <c r="C1736" s="921" t="s">
        <v>2390</v>
      </c>
      <c r="D1736" s="924"/>
      <c r="E1736" s="924" t="s">
        <v>2265</v>
      </c>
      <c r="F1736" s="927"/>
      <c r="G1736" s="932"/>
      <c r="H1736" s="927"/>
      <c r="I1736" s="927"/>
      <c r="J1736" s="937">
        <v>5</v>
      </c>
      <c r="K1736" s="937"/>
      <c r="L1736" s="937"/>
    </row>
    <row r="1737" spans="3:12" hidden="1">
      <c r="C1737" s="921" t="s">
        <v>2392</v>
      </c>
      <c r="D1737" s="924"/>
      <c r="E1737" s="924" t="s">
        <v>2265</v>
      </c>
      <c r="F1737" s="927"/>
      <c r="G1737" s="932"/>
      <c r="H1737" s="927"/>
      <c r="I1737" s="927"/>
      <c r="J1737" s="937">
        <v>17</v>
      </c>
      <c r="K1737" s="937"/>
      <c r="L1737" s="937"/>
    </row>
    <row r="1738" spans="3:12" hidden="1">
      <c r="C1738" s="921" t="s">
        <v>2394</v>
      </c>
      <c r="D1738" s="924"/>
      <c r="E1738" s="924" t="s">
        <v>2265</v>
      </c>
      <c r="F1738" s="927"/>
      <c r="G1738" s="932"/>
      <c r="H1738" s="927"/>
      <c r="I1738" s="927"/>
      <c r="J1738" s="937">
        <v>25</v>
      </c>
      <c r="K1738" s="937"/>
      <c r="L1738" s="937"/>
    </row>
    <row r="1739" spans="3:12" hidden="1">
      <c r="C1739" s="921" t="s">
        <v>2396</v>
      </c>
      <c r="D1739" s="924"/>
      <c r="E1739" s="924" t="s">
        <v>2265</v>
      </c>
      <c r="F1739" s="927"/>
      <c r="G1739" s="932"/>
      <c r="H1739" s="927"/>
      <c r="I1739" s="927"/>
      <c r="J1739" s="937">
        <v>1</v>
      </c>
      <c r="K1739" s="937"/>
      <c r="L1739" s="937"/>
    </row>
    <row r="1740" spans="3:12" hidden="1">
      <c r="C1740" s="921" t="s">
        <v>2398</v>
      </c>
      <c r="D1740" s="924"/>
      <c r="E1740" s="924" t="s">
        <v>2265</v>
      </c>
      <c r="F1740" s="927"/>
      <c r="G1740" s="932"/>
      <c r="H1740" s="927"/>
      <c r="I1740" s="927"/>
      <c r="J1740" s="937">
        <v>1</v>
      </c>
      <c r="K1740" s="937"/>
      <c r="L1740" s="937"/>
    </row>
    <row r="1741" spans="3:12" hidden="1">
      <c r="C1741" s="921" t="s">
        <v>2400</v>
      </c>
      <c r="D1741" s="924"/>
      <c r="E1741" s="924" t="s">
        <v>2265</v>
      </c>
      <c r="F1741" s="927"/>
      <c r="G1741" s="932"/>
      <c r="H1741" s="927"/>
      <c r="I1741" s="927"/>
      <c r="J1741" s="937">
        <v>24</v>
      </c>
      <c r="K1741" s="937"/>
      <c r="L1741" s="937"/>
    </row>
    <row r="1742" spans="3:12" hidden="1">
      <c r="C1742" s="921" t="s">
        <v>2402</v>
      </c>
      <c r="D1742" s="924"/>
      <c r="E1742" s="924" t="s">
        <v>2265</v>
      </c>
      <c r="F1742" s="927"/>
      <c r="G1742" s="932"/>
      <c r="H1742" s="927"/>
      <c r="I1742" s="927"/>
      <c r="J1742" s="937">
        <v>9</v>
      </c>
      <c r="K1742" s="937"/>
      <c r="L1742" s="937"/>
    </row>
    <row r="1743" spans="3:12" hidden="1">
      <c r="C1743" s="921" t="s">
        <v>2404</v>
      </c>
      <c r="D1743" s="924"/>
      <c r="E1743" s="924" t="s">
        <v>2265</v>
      </c>
      <c r="F1743" s="927"/>
      <c r="G1743" s="932"/>
      <c r="H1743" s="927"/>
      <c r="I1743" s="927"/>
      <c r="J1743" s="937">
        <v>1</v>
      </c>
      <c r="K1743" s="937"/>
      <c r="L1743" s="937"/>
    </row>
    <row r="1744" spans="3:12" hidden="1">
      <c r="C1744" s="921" t="s">
        <v>2406</v>
      </c>
      <c r="D1744" s="924"/>
      <c r="E1744" s="924" t="s">
        <v>2265</v>
      </c>
      <c r="F1744" s="927"/>
      <c r="G1744" s="932"/>
      <c r="H1744" s="927"/>
      <c r="I1744" s="927"/>
      <c r="J1744" s="937">
        <v>3</v>
      </c>
      <c r="K1744" s="937"/>
      <c r="L1744" s="937"/>
    </row>
    <row r="1745" spans="3:12" hidden="1">
      <c r="C1745" s="921" t="s">
        <v>2408</v>
      </c>
      <c r="D1745" s="924"/>
      <c r="E1745" s="924" t="s">
        <v>2265</v>
      </c>
      <c r="F1745" s="927"/>
      <c r="G1745" s="932"/>
      <c r="H1745" s="927"/>
      <c r="I1745" s="927"/>
      <c r="J1745" s="937">
        <v>12</v>
      </c>
      <c r="K1745" s="937"/>
      <c r="L1745" s="937"/>
    </row>
    <row r="1746" spans="3:12" hidden="1">
      <c r="C1746" s="921" t="s">
        <v>2410</v>
      </c>
      <c r="D1746" s="924"/>
      <c r="E1746" s="924" t="s">
        <v>2265</v>
      </c>
      <c r="F1746" s="927"/>
      <c r="G1746" s="932"/>
      <c r="H1746" s="927"/>
      <c r="I1746" s="927"/>
      <c r="J1746" s="937">
        <v>13</v>
      </c>
      <c r="K1746" s="937"/>
      <c r="L1746" s="937"/>
    </row>
    <row r="1747" spans="3:12" hidden="1">
      <c r="C1747" s="921" t="s">
        <v>2412</v>
      </c>
      <c r="D1747" s="924"/>
      <c r="E1747" s="924" t="s">
        <v>2265</v>
      </c>
      <c r="F1747" s="927"/>
      <c r="G1747" s="932"/>
      <c r="H1747" s="927"/>
      <c r="I1747" s="927"/>
      <c r="J1747" s="937">
        <v>9</v>
      </c>
      <c r="K1747" s="937"/>
      <c r="L1747" s="937"/>
    </row>
    <row r="1748" spans="3:12" hidden="1">
      <c r="C1748" s="921" t="s">
        <v>2414</v>
      </c>
      <c r="D1748" s="924"/>
      <c r="E1748" s="924" t="s">
        <v>2265</v>
      </c>
      <c r="F1748" s="927"/>
      <c r="G1748" s="932"/>
      <c r="H1748" s="927"/>
      <c r="I1748" s="927"/>
      <c r="J1748" s="937">
        <v>10</v>
      </c>
      <c r="K1748" s="937"/>
      <c r="L1748" s="937"/>
    </row>
    <row r="1749" spans="3:12" hidden="1">
      <c r="C1749" s="921" t="s">
        <v>2416</v>
      </c>
      <c r="D1749" s="924"/>
      <c r="E1749" s="924" t="s">
        <v>2265</v>
      </c>
      <c r="F1749" s="927"/>
      <c r="G1749" s="932"/>
      <c r="H1749" s="927"/>
      <c r="I1749" s="927"/>
      <c r="J1749" s="937">
        <v>50</v>
      </c>
      <c r="K1749" s="937"/>
      <c r="L1749" s="937"/>
    </row>
    <row r="1750" spans="3:12" hidden="1">
      <c r="C1750" s="921" t="s">
        <v>2418</v>
      </c>
      <c r="D1750" s="924"/>
      <c r="E1750" s="924" t="s">
        <v>2265</v>
      </c>
      <c r="F1750" s="927"/>
      <c r="G1750" s="932"/>
      <c r="H1750" s="927"/>
      <c r="I1750" s="927"/>
      <c r="J1750" s="937">
        <v>1</v>
      </c>
      <c r="K1750" s="937"/>
      <c r="L1750" s="937"/>
    </row>
    <row r="1751" spans="3:12" hidden="1">
      <c r="C1751" s="921" t="s">
        <v>2420</v>
      </c>
      <c r="D1751" s="924"/>
      <c r="E1751" s="924" t="s">
        <v>2265</v>
      </c>
      <c r="F1751" s="927"/>
      <c r="G1751" s="932"/>
      <c r="H1751" s="927"/>
      <c r="I1751" s="927"/>
      <c r="J1751" s="937">
        <v>136</v>
      </c>
      <c r="K1751" s="937"/>
      <c r="L1751" s="937"/>
    </row>
    <row r="1752" spans="3:12" hidden="1">
      <c r="C1752" s="921" t="s">
        <v>2422</v>
      </c>
      <c r="D1752" s="924"/>
      <c r="E1752" s="924" t="s">
        <v>2265</v>
      </c>
      <c r="F1752" s="927"/>
      <c r="G1752" s="927"/>
      <c r="H1752" s="927"/>
      <c r="I1752" s="927"/>
      <c r="J1752" s="937">
        <v>3</v>
      </c>
      <c r="K1752" s="937"/>
      <c r="L1752" s="937"/>
    </row>
    <row r="1753" spans="3:12" hidden="1">
      <c r="C1753" s="593" t="s">
        <v>2424</v>
      </c>
      <c r="D1753" s="607"/>
      <c r="E1753" s="607" t="s">
        <v>2265</v>
      </c>
      <c r="F1753" s="594"/>
      <c r="G1753" s="594"/>
      <c r="H1753" s="594"/>
      <c r="I1753" s="594"/>
      <c r="J1753" s="595">
        <v>49</v>
      </c>
      <c r="K1753" s="595"/>
      <c r="L1753" s="595"/>
    </row>
    <row r="1754" spans="3:12" ht="15" hidden="1" customHeight="1">
      <c r="C1754" s="919" t="s">
        <v>2426</v>
      </c>
      <c r="D1754" s="922"/>
      <c r="E1754" s="922" t="s">
        <v>2265</v>
      </c>
      <c r="F1754" s="925"/>
      <c r="G1754" s="925"/>
      <c r="H1754" s="925"/>
      <c r="I1754" s="925"/>
      <c r="J1754" s="935">
        <v>4</v>
      </c>
      <c r="K1754" s="935"/>
      <c r="L1754" s="935"/>
    </row>
    <row r="1755" spans="3:12" hidden="1">
      <c r="C1755" s="921" t="s">
        <v>2428</v>
      </c>
      <c r="D1755" s="924"/>
      <c r="E1755" s="924" t="s">
        <v>2265</v>
      </c>
      <c r="F1755" s="927"/>
      <c r="G1755" s="927"/>
      <c r="H1755" s="927"/>
      <c r="I1755" s="927"/>
      <c r="J1755" s="937">
        <v>7</v>
      </c>
      <c r="K1755" s="937"/>
      <c r="L1755" s="937"/>
    </row>
    <row r="1756" spans="3:12" hidden="1">
      <c r="C1756" s="593" t="s">
        <v>2430</v>
      </c>
      <c r="D1756" s="607"/>
      <c r="E1756" s="607" t="s">
        <v>2265</v>
      </c>
      <c r="F1756" s="594"/>
      <c r="G1756" s="594"/>
      <c r="H1756" s="594"/>
      <c r="I1756" s="594"/>
      <c r="J1756" s="595">
        <v>2</v>
      </c>
      <c r="K1756" s="595"/>
      <c r="L1756" s="595"/>
    </row>
    <row r="1757" spans="3:12" ht="15" hidden="1" customHeight="1">
      <c r="C1757" s="919" t="s">
        <v>2432</v>
      </c>
      <c r="D1757" s="922"/>
      <c r="E1757" s="922" t="s">
        <v>2265</v>
      </c>
      <c r="F1757" s="925"/>
      <c r="G1757" s="925"/>
      <c r="H1757" s="925"/>
      <c r="I1757" s="925"/>
      <c r="J1757" s="935">
        <v>3</v>
      </c>
      <c r="K1757" s="935"/>
      <c r="L1757" s="935"/>
    </row>
    <row r="1758" spans="3:12" hidden="1">
      <c r="C1758" s="921" t="s">
        <v>2434</v>
      </c>
      <c r="D1758" s="924"/>
      <c r="E1758" s="924" t="s">
        <v>2265</v>
      </c>
      <c r="F1758" s="927"/>
      <c r="G1758" s="932"/>
      <c r="H1758" s="927"/>
      <c r="I1758" s="927"/>
      <c r="J1758" s="937">
        <v>51</v>
      </c>
      <c r="K1758" s="937"/>
      <c r="L1758" s="937"/>
    </row>
    <row r="1759" spans="3:12" hidden="1">
      <c r="C1759" s="921" t="s">
        <v>2436</v>
      </c>
      <c r="D1759" s="924"/>
      <c r="E1759" s="924" t="s">
        <v>2265</v>
      </c>
      <c r="F1759" s="927"/>
      <c r="G1759" s="927"/>
      <c r="H1759" s="927"/>
      <c r="I1759" s="927"/>
      <c r="J1759" s="937">
        <v>44</v>
      </c>
      <c r="K1759" s="937"/>
      <c r="L1759" s="937"/>
    </row>
    <row r="1760" spans="3:12" hidden="1">
      <c r="C1760" s="593" t="s">
        <v>2438</v>
      </c>
      <c r="D1760" s="607"/>
      <c r="E1760" s="607" t="s">
        <v>2265</v>
      </c>
      <c r="F1760" s="594"/>
      <c r="G1760" s="594"/>
      <c r="H1760" s="594"/>
      <c r="I1760" s="594"/>
      <c r="J1760" s="595">
        <v>2</v>
      </c>
      <c r="K1760" s="595"/>
      <c r="L1760" s="595"/>
    </row>
    <row r="1761" spans="3:12" ht="15" hidden="1" customHeight="1">
      <c r="C1761" s="919" t="s">
        <v>2440</v>
      </c>
      <c r="D1761" s="922"/>
      <c r="E1761" s="922" t="s">
        <v>2265</v>
      </c>
      <c r="F1761" s="925"/>
      <c r="G1761" s="925"/>
      <c r="H1761" s="925"/>
      <c r="I1761" s="925"/>
      <c r="J1761" s="935">
        <v>1</v>
      </c>
      <c r="K1761" s="935"/>
      <c r="L1761" s="935"/>
    </row>
    <row r="1762" spans="3:12" hidden="1">
      <c r="C1762" s="921" t="s">
        <v>2442</v>
      </c>
      <c r="D1762" s="924"/>
      <c r="E1762" s="924" t="s">
        <v>2265</v>
      </c>
      <c r="F1762" s="927"/>
      <c r="G1762" s="932"/>
      <c r="H1762" s="927"/>
      <c r="I1762" s="927"/>
      <c r="J1762" s="937">
        <v>56</v>
      </c>
      <c r="K1762" s="937"/>
      <c r="L1762" s="937"/>
    </row>
    <row r="1763" spans="3:12" hidden="1">
      <c r="C1763" s="921" t="s">
        <v>2444</v>
      </c>
      <c r="D1763" s="924"/>
      <c r="E1763" s="924" t="s">
        <v>2265</v>
      </c>
      <c r="F1763" s="927"/>
      <c r="G1763" s="932"/>
      <c r="H1763" s="927"/>
      <c r="I1763" s="927"/>
      <c r="J1763" s="937">
        <v>1</v>
      </c>
      <c r="K1763" s="937"/>
      <c r="L1763" s="937"/>
    </row>
    <row r="1764" spans="3:12" hidden="1">
      <c r="C1764" s="921" t="s">
        <v>2447</v>
      </c>
      <c r="D1764" s="924"/>
      <c r="E1764" s="924" t="s">
        <v>2265</v>
      </c>
      <c r="F1764" s="927"/>
      <c r="G1764" s="932"/>
      <c r="H1764" s="927"/>
      <c r="I1764" s="927"/>
      <c r="J1764" s="937">
        <v>3</v>
      </c>
      <c r="K1764" s="937"/>
      <c r="L1764" s="937"/>
    </row>
    <row r="1765" spans="3:12" hidden="1">
      <c r="C1765" s="921" t="s">
        <v>2449</v>
      </c>
      <c r="D1765" s="924"/>
      <c r="E1765" s="924" t="s">
        <v>2265</v>
      </c>
      <c r="F1765" s="927"/>
      <c r="G1765" s="932"/>
      <c r="H1765" s="927"/>
      <c r="I1765" s="927"/>
      <c r="J1765" s="937">
        <v>1</v>
      </c>
      <c r="K1765" s="937"/>
      <c r="L1765" s="937"/>
    </row>
    <row r="1766" spans="3:12" hidden="1">
      <c r="C1766" s="921" t="s">
        <v>2452</v>
      </c>
      <c r="D1766" s="924"/>
      <c r="E1766" s="924" t="s">
        <v>2265</v>
      </c>
      <c r="F1766" s="927"/>
      <c r="G1766" s="932"/>
      <c r="H1766" s="927"/>
      <c r="I1766" s="927"/>
      <c r="J1766" s="937">
        <v>3</v>
      </c>
      <c r="K1766" s="937"/>
      <c r="L1766" s="937"/>
    </row>
    <row r="1767" spans="3:12" hidden="1">
      <c r="C1767" s="921" t="s">
        <v>2454</v>
      </c>
      <c r="D1767" s="924"/>
      <c r="E1767" s="924" t="s">
        <v>2265</v>
      </c>
      <c r="F1767" s="927"/>
      <c r="G1767" s="927"/>
      <c r="H1767" s="927"/>
      <c r="I1767" s="927"/>
      <c r="J1767" s="937">
        <v>41</v>
      </c>
      <c r="K1767" s="937"/>
      <c r="L1767" s="937"/>
    </row>
    <row r="1768" spans="3:12" hidden="1">
      <c r="C1768" s="593" t="s">
        <v>2456</v>
      </c>
      <c r="D1768" s="607"/>
      <c r="E1768" s="607" t="s">
        <v>2265</v>
      </c>
      <c r="F1768" s="594"/>
      <c r="G1768" s="594"/>
      <c r="H1768" s="594"/>
      <c r="I1768" s="594"/>
      <c r="J1768" s="595">
        <v>89</v>
      </c>
      <c r="K1768" s="595"/>
      <c r="L1768" s="595"/>
    </row>
    <row r="1769" spans="3:12" ht="15" hidden="1" customHeight="1">
      <c r="C1769" s="919" t="s">
        <v>2458</v>
      </c>
      <c r="D1769" s="922"/>
      <c r="E1769" s="922" t="s">
        <v>2265</v>
      </c>
      <c r="F1769" s="925"/>
      <c r="G1769" s="925"/>
      <c r="H1769" s="925"/>
      <c r="I1769" s="925"/>
      <c r="J1769" s="935">
        <v>32</v>
      </c>
      <c r="K1769" s="935"/>
      <c r="L1769" s="935"/>
    </row>
    <row r="1770" spans="3:12" hidden="1">
      <c r="C1770" s="921" t="s">
        <v>2460</v>
      </c>
      <c r="D1770" s="924"/>
      <c r="E1770" s="924" t="s">
        <v>2265</v>
      </c>
      <c r="F1770" s="927"/>
      <c r="G1770" s="932"/>
      <c r="H1770" s="927"/>
      <c r="I1770" s="927"/>
      <c r="J1770" s="937">
        <v>1</v>
      </c>
      <c r="K1770" s="937"/>
      <c r="L1770" s="937"/>
    </row>
    <row r="1771" spans="3:12" hidden="1">
      <c r="C1771" s="921" t="s">
        <v>2462</v>
      </c>
      <c r="D1771" s="924"/>
      <c r="E1771" s="924" t="s">
        <v>2265</v>
      </c>
      <c r="F1771" s="927"/>
      <c r="G1771" s="932"/>
      <c r="H1771" s="927"/>
      <c r="I1771" s="927"/>
      <c r="J1771" s="937">
        <v>18</v>
      </c>
      <c r="K1771" s="940"/>
      <c r="L1771" s="937"/>
    </row>
    <row r="1772" spans="3:12" hidden="1">
      <c r="C1772" s="921" t="s">
        <v>2464</v>
      </c>
      <c r="D1772" s="924"/>
      <c r="E1772" s="924" t="s">
        <v>2265</v>
      </c>
      <c r="F1772" s="927"/>
      <c r="G1772" s="932"/>
      <c r="H1772" s="927"/>
      <c r="I1772" s="927"/>
      <c r="J1772" s="937">
        <v>61654</v>
      </c>
      <c r="K1772" s="937"/>
      <c r="L1772" s="937"/>
    </row>
    <row r="1773" spans="3:12" hidden="1">
      <c r="C1773" s="921" t="s">
        <v>2467</v>
      </c>
      <c r="D1773" s="924"/>
      <c r="E1773" s="924" t="s">
        <v>2265</v>
      </c>
      <c r="F1773" s="927"/>
      <c r="G1773" s="932"/>
      <c r="H1773" s="927"/>
      <c r="I1773" s="927"/>
      <c r="J1773" s="937">
        <v>3</v>
      </c>
      <c r="K1773" s="937"/>
      <c r="L1773" s="937"/>
    </row>
    <row r="1774" spans="3:12" hidden="1">
      <c r="C1774" s="921" t="s">
        <v>2469</v>
      </c>
      <c r="D1774" s="924"/>
      <c r="E1774" s="924" t="s">
        <v>2265</v>
      </c>
      <c r="F1774" s="927"/>
      <c r="G1774" s="932"/>
      <c r="H1774" s="927"/>
      <c r="I1774" s="927"/>
      <c r="J1774" s="937">
        <v>3</v>
      </c>
      <c r="K1774" s="937"/>
      <c r="L1774" s="937"/>
    </row>
    <row r="1775" spans="3:12" hidden="1">
      <c r="C1775" s="921" t="s">
        <v>2471</v>
      </c>
      <c r="D1775" s="924"/>
      <c r="E1775" s="924" t="s">
        <v>2265</v>
      </c>
      <c r="F1775" s="927"/>
      <c r="G1775" s="927"/>
      <c r="H1775" s="927"/>
      <c r="I1775" s="927"/>
      <c r="J1775" s="937">
        <v>14</v>
      </c>
      <c r="K1775" s="937"/>
      <c r="L1775" s="937"/>
    </row>
    <row r="1776" spans="3:12">
      <c r="C1776" s="593" t="s">
        <v>2473</v>
      </c>
      <c r="D1776" s="603"/>
      <c r="E1776" s="603"/>
      <c r="F1776" s="594"/>
      <c r="G1776" s="594"/>
      <c r="H1776" s="594"/>
      <c r="I1776" s="594"/>
      <c r="J1776" s="595">
        <v>9</v>
      </c>
      <c r="K1776" s="595"/>
      <c r="L1776" s="595"/>
    </row>
    <row r="1777" spans="3:18">
      <c r="C1777" s="596" t="s">
        <v>2474</v>
      </c>
      <c r="D1777" s="604"/>
      <c r="E1777" s="604"/>
      <c r="F1777" s="597"/>
      <c r="G1777" s="597"/>
      <c r="H1777" s="597"/>
      <c r="I1777" s="597"/>
      <c r="J1777" s="598">
        <v>59669258.950000003</v>
      </c>
      <c r="K1777" s="598"/>
      <c r="L1777" s="598"/>
    </row>
    <row r="1778" spans="3:18">
      <c r="C1778" s="599" t="s">
        <v>2475</v>
      </c>
      <c r="D1778" s="599"/>
      <c r="E1778" s="599"/>
      <c r="F1778" s="600"/>
      <c r="G1778" s="600"/>
      <c r="H1778" s="600"/>
      <c r="I1778" s="601">
        <v>1</v>
      </c>
      <c r="J1778" s="602">
        <v>0</v>
      </c>
      <c r="K1778" s="602"/>
      <c r="L1778" s="602"/>
    </row>
    <row r="1780" spans="3:18" ht="25.5">
      <c r="C1780" s="711" t="s">
        <v>2224</v>
      </c>
      <c r="D1780" s="711" t="s">
        <v>2225</v>
      </c>
      <c r="E1780" s="712" t="s">
        <v>284</v>
      </c>
      <c r="F1780" s="711" t="s">
        <v>2226</v>
      </c>
      <c r="G1780" s="711" t="s">
        <v>2227</v>
      </c>
      <c r="H1780" s="711" t="s">
        <v>2228</v>
      </c>
      <c r="I1780" s="711" t="s">
        <v>2229</v>
      </c>
      <c r="J1780" s="713" t="s">
        <v>2230</v>
      </c>
      <c r="K1780" s="713" t="s">
        <v>2231</v>
      </c>
      <c r="L1780" s="714" t="s">
        <v>2232</v>
      </c>
    </row>
    <row r="1781" spans="3:18">
      <c r="C1781" s="521" t="s">
        <v>2476</v>
      </c>
      <c r="D1781" s="717">
        <v>140865</v>
      </c>
      <c r="E1781" s="718" t="s">
        <v>802</v>
      </c>
      <c r="F1781" s="522" t="s">
        <v>2280</v>
      </c>
      <c r="G1781" s="1054" t="s">
        <v>2281</v>
      </c>
      <c r="H1781" s="707">
        <v>45719</v>
      </c>
      <c r="I1781" s="522" t="s">
        <v>1585</v>
      </c>
      <c r="J1781" s="522">
        <v>10</v>
      </c>
      <c r="K1781" s="522">
        <v>20</v>
      </c>
      <c r="L1781" s="636">
        <v>200</v>
      </c>
    </row>
    <row r="1782" spans="3:18">
      <c r="C1782" s="524" t="s">
        <v>2476</v>
      </c>
      <c r="D1782" s="719">
        <v>140865</v>
      </c>
      <c r="E1782" s="720" t="s">
        <v>802</v>
      </c>
      <c r="F1782" s="525" t="s">
        <v>2280</v>
      </c>
      <c r="G1782" s="1055"/>
      <c r="H1782" s="708">
        <v>45966</v>
      </c>
      <c r="I1782" s="525" t="s">
        <v>1585</v>
      </c>
      <c r="J1782" s="525">
        <v>2</v>
      </c>
      <c r="K1782" s="525">
        <v>20</v>
      </c>
      <c r="L1782" s="637">
        <v>40</v>
      </c>
    </row>
    <row r="1783" spans="3:18">
      <c r="C1783" s="524" t="s">
        <v>2476</v>
      </c>
      <c r="D1783" s="719">
        <v>140865</v>
      </c>
      <c r="E1783" s="720" t="s">
        <v>802</v>
      </c>
      <c r="F1783" s="525" t="s">
        <v>2280</v>
      </c>
      <c r="G1783" s="1055"/>
      <c r="H1783" s="708">
        <v>45966</v>
      </c>
      <c r="I1783" s="525" t="s">
        <v>1585</v>
      </c>
      <c r="J1783" s="525">
        <v>8</v>
      </c>
      <c r="K1783" s="525">
        <v>20</v>
      </c>
      <c r="L1783" s="637">
        <v>160</v>
      </c>
    </row>
    <row r="1784" spans="3:18">
      <c r="C1784" s="524" t="s">
        <v>2476</v>
      </c>
      <c r="D1784" s="719">
        <v>140865</v>
      </c>
      <c r="E1784" s="720" t="s">
        <v>802</v>
      </c>
      <c r="F1784" s="525" t="s">
        <v>2280</v>
      </c>
      <c r="G1784" s="1056"/>
      <c r="H1784" s="525" t="s">
        <v>2477</v>
      </c>
      <c r="I1784" s="525" t="s">
        <v>1585</v>
      </c>
      <c r="J1784" s="525">
        <v>22</v>
      </c>
      <c r="K1784" s="525">
        <v>20</v>
      </c>
      <c r="L1784" s="636">
        <v>440</v>
      </c>
    </row>
    <row r="1785" spans="3:18">
      <c r="C1785" s="715" t="s">
        <v>2478</v>
      </c>
      <c r="D1785" s="721"/>
      <c r="E1785" s="722" t="s">
        <v>802</v>
      </c>
      <c r="F1785" s="722" t="s">
        <v>802</v>
      </c>
      <c r="G1785" s="722" t="s">
        <v>802</v>
      </c>
      <c r="H1785" s="722"/>
      <c r="I1785" s="709"/>
      <c r="J1785" s="723">
        <v>42</v>
      </c>
      <c r="K1785" s="723"/>
      <c r="L1785" s="723"/>
    </row>
    <row r="1786" spans="3:18">
      <c r="C1786" s="716" t="s">
        <v>2474</v>
      </c>
      <c r="D1786" s="724" t="s">
        <v>802</v>
      </c>
      <c r="E1786" s="724" t="s">
        <v>802</v>
      </c>
      <c r="F1786" s="724" t="s">
        <v>802</v>
      </c>
      <c r="G1786" s="724" t="s">
        <v>802</v>
      </c>
      <c r="H1786" s="724"/>
      <c r="I1786" s="710"/>
      <c r="J1786" s="725">
        <v>42</v>
      </c>
      <c r="K1786" s="725"/>
      <c r="L1786" s="725"/>
    </row>
    <row r="1787" spans="3:18">
      <c r="C1787" s="1060" t="s">
        <v>2479</v>
      </c>
      <c r="D1787" s="1060"/>
      <c r="E1787" s="1060"/>
      <c r="F1787" s="1060"/>
      <c r="G1787" s="1060"/>
      <c r="H1787" s="1060">
        <v>1</v>
      </c>
      <c r="I1787" s="1060"/>
      <c r="J1787" s="1060"/>
      <c r="K1787" s="602"/>
      <c r="L1787" s="602"/>
    </row>
    <row r="1789" spans="3:18">
      <c r="C1789" s="306" t="s">
        <v>2480</v>
      </c>
    </row>
    <row r="1790" spans="3:18">
      <c r="C1790" s="1119" t="s">
        <v>2481</v>
      </c>
      <c r="D1790" s="1124"/>
      <c r="E1790" s="1124"/>
      <c r="F1790" s="1124"/>
      <c r="G1790" s="1121" t="s">
        <v>2482</v>
      </c>
      <c r="H1790" s="1122"/>
      <c r="I1790" s="1122"/>
      <c r="J1790" s="1122"/>
      <c r="K1790" s="1122"/>
      <c r="L1790" s="1123"/>
      <c r="M1790" s="1121" t="s">
        <v>2483</v>
      </c>
      <c r="N1790" s="1122"/>
      <c r="O1790" s="1122"/>
      <c r="P1790" s="1122"/>
      <c r="Q1790" s="1122"/>
      <c r="R1790" s="1123"/>
    </row>
    <row r="1791" spans="3:18">
      <c r="C1791" s="1124"/>
      <c r="D1791" s="1124"/>
      <c r="E1791" s="1124"/>
      <c r="F1791" s="1124"/>
      <c r="G1791" s="834" t="s">
        <v>2484</v>
      </c>
      <c r="H1791" s="834" t="s">
        <v>2485</v>
      </c>
      <c r="I1791" s="834" t="s">
        <v>2486</v>
      </c>
      <c r="J1791" s="834" t="s">
        <v>2487</v>
      </c>
      <c r="K1791" s="834" t="s">
        <v>2488</v>
      </c>
      <c r="L1791" s="834" t="s">
        <v>2489</v>
      </c>
      <c r="M1791" s="834" t="s">
        <v>2490</v>
      </c>
      <c r="N1791" s="834" t="s">
        <v>2491</v>
      </c>
      <c r="O1791" s="834" t="s">
        <v>2492</v>
      </c>
      <c r="P1791" s="834" t="s">
        <v>2493</v>
      </c>
      <c r="Q1791" s="834" t="s">
        <v>2494</v>
      </c>
      <c r="R1791" s="834" t="s">
        <v>2495</v>
      </c>
    </row>
    <row r="1792" spans="3:18">
      <c r="C1792" s="1124"/>
      <c r="D1792" s="1124"/>
      <c r="E1792" s="1124"/>
      <c r="F1792" s="1124"/>
      <c r="G1792" s="834" t="s">
        <v>2496</v>
      </c>
      <c r="H1792" s="834" t="s">
        <v>584</v>
      </c>
      <c r="I1792" s="834" t="s">
        <v>2497</v>
      </c>
      <c r="J1792" s="834" t="s">
        <v>770</v>
      </c>
      <c r="K1792" s="834" t="s">
        <v>2498</v>
      </c>
      <c r="L1792" s="834" t="s">
        <v>2499</v>
      </c>
      <c r="M1792" s="834" t="s">
        <v>2500</v>
      </c>
      <c r="N1792" s="834" t="s">
        <v>759</v>
      </c>
      <c r="O1792" s="834" t="s">
        <v>758</v>
      </c>
      <c r="P1792" s="834" t="s">
        <v>2501</v>
      </c>
      <c r="Q1792" s="834" t="s">
        <v>2502</v>
      </c>
      <c r="R1792" s="834" t="s">
        <v>2503</v>
      </c>
    </row>
    <row r="1793" spans="3:19">
      <c r="C1793" s="837" t="s">
        <v>2504</v>
      </c>
      <c r="D1793" s="837" t="s">
        <v>2505</v>
      </c>
      <c r="E1793" s="837" t="s">
        <v>2506</v>
      </c>
      <c r="F1793" s="837" t="s">
        <v>2507</v>
      </c>
      <c r="G1793" s="836">
        <v>-3</v>
      </c>
      <c r="H1793" s="836">
        <v>-3</v>
      </c>
      <c r="I1793" s="836">
        <v>-8</v>
      </c>
      <c r="J1793" s="836">
        <v>-5</v>
      </c>
      <c r="K1793" s="838"/>
      <c r="L1793" s="836">
        <v>-2</v>
      </c>
      <c r="M1793" s="836">
        <v>-2</v>
      </c>
      <c r="N1793" s="836">
        <v>-6</v>
      </c>
      <c r="O1793" s="836">
        <v>-3</v>
      </c>
      <c r="P1793" s="836">
        <v>-7</v>
      </c>
      <c r="Q1793" s="836">
        <v>-2</v>
      </c>
      <c r="R1793" s="836">
        <v>-3</v>
      </c>
    </row>
    <row r="1794" spans="3:19">
      <c r="C1794" s="835" t="s">
        <v>2508</v>
      </c>
      <c r="D1794" s="835" t="s">
        <v>2509</v>
      </c>
      <c r="E1794" s="835" t="s">
        <v>2506</v>
      </c>
      <c r="F1794" s="835" t="s">
        <v>2507</v>
      </c>
      <c r="G1794" s="836">
        <v>-3</v>
      </c>
      <c r="H1794" s="838"/>
      <c r="I1794" s="836">
        <v>-1</v>
      </c>
      <c r="J1794" s="836">
        <v>-6</v>
      </c>
      <c r="K1794" s="838"/>
      <c r="L1794" s="836">
        <v>-6</v>
      </c>
      <c r="M1794" s="836">
        <v>-1</v>
      </c>
      <c r="N1794" s="838"/>
      <c r="O1794" s="838"/>
      <c r="P1794" s="838"/>
      <c r="Q1794" s="838"/>
      <c r="R1794" s="838"/>
    </row>
    <row r="1795" spans="3:19">
      <c r="C1795" s="837" t="s">
        <v>2510</v>
      </c>
      <c r="D1795" s="837" t="s">
        <v>2511</v>
      </c>
      <c r="E1795" s="837" t="s">
        <v>2506</v>
      </c>
      <c r="F1795" s="837" t="s">
        <v>2507</v>
      </c>
      <c r="G1795" s="836">
        <v>-5</v>
      </c>
      <c r="H1795" s="836">
        <v>-5</v>
      </c>
      <c r="I1795" s="836">
        <v>-5</v>
      </c>
      <c r="J1795" s="836">
        <v>-8</v>
      </c>
      <c r="K1795" s="836">
        <v>-1</v>
      </c>
      <c r="L1795" s="836">
        <v>-5</v>
      </c>
      <c r="M1795" s="836">
        <v>-4</v>
      </c>
      <c r="N1795" s="836">
        <v>0</v>
      </c>
      <c r="O1795" s="836">
        <v>-10</v>
      </c>
      <c r="P1795" s="836">
        <v>-4</v>
      </c>
      <c r="Q1795" s="836">
        <v>-5</v>
      </c>
      <c r="R1795" s="836">
        <v>-9</v>
      </c>
    </row>
    <row r="1796" spans="3:19">
      <c r="C1796" s="837" t="s">
        <v>2512</v>
      </c>
      <c r="D1796" s="837" t="s">
        <v>2513</v>
      </c>
      <c r="E1796" s="837" t="s">
        <v>2506</v>
      </c>
      <c r="F1796" s="837" t="s">
        <v>2507</v>
      </c>
      <c r="G1796" s="838"/>
      <c r="H1796" s="838"/>
      <c r="I1796" s="838"/>
      <c r="J1796" s="838"/>
      <c r="K1796" s="838"/>
      <c r="L1796" s="838"/>
      <c r="M1796" s="838"/>
      <c r="N1796" s="836">
        <v>1</v>
      </c>
      <c r="O1796" s="836">
        <v>-1</v>
      </c>
      <c r="P1796" s="838"/>
      <c r="Q1796" s="838"/>
      <c r="R1796" s="838"/>
    </row>
    <row r="1797" spans="3:19">
      <c r="C1797" s="837" t="s">
        <v>2514</v>
      </c>
      <c r="D1797" s="837" t="s">
        <v>2515</v>
      </c>
      <c r="E1797" s="837" t="s">
        <v>2506</v>
      </c>
      <c r="F1797" s="837" t="s">
        <v>2507</v>
      </c>
      <c r="G1797" s="838"/>
      <c r="H1797" s="838"/>
      <c r="I1797" s="838"/>
      <c r="J1797" s="836">
        <v>-1</v>
      </c>
      <c r="K1797" s="838"/>
      <c r="L1797" s="838"/>
      <c r="M1797" s="838"/>
      <c r="N1797" s="836">
        <v>-1</v>
      </c>
      <c r="O1797" s="836">
        <v>-1</v>
      </c>
      <c r="P1797" s="838"/>
      <c r="Q1797" s="838"/>
      <c r="R1797" s="836">
        <v>-1</v>
      </c>
    </row>
    <row r="1799" spans="3:19">
      <c r="C1799" s="1119" t="s">
        <v>2516</v>
      </c>
      <c r="D1799" s="1119"/>
      <c r="E1799" s="1119"/>
      <c r="F1799" s="1120"/>
      <c r="G1799" s="1121" t="s">
        <v>2482</v>
      </c>
      <c r="H1799" s="1122"/>
      <c r="I1799" s="1122"/>
      <c r="J1799" s="1122"/>
      <c r="K1799" s="1122"/>
      <c r="L1799" s="1123"/>
      <c r="M1799" s="1121" t="s">
        <v>2483</v>
      </c>
      <c r="N1799" s="1122"/>
      <c r="O1799" s="1122"/>
      <c r="P1799" s="1122"/>
      <c r="Q1799" s="1122"/>
      <c r="R1799" s="1123"/>
    </row>
    <row r="1800" spans="3:19">
      <c r="C1800" s="1119"/>
      <c r="D1800" s="1119"/>
      <c r="E1800" s="1119"/>
      <c r="F1800" s="1120"/>
      <c r="G1800" s="834" t="s">
        <v>2484</v>
      </c>
      <c r="H1800" s="834" t="s">
        <v>2485</v>
      </c>
      <c r="I1800" s="834" t="s">
        <v>2486</v>
      </c>
      <c r="J1800" s="834" t="s">
        <v>2487</v>
      </c>
      <c r="K1800" s="834" t="s">
        <v>2488</v>
      </c>
      <c r="L1800" s="834" t="s">
        <v>2489</v>
      </c>
      <c r="M1800" s="834" t="s">
        <v>2490</v>
      </c>
      <c r="N1800" s="834" t="s">
        <v>2491</v>
      </c>
      <c r="O1800" s="834" t="s">
        <v>2492</v>
      </c>
      <c r="P1800" s="834" t="s">
        <v>2493</v>
      </c>
      <c r="Q1800" s="834" t="s">
        <v>2494</v>
      </c>
      <c r="R1800" s="834" t="s">
        <v>2495</v>
      </c>
    </row>
    <row r="1801" spans="3:19">
      <c r="C1801" t="s">
        <v>2224</v>
      </c>
      <c r="D1801" t="s">
        <v>738</v>
      </c>
      <c r="E1801" t="s">
        <v>472</v>
      </c>
      <c r="F1801" t="s">
        <v>2517</v>
      </c>
      <c r="G1801" s="834" t="s">
        <v>2496</v>
      </c>
      <c r="H1801" s="834" t="s">
        <v>584</v>
      </c>
      <c r="I1801" s="834" t="s">
        <v>2497</v>
      </c>
      <c r="J1801" s="834" t="s">
        <v>770</v>
      </c>
      <c r="K1801" s="834" t="s">
        <v>2498</v>
      </c>
      <c r="L1801" s="834" t="s">
        <v>2499</v>
      </c>
      <c r="M1801" s="834" t="s">
        <v>2500</v>
      </c>
      <c r="N1801" s="834" t="s">
        <v>759</v>
      </c>
      <c r="O1801" s="834" t="s">
        <v>758</v>
      </c>
      <c r="P1801" s="834" t="s">
        <v>2501</v>
      </c>
      <c r="Q1801" s="834" t="s">
        <v>2502</v>
      </c>
      <c r="R1801" s="834" t="s">
        <v>2503</v>
      </c>
    </row>
    <row r="1802" spans="3:19">
      <c r="C1802" s="837" t="s">
        <v>2504</v>
      </c>
      <c r="D1802" s="837" t="s">
        <v>2505</v>
      </c>
      <c r="E1802" s="837" t="s">
        <v>1644</v>
      </c>
      <c r="F1802" s="837">
        <v>45</v>
      </c>
      <c r="G1802" s="836">
        <f t="shared" ref="G1802:R1802" si="12">G1793*$F$1802</f>
        <v>-135</v>
      </c>
      <c r="H1802" s="836">
        <f t="shared" si="12"/>
        <v>-135</v>
      </c>
      <c r="I1802" s="836">
        <f t="shared" si="12"/>
        <v>-360</v>
      </c>
      <c r="J1802" s="836">
        <f t="shared" si="12"/>
        <v>-225</v>
      </c>
      <c r="K1802" s="836">
        <f t="shared" si="12"/>
        <v>0</v>
      </c>
      <c r="L1802" s="836">
        <f t="shared" si="12"/>
        <v>-90</v>
      </c>
      <c r="M1802" s="836">
        <f t="shared" si="12"/>
        <v>-90</v>
      </c>
      <c r="N1802" s="836">
        <f t="shared" si="12"/>
        <v>-270</v>
      </c>
      <c r="O1802" s="836">
        <f t="shared" si="12"/>
        <v>-135</v>
      </c>
      <c r="P1802" s="836">
        <f t="shared" si="12"/>
        <v>-315</v>
      </c>
      <c r="Q1802" s="836">
        <f t="shared" si="12"/>
        <v>-90</v>
      </c>
      <c r="R1802" s="836">
        <f t="shared" si="12"/>
        <v>-135</v>
      </c>
    </row>
    <row r="1803" spans="3:19">
      <c r="C1803" s="835" t="s">
        <v>2508</v>
      </c>
      <c r="D1803" s="835" t="s">
        <v>2509</v>
      </c>
      <c r="E1803" s="835" t="s">
        <v>1945</v>
      </c>
      <c r="F1803" s="835">
        <v>7</v>
      </c>
      <c r="G1803" s="836">
        <f>G1794*$F$1803</f>
        <v>-21</v>
      </c>
      <c r="H1803" s="836">
        <f t="shared" ref="H1803:R1803" si="13">H1794*$F$1803</f>
        <v>0</v>
      </c>
      <c r="I1803" s="836">
        <f t="shared" si="13"/>
        <v>-7</v>
      </c>
      <c r="J1803" s="836">
        <f t="shared" si="13"/>
        <v>-42</v>
      </c>
      <c r="K1803" s="836">
        <f t="shared" si="13"/>
        <v>0</v>
      </c>
      <c r="L1803" s="836">
        <f t="shared" si="13"/>
        <v>-42</v>
      </c>
      <c r="M1803" s="836">
        <f t="shared" si="13"/>
        <v>-7</v>
      </c>
      <c r="N1803" s="836">
        <f t="shared" si="13"/>
        <v>0</v>
      </c>
      <c r="O1803" s="836">
        <f t="shared" si="13"/>
        <v>0</v>
      </c>
      <c r="P1803" s="836">
        <f t="shared" si="13"/>
        <v>0</v>
      </c>
      <c r="Q1803" s="836">
        <f t="shared" si="13"/>
        <v>0</v>
      </c>
      <c r="R1803" s="836">
        <f t="shared" si="13"/>
        <v>0</v>
      </c>
    </row>
    <row r="1804" spans="3:19">
      <c r="C1804" s="837" t="s">
        <v>2510</v>
      </c>
      <c r="D1804" s="837" t="s">
        <v>2511</v>
      </c>
      <c r="E1804" s="837" t="s">
        <v>1945</v>
      </c>
      <c r="F1804" s="837">
        <v>7</v>
      </c>
      <c r="G1804" s="836">
        <f>G1795*$F$1804</f>
        <v>-35</v>
      </c>
      <c r="H1804" s="836">
        <f t="shared" ref="H1804:R1804" si="14">H1795*$F$1804</f>
        <v>-35</v>
      </c>
      <c r="I1804" s="836">
        <f t="shared" si="14"/>
        <v>-35</v>
      </c>
      <c r="J1804" s="836">
        <f t="shared" si="14"/>
        <v>-56</v>
      </c>
      <c r="K1804" s="836">
        <f t="shared" si="14"/>
        <v>-7</v>
      </c>
      <c r="L1804" s="836">
        <f t="shared" si="14"/>
        <v>-35</v>
      </c>
      <c r="M1804" s="836">
        <f t="shared" si="14"/>
        <v>-28</v>
      </c>
      <c r="N1804" s="836">
        <f t="shared" si="14"/>
        <v>0</v>
      </c>
      <c r="O1804" s="836">
        <f t="shared" si="14"/>
        <v>-70</v>
      </c>
      <c r="P1804" s="836">
        <f t="shared" si="14"/>
        <v>-28</v>
      </c>
      <c r="Q1804" s="836">
        <f t="shared" si="14"/>
        <v>-35</v>
      </c>
      <c r="R1804" s="836">
        <f t="shared" si="14"/>
        <v>-63</v>
      </c>
    </row>
    <row r="1805" spans="3:19">
      <c r="C1805" s="837" t="s">
        <v>2512</v>
      </c>
      <c r="D1805" s="837" t="s">
        <v>2513</v>
      </c>
      <c r="E1805" s="837" t="s">
        <v>1945</v>
      </c>
      <c r="F1805" s="837">
        <v>1</v>
      </c>
      <c r="G1805" s="836">
        <f>G1796*$F$1805</f>
        <v>0</v>
      </c>
      <c r="H1805" s="836">
        <f t="shared" ref="H1805:R1805" si="15">H1796*$F$1805</f>
        <v>0</v>
      </c>
      <c r="I1805" s="836">
        <f t="shared" si="15"/>
        <v>0</v>
      </c>
      <c r="J1805" s="836">
        <f t="shared" si="15"/>
        <v>0</v>
      </c>
      <c r="K1805" s="836">
        <f t="shared" si="15"/>
        <v>0</v>
      </c>
      <c r="L1805" s="836">
        <f t="shared" si="15"/>
        <v>0</v>
      </c>
      <c r="M1805" s="836">
        <f t="shared" si="15"/>
        <v>0</v>
      </c>
      <c r="N1805" s="836">
        <f t="shared" si="15"/>
        <v>1</v>
      </c>
      <c r="O1805" s="836">
        <f t="shared" si="15"/>
        <v>-1</v>
      </c>
      <c r="P1805" s="836">
        <f t="shared" si="15"/>
        <v>0</v>
      </c>
      <c r="Q1805" s="836">
        <f t="shared" si="15"/>
        <v>0</v>
      </c>
      <c r="R1805" s="836">
        <f t="shared" si="15"/>
        <v>0</v>
      </c>
    </row>
    <row r="1806" spans="3:19">
      <c r="C1806" s="837" t="s">
        <v>2514</v>
      </c>
      <c r="D1806" s="837" t="s">
        <v>2515</v>
      </c>
      <c r="E1806" s="837" t="s">
        <v>1945</v>
      </c>
      <c r="F1806" s="837">
        <v>3.2</v>
      </c>
      <c r="G1806" s="836">
        <f>G1797*$F$1806</f>
        <v>0</v>
      </c>
      <c r="H1806" s="836">
        <f t="shared" ref="H1806:R1806" si="16">H1797*$F$1806</f>
        <v>0</v>
      </c>
      <c r="I1806" s="836">
        <f t="shared" si="16"/>
        <v>0</v>
      </c>
      <c r="J1806" s="836">
        <f t="shared" si="16"/>
        <v>-3.2</v>
      </c>
      <c r="K1806" s="836">
        <f t="shared" si="16"/>
        <v>0</v>
      </c>
      <c r="L1806" s="836">
        <f t="shared" si="16"/>
        <v>0</v>
      </c>
      <c r="M1806" s="836">
        <f t="shared" si="16"/>
        <v>0</v>
      </c>
      <c r="N1806" s="836">
        <f t="shared" si="16"/>
        <v>-3.2</v>
      </c>
      <c r="O1806" s="836">
        <f t="shared" si="16"/>
        <v>-3.2</v>
      </c>
      <c r="P1806" s="836">
        <f t="shared" si="16"/>
        <v>0</v>
      </c>
      <c r="Q1806" s="836">
        <f t="shared" si="16"/>
        <v>0</v>
      </c>
      <c r="R1806" s="836">
        <f t="shared" si="16"/>
        <v>-3.2</v>
      </c>
    </row>
    <row r="1807" spans="3:19">
      <c r="C1807" s="837"/>
      <c r="D1807" s="837" t="s">
        <v>2518</v>
      </c>
      <c r="E1807" s="837"/>
      <c r="F1807" s="837"/>
      <c r="G1807" s="836">
        <f>SUM(G1803:G1806)*-1</f>
        <v>56</v>
      </c>
      <c r="H1807" s="836">
        <f t="shared" ref="H1807:R1807" si="17">SUM(H1803:H1806)*-1</f>
        <v>35</v>
      </c>
      <c r="I1807" s="836">
        <f t="shared" si="17"/>
        <v>42</v>
      </c>
      <c r="J1807" s="836">
        <f t="shared" si="17"/>
        <v>101.2</v>
      </c>
      <c r="K1807" s="836">
        <f t="shared" si="17"/>
        <v>7</v>
      </c>
      <c r="L1807" s="836">
        <f t="shared" si="17"/>
        <v>77</v>
      </c>
      <c r="M1807" s="836">
        <f t="shared" si="17"/>
        <v>35</v>
      </c>
      <c r="N1807" s="836">
        <f t="shared" si="17"/>
        <v>2.2000000000000002</v>
      </c>
      <c r="O1807" s="836">
        <f t="shared" si="17"/>
        <v>74.2</v>
      </c>
      <c r="P1807" s="836">
        <f t="shared" si="17"/>
        <v>28</v>
      </c>
      <c r="Q1807" s="836">
        <f t="shared" si="17"/>
        <v>35</v>
      </c>
      <c r="R1807" s="836">
        <f t="shared" si="17"/>
        <v>66.2</v>
      </c>
      <c r="S1807" s="847">
        <f>SUM(G1807:R1807)</f>
        <v>558.79999999999995</v>
      </c>
    </row>
    <row r="1808" spans="3:19">
      <c r="C1808" s="837"/>
      <c r="D1808" s="837" t="s">
        <v>2519</v>
      </c>
      <c r="E1808" s="837"/>
      <c r="F1808" s="837"/>
      <c r="G1808" s="836">
        <f>G1802*-1</f>
        <v>135</v>
      </c>
      <c r="H1808" s="836">
        <f t="shared" ref="H1808:R1808" si="18">H1802*-1</f>
        <v>135</v>
      </c>
      <c r="I1808" s="836">
        <f t="shared" si="18"/>
        <v>360</v>
      </c>
      <c r="J1808" s="836">
        <f t="shared" si="18"/>
        <v>225</v>
      </c>
      <c r="K1808" s="836">
        <f t="shared" si="18"/>
        <v>0</v>
      </c>
      <c r="L1808" s="836">
        <f t="shared" si="18"/>
        <v>90</v>
      </c>
      <c r="M1808" s="836">
        <f t="shared" si="18"/>
        <v>90</v>
      </c>
      <c r="N1808" s="836">
        <f t="shared" si="18"/>
        <v>270</v>
      </c>
      <c r="O1808" s="836">
        <f t="shared" si="18"/>
        <v>135</v>
      </c>
      <c r="P1808" s="836">
        <f t="shared" si="18"/>
        <v>315</v>
      </c>
      <c r="Q1808" s="836">
        <f t="shared" si="18"/>
        <v>90</v>
      </c>
      <c r="R1808" s="836">
        <f t="shared" si="18"/>
        <v>135</v>
      </c>
      <c r="S1808" s="847">
        <f>SUM(G1808:R1808)</f>
        <v>1980</v>
      </c>
    </row>
  </sheetData>
  <mergeCells count="18">
    <mergeCell ref="C1787:G1787"/>
    <mergeCell ref="G1781:G1784"/>
    <mergeCell ref="H1787:J1787"/>
    <mergeCell ref="E7:T7"/>
    <mergeCell ref="V14:V15"/>
    <mergeCell ref="I14:T14"/>
    <mergeCell ref="C14:C15"/>
    <mergeCell ref="D14:D15"/>
    <mergeCell ref="G14:G15"/>
    <mergeCell ref="H14:H15"/>
    <mergeCell ref="F14:F15"/>
    <mergeCell ref="E14:E15"/>
    <mergeCell ref="C1799:F1800"/>
    <mergeCell ref="G1799:L1799"/>
    <mergeCell ref="M1799:R1799"/>
    <mergeCell ref="C1790:F1792"/>
    <mergeCell ref="G1790:L1790"/>
    <mergeCell ref="M1790:R1790"/>
  </mergeCells>
  <conditionalFormatting sqref="H10:H11 H16:H20 H23:H24 H27:H37 H40:H49">
    <cfRule type="cellIs" dxfId="83" priority="7" operator="equal">
      <formula>"[select]"</formula>
    </cfRule>
    <cfRule type="cellIs" dxfId="82" priority="8" operator="equal">
      <formula>""</formula>
    </cfRule>
  </conditionalFormatting>
  <dataValidations disablePrompts="1" count="2">
    <dataValidation type="list" allowBlank="1" showInputMessage="1" sqref="H10:H11 H40:H49 H18:H20" xr:uid="{136AC439-5ED0-43DC-A7D1-E7867D85E285}">
      <formula1>"[select],Tonne,kg,kL,L,m3"</formula1>
    </dataValidation>
    <dataValidation type="list" allowBlank="1" showInputMessage="1" sqref="H16:H17 H23:H24 H27:H37" xr:uid="{07A861F3-DDF1-40E2-91BB-37B008A53650}">
      <formula1>"[select],Tonne,kg,kL,L,m³"</formula1>
    </dataValidation>
  </dataValidations>
  <hyperlinks>
    <hyperlink ref="C1642" location="pronto___22_u_pronto_data_L01_22_20_22drilldown_22_20_22stock_code_20_22_20_22100004_________________________22" display="100004 - GREASE EXTREME PRESSURE GADUS S2 V220 2/ D180K " xr:uid="{655CEDFC-B073-4F75-A0A3-966FEBB99C74}"/>
    <hyperlink ref="C1643" location="pronto___22_u_pronto_data_L01_22_20_22drilldown_22_20_22stock_code_20_22_20_22100004_________________________22" display="100004 - GREASE EXTREME PRESSURE GADUS S2 V220 2/ D180K " xr:uid="{3306C001-1F02-42A8-BE2A-D3547A642135}"/>
    <hyperlink ref="C1644" location="pronto___22_u_pronto_data_L01_22_20_22drilldown_22_20_22stock_code_20_22_20_22100004_________________________22" display="100004 - GREASE EXTREME PRESSURE GADUS S2 V220 2/ D180K " xr:uid="{66FA4194-2B30-4BA3-98F5-3B83C75D592A}"/>
    <hyperlink ref="C1645" location="pronto___22_u_pronto_data_L01_22_20_22drilldown_22_20_22stock_code_20_22_20_22100004_________________________22" display="100004 - GREASE EXTREME PRESSURE GADUS S2 V220 2/ D180K " xr:uid="{B6948A06-4BF0-41B2-A78A-809A2B4315C5}"/>
    <hyperlink ref="C1646" location="pronto___22_u_pronto_data_L01_22_20_22drilldown_22_20_22stock_code_20_22_20_22100004_________________________22" display="100004 - GREASE EXTREME PRESSURE GADUS S2 V220 2/ D180K " xr:uid="{9E3DA4DE-41B4-49D1-9E60-31F7B31C739D}"/>
    <hyperlink ref="C1647" location="pronto___22_u_pronto_data_L01_22_20_22drilldown_22_20_22stock_code_20_22_20_22100004_________________________22" display="100004 - GREASE EXTREME PRESSURE GADUS S2 V220 2/ D180K " xr:uid="{0628098C-9E65-49E2-80A0-B061D95D9DF0}"/>
    <hyperlink ref="C1648" location="pronto___22_u_pronto_data_L01_22_20_22drilldown_22_20_22stock_code_20_22_20_22100004_________________________22" display="100004 - GREASE EXTREME PRESSURE GADUS S2 V220 2/ D180K " xr:uid="{1547363E-E0B6-4571-91EB-02A65BF91B1A}"/>
    <hyperlink ref="C1649" location="pronto___22_u_pronto_data_L01_22_20_22drilldown_22_20_22stock_code_20_22_20_22100004_________________________22" display="100004 - GREASE EXTREME PRESSURE GADUS S2 V220 2/ D180K " xr:uid="{69B6C205-B9FE-4F34-9BE2-21994A1A4426}"/>
    <hyperlink ref="C1650" location="pronto___22_u_pronto_data_L01_22_20_22drilldown_22_20_22stock_code_20_22_20_22100004_________________________22" display="100004 - GREASE EXTREME PRESSURE GADUS S2 V220 2/ D180K " xr:uid="{9AA78490-B80D-4254-A008-4648B75DF268}"/>
    <hyperlink ref="C1651" location="pronto___22_u_pronto_data_L01_22_20_22drilldown_22_20_22stock_code_20_22_20_22100004_________________________22" display="100004 - GREASE EXTREME PRESSURE GADUS S2 V220 2/ D180K " xr:uid="{870237B6-66A4-4B94-929C-194ED7DA2E19}"/>
    <hyperlink ref="C1652" location="pronto___22_u_pronto_data_L01_22_20_22drilldown_22_20_22stock_code_20_22_20_22100004_________________________22" display="100004 - GREASE EXTREME PRESSURE GADUS S2 V220 2/ D180K " xr:uid="{848093A2-B2A4-43D2-8306-A44F79BCBA30}"/>
    <hyperlink ref="C1653" location="pronto___22_u_pronto_data_L01_22_20_22drilldown_22_20_22stock_code_20_22_20_22100004_________________________22" display="100004 - GREASE EXTREME PRESSURE GADUS S2 V220 2/ D180K " xr:uid="{C242112E-4070-43A2-9458-CBDE45586BC3}"/>
    <hyperlink ref="C1654" location="pronto___22_u_pronto_data_L01_22_20_22drilldown_22_20_22stock_code_20_22_20_22100004_________________________22" display="100004 - GREASE EXTREME PRESSURE GADUS S2 V220 2/ D180K " xr:uid="{1F4EF103-9EAC-4E91-9A75-026D885D6CE2}"/>
    <hyperlink ref="C1655" location="pronto___22_u_pronto_data_L01_22_20_22drilldown_22_20_22stock_code_20_22_20_22100004_________________________22" display="100004 - GREASE EXTREME PRESSURE GADUS S2 V220 2/ D180K " xr:uid="{982DF445-9910-4155-AA9F-61DF6D558E9F}"/>
    <hyperlink ref="C1656" location="pronto___22_u_pronto_data_L01_22_20_22drilldown_22_20_22stock_code_20_22_20_22100004_________________________22" display="100004 - GREASE EXTREME PRESSURE GADUS S2 V220 2/ D180K " xr:uid="{D3AECEFB-BA0B-4B18-B75F-546EC7AEC571}"/>
    <hyperlink ref="C1657" location="pronto___22_u_pronto_data_L01_22_20_22drilldown_22_20_22stock_code_20_22_20_22100004_________________________22" display="100004 - GREASE EXTREME PRESSURE GADUS S2 V220 2/ D180K " xr:uid="{711CF5B1-BE43-450A-9AB3-C712DC908CB4}"/>
    <hyperlink ref="C1658" location="pronto___22_u_pronto_data_L01_22_20_22drilldown_22_20_22stock_code_20_22_20_22100004_________________________22" display="100004 - GREASE EXTREME PRESSURE GADUS S2 V220 2/ D180K " xr:uid="{DCBB9239-1FFE-4E23-82DC-42E7E2B0B245}"/>
    <hyperlink ref="C1659" location="pronto___22_u_pronto_data_L01_22_20_22drilldown_22_20_22stock_code_20_22_20_22100004_________________________22" display="100004 - GREASE EXTREME PRESSURE GADUS S2 V220 2/ D180K " xr:uid="{CD8838D1-62C7-4F32-92F2-8322AB84587F}"/>
    <hyperlink ref="C1660" location="pronto___22_u_pronto_data_L01_22_20_22drilldown_22_20_22stock_code_20_22_20_22100004_________________________22" display="100004 - GREASE EXTREME PRESSURE GADUS S2 V220 2/ D180K " xr:uid="{E595324F-B6D4-4DC1-A38F-112771D5E5BA}"/>
    <hyperlink ref="C1661" location="pronto___22_u_pronto_data_L01_22_20_22drilldown_22_20_22stock_code_20_22_20_22100004_________________________22" display="100004 - GREASE EXTREME PRESSURE GADUS S2 V220 2/ D180K " xr:uid="{849EDEA9-8E22-4CD1-904F-35B28CF335B0}"/>
    <hyperlink ref="C1662" location="pronto___22_u_pronto_data_L01_22_20_22drilldown_22_20_22stock_code_20_22_20_22100004_________________________22" display="100004 - GREASE EXTREME PRESSURE GADUS S2 V220 2/ D180K " xr:uid="{A5B10E4E-628F-434D-9067-C4C1DFEED46B}"/>
    <hyperlink ref="C1663" location="pronto___22_u_pronto_data_L01_22_20_22drilldown_22_20_22stock_code_20_22_20_22100004_________________________22" display="100004 - GREASE EXTREME PRESSURE GADUS S2 V220 2/ D180K " xr:uid="{C808AC03-41F7-42CE-B68B-703F171BDDE8}"/>
    <hyperlink ref="C1664" location="pronto___22_u_pronto_data_L01_22_20_22drilldown_22_20_22stock_code_20_22_20_22100004_________________________22" display="100004 - GREASE EXTREME PRESSURE GADUS S2 V220 2/ D180K " xr:uid="{D4E5FF1F-8182-4A90-BB43-1928A58C6603}"/>
    <hyperlink ref="C1665" location="pronto___22_u_pronto_data_L01_22_20_22drilldown_22_20_22stock_code_20_22_20_22100004_________________________22" display="100004 - GREASE EXTREME PRESSURE GADUS S2 V220 2/ D180K " xr:uid="{46FE5C1F-73BB-4B2C-9F42-834FFD91D7F9}"/>
    <hyperlink ref="C1666" location="pronto___22_u_pronto_data_L01_22_20_22drilldown_22_20_22stock_code_20_22_20_22100004_________________________22" display="100004 - GREASE EXTREME PRESSURE GADUS S2 V220 2/ D180K " xr:uid="{89E6467D-04D5-4120-9199-8C4DCBBE5A89}"/>
    <hyperlink ref="C1667" location="pronto___22_u_pronto_data_L01_22_20_22drilldown_22_20_22stock_code_20_22_20_22100004_________________________22" display="100004 - GREASE EXTREME PRESSURE GADUS S2 V220 2/ D180K " xr:uid="{4A937DB1-85A4-4287-AEBA-CCA2F6A77B65}"/>
    <hyperlink ref="C1668" location="pronto___22_u_pronto_data_L01_22_20_22drilldown_22_20_22stock_code_20_22_20_22100004_________________________22" display="100004 - GREASE EXTREME PRESSURE GADUS S2 V220 2/ D180K " xr:uid="{9A03BE39-4B08-4E2F-A42B-DA92A3259268}"/>
    <hyperlink ref="C1669" location="pronto___22_u_pronto_data_L01_22_20_22drilldown_22_20_22stock_code_20_22_20_22100004_________________________22" display="100004 - GREASE EXTREME PRESSURE GADUS S2 V220 2/ D180K " xr:uid="{0B2A1D9D-0E38-4C39-BFA7-FCCAE57A889D}"/>
    <hyperlink ref="C1670" location="pronto___22_u_pronto_data_L01_22_20_22drilldown_22_20_22stock_code_20_22_20_22100004_________________________22" display="100004 - GREASE EXTREME PRESSURE GADUS S2 V220 2/ D180K " xr:uid="{9CCE5B87-6012-4AAF-A0D1-08FB80A6BA54}"/>
    <hyperlink ref="C1671" location="pronto___22_u_pronto_data_L01_22_20_22drilldown_22_20_22stock_code_20_22_20_22100004_________________________22" display="100004 - GREASE EXTREME PRESSURE GADUS S2 V220 2/ D180K " xr:uid="{CD5C8F70-D235-48FF-9C4A-D5B46A0F41FD}"/>
    <hyperlink ref="C1672" location="pronto___22_u_pronto_data_L01_22_20_22drilldown_22_20_22stock_code_20_22_20_22100004_________________________22" display="100004 - GREASE EXTREME PRESSURE GADUS S2 V220 2/ D180K " xr:uid="{39C2E63C-DBDF-4175-BE3A-AF995122A60A}"/>
    <hyperlink ref="C1673" location="pronto___22_u_pronto_data_L01_22_20_22drilldown_22_20_22stock_code_20_22_20_22100004_________________________22" display="100004 - GREASE EXTREME PRESSURE GADUS S2 V220 2/ D180K " xr:uid="{1AD6AE9D-37C4-4E53-9C1A-89FFEB4A9616}"/>
    <hyperlink ref="C1674" location="pronto___22_u_pronto_data_L01_22_20_22drilldown_22_20_22stock_code_20_22_20_22100004_________________________22" display="100004 - GREASE EXTREME PRESSURE GADUS S2 V220 2/ D180K " xr:uid="{A5425591-316A-44D3-B939-05276BD82872}"/>
    <hyperlink ref="C1675" location="pronto___22_u_pronto_data_L01_22_20_22drilldown_22_20_22stock_code_20_22_20_22100004_________________________22" display="100004 - GREASE EXTREME PRESSURE GADUS S2 V220 2/ D180K " xr:uid="{4E357A0A-8FA9-486C-9C6D-A711988C55D8}"/>
    <hyperlink ref="C1676" location="pronto___22_u_pronto_data_L01_22_20_22drilldown_22_20_22stock_code_20_22_20_22100004_________________________22" display="100004 - GREASE EXTREME PRESSURE GADUS S2 V220 2/ D180K " xr:uid="{ECF40144-D0E8-450C-95ED-702FD5F0B399}"/>
    <hyperlink ref="C1677" location="pronto___22_u_pronto_data_L01_22_20_22drilldown_22_20_22stock_code_20_22_20_22100004_________________________22" display="100004 - GREASE EXTREME PRESSURE GADUS S2 V220 2/ D180K " xr:uid="{696AFE95-B071-4F1E-8586-8FB539350584}"/>
    <hyperlink ref="C1678" location="pronto___22_u_pronto_data_L01_22_20_22drilldown_22_20_22stock_code_20_22_20_22100004_________________________22" display="100004 - GREASE EXTREME PRESSURE GADUS S2 V220 2/ D180K " xr:uid="{C553BE51-17C8-416A-AB7C-088E3CCE8CBF}"/>
    <hyperlink ref="C1679" location="pronto___22_u_pronto_data_L01_22_20_22drilldown_22_20_22stock_code_20_22_20_22100004_________________________22" display="100004 - GREASE EXTREME PRESSURE GADUS S2 V220 2/ D180K " xr:uid="{4D2C313F-9906-4C09-BB32-87E7A842FEAF}"/>
    <hyperlink ref="C1680" location="pronto___22_u_pronto_data_L01_22_20_22drilldown_22_20_22stock_code_20_22_20_22100004_________________________22" display="100004 - GREASE EXTREME PRESSURE GADUS S2 V220 2/ D180K " xr:uid="{A539DE69-C1E6-4231-85A8-7A1A1BAEE6C5}"/>
    <hyperlink ref="C1681" location="pronto___22_u_pronto_data_L01_22_20_22drilldown_22_20_22stock_code_20_22_20_22100004_________________________22" display="100004 - GREASE EXTREME PRESSURE GADUS S2 V220 2/ D180K " xr:uid="{3AF53FB4-4E42-42A0-BFDF-C243C2E4C381}"/>
    <hyperlink ref="C1682" location="pronto___22_u_pronto_data_L01_22_20_22drilldown_22_20_22stock_code_20_22_20_22100004_________________________22" display="100004 - GREASE EXTREME PRESSURE GADUS S2 V220 2/ D180K " xr:uid="{52FEF78C-0C56-46C3-B589-B329FD9BD5E0}"/>
    <hyperlink ref="C1683" location="pronto___22_u_pronto_data_L01_22_20_22drilldown_22_20_22stock_code_20_22_20_22100004_________________________22" display="100004 - GREASE EXTREME PRESSURE GADUS S2 V220 2/ D180K " xr:uid="{2111A531-F46C-4D0A-B503-BF92C4C81DD3}"/>
    <hyperlink ref="C1636" location="pronto___22_u_pronto_data_L01_22_20_22drilldown_22_20_22stock_code_20_22_20_22100087_________________________22" display="100087 - OIL GEAR SPIRAX S2 ALS 90 20L T DIFF OIL " xr:uid="{3A89B3FF-EC25-4C46-A2E2-BAA80C90F6C1}"/>
    <hyperlink ref="C1637" location="pronto___22_u_pronto_data_L01_22_20_22drilldown_22_20_22stock_code_20_22_20_22100087_________________________22" display="100087 - OIL GEAR SPIRAX S2 ALS 90 20L T DIFF OIL " xr:uid="{17A27AF1-C82A-4B8B-9A2C-5F467AE99ECB}"/>
    <hyperlink ref="C1638" location="pronto___22_u_pronto_data_L01_22_20_22drilldown_22_20_22stock_code_20_22_20_22100087_________________________22" display="100087 - OIL GEAR SPIRAX S2 ALS 90 20L T DIFF OIL " xr:uid="{0A20BE16-CADD-41B3-BAC4-7A1385B9D34A}"/>
    <hyperlink ref="C1639" location="pronto___22_u_pronto_data_L01_22_20_22drilldown_22_20_22stock_code_20_22_20_22100087_________________________22" display="100087 - OIL GEAR SPIRAX S2 ALS 90 20L T DIFF OIL " xr:uid="{2EA4593E-8D5E-471F-99CC-2EE0CA7B6734}"/>
    <hyperlink ref="C1640" location="pronto___22_u_pronto_data_L01_22_20_22drilldown_22_20_22stock_code_20_22_20_22100087_________________________22" display="100087 - OIL GEAR SPIRAX S2 ALS 90 20L T DIFF OIL " xr:uid="{DA1F9599-1F29-44E3-92B6-8063E16F9CAF}"/>
    <hyperlink ref="C1641" location="pronto___22_u_pronto_data_L01_22_20_22drilldown_22_20_22stock_code_20_22_20_22100087_________________________22" display="100087 - OIL GEAR SPIRAX S2 ALS 90 20L T DIFF OIL " xr:uid="{A4685C24-CA74-440B-9DCA-49F9849D34B6}"/>
    <hyperlink ref="C1539" location="pronto___22_u_pronto_data_L01_22_20_22drilldown_22_20_22stock_code_20_22_20_22100330_________________________22" display="100330 - OIL, GEAR, OMALA S4 GXV PLUS 320, 20L " xr:uid="{83E852B9-A551-474E-92FF-59312EFC1CF7}"/>
    <hyperlink ref="C1540" location="pronto___22_u_pronto_data_L01_22_20_22drilldown_22_20_22stock_code_20_22_20_22100330_________________________22" display="100330 - OIL, GEAR, OMALA S4 GXV PLUS 320, 20L " xr:uid="{29AE3BDB-5510-4848-8113-F8D13AD9D584}"/>
    <hyperlink ref="C1541" location="pronto___22_u_pronto_data_L01_22_20_22drilldown_22_20_22stock_code_20_22_20_22100330_________________________22" display="100330 - OIL, GEAR, OMALA S4 GXV PLUS 320, 20L " xr:uid="{BC28AA53-27DD-4D75-A3C0-DD8F7410861F}"/>
    <hyperlink ref="C1542" location="pronto___22_u_pronto_data_L01_22_20_22drilldown_22_20_22stock_code_20_22_20_22100330_________________________22" display="100330 - OIL, GEAR, OMALA S4 GXV PLUS 320, 20L " xr:uid="{BB575857-5C92-49CC-81A2-921B518916BD}"/>
    <hyperlink ref="C1543" location="pronto___22_u_pronto_data_L01_22_20_22drilldown_22_20_22stock_code_20_22_20_22100330_________________________22" display="100330 - OIL, GEAR, OMALA S4 GXV PLUS 320, 20L " xr:uid="{5E2CF48B-B8BC-41D3-B6C4-1725C8897D38}"/>
    <hyperlink ref="C1544" location="pronto___22_u_pronto_data_L01_22_20_22drilldown_22_20_22stock_code_20_22_20_22100330_________________________22" display="100330 - OIL, GEAR, OMALA S4 GXV PLUS 320, 20L " xr:uid="{05D47036-3A85-4708-AE82-7CE6606EB189}"/>
    <hyperlink ref="C1545" location="pronto___22_u_pronto_data_L01_22_20_22drilldown_22_20_22stock_code_20_22_20_22100330_________________________22" display="100330 - OIL, GEAR, OMALA S4 GXV PLUS 320, 20L " xr:uid="{C8526262-1AE0-44F7-8E59-5223D6DB1284}"/>
    <hyperlink ref="C1546" location="pronto___22_u_pronto_data_L01_22_20_22drilldown_22_20_22stock_code_20_22_20_22100330_________________________22" display="100330 - OIL, GEAR, OMALA S4 GXV PLUS 320, 20L " xr:uid="{8612A5EC-AA6A-4F77-BD1C-A7989ADB4274}"/>
    <hyperlink ref="C1547" location="pronto___22_u_pronto_data_L01_22_20_22drilldown_22_20_22stock_code_20_22_20_22100330_________________________22" display="100330 - OIL, GEAR, OMALA S4 GXV PLUS 320, 20L " xr:uid="{72579CE7-FF3F-4FDE-959C-515D86BC4967}"/>
    <hyperlink ref="C1548" location="pronto___22_u_pronto_data_L01_22_20_22drilldown_22_20_22stock_code_20_22_20_22100330_________________________22" display="100330 - OIL, GEAR, OMALA S4 GXV PLUS 320, 20L " xr:uid="{494FBB14-2E16-4F47-9D77-B5866113ADCC}"/>
    <hyperlink ref="C1549" location="pronto___22_u_pronto_data_L01_22_20_22drilldown_22_20_22stock_code_20_22_20_22100330_________________________22" display="100330 - OIL, GEAR, OMALA S4 GXV PLUS 320, 20L " xr:uid="{74C6DF9F-1326-4D68-839F-A6E2E0CEB8B4}"/>
    <hyperlink ref="C1550" location="pronto___22_u_pronto_data_L01_22_20_22drilldown_22_20_22stock_code_20_22_20_22100330_________________________22" display="100330 - OIL, GEAR, OMALA S4 GXV PLUS 320, 20L " xr:uid="{A7877F2B-9090-472E-86C9-5DDFA5921B10}"/>
    <hyperlink ref="C1551" location="pronto___22_u_pronto_data_L01_22_20_22drilldown_22_20_22stock_code_20_22_20_22100330_________________________22" display="100330 - OIL, GEAR, OMALA S4 GXV PLUS 320, 20L " xr:uid="{56969345-E921-418E-83CE-65687AC11F8E}"/>
    <hyperlink ref="C1552" location="pronto___22_u_pronto_data_L01_22_20_22drilldown_22_20_22stock_code_20_22_20_22100330_________________________22" display="100330 - OIL, GEAR, OMALA S4 GXV PLUS 320, 20L " xr:uid="{C50A6FC5-51AD-4B99-8633-817FF0B014F7}"/>
    <hyperlink ref="C1553" location="pronto___22_u_pronto_data_L01_22_20_22drilldown_22_20_22stock_code_20_22_20_22100330_________________________22" display="100330 - OIL, GEAR, OMALA S4 GXV PLUS 320, 20L " xr:uid="{E1D90B34-C90B-47EA-B239-B3CD1B6C0149}"/>
    <hyperlink ref="C1554" location="pronto___22_u_pronto_data_L01_22_20_22drilldown_22_20_22stock_code_20_22_20_22100330_________________________22" display="100330 - OIL, GEAR, OMALA S4 GXV PLUS 320, 20L " xr:uid="{2B9C3974-FA30-462B-A4B7-3E00E128074A}"/>
    <hyperlink ref="C1555" location="pronto___22_u_pronto_data_L01_22_20_22drilldown_22_20_22stock_code_20_22_20_22100330_________________________22" display="100330 - OIL, GEAR, OMALA S4 GXV PLUS 320, 20L " xr:uid="{CFE5CAFE-A6B3-4C95-858E-5C66900EC7C1}"/>
    <hyperlink ref="C1556" location="pronto___22_u_pronto_data_L01_22_20_22drilldown_22_20_22stock_code_20_22_20_22100330_________________________22" display="100330 - OIL, GEAR, OMALA S4 GXV PLUS 320, 20L " xr:uid="{6D5068FE-D18E-4B3E-8559-0085DF3364BB}"/>
    <hyperlink ref="C1557" location="pronto___22_u_pronto_data_L01_22_20_22drilldown_22_20_22stock_code_20_22_20_22100330_________________________22" display="100330 - OIL, GEAR, OMALA S4 GXV PLUS 320, 20L " xr:uid="{92E2BFC0-88F8-4F07-98C4-7EE41623506B}"/>
    <hyperlink ref="C1558" location="pronto___22_u_pronto_data_L01_22_20_22drilldown_22_20_22stock_code_20_22_20_22100330_________________________22" display="100330 - OIL, GEAR, OMALA S4 GXV PLUS 320, 20L " xr:uid="{81733D3C-BF0B-4BE3-BF2A-9EB1E269C97E}"/>
    <hyperlink ref="C1559" location="pronto___22_u_pronto_data_L01_22_20_22drilldown_22_20_22stock_code_20_22_20_22100330_________________________22" display="100330 - OIL, GEAR, OMALA S4 GXV PLUS 320, 20L " xr:uid="{51D4DDE0-74C3-4075-AD4B-3022827E3E67}"/>
    <hyperlink ref="C1560" location="pronto___22_u_pronto_data_L01_22_20_22drilldown_22_20_22stock_code_20_22_20_22100330_________________________22" display="100330 - OIL, GEAR, OMALA S4 GXV PLUS 320, 20L " xr:uid="{72517166-D5CC-4178-88C9-E78BCC6BD414}"/>
    <hyperlink ref="C1561" location="pronto___22_u_pronto_data_L01_22_20_22drilldown_22_20_22stock_code_20_22_20_22100330_________________________22" display="100330 - OIL, GEAR, OMALA S4 GXV PLUS 320, 20L " xr:uid="{52B9D450-6290-4CA7-8FC2-5DEBF554E518}"/>
    <hyperlink ref="C1562" location="pronto___22_u_pronto_data_L01_22_20_22drilldown_22_20_22stock_code_20_22_20_22100330_________________________22" display="100330 - OIL, GEAR, OMALA S4 GXV PLUS 320, 20L " xr:uid="{7A20EFF9-5FC5-41B2-889A-04F07BB0C7D6}"/>
    <hyperlink ref="C1563" location="pronto___22_u_pronto_data_L01_22_20_22drilldown_22_20_22stock_code_20_22_20_22100330_________________________22" display="100330 - OIL, GEAR, OMALA S4 GXV PLUS 320, 20L " xr:uid="{7B1A39B3-F8A1-48C4-93CC-3D60BD789B46}"/>
    <hyperlink ref="C1564" location="pronto___22_u_pronto_data_L01_22_20_22drilldown_22_20_22stock_code_20_22_20_22100330_________________________22" display="100330 - OIL, GEAR, OMALA S4 GXV PLUS 320, 20L " xr:uid="{F8D77E25-BB09-41BE-85F1-34B9AED3132C}"/>
    <hyperlink ref="C1565" location="pronto___22_u_pronto_data_L01_22_20_22drilldown_22_20_22stock_code_20_22_20_22100330_________________________22" display="100330 - OIL, GEAR, OMALA S4 GXV PLUS 320, 20L " xr:uid="{92656D20-923B-4590-B55F-3D6D42E9333C}"/>
    <hyperlink ref="C1566" location="pronto___22_u_pronto_data_L01_22_20_22drilldown_22_20_22stock_code_20_22_20_22100330_________________________22" display="100330 - OIL, GEAR, OMALA S4 GXV PLUS 320, 20L " xr:uid="{66F51648-0E79-45C3-B852-B4980A886506}"/>
    <hyperlink ref="C1567" location="pronto___22_u_pronto_data_L01_22_20_22drilldown_22_20_22stock_code_20_22_20_22100330_________________________22" display="100330 - OIL, GEAR, OMALA S4 GXV PLUS 320, 20L " xr:uid="{497C98BC-5317-442D-9A82-53201DC2A3D8}"/>
    <hyperlink ref="C1568" location="pronto___22_u_pronto_data_L01_22_20_22drilldown_22_20_22stock_code_20_22_20_22100330_________________________22" display="100330 - OIL, GEAR, OMALA S4 GXV PLUS 320, 20L " xr:uid="{D7983BAA-8C38-48B8-838C-FC83E6C7908A}"/>
    <hyperlink ref="C1569" location="pronto___22_u_pronto_data_L01_22_20_22drilldown_22_20_22stock_code_20_22_20_22100330_________________________22" display="100330 - OIL, GEAR, OMALA S4 GXV PLUS 320, 20L " xr:uid="{755CD681-37CC-433B-903E-F3EA0D912057}"/>
    <hyperlink ref="C1570" location="pronto___22_u_pronto_data_L01_22_20_22drilldown_22_20_22stock_code_20_22_20_22100330_________________________22" display="100330 - OIL, GEAR, OMALA S4 GXV PLUS 320, 20L " xr:uid="{29FC830D-AE21-4BC3-871E-D15C6F9B1619}"/>
    <hyperlink ref="C1571" location="pronto___22_u_pronto_data_L01_22_20_22drilldown_22_20_22stock_code_20_22_20_22100330_________________________22" display="100330 - OIL, GEAR, OMALA S4 GXV PLUS 320, 20L " xr:uid="{04966D10-B3BF-48EA-804C-79B49A33BB41}"/>
    <hyperlink ref="C1572" location="pronto___22_u_pronto_data_L01_22_20_22drilldown_22_20_22stock_code_20_22_20_22100330_________________________22" display="100330 - OIL, GEAR, OMALA S4 GXV PLUS 320, 20L " xr:uid="{7FFB1858-F9C1-4E8C-A9EF-51A1695844B8}"/>
    <hyperlink ref="C1573" location="pronto___22_u_pronto_data_L01_22_20_22drilldown_22_20_22stock_code_20_22_20_22100330_________________________22" display="100330 - OIL, GEAR, OMALA S4 GXV PLUS 320, 20L " xr:uid="{89F4DF4B-794D-4470-8B90-61A0CCEAC7A8}"/>
    <hyperlink ref="C1574" location="pronto___22_u_pronto_data_L01_22_20_22drilldown_22_20_22stock_code_20_22_20_22100330_________________________22" display="100330 - OIL, GEAR, OMALA S4 GXV PLUS 320, 20L " xr:uid="{4931FA57-4D69-4012-AD19-C17A51100344}"/>
    <hyperlink ref="C1575" location="pronto___22_u_pronto_data_L01_22_20_22drilldown_22_20_22stock_code_20_22_20_22100330_________________________22" display="100330 - OIL, GEAR, OMALA S4 GXV PLUS 320, 20L " xr:uid="{7A83CA20-02D0-4BA4-91FA-DC7FC680A2D3}"/>
    <hyperlink ref="C1576" location="pronto___22_u_pronto_data_L01_22_20_22drilldown_22_20_22stock_code_20_22_20_22100330_________________________22" display="100330 - OIL, GEAR, OMALA S4 GXV PLUS 320, 20L " xr:uid="{486EFD12-F6BF-4B70-96DE-A309273832B6}"/>
    <hyperlink ref="C1577" location="pronto___22_u_pronto_data_L01_22_20_22drilldown_22_20_22stock_code_20_22_20_22100330_________________________22" display="100330 - OIL, GEAR, OMALA S4 GXV PLUS 320, 20L " xr:uid="{985DF804-B82B-4F78-9376-D8BF885650AB}"/>
    <hyperlink ref="C1578" location="pronto___22_u_pronto_data_L01_22_20_22drilldown_22_20_22stock_code_20_22_20_22100330_________________________22" display="100330 - OIL, GEAR, OMALA S4 GXV PLUS 320, 20L " xr:uid="{2B267DBA-E522-4D28-A588-34AAD180F827}"/>
    <hyperlink ref="C1579" location="pronto___22_u_pronto_data_L01_22_20_22drilldown_22_20_22stock_code_20_22_20_22100330_________________________22" display="100330 - OIL, GEAR, OMALA S4 GXV PLUS 320, 20L " xr:uid="{32190CA9-4B6B-4B98-B805-E6E281763388}"/>
    <hyperlink ref="C1580" location="pronto___22_u_pronto_data_L01_22_20_22drilldown_22_20_22stock_code_20_22_20_22100330_________________________22" display="100330 - OIL, GEAR, OMALA S4 GXV PLUS 320, 20L " xr:uid="{33B2ADBB-6835-4BEA-B657-2811B6BE7EC1}"/>
    <hyperlink ref="C1581" location="pronto___22_u_pronto_data_L01_22_20_22drilldown_22_20_22stock_code_20_22_20_22100330_________________________22" display="100330 - OIL, GEAR, OMALA S4 GXV PLUS 320, 20L " xr:uid="{DB5EB407-2822-42DD-8E32-1F95F0AA2D5C}"/>
    <hyperlink ref="C1582" location="pronto___22_u_pronto_data_L01_22_20_22drilldown_22_20_22stock_code_20_22_20_22100330_________________________22" display="100330 - OIL, GEAR, OMALA S4 GXV PLUS 320, 20L " xr:uid="{CDF06DFE-BFA1-4ED9-8B05-135FC899C39D}"/>
    <hyperlink ref="C1583" location="pronto___22_u_pronto_data_L01_22_20_22drilldown_22_20_22stock_code_20_22_20_22100330_________________________22" display="100330 - OIL, GEAR, OMALA S4 GXV PLUS 320, 20L " xr:uid="{C975AD3B-20E0-4596-8036-431F80A47FB6}"/>
    <hyperlink ref="C1584" location="pronto___22_u_pronto_data_L01_22_20_22drilldown_22_20_22stock_code_20_22_20_22100330_________________________22" display="100330 - OIL, GEAR, OMALA S4 GXV PLUS 320, 20L " xr:uid="{1CA4BB79-C423-4134-B5F6-DBF47B09895A}"/>
    <hyperlink ref="C1585" location="pronto___22_u_pronto_data_L01_22_20_22drilldown_22_20_22stock_code_20_22_20_22100330_________________________22" display="100330 - OIL, GEAR, OMALA S4 GXV PLUS 320, 20L " xr:uid="{885B685B-9C67-4E4E-8149-5A543FB959CF}"/>
    <hyperlink ref="C1586" location="pronto___22_u_pronto_data_L01_22_20_22drilldown_22_20_22stock_code_20_22_20_22100330_________________________22" display="100330 - OIL, GEAR, OMALA S4 GXV PLUS 320, 20L " xr:uid="{B4024F9A-4F6E-40D4-9284-DCFF415011DF}"/>
    <hyperlink ref="C1587" location="pronto___22_u_pronto_data_L01_22_20_22drilldown_22_20_22stock_code_20_22_20_22100330_________________________22" display="100330 - OIL, GEAR, OMALA S4 GXV PLUS 320, 20L " xr:uid="{7C53C64F-7DC6-4170-B06A-94F9EB7DA8C7}"/>
    <hyperlink ref="C1588" location="pronto___22_u_pronto_data_L01_22_20_22drilldown_22_20_22stock_code_20_22_20_22100330_________________________22" display="100330 - OIL, GEAR, OMALA S4 GXV PLUS 320, 20L " xr:uid="{5954BA10-9D7E-42A7-AF8D-253EC0F2DAFC}"/>
    <hyperlink ref="C1589" location="pronto___22_u_pronto_data_L01_22_20_22drilldown_22_20_22stock_code_20_22_20_22100330_________________________22" display="100330 - OIL, GEAR, OMALA S4 GXV PLUS 320, 20L " xr:uid="{92F7AAC6-F53A-402F-AF7B-135750EA6C2E}"/>
    <hyperlink ref="C1590" location="pronto___22_u_pronto_data_L01_22_20_22drilldown_22_20_22stock_code_20_22_20_22100330_________________________22" display="100330 - OIL, GEAR, OMALA S4 GXV PLUS 320, 20L " xr:uid="{AD1E8AC5-06D4-4D86-A407-14A936E439FB}"/>
    <hyperlink ref="C1591" location="pronto___22_u_pronto_data_L01_22_20_22drilldown_22_20_22stock_code_20_22_20_22100330_________________________22" display="100330 - OIL, GEAR, OMALA S4 GXV PLUS 320, 20L " xr:uid="{E90F199F-E918-4465-82CE-A6A33535A6E3}"/>
    <hyperlink ref="C1592" location="pronto___22_u_pronto_data_L01_22_20_22drilldown_22_20_22stock_code_20_22_20_22100330_________________________22" display="100330 - OIL, GEAR, OMALA S4 GXV PLUS 320, 20L " xr:uid="{4BCFE9BA-0EFF-4DEC-A850-EEB5276DA2E5}"/>
    <hyperlink ref="C1593" location="pronto___22_u_pronto_data_L01_22_20_22drilldown_22_20_22stock_code_20_22_20_22100330_________________________22" display="100330 - OIL, GEAR, OMALA S4 GXV PLUS 320, 20L " xr:uid="{31A26F85-8B4A-4A9E-8380-01FAD3F9E675}"/>
    <hyperlink ref="C1594" location="pronto___22_u_pronto_data_L01_22_20_22drilldown_22_20_22stock_code_20_22_20_22100330_________________________22" display="100330 - OIL, GEAR, OMALA S4 GXV PLUS 320, 20L " xr:uid="{FE3487E3-E0D2-4DBF-A376-9FCF8E098217}"/>
    <hyperlink ref="C1595" location="pronto___22_u_pronto_data_L01_22_20_22drilldown_22_20_22stock_code_20_22_20_22100330_________________________22" display="100330 - OIL, GEAR, OMALA S4 GXV PLUS 320, 20L " xr:uid="{232A5809-304B-4099-A014-900ADE5C7A93}"/>
    <hyperlink ref="C1596" location="pronto___22_u_pronto_data_L01_22_20_22drilldown_22_20_22stock_code_20_22_20_22100330_________________________22" display="100330 - OIL, GEAR, OMALA S4 GXV PLUS 320, 20L " xr:uid="{6C4C98BA-6624-4840-8FAE-53BC2670703F}"/>
    <hyperlink ref="C1597" location="pronto___22_u_pronto_data_L01_22_20_22drilldown_22_20_22stock_code_20_22_20_22100330_________________________22" display="100330 - OIL, GEAR, OMALA S4 GXV PLUS 320, 20L " xr:uid="{19423CC9-13D7-47D1-9707-0CEBE18AF999}"/>
    <hyperlink ref="C1598" location="pronto___22_u_pronto_data_L01_22_20_22drilldown_22_20_22stock_code_20_22_20_22100330_________________________22" display="100330 - OIL, GEAR, OMALA S4 GXV PLUS 320, 20L " xr:uid="{404082C4-DD5F-41C7-BBCC-CE93250B2B78}"/>
    <hyperlink ref="C1599" location="pronto___22_u_pronto_data_L01_22_20_22drilldown_22_20_22stock_code_20_22_20_22100330_________________________22" display="100330 - OIL, GEAR, OMALA S4 GXV PLUS 320, 20L " xr:uid="{802370CF-CCB9-4FD0-A275-65BDFA95FA9D}"/>
    <hyperlink ref="C1600" location="pronto___22_u_pronto_data_L01_22_20_22drilldown_22_20_22stock_code_20_22_20_22100330_________________________22" display="100330 - OIL, GEAR, OMALA S4 GXV PLUS 320, 20L " xr:uid="{7E84CD3C-ED24-44AD-A7B3-E1A91B8CA7C0}"/>
    <hyperlink ref="C1601" location="pronto___22_u_pronto_data_L01_22_20_22drilldown_22_20_22stock_code_20_22_20_22100330_________________________22" display="100330 - OIL, GEAR, OMALA S4 GXV PLUS 320, 20L " xr:uid="{4734BBB0-5ED9-45FC-AA39-448A2FB1C08E}"/>
    <hyperlink ref="C1602" location="pronto___22_u_pronto_data_L01_22_20_22drilldown_22_20_22stock_code_20_22_20_22100330_________________________22" display="100330 - OIL, GEAR, OMALA S4 GXV PLUS 320, 20L " xr:uid="{F03C391D-86F3-42CA-A7A7-DB93B948C58D}"/>
    <hyperlink ref="C1603" location="pronto___22_u_pronto_data_L01_22_20_22drilldown_22_20_22stock_code_20_22_20_22100330_________________________22" display="100330 - OIL, GEAR, OMALA S4 GXV PLUS 320, 20L " xr:uid="{8E1A6455-6D9C-4043-A911-64EC8A8C3BC6}"/>
    <hyperlink ref="C1604" location="pronto___22_u_pronto_data_L01_22_20_22drilldown_22_20_22stock_code_20_22_20_22100330_________________________22" display="100330 - OIL, GEAR, OMALA S4 GXV PLUS 320, 20L " xr:uid="{7ABC4068-C8D5-48C0-B983-662FE04A4A48}"/>
    <hyperlink ref="C1605" location="pronto___22_u_pronto_data_L01_22_20_22drilldown_22_20_22stock_code_20_22_20_22100330_________________________22" display="100330 - OIL, GEAR, OMALA S4 GXV PLUS 320, 20L " xr:uid="{DB404135-D014-4EF4-8D3A-2F3E44D3A3A9}"/>
    <hyperlink ref="C1606" location="pronto___22_u_pronto_data_L01_22_20_22drilldown_22_20_22stock_code_20_22_20_22100330_________________________22" display="100330 - OIL, GEAR, OMALA S4 GXV PLUS 320, 20L " xr:uid="{CA88D107-2DA4-40DF-B002-19B3F6FF76FE}"/>
    <hyperlink ref="C1607" location="pronto___22_u_pronto_data_L01_22_20_22drilldown_22_20_22stock_code_20_22_20_22100330_________________________22" display="100330 - OIL, GEAR, OMALA S4 GXV PLUS 320, 20L " xr:uid="{DF6CA41B-F5CF-4907-A62D-1A1510048571}"/>
    <hyperlink ref="C1608" location="pronto___22_u_pronto_data_L01_22_20_22drilldown_22_20_22stock_code_20_22_20_22100330_________________________22" display="100330 - OIL, GEAR, OMALA S4 GXV PLUS 320, 20L " xr:uid="{EB63E58C-4EAC-493A-9B1E-C571FCF1A704}"/>
    <hyperlink ref="C1609" location="pronto___22_u_pronto_data_L01_22_20_22drilldown_22_20_22stock_code_20_22_20_22100330_________________________22" display="100330 - OIL, GEAR, OMALA S4 GXV PLUS 320, 20L " xr:uid="{C07184B7-DCA6-4601-AF63-523FDE688F5F}"/>
    <hyperlink ref="C1610" location="pronto___22_u_pronto_data_L01_22_20_22drilldown_22_20_22stock_code_20_22_20_22100330_________________________22" display="100330 - OIL, GEAR, OMALA S4 GXV PLUS 320, 20L " xr:uid="{49066184-9DF3-406F-A7E0-4E2EBCE9DBF1}"/>
    <hyperlink ref="C1611" location="pronto___22_u_pronto_data_L01_22_20_22drilldown_22_20_22stock_code_20_22_20_22100330_________________________22" display="100330 - OIL, GEAR, OMALA S4 GXV PLUS 320, 20L " xr:uid="{306916AC-5718-47A8-887A-A810C724F27D}"/>
    <hyperlink ref="C1612" location="pronto___22_u_pronto_data_L01_22_20_22drilldown_22_20_22stock_code_20_22_20_22100330_________________________22" display="100330 - OIL, GEAR, OMALA S4 GXV PLUS 320, 20L " xr:uid="{45BE3C9B-7116-477C-BECF-116C479E7EE4}"/>
    <hyperlink ref="C1613" location="pronto___22_u_pronto_data_L01_22_20_22drilldown_22_20_22stock_code_20_22_20_22100330_________________________22" display="100330 - OIL, GEAR, OMALA S4 GXV PLUS 320, 20L " xr:uid="{87797922-52C6-46DD-8999-3E11B984D5D2}"/>
    <hyperlink ref="C1614" location="pronto___22_u_pronto_data_L01_22_20_22drilldown_22_20_22stock_code_20_22_20_22100330_________________________22" display="100330 - OIL, GEAR, OMALA S4 GXV PLUS 320, 20L " xr:uid="{14439A4B-A727-4E10-8162-DF83B4147600}"/>
    <hyperlink ref="C1615" location="pronto___22_u_pronto_data_L01_22_20_22drilldown_22_20_22stock_code_20_22_20_22100330_________________________22" display="100330 - OIL, GEAR, OMALA S4 GXV PLUS 320, 20L " xr:uid="{8F446BC9-F889-4B8F-B3D0-F82F037AADB0}"/>
    <hyperlink ref="C1616" location="pronto___22_u_pronto_data_L01_22_20_22drilldown_22_20_22stock_code_20_22_20_22100330_________________________22" display="100330 - OIL, GEAR, OMALA S4 GXV PLUS 320, 20L " xr:uid="{A7BEF214-80A6-4C45-9FD3-6AD2EAD3128A}"/>
    <hyperlink ref="C1617" location="pronto___22_u_pronto_data_L01_22_20_22drilldown_22_20_22stock_code_20_22_20_22100330_________________________22" display="100330 - OIL, GEAR, OMALA S4 GXV PLUS 320, 20L " xr:uid="{3088D76C-61D8-4A9B-A42B-A88C93C1A64F}"/>
    <hyperlink ref="C1618" location="pronto___22_u_pronto_data_L01_22_20_22drilldown_22_20_22stock_code_20_22_20_22100330_________________________22" display="100330 - OIL, GEAR, OMALA S4 GXV PLUS 320, 20L " xr:uid="{0C7BB0AB-EC0B-4B12-84B0-241F5FAE9DC4}"/>
    <hyperlink ref="C1619" location="pronto___22_u_pronto_data_L01_22_20_22drilldown_22_20_22stock_code_20_22_20_22100330_________________________22" display="100330 - OIL, GEAR, OMALA S4 GXV PLUS 320, 20L " xr:uid="{E9FB0AF0-8EB4-4019-BF1A-86A2EDEC485E}"/>
    <hyperlink ref="C1620" location="pronto___22_u_pronto_data_L01_22_20_22drilldown_22_20_22stock_code_20_22_20_22100330_________________________22" display="100330 - OIL, GEAR, OMALA S4 GXV PLUS 320, 20L " xr:uid="{A8F64153-BDC7-4516-A654-5E8CF96DEA83}"/>
    <hyperlink ref="C1621" location="pronto___22_u_pronto_data_L01_22_20_22drilldown_22_20_22stock_code_20_22_20_22100330_________________________22" display="100330 - OIL, GEAR, OMALA S4 GXV PLUS 320, 20L " xr:uid="{9C2F62B0-14AE-443F-AF59-5C1DEBD426A9}"/>
    <hyperlink ref="C1622" location="pronto___22_u_pronto_data_L01_22_20_22drilldown_22_20_22stock_code_20_22_20_22100330_________________________22" display="100330 - OIL, GEAR, OMALA S4 GXV PLUS 320, 20L " xr:uid="{181D7442-4B24-4C32-912C-5B084D094355}"/>
    <hyperlink ref="C1623" location="pronto___22_u_pronto_data_L01_22_20_22drilldown_22_20_22stock_code_20_22_20_22100330_________________________22" display="100330 - OIL, GEAR, OMALA S4 GXV PLUS 320, 20L " xr:uid="{6743CB7B-C912-49D0-9D4F-F3C47AD2E1E2}"/>
    <hyperlink ref="C1624" location="pronto___22_u_pronto_data_L01_22_20_22drilldown_22_20_22stock_code_20_22_20_22100330_________________________22" display="100330 - OIL, GEAR, OMALA S4 GXV PLUS 320, 20L " xr:uid="{72D0FE72-AC02-4188-B68F-2BDCCD65BDB8}"/>
    <hyperlink ref="C1625" location="pronto___22_u_pronto_data_L01_22_20_22drilldown_22_20_22stock_code_20_22_20_22100330_________________________22" display="100330 - OIL, GEAR, OMALA S4 GXV PLUS 320, 20L " xr:uid="{66E037B0-F2D0-491F-9DFF-BC7E882DB4B8}"/>
    <hyperlink ref="C1626" location="pronto___22_u_pronto_data_L01_22_20_22drilldown_22_20_22stock_code_20_22_20_22100330_________________________22" display="100330 - OIL, GEAR, OMALA S4 GXV PLUS 320, 20L " xr:uid="{15C8FBB2-5F30-4D04-B534-78E6C9B24546}"/>
    <hyperlink ref="C1627" location="pronto___22_u_pronto_data_L01_22_20_22drilldown_22_20_22stock_code_20_22_20_22100330_________________________22" display="100330 - OIL, GEAR, OMALA S4 GXV PLUS 320, 20L " xr:uid="{239CB32F-5A79-42BB-9D1A-979AF9458575}"/>
    <hyperlink ref="C1628" location="pronto___22_u_pronto_data_L01_22_20_22drilldown_22_20_22stock_code_20_22_20_22100330_________________________22" display="100330 - OIL, GEAR, OMALA S4 GXV PLUS 320, 20L " xr:uid="{946C177B-6A6C-43D7-A911-79A50AFA49A8}"/>
    <hyperlink ref="C1629" location="pronto___22_u_pronto_data_L01_22_20_22drilldown_22_20_22stock_code_20_22_20_22100330_________________________22" display="100330 - OIL, GEAR, OMALA S4 GXV PLUS 320, 20L " xr:uid="{C8136D36-3B54-4C53-B464-55650FA289E5}"/>
    <hyperlink ref="C1630" location="pronto___22_u_pronto_data_L01_22_20_22drilldown_22_20_22stock_code_20_22_20_22100330_________________________22" display="100330 - OIL, GEAR, OMALA S4 GXV PLUS 320, 20L " xr:uid="{CC4BB501-E62A-4493-ABA8-D8B157A6A1DD}"/>
    <hyperlink ref="C1631" location="pronto___22_u_pronto_data_L01_22_20_22drilldown_22_20_22stock_code_20_22_20_22100330_________________________22" display="100330 - OIL, GEAR, OMALA S4 GXV PLUS 320, 20L " xr:uid="{EFDAEB71-F218-4B79-8FEE-4D11C3949970}"/>
    <hyperlink ref="C1632" location="pronto___22_u_pronto_data_L01_22_20_22drilldown_22_20_22stock_code_20_22_20_22100330_________________________22" display="100330 - OIL, GEAR, OMALA S4 GXV PLUS 320, 20L " xr:uid="{36BA6B29-4C3D-44B5-BC1F-1A76C9512AE0}"/>
    <hyperlink ref="C1633" location="pronto___22_u_pronto_data_L01_22_20_22drilldown_22_20_22stock_code_20_22_20_22100330_________________________22" display="100330 - OIL, GEAR, OMALA S4 GXV PLUS 320, 20L " xr:uid="{DBAADFA3-AF84-46EC-B6FD-21E310BDE717}"/>
    <hyperlink ref="C1634" location="pronto___22_u_pronto_data_L01_22_20_22drilldown_22_20_22stock_code_20_22_20_22100330_________________________22" display="100330 - OIL, GEAR, OMALA S4 GXV PLUS 320, 20L " xr:uid="{1079E12F-0234-486E-A6D0-517DFF183639}"/>
    <hyperlink ref="C1635" location="pronto___22_u_pronto_data_L01_22_20_22drilldown_22_20_22stock_code_20_22_20_22100330_________________________22" display="100330 - OIL, GEAR, OMALA S4 GXV PLUS 320, 20L " xr:uid="{EB70053E-1321-43D2-ADF6-3A3C06092559}"/>
    <hyperlink ref="C1514" location="pronto___22_u_pronto_data_L01_22_20_22drilldown_22_20_22stock_code_20_22_20_22100379_________________________22" display="100379 - OIL, GEAR OMALA S2 GX 320 950L IBC-L " xr:uid="{B81A65D8-AD41-40CC-AFAD-4F40E4A66F9A}"/>
    <hyperlink ref="C1515" location="pronto___22_u_pronto_data_L01_22_20_22drilldown_22_20_22stock_code_20_22_20_22100379_________________________22" display="100379 - OIL, GEAR OMALA S2 GX 320 950L IBC-L " xr:uid="{B6280358-A04F-481F-AFD6-FD9FA86C0129}"/>
    <hyperlink ref="C1516" location="pronto___22_u_pronto_data_L01_22_20_22drilldown_22_20_22stock_code_20_22_20_22100379_________________________22" display="100379 - OIL, GEAR OMALA S2 GX 320 950L IBC-L " xr:uid="{351726F7-3779-426E-BEB5-BD25121D8259}"/>
    <hyperlink ref="C1517" location="pronto___22_u_pronto_data_L01_22_20_22drilldown_22_20_22stock_code_20_22_20_22100379_________________________22" display="100379 - OIL, GEAR OMALA S2 GX 320 950L IBC-L " xr:uid="{304E0628-276C-41A5-BFC3-02AF772E6DCE}"/>
    <hyperlink ref="C1518" location="pronto___22_u_pronto_data_L01_22_20_22drilldown_22_20_22stock_code_20_22_20_22100379_________________________22" display="100379 - OIL, GEAR OMALA S2 GX 320 950L IBC-L " xr:uid="{B515BFD0-05D1-4493-9789-57018EF30635}"/>
    <hyperlink ref="C1519" location="pronto___22_u_pronto_data_L01_22_20_22drilldown_22_20_22stock_code_20_22_20_22100379_________________________22" display="100379 - OIL, GEAR OMALA S2 GX 320 950L IBC-L " xr:uid="{351BF84C-E4F1-44F0-95EF-D840C0E0C9A3}"/>
    <hyperlink ref="C1520" location="pronto___22_u_pronto_data_L01_22_20_22drilldown_22_20_22stock_code_20_22_20_22100379_________________________22" display="100379 - OIL, GEAR OMALA S2 GX 320 950L IBC-L " xr:uid="{0EFDFCD0-EFF3-431B-A5DA-1D4E020E82D3}"/>
    <hyperlink ref="C1521" location="pronto___22_u_pronto_data_L01_22_20_22drilldown_22_20_22stock_code_20_22_20_22100379_________________________22" display="100379 - OIL, GEAR OMALA S2 GX 320 950L IBC-L " xr:uid="{F97ED1CE-755C-4490-91C9-CD90ACD64836}"/>
    <hyperlink ref="C1522" location="pronto___22_u_pronto_data_L01_22_20_22drilldown_22_20_22stock_code_20_22_20_22100379_________________________22" display="100379 - OIL, GEAR OMALA S2 GX 320 950L IBC-L " xr:uid="{34CEBEC0-36BF-4503-83D1-50EA00EAA5DC}"/>
    <hyperlink ref="C1523" location="pronto___22_u_pronto_data_L01_22_20_22drilldown_22_20_22stock_code_20_22_20_22100379_________________________22" display="100379 - OIL, GEAR OMALA S2 GX 320 950L IBC-L " xr:uid="{2FACE598-6115-4BA1-BCE1-DE10D630F01C}"/>
    <hyperlink ref="C1524" location="pronto___22_u_pronto_data_L01_22_20_22drilldown_22_20_22stock_code_20_22_20_22100379_________________________22" display="100379 - OIL, GEAR OMALA S2 GX 320 950L IBC-L " xr:uid="{9E7F945A-3DA5-4F36-9A81-D59DCAE390A7}"/>
    <hyperlink ref="C1525" location="pronto___22_u_pronto_data_L01_22_20_22drilldown_22_20_22stock_code_20_22_20_22100379_________________________22" display="100379 - OIL, GEAR OMALA S2 GX 320 950L IBC-L " xr:uid="{878FFD2B-2657-4FF3-972D-BB9668828859}"/>
    <hyperlink ref="C1526" location="pronto___22_u_pronto_data_L01_22_20_22drilldown_22_20_22stock_code_20_22_20_22100379_________________________22" display="100379 - OIL, GEAR OMALA S2 GX 320 950L IBC-L " xr:uid="{34B2528B-FDAB-48C7-A9AF-BBFD8782120B}"/>
    <hyperlink ref="C1527" location="pronto___22_u_pronto_data_L01_22_20_22drilldown_22_20_22stock_code_20_22_20_22100379_________________________22" display="100379 - OIL, GEAR OMALA S2 GX 320 950L IBC-L " xr:uid="{7E026FCE-6CA2-48EF-BF9A-7EFBC81DACF1}"/>
    <hyperlink ref="C1528" location="pronto___22_u_pronto_data_L01_22_20_22drilldown_22_20_22stock_code_20_22_20_22100379_________________________22" display="100379 - OIL, GEAR OMALA S2 GX 320 950L IBC-L " xr:uid="{F5F76A02-C71C-4EAF-800F-4918D59FE7F3}"/>
    <hyperlink ref="C1529" location="pronto___22_u_pronto_data_L01_22_20_22drilldown_22_20_22stock_code_20_22_20_22100379_________________________22" display="100379 - OIL, GEAR OMALA S2 GX 320 950L IBC-L " xr:uid="{E510461E-59A0-48A3-B3F1-51E5DAB17976}"/>
    <hyperlink ref="C1530" location="pronto___22_u_pronto_data_L01_22_20_22drilldown_22_20_22stock_code_20_22_20_22100379_________________________22" display="100379 - OIL, GEAR OMALA S2 GX 320 950L IBC-L " xr:uid="{C595DB73-75EC-48B7-BD1D-0E0F24DC28A8}"/>
    <hyperlink ref="C1531" location="pronto___22_u_pronto_data_L01_22_20_22drilldown_22_20_22stock_code_20_22_20_22100379_________________________22" display="100379 - OIL, GEAR OMALA S2 GX 320 950L IBC-L " xr:uid="{56F1D3CC-6466-4ECB-9B05-5D7D483C7E92}"/>
    <hyperlink ref="C1532" location="pronto___22_u_pronto_data_L01_22_20_22drilldown_22_20_22stock_code_20_22_20_22100379_________________________22" display="100379 - OIL, GEAR OMALA S2 GX 320 950L IBC-L " xr:uid="{B4FD3CBD-CCD7-4462-8CE6-F6CB31B1A7D6}"/>
    <hyperlink ref="C1533" location="pronto___22_u_pronto_data_L01_22_20_22drilldown_22_20_22stock_code_20_22_20_22100379_________________________22" display="100379 - OIL, GEAR OMALA S2 GX 320 950L IBC-L " xr:uid="{77ECA91B-BD62-4EEB-AA84-9063F4B0E67D}"/>
    <hyperlink ref="C1534" location="pronto___22_u_pronto_data_L01_22_20_22drilldown_22_20_22stock_code_20_22_20_22100379_________________________22" display="100379 - OIL, GEAR OMALA S2 GX 320 950L IBC-L " xr:uid="{51F4D905-CCAF-4F7F-95B0-A517701B3DC7}"/>
    <hyperlink ref="C1535" location="pronto___22_u_pronto_data_L01_22_20_22drilldown_22_20_22stock_code_20_22_20_22100379_________________________22" display="100379 - OIL, GEAR OMALA S2 GX 320 950L IBC-L " xr:uid="{74746C47-C484-4B7F-874F-1D044AFC2736}"/>
    <hyperlink ref="C1536" location="pronto___22_u_pronto_data_L01_22_20_22drilldown_22_20_22stock_code_20_22_20_22100379_________________________22" display="100379 - OIL, GEAR OMALA S2 GX 320 950L IBC-L " xr:uid="{88AAC8CF-82CA-4726-953C-BDBA8DDA358B}"/>
    <hyperlink ref="C1537" location="pronto___22_u_pronto_data_L01_22_20_22drilldown_22_20_22stock_code_20_22_20_22100379_________________________22" display="100379 - OIL, GEAR OMALA S2 GX 320 950L IBC-L " xr:uid="{E2048779-F2DE-464A-9FF3-C6BDD142659E}"/>
    <hyperlink ref="C1538" location="pronto___22_u_pronto_data_L01_22_20_22drilldown_22_20_22stock_code_20_22_20_22100379_________________________22" display="100379 - OIL, GEAR OMALA S2 GX 320 950L IBC-L " xr:uid="{F59657E7-E53E-4309-9825-FABC62E2B190}"/>
    <hyperlink ref="C1512" location="pronto___22_u_pronto_data_L01_22_20_22drilldown_22_20_22stock_code_20_22_20_22100798_________________________22" display="100798 - ACETONE SOLVENT 20L  " xr:uid="{8AD43970-64EF-41DB-BBF0-51C97207C821}"/>
    <hyperlink ref="C1513" location="pronto___22_u_pronto_data_L01_22_20_22drilldown_22_20_22stock_code_20_22_20_22100798_________________________22" display="100798 - ACETONE SOLVENT 20L  " xr:uid="{FB274E00-5B3F-4C5D-B6ED-284D7A3E47E5}"/>
    <hyperlink ref="C1508" location="pronto___22_u_pronto_data_L01_22_20_22drilldown_22_20_22stock_code_20_22_20_22100949_________________________22" display="100949 - POTASSIUM PERMANGANATE LR 500G  " xr:uid="{F1B9EF38-3F0B-4345-AA34-65746DA62F39}"/>
    <hyperlink ref="C1509" location="pronto___22_u_pronto_data_L01_22_20_22drilldown_22_20_22stock_code_20_22_20_22100949_________________________22" display="100949 - POTASSIUM PERMANGANATE LR 500G  " xr:uid="{B39958A2-3ECB-4715-8B19-2E0B8CB8FE4E}"/>
    <hyperlink ref="C1510" location="pronto___22_u_pronto_data_L01_22_20_22drilldown_22_20_22stock_code_20_22_20_22100949_________________________22" display="100949 - POTASSIUM PERMANGANATE LR 500G  " xr:uid="{73866978-22C0-4C03-AB75-4AB462C7A784}"/>
    <hyperlink ref="C1511" location="pronto___22_u_pronto_data_L01_22_20_22drilldown_22_20_22stock_code_20_22_20_22100949_________________________22" display="100949 - POTASSIUM PERMANGANATE LR 500G  " xr:uid="{3C4292C7-CDA9-4A94-BE52-3947B826E4DC}"/>
    <hyperlink ref="C1489" location="pronto___22_u_pronto_data_L01_22_20_22drilldown_22_20_22stock_code_20_22_20_22100991_________________________22" display="100991 - HYDROCHLORIC ACID REAGENT 32% TECHNICAL GRADE 20L DRUM " xr:uid="{B2C32E7B-4586-4C13-97FD-07E20E6CC08D}"/>
    <hyperlink ref="C1490" location="pronto___22_u_pronto_data_L01_22_20_22drilldown_22_20_22stock_code_20_22_20_22100991_________________________22" display="100991 - HYDROCHLORIC ACID REAGENT 32% TECHNICAL GRADE 20L DRUM " xr:uid="{894D93A3-C37D-445B-80AC-FCD0761AE619}"/>
    <hyperlink ref="C1491" location="pronto___22_u_pronto_data_L01_22_20_22drilldown_22_20_22stock_code_20_22_20_22100991_________________________22" display="100991 - HYDROCHLORIC ACID REAGENT 32% TECHNICAL GRADE 20L DRUM " xr:uid="{52A5814E-4E17-46CA-900E-41F3BB1A9063}"/>
    <hyperlink ref="C1492" location="pronto___22_u_pronto_data_L01_22_20_22drilldown_22_20_22stock_code_20_22_20_22100991_________________________22" display="100991 - HYDROCHLORIC ACID REAGENT 32% TECHNICAL GRADE 20L DRUM " xr:uid="{6D6A732F-BBB1-4D92-B213-6F2CDA9E994B}"/>
    <hyperlink ref="C1493" location="pronto___22_u_pronto_data_L01_22_20_22drilldown_22_20_22stock_code_20_22_20_22100991_________________________22" display="100991 - HYDROCHLORIC ACID REAGENT 32% TECHNICAL GRADE 20L DRUM " xr:uid="{6A048FBA-3D42-4142-B864-7ADAD0820D4C}"/>
    <hyperlink ref="C1494" location="pronto___22_u_pronto_data_L01_22_20_22drilldown_22_20_22stock_code_20_22_20_22100991_________________________22" display="100991 - HYDROCHLORIC ACID REAGENT 32% TECHNICAL GRADE 20L DRUM " xr:uid="{E4C80019-7AF1-43B0-9B92-DDD6BACEDA86}"/>
    <hyperlink ref="C1495" location="pronto___22_u_pronto_data_L01_22_20_22drilldown_22_20_22stock_code_20_22_20_22100991_________________________22" display="100991 - HYDROCHLORIC ACID REAGENT 32% TECHNICAL GRADE 20L DRUM " xr:uid="{5298CDDF-7D6B-464F-A21D-C9F5FA053517}"/>
    <hyperlink ref="C1496" location="pronto___22_u_pronto_data_L01_22_20_22drilldown_22_20_22stock_code_20_22_20_22100991_________________________22" display="100991 - HYDROCHLORIC ACID REAGENT 32% TECHNICAL GRADE 20L DRUM " xr:uid="{3281C6C0-DCED-42B7-9F41-0D0B12C9612C}"/>
    <hyperlink ref="C1497" location="pronto___22_u_pronto_data_L01_22_20_22drilldown_22_20_22stock_code_20_22_20_22100991_________________________22" display="100991 - HYDROCHLORIC ACID REAGENT 32% TECHNICAL GRADE 20L DRUM " xr:uid="{FC437CC5-C350-4F50-B126-3049913E79C9}"/>
    <hyperlink ref="C1498" location="pronto___22_u_pronto_data_L01_22_20_22drilldown_22_20_22stock_code_20_22_20_22100991_________________________22" display="100991 - HYDROCHLORIC ACID REAGENT 32% TECHNICAL GRADE 20L DRUM " xr:uid="{971B8907-CA6C-4041-8ED7-F0882AA25ECC}"/>
    <hyperlink ref="C1499" location="pronto___22_u_pronto_data_L01_22_20_22drilldown_22_20_22stock_code_20_22_20_22100991_________________________22" display="100991 - HYDROCHLORIC ACID REAGENT 32% TECHNICAL GRADE 20L DRUM " xr:uid="{33305B4B-E292-493B-8CC0-D5B85B0F33C8}"/>
    <hyperlink ref="C1500" location="pronto___22_u_pronto_data_L01_22_20_22drilldown_22_20_22stock_code_20_22_20_22100991_________________________22" display="100991 - HYDROCHLORIC ACID REAGENT 32% TECHNICAL GRADE 20L DRUM " xr:uid="{1ACE2A35-A32E-4127-BC53-34F7D94C4C41}"/>
    <hyperlink ref="C1501" location="pronto___22_u_pronto_data_L01_22_20_22drilldown_22_20_22stock_code_20_22_20_22100991_________________________22" display="100991 - HYDROCHLORIC ACID REAGENT 32% TECHNICAL GRADE 20L DRUM " xr:uid="{874AA730-F41D-485A-BA64-34604D595A31}"/>
    <hyperlink ref="C1502" location="pronto___22_u_pronto_data_L01_22_20_22drilldown_22_20_22stock_code_20_22_20_22100991_________________________22" display="100991 - HYDROCHLORIC ACID REAGENT 32% TECHNICAL GRADE 20L DRUM " xr:uid="{D5D0CD8A-DB7C-4BCF-8171-601D723F304D}"/>
    <hyperlink ref="C1503" location="pronto___22_u_pronto_data_L01_22_20_22drilldown_22_20_22stock_code_20_22_20_22100991_________________________22" display="100991 - HYDROCHLORIC ACID REAGENT 32% TECHNICAL GRADE 20L DRUM " xr:uid="{DC79B7CC-A104-4CCF-9584-353330ACD6A5}"/>
    <hyperlink ref="C1504" location="pronto___22_u_pronto_data_L01_22_20_22drilldown_22_20_22stock_code_20_22_20_22100991_________________________22" display="100991 - HYDROCHLORIC ACID REAGENT 32% TECHNICAL GRADE 20L DRUM " xr:uid="{AB43DD49-6BBE-4325-8428-F1596E13ECCA}"/>
    <hyperlink ref="C1505" location="pronto___22_u_pronto_data_L01_22_20_22drilldown_22_20_22stock_code_20_22_20_22100991_________________________22" display="100991 - HYDROCHLORIC ACID REAGENT 32% TECHNICAL GRADE 20L DRUM " xr:uid="{BAF9D662-213A-49B7-A5FA-3F171CAABCDE}"/>
    <hyperlink ref="C1506" location="pronto___22_u_pronto_data_L01_22_20_22drilldown_22_20_22stock_code_20_22_20_22100991_________________________22" display="100991 - HYDROCHLORIC ACID REAGENT 32% TECHNICAL GRADE 20L DRUM " xr:uid="{D77007D6-F790-4098-82F0-21F40967F0DA}"/>
    <hyperlink ref="C1507" location="pronto___22_u_pronto_data_L01_22_20_22drilldown_22_20_22stock_code_20_22_20_22100991_________________________22" display="100991 - HYDROCHLORIC ACID REAGENT 32% TECHNICAL GRADE 20L DRUM " xr:uid="{BA240C27-3256-4A3A-A538-35B034A4A2A4}"/>
    <hyperlink ref="C1485" location="pronto___22_u_pronto_data_L01_22_20_22drilldown_22_20_22stock_code_20_22_20_22101036_________________________22" display="101036 - OIL, GEAR, OMALA S4 GX320 209L 209L " xr:uid="{852F20ED-6B95-4BAB-A750-F197BE6C1950}"/>
    <hyperlink ref="C1486" location="pronto___22_u_pronto_data_L01_22_20_22drilldown_22_20_22stock_code_20_22_20_22101036_________________________22" display="101036 - OIL, GEAR, OMALA S4 GX320 209L 209L " xr:uid="{B282E8D2-C4E2-4F6E-81D5-E14AAC612814}"/>
    <hyperlink ref="C1487" location="pronto___22_u_pronto_data_L01_22_20_22drilldown_22_20_22stock_code_20_22_20_22101036_________________________22" display="101036 - OIL, GEAR, OMALA S4 GX320 209L 209L " xr:uid="{635D7314-B41F-44A0-BDDE-AAC1CBD51840}"/>
    <hyperlink ref="C1488" location="pronto___22_u_pronto_data_L01_22_20_22drilldown_22_20_22stock_code_20_22_20_22101036_________________________22" display="101036 - OIL, GEAR, OMALA S4 GX320 209L 209L " xr:uid="{64349880-1AE7-4F5E-A873-88D28466B818}"/>
    <hyperlink ref="C1474" location="pronto___22_u_pronto_data_L01_22_20_22drilldown_22_20_22stock_code_20_22_20_22101241_________________________22" display="101241 - METHYLATED SPIRIT 4 LTR BOTTL E " xr:uid="{4C9DE752-B37D-469C-83D7-7F8FE787E660}"/>
    <hyperlink ref="C1475" location="pronto___22_u_pronto_data_L01_22_20_22drilldown_22_20_22stock_code_20_22_20_22101241_________________________22" display="101241 - METHYLATED SPIRIT 4 LTR BOTTL E " xr:uid="{689933A2-58FF-4877-A553-BFB18FB03539}"/>
    <hyperlink ref="C1476" location="pronto___22_u_pronto_data_L01_22_20_22drilldown_22_20_22stock_code_20_22_20_22101241_________________________22" display="101241 - METHYLATED SPIRIT 4 LTR BOTTL E " xr:uid="{3CB35CF7-ED1C-43CA-A2F1-4EA481D7DEB0}"/>
    <hyperlink ref="C1477" location="pronto___22_u_pronto_data_L01_22_20_22drilldown_22_20_22stock_code_20_22_20_22101241_________________________22" display="101241 - METHYLATED SPIRIT 4 LTR BOTTL E " xr:uid="{680CDCA7-3833-4D83-B8DA-F9C73E651415}"/>
    <hyperlink ref="C1478" location="pronto___22_u_pronto_data_L01_22_20_22drilldown_22_20_22stock_code_20_22_20_22101241_________________________22" display="101241 - METHYLATED SPIRIT 4 LTR BOTTL E " xr:uid="{334241E0-4433-4C68-A5EC-20E0E18D799D}"/>
    <hyperlink ref="C1479" location="pronto___22_u_pronto_data_L01_22_20_22drilldown_22_20_22stock_code_20_22_20_22101241_________________________22" display="101241 - METHYLATED SPIRIT 4 LTR BOTTL E " xr:uid="{BFFCAC55-6D64-4A2E-9359-9D115F72E4BD}"/>
    <hyperlink ref="C1480" location="pronto___22_u_pronto_data_L01_22_20_22drilldown_22_20_22stock_code_20_22_20_22101241_________________________22" display="101241 - METHYLATED SPIRIT 4 LTR BOTTL E " xr:uid="{91BEECA1-BC14-4700-A812-0BCE11BB99FA}"/>
    <hyperlink ref="C1481" location="pronto___22_u_pronto_data_L01_22_20_22drilldown_22_20_22stock_code_20_22_20_22101241_________________________22" display="101241 - METHYLATED SPIRIT 4 LTR BOTTL E " xr:uid="{768B6104-E48C-41CD-AF96-4C0D9BCB9B7F}"/>
    <hyperlink ref="C1482" location="pronto___22_u_pronto_data_L01_22_20_22drilldown_22_20_22stock_code_20_22_20_22101241_________________________22" display="101241 - METHYLATED SPIRIT 4 LTR BOTTL E " xr:uid="{7E9A2645-EA56-4B61-BB85-69D270149DB0}"/>
    <hyperlink ref="C1483" location="pronto___22_u_pronto_data_L01_22_20_22drilldown_22_20_22stock_code_20_22_20_22101241_________________________22" display="101241 - METHYLATED SPIRIT 4 LTR BOTTL E " xr:uid="{3B443383-89AC-4143-80C2-FE63F7594E79}"/>
    <hyperlink ref="C1484" location="pronto___22_u_pronto_data_L01_22_20_22drilldown_22_20_22stock_code_20_22_20_22101241_________________________22" display="101241 - METHYLATED SPIRIT 4 LTR BOTTL E " xr:uid="{E8924ACB-ACD5-4AD5-9FF5-11B6A1683F96}"/>
    <hyperlink ref="C1473" location="pronto___22_u_pronto_data_L01_22_20_22drilldown_22_20_22stock_code_20_22_20_22101307_________________________22" display="101307 - OIL GEAR OMALA S4 WHEEL 680 208LTR GXV (HYPERIA s) " xr:uid="{D60E9BF9-2201-46F8-B25C-95CEA8CD9067}"/>
    <hyperlink ref="C1466" location="pronto___22_u_pronto_data_L01_22_20_22drilldown_22_20_22stock_code_20_22_20_22101399_________________________22" display="101399 - NITRIC ACID 70% AR 2.5L BOTTL E " xr:uid="{3F0402E3-9EDE-4C5F-81BE-A15C085D87DF}"/>
    <hyperlink ref="C1467" location="pronto___22_u_pronto_data_L01_22_20_22drilldown_22_20_22stock_code_20_22_20_22101399_________________________22" display="101399 - NITRIC ACID 70% AR 2.5L BOTTL E " xr:uid="{643550A2-D76C-4015-950C-A35831D16B4F}"/>
    <hyperlink ref="C1468" location="pronto___22_u_pronto_data_L01_22_20_22drilldown_22_20_22stock_code_20_22_20_22101399_________________________22" display="101399 - NITRIC ACID 70% AR 2.5L BOTTL E " xr:uid="{999BA990-DDDD-4C05-B236-A463346F652C}"/>
    <hyperlink ref="C1469" location="pronto___22_u_pronto_data_L01_22_20_22drilldown_22_20_22stock_code_20_22_20_22101399_________________________22" display="101399 - NITRIC ACID 70% AR 2.5L BOTTL E " xr:uid="{EA71828D-F83E-49FA-B9B8-31EC1A23AEB7}"/>
    <hyperlink ref="C1470" location="pronto___22_u_pronto_data_L01_22_20_22drilldown_22_20_22stock_code_20_22_20_22101399_________________________22" display="101399 - NITRIC ACID 70% AR 2.5L BOTTL E " xr:uid="{B4BE78FA-A039-4C5A-A330-9CD119B8F8AA}"/>
    <hyperlink ref="C1471" location="pronto___22_u_pronto_data_L01_22_20_22drilldown_22_20_22stock_code_20_22_20_22101399_________________________22" display="101399 - NITRIC ACID 70% AR 2.5L BOTTL E " xr:uid="{2080BDAE-5069-4A3A-BB31-29794297D74B}"/>
    <hyperlink ref="C1472" location="pronto___22_u_pronto_data_L01_22_20_22drilldown_22_20_22stock_code_20_22_20_22101399_________________________22" display="101399 - NITRIC ACID 70% AR 2.5L BOTTL E " xr:uid="{035A50BF-9079-4920-A878-583A489A0197}"/>
    <hyperlink ref="C1403" location="pronto___22_u_pronto_data_L01_22_20_22drilldown_22_20_22stock_code_20_22_20_22101472_________________________22" display="101472 - GREASE SPECIAL PURPOSE RUBBER PRODUCTS 500G TUB " xr:uid="{02B6C508-873B-4762-BEAD-559C63E42702}"/>
    <hyperlink ref="C1404" location="pronto___22_u_pronto_data_L01_22_20_22drilldown_22_20_22stock_code_20_22_20_22101472_________________________22" display="101472 - GREASE SPECIAL PURPOSE RUBBER PRODUCTS 500G TUB " xr:uid="{5134D5B3-CDB3-4A54-B6C6-03ACB3759D53}"/>
    <hyperlink ref="C1405" location="pronto___22_u_pronto_data_L01_22_20_22drilldown_22_20_22stock_code_20_22_20_22101472_________________________22" display="101472 - GREASE SPECIAL PURPOSE RUBBER PRODUCTS 500G TUB " xr:uid="{50FD0C6D-3FD8-4836-A5F5-6831D16E2ABE}"/>
    <hyperlink ref="C1406" location="pronto___22_u_pronto_data_L01_22_20_22drilldown_22_20_22stock_code_20_22_20_22101472_________________________22" display="101472 - GREASE SPECIAL PURPOSE RUBBER PRODUCTS 500G TUB " xr:uid="{347817B1-C270-45E6-BD7A-1F87CDEEF037}"/>
    <hyperlink ref="C1407" location="pronto___22_u_pronto_data_L01_22_20_22drilldown_22_20_22stock_code_20_22_20_22101472_________________________22" display="101472 - GREASE SPECIAL PURPOSE RUBBER PRODUCTS 500G TUB " xr:uid="{F9D70F39-4BB7-4865-8430-74AB931E7519}"/>
    <hyperlink ref="C1408" location="pronto___22_u_pronto_data_L01_22_20_22drilldown_22_20_22stock_code_20_22_20_22101472_________________________22" display="101472 - GREASE SPECIAL PURPOSE RUBBER PRODUCTS 500G TUB " xr:uid="{18BACE7E-13CD-485A-8AE9-C26BE5834991}"/>
    <hyperlink ref="C1409" location="pronto___22_u_pronto_data_L01_22_20_22drilldown_22_20_22stock_code_20_22_20_22101472_________________________22" display="101472 - GREASE SPECIAL PURPOSE RUBBER PRODUCTS 500G TUB " xr:uid="{9F0C7BA0-8C8F-4FE4-90B6-2840C2D599B5}"/>
    <hyperlink ref="C1410" location="pronto___22_u_pronto_data_L01_22_20_22drilldown_22_20_22stock_code_20_22_20_22101472_________________________22" display="101472 - GREASE SPECIAL PURPOSE RUBBER PRODUCTS 500G TUB " xr:uid="{89C24C8B-5891-4AF8-9C5D-A086FC184965}"/>
    <hyperlink ref="C1411" location="pronto___22_u_pronto_data_L01_22_20_22drilldown_22_20_22stock_code_20_22_20_22101472_________________________22" display="101472 - GREASE SPECIAL PURPOSE RUBBER PRODUCTS 500G TUB " xr:uid="{219D738C-C330-42E3-9813-DE044404E32A}"/>
    <hyperlink ref="C1412" location="pronto___22_u_pronto_data_L01_22_20_22drilldown_22_20_22stock_code_20_22_20_22101472_________________________22" display="101472 - GREASE SPECIAL PURPOSE RUBBER PRODUCTS 500G TUB " xr:uid="{74A08134-783E-42EB-9B9C-D685E3140221}"/>
    <hyperlink ref="C1413" location="pronto___22_u_pronto_data_L01_22_20_22drilldown_22_20_22stock_code_20_22_20_22101472_________________________22" display="101472 - GREASE SPECIAL PURPOSE RUBBER PRODUCTS 500G TUB " xr:uid="{713C0582-2EF5-4A44-834E-89A19AE65238}"/>
    <hyperlink ref="C1414" location="pronto___22_u_pronto_data_L01_22_20_22drilldown_22_20_22stock_code_20_22_20_22101472_________________________22" display="101472 - GREASE SPECIAL PURPOSE RUBBER PRODUCTS 500G TUB " xr:uid="{37014487-B300-45A8-A42B-706B67EBDCA4}"/>
    <hyperlink ref="C1415" location="pronto___22_u_pronto_data_L01_22_20_22drilldown_22_20_22stock_code_20_22_20_22101472_________________________22" display="101472 - GREASE SPECIAL PURPOSE RUBBER PRODUCTS 500G TUB " xr:uid="{54333733-7E0C-4213-8F21-CDD606A4C953}"/>
    <hyperlink ref="C1416" location="pronto___22_u_pronto_data_L01_22_20_22drilldown_22_20_22stock_code_20_22_20_22101472_________________________22" display="101472 - GREASE SPECIAL PURPOSE RUBBER PRODUCTS 500G TUB " xr:uid="{1B800079-AB7F-48B4-9748-62F83392DE72}"/>
    <hyperlink ref="C1417" location="pronto___22_u_pronto_data_L01_22_20_22drilldown_22_20_22stock_code_20_22_20_22101472_________________________22" display="101472 - GREASE SPECIAL PURPOSE RUBBER PRODUCTS 500G TUB " xr:uid="{B4E413D3-2CF7-4F13-B83E-6CBF3F84548E}"/>
    <hyperlink ref="C1418" location="pronto___22_u_pronto_data_L01_22_20_22drilldown_22_20_22stock_code_20_22_20_22101472_________________________22" display="101472 - GREASE SPECIAL PURPOSE RUBBER PRODUCTS 500G TUB " xr:uid="{70BA9AA0-225E-42AE-AEAF-7BFEAF8BD981}"/>
    <hyperlink ref="C1419" location="pronto___22_u_pronto_data_L01_22_20_22drilldown_22_20_22stock_code_20_22_20_22101472_________________________22" display="101472 - GREASE SPECIAL PURPOSE RUBBER PRODUCTS 500G TUB " xr:uid="{439E81B1-B5CA-4D09-8F29-708CFD27615E}"/>
    <hyperlink ref="C1420" location="pronto___22_u_pronto_data_L01_22_20_22drilldown_22_20_22stock_code_20_22_20_22101472_________________________22" display="101472 - GREASE SPECIAL PURPOSE RUBBER PRODUCTS 500G TUB " xr:uid="{4CDFE9BB-C1C1-4131-BDFC-76CBFF12323D}"/>
    <hyperlink ref="C1421" location="pronto___22_u_pronto_data_L01_22_20_22drilldown_22_20_22stock_code_20_22_20_22101472_________________________22" display="101472 - GREASE SPECIAL PURPOSE RUBBER PRODUCTS 500G TUB " xr:uid="{D6A57CF8-11F4-4853-944F-A3AE6F047B68}"/>
    <hyperlink ref="C1422" location="pronto___22_u_pronto_data_L01_22_20_22drilldown_22_20_22stock_code_20_22_20_22101472_________________________22" display="101472 - GREASE SPECIAL PURPOSE RUBBER PRODUCTS 500G TUB " xr:uid="{42636794-8ED5-450F-93BB-72E700D67E63}"/>
    <hyperlink ref="C1423" location="pronto___22_u_pronto_data_L01_22_20_22drilldown_22_20_22stock_code_20_22_20_22101472_________________________22" display="101472 - GREASE SPECIAL PURPOSE RUBBER PRODUCTS 500G TUB " xr:uid="{14E59C1C-6DA9-4E89-9083-1636F5FF9E0E}"/>
    <hyperlink ref="C1424" location="pronto___22_u_pronto_data_L01_22_20_22drilldown_22_20_22stock_code_20_22_20_22101472_________________________22" display="101472 - GREASE SPECIAL PURPOSE RUBBER PRODUCTS 500G TUB " xr:uid="{DE8E85A2-CC12-446B-91B1-5A65B114732F}"/>
    <hyperlink ref="C1425" location="pronto___22_u_pronto_data_L01_22_20_22drilldown_22_20_22stock_code_20_22_20_22101472_________________________22" display="101472 - GREASE SPECIAL PURPOSE RUBBER PRODUCTS 500G TUB " xr:uid="{AC4A69BE-70AD-4EAF-A4F8-F3462DD0705C}"/>
    <hyperlink ref="C1426" location="pronto___22_u_pronto_data_L01_22_20_22drilldown_22_20_22stock_code_20_22_20_22101472_________________________22" display="101472 - GREASE SPECIAL PURPOSE RUBBER PRODUCTS 500G TUB " xr:uid="{A4D8D51F-C1C2-4702-AB24-3876CD87240E}"/>
    <hyperlink ref="C1427" location="pronto___22_u_pronto_data_L01_22_20_22drilldown_22_20_22stock_code_20_22_20_22101472_________________________22" display="101472 - GREASE SPECIAL PURPOSE RUBBER PRODUCTS 500G TUB " xr:uid="{86655112-DBE4-4C62-BDA8-EF1C3978DD53}"/>
    <hyperlink ref="C1428" location="pronto___22_u_pronto_data_L01_22_20_22drilldown_22_20_22stock_code_20_22_20_22101472_________________________22" display="101472 - GREASE SPECIAL PURPOSE RUBBER PRODUCTS 500G TUB " xr:uid="{03049C58-E3A6-406E-962B-2C3602A03089}"/>
    <hyperlink ref="C1429" location="pronto___22_u_pronto_data_L01_22_20_22drilldown_22_20_22stock_code_20_22_20_22101472_________________________22" display="101472 - GREASE SPECIAL PURPOSE RUBBER PRODUCTS 500G TUB " xr:uid="{174D5BE3-B6B6-4BA9-822E-B387E75BA604}"/>
    <hyperlink ref="C1430" location="pronto___22_u_pronto_data_L01_22_20_22drilldown_22_20_22stock_code_20_22_20_22101472_________________________22" display="101472 - GREASE SPECIAL PURPOSE RUBBER PRODUCTS 500G TUB " xr:uid="{BFD09731-A631-4E25-BDD7-25457E69FB69}"/>
    <hyperlink ref="C1431" location="pronto___22_u_pronto_data_L01_22_20_22drilldown_22_20_22stock_code_20_22_20_22101472_________________________22" display="101472 - GREASE SPECIAL PURPOSE RUBBER PRODUCTS 500G TUB " xr:uid="{E748271E-8867-46FE-9D9F-02ABBCC48650}"/>
    <hyperlink ref="C1432" location="pronto___22_u_pronto_data_L01_22_20_22drilldown_22_20_22stock_code_20_22_20_22101472_________________________22" display="101472 - GREASE SPECIAL PURPOSE RUBBER PRODUCTS 500G TUB " xr:uid="{05E57DF2-9FDD-477B-9744-94A34B335A15}"/>
    <hyperlink ref="C1433" location="pronto___22_u_pronto_data_L01_22_20_22drilldown_22_20_22stock_code_20_22_20_22101472_________________________22" display="101472 - GREASE SPECIAL PURPOSE RUBBER PRODUCTS 500G TUB " xr:uid="{5F702FB0-2DAA-40C4-98EF-AC40350480FB}"/>
    <hyperlink ref="C1434" location="pronto___22_u_pronto_data_L01_22_20_22drilldown_22_20_22stock_code_20_22_20_22101472_________________________22" display="101472 - GREASE SPECIAL PURPOSE RUBBER PRODUCTS 500G TUB " xr:uid="{9B2C0859-B1C2-4E9F-912F-6FE6CB36DDB0}"/>
    <hyperlink ref="C1435" location="pronto___22_u_pronto_data_L01_22_20_22drilldown_22_20_22stock_code_20_22_20_22101472_________________________22" display="101472 - GREASE SPECIAL PURPOSE RUBBER PRODUCTS 500G TUB " xr:uid="{256AE32E-35D4-4A03-96DA-E2110EEE7E38}"/>
    <hyperlink ref="C1436" location="pronto___22_u_pronto_data_L01_22_20_22drilldown_22_20_22stock_code_20_22_20_22101472_________________________22" display="101472 - GREASE SPECIAL PURPOSE RUBBER PRODUCTS 500G TUB " xr:uid="{08FCC0EC-204A-4611-BD21-F19CC1A8BBDA}"/>
    <hyperlink ref="C1437" location="pronto___22_u_pronto_data_L01_22_20_22drilldown_22_20_22stock_code_20_22_20_22101472_________________________22" display="101472 - GREASE SPECIAL PURPOSE RUBBER PRODUCTS 500G TUB " xr:uid="{06745104-C787-405C-A66A-4873188B11D6}"/>
    <hyperlink ref="C1438" location="pronto___22_u_pronto_data_L01_22_20_22drilldown_22_20_22stock_code_20_22_20_22101472_________________________22" display="101472 - GREASE SPECIAL PURPOSE RUBBER PRODUCTS 500G TUB " xr:uid="{CCA5A629-28BC-4C41-8A42-DDD422D20D5C}"/>
    <hyperlink ref="C1439" location="pronto___22_u_pronto_data_L01_22_20_22drilldown_22_20_22stock_code_20_22_20_22101472_________________________22" display="101472 - GREASE SPECIAL PURPOSE RUBBER PRODUCTS 500G TUB " xr:uid="{52290D98-C4F8-4379-9684-D14AB015DE1F}"/>
    <hyperlink ref="C1440" location="pronto___22_u_pronto_data_L01_22_20_22drilldown_22_20_22stock_code_20_22_20_22101472_________________________22" display="101472 - GREASE SPECIAL PURPOSE RUBBER PRODUCTS 500G TUB " xr:uid="{FC092E14-A8A2-4237-99C5-2F7D5DB12470}"/>
    <hyperlink ref="C1441" location="pronto___22_u_pronto_data_L01_22_20_22drilldown_22_20_22stock_code_20_22_20_22101472_________________________22" display="101472 - GREASE SPECIAL PURPOSE RUBBER PRODUCTS 500G TUB " xr:uid="{D4702FA4-3DF8-4017-ABB2-58BDA94A413F}"/>
    <hyperlink ref="C1442" location="pronto___22_u_pronto_data_L01_22_20_22drilldown_22_20_22stock_code_20_22_20_22101472_________________________22" display="101472 - GREASE SPECIAL PURPOSE RUBBER PRODUCTS 500G TUB " xr:uid="{4393CC7A-1AD6-41FE-A4EE-A860F02FB7E0}"/>
    <hyperlink ref="C1443" location="pronto___22_u_pronto_data_L01_22_20_22drilldown_22_20_22stock_code_20_22_20_22101472_________________________22" display="101472 - GREASE SPECIAL PURPOSE RUBBER PRODUCTS 500G TUB " xr:uid="{D6F78064-2860-4D52-BBD3-B5CF1F9D8F5F}"/>
    <hyperlink ref="C1444" location="pronto___22_u_pronto_data_L01_22_20_22drilldown_22_20_22stock_code_20_22_20_22101472_________________________22" display="101472 - GREASE SPECIAL PURPOSE RUBBER PRODUCTS 500G TUB " xr:uid="{98EA3041-3CA4-4C40-835C-46097CFFD20D}"/>
    <hyperlink ref="C1445" location="pronto___22_u_pronto_data_L01_22_20_22drilldown_22_20_22stock_code_20_22_20_22101472_________________________22" display="101472 - GREASE SPECIAL PURPOSE RUBBER PRODUCTS 500G TUB " xr:uid="{31190440-D5B6-4BEE-AB55-BF6CECE060AB}"/>
    <hyperlink ref="C1446" location="pronto___22_u_pronto_data_L01_22_20_22drilldown_22_20_22stock_code_20_22_20_22101472_________________________22" display="101472 - GREASE SPECIAL PURPOSE RUBBER PRODUCTS 500G TUB " xr:uid="{5E3E0A91-B73F-48EC-B722-1DD4F7D9A8BB}"/>
    <hyperlink ref="C1447" location="pronto___22_u_pronto_data_L01_22_20_22drilldown_22_20_22stock_code_20_22_20_22101472_________________________22" display="101472 - GREASE SPECIAL PURPOSE RUBBER PRODUCTS 500G TUB " xr:uid="{6171A53E-5D5B-47ED-A157-4683BCF6D0EA}"/>
    <hyperlink ref="C1448" location="pronto___22_u_pronto_data_L01_22_20_22drilldown_22_20_22stock_code_20_22_20_22101472_________________________22" display="101472 - GREASE SPECIAL PURPOSE RUBBER PRODUCTS 500G TUB " xr:uid="{AD410794-0D40-4CD6-83CF-C38040E38952}"/>
    <hyperlink ref="C1449" location="pronto___22_u_pronto_data_L01_22_20_22drilldown_22_20_22stock_code_20_22_20_22101472_________________________22" display="101472 - GREASE SPECIAL PURPOSE RUBBER PRODUCTS 500G TUB " xr:uid="{9A54C3B9-D944-4489-AD2F-6DD5DE6DEECB}"/>
    <hyperlink ref="C1450" location="pronto___22_u_pronto_data_L01_22_20_22drilldown_22_20_22stock_code_20_22_20_22101472_________________________22" display="101472 - GREASE SPECIAL PURPOSE RUBBER PRODUCTS 500G TUB " xr:uid="{DA819540-E7AB-4E1D-908D-37E3C5989AFF}"/>
    <hyperlink ref="C1451" location="pronto___22_u_pronto_data_L01_22_20_22drilldown_22_20_22stock_code_20_22_20_22101472_________________________22" display="101472 - GREASE SPECIAL PURPOSE RUBBER PRODUCTS 500G TUB " xr:uid="{B0153579-92C1-4088-B0C4-791C16F4CDC9}"/>
    <hyperlink ref="C1452" location="pronto___22_u_pronto_data_L01_22_20_22drilldown_22_20_22stock_code_20_22_20_22101472_________________________22" display="101472 - GREASE SPECIAL PURPOSE RUBBER PRODUCTS 500G TUB " xr:uid="{2A3CAF2D-E0FF-448D-9B3A-C1560AAB66D1}"/>
    <hyperlink ref="C1453" location="pronto___22_u_pronto_data_L01_22_20_22drilldown_22_20_22stock_code_20_22_20_22101472_________________________22" display="101472 - GREASE SPECIAL PURPOSE RUBBER PRODUCTS 500G TUB " xr:uid="{CE1C59D4-0C35-4B8A-88DD-6FDF3B310AA1}"/>
    <hyperlink ref="C1454" location="pronto___22_u_pronto_data_L01_22_20_22drilldown_22_20_22stock_code_20_22_20_22101472_________________________22" display="101472 - GREASE SPECIAL PURPOSE RUBBER PRODUCTS 500G TUB " xr:uid="{1256CB0B-C67C-4D27-9BE4-B88233638580}"/>
    <hyperlink ref="C1455" location="pronto___22_u_pronto_data_L01_22_20_22drilldown_22_20_22stock_code_20_22_20_22101472_________________________22" display="101472 - GREASE SPECIAL PURPOSE RUBBER PRODUCTS 500G TUB " xr:uid="{ADEA65DF-C428-4032-92CB-BBA9793CEE96}"/>
    <hyperlink ref="C1456" location="pronto___22_u_pronto_data_L01_22_20_22drilldown_22_20_22stock_code_20_22_20_22101472_________________________22" display="101472 - GREASE SPECIAL PURPOSE RUBBER PRODUCTS 500G TUB " xr:uid="{801CBD50-9F39-4166-B302-76077A3A0868}"/>
    <hyperlink ref="C1457" location="pronto___22_u_pronto_data_L01_22_20_22drilldown_22_20_22stock_code_20_22_20_22101472_________________________22" display="101472 - GREASE SPECIAL PURPOSE RUBBER PRODUCTS 500G TUB " xr:uid="{2481C3A9-DB13-47D9-A3CD-B5455478AC82}"/>
    <hyperlink ref="C1458" location="pronto___22_u_pronto_data_L01_22_20_22drilldown_22_20_22stock_code_20_22_20_22101472_________________________22" display="101472 - GREASE SPECIAL PURPOSE RUBBER PRODUCTS 500G TUB " xr:uid="{618D3525-EA6A-4371-BCE1-ECA5A2177504}"/>
    <hyperlink ref="C1459" location="pronto___22_u_pronto_data_L01_22_20_22drilldown_22_20_22stock_code_20_22_20_22101472_________________________22" display="101472 - GREASE SPECIAL PURPOSE RUBBER PRODUCTS 500G TUB " xr:uid="{52DCE613-DD34-4BF5-9A68-D27E2A79C2B6}"/>
    <hyperlink ref="C1460" location="pronto___22_u_pronto_data_L01_22_20_22drilldown_22_20_22stock_code_20_22_20_22101472_________________________22" display="101472 - GREASE SPECIAL PURPOSE RUBBER PRODUCTS 500G TUB " xr:uid="{ECDC1F52-B2CE-4BBC-BE0F-C562D0A6AAD0}"/>
    <hyperlink ref="C1461" location="pronto___22_u_pronto_data_L01_22_20_22drilldown_22_20_22stock_code_20_22_20_22101472_________________________22" display="101472 - GREASE SPECIAL PURPOSE RUBBER PRODUCTS 500G TUB " xr:uid="{95D60B20-8F9C-4AF8-AA9D-A6DEA574AA68}"/>
    <hyperlink ref="C1462" location="pronto___22_u_pronto_data_L01_22_20_22drilldown_22_20_22stock_code_20_22_20_22101472_________________________22" display="101472 - GREASE SPECIAL PURPOSE RUBBER PRODUCTS 500G TUB " xr:uid="{761AC9EF-002E-44B6-8ABC-76F35E403291}"/>
    <hyperlink ref="C1463" location="pronto___22_u_pronto_data_L01_22_20_22drilldown_22_20_22stock_code_20_22_20_22101472_________________________22" display="101472 - GREASE SPECIAL PURPOSE RUBBER PRODUCTS 500G TUB " xr:uid="{0B3227ED-AE2D-494B-B1B8-84CC59C584FA}"/>
    <hyperlink ref="C1464" location="pronto___22_u_pronto_data_L01_22_20_22drilldown_22_20_22stock_code_20_22_20_22101472_________________________22" display="101472 - GREASE SPECIAL PURPOSE RUBBER PRODUCTS 500G TUB " xr:uid="{264437A8-39F6-47F1-858D-C3B1E91AC1D4}"/>
    <hyperlink ref="C1465" location="pronto___22_u_pronto_data_L01_22_20_22drilldown_22_20_22stock_code_20_22_20_22101472_________________________22" display="101472 - GREASE SPECIAL PURPOSE RUBBER PRODUCTS 500G TUB " xr:uid="{438C53B5-6C4B-46FD-9E76-83EAB4A34D20}"/>
    <hyperlink ref="C1381" location="pronto___22_u_pronto_data_L01_22_20_22drilldown_22_20_22stock_code_20_22_20_22101492_________________________22" display="101492 - SODIUM CARBONATE, DENSE SODA ASH, 25KG BAG " xr:uid="{5527CDCD-A7C0-43E6-B3AE-ADFFD074DBE3}"/>
    <hyperlink ref="C1382" location="pronto___22_u_pronto_data_L01_22_20_22drilldown_22_20_22stock_code_20_22_20_22101492_________________________22" display="101492 - SODIUM CARBONATE, DENSE SODA ASH, 25KG BAG " xr:uid="{9A3FD9B3-AB40-4773-B6DC-F6425C4A21C3}"/>
    <hyperlink ref="C1383" location="pronto___22_u_pronto_data_L01_22_20_22drilldown_22_20_22stock_code_20_22_20_22101492_________________________22" display="101492 - SODIUM CARBONATE, DENSE SODA ASH, 25KG BAG " xr:uid="{20DBA91C-0984-4AEE-8BD2-F03DFB66C117}"/>
    <hyperlink ref="C1384" location="pronto___22_u_pronto_data_L01_22_20_22drilldown_22_20_22stock_code_20_22_20_22101492_________________________22" display="101492 - SODIUM CARBONATE, DENSE SODA ASH, 25KG BAG " xr:uid="{E778632C-0821-48DF-AE83-58E36E003065}"/>
    <hyperlink ref="C1385" location="pronto___22_u_pronto_data_L01_22_20_22drilldown_22_20_22stock_code_20_22_20_22101492_________________________22" display="101492 - SODIUM CARBONATE, DENSE SODA ASH, 25KG BAG " xr:uid="{D4C297C2-2F93-4B9F-9EDA-7995C3BABAC6}"/>
    <hyperlink ref="C1386" location="pronto___22_u_pronto_data_L01_22_20_22drilldown_22_20_22stock_code_20_22_20_22101492_________________________22" display="101492 - SODIUM CARBONATE, DENSE SODA ASH, 25KG BAG " xr:uid="{6358B9D0-E811-4A5A-8B43-82B6C51623CB}"/>
    <hyperlink ref="C1387" location="pronto___22_u_pronto_data_L01_22_20_22drilldown_22_20_22stock_code_20_22_20_22101492_________________________22" display="101492 - SODIUM CARBONATE, DENSE SODA ASH, 25KG BAG " xr:uid="{54B6C210-A6C5-4F02-B32E-C767365085E3}"/>
    <hyperlink ref="C1388" location="pronto___22_u_pronto_data_L01_22_20_22drilldown_22_20_22stock_code_20_22_20_22101492_________________________22" display="101492 - SODIUM CARBONATE, DENSE SODA ASH, 25KG BAG " xr:uid="{D7565DB3-8634-4E1C-855E-E24512AFDC8E}"/>
    <hyperlink ref="C1389" location="pronto___22_u_pronto_data_L01_22_20_22drilldown_22_20_22stock_code_20_22_20_22101492_________________________22" display="101492 - SODIUM CARBONATE, DENSE SODA ASH, 25KG BAG " xr:uid="{8156EB4E-9EA1-45A2-82E2-4A012E8658A7}"/>
    <hyperlink ref="C1390" location="pronto___22_u_pronto_data_L01_22_20_22drilldown_22_20_22stock_code_20_22_20_22101492_________________________22" display="101492 - SODIUM CARBONATE, DENSE SODA ASH, 25KG BAG " xr:uid="{22B0956B-FEFC-4C6E-BE59-7141B9AF6868}"/>
    <hyperlink ref="C1391" location="pronto___22_u_pronto_data_L01_22_20_22drilldown_22_20_22stock_code_20_22_20_22101492_________________________22" display="101492 - SODIUM CARBONATE, DENSE SODA ASH, 25KG BAG " xr:uid="{D795698A-0683-4DAE-8A50-803804586DCA}"/>
    <hyperlink ref="C1392" location="pronto___22_u_pronto_data_L01_22_20_22drilldown_22_20_22stock_code_20_22_20_22101492_________________________22" display="101492 - SODIUM CARBONATE, DENSE SODA ASH, 25KG BAG " xr:uid="{F3C86415-F1BA-474B-9A16-93F968B229CA}"/>
    <hyperlink ref="C1393" location="pronto___22_u_pronto_data_L01_22_20_22drilldown_22_20_22stock_code_20_22_20_22101492_________________________22" display="101492 - SODIUM CARBONATE, DENSE SODA ASH, 25KG BAG " xr:uid="{DE6FDB90-7882-44DA-BDE6-A40931E247C0}"/>
    <hyperlink ref="C1394" location="pronto___22_u_pronto_data_L01_22_20_22drilldown_22_20_22stock_code_20_22_20_22101492_________________________22" display="101492 - SODIUM CARBONATE, DENSE SODA ASH, 25KG BAG " xr:uid="{AB0B587F-7124-4D0A-9202-3CCC0A51EC81}"/>
    <hyperlink ref="C1395" location="pronto___22_u_pronto_data_L01_22_20_22drilldown_22_20_22stock_code_20_22_20_22101492_________________________22" display="101492 - SODIUM CARBONATE, DENSE SODA ASH, 25KG BAG " xr:uid="{9481CD48-9177-464A-A5E7-6B9E6CB6841B}"/>
    <hyperlink ref="C1396" location="pronto___22_u_pronto_data_L01_22_20_22drilldown_22_20_22stock_code_20_22_20_22101492_________________________22" display="101492 - SODIUM CARBONATE, DENSE SODA ASH, 25KG BAG " xr:uid="{3F15297E-F602-4A9A-B947-2ED0266C6B1D}"/>
    <hyperlink ref="C1397" location="pronto___22_u_pronto_data_L01_22_20_22drilldown_22_20_22stock_code_20_22_20_22101492_________________________22" display="101492 - SODIUM CARBONATE, DENSE SODA ASH, 25KG BAG " xr:uid="{4A166364-9913-45FA-864E-56D65CA379A7}"/>
    <hyperlink ref="C1398" location="pronto___22_u_pronto_data_L01_22_20_22drilldown_22_20_22stock_code_20_22_20_22101492_________________________22" display="101492 - SODIUM CARBONATE, DENSE SODA ASH, 25KG BAG " xr:uid="{C1120A94-136E-4165-89FF-1CAF1C5E807C}"/>
    <hyperlink ref="C1399" location="pronto___22_u_pronto_data_L01_22_20_22drilldown_22_20_22stock_code_20_22_20_22101492_________________________22" display="101492 - SODIUM CARBONATE, DENSE SODA ASH, 25KG BAG " xr:uid="{FFA892C5-B229-4A98-BD5B-AA858037F929}"/>
    <hyperlink ref="C1400" location="pronto___22_u_pronto_data_L01_22_20_22drilldown_22_20_22stock_code_20_22_20_22101492_________________________22" display="101492 - SODIUM CARBONATE, DENSE SODA ASH, 25KG BAG " xr:uid="{A2FE0FF2-1B98-421E-8741-48B226BB6102}"/>
    <hyperlink ref="C1401" location="pronto___22_u_pronto_data_L01_22_20_22drilldown_22_20_22stock_code_20_22_20_22101492_________________________22" display="101492 - SODIUM CARBONATE, DENSE SODA ASH, 25KG BAG " xr:uid="{8A21E6A3-CDAA-4538-A58A-A15DD54C28EA}"/>
    <hyperlink ref="C1402" location="pronto___22_u_pronto_data_L01_22_20_22drilldown_22_20_22stock_code_20_22_20_22101492_________________________22" display="101492 - SODIUM CARBONATE, DENSE SODA ASH, 25KG BAG " xr:uid="{60E0FEB2-33BA-478A-A23E-DCF8AF4596AC}"/>
    <hyperlink ref="C1271" location="pronto___22_u_pronto_data_L01_22_20_22drilldown_22_20_22stock_code_20_22_20_22101578_________________________22" display="101578 - GREASE EXTREME PRESSURE GADUS S3 (EP2) 450G CARTRIDGE " xr:uid="{2DD86876-4E8E-4CCB-9155-5E04003AFC72}"/>
    <hyperlink ref="C1272" location="pronto___22_u_pronto_data_L01_22_20_22drilldown_22_20_22stock_code_20_22_20_22101578_________________________22" display="101578 - GREASE EXTREME PRESSURE GADUS S3 (EP2) 450G CARTRIDGE " xr:uid="{06E33FED-8DC1-4464-BD0C-E21BC62CB913}"/>
    <hyperlink ref="C1273" location="pronto___22_u_pronto_data_L01_22_20_22drilldown_22_20_22stock_code_20_22_20_22101578_________________________22" display="101578 - GREASE EXTREME PRESSURE GADUS S3 (EP2) 450G CARTRIDGE " xr:uid="{B23F3214-9832-455B-9CF4-0BA3886503A9}"/>
    <hyperlink ref="C1274" location="pronto___22_u_pronto_data_L01_22_20_22drilldown_22_20_22stock_code_20_22_20_22101578_________________________22" display="101578 - GREASE EXTREME PRESSURE GADUS S3 (EP2) 450G CARTRIDGE " xr:uid="{491FBFC6-E151-4CC3-9F43-4894ECEDA93E}"/>
    <hyperlink ref="C1275" location="pronto___22_u_pronto_data_L01_22_20_22drilldown_22_20_22stock_code_20_22_20_22101578_________________________22" display="101578 - GREASE EXTREME PRESSURE GADUS S3 (EP2) 450G CARTRIDGE " xr:uid="{989C505D-4D15-4DB6-A406-C8D6171A3AB4}"/>
    <hyperlink ref="C1276" location="pronto___22_u_pronto_data_L01_22_20_22drilldown_22_20_22stock_code_20_22_20_22101578_________________________22" display="101578 - GREASE EXTREME PRESSURE GADUS S3 (EP2) 450G CARTRIDGE " xr:uid="{ABD20177-FEC0-46A5-BBBF-C19C0B653B84}"/>
    <hyperlink ref="C1277" location="pronto___22_u_pronto_data_L01_22_20_22drilldown_22_20_22stock_code_20_22_20_22101578_________________________22" display="101578 - GREASE EXTREME PRESSURE GADUS S3 (EP2) 450G CARTRIDGE " xr:uid="{A034EE9B-57AE-4269-8081-F1D3B2253190}"/>
    <hyperlink ref="C1278" location="pronto___22_u_pronto_data_L01_22_20_22drilldown_22_20_22stock_code_20_22_20_22101578_________________________22" display="101578 - GREASE EXTREME PRESSURE GADUS S3 (EP2) 450G CARTRIDGE " xr:uid="{F807F23A-4EFC-4D7E-9F42-78811AEC9E06}"/>
    <hyperlink ref="C1279" location="pronto___22_u_pronto_data_L01_22_20_22drilldown_22_20_22stock_code_20_22_20_22101578_________________________22" display="101578 - GREASE EXTREME PRESSURE GADUS S3 (EP2) 450G CARTRIDGE " xr:uid="{0D38DE7E-983E-4EF5-B863-CCD3C6A43769}"/>
    <hyperlink ref="C1280" location="pronto___22_u_pronto_data_L01_22_20_22drilldown_22_20_22stock_code_20_22_20_22101578_________________________22" display="101578 - GREASE EXTREME PRESSURE GADUS S3 (EP2) 450G CARTRIDGE " xr:uid="{CDC471EE-F852-4341-87DA-FA356AF7AAE9}"/>
    <hyperlink ref="C1281" location="pronto___22_u_pronto_data_L01_22_20_22drilldown_22_20_22stock_code_20_22_20_22101578_________________________22" display="101578 - GREASE EXTREME PRESSURE GADUS S3 (EP2) 450G CARTRIDGE " xr:uid="{FA9C557D-17C9-4B18-8F4F-78B329768A9D}"/>
    <hyperlink ref="C1282" location="pronto___22_u_pronto_data_L01_22_20_22drilldown_22_20_22stock_code_20_22_20_22101578_________________________22" display="101578 - GREASE EXTREME PRESSURE GADUS S3 (EP2) 450G CARTRIDGE " xr:uid="{169C0797-1504-484F-A630-41DBE0E70AFF}"/>
    <hyperlink ref="C1283" location="pronto___22_u_pronto_data_L01_22_20_22drilldown_22_20_22stock_code_20_22_20_22101578_________________________22" display="101578 - GREASE EXTREME PRESSURE GADUS S3 (EP2) 450G CARTRIDGE " xr:uid="{5EB742CC-1BCA-456D-BB38-CF7D922E8457}"/>
    <hyperlink ref="C1284" location="pronto___22_u_pronto_data_L01_22_20_22drilldown_22_20_22stock_code_20_22_20_22101578_________________________22" display="101578 - GREASE EXTREME PRESSURE GADUS S3 (EP2) 450G CARTRIDGE " xr:uid="{70D7A335-6D67-4A83-8653-04A3014C18EF}"/>
    <hyperlink ref="C1285" location="pronto___22_u_pronto_data_L01_22_20_22drilldown_22_20_22stock_code_20_22_20_22101578_________________________22" display="101578 - GREASE EXTREME PRESSURE GADUS S3 (EP2) 450G CARTRIDGE " xr:uid="{E81E1CF0-4FF5-4016-ACCE-8B5396382560}"/>
    <hyperlink ref="C1286" location="pronto___22_u_pronto_data_L01_22_20_22drilldown_22_20_22stock_code_20_22_20_22101578_________________________22" display="101578 - GREASE EXTREME PRESSURE GADUS S3 (EP2) 450G CARTRIDGE " xr:uid="{92F11EDD-B539-4F09-B9FE-179FCFB4FA5A}"/>
    <hyperlink ref="C1287" location="pronto___22_u_pronto_data_L01_22_20_22drilldown_22_20_22stock_code_20_22_20_22101578_________________________22" display="101578 - GREASE EXTREME PRESSURE GADUS S3 (EP2) 450G CARTRIDGE " xr:uid="{AA454628-030E-4DD0-9C30-8902A1AE2DA2}"/>
    <hyperlink ref="C1288" location="pronto___22_u_pronto_data_L01_22_20_22drilldown_22_20_22stock_code_20_22_20_22101578_________________________22" display="101578 - GREASE EXTREME PRESSURE GADUS S3 (EP2) 450G CARTRIDGE " xr:uid="{4B8070D9-A083-49C5-99DC-4DE334DD2BAB}"/>
    <hyperlink ref="C1289" location="pronto___22_u_pronto_data_L01_22_20_22drilldown_22_20_22stock_code_20_22_20_22101578_________________________22" display="101578 - GREASE EXTREME PRESSURE GADUS S3 (EP2) 450G CARTRIDGE " xr:uid="{3B52DD52-BF9F-44A1-8D44-294BFF1F9A1E}"/>
    <hyperlink ref="C1290" location="pronto___22_u_pronto_data_L01_22_20_22drilldown_22_20_22stock_code_20_22_20_22101578_________________________22" display="101578 - GREASE EXTREME PRESSURE GADUS S3 (EP2) 450G CARTRIDGE " xr:uid="{0CA3CDEF-8BBA-45D2-BA54-8BC0D6E8531A}"/>
    <hyperlink ref="C1291" location="pronto___22_u_pronto_data_L01_22_20_22drilldown_22_20_22stock_code_20_22_20_22101578_________________________22" display="101578 - GREASE EXTREME PRESSURE GADUS S3 (EP2) 450G CARTRIDGE " xr:uid="{E11F9561-0045-416A-AA1B-6D7F3C20E782}"/>
    <hyperlink ref="C1292" location="pronto___22_u_pronto_data_L01_22_20_22drilldown_22_20_22stock_code_20_22_20_22101578_________________________22" display="101578 - GREASE EXTREME PRESSURE GADUS S3 (EP2) 450G CARTRIDGE " xr:uid="{EBF477F5-1C66-4D9D-888A-9E6B544817F5}"/>
    <hyperlink ref="C1293" location="pronto___22_u_pronto_data_L01_22_20_22drilldown_22_20_22stock_code_20_22_20_22101578_________________________22" display="101578 - GREASE EXTREME PRESSURE GADUS S3 (EP2) 450G CARTRIDGE " xr:uid="{C033907F-DCF2-4EA3-A088-136F15BB1075}"/>
    <hyperlink ref="C1294" location="pronto___22_u_pronto_data_L01_22_20_22drilldown_22_20_22stock_code_20_22_20_22101578_________________________22" display="101578 - GREASE EXTREME PRESSURE GADUS S3 (EP2) 450G CARTRIDGE " xr:uid="{D27E2FB9-B1E5-43A1-AC21-FF9545237805}"/>
    <hyperlink ref="C1295" location="pronto___22_u_pronto_data_L01_22_20_22drilldown_22_20_22stock_code_20_22_20_22101578_________________________22" display="101578 - GREASE EXTREME PRESSURE GADUS S3 (EP2) 450G CARTRIDGE " xr:uid="{E3888E3D-F08B-4842-BF11-F0B409A27E4C}"/>
    <hyperlink ref="C1296" location="pronto___22_u_pronto_data_L01_22_20_22drilldown_22_20_22stock_code_20_22_20_22101578_________________________22" display="101578 - GREASE EXTREME PRESSURE GADUS S3 (EP2) 450G CARTRIDGE " xr:uid="{2CB624E1-453F-46DF-BB0E-9CCBC9C0FEC4}"/>
    <hyperlink ref="C1297" location="pronto___22_u_pronto_data_L01_22_20_22drilldown_22_20_22stock_code_20_22_20_22101578_________________________22" display="101578 - GREASE EXTREME PRESSURE GADUS S3 (EP2) 450G CARTRIDGE " xr:uid="{962BA97E-9BEE-4E67-ACB5-190F11AE7DD0}"/>
    <hyperlink ref="C1298" location="pronto___22_u_pronto_data_L01_22_20_22drilldown_22_20_22stock_code_20_22_20_22101578_________________________22" display="101578 - GREASE EXTREME PRESSURE GADUS S3 (EP2) 450G CARTRIDGE " xr:uid="{CC298ACF-6FB5-45FA-92BA-480374BD10A5}"/>
    <hyperlink ref="C1299" location="pronto___22_u_pronto_data_L01_22_20_22drilldown_22_20_22stock_code_20_22_20_22101578_________________________22" display="101578 - GREASE EXTREME PRESSURE GADUS S3 (EP2) 450G CARTRIDGE " xr:uid="{C436E1C3-84C7-4D65-B89D-A9DE483BE1DB}"/>
    <hyperlink ref="C1300" location="pronto___22_u_pronto_data_L01_22_20_22drilldown_22_20_22stock_code_20_22_20_22101578_________________________22" display="101578 - GREASE EXTREME PRESSURE GADUS S3 (EP2) 450G CARTRIDGE " xr:uid="{9E954BE1-2FC4-4CBD-A01C-78A9ABA4C2E6}"/>
    <hyperlink ref="C1301" location="pronto___22_u_pronto_data_L01_22_20_22drilldown_22_20_22stock_code_20_22_20_22101578_________________________22" display="101578 - GREASE EXTREME PRESSURE GADUS S3 (EP2) 450G CARTRIDGE " xr:uid="{072C447A-AE34-4D30-A5B4-E7DE47536604}"/>
    <hyperlink ref="C1302" location="pronto___22_u_pronto_data_L01_22_20_22drilldown_22_20_22stock_code_20_22_20_22101578_________________________22" display="101578 - GREASE EXTREME PRESSURE GADUS S3 (EP2) 450G CARTRIDGE " xr:uid="{1297DD57-1F31-4378-831A-B10346C6A64C}"/>
    <hyperlink ref="C1303" location="pronto___22_u_pronto_data_L01_22_20_22drilldown_22_20_22stock_code_20_22_20_22101578_________________________22" display="101578 - GREASE EXTREME PRESSURE GADUS S3 (EP2) 450G CARTRIDGE " xr:uid="{FF2BF806-81A0-41B2-B0AB-F24E72C972B0}"/>
    <hyperlink ref="C1304" location="pronto___22_u_pronto_data_L01_22_20_22drilldown_22_20_22stock_code_20_22_20_22101578_________________________22" display="101578 - GREASE EXTREME PRESSURE GADUS S3 (EP2) 450G CARTRIDGE " xr:uid="{6F34AC6D-EBFE-4339-93A0-2C9233994C26}"/>
    <hyperlink ref="C1305" location="pronto___22_u_pronto_data_L01_22_20_22drilldown_22_20_22stock_code_20_22_20_22101578_________________________22" display="101578 - GREASE EXTREME PRESSURE GADUS S3 (EP2) 450G CARTRIDGE " xr:uid="{3DF8833B-A57B-4BA5-9958-FF24315EA8B2}"/>
    <hyperlink ref="C1306" location="pronto___22_u_pronto_data_L01_22_20_22drilldown_22_20_22stock_code_20_22_20_22101578_________________________22" display="101578 - GREASE EXTREME PRESSURE GADUS S3 (EP2) 450G CARTRIDGE " xr:uid="{A9C4A6EE-7148-49FB-AAA6-0C936E900211}"/>
    <hyperlink ref="C1307" location="pronto___22_u_pronto_data_L01_22_20_22drilldown_22_20_22stock_code_20_22_20_22101578_________________________22" display="101578 - GREASE EXTREME PRESSURE GADUS S3 (EP2) 450G CARTRIDGE " xr:uid="{7B408E58-6BDE-45CD-88C9-5A637B8E7CF7}"/>
    <hyperlink ref="C1308" location="pronto___22_u_pronto_data_L01_22_20_22drilldown_22_20_22stock_code_20_22_20_22101578_________________________22" display="101578 - GREASE EXTREME PRESSURE GADUS S3 (EP2) 450G CARTRIDGE " xr:uid="{EE4672B3-0F0B-4A55-9103-D98398F304AA}"/>
    <hyperlink ref="C1309" location="pronto___22_u_pronto_data_L01_22_20_22drilldown_22_20_22stock_code_20_22_20_22101578_________________________22" display="101578 - GREASE EXTREME PRESSURE GADUS S3 (EP2) 450G CARTRIDGE " xr:uid="{B9C304D4-9C74-464D-ABEA-56670C9147D2}"/>
    <hyperlink ref="C1310" location="pronto___22_u_pronto_data_L01_22_20_22drilldown_22_20_22stock_code_20_22_20_22101578_________________________22" display="101578 - GREASE EXTREME PRESSURE GADUS S3 (EP2) 450G CARTRIDGE " xr:uid="{3BF8111E-164C-4064-B055-1BB77EE0C79C}"/>
    <hyperlink ref="C1311" location="pronto___22_u_pronto_data_L01_22_20_22drilldown_22_20_22stock_code_20_22_20_22101578_________________________22" display="101578 - GREASE EXTREME PRESSURE GADUS S3 (EP2) 450G CARTRIDGE " xr:uid="{3D7E3535-BE6E-4F50-B363-FE542F028129}"/>
    <hyperlink ref="C1312" location="pronto___22_u_pronto_data_L01_22_20_22drilldown_22_20_22stock_code_20_22_20_22101578_________________________22" display="101578 - GREASE EXTREME PRESSURE GADUS S3 (EP2) 450G CARTRIDGE " xr:uid="{AC4FE70C-C848-4E79-8F4F-774E6360809F}"/>
    <hyperlink ref="C1313" location="pronto___22_u_pronto_data_L01_22_20_22drilldown_22_20_22stock_code_20_22_20_22101578_________________________22" display="101578 - GREASE EXTREME PRESSURE GADUS S3 (EP2) 450G CARTRIDGE " xr:uid="{1B2F48B8-683B-41E5-9A1C-2D036AD80672}"/>
    <hyperlink ref="C1314" location="pronto___22_u_pronto_data_L01_22_20_22drilldown_22_20_22stock_code_20_22_20_22101578_________________________22" display="101578 - GREASE EXTREME PRESSURE GADUS S3 (EP2) 450G CARTRIDGE " xr:uid="{EBC19F6A-CDDA-42DA-9503-E940F5DB558E}"/>
    <hyperlink ref="C1315" location="pronto___22_u_pronto_data_L01_22_20_22drilldown_22_20_22stock_code_20_22_20_22101578_________________________22" display="101578 - GREASE EXTREME PRESSURE GADUS S3 (EP2) 450G CARTRIDGE " xr:uid="{E2CD88C8-D72A-4F3D-ADF5-AE2D881A2680}"/>
    <hyperlink ref="C1316" location="pronto___22_u_pronto_data_L01_22_20_22drilldown_22_20_22stock_code_20_22_20_22101578_________________________22" display="101578 - GREASE EXTREME PRESSURE GADUS S3 (EP2) 450G CARTRIDGE " xr:uid="{B4FC9D87-0CBD-4C51-9B3F-A42A0A46A491}"/>
    <hyperlink ref="C1317" location="pronto___22_u_pronto_data_L01_22_20_22drilldown_22_20_22stock_code_20_22_20_22101578_________________________22" display="101578 - GREASE EXTREME PRESSURE GADUS S3 (EP2) 450G CARTRIDGE " xr:uid="{1A96F6F1-BF6C-4060-885F-9A34D475928C}"/>
    <hyperlink ref="C1318" location="pronto___22_u_pronto_data_L01_22_20_22drilldown_22_20_22stock_code_20_22_20_22101578_________________________22" display="101578 - GREASE EXTREME PRESSURE GADUS S3 (EP2) 450G CARTRIDGE " xr:uid="{C40629EA-84EA-4596-A262-0814659998CE}"/>
    <hyperlink ref="C1319" location="pronto___22_u_pronto_data_L01_22_20_22drilldown_22_20_22stock_code_20_22_20_22101578_________________________22" display="101578 - GREASE EXTREME PRESSURE GADUS S3 (EP2) 450G CARTRIDGE " xr:uid="{E66BCADE-FAFB-4178-B39E-E91AAB865D35}"/>
    <hyperlink ref="C1320" location="pronto___22_u_pronto_data_L01_22_20_22drilldown_22_20_22stock_code_20_22_20_22101578_________________________22" display="101578 - GREASE EXTREME PRESSURE GADUS S3 (EP2) 450G CARTRIDGE " xr:uid="{847CD0AC-E16D-474E-87C8-D09D11779AFE}"/>
    <hyperlink ref="C1321" location="pronto___22_u_pronto_data_L01_22_20_22drilldown_22_20_22stock_code_20_22_20_22101578_________________________22" display="101578 - GREASE EXTREME PRESSURE GADUS S3 (EP2) 450G CARTRIDGE " xr:uid="{BA11FEC7-DABC-4FCF-98B0-E9A2F48455DC}"/>
    <hyperlink ref="C1322" location="pronto___22_u_pronto_data_L01_22_20_22drilldown_22_20_22stock_code_20_22_20_22101578_________________________22" display="101578 - GREASE EXTREME PRESSURE GADUS S3 (EP2) 450G CARTRIDGE " xr:uid="{C4523387-617F-4711-A13C-03C944ADDC8D}"/>
    <hyperlink ref="C1323" location="pronto___22_u_pronto_data_L01_22_20_22drilldown_22_20_22stock_code_20_22_20_22101578_________________________22" display="101578 - GREASE EXTREME PRESSURE GADUS S3 (EP2) 450G CARTRIDGE " xr:uid="{399CB5B8-FD6D-48E9-8027-7F7170916036}"/>
    <hyperlink ref="C1324" location="pronto___22_u_pronto_data_L01_22_20_22drilldown_22_20_22stock_code_20_22_20_22101578_________________________22" display="101578 - GREASE EXTREME PRESSURE GADUS S3 (EP2) 450G CARTRIDGE " xr:uid="{C8203E75-228C-436E-8524-78B53C4CA1D1}"/>
    <hyperlink ref="C1325" location="pronto___22_u_pronto_data_L01_22_20_22drilldown_22_20_22stock_code_20_22_20_22101578_________________________22" display="101578 - GREASE EXTREME PRESSURE GADUS S3 (EP2) 450G CARTRIDGE " xr:uid="{7638CDAF-DCD2-4C20-91D7-02AB67E4C863}"/>
    <hyperlink ref="C1326" location="pronto___22_u_pronto_data_L01_22_20_22drilldown_22_20_22stock_code_20_22_20_22101578_________________________22" display="101578 - GREASE EXTREME PRESSURE GADUS S3 (EP2) 450G CARTRIDGE " xr:uid="{2790F9F8-E642-44E5-B9F6-F82FA6955425}"/>
    <hyperlink ref="C1327" location="pronto___22_u_pronto_data_L01_22_20_22drilldown_22_20_22stock_code_20_22_20_22101578_________________________22" display="101578 - GREASE EXTREME PRESSURE GADUS S3 (EP2) 450G CARTRIDGE " xr:uid="{B3482323-B694-48DF-8FAE-6B04CDF85386}"/>
    <hyperlink ref="C1328" location="pronto___22_u_pronto_data_L01_22_20_22drilldown_22_20_22stock_code_20_22_20_22101578_________________________22" display="101578 - GREASE EXTREME PRESSURE GADUS S3 (EP2) 450G CARTRIDGE " xr:uid="{3C76A313-ACF7-45F8-BFCC-EC463A5E07F5}"/>
    <hyperlink ref="C1329" location="pronto___22_u_pronto_data_L01_22_20_22drilldown_22_20_22stock_code_20_22_20_22101578_________________________22" display="101578 - GREASE EXTREME PRESSURE GADUS S3 (EP2) 450G CARTRIDGE " xr:uid="{08C823D6-8D56-46AE-876E-36488E235AE8}"/>
    <hyperlink ref="C1330" location="pronto___22_u_pronto_data_L01_22_20_22drilldown_22_20_22stock_code_20_22_20_22101578_________________________22" display="101578 - GREASE EXTREME PRESSURE GADUS S3 (EP2) 450G CARTRIDGE " xr:uid="{CD45A268-1AE7-4B6C-8A6B-8F6DBC24A92C}"/>
    <hyperlink ref="C1331" location="pronto___22_u_pronto_data_L01_22_20_22drilldown_22_20_22stock_code_20_22_20_22101578_________________________22" display="101578 - GREASE EXTREME PRESSURE GADUS S3 (EP2) 450G CARTRIDGE " xr:uid="{8B0E9B6B-ECE3-412A-B66D-A635B29CEF92}"/>
    <hyperlink ref="C1332" location="pronto___22_u_pronto_data_L01_22_20_22drilldown_22_20_22stock_code_20_22_20_22101578_________________________22" display="101578 - GREASE EXTREME PRESSURE GADUS S3 (EP2) 450G CARTRIDGE " xr:uid="{EBF8870D-8441-448F-9F19-80F3897CBF63}"/>
    <hyperlink ref="C1333" location="pronto___22_u_pronto_data_L01_22_20_22drilldown_22_20_22stock_code_20_22_20_22101578_________________________22" display="101578 - GREASE EXTREME PRESSURE GADUS S3 (EP2) 450G CARTRIDGE " xr:uid="{8CDCB647-FE28-4518-B1E0-5CE50DD32EE9}"/>
    <hyperlink ref="C1334" location="pronto___22_u_pronto_data_L01_22_20_22drilldown_22_20_22stock_code_20_22_20_22101578_________________________22" display="101578 - GREASE EXTREME PRESSURE GADUS S3 (EP2) 450G CARTRIDGE " xr:uid="{B91D1395-0644-48DD-B37F-987BD325D784}"/>
    <hyperlink ref="C1335" location="pronto___22_u_pronto_data_L01_22_20_22drilldown_22_20_22stock_code_20_22_20_22101578_________________________22" display="101578 - GREASE EXTREME PRESSURE GADUS S3 (EP2) 450G CARTRIDGE " xr:uid="{104E3358-9E48-4F5F-885D-A38055C25B72}"/>
    <hyperlink ref="C1336" location="pronto___22_u_pronto_data_L01_22_20_22drilldown_22_20_22stock_code_20_22_20_22101578_________________________22" display="101578 - GREASE EXTREME PRESSURE GADUS S3 (EP2) 450G CARTRIDGE " xr:uid="{C18C7D03-28F1-4A70-A503-2AA14CAB0265}"/>
    <hyperlink ref="C1337" location="pronto___22_u_pronto_data_L01_22_20_22drilldown_22_20_22stock_code_20_22_20_22101578_________________________22" display="101578 - GREASE EXTREME PRESSURE GADUS S3 (EP2) 450G CARTRIDGE " xr:uid="{A271018C-A3B2-487C-8A54-7ABE1DFA4BBF}"/>
    <hyperlink ref="C1338" location="pronto___22_u_pronto_data_L01_22_20_22drilldown_22_20_22stock_code_20_22_20_22101578_________________________22" display="101578 - GREASE EXTREME PRESSURE GADUS S3 (EP2) 450G CARTRIDGE " xr:uid="{2EAA33FC-9934-4EF9-9746-6D62A9B89AD1}"/>
    <hyperlink ref="C1339" location="pronto___22_u_pronto_data_L01_22_20_22drilldown_22_20_22stock_code_20_22_20_22101578_________________________22" display="101578 - GREASE EXTREME PRESSURE GADUS S3 (EP2) 450G CARTRIDGE " xr:uid="{3E1997E6-8654-4973-AEA8-1CFD7E2F969F}"/>
    <hyperlink ref="C1340" location="pronto___22_u_pronto_data_L01_22_20_22drilldown_22_20_22stock_code_20_22_20_22101578_________________________22" display="101578 - GREASE EXTREME PRESSURE GADUS S3 (EP2) 450G CARTRIDGE " xr:uid="{FFA5F586-9AA7-4F67-8A35-EAF0AD0B50F7}"/>
    <hyperlink ref="C1341" location="pronto___22_u_pronto_data_L01_22_20_22drilldown_22_20_22stock_code_20_22_20_22101578_________________________22" display="101578 - GREASE EXTREME PRESSURE GADUS S3 (EP2) 450G CARTRIDGE " xr:uid="{6F3533ED-CE72-4A8E-8D1C-9F306C79C400}"/>
    <hyperlink ref="C1342" location="pronto___22_u_pronto_data_L01_22_20_22drilldown_22_20_22stock_code_20_22_20_22101578_________________________22" display="101578 - GREASE EXTREME PRESSURE GADUS S3 (EP2) 450G CARTRIDGE " xr:uid="{F243DEE7-4CB5-4135-A18E-4F8DE233F7D6}"/>
    <hyperlink ref="C1343" location="pronto___22_u_pronto_data_L01_22_20_22drilldown_22_20_22stock_code_20_22_20_22101578_________________________22" display="101578 - GREASE EXTREME PRESSURE GADUS S3 (EP2) 450G CARTRIDGE " xr:uid="{EEBA16FB-5B12-4FDF-9FBB-1D55748A34A9}"/>
    <hyperlink ref="C1344" location="pronto___22_u_pronto_data_L01_22_20_22drilldown_22_20_22stock_code_20_22_20_22101578_________________________22" display="101578 - GREASE EXTREME PRESSURE GADUS S3 (EP2) 450G CARTRIDGE " xr:uid="{B837F8D0-CD61-47F7-A335-51F9765D28A9}"/>
    <hyperlink ref="C1345" location="pronto___22_u_pronto_data_L01_22_20_22drilldown_22_20_22stock_code_20_22_20_22101578_________________________22" display="101578 - GREASE EXTREME PRESSURE GADUS S3 (EP2) 450G CARTRIDGE " xr:uid="{013D5E87-4254-4D1A-B0E5-42CB0E5D1053}"/>
    <hyperlink ref="C1346" location="pronto___22_u_pronto_data_L01_22_20_22drilldown_22_20_22stock_code_20_22_20_22101578_________________________22" display="101578 - GREASE EXTREME PRESSURE GADUS S3 (EP2) 450G CARTRIDGE " xr:uid="{A4E4CA33-7B6B-455A-8995-20F6EF9D4E57}"/>
    <hyperlink ref="C1347" location="pronto___22_u_pronto_data_L01_22_20_22drilldown_22_20_22stock_code_20_22_20_22101578_________________________22" display="101578 - GREASE EXTREME PRESSURE GADUS S3 (EP2) 450G CARTRIDGE " xr:uid="{F86502F9-C2B9-42A8-B625-96D0912F46DA}"/>
    <hyperlink ref="C1348" location="pronto___22_u_pronto_data_L01_22_20_22drilldown_22_20_22stock_code_20_22_20_22101578_________________________22" display="101578 - GREASE EXTREME PRESSURE GADUS S3 (EP2) 450G CARTRIDGE " xr:uid="{EBFBE010-41CD-470C-8C37-8FE54FD41E59}"/>
    <hyperlink ref="C1349" location="pronto___22_u_pronto_data_L01_22_20_22drilldown_22_20_22stock_code_20_22_20_22101578_________________________22" display="101578 - GREASE EXTREME PRESSURE GADUS S3 (EP2) 450G CARTRIDGE " xr:uid="{C87A9846-CBC8-4D23-AD99-BE5A4A34A5EF}"/>
    <hyperlink ref="C1350" location="pronto___22_u_pronto_data_L01_22_20_22drilldown_22_20_22stock_code_20_22_20_22101578_________________________22" display="101578 - GREASE EXTREME PRESSURE GADUS S3 (EP2) 450G CARTRIDGE " xr:uid="{5B017042-A707-4C2C-8596-C28E97CDC4EB}"/>
    <hyperlink ref="C1351" location="pronto___22_u_pronto_data_L01_22_20_22drilldown_22_20_22stock_code_20_22_20_22101578_________________________22" display="101578 - GREASE EXTREME PRESSURE GADUS S3 (EP2) 450G CARTRIDGE " xr:uid="{DF7F38A4-FE7F-4CA8-9F03-0B17344DCA62}"/>
    <hyperlink ref="C1352" location="pronto___22_u_pronto_data_L01_22_20_22drilldown_22_20_22stock_code_20_22_20_22101578_________________________22" display="101578 - GREASE EXTREME PRESSURE GADUS S3 (EP2) 450G CARTRIDGE " xr:uid="{BCC08A93-B2EF-4124-AF66-1F045E024EE6}"/>
    <hyperlink ref="C1353" location="pronto___22_u_pronto_data_L01_22_20_22drilldown_22_20_22stock_code_20_22_20_22101578_________________________22" display="101578 - GREASE EXTREME PRESSURE GADUS S3 (EP2) 450G CARTRIDGE " xr:uid="{96E21FA7-A463-4B12-A362-4B6A95DF5ED6}"/>
    <hyperlink ref="C1354" location="pronto___22_u_pronto_data_L01_22_20_22drilldown_22_20_22stock_code_20_22_20_22101578_________________________22" display="101578 - GREASE EXTREME PRESSURE GADUS S3 (EP2) 450G CARTRIDGE " xr:uid="{5513DA9A-DC29-42BE-A0CC-5ED3F38C62A3}"/>
    <hyperlink ref="C1355" location="pronto___22_u_pronto_data_L01_22_20_22drilldown_22_20_22stock_code_20_22_20_22101578_________________________22" display="101578 - GREASE EXTREME PRESSURE GADUS S3 (EP2) 450G CARTRIDGE " xr:uid="{D7B9888D-D67B-4A6F-A9F8-08864B32AD35}"/>
    <hyperlink ref="C1356" location="pronto___22_u_pronto_data_L01_22_20_22drilldown_22_20_22stock_code_20_22_20_22101578_________________________22" display="101578 - GREASE EXTREME PRESSURE GADUS S3 (EP2) 450G CARTRIDGE " xr:uid="{73108AC5-B126-4371-8BA8-89A588768ADA}"/>
    <hyperlink ref="C1357" location="pronto___22_u_pronto_data_L01_22_20_22drilldown_22_20_22stock_code_20_22_20_22101578_________________________22" display="101578 - GREASE EXTREME PRESSURE GADUS S3 (EP2) 450G CARTRIDGE " xr:uid="{4DA8DF64-80F4-4947-B2B3-5CE9C8C9076A}"/>
    <hyperlink ref="C1358" location="pronto___22_u_pronto_data_L01_22_20_22drilldown_22_20_22stock_code_20_22_20_22101578_________________________22" display="101578 - GREASE EXTREME PRESSURE GADUS S3 (EP2) 450G CARTRIDGE " xr:uid="{425DB95A-3A1F-4082-9FC8-C9A5E8F39C30}"/>
    <hyperlink ref="C1359" location="pronto___22_u_pronto_data_L01_22_20_22drilldown_22_20_22stock_code_20_22_20_22101578_________________________22" display="101578 - GREASE EXTREME PRESSURE GADUS S3 (EP2) 450G CARTRIDGE " xr:uid="{CA7BE3E9-37E2-4E49-9BBC-E635BA5D5DB8}"/>
    <hyperlink ref="C1360" location="pronto___22_u_pronto_data_L01_22_20_22drilldown_22_20_22stock_code_20_22_20_22101578_________________________22" display="101578 - GREASE EXTREME PRESSURE GADUS S3 (EP2) 450G CARTRIDGE " xr:uid="{FCCE1294-2687-431C-AA93-6F92476A456C}"/>
    <hyperlink ref="C1361" location="pronto___22_u_pronto_data_L01_22_20_22drilldown_22_20_22stock_code_20_22_20_22101578_________________________22" display="101578 - GREASE EXTREME PRESSURE GADUS S3 (EP2) 450G CARTRIDGE " xr:uid="{CBA82299-1386-4572-91C1-DCCD8C43C68A}"/>
    <hyperlink ref="C1362" location="pronto___22_u_pronto_data_L01_22_20_22drilldown_22_20_22stock_code_20_22_20_22101578_________________________22" display="101578 - GREASE EXTREME PRESSURE GADUS S3 (EP2) 450G CARTRIDGE " xr:uid="{DE9DE05E-FD85-429F-B459-F724E356334D}"/>
    <hyperlink ref="C1363" location="pronto___22_u_pronto_data_L01_22_20_22drilldown_22_20_22stock_code_20_22_20_22101578_________________________22" display="101578 - GREASE EXTREME PRESSURE GADUS S3 (EP2) 450G CARTRIDGE " xr:uid="{74D7E478-6B52-445B-8D97-B027AE1A4C31}"/>
    <hyperlink ref="C1364" location="pronto___22_u_pronto_data_L01_22_20_22drilldown_22_20_22stock_code_20_22_20_22101578_________________________22" display="101578 - GREASE EXTREME PRESSURE GADUS S3 (EP2) 450G CARTRIDGE " xr:uid="{3E3691A0-0689-4C12-9257-5E219D3575B1}"/>
    <hyperlink ref="C1365" location="pronto___22_u_pronto_data_L01_22_20_22drilldown_22_20_22stock_code_20_22_20_22101578_________________________22" display="101578 - GREASE EXTREME PRESSURE GADUS S3 (EP2) 450G CARTRIDGE " xr:uid="{1A2D89BA-E622-43E6-B0A5-856A5728097A}"/>
    <hyperlink ref="C1366" location="pronto___22_u_pronto_data_L01_22_20_22drilldown_22_20_22stock_code_20_22_20_22101578_________________________22" display="101578 - GREASE EXTREME PRESSURE GADUS S3 (EP2) 450G CARTRIDGE " xr:uid="{2354AAFC-5FF3-4492-B007-7C2D0E3138BB}"/>
    <hyperlink ref="C1367" location="pronto___22_u_pronto_data_L01_22_20_22drilldown_22_20_22stock_code_20_22_20_22101578_________________________22" display="101578 - GREASE EXTREME PRESSURE GADUS S3 (EP2) 450G CARTRIDGE " xr:uid="{64EDA1F2-08D9-4233-B00F-7978F7C31FFF}"/>
    <hyperlink ref="C1368" location="pronto___22_u_pronto_data_L01_22_20_22drilldown_22_20_22stock_code_20_22_20_22101578_________________________22" display="101578 - GREASE EXTREME PRESSURE GADUS S3 (EP2) 450G CARTRIDGE " xr:uid="{3DF009C2-E20F-4401-B606-D6A36FE1D265}"/>
    <hyperlink ref="C1369" location="pronto___22_u_pronto_data_L01_22_20_22drilldown_22_20_22stock_code_20_22_20_22101578_________________________22" display="101578 - GREASE EXTREME PRESSURE GADUS S3 (EP2) 450G CARTRIDGE " xr:uid="{8F054C82-0578-4CFD-95CF-962839F6B7AE}"/>
    <hyperlink ref="C1370" location="pronto___22_u_pronto_data_L01_22_20_22drilldown_22_20_22stock_code_20_22_20_22101578_________________________22" display="101578 - GREASE EXTREME PRESSURE GADUS S3 (EP2) 450G CARTRIDGE " xr:uid="{6B78D029-DDA5-48D8-A360-0F445C3F07FD}"/>
    <hyperlink ref="C1371" location="pronto___22_u_pronto_data_L01_22_20_22drilldown_22_20_22stock_code_20_22_20_22101578_________________________22" display="101578 - GREASE EXTREME PRESSURE GADUS S3 (EP2) 450G CARTRIDGE " xr:uid="{9D3DEFFD-5E11-4E37-98AB-22FACED5DBFC}"/>
    <hyperlink ref="C1372" location="pronto___22_u_pronto_data_L01_22_20_22drilldown_22_20_22stock_code_20_22_20_22101578_________________________22" display="101578 - GREASE EXTREME PRESSURE GADUS S3 (EP2) 450G CARTRIDGE " xr:uid="{6BC1BCBD-7CA9-4F74-B7C1-031904DBE1A0}"/>
    <hyperlink ref="C1373" location="pronto___22_u_pronto_data_L01_22_20_22drilldown_22_20_22stock_code_20_22_20_22101578_________________________22" display="101578 - GREASE EXTREME PRESSURE GADUS S3 (EP2) 450G CARTRIDGE " xr:uid="{39505938-02B7-479A-974F-3E030EA1527E}"/>
    <hyperlink ref="C1374" location="pronto___22_u_pronto_data_L01_22_20_22drilldown_22_20_22stock_code_20_22_20_22101578_________________________22" display="101578 - GREASE EXTREME PRESSURE GADUS S3 (EP2) 450G CARTRIDGE " xr:uid="{8DA8923F-82E9-454E-A6E7-AE1341F76965}"/>
    <hyperlink ref="C1375" location="pronto___22_u_pronto_data_L01_22_20_22drilldown_22_20_22stock_code_20_22_20_22101578_________________________22" display="101578 - GREASE EXTREME PRESSURE GADUS S3 (EP2) 450G CARTRIDGE " xr:uid="{7EE269FD-1BBB-48A2-B73A-177CDCD9A489}"/>
    <hyperlink ref="C1376" location="pronto___22_u_pronto_data_L01_22_20_22drilldown_22_20_22stock_code_20_22_20_22101578_________________________22" display="101578 - GREASE EXTREME PRESSURE GADUS S3 (EP2) 450G CARTRIDGE " xr:uid="{6851717A-69A2-4FBA-9CAE-52FCA72B310B}"/>
    <hyperlink ref="C1377" location="pronto___22_u_pronto_data_L01_22_20_22drilldown_22_20_22stock_code_20_22_20_22101578_________________________22" display="101578 - GREASE EXTREME PRESSURE GADUS S3 (EP2) 450G CARTRIDGE " xr:uid="{DB154CC9-ACDC-45F6-8E45-13D43A46A8AF}"/>
    <hyperlink ref="C1378" location="pronto___22_u_pronto_data_L01_22_20_22drilldown_22_20_22stock_code_20_22_20_22101578_________________________22" display="101578 - GREASE EXTREME PRESSURE GADUS S3 (EP2) 450G CARTRIDGE " xr:uid="{C0EA6186-35CF-4D0B-A8CA-7B8D05E4A448}"/>
    <hyperlink ref="C1379" location="pronto___22_u_pronto_data_L01_22_20_22drilldown_22_20_22stock_code_20_22_20_22101578_________________________22" display="101578 - GREASE EXTREME PRESSURE GADUS S3 (EP2) 450G CARTRIDGE " xr:uid="{919BFA8E-9A96-4133-BAC6-4CB52FBB6588}"/>
    <hyperlink ref="C1380" location="pronto___22_u_pronto_data_L01_22_20_22drilldown_22_20_22stock_code_20_22_20_22101578_________________________22" display="101578 - GREASE EXTREME PRESSURE GADUS S3 (EP2) 450G CARTRIDGE " xr:uid="{4725C6BF-0728-4F95-A21D-AA2DC4A4116F}"/>
    <hyperlink ref="C1268" location="pronto___22_u_pronto_data_L01_22_20_22drilldown_22_20_22stock_code_20_22_20_22101579_________________________22" display="101579 - GREASE EXTREME PRESSURE GADUS S2 V220 2 / P18K " xr:uid="{8F4580E3-0558-43D8-A305-12B1CB4BB315}"/>
    <hyperlink ref="C1269" location="pronto___22_u_pronto_data_L01_22_20_22drilldown_22_20_22stock_code_20_22_20_22101579_________________________22" display="101579 - GREASE EXTREME PRESSURE GADUS S2 V220 2 / P18K " xr:uid="{723D4588-135F-454B-BA6D-A9FBC0316A0A}"/>
    <hyperlink ref="C1270" location="pronto___22_u_pronto_data_L01_22_20_22drilldown_22_20_22stock_code_20_22_20_22101579_________________________22" display="101579 - GREASE EXTREME PRESSURE GADUS S2 V220 2 / P18K " xr:uid="{487B63F3-F61C-4F75-A35A-CA1638E92BE5}"/>
    <hyperlink ref="C1244" location="pronto___22_u_pronto_data_L01_22_20_22drilldown_22_20_22stock_code_20_22_20_22101580_________________________22" display="101580 - GREASE EXTREME PRESSURE GADUS S2 V220 2 /C2 450G " xr:uid="{236D1912-8819-44F6-AB00-9EBB6FB23BA1}"/>
    <hyperlink ref="C1245" location="pronto___22_u_pronto_data_L01_22_20_22drilldown_22_20_22stock_code_20_22_20_22101580_________________________22" display="101580 - GREASE EXTREME PRESSURE GADUS S2 V220 2 /C2 450G " xr:uid="{B3801658-138B-4728-935A-0E73D9160823}"/>
    <hyperlink ref="C1246" location="pronto___22_u_pronto_data_L01_22_20_22drilldown_22_20_22stock_code_20_22_20_22101580_________________________22" display="101580 - GREASE EXTREME PRESSURE GADUS S2 V220 2 /C2 450G " xr:uid="{CF724B20-10B0-4D5F-BE63-197CF5A17EC6}"/>
    <hyperlink ref="C1247" location="pronto___22_u_pronto_data_L01_22_20_22drilldown_22_20_22stock_code_20_22_20_22101580_________________________22" display="101580 - GREASE EXTREME PRESSURE GADUS S2 V220 2 /C2 450G " xr:uid="{D8B10B88-8280-4652-9F32-3AC008B5CF6E}"/>
    <hyperlink ref="C1248" location="pronto___22_u_pronto_data_L01_22_20_22drilldown_22_20_22stock_code_20_22_20_22101580_________________________22" display="101580 - GREASE EXTREME PRESSURE GADUS S2 V220 2 /C2 450G " xr:uid="{0FDC1F82-AA14-4690-9D92-A7267C839BA0}"/>
    <hyperlink ref="C1249" location="pronto___22_u_pronto_data_L01_22_20_22drilldown_22_20_22stock_code_20_22_20_22101580_________________________22" display="101580 - GREASE EXTREME PRESSURE GADUS S2 V220 2 /C2 450G " xr:uid="{D3D3259D-4A97-4452-8FD7-041D6C3FCCDD}"/>
    <hyperlink ref="C1250" location="pronto___22_u_pronto_data_L01_22_20_22drilldown_22_20_22stock_code_20_22_20_22101580_________________________22" display="101580 - GREASE EXTREME PRESSURE GADUS S2 V220 2 /C2 450G " xr:uid="{90426D7C-51F7-47E4-BA73-61867C3EE718}"/>
    <hyperlink ref="C1251" location="pronto___22_u_pronto_data_L01_22_20_22drilldown_22_20_22stock_code_20_22_20_22101580_________________________22" display="101580 - GREASE EXTREME PRESSURE GADUS S2 V220 2 /C2 450G " xr:uid="{B66501AB-DD01-4547-B183-D16340DA0B99}"/>
    <hyperlink ref="C1252" location="pronto___22_u_pronto_data_L01_22_20_22drilldown_22_20_22stock_code_20_22_20_22101580_________________________22" display="101580 - GREASE EXTREME PRESSURE GADUS S2 V220 2 /C2 450G " xr:uid="{C79A825A-5809-48F8-AF71-123A26CB3626}"/>
    <hyperlink ref="C1253" location="pronto___22_u_pronto_data_L01_22_20_22drilldown_22_20_22stock_code_20_22_20_22101580_________________________22" display="101580 - GREASE EXTREME PRESSURE GADUS S2 V220 2 /C2 450G " xr:uid="{06A2D5C0-A36C-428E-AB4D-EE2E1BFD840B}"/>
    <hyperlink ref="C1254" location="pronto___22_u_pronto_data_L01_22_20_22drilldown_22_20_22stock_code_20_22_20_22101580_________________________22" display="101580 - GREASE EXTREME PRESSURE GADUS S2 V220 2 /C2 450G " xr:uid="{FB062D78-B433-48C1-B7BF-FAEE5CB62B8D}"/>
    <hyperlink ref="C1255" location="pronto___22_u_pronto_data_L01_22_20_22drilldown_22_20_22stock_code_20_22_20_22101580_________________________22" display="101580 - GREASE EXTREME PRESSURE GADUS S2 V220 2 /C2 450G " xr:uid="{C9D1ADEE-DB1B-4729-88E3-DC1F846038EC}"/>
    <hyperlink ref="C1256" location="pronto___22_u_pronto_data_L01_22_20_22drilldown_22_20_22stock_code_20_22_20_22101580_________________________22" display="101580 - GREASE EXTREME PRESSURE GADUS S2 V220 2 /C2 450G " xr:uid="{780E25C1-6ACD-4FB1-916E-9EC8C3D0C4FE}"/>
    <hyperlink ref="C1257" location="pronto___22_u_pronto_data_L01_22_20_22drilldown_22_20_22stock_code_20_22_20_22101580_________________________22" display="101580 - GREASE EXTREME PRESSURE GADUS S2 V220 2 /C2 450G " xr:uid="{B565B13B-2BA9-42EB-B71E-D2EDEE12EE14}"/>
    <hyperlink ref="C1258" location="pronto___22_u_pronto_data_L01_22_20_22drilldown_22_20_22stock_code_20_22_20_22101580_________________________22" display="101580 - GREASE EXTREME PRESSURE GADUS S2 V220 2 /C2 450G " xr:uid="{618C2F5F-906C-4600-8E97-02175275EEE5}"/>
    <hyperlink ref="C1259" location="pronto___22_u_pronto_data_L01_22_20_22drilldown_22_20_22stock_code_20_22_20_22101580_________________________22" display="101580 - GREASE EXTREME PRESSURE GADUS S2 V220 2 /C2 450G " xr:uid="{31B5B89C-6F53-4FB4-990E-2E0BFFBCA3BA}"/>
    <hyperlink ref="C1260" location="pronto___22_u_pronto_data_L01_22_20_22drilldown_22_20_22stock_code_20_22_20_22101580_________________________22" display="101580 - GREASE EXTREME PRESSURE GADUS S2 V220 2 /C2 450G " xr:uid="{51B50E15-4CB1-47C9-9E0A-08AD9086B137}"/>
    <hyperlink ref="C1261" location="pronto___22_u_pronto_data_L01_22_20_22drilldown_22_20_22stock_code_20_22_20_22101580_________________________22" display="101580 - GREASE EXTREME PRESSURE GADUS S2 V220 2 /C2 450G " xr:uid="{ABEC1360-BE21-4D96-8123-7BF366D5754E}"/>
    <hyperlink ref="C1262" location="pronto___22_u_pronto_data_L01_22_20_22drilldown_22_20_22stock_code_20_22_20_22101580_________________________22" display="101580 - GREASE EXTREME PRESSURE GADUS S2 V220 2 /C2 450G " xr:uid="{3AECDE5B-C7AF-4B8D-96F7-421404959014}"/>
    <hyperlink ref="C1263" location="pronto___22_u_pronto_data_L01_22_20_22drilldown_22_20_22stock_code_20_22_20_22101580_________________________22" display="101580 - GREASE EXTREME PRESSURE GADUS S2 V220 2 /C2 450G " xr:uid="{C7272061-C857-46E3-BA0B-C5DAB25B9B0C}"/>
    <hyperlink ref="C1264" location="pronto___22_u_pronto_data_L01_22_20_22drilldown_22_20_22stock_code_20_22_20_22101580_________________________22" display="101580 - GREASE EXTREME PRESSURE GADUS S2 V220 2 /C2 450G " xr:uid="{77185779-18A2-4BC2-936D-A7D40ACEFE61}"/>
    <hyperlink ref="C1265" location="pronto___22_u_pronto_data_L01_22_20_22drilldown_22_20_22stock_code_20_22_20_22101580_________________________22" display="101580 - GREASE EXTREME PRESSURE GADUS S2 V220 2 /C2 450G " xr:uid="{C1A95299-1292-4E31-A450-C0392055CC5E}"/>
    <hyperlink ref="C1266" location="pronto___22_u_pronto_data_L01_22_20_22drilldown_22_20_22stock_code_20_22_20_22101580_________________________22" display="101580 - GREASE EXTREME PRESSURE GADUS S2 V220 2 /C2 450G " xr:uid="{A4657598-E231-4BBD-9F9A-42CBBFAFE7BD}"/>
    <hyperlink ref="C1267" location="pronto___22_u_pronto_data_L01_22_20_22drilldown_22_20_22stock_code_20_22_20_22101580_________________________22" display="101580 - GREASE EXTREME PRESSURE GADUS S2 V220 2 /C2 450G " xr:uid="{37C5D28B-E81A-4C46-BB7B-4BDA39C7BFD2}"/>
    <hyperlink ref="C1233" location="pronto___22_u_pronto_data_L01_22_20_22drilldown_22_20_22stock_code_20_22_20_22101581_________________________22" display="101581 - GREASE,GADUS S2 V100 3. 450G CARTRIDGE " xr:uid="{2736298A-D1AF-43A3-9BF6-B3A7B5AB52CA}"/>
    <hyperlink ref="C1234" location="pronto___22_u_pronto_data_L01_22_20_22drilldown_22_20_22stock_code_20_22_20_22101581_________________________22" display="101581 - GREASE,GADUS S2 V100 3. 450G CARTRIDGE " xr:uid="{F980075E-BDC9-42AF-96F5-C1FFE272E2DB}"/>
    <hyperlink ref="C1235" location="pronto___22_u_pronto_data_L01_22_20_22drilldown_22_20_22stock_code_20_22_20_22101581_________________________22" display="101581 - GREASE,GADUS S2 V100 3. 450G CARTRIDGE " xr:uid="{01B26F7B-8447-4C0A-8E0E-A70FF0315DF2}"/>
    <hyperlink ref="C1236" location="pronto___22_u_pronto_data_L01_22_20_22drilldown_22_20_22stock_code_20_22_20_22101581_________________________22" display="101581 - GREASE,GADUS S2 V100 3. 450G CARTRIDGE " xr:uid="{C6186431-9434-4800-97C5-A4DD6E38F4F6}"/>
    <hyperlink ref="C1237" location="pronto___22_u_pronto_data_L01_22_20_22drilldown_22_20_22stock_code_20_22_20_22101581_________________________22" display="101581 - GREASE,GADUS S2 V100 3. 450G CARTRIDGE " xr:uid="{0902BDD2-8507-4C5E-AA81-D92188457473}"/>
    <hyperlink ref="C1238" location="pronto___22_u_pronto_data_L01_22_20_22drilldown_22_20_22stock_code_20_22_20_22101581_________________________22" display="101581 - GREASE,GADUS S2 V100 3. 450G CARTRIDGE " xr:uid="{077653EA-7201-4434-AC85-3B0155751374}"/>
    <hyperlink ref="C1239" location="pronto___22_u_pronto_data_L01_22_20_22drilldown_22_20_22stock_code_20_22_20_22101581_________________________22" display="101581 - GREASE,GADUS S2 V100 3. 450G CARTRIDGE " xr:uid="{FB5920A9-AF4E-4385-BAEE-1D91F09D60DE}"/>
    <hyperlink ref="C1240" location="pronto___22_u_pronto_data_L01_22_20_22drilldown_22_20_22stock_code_20_22_20_22101581_________________________22" display="101581 - GREASE,GADUS S2 V100 3. 450G CARTRIDGE " xr:uid="{4F11537E-6DC4-4B2C-A167-25C71D2159CE}"/>
    <hyperlink ref="C1241" location="pronto___22_u_pronto_data_L01_22_20_22drilldown_22_20_22stock_code_20_22_20_22101581_________________________22" display="101581 - GREASE,GADUS S2 V100 3. 450G CARTRIDGE " xr:uid="{A1B6BA56-D8CB-4868-8CBA-89D2A6325D0E}"/>
    <hyperlink ref="C1242" location="pronto___22_u_pronto_data_L01_22_20_22drilldown_22_20_22stock_code_20_22_20_22101581_________________________22" display="101581 - GREASE,GADUS S2 V100 3. 450G CARTRIDGE " xr:uid="{2D755CE8-6ACC-486A-8E29-2176A2CB0FFD}"/>
    <hyperlink ref="C1243" location="pronto___22_u_pronto_data_L01_22_20_22drilldown_22_20_22stock_code_20_22_20_22101581_________________________22" display="101581 - GREASE,GADUS S2 V100 3. 450G CARTRIDGE " xr:uid="{A2D3BC5E-9A1E-47C0-9549-1CF522C4CA9A}"/>
    <hyperlink ref="C1231" location="pronto___22_u_pronto_data_L01_22_20_22drilldown_22_20_22stock_code_20_22_20_22101582_________________________22" display="101582 - OIL RTA100 5 LITRE  " xr:uid="{B3B8D40F-ECEB-4FE8-9FE1-6A9C1A9583C6}"/>
    <hyperlink ref="C1232" location="pronto___22_u_pronto_data_L01_22_20_22drilldown_22_20_22stock_code_20_22_20_22101582_________________________22" display="101582 - OIL RTA100 5 LITRE  " xr:uid="{7C8E80A3-AE0D-45ED-8249-82F85013F472}"/>
    <hyperlink ref="C1202" location="pronto___22_u_pronto_data_L01_22_20_22drilldown_22_20_22stock_code_20_22_20_22101605_________________________22" display="101605 - OIL, GEAR OMALA S4 GX 220, 20L  " xr:uid="{894D8EB8-580F-4F91-BE8C-1D178A437A8A}"/>
    <hyperlink ref="C1203" location="pronto___22_u_pronto_data_L01_22_20_22drilldown_22_20_22stock_code_20_22_20_22101605_________________________22" display="101605 - OIL, GEAR OMALA S4 GX 220, 20L  " xr:uid="{748392B2-EFBB-4856-955A-D4DE5C2DE85D}"/>
    <hyperlink ref="C1204" location="pronto___22_u_pronto_data_L01_22_20_22drilldown_22_20_22stock_code_20_22_20_22101605_________________________22" display="101605 - OIL, GEAR OMALA S4 GX 220, 20L  " xr:uid="{4B70EA99-B439-458B-9A75-54956CB37174}"/>
    <hyperlink ref="C1205" location="pronto___22_u_pronto_data_L01_22_20_22drilldown_22_20_22stock_code_20_22_20_22101605_________________________22" display="101605 - OIL, GEAR OMALA S4 GX 220, 20L  " xr:uid="{E9511495-8F0D-4AF9-B317-034CE6500835}"/>
    <hyperlink ref="C1206" location="pronto___22_u_pronto_data_L01_22_20_22drilldown_22_20_22stock_code_20_22_20_22101605_________________________22" display="101605 - OIL, GEAR OMALA S4 GX 220, 20L  " xr:uid="{18702863-4B5E-47DA-A034-B0BF42D5D0A7}"/>
    <hyperlink ref="C1207" location="pronto___22_u_pronto_data_L01_22_20_22drilldown_22_20_22stock_code_20_22_20_22101605_________________________22" display="101605 - OIL, GEAR OMALA S4 GX 220, 20L  " xr:uid="{F9ED917A-5223-46E2-AB65-1159CEEA8C83}"/>
    <hyperlink ref="C1208" location="pronto___22_u_pronto_data_L01_22_20_22drilldown_22_20_22stock_code_20_22_20_22101605_________________________22" display="101605 - OIL, GEAR OMALA S4 GX 220, 20L  " xr:uid="{F0723BC3-7691-43A5-A2AF-92DC999855DC}"/>
    <hyperlink ref="C1209" location="pronto___22_u_pronto_data_L01_22_20_22drilldown_22_20_22stock_code_20_22_20_22101605_________________________22" display="101605 - OIL, GEAR OMALA S4 GX 220, 20L  " xr:uid="{6A548C0A-0C93-4BB9-9AF2-D39E75E125FB}"/>
    <hyperlink ref="C1210" location="pronto___22_u_pronto_data_L01_22_20_22drilldown_22_20_22stock_code_20_22_20_22101605_________________________22" display="101605 - OIL, GEAR OMALA S4 GX 220, 20L  " xr:uid="{FDDDC821-ACBD-42F9-8AF0-7C9FDC38624B}"/>
    <hyperlink ref="C1211" location="pronto___22_u_pronto_data_L01_22_20_22drilldown_22_20_22stock_code_20_22_20_22101605_________________________22" display="101605 - OIL, GEAR OMALA S4 GX 220, 20L  " xr:uid="{98EE4970-B299-4A4C-8A4E-F43C88F20468}"/>
    <hyperlink ref="C1212" location="pronto___22_u_pronto_data_L01_22_20_22drilldown_22_20_22stock_code_20_22_20_22101605_________________________22" display="101605 - OIL, GEAR OMALA S4 GX 220, 20L  " xr:uid="{C0246663-1877-4F53-A07C-F72326B89251}"/>
    <hyperlink ref="C1213" location="pronto___22_u_pronto_data_L01_22_20_22drilldown_22_20_22stock_code_20_22_20_22101605_________________________22" display="101605 - OIL, GEAR OMALA S4 GX 220, 20L  " xr:uid="{72BB3DC5-55AB-4415-B5CE-EF2BC464EB6F}"/>
    <hyperlink ref="C1214" location="pronto___22_u_pronto_data_L01_22_20_22drilldown_22_20_22stock_code_20_22_20_22101605_________________________22" display="101605 - OIL, GEAR OMALA S4 GX 220, 20L  " xr:uid="{34BA8DD3-C4FF-43A5-8408-1A23625225B3}"/>
    <hyperlink ref="C1215" location="pronto___22_u_pronto_data_L01_22_20_22drilldown_22_20_22stock_code_20_22_20_22101605_________________________22" display="101605 - OIL, GEAR OMALA S4 GX 220, 20L  " xr:uid="{19FA9F59-0983-4B21-BAA6-92C48429908B}"/>
    <hyperlink ref="C1216" location="pronto___22_u_pronto_data_L01_22_20_22drilldown_22_20_22stock_code_20_22_20_22101605_________________________22" display="101605 - OIL, GEAR OMALA S4 GX 220, 20L  " xr:uid="{DE34A564-F654-4365-BFFE-B66B75D7EE51}"/>
    <hyperlink ref="C1217" location="pronto___22_u_pronto_data_L01_22_20_22drilldown_22_20_22stock_code_20_22_20_22101605_________________________22" display="101605 - OIL, GEAR OMALA S4 GX 220, 20L  " xr:uid="{8875C223-5CEF-4D86-99A1-87969DB4BEAA}"/>
    <hyperlink ref="C1218" location="pronto___22_u_pronto_data_L01_22_20_22drilldown_22_20_22stock_code_20_22_20_22101605_________________________22" display="101605 - OIL, GEAR OMALA S4 GX 220, 20L  " xr:uid="{C0150A70-B37B-4448-977B-233025FFACAA}"/>
    <hyperlink ref="C1219" location="pronto___22_u_pronto_data_L01_22_20_22drilldown_22_20_22stock_code_20_22_20_22101605_________________________22" display="101605 - OIL, GEAR OMALA S4 GX 220, 20L  " xr:uid="{8627EA61-6A30-4D8D-9871-71331A5B0A7E}"/>
    <hyperlink ref="C1220" location="pronto___22_u_pronto_data_L01_22_20_22drilldown_22_20_22stock_code_20_22_20_22101605_________________________22" display="101605 - OIL, GEAR OMALA S4 GX 220, 20L  " xr:uid="{82399E4C-EA02-45DE-B47B-AB2798A4E3A3}"/>
    <hyperlink ref="C1221" location="pronto___22_u_pronto_data_L01_22_20_22drilldown_22_20_22stock_code_20_22_20_22101605_________________________22" display="101605 - OIL, GEAR OMALA S4 GX 220, 20L  " xr:uid="{A351CAFB-D3CE-4299-B680-346896E4383B}"/>
    <hyperlink ref="C1222" location="pronto___22_u_pronto_data_L01_22_20_22drilldown_22_20_22stock_code_20_22_20_22101605_________________________22" display="101605 - OIL, GEAR OMALA S4 GX 220, 20L  " xr:uid="{FF49AA55-B1A0-4C88-9A16-E62EFB6157D9}"/>
    <hyperlink ref="C1223" location="pronto___22_u_pronto_data_L01_22_20_22drilldown_22_20_22stock_code_20_22_20_22101605_________________________22" display="101605 - OIL, GEAR OMALA S4 GX 220, 20L  " xr:uid="{A567BBB1-AAD3-4954-9E71-48A984B5CE59}"/>
    <hyperlink ref="C1224" location="pronto___22_u_pronto_data_L01_22_20_22drilldown_22_20_22stock_code_20_22_20_22101605_________________________22" display="101605 - OIL, GEAR OMALA S4 GX 220, 20L  " xr:uid="{320552CE-1EFD-4993-A48A-640C7CA371D4}"/>
    <hyperlink ref="C1225" location="pronto___22_u_pronto_data_L01_22_20_22drilldown_22_20_22stock_code_20_22_20_22101605_________________________22" display="101605 - OIL, GEAR OMALA S4 GX 220, 20L  " xr:uid="{C4976359-4416-4A34-84E7-7843E6AC838B}"/>
    <hyperlink ref="C1226" location="pronto___22_u_pronto_data_L01_22_20_22drilldown_22_20_22stock_code_20_22_20_22101605_________________________22" display="101605 - OIL, GEAR OMALA S4 GX 220, 20L  " xr:uid="{4C1DC62A-252D-48CD-8DFB-646E3EF061DF}"/>
    <hyperlink ref="C1227" location="pronto___22_u_pronto_data_L01_22_20_22drilldown_22_20_22stock_code_20_22_20_22101605_________________________22" display="101605 - OIL, GEAR OMALA S4 GX 220, 20L  " xr:uid="{EDFF82D3-FAE3-469F-A4E2-79D5B471D187}"/>
    <hyperlink ref="C1228" location="pronto___22_u_pronto_data_L01_22_20_22drilldown_22_20_22stock_code_20_22_20_22101605_________________________22" display="101605 - OIL, GEAR OMALA S4 GX 220, 20L  " xr:uid="{C951822C-A0C2-4DF4-B101-AC7110D15C5A}"/>
    <hyperlink ref="C1229" location="pronto___22_u_pronto_data_L01_22_20_22drilldown_22_20_22stock_code_20_22_20_22101605_________________________22" display="101605 - OIL, GEAR OMALA S4 GX 220, 20L  " xr:uid="{D28D2642-4CE8-430C-9A32-9B4384E99BE3}"/>
    <hyperlink ref="C1230" location="pronto___22_u_pronto_data_L01_22_20_22drilldown_22_20_22stock_code_20_22_20_22101605_________________________22" display="101605 - OIL, GEAR OMALA S4 GX 220, 20L  " xr:uid="{3F7E6B2F-EC7F-432F-890A-3E10A3F48530}"/>
    <hyperlink ref="C1198" location="pronto___22_u_pronto_data_L01_22_20_22drilldown_22_20_22stock_code_20_22_20_22101607_________________________22" display="101607 - OIL, GEAR OMALA S2 GX 220 20L  " xr:uid="{8C73B80E-BC93-4A80-9F17-E871DD8F4AD1}"/>
    <hyperlink ref="C1199" location="pronto___22_u_pronto_data_L01_22_20_22drilldown_22_20_22stock_code_20_22_20_22101607_________________________22" display="101607 - OIL, GEAR OMALA S2 GX 220 20L  " xr:uid="{FE62593C-5CD2-4D47-8EDD-EB7441A16626}"/>
    <hyperlink ref="C1200" location="pronto___22_u_pronto_data_L01_22_20_22drilldown_22_20_22stock_code_20_22_20_22101607_________________________22" display="101607 - OIL, GEAR OMALA S2 GX 220 20L  " xr:uid="{BCA869C7-DADF-4599-80B1-B8531010C47C}"/>
    <hyperlink ref="C1201" location="pronto___22_u_pronto_data_L01_22_20_22drilldown_22_20_22stock_code_20_22_20_22101607_________________________22" display="101607 - OIL, GEAR OMALA S2 GX 220 20L  " xr:uid="{6C9F8FEC-92B8-4DBB-9764-5B75C84B86D2}"/>
    <hyperlink ref="C1191" location="pronto___22_u_pronto_data_L01_22_20_22drilldown_22_20_22stock_code_20_22_20_22101608_________________________22" display="101608 - OIL, GEAR OMALA S2 GX 320 209L  " xr:uid="{E97AA01F-C8C0-40D0-AAD4-8B2C08273155}"/>
    <hyperlink ref="C1192" location="pronto___22_u_pronto_data_L01_22_20_22drilldown_22_20_22stock_code_20_22_20_22101608_________________________22" display="101608 - OIL, GEAR OMALA S2 GX 320 209L  " xr:uid="{C2520471-B138-4809-8077-C0A37DAB7106}"/>
    <hyperlink ref="C1193" location="pronto___22_u_pronto_data_L01_22_20_22drilldown_22_20_22stock_code_20_22_20_22101608_________________________22" display="101608 - OIL, GEAR OMALA S2 GX 320 209L  " xr:uid="{9B4362BB-6C38-4F9A-A254-892B740E7FCE}"/>
    <hyperlink ref="C1194" location="pronto___22_u_pronto_data_L01_22_20_22drilldown_22_20_22stock_code_20_22_20_22101608_________________________22" display="101608 - OIL, GEAR OMALA S2 GX 320 209L  " xr:uid="{EE0FA81A-DEF0-4A68-B773-73CF715060FE}"/>
    <hyperlink ref="C1195" location="pronto___22_u_pronto_data_L01_22_20_22drilldown_22_20_22stock_code_20_22_20_22101608_________________________22" display="101608 - OIL, GEAR OMALA S2 GX 320 209L  " xr:uid="{FE7BFE07-5772-4222-805A-C7D35CF6FFA9}"/>
    <hyperlink ref="C1196" location="pronto___22_u_pronto_data_L01_22_20_22drilldown_22_20_22stock_code_20_22_20_22101608_________________________22" display="101608 - OIL, GEAR OMALA S2 GX 320 209L  " xr:uid="{9F8524DF-C5A4-468B-A961-77FC7ECB540D}"/>
    <hyperlink ref="C1197" location="pronto___22_u_pronto_data_L01_22_20_22drilldown_22_20_22stock_code_20_22_20_22101608_________________________22" display="101608 - OIL, GEAR OMALA S2 GX 320 209L  " xr:uid="{70C45292-4F12-4F8D-8019-0677137AB083}"/>
    <hyperlink ref="C1187" location="pronto___22_u_pronto_data_L01_22_20_22drilldown_22_20_22stock_code_20_22_20_22101609_________________________22" display="101609 - OIL, HYDRAULIC TURBO T 46, 209L IBC " xr:uid="{FC6D7164-083B-463F-8CCD-4B0A946598B1}"/>
    <hyperlink ref="C1188" location="pronto___22_u_pronto_data_L01_22_20_22drilldown_22_20_22stock_code_20_22_20_22101609_________________________22" display="101609 - OIL, HYDRAULIC TURBO T 46, 209L IBC " xr:uid="{8B5244CE-7CA2-45E1-84D4-EF47EA7A694A}"/>
    <hyperlink ref="C1189" location="pronto___22_u_pronto_data_L01_22_20_22drilldown_22_20_22stock_code_20_22_20_22101609_________________________22" display="101609 - OIL, HYDRAULIC TURBO T 46, 209L IBC " xr:uid="{86FC39D9-E079-467A-9B0D-023185785CCD}"/>
    <hyperlink ref="C1190" location="pronto___22_u_pronto_data_L01_22_20_22drilldown_22_20_22stock_code_20_22_20_22101609_________________________22" display="101609 - OIL, HYDRAULIC TURBO T 46, 209L IBC " xr:uid="{D19C3CDD-CB29-47B7-ADA7-CFB089C1AF6A}"/>
    <hyperlink ref="C1186" location="pronto___22_u_pronto_data_L01_22_20_22drilldown_22_20_22stock_code_20_22_20_22101611_________________________22" display="101611 - OIL HYDRAULIC, TELLUS, S2 MX 32, 20L " xr:uid="{EE01848A-2958-4F25-9685-86FBB2A4EF43}"/>
    <hyperlink ref="C1172" location="pronto___22_u_pronto_data_L01_22_20_22drilldown_22_20_22stock_code_20_22_20_22101673_________________________22" display="101673 - LIME UNSLAKED QUICKLIME BULK DELIVERY " xr:uid="{F8411D85-043A-439B-B2DA-44D7B67C523E}"/>
    <hyperlink ref="C1173" location="pronto___22_u_pronto_data_L01_22_20_22drilldown_22_20_22stock_code_20_22_20_22101673_________________________22" display="101673 - LIME UNSLAKED QUICKLIME BULK DELIVERY " xr:uid="{ED63BD6B-A129-40FD-822B-046A6B52C856}"/>
    <hyperlink ref="C1174" location="pronto___22_u_pronto_data_L01_22_20_22drilldown_22_20_22stock_code_20_22_20_22101673_________________________22" display="101673 - LIME UNSLAKED QUICKLIME BULK DELIVERY " xr:uid="{22EA8E08-EF63-4ACA-8D68-701F682E5537}"/>
    <hyperlink ref="C1175" location="pronto___22_u_pronto_data_L01_22_20_22drilldown_22_20_22stock_code_20_22_20_22101673_________________________22" display="101673 - LIME UNSLAKED QUICKLIME BULK DELIVERY " xr:uid="{5AF8DCB4-E622-4D7D-A5A5-92BF70DB921F}"/>
    <hyperlink ref="C1176" location="pronto___22_u_pronto_data_L01_22_20_22drilldown_22_20_22stock_code_20_22_20_22101673_________________________22" display="101673 - LIME UNSLAKED QUICKLIME BULK DELIVERY " xr:uid="{DBEF0900-38BA-4E87-94A4-17A464DD254E}"/>
    <hyperlink ref="C1177" location="pronto___22_u_pronto_data_L01_22_20_22drilldown_22_20_22stock_code_20_22_20_22101673_________________________22" display="101673 - LIME UNSLAKED QUICKLIME BULK DELIVERY " xr:uid="{B4473C88-C522-4305-BB13-3BA9A4604082}"/>
    <hyperlink ref="C1178" location="pronto___22_u_pronto_data_L01_22_20_22drilldown_22_20_22stock_code_20_22_20_22101673_________________________22" display="101673 - LIME UNSLAKED QUICKLIME BULK DELIVERY " xr:uid="{FF075E73-8F74-4889-ABB5-8A95C97EC231}"/>
    <hyperlink ref="C1179" location="pronto___22_u_pronto_data_L01_22_20_22drilldown_22_20_22stock_code_20_22_20_22101673_________________________22" display="101673 - LIME UNSLAKED QUICKLIME BULK DELIVERY " xr:uid="{C73935EC-12F9-4177-B7BB-35774DA08A86}"/>
    <hyperlink ref="C1180" location="pronto___22_u_pronto_data_L01_22_20_22drilldown_22_20_22stock_code_20_22_20_22101673_________________________22" display="101673 - LIME UNSLAKED QUICKLIME BULK DELIVERY " xr:uid="{D037B741-D6AF-4F70-B177-E4A55F199ADA}"/>
    <hyperlink ref="C1181" location="pronto___22_u_pronto_data_L01_22_20_22drilldown_22_20_22stock_code_20_22_20_22101673_________________________22" display="101673 - LIME UNSLAKED QUICKLIME BULK DELIVERY " xr:uid="{A830D545-CA0D-4D4A-851E-78503060F59A}"/>
    <hyperlink ref="C1182" location="pronto___22_u_pronto_data_L01_22_20_22drilldown_22_20_22stock_code_20_22_20_22101673_________________________22" display="101673 - LIME UNSLAKED QUICKLIME BULK DELIVERY " xr:uid="{54EA9AB8-2BE9-4C1A-A65B-7F7A1D397FEF}"/>
    <hyperlink ref="C1183" location="pronto___22_u_pronto_data_L01_22_20_22drilldown_22_20_22stock_code_20_22_20_22101673_________________________22" display="101673 - LIME UNSLAKED QUICKLIME BULK DELIVERY " xr:uid="{0CA0B83F-C238-41B7-AEB2-6D6042E276D1}"/>
    <hyperlink ref="C1184" location="pronto___22_u_pronto_data_L01_22_20_22drilldown_22_20_22stock_code_20_22_20_22101673_________________________22" display="101673 - LIME UNSLAKED QUICKLIME BULK DELIVERY " xr:uid="{2004CFB3-6833-4026-916B-A99908D98EF0}"/>
    <hyperlink ref="C1185" location="pronto___22_u_pronto_data_L01_22_20_22drilldown_22_20_22stock_code_20_22_20_22101673_________________________22" display="101673 - LIME UNSLAKED QUICKLIME BULK DELIVERY " xr:uid="{58BD358D-794F-461F-AD54-A08158C526DE}"/>
    <hyperlink ref="C1171" location="pronto___22_u_pronto_data_L01_22_20_22drilldown_22_20_22stock_code_20_22_20_22101743_________________________22" display="101743 - GREASE, GADUS S2 V100 3, 18KG  " xr:uid="{1B90F53B-6731-4F75-ADDC-1064E1092AFA}"/>
    <hyperlink ref="C1162" location="pronto___22_u_pronto_data_L01_22_20_22drilldown_22_20_22stock_code_20_22_20_22101847_________________________22" display="101847 - OIL SEMI FLUID CRC 5035 TAC 2 CHAIN LUBRICANT " xr:uid="{8445AF2F-2DFC-4378-A1C2-C1387C78521B}"/>
    <hyperlink ref="C1163" location="pronto___22_u_pronto_data_L01_22_20_22drilldown_22_20_22stock_code_20_22_20_22101847_________________________22" display="101847 - OIL SEMI FLUID CRC 5035 TAC 2 CHAIN LUBRICANT " xr:uid="{4FFA5646-8B2D-4450-B7C3-882CFAB7015D}"/>
    <hyperlink ref="C1164" location="pronto___22_u_pronto_data_L01_22_20_22drilldown_22_20_22stock_code_20_22_20_22101847_________________________22" display="101847 - OIL SEMI FLUID CRC 5035 TAC 2 CHAIN LUBRICANT " xr:uid="{33903FA4-91F8-48D8-B609-187A8D1C3003}"/>
    <hyperlink ref="C1165" location="pronto___22_u_pronto_data_L01_22_20_22drilldown_22_20_22stock_code_20_22_20_22101847_________________________22" display="101847 - OIL SEMI FLUID CRC 5035 TAC 2 CHAIN LUBRICANT " xr:uid="{BC721E1F-D439-4B3D-9104-8D27D68F11E2}"/>
    <hyperlink ref="C1166" location="pronto___22_u_pronto_data_L01_22_20_22drilldown_22_20_22stock_code_20_22_20_22101847_________________________22" display="101847 - OIL SEMI FLUID CRC 5035 TAC 2 CHAIN LUBRICANT " xr:uid="{D47E444F-A68C-4382-B8F1-D22C075A18F7}"/>
    <hyperlink ref="C1167" location="pronto___22_u_pronto_data_L01_22_20_22drilldown_22_20_22stock_code_20_22_20_22101847_________________________22" display="101847 - OIL SEMI FLUID CRC 5035 TAC 2 CHAIN LUBRICANT " xr:uid="{9B6F48C2-EF65-4DE4-8178-73CB90F6E6C5}"/>
    <hyperlink ref="C1168" location="pronto___22_u_pronto_data_L01_22_20_22drilldown_22_20_22stock_code_20_22_20_22101847_________________________22" display="101847 - OIL SEMI FLUID CRC 5035 TAC 2 CHAIN LUBRICANT " xr:uid="{936C2657-0B83-405D-828E-C200468DE30E}"/>
    <hyperlink ref="C1169" location="pronto___22_u_pronto_data_L01_22_20_22drilldown_22_20_22stock_code_20_22_20_22101847_________________________22" display="101847 - OIL SEMI FLUID CRC 5035 TAC 2 CHAIN LUBRICANT " xr:uid="{B1FABEB4-24BC-4431-94FB-EE0E89874369}"/>
    <hyperlink ref="C1170" location="pronto___22_u_pronto_data_L01_22_20_22drilldown_22_20_22stock_code_20_22_20_22101847_________________________22" display="101847 - OIL SEMI FLUID CRC 5035 TAC 2 CHAIN LUBRICANT " xr:uid="{EA7639BE-FDD6-417C-B47F-9A6B057F70C5}"/>
    <hyperlink ref="C1147" location="pronto___22_u_pronto_data_L01_22_20_22drilldown_22_20_22stock_code_20_22_20_22101851_________________________22" display="101851 - LUBRICANT SOLID FILM ROCOL RT D METAL CUTTING COMPOUND " xr:uid="{C36EDF9F-28BE-4491-ADD6-2128464680E2}"/>
    <hyperlink ref="C1148" location="pronto___22_u_pronto_data_L01_22_20_22drilldown_22_20_22stock_code_20_22_20_22101851_________________________22" display="101851 - LUBRICANT SOLID FILM ROCOL RT D METAL CUTTING COMPOUND " xr:uid="{881AFE3F-6D4E-44EA-82CB-1216EA807EBF}"/>
    <hyperlink ref="C1149" location="pronto___22_u_pronto_data_L01_22_20_22drilldown_22_20_22stock_code_20_22_20_22101851_________________________22" display="101851 - LUBRICANT SOLID FILM ROCOL RT D METAL CUTTING COMPOUND " xr:uid="{03875A28-9F27-4ADF-B380-019C04B9CB41}"/>
    <hyperlink ref="C1150" location="pronto___22_u_pronto_data_L01_22_20_22drilldown_22_20_22stock_code_20_22_20_22101851_________________________22" display="101851 - LUBRICANT SOLID FILM ROCOL RT D METAL CUTTING COMPOUND " xr:uid="{AF44C47C-874B-45B7-BA2B-A0A71D34D50A}"/>
    <hyperlink ref="C1151" location="pronto___22_u_pronto_data_L01_22_20_22drilldown_22_20_22stock_code_20_22_20_22101851_________________________22" display="101851 - LUBRICANT SOLID FILM ROCOL RT D METAL CUTTING COMPOUND " xr:uid="{46DBEEB3-5255-45E9-B0B9-A15D8B27AFB4}"/>
    <hyperlink ref="C1152" location="pronto___22_u_pronto_data_L01_22_20_22drilldown_22_20_22stock_code_20_22_20_22101851_________________________22" display="101851 - LUBRICANT SOLID FILM ROCOL RT D METAL CUTTING COMPOUND " xr:uid="{7B7431F2-6C42-461E-895B-0C528C719E00}"/>
    <hyperlink ref="C1153" location="pronto___22_u_pronto_data_L01_22_20_22drilldown_22_20_22stock_code_20_22_20_22101851_________________________22" display="101851 - LUBRICANT SOLID FILM ROCOL RT D METAL CUTTING COMPOUND " xr:uid="{FFDACA4A-6DED-49E9-A180-6CBE95131217}"/>
    <hyperlink ref="C1154" location="pronto___22_u_pronto_data_L01_22_20_22drilldown_22_20_22stock_code_20_22_20_22101851_________________________22" display="101851 - LUBRICANT SOLID FILM ROCOL RT D METAL CUTTING COMPOUND " xr:uid="{2EBF9060-F315-4C1B-B288-7AE3E7BA65B6}"/>
    <hyperlink ref="C1155" location="pronto___22_u_pronto_data_L01_22_20_22drilldown_22_20_22stock_code_20_22_20_22101851_________________________22" display="101851 - LUBRICANT SOLID FILM ROCOL RT D METAL CUTTING COMPOUND " xr:uid="{6A74F7F3-790A-4C6A-943E-0C49A3E49D1D}"/>
    <hyperlink ref="C1156" location="pronto___22_u_pronto_data_L01_22_20_22drilldown_22_20_22stock_code_20_22_20_22101851_________________________22" display="101851 - LUBRICANT SOLID FILM ROCOL RT D METAL CUTTING COMPOUND " xr:uid="{0C1C220C-F578-428A-B532-56904A5518A4}"/>
    <hyperlink ref="C1157" location="pronto___22_u_pronto_data_L01_22_20_22drilldown_22_20_22stock_code_20_22_20_22101851_________________________22" display="101851 - LUBRICANT SOLID FILM ROCOL RT D METAL CUTTING COMPOUND " xr:uid="{19F83FFD-BF26-4A0B-B2A3-F4EBB72DA9D0}"/>
    <hyperlink ref="C1158" location="pronto___22_u_pronto_data_L01_22_20_22drilldown_22_20_22stock_code_20_22_20_22101851_________________________22" display="101851 - LUBRICANT SOLID FILM ROCOL RT D METAL CUTTING COMPOUND " xr:uid="{8BFE5767-C236-406B-871C-FDFD93EBBC61}"/>
    <hyperlink ref="C1159" location="pronto___22_u_pronto_data_L01_22_20_22drilldown_22_20_22stock_code_20_22_20_22101851_________________________22" display="101851 - LUBRICANT SOLID FILM ROCOL RT D METAL CUTTING COMPOUND " xr:uid="{BE851A19-A8A4-434C-B23D-6C5223D215F1}"/>
    <hyperlink ref="C1160" location="pronto___22_u_pronto_data_L01_22_20_22drilldown_22_20_22stock_code_20_22_20_22101851_________________________22" display="101851 - LUBRICANT SOLID FILM ROCOL RT D METAL CUTTING COMPOUND " xr:uid="{C3CC5B15-B9EA-4062-B0FE-6319E446823E}"/>
    <hyperlink ref="C1161" location="pronto___22_u_pronto_data_L01_22_20_22drilldown_22_20_22stock_code_20_22_20_22101851_________________________22" display="101851 - LUBRICANT SOLID FILM ROCOL RT D METAL CUTTING COMPOUND " xr:uid="{C22D4EB9-9B7B-477F-B276-667FCED0D468}"/>
    <hyperlink ref="C1146" location="pronto___22_u_pronto_data_L01_22_20_22drilldown_22_20_22stock_code_20_22_20_22101917_________________________22" display="101917 - CUTTING FLUID ULTRACUT CLEAR 370 CUT/COOLANT FLUID " xr:uid="{58EF402D-B107-4DF9-B067-3C3ADE3FDE74}"/>
    <hyperlink ref="C1084" location="pronto___22_u_pronto_data_L01_22_20_22drilldown_22_20_22stock_code_20_22_20_22102004_________________________22" display="102004 - ANTISEIZE COMPOUND LOCTITE 77 1 NICKEL BASED 500ML " xr:uid="{C8C9065B-A499-46CC-A723-8ACFBFDA8522}"/>
    <hyperlink ref="C1085" location="pronto___22_u_pronto_data_L01_22_20_22drilldown_22_20_22stock_code_20_22_20_22102004_________________________22" display="102004 - ANTISEIZE COMPOUND LOCTITE 77 1 NICKEL BASED 500ML " xr:uid="{FF8A1789-6E2A-462C-B657-3A933B5A230C}"/>
    <hyperlink ref="C1086" location="pronto___22_u_pronto_data_L01_22_20_22drilldown_22_20_22stock_code_20_22_20_22102004_________________________22" display="102004 - ANTISEIZE COMPOUND LOCTITE 77 1 NICKEL BASED 500ML " xr:uid="{9910BFE2-A12B-485F-B942-0E9BEDDA2AB1}"/>
    <hyperlink ref="C1087" location="pronto___22_u_pronto_data_L01_22_20_22drilldown_22_20_22stock_code_20_22_20_22102004_________________________22" display="102004 - ANTISEIZE COMPOUND LOCTITE 77 1 NICKEL BASED 500ML " xr:uid="{28E657BE-8DD8-441B-9992-B125290D3121}"/>
    <hyperlink ref="C1088" location="pronto___22_u_pronto_data_L01_22_20_22drilldown_22_20_22stock_code_20_22_20_22102004_________________________22" display="102004 - ANTISEIZE COMPOUND LOCTITE 77 1 NICKEL BASED 500ML " xr:uid="{426FDCBE-9725-4DE9-AB15-D4703E1D09F3}"/>
    <hyperlink ref="C1089" location="pronto___22_u_pronto_data_L01_22_20_22drilldown_22_20_22stock_code_20_22_20_22102004_________________________22" display="102004 - ANTISEIZE COMPOUND LOCTITE 77 1 NICKEL BASED 500ML " xr:uid="{EFDEA9D8-6B15-49C9-A8B3-8F2246C4C6EB}"/>
    <hyperlink ref="C1090" location="pronto___22_u_pronto_data_L01_22_20_22drilldown_22_20_22stock_code_20_22_20_22102004_________________________22" display="102004 - ANTISEIZE COMPOUND LOCTITE 77 1 NICKEL BASED 500ML " xr:uid="{2798E8FA-C0F2-49A7-9F3B-35B0A8449B7C}"/>
    <hyperlink ref="C1091" location="pronto___22_u_pronto_data_L01_22_20_22drilldown_22_20_22stock_code_20_22_20_22102004_________________________22" display="102004 - ANTISEIZE COMPOUND LOCTITE 77 1 NICKEL BASED 500ML " xr:uid="{4E92CC79-6CBA-45A9-A1AA-29950559A768}"/>
    <hyperlink ref="C1092" location="pronto___22_u_pronto_data_L01_22_20_22drilldown_22_20_22stock_code_20_22_20_22102004_________________________22" display="102004 - ANTISEIZE COMPOUND LOCTITE 77 1 NICKEL BASED 500ML " xr:uid="{F88A638B-583A-4244-82AA-93CDEEF6AC2D}"/>
    <hyperlink ref="C1093" location="pronto___22_u_pronto_data_L01_22_20_22drilldown_22_20_22stock_code_20_22_20_22102004_________________________22" display="102004 - ANTISEIZE COMPOUND LOCTITE 77 1 NICKEL BASED 500ML " xr:uid="{457D933F-C463-4B7B-8B3E-529A70A030F0}"/>
    <hyperlink ref="C1094" location="pronto___22_u_pronto_data_L01_22_20_22drilldown_22_20_22stock_code_20_22_20_22102004_________________________22" display="102004 - ANTISEIZE COMPOUND LOCTITE 77 1 NICKEL BASED 500ML " xr:uid="{CA88B353-BD20-48D7-B8E0-D4C070BE6F3D}"/>
    <hyperlink ref="C1095" location="pronto___22_u_pronto_data_L01_22_20_22drilldown_22_20_22stock_code_20_22_20_22102004_________________________22" display="102004 - ANTISEIZE COMPOUND LOCTITE 77 1 NICKEL BASED 500ML " xr:uid="{4399B333-28DC-4773-BCEF-D6217C0BB83F}"/>
    <hyperlink ref="C1096" location="pronto___22_u_pronto_data_L01_22_20_22drilldown_22_20_22stock_code_20_22_20_22102004_________________________22" display="102004 - ANTISEIZE COMPOUND LOCTITE 77 1 NICKEL BASED 500ML " xr:uid="{7CD25E76-88A5-4DFE-95B8-3FD3B981655F}"/>
    <hyperlink ref="C1097" location="pronto___22_u_pronto_data_L01_22_20_22drilldown_22_20_22stock_code_20_22_20_22102004_________________________22" display="102004 - ANTISEIZE COMPOUND LOCTITE 77 1 NICKEL BASED 500ML " xr:uid="{C466F722-BF1B-4B9E-95A8-873A488AC306}"/>
    <hyperlink ref="C1098" location="pronto___22_u_pronto_data_L01_22_20_22drilldown_22_20_22stock_code_20_22_20_22102004_________________________22" display="102004 - ANTISEIZE COMPOUND LOCTITE 77 1 NICKEL BASED 500ML " xr:uid="{0186C744-EB1C-43D9-9046-1FB1339334B7}"/>
    <hyperlink ref="C1099" location="pronto___22_u_pronto_data_L01_22_20_22drilldown_22_20_22stock_code_20_22_20_22102004_________________________22" display="102004 - ANTISEIZE COMPOUND LOCTITE 77 1 NICKEL BASED 500ML " xr:uid="{62600D4B-6239-4884-801C-4F14B9088694}"/>
    <hyperlink ref="C1100" location="pronto___22_u_pronto_data_L01_22_20_22drilldown_22_20_22stock_code_20_22_20_22102004_________________________22" display="102004 - ANTISEIZE COMPOUND LOCTITE 77 1 NICKEL BASED 500ML " xr:uid="{091A83DD-C543-4D63-A1CC-688EB4084872}"/>
    <hyperlink ref="C1101" location="pronto___22_u_pronto_data_L01_22_20_22drilldown_22_20_22stock_code_20_22_20_22102004_________________________22" display="102004 - ANTISEIZE COMPOUND LOCTITE 77 1 NICKEL BASED 500ML " xr:uid="{65A05B06-05FC-4B7A-81CB-C5A877A01AB1}"/>
    <hyperlink ref="C1102" location="pronto___22_u_pronto_data_L01_22_20_22drilldown_22_20_22stock_code_20_22_20_22102004_________________________22" display="102004 - ANTISEIZE COMPOUND LOCTITE 77 1 NICKEL BASED 500ML " xr:uid="{694E046F-B17E-463E-8E04-31F08B305A63}"/>
    <hyperlink ref="C1103" location="pronto___22_u_pronto_data_L01_22_20_22drilldown_22_20_22stock_code_20_22_20_22102004_________________________22" display="102004 - ANTISEIZE COMPOUND LOCTITE 77 1 NICKEL BASED 500ML " xr:uid="{D82C01B4-F582-45FE-91F4-1D32F640D6ED}"/>
    <hyperlink ref="C1104" location="pronto___22_u_pronto_data_L01_22_20_22drilldown_22_20_22stock_code_20_22_20_22102004_________________________22" display="102004 - ANTISEIZE COMPOUND LOCTITE 77 1 NICKEL BASED 500ML " xr:uid="{575AE7F6-76DD-43A8-ACD0-757A225516F8}"/>
    <hyperlink ref="C1105" location="pronto___22_u_pronto_data_L01_22_20_22drilldown_22_20_22stock_code_20_22_20_22102004_________________________22" display="102004 - ANTISEIZE COMPOUND LOCTITE 77 1 NICKEL BASED 500ML " xr:uid="{55ED6D7B-146A-4303-9D17-311383B1A117}"/>
    <hyperlink ref="C1106" location="pronto___22_u_pronto_data_L01_22_20_22drilldown_22_20_22stock_code_20_22_20_22102004_________________________22" display="102004 - ANTISEIZE COMPOUND LOCTITE 77 1 NICKEL BASED 500ML " xr:uid="{A53BB191-63BC-4553-97B8-3A3FEE95DAA8}"/>
    <hyperlink ref="C1107" location="pronto___22_u_pronto_data_L01_22_20_22drilldown_22_20_22stock_code_20_22_20_22102004_________________________22" display="102004 - ANTISEIZE COMPOUND LOCTITE 77 1 NICKEL BASED 500ML " xr:uid="{CD8E217D-6AF6-499B-B2E1-203D2144F6F8}"/>
    <hyperlink ref="C1108" location="pronto___22_u_pronto_data_L01_22_20_22drilldown_22_20_22stock_code_20_22_20_22102004_________________________22" display="102004 - ANTISEIZE COMPOUND LOCTITE 77 1 NICKEL BASED 500ML " xr:uid="{C4DDCE1D-4057-4FC9-9AF9-D2614DFA6ABA}"/>
    <hyperlink ref="C1109" location="pronto___22_u_pronto_data_L01_22_20_22drilldown_22_20_22stock_code_20_22_20_22102004_________________________22" display="102004 - ANTISEIZE COMPOUND LOCTITE 77 1 NICKEL BASED 500ML " xr:uid="{56C89657-512B-404E-80F6-D3EB8657C24C}"/>
    <hyperlink ref="C1110" location="pronto___22_u_pronto_data_L01_22_20_22drilldown_22_20_22stock_code_20_22_20_22102004_________________________22" display="102004 - ANTISEIZE COMPOUND LOCTITE 77 1 NICKEL BASED 500ML " xr:uid="{38DEC584-9E03-415B-8396-6057E83434F3}"/>
    <hyperlink ref="C1111" location="pronto___22_u_pronto_data_L01_22_20_22drilldown_22_20_22stock_code_20_22_20_22102004_________________________22" display="102004 - ANTISEIZE COMPOUND LOCTITE 77 1 NICKEL BASED 500ML " xr:uid="{99DBA7B9-691D-4982-B3AF-21DB2A19D362}"/>
    <hyperlink ref="C1112" location="pronto___22_u_pronto_data_L01_22_20_22drilldown_22_20_22stock_code_20_22_20_22102004_________________________22" display="102004 - ANTISEIZE COMPOUND LOCTITE 77 1 NICKEL BASED 500ML " xr:uid="{57375CDF-F9DB-45D6-8634-496E41D74DC5}"/>
    <hyperlink ref="C1113" location="pronto___22_u_pronto_data_L01_22_20_22drilldown_22_20_22stock_code_20_22_20_22102004_________________________22" display="102004 - ANTISEIZE COMPOUND LOCTITE 77 1 NICKEL BASED 500ML " xr:uid="{B422857A-3D67-4577-B2F9-40064ABB5668}"/>
    <hyperlink ref="C1114" location="pronto___22_u_pronto_data_L01_22_20_22drilldown_22_20_22stock_code_20_22_20_22102004_________________________22" display="102004 - ANTISEIZE COMPOUND LOCTITE 77 1 NICKEL BASED 500ML " xr:uid="{2B9DBD91-14E0-4F0C-BACA-E79FFD8C331C}"/>
    <hyperlink ref="C1115" location="pronto___22_u_pronto_data_L01_22_20_22drilldown_22_20_22stock_code_20_22_20_22102004_________________________22" display="102004 - ANTISEIZE COMPOUND LOCTITE 77 1 NICKEL BASED 500ML " xr:uid="{32C69282-8A61-46F1-8D17-E3230240EF40}"/>
    <hyperlink ref="C1116" location="pronto___22_u_pronto_data_L01_22_20_22drilldown_22_20_22stock_code_20_22_20_22102004_________________________22" display="102004 - ANTISEIZE COMPOUND LOCTITE 77 1 NICKEL BASED 500ML " xr:uid="{806F0398-02CC-4472-B472-25094D920F5D}"/>
    <hyperlink ref="C1117" location="pronto___22_u_pronto_data_L01_22_20_22drilldown_22_20_22stock_code_20_22_20_22102004_________________________22" display="102004 - ANTISEIZE COMPOUND LOCTITE 77 1 NICKEL BASED 500ML " xr:uid="{1D2F5CD3-E266-428B-B336-F8C3DAF4F561}"/>
    <hyperlink ref="C1118" location="pronto___22_u_pronto_data_L01_22_20_22drilldown_22_20_22stock_code_20_22_20_22102004_________________________22" display="102004 - ANTISEIZE COMPOUND LOCTITE 77 1 NICKEL BASED 500ML " xr:uid="{C2F303C7-70E8-4F19-82A7-16EA2FB02002}"/>
    <hyperlink ref="C1119" location="pronto___22_u_pronto_data_L01_22_20_22drilldown_22_20_22stock_code_20_22_20_22102004_________________________22" display="102004 - ANTISEIZE COMPOUND LOCTITE 77 1 NICKEL BASED 500ML " xr:uid="{CF098F58-EA4D-4E49-80DD-1E18FB60DB16}"/>
    <hyperlink ref="C1120" location="pronto___22_u_pronto_data_L01_22_20_22drilldown_22_20_22stock_code_20_22_20_22102004_________________________22" display="102004 - ANTISEIZE COMPOUND LOCTITE 77 1 NICKEL BASED 500ML " xr:uid="{75844A95-8765-4D59-9496-9CAA16035415}"/>
    <hyperlink ref="C1121" location="pronto___22_u_pronto_data_L01_22_20_22drilldown_22_20_22stock_code_20_22_20_22102004_________________________22" display="102004 - ANTISEIZE COMPOUND LOCTITE 77 1 NICKEL BASED 500ML " xr:uid="{C35F51AC-65A8-405E-955B-F3CD560707C6}"/>
    <hyperlink ref="C1122" location="pronto___22_u_pronto_data_L01_22_20_22drilldown_22_20_22stock_code_20_22_20_22102004_________________________22" display="102004 - ANTISEIZE COMPOUND LOCTITE 77 1 NICKEL BASED 500ML " xr:uid="{D41A4814-66DF-41AE-902A-5586E612A767}"/>
    <hyperlink ref="C1123" location="pronto___22_u_pronto_data_L01_22_20_22drilldown_22_20_22stock_code_20_22_20_22102004_________________________22" display="102004 - ANTISEIZE COMPOUND LOCTITE 77 1 NICKEL BASED 500ML " xr:uid="{D8A01099-8668-4AA7-939A-5801C6959CBF}"/>
    <hyperlink ref="C1124" location="pronto___22_u_pronto_data_L01_22_20_22drilldown_22_20_22stock_code_20_22_20_22102004_________________________22" display="102004 - ANTISEIZE COMPOUND LOCTITE 77 1 NICKEL BASED 500ML " xr:uid="{A16DB232-FB1B-46EC-B1C3-1A3801EEF08E}"/>
    <hyperlink ref="C1125" location="pronto___22_u_pronto_data_L01_22_20_22drilldown_22_20_22stock_code_20_22_20_22102004_________________________22" display="102004 - ANTISEIZE COMPOUND LOCTITE 77 1 NICKEL BASED 500ML " xr:uid="{E5D51637-B479-48FB-A923-5B7FE3E52DBE}"/>
    <hyperlink ref="C1126" location="pronto___22_u_pronto_data_L01_22_20_22drilldown_22_20_22stock_code_20_22_20_22102004_________________________22" display="102004 - ANTISEIZE COMPOUND LOCTITE 77 1 NICKEL BASED 500ML " xr:uid="{51280894-7D08-4D01-8D0D-EDED33FE1DED}"/>
    <hyperlink ref="C1127" location="pronto___22_u_pronto_data_L01_22_20_22drilldown_22_20_22stock_code_20_22_20_22102004_________________________22" display="102004 - ANTISEIZE COMPOUND LOCTITE 77 1 NICKEL BASED 500ML " xr:uid="{2B1FB2E4-A554-4F1B-8525-E28678C8A432}"/>
    <hyperlink ref="C1128" location="pronto___22_u_pronto_data_L01_22_20_22drilldown_22_20_22stock_code_20_22_20_22102004_________________________22" display="102004 - ANTISEIZE COMPOUND LOCTITE 77 1 NICKEL BASED 500ML " xr:uid="{1D16DABE-A3FF-427F-85BC-E73832F22035}"/>
    <hyperlink ref="C1129" location="pronto___22_u_pronto_data_L01_22_20_22drilldown_22_20_22stock_code_20_22_20_22102004_________________________22" display="102004 - ANTISEIZE COMPOUND LOCTITE 77 1 NICKEL BASED 500ML " xr:uid="{DA375CE7-11CD-49FA-8004-8349E7BDB372}"/>
    <hyperlink ref="C1130" location="pronto___22_u_pronto_data_L01_22_20_22drilldown_22_20_22stock_code_20_22_20_22102004_________________________22" display="102004 - ANTISEIZE COMPOUND LOCTITE 77 1 NICKEL BASED 500ML " xr:uid="{DABC8BAB-49DB-4ADF-934E-826D158C1C6A}"/>
    <hyperlink ref="C1131" location="pronto___22_u_pronto_data_L01_22_20_22drilldown_22_20_22stock_code_20_22_20_22102004_________________________22" display="102004 - ANTISEIZE COMPOUND LOCTITE 77 1 NICKEL BASED 500ML " xr:uid="{8B90E62A-3169-46A3-B0D9-D03A4AAF2EB7}"/>
    <hyperlink ref="C1132" location="pronto___22_u_pronto_data_L01_22_20_22drilldown_22_20_22stock_code_20_22_20_22102004_________________________22" display="102004 - ANTISEIZE COMPOUND LOCTITE 77 1 NICKEL BASED 500ML " xr:uid="{9FF64380-A40A-4AF3-BF22-BE72587AE9D1}"/>
    <hyperlink ref="C1133" location="pronto___22_u_pronto_data_L01_22_20_22drilldown_22_20_22stock_code_20_22_20_22102004_________________________22" display="102004 - ANTISEIZE COMPOUND LOCTITE 77 1 NICKEL BASED 500ML " xr:uid="{ADBD55AF-D546-4B2C-A1E1-63E4BCF47443}"/>
    <hyperlink ref="C1134" location="pronto___22_u_pronto_data_L01_22_20_22drilldown_22_20_22stock_code_20_22_20_22102004_________________________22" display="102004 - ANTISEIZE COMPOUND LOCTITE 77 1 NICKEL BASED 500ML " xr:uid="{B9729D1E-635A-4544-AB5F-301BCC6BBDF9}"/>
    <hyperlink ref="C1135" location="pronto___22_u_pronto_data_L01_22_20_22drilldown_22_20_22stock_code_20_22_20_22102004_________________________22" display="102004 - ANTISEIZE COMPOUND LOCTITE 77 1 NICKEL BASED 500ML " xr:uid="{3A232491-E15B-4313-996C-E64CB3CE4097}"/>
    <hyperlink ref="C1136" location="pronto___22_u_pronto_data_L01_22_20_22drilldown_22_20_22stock_code_20_22_20_22102004_________________________22" display="102004 - ANTISEIZE COMPOUND LOCTITE 77 1 NICKEL BASED 500ML " xr:uid="{AC4A3D46-114F-4CD8-B6B1-C622A04CE2EB}"/>
    <hyperlink ref="C1137" location="pronto___22_u_pronto_data_L01_22_20_22drilldown_22_20_22stock_code_20_22_20_22102004_________________________22" display="102004 - ANTISEIZE COMPOUND LOCTITE 77 1 NICKEL BASED 500ML " xr:uid="{0629E5B1-3E75-43D5-8C38-7B6C8F301DF5}"/>
    <hyperlink ref="C1138" location="pronto___22_u_pronto_data_L01_22_20_22drilldown_22_20_22stock_code_20_22_20_22102004_________________________22" display="102004 - ANTISEIZE COMPOUND LOCTITE 77 1 NICKEL BASED 500ML " xr:uid="{AA9FB50F-D3C7-434F-A781-BCF3DA8F47FF}"/>
    <hyperlink ref="C1139" location="pronto___22_u_pronto_data_L01_22_20_22drilldown_22_20_22stock_code_20_22_20_22102004_________________________22" display="102004 - ANTISEIZE COMPOUND LOCTITE 77 1 NICKEL BASED 500ML " xr:uid="{CAD095A0-721E-48AA-8052-BB3B030DDDFD}"/>
    <hyperlink ref="C1140" location="pronto___22_u_pronto_data_L01_22_20_22drilldown_22_20_22stock_code_20_22_20_22102004_________________________22" display="102004 - ANTISEIZE COMPOUND LOCTITE 77 1 NICKEL BASED 500ML " xr:uid="{9A3C9A5F-FF07-446B-864B-35096DA4E143}"/>
    <hyperlink ref="C1141" location="pronto___22_u_pronto_data_L01_22_20_22drilldown_22_20_22stock_code_20_22_20_22102004_________________________22" display="102004 - ANTISEIZE COMPOUND LOCTITE 77 1 NICKEL BASED 500ML " xr:uid="{81FDEB44-52E5-4D96-85A3-E5089E82B903}"/>
    <hyperlink ref="C1142" location="pronto___22_u_pronto_data_L01_22_20_22drilldown_22_20_22stock_code_20_22_20_22102004_________________________22" display="102004 - ANTISEIZE COMPOUND LOCTITE 77 1 NICKEL BASED 500ML " xr:uid="{D9EAF37F-DA57-49EE-9BD0-C19D54E3F091}"/>
    <hyperlink ref="C1143" location="pronto___22_u_pronto_data_L01_22_20_22drilldown_22_20_22stock_code_20_22_20_22102004_________________________22" display="102004 - ANTISEIZE COMPOUND LOCTITE 77 1 NICKEL BASED 500ML " xr:uid="{B36DC95A-13D2-4F10-B712-B15F1E31BE74}"/>
    <hyperlink ref="C1144" location="pronto___22_u_pronto_data_L01_22_20_22drilldown_22_20_22stock_code_20_22_20_22102004_________________________22" display="102004 - ANTISEIZE COMPOUND LOCTITE 77 1 NICKEL BASED 500ML " xr:uid="{12083CD3-61BD-4E76-894B-3977B84EA543}"/>
    <hyperlink ref="C1145" location="pronto___22_u_pronto_data_L01_22_20_22drilldown_22_20_22stock_code_20_22_20_22102004_________________________22" display="102004 - ANTISEIZE COMPOUND LOCTITE 77 1 NICKEL BASED 500ML " xr:uid="{E130E1AB-BF98-4F1C-A906-76A31B6A62FE}"/>
    <hyperlink ref="C1083" location="pronto___22_u_pronto_data_L01_22_20_22drilldown_22_20_22stock_code_20_22_20_22102247_________________________22" display="102247 - SULPHURIC ACID 60% 300KG DRUM  " xr:uid="{F888C72F-9684-4EF7-820A-BA3DA1994FAE}"/>
    <hyperlink ref="C1061" location="pronto___22_u_pronto_data_L01_22_20_22drilldown_22_20_22stock_code_20_22_20_22102538_________________________22" display="102538 - LUBRICANT SOLID FILM MOLYKOTE D-321R MOLY SPRAY " xr:uid="{B8FDE156-A037-4027-8AD5-FF99D8236C9C}"/>
    <hyperlink ref="C1062" location="pronto___22_u_pronto_data_L01_22_20_22drilldown_22_20_22stock_code_20_22_20_22102538_________________________22" display="102538 - LUBRICANT SOLID FILM MOLYKOTE D-321R MOLY SPRAY " xr:uid="{FBFF01AB-80CE-46FB-B165-1185959E5280}"/>
    <hyperlink ref="C1063" location="pronto___22_u_pronto_data_L01_22_20_22drilldown_22_20_22stock_code_20_22_20_22102538_________________________22" display="102538 - LUBRICANT SOLID FILM MOLYKOTE D-321R MOLY SPRAY " xr:uid="{4636E172-1F43-4734-AD4F-99B9C0F23523}"/>
    <hyperlink ref="C1064" location="pronto___22_u_pronto_data_L01_22_20_22drilldown_22_20_22stock_code_20_22_20_22102538_________________________22" display="102538 - LUBRICANT SOLID FILM MOLYKOTE D-321R MOLY SPRAY " xr:uid="{8C63B442-0A53-477C-916C-6B519E9634BF}"/>
    <hyperlink ref="C1065" location="pronto___22_u_pronto_data_L01_22_20_22drilldown_22_20_22stock_code_20_22_20_22102538_________________________22" display="102538 - LUBRICANT SOLID FILM MOLYKOTE D-321R MOLY SPRAY " xr:uid="{064A8979-9FEF-40F6-BB2D-6D327D470107}"/>
    <hyperlink ref="C1066" location="pronto___22_u_pronto_data_L01_22_20_22drilldown_22_20_22stock_code_20_22_20_22102538_________________________22" display="102538 - LUBRICANT SOLID FILM MOLYKOTE D-321R MOLY SPRAY " xr:uid="{F2F01EEE-7484-4622-8808-EB9FE9C9A14B}"/>
    <hyperlink ref="C1067" location="pronto___22_u_pronto_data_L01_22_20_22drilldown_22_20_22stock_code_20_22_20_22102538_________________________22" display="102538 - LUBRICANT SOLID FILM MOLYKOTE D-321R MOLY SPRAY " xr:uid="{8BF355BC-846D-4436-A1F2-E56D63E51B38}"/>
    <hyperlink ref="C1068" location="pronto___22_u_pronto_data_L01_22_20_22drilldown_22_20_22stock_code_20_22_20_22102538_________________________22" display="102538 - LUBRICANT SOLID FILM MOLYKOTE D-321R MOLY SPRAY " xr:uid="{5A87C2D0-A675-49AE-80DE-447D971F8B3C}"/>
    <hyperlink ref="C1069" location="pronto___22_u_pronto_data_L01_22_20_22drilldown_22_20_22stock_code_20_22_20_22102538_________________________22" display="102538 - LUBRICANT SOLID FILM MOLYKOTE D-321R MOLY SPRAY " xr:uid="{7294649E-3C5D-434F-B06B-9730C1FCBAA5}"/>
    <hyperlink ref="C1070" location="pronto___22_u_pronto_data_L01_22_20_22drilldown_22_20_22stock_code_20_22_20_22102538_________________________22" display="102538 - LUBRICANT SOLID FILM MOLYKOTE D-321R MOLY SPRAY " xr:uid="{348F00FD-B104-40DE-B344-D9A3B0F8770B}"/>
    <hyperlink ref="C1071" location="pronto___22_u_pronto_data_L01_22_20_22drilldown_22_20_22stock_code_20_22_20_22102538_________________________22" display="102538 - LUBRICANT SOLID FILM MOLYKOTE D-321R MOLY SPRAY " xr:uid="{22A08097-7ABD-4049-B0E4-6F0F5B679A33}"/>
    <hyperlink ref="C1072" location="pronto___22_u_pronto_data_L01_22_20_22drilldown_22_20_22stock_code_20_22_20_22102538_________________________22" display="102538 - LUBRICANT SOLID FILM MOLYKOTE D-321R MOLY SPRAY " xr:uid="{FCE02B95-672D-4A6D-9280-07C718970736}"/>
    <hyperlink ref="C1073" location="pronto___22_u_pronto_data_L01_22_20_22drilldown_22_20_22stock_code_20_22_20_22102538_________________________22" display="102538 - LUBRICANT SOLID FILM MOLYKOTE D-321R MOLY SPRAY " xr:uid="{1AB11AD7-C5DA-4A32-98A4-6544712EC3E9}"/>
    <hyperlink ref="C1074" location="pronto___22_u_pronto_data_L01_22_20_22drilldown_22_20_22stock_code_20_22_20_22102538_________________________22" display="102538 - LUBRICANT SOLID FILM MOLYKOTE D-321R MOLY SPRAY " xr:uid="{19F9C7E8-8D47-4FA3-BCB8-E716F1938B7A}"/>
    <hyperlink ref="C1075" location="pronto___22_u_pronto_data_L01_22_20_22drilldown_22_20_22stock_code_20_22_20_22102538_________________________22" display="102538 - LUBRICANT SOLID FILM MOLYKOTE D-321R MOLY SPRAY " xr:uid="{E1EFD94D-734C-4F60-8E8C-174169413670}"/>
    <hyperlink ref="C1076" location="pronto___22_u_pronto_data_L01_22_20_22drilldown_22_20_22stock_code_20_22_20_22102538_________________________22" display="102538 - LUBRICANT SOLID FILM MOLYKOTE D-321R MOLY SPRAY " xr:uid="{175E7572-8E31-431D-8BE0-FCCD4EF9DB9B}"/>
    <hyperlink ref="C1077" location="pronto___22_u_pronto_data_L01_22_20_22drilldown_22_20_22stock_code_20_22_20_22102538_________________________22" display="102538 - LUBRICANT SOLID FILM MOLYKOTE D-321R MOLY SPRAY " xr:uid="{902AFE67-ADF2-469D-B535-60A9FDB4B039}"/>
    <hyperlink ref="C1078" location="pronto___22_u_pronto_data_L01_22_20_22drilldown_22_20_22stock_code_20_22_20_22102538_________________________22" display="102538 - LUBRICANT SOLID FILM MOLYKOTE D-321R MOLY SPRAY " xr:uid="{7C077C54-FD24-4148-BAD2-EC6CF124A31C}"/>
    <hyperlink ref="C1079" location="pronto___22_u_pronto_data_L01_22_20_22drilldown_22_20_22stock_code_20_22_20_22102538_________________________22" display="102538 - LUBRICANT SOLID FILM MOLYKOTE D-321R MOLY SPRAY " xr:uid="{827EF841-2046-436D-8C86-EA1E49A4CCE4}"/>
    <hyperlink ref="C1080" location="pronto___22_u_pronto_data_L01_22_20_22drilldown_22_20_22stock_code_20_22_20_22102538_________________________22" display="102538 - LUBRICANT SOLID FILM MOLYKOTE D-321R MOLY SPRAY " xr:uid="{425058F3-71A5-4891-8501-D2F6E785F83D}"/>
    <hyperlink ref="C1081" location="pronto___22_u_pronto_data_L01_22_20_22drilldown_22_20_22stock_code_20_22_20_22102538_________________________22" display="102538 - LUBRICANT SOLID FILM MOLYKOTE D-321R MOLY SPRAY " xr:uid="{C33C0ACF-E18A-438E-A4B7-2DFE072DBE14}"/>
    <hyperlink ref="C1082" location="pronto___22_u_pronto_data_L01_22_20_22drilldown_22_20_22stock_code_20_22_20_22102538_________________________22" display="102538 - LUBRICANT SOLID FILM MOLYKOTE D-321R MOLY SPRAY " xr:uid="{114E6E10-A3C9-49DE-951F-DADE76A44A2A}"/>
    <hyperlink ref="C980" location="pronto___22_u_pronto_data_L01_22_20_22drilldown_22_20_22stock_code_20_22_20_22102587_________________________22" display="102587 - ANTISEIZE COMPOUND LOCTITE 8151 SILVER GRADE 200G AEROS " xr:uid="{8DE875C1-A9A7-42EC-8CF8-8457F6C99D93}"/>
    <hyperlink ref="C981" location="pronto___22_u_pronto_data_L01_22_20_22drilldown_22_20_22stock_code_20_22_20_22102587_________________________22" display="102587 - ANTISEIZE COMPOUND LOCTITE 8151 SILVER GRADE 200G AEROS " xr:uid="{5B154A53-F31E-4D79-A2F5-2559A90AD16D}"/>
    <hyperlink ref="C982" location="pronto___22_u_pronto_data_L01_22_20_22drilldown_22_20_22stock_code_20_22_20_22102587_________________________22" display="102587 - ANTISEIZE COMPOUND LOCTITE 8151 SILVER GRADE 200G AEROS " xr:uid="{D52ECF52-F49B-4332-A306-E30B61FB5D1D}"/>
    <hyperlink ref="C983" location="pronto___22_u_pronto_data_L01_22_20_22drilldown_22_20_22stock_code_20_22_20_22102587_________________________22" display="102587 - ANTISEIZE COMPOUND LOCTITE 8151 SILVER GRADE 200G AEROS " xr:uid="{B10E54E4-AE0B-48AB-815B-BCFCF578E5CB}"/>
    <hyperlink ref="C984" location="pronto___22_u_pronto_data_L01_22_20_22drilldown_22_20_22stock_code_20_22_20_22102587_________________________22" display="102587 - ANTISEIZE COMPOUND LOCTITE 8151 SILVER GRADE 200G AEROS " xr:uid="{0DA7739D-1BF9-420F-ADF5-AB84FD8FA806}"/>
    <hyperlink ref="C985" location="pronto___22_u_pronto_data_L01_22_20_22drilldown_22_20_22stock_code_20_22_20_22102587_________________________22" display="102587 - ANTISEIZE COMPOUND LOCTITE 8151 SILVER GRADE 200G AEROS " xr:uid="{3F34C59D-8215-41C4-9BAB-9EFAC64443DE}"/>
    <hyperlink ref="C986" location="pronto___22_u_pronto_data_L01_22_20_22drilldown_22_20_22stock_code_20_22_20_22102587_________________________22" display="102587 - ANTISEIZE COMPOUND LOCTITE 8151 SILVER GRADE 200G AEROS " xr:uid="{B9A91075-D82C-4C0C-A14A-27B18CAE8EC8}"/>
    <hyperlink ref="C987" location="pronto___22_u_pronto_data_L01_22_20_22drilldown_22_20_22stock_code_20_22_20_22102587_________________________22" display="102587 - ANTISEIZE COMPOUND LOCTITE 8151 SILVER GRADE 200G AEROS " xr:uid="{DBE4F599-66D8-4D9E-AECF-017A4F05D537}"/>
    <hyperlink ref="C988" location="pronto___22_u_pronto_data_L01_22_20_22drilldown_22_20_22stock_code_20_22_20_22102587_________________________22" display="102587 - ANTISEIZE COMPOUND LOCTITE 8151 SILVER GRADE 200G AEROS " xr:uid="{7A0CD57D-6A71-407D-9EB3-8A1C229FF4AA}"/>
    <hyperlink ref="C989" location="pronto___22_u_pronto_data_L01_22_20_22drilldown_22_20_22stock_code_20_22_20_22102587_________________________22" display="102587 - ANTISEIZE COMPOUND LOCTITE 8151 SILVER GRADE 200G AEROS " xr:uid="{E3C454E5-D2E0-4E5A-9437-38866313FE94}"/>
    <hyperlink ref="C990" location="pronto___22_u_pronto_data_L01_22_20_22drilldown_22_20_22stock_code_20_22_20_22102587_________________________22" display="102587 - ANTISEIZE COMPOUND LOCTITE 8151 SILVER GRADE 200G AEROS " xr:uid="{D984E5ED-0B19-4E79-AF71-B10D6CD0C738}"/>
    <hyperlink ref="C991" location="pronto___22_u_pronto_data_L01_22_20_22drilldown_22_20_22stock_code_20_22_20_22102587_________________________22" display="102587 - ANTISEIZE COMPOUND LOCTITE 8151 SILVER GRADE 200G AEROS " xr:uid="{8EAC2CCB-138A-4DA0-B54F-BABD27D87F82}"/>
    <hyperlink ref="C992" location="pronto___22_u_pronto_data_L01_22_20_22drilldown_22_20_22stock_code_20_22_20_22102587_________________________22" display="102587 - ANTISEIZE COMPOUND LOCTITE 8151 SILVER GRADE 200G AEROS " xr:uid="{369D4490-73E8-413B-81FA-CCD853E349A0}"/>
    <hyperlink ref="C993" location="pronto___22_u_pronto_data_L01_22_20_22drilldown_22_20_22stock_code_20_22_20_22102587_________________________22" display="102587 - ANTISEIZE COMPOUND LOCTITE 8151 SILVER GRADE 200G AEROS " xr:uid="{F3DEF550-3731-4700-90EB-7541E7A72F7F}"/>
    <hyperlink ref="C994" location="pronto___22_u_pronto_data_L01_22_20_22drilldown_22_20_22stock_code_20_22_20_22102587_________________________22" display="102587 - ANTISEIZE COMPOUND LOCTITE 8151 SILVER GRADE 200G AEROS " xr:uid="{FD026AF4-2A84-417E-9750-0FC618AE9A66}"/>
    <hyperlink ref="C995" location="pronto___22_u_pronto_data_L01_22_20_22drilldown_22_20_22stock_code_20_22_20_22102587_________________________22" display="102587 - ANTISEIZE COMPOUND LOCTITE 8151 SILVER GRADE 200G AEROS " xr:uid="{367CF08C-E46B-42F1-8E20-4DE77435CAE2}"/>
    <hyperlink ref="C996" location="pronto___22_u_pronto_data_L01_22_20_22drilldown_22_20_22stock_code_20_22_20_22102587_________________________22" display="102587 - ANTISEIZE COMPOUND LOCTITE 8151 SILVER GRADE 200G AEROS " xr:uid="{605EEBFE-8F47-4332-9E07-E86210955EF3}"/>
    <hyperlink ref="C997" location="pronto___22_u_pronto_data_L01_22_20_22drilldown_22_20_22stock_code_20_22_20_22102587_________________________22" display="102587 - ANTISEIZE COMPOUND LOCTITE 8151 SILVER GRADE 200G AEROS " xr:uid="{4E8FEB10-27FE-48BB-90FA-DDA577BF4587}"/>
    <hyperlink ref="C998" location="pronto___22_u_pronto_data_L01_22_20_22drilldown_22_20_22stock_code_20_22_20_22102587_________________________22" display="102587 - ANTISEIZE COMPOUND LOCTITE 8151 SILVER GRADE 200G AEROS " xr:uid="{11A2A8E3-E4BD-4FF4-A4FA-065B2C89C01C}"/>
    <hyperlink ref="C999" location="pronto___22_u_pronto_data_L01_22_20_22drilldown_22_20_22stock_code_20_22_20_22102587_________________________22" display="102587 - ANTISEIZE COMPOUND LOCTITE 8151 SILVER GRADE 200G AEROS " xr:uid="{0D452112-6D2C-4FD2-B828-C178D515E55D}"/>
    <hyperlink ref="C1000" location="pronto___22_u_pronto_data_L01_22_20_22drilldown_22_20_22stock_code_20_22_20_22102587_________________________22" display="102587 - ANTISEIZE COMPOUND LOCTITE 8151 SILVER GRADE 200G AEROS " xr:uid="{9D7BA89F-A35E-42E8-88AA-1CA5362D269E}"/>
    <hyperlink ref="C1001" location="pronto___22_u_pronto_data_L01_22_20_22drilldown_22_20_22stock_code_20_22_20_22102587_________________________22" display="102587 - ANTISEIZE COMPOUND LOCTITE 8151 SILVER GRADE 200G AEROS " xr:uid="{8ACBC3F5-7A05-4624-8C87-E2E8AD91816F}"/>
    <hyperlink ref="C1002" location="pronto___22_u_pronto_data_L01_22_20_22drilldown_22_20_22stock_code_20_22_20_22102587_________________________22" display="102587 - ANTISEIZE COMPOUND LOCTITE 8151 SILVER GRADE 200G AEROS " xr:uid="{7A102F83-87F3-4882-9291-38C1082F55C8}"/>
    <hyperlink ref="C1003" location="pronto___22_u_pronto_data_L01_22_20_22drilldown_22_20_22stock_code_20_22_20_22102587_________________________22" display="102587 - ANTISEIZE COMPOUND LOCTITE 8151 SILVER GRADE 200G AEROS " xr:uid="{31B71226-0FC1-473A-8930-40A7DE759269}"/>
    <hyperlink ref="C1004" location="pronto___22_u_pronto_data_L01_22_20_22drilldown_22_20_22stock_code_20_22_20_22102587_________________________22" display="102587 - ANTISEIZE COMPOUND LOCTITE 8151 SILVER GRADE 200G AEROS " xr:uid="{4952E713-7447-4F15-ABA9-BD48F6DF547A}"/>
    <hyperlink ref="C1005" location="pronto___22_u_pronto_data_L01_22_20_22drilldown_22_20_22stock_code_20_22_20_22102587_________________________22" display="102587 - ANTISEIZE COMPOUND LOCTITE 8151 SILVER GRADE 200G AEROS " xr:uid="{320496F3-DDB1-4841-9653-9BCE3A76A8B7}"/>
    <hyperlink ref="C1006" location="pronto___22_u_pronto_data_L01_22_20_22drilldown_22_20_22stock_code_20_22_20_22102587_________________________22" display="102587 - ANTISEIZE COMPOUND LOCTITE 8151 SILVER GRADE 200G AEROS " xr:uid="{B3A6C3D9-5EAA-4BEE-BC5E-4EAC95E6E7E6}"/>
    <hyperlink ref="C1007" location="pronto___22_u_pronto_data_L01_22_20_22drilldown_22_20_22stock_code_20_22_20_22102587_________________________22" display="102587 - ANTISEIZE COMPOUND LOCTITE 8151 SILVER GRADE 200G AEROS " xr:uid="{565F1774-4E78-41A3-992B-949E8734F695}"/>
    <hyperlink ref="C1008" location="pronto___22_u_pronto_data_L01_22_20_22drilldown_22_20_22stock_code_20_22_20_22102587_________________________22" display="102587 - ANTISEIZE COMPOUND LOCTITE 8151 SILVER GRADE 200G AEROS " xr:uid="{5FE1B39E-A18B-4AF6-BB3D-9E9177EACCF5}"/>
    <hyperlink ref="C1009" location="pronto___22_u_pronto_data_L01_22_20_22drilldown_22_20_22stock_code_20_22_20_22102587_________________________22" display="102587 - ANTISEIZE COMPOUND LOCTITE 8151 SILVER GRADE 200G AEROS " xr:uid="{B62D1502-15F6-44BA-8370-4F252BD82903}"/>
    <hyperlink ref="C1010" location="pronto___22_u_pronto_data_L01_22_20_22drilldown_22_20_22stock_code_20_22_20_22102587_________________________22" display="102587 - ANTISEIZE COMPOUND LOCTITE 8151 SILVER GRADE 200G AEROS " xr:uid="{47439E93-C680-4F98-A77E-F1B0EBB86687}"/>
    <hyperlink ref="C1011" location="pronto___22_u_pronto_data_L01_22_20_22drilldown_22_20_22stock_code_20_22_20_22102587_________________________22" display="102587 - ANTISEIZE COMPOUND LOCTITE 8151 SILVER GRADE 200G AEROS " xr:uid="{15495130-9CF4-4203-9CCB-92E688E13B51}"/>
    <hyperlink ref="C1012" location="pronto___22_u_pronto_data_L01_22_20_22drilldown_22_20_22stock_code_20_22_20_22102587_________________________22" display="102587 - ANTISEIZE COMPOUND LOCTITE 8151 SILVER GRADE 200G AEROS " xr:uid="{D5D31779-1A38-446F-8641-8264A9A97E12}"/>
    <hyperlink ref="C1013" location="pronto___22_u_pronto_data_L01_22_20_22drilldown_22_20_22stock_code_20_22_20_22102587_________________________22" display="102587 - ANTISEIZE COMPOUND LOCTITE 8151 SILVER GRADE 200G AEROS " xr:uid="{EC344667-4FD5-4634-8CB7-F9A81F476D9A}"/>
    <hyperlink ref="C1014" location="pronto___22_u_pronto_data_L01_22_20_22drilldown_22_20_22stock_code_20_22_20_22102587_________________________22" display="102587 - ANTISEIZE COMPOUND LOCTITE 8151 SILVER GRADE 200G AEROS " xr:uid="{1D22F76B-0EC6-4740-8E37-A38A6ECDD349}"/>
    <hyperlink ref="C1015" location="pronto___22_u_pronto_data_L01_22_20_22drilldown_22_20_22stock_code_20_22_20_22102587_________________________22" display="102587 - ANTISEIZE COMPOUND LOCTITE 8151 SILVER GRADE 200G AEROS " xr:uid="{3108D5E3-17CA-4E8A-905D-331D6225BD1F}"/>
    <hyperlink ref="C1016" location="pronto___22_u_pronto_data_L01_22_20_22drilldown_22_20_22stock_code_20_22_20_22102587_________________________22" display="102587 - ANTISEIZE COMPOUND LOCTITE 8151 SILVER GRADE 200G AEROS " xr:uid="{55AB3033-13CE-4758-BD43-550268499BD4}"/>
    <hyperlink ref="C1017" location="pronto___22_u_pronto_data_L01_22_20_22drilldown_22_20_22stock_code_20_22_20_22102587_________________________22" display="102587 - ANTISEIZE COMPOUND LOCTITE 8151 SILVER GRADE 200G AEROS " xr:uid="{869FD53F-51E3-4EC4-AB12-4193A3326FCA}"/>
    <hyperlink ref="C1018" location="pronto___22_u_pronto_data_L01_22_20_22drilldown_22_20_22stock_code_20_22_20_22102587_________________________22" display="102587 - ANTISEIZE COMPOUND LOCTITE 8151 SILVER GRADE 200G AEROS " xr:uid="{0DD0FDDC-6459-4C2B-B9EF-7024AE16D997}"/>
    <hyperlink ref="C1019" location="pronto___22_u_pronto_data_L01_22_20_22drilldown_22_20_22stock_code_20_22_20_22102587_________________________22" display="102587 - ANTISEIZE COMPOUND LOCTITE 8151 SILVER GRADE 200G AEROS " xr:uid="{1FCD049C-9B31-4189-8089-6EBD4DC797DB}"/>
    <hyperlink ref="C1020" location="pronto___22_u_pronto_data_L01_22_20_22drilldown_22_20_22stock_code_20_22_20_22102587_________________________22" display="102587 - ANTISEIZE COMPOUND LOCTITE 8151 SILVER GRADE 200G AEROS " xr:uid="{724004CB-D837-441F-9D33-94623F70DE49}"/>
    <hyperlink ref="C1021" location="pronto___22_u_pronto_data_L01_22_20_22drilldown_22_20_22stock_code_20_22_20_22102587_________________________22" display="102587 - ANTISEIZE COMPOUND LOCTITE 8151 SILVER GRADE 200G AEROS " xr:uid="{99461E50-C179-47C3-A8D3-0C12EE2D3643}"/>
    <hyperlink ref="C1022" location="pronto___22_u_pronto_data_L01_22_20_22drilldown_22_20_22stock_code_20_22_20_22102587_________________________22" display="102587 - ANTISEIZE COMPOUND LOCTITE 8151 SILVER GRADE 200G AEROS " xr:uid="{E83D9C63-F0E7-4FDF-803E-D627C6B4E54E}"/>
    <hyperlink ref="C1023" location="pronto___22_u_pronto_data_L01_22_20_22drilldown_22_20_22stock_code_20_22_20_22102587_________________________22" display="102587 - ANTISEIZE COMPOUND LOCTITE 8151 SILVER GRADE 200G AEROS " xr:uid="{592C4D28-A4FF-4E05-B6C3-1895DA849C9D}"/>
    <hyperlink ref="C1024" location="pronto___22_u_pronto_data_L01_22_20_22drilldown_22_20_22stock_code_20_22_20_22102587_________________________22" display="102587 - ANTISEIZE COMPOUND LOCTITE 8151 SILVER GRADE 200G AEROS " xr:uid="{B7A47D56-A7A1-4564-9E01-D49E81178086}"/>
    <hyperlink ref="C1025" location="pronto___22_u_pronto_data_L01_22_20_22drilldown_22_20_22stock_code_20_22_20_22102587_________________________22" display="102587 - ANTISEIZE COMPOUND LOCTITE 8151 SILVER GRADE 200G AEROS " xr:uid="{1EEF718A-00E9-4491-94A6-BAB2D3CD42FC}"/>
    <hyperlink ref="C1026" location="pronto___22_u_pronto_data_L01_22_20_22drilldown_22_20_22stock_code_20_22_20_22102587_________________________22" display="102587 - ANTISEIZE COMPOUND LOCTITE 8151 SILVER GRADE 200G AEROS " xr:uid="{B6A03C3D-5710-4E17-8A9D-DBC1134B5AB8}"/>
    <hyperlink ref="C1027" location="pronto___22_u_pronto_data_L01_22_20_22drilldown_22_20_22stock_code_20_22_20_22102587_________________________22" display="102587 - ANTISEIZE COMPOUND LOCTITE 8151 SILVER GRADE 200G AEROS " xr:uid="{18AD7B51-C21B-4797-BD66-D95D3123434F}"/>
    <hyperlink ref="C1028" location="pronto___22_u_pronto_data_L01_22_20_22drilldown_22_20_22stock_code_20_22_20_22102587_________________________22" display="102587 - ANTISEIZE COMPOUND LOCTITE 8151 SILVER GRADE 200G AEROS " xr:uid="{C548C4B3-CE8B-459C-B0C9-B4CDE15313FC}"/>
    <hyperlink ref="C1029" location="pronto___22_u_pronto_data_L01_22_20_22drilldown_22_20_22stock_code_20_22_20_22102587_________________________22" display="102587 - ANTISEIZE COMPOUND LOCTITE 8151 SILVER GRADE 200G AEROS " xr:uid="{01B063A5-FF63-412B-A969-8DC8DB1EAF6A}"/>
    <hyperlink ref="C1030" location="pronto___22_u_pronto_data_L01_22_20_22drilldown_22_20_22stock_code_20_22_20_22102587_________________________22" display="102587 - ANTISEIZE COMPOUND LOCTITE 8151 SILVER GRADE 200G AEROS " xr:uid="{E318F1A7-BB00-46C9-9FFE-C57F735BEBC1}"/>
    <hyperlink ref="C1031" location="pronto___22_u_pronto_data_L01_22_20_22drilldown_22_20_22stock_code_20_22_20_22102587_________________________22" display="102587 - ANTISEIZE COMPOUND LOCTITE 8151 SILVER GRADE 200G AEROS " xr:uid="{9B0BEC08-C407-445E-9801-5C0D71CB3BE4}"/>
    <hyperlink ref="C1032" location="pronto___22_u_pronto_data_L01_22_20_22drilldown_22_20_22stock_code_20_22_20_22102587_________________________22" display="102587 - ANTISEIZE COMPOUND LOCTITE 8151 SILVER GRADE 200G AEROS " xr:uid="{0F57FF73-ADC0-4A92-9372-ED2C89865FDA}"/>
    <hyperlink ref="C1033" location="pronto___22_u_pronto_data_L01_22_20_22drilldown_22_20_22stock_code_20_22_20_22102587_________________________22" display="102587 - ANTISEIZE COMPOUND LOCTITE 8151 SILVER GRADE 200G AEROS " xr:uid="{CDE77E7C-DD61-433E-B1EC-13E6CF87389B}"/>
    <hyperlink ref="C1034" location="pronto___22_u_pronto_data_L01_22_20_22drilldown_22_20_22stock_code_20_22_20_22102587_________________________22" display="102587 - ANTISEIZE COMPOUND LOCTITE 8151 SILVER GRADE 200G AEROS " xr:uid="{2CEFB0E6-DB96-4A59-B911-7FB6537BC3DB}"/>
    <hyperlink ref="C1035" location="pronto___22_u_pronto_data_L01_22_20_22drilldown_22_20_22stock_code_20_22_20_22102587_________________________22" display="102587 - ANTISEIZE COMPOUND LOCTITE 8151 SILVER GRADE 200G AEROS " xr:uid="{8FAEDAFC-F5CA-4FB7-BE99-8A2F14C2B485}"/>
    <hyperlink ref="C1036" location="pronto___22_u_pronto_data_L01_22_20_22drilldown_22_20_22stock_code_20_22_20_22102587_________________________22" display="102587 - ANTISEIZE COMPOUND LOCTITE 8151 SILVER GRADE 200G AEROS " xr:uid="{321A7965-010B-4EE6-AC8F-142F7B35007B}"/>
    <hyperlink ref="C1037" location="pronto___22_u_pronto_data_L01_22_20_22drilldown_22_20_22stock_code_20_22_20_22102587_________________________22" display="102587 - ANTISEIZE COMPOUND LOCTITE 8151 SILVER GRADE 200G AEROS " xr:uid="{3874AF64-5395-49DC-87E1-F0FA2A820BD3}"/>
    <hyperlink ref="C1038" location="pronto___22_u_pronto_data_L01_22_20_22drilldown_22_20_22stock_code_20_22_20_22102587_________________________22" display="102587 - ANTISEIZE COMPOUND LOCTITE 8151 SILVER GRADE 200G AEROS " xr:uid="{D6B58B57-48CA-4058-AB74-FE1EFFB24672}"/>
    <hyperlink ref="C1039" location="pronto___22_u_pronto_data_L01_22_20_22drilldown_22_20_22stock_code_20_22_20_22102587_________________________22" display="102587 - ANTISEIZE COMPOUND LOCTITE 8151 SILVER GRADE 200G AEROS " xr:uid="{A109520E-6D2D-43E0-A318-C81179DDCFF1}"/>
    <hyperlink ref="C1040" location="pronto___22_u_pronto_data_L01_22_20_22drilldown_22_20_22stock_code_20_22_20_22102587_________________________22" display="102587 - ANTISEIZE COMPOUND LOCTITE 8151 SILVER GRADE 200G AEROS " xr:uid="{E52053A3-4E11-4A4A-9A9D-C42E674FC196}"/>
    <hyperlink ref="C1041" location="pronto___22_u_pronto_data_L01_22_20_22drilldown_22_20_22stock_code_20_22_20_22102587_________________________22" display="102587 - ANTISEIZE COMPOUND LOCTITE 8151 SILVER GRADE 200G AEROS " xr:uid="{B848BE21-ED99-47ED-A9E0-3EB846F29FB2}"/>
    <hyperlink ref="C1042" location="pronto___22_u_pronto_data_L01_22_20_22drilldown_22_20_22stock_code_20_22_20_22102587_________________________22" display="102587 - ANTISEIZE COMPOUND LOCTITE 8151 SILVER GRADE 200G AEROS " xr:uid="{17C162B7-CE8F-487D-8E92-0E591AF83B81}"/>
    <hyperlink ref="C1043" location="pronto___22_u_pronto_data_L01_22_20_22drilldown_22_20_22stock_code_20_22_20_22102587_________________________22" display="102587 - ANTISEIZE COMPOUND LOCTITE 8151 SILVER GRADE 200G AEROS " xr:uid="{57F2B2A3-0E68-453F-9BED-510A1FF8B634}"/>
    <hyperlink ref="C1044" location="pronto___22_u_pronto_data_L01_22_20_22drilldown_22_20_22stock_code_20_22_20_22102587_________________________22" display="102587 - ANTISEIZE COMPOUND LOCTITE 8151 SILVER GRADE 200G AEROS " xr:uid="{FBA6C2FE-4903-4E34-8C12-5A64A9742539}"/>
    <hyperlink ref="C1045" location="pronto___22_u_pronto_data_L01_22_20_22drilldown_22_20_22stock_code_20_22_20_22102587_________________________22" display="102587 - ANTISEIZE COMPOUND LOCTITE 8151 SILVER GRADE 200G AEROS " xr:uid="{7440D41A-516A-4707-B29E-DFF12EB5F514}"/>
    <hyperlink ref="C1046" location="pronto___22_u_pronto_data_L01_22_20_22drilldown_22_20_22stock_code_20_22_20_22102587_________________________22" display="102587 - ANTISEIZE COMPOUND LOCTITE 8151 SILVER GRADE 200G AEROS " xr:uid="{EB8B5D8B-7F56-4CAC-939E-2A899BC43AE7}"/>
    <hyperlink ref="C1047" location="pronto___22_u_pronto_data_L01_22_20_22drilldown_22_20_22stock_code_20_22_20_22102587_________________________22" display="102587 - ANTISEIZE COMPOUND LOCTITE 8151 SILVER GRADE 200G AEROS " xr:uid="{4C9BC72F-E88F-4F6B-BFA4-A37AC9C00B11}"/>
    <hyperlink ref="C1048" location="pronto___22_u_pronto_data_L01_22_20_22drilldown_22_20_22stock_code_20_22_20_22102587_________________________22" display="102587 - ANTISEIZE COMPOUND LOCTITE 8151 SILVER GRADE 200G AEROS " xr:uid="{86D0E7AA-D1CD-4EB1-B25D-BDF12E037631}"/>
    <hyperlink ref="C1049" location="pronto___22_u_pronto_data_L01_22_20_22drilldown_22_20_22stock_code_20_22_20_22102587_________________________22" display="102587 - ANTISEIZE COMPOUND LOCTITE 8151 SILVER GRADE 200G AEROS " xr:uid="{B0E926EE-6C5B-4E97-BCE5-298CA2DB12D3}"/>
    <hyperlink ref="C1050" location="pronto___22_u_pronto_data_L01_22_20_22drilldown_22_20_22stock_code_20_22_20_22102587_________________________22" display="102587 - ANTISEIZE COMPOUND LOCTITE 8151 SILVER GRADE 200G AEROS " xr:uid="{13DD6856-FCC0-4A54-94D8-BCD836A103FD}"/>
    <hyperlink ref="C1051" location="pronto___22_u_pronto_data_L01_22_20_22drilldown_22_20_22stock_code_20_22_20_22102587_________________________22" display="102587 - ANTISEIZE COMPOUND LOCTITE 8151 SILVER GRADE 200G AEROS " xr:uid="{7E887DB0-41AD-49A4-BEFA-534DC584CCCE}"/>
    <hyperlink ref="C1052" location="pronto___22_u_pronto_data_L01_22_20_22drilldown_22_20_22stock_code_20_22_20_22102587_________________________22" display="102587 - ANTISEIZE COMPOUND LOCTITE 8151 SILVER GRADE 200G AEROS " xr:uid="{F3562F8C-4F78-48AC-9742-0EAA03CF942C}"/>
    <hyperlink ref="C1053" location="pronto___22_u_pronto_data_L01_22_20_22drilldown_22_20_22stock_code_20_22_20_22102587_________________________22" display="102587 - ANTISEIZE COMPOUND LOCTITE 8151 SILVER GRADE 200G AEROS " xr:uid="{F363F93B-5196-4A99-A4AB-B1C6E5E461C1}"/>
    <hyperlink ref="C1054" location="pronto___22_u_pronto_data_L01_22_20_22drilldown_22_20_22stock_code_20_22_20_22102587_________________________22" display="102587 - ANTISEIZE COMPOUND LOCTITE 8151 SILVER GRADE 200G AEROS " xr:uid="{EFDAF435-EA20-4D11-BAD7-0BFB2019BAD0}"/>
    <hyperlink ref="C1055" location="pronto___22_u_pronto_data_L01_22_20_22drilldown_22_20_22stock_code_20_22_20_22102587_________________________22" display="102587 - ANTISEIZE COMPOUND LOCTITE 8151 SILVER GRADE 200G AEROS " xr:uid="{8A1FC677-CE0F-4712-9DAE-E59CA85BA7ED}"/>
    <hyperlink ref="C1056" location="pronto___22_u_pronto_data_L01_22_20_22drilldown_22_20_22stock_code_20_22_20_22102587_________________________22" display="102587 - ANTISEIZE COMPOUND LOCTITE 8151 SILVER GRADE 200G AEROS " xr:uid="{40FD5FFE-791E-46FD-9660-666761D344CA}"/>
    <hyperlink ref="C1057" location="pronto___22_u_pronto_data_L01_22_20_22drilldown_22_20_22stock_code_20_22_20_22102587_________________________22" display="102587 - ANTISEIZE COMPOUND LOCTITE 8151 SILVER GRADE 200G AEROS " xr:uid="{8FDC8524-AB8F-4D96-B76C-BBB90B0C1488}"/>
    <hyperlink ref="C1058" location="pronto___22_u_pronto_data_L01_22_20_22drilldown_22_20_22stock_code_20_22_20_22102587_________________________22" display="102587 - ANTISEIZE COMPOUND LOCTITE 8151 SILVER GRADE 200G AEROS " xr:uid="{94A2732D-0FB6-412B-8D91-92A431E3029B}"/>
    <hyperlink ref="C1059" location="pronto___22_u_pronto_data_L01_22_20_22drilldown_22_20_22stock_code_20_22_20_22102587_________________________22" display="102587 - ANTISEIZE COMPOUND LOCTITE 8151 SILVER GRADE 200G AEROS " xr:uid="{89AB7DFE-A1BE-4028-A56E-B28ECADE56F8}"/>
    <hyperlink ref="C1060" location="pronto___22_u_pronto_data_L01_22_20_22drilldown_22_20_22stock_code_20_22_20_22102587_________________________22" display="102587 - ANTISEIZE COMPOUND LOCTITE 8151 SILVER GRADE 200G AEROS " xr:uid="{44F1FCC7-6626-4398-8377-0FAB0B40B22E}"/>
    <hyperlink ref="C969" location="pronto___22_u_pronto_data_L01_22_20_22drilldown_22_20_22stock_code_20_22_20_22102625_________________________22" display="102625 - SILICA PULVERISED FLOUR 200G 25KG BAG " xr:uid="{C84A07B4-614F-46F5-A03A-31C70459701B}"/>
    <hyperlink ref="C970" location="pronto___22_u_pronto_data_L01_22_20_22drilldown_22_20_22stock_code_20_22_20_22102625_________________________22" display="102625 - SILICA PULVERISED FLOUR 200G 25KG BAG " xr:uid="{B0AE4761-C4E7-4F43-B946-82E935549BA4}"/>
    <hyperlink ref="C971" location="pronto___22_u_pronto_data_L01_22_20_22drilldown_22_20_22stock_code_20_22_20_22102625_________________________22" display="102625 - SILICA PULVERISED FLOUR 200G 25KG BAG " xr:uid="{A388BA1E-5ED3-418B-8844-1CB47125FA4A}"/>
    <hyperlink ref="C972" location="pronto___22_u_pronto_data_L01_22_20_22drilldown_22_20_22stock_code_20_22_20_22102625_________________________22" display="102625 - SILICA PULVERISED FLOUR 200G 25KG BAG " xr:uid="{0EAC401B-15C3-4E16-A22D-1D00387012F2}"/>
    <hyperlink ref="C973" location="pronto___22_u_pronto_data_L01_22_20_22drilldown_22_20_22stock_code_20_22_20_22102625_________________________22" display="102625 - SILICA PULVERISED FLOUR 200G 25KG BAG " xr:uid="{117B96D1-5265-4BCD-88D5-FF87879172B7}"/>
    <hyperlink ref="C974" location="pronto___22_u_pronto_data_L01_22_20_22drilldown_22_20_22stock_code_20_22_20_22102625_________________________22" display="102625 - SILICA PULVERISED FLOUR 200G 25KG BAG " xr:uid="{F0CE376A-1199-4899-989B-519FABA08EB9}"/>
    <hyperlink ref="C975" location="pronto___22_u_pronto_data_L01_22_20_22drilldown_22_20_22stock_code_20_22_20_22102625_________________________22" display="102625 - SILICA PULVERISED FLOUR 200G 25KG BAG " xr:uid="{8C92E2A3-C64B-46AE-AE2E-15BE89D6F948}"/>
    <hyperlink ref="C976" location="pronto___22_u_pronto_data_L01_22_20_22drilldown_22_20_22stock_code_20_22_20_22102625_________________________22" display="102625 - SILICA PULVERISED FLOUR 200G 25KG BAG " xr:uid="{4F7664CA-9E2A-4CE7-91DB-4FB25101F655}"/>
    <hyperlink ref="C977" location="pronto___22_u_pronto_data_L01_22_20_22drilldown_22_20_22stock_code_20_22_20_22102625_________________________22" display="102625 - SILICA PULVERISED FLOUR 200G 25KG BAG " xr:uid="{38976668-69F6-4DE4-9E67-B7C810AF4777}"/>
    <hyperlink ref="C978" location="pronto___22_u_pronto_data_L01_22_20_22drilldown_22_20_22stock_code_20_22_20_22102625_________________________22" display="102625 - SILICA PULVERISED FLOUR 200G 25KG BAG " xr:uid="{0471B63A-CD1B-49D0-8AD2-E62AF4D2030C}"/>
    <hyperlink ref="C979" location="pronto___22_u_pronto_data_L01_22_20_22drilldown_22_20_22stock_code_20_22_20_22102625_________________________22" display="102625 - SILICA PULVERISED FLOUR 200G 25KG BAG " xr:uid="{A12B6B2C-45A6-4EA7-BD7C-EBDB46AA13EA}"/>
    <hyperlink ref="C968" location="pronto___22_u_pronto_data_L01_22_20_22drilldown_22_20_22stock_code_20_22_20_22102910_________________________22" display="102910 - GREASE EXTREME PRESSURE GADUS S3 V220C 2 / P18K " xr:uid="{6F64CE73-587F-4D93-8AC5-CFE868C7B83D}"/>
    <hyperlink ref="C962" location="pronto___22_u_pronto_data_L01_22_20_22drilldown_22_20_22stock_code_20_22_20_22102911_________________________22" display="102911 - OIL ENGINE, HELIX ULTRA 5W-40, 5L " xr:uid="{B2AC2EC0-1252-41DA-AD1C-91C1DCC09504}"/>
    <hyperlink ref="C963" location="pronto___22_u_pronto_data_L01_22_20_22drilldown_22_20_22stock_code_20_22_20_22102911_________________________22" display="102911 - OIL ENGINE, HELIX ULTRA 5W-40, 5L " xr:uid="{727668CD-E399-4F32-A962-B1D1FA4E66B9}"/>
    <hyperlink ref="C964" location="pronto___22_u_pronto_data_L01_22_20_22drilldown_22_20_22stock_code_20_22_20_22102911_________________________22" display="102911 - OIL ENGINE, HELIX ULTRA 5W-40, 5L " xr:uid="{1EA621F6-E232-442F-A20E-9BCF57C82EBB}"/>
    <hyperlink ref="C965" location="pronto___22_u_pronto_data_L01_22_20_22drilldown_22_20_22stock_code_20_22_20_22102911_________________________22" display="102911 - OIL ENGINE, HELIX ULTRA 5W-40, 5L " xr:uid="{D3956AAE-0BB8-406E-A33A-C8B8EA41338A}"/>
    <hyperlink ref="C966" location="pronto___22_u_pronto_data_L01_22_20_22drilldown_22_20_22stock_code_20_22_20_22102911_________________________22" display="102911 - OIL ENGINE, HELIX ULTRA 5W-40, 5L " xr:uid="{ED995917-3535-4B90-A72E-1BFA533768FC}"/>
    <hyperlink ref="C967" location="pronto___22_u_pronto_data_L01_22_20_22drilldown_22_20_22stock_code_20_22_20_22102911_________________________22" display="102911 - OIL ENGINE, HELIX ULTRA 5W-40, 5L " xr:uid="{B21A29EC-7B29-4E54-9F19-EC944C42F03A}"/>
    <hyperlink ref="C950" location="pronto___22_u_pronto_data_L01_22_20_22drilldown_22_20_22stock_code_20_22_20_22103071_________________________22" display="103071 - PROPANE HANDIGAS Q SIZE 18KG  " xr:uid="{C5D36D7E-AB70-4519-9903-B384A37B68DD}"/>
    <hyperlink ref="C951" location="pronto___22_u_pronto_data_L01_22_20_22drilldown_22_20_22stock_code_20_22_20_22103071_________________________22" display="103071 - PROPANE HANDIGAS Q SIZE 18KG  " xr:uid="{D1A6E901-7748-44C0-A0EC-4B5E93EC3F27}"/>
    <hyperlink ref="C952" location="pronto___22_u_pronto_data_L01_22_20_22drilldown_22_20_22stock_code_20_22_20_22103071_________________________22" display="103071 - PROPANE HANDIGAS Q SIZE 18KG  " xr:uid="{0532C6B6-C28C-41A1-BDC0-AF6D4F3B0CF7}"/>
    <hyperlink ref="C953" location="pronto___22_u_pronto_data_L01_22_20_22drilldown_22_20_22stock_code_20_22_20_22103071_________________________22" display="103071 - PROPANE HANDIGAS Q SIZE 18KG  " xr:uid="{14D923B6-8A14-4619-8AFA-983357F4C3E9}"/>
    <hyperlink ref="C954" location="pronto___22_u_pronto_data_L01_22_20_22drilldown_22_20_22stock_code_20_22_20_22103071_________________________22" display="103071 - PROPANE HANDIGAS Q SIZE 18KG  " xr:uid="{9E6962B5-0E67-4D31-9050-2B9A66B60A20}"/>
    <hyperlink ref="C955" location="pronto___22_u_pronto_data_L01_22_20_22drilldown_22_20_22stock_code_20_22_20_22103071_________________________22" display="103071 - PROPANE HANDIGAS Q SIZE 18KG  " xr:uid="{55FD260D-19C2-4FB3-B828-ADE04DA90A5C}"/>
    <hyperlink ref="C956" location="pronto___22_u_pronto_data_L01_22_20_22drilldown_22_20_22stock_code_20_22_20_22103071_________________________22" display="103071 - PROPANE HANDIGAS Q SIZE 18KG  " xr:uid="{7BACA591-03C6-47D7-90DC-212AE83358EA}"/>
    <hyperlink ref="C957" location="pronto___22_u_pronto_data_L01_22_20_22drilldown_22_20_22stock_code_20_22_20_22103071_________________________22" display="103071 - PROPANE HANDIGAS Q SIZE 18KG  " xr:uid="{1C196524-9CEE-46DA-8E3B-2147AC9FBE06}"/>
    <hyperlink ref="C958" location="pronto___22_u_pronto_data_L01_22_20_22drilldown_22_20_22stock_code_20_22_20_22103071_________________________22" display="103071 - PROPANE HANDIGAS Q SIZE 18KG  " xr:uid="{50A80E99-C9B7-41FE-A3D8-1A5C41D7C916}"/>
    <hyperlink ref="C959" location="pronto___22_u_pronto_data_L01_22_20_22drilldown_22_20_22stock_code_20_22_20_22103071_________________________22" display="103071 - PROPANE HANDIGAS Q SIZE 18KG  " xr:uid="{9CFE415D-B215-4A8A-9574-A2D6EC63F02C}"/>
    <hyperlink ref="C960" location="pronto___22_u_pronto_data_L01_22_20_22drilldown_22_20_22stock_code_20_22_20_22103071_________________________22" display="103071 - PROPANE HANDIGAS Q SIZE 18KG  " xr:uid="{B67F4ED3-2904-41E8-B4E4-371B3D645701}"/>
    <hyperlink ref="C961" location="pronto___22_u_pronto_data_L01_22_20_22drilldown_22_20_22stock_code_20_22_20_22103071_________________________22" display="103071 - PROPANE HANDIGAS Q SIZE 18KG  " xr:uid="{FBF7988C-D659-46B6-A6FC-7D399B8FFE8A}"/>
    <hyperlink ref="C945" location="pronto___22_u_pronto_data_L01_22_20_22drilldown_22_20_22stock_code_20_22_20_22103077_________________________22" display="103077 - CEMENT PORTLAND 20KG BAG  " xr:uid="{38CFD643-BC7A-4B03-A22C-15E5D977F1CF}"/>
    <hyperlink ref="C946" location="pronto___22_u_pronto_data_L01_22_20_22drilldown_22_20_22stock_code_20_22_20_22103077_________________________22" display="103077 - CEMENT PORTLAND 20KG BAG  " xr:uid="{01248106-0785-4DA4-B4A2-7F164352D490}"/>
    <hyperlink ref="C947" location="pronto___22_u_pronto_data_L01_22_20_22drilldown_22_20_22stock_code_20_22_20_22103077_________________________22" display="103077 - CEMENT PORTLAND 20KG BAG  " xr:uid="{6E1B029C-3132-4728-BB61-23293139CD0F}"/>
    <hyperlink ref="C948" location="pronto___22_u_pronto_data_L01_22_20_22drilldown_22_20_22stock_code_20_22_20_22103077_________________________22" display="103077 - CEMENT PORTLAND 20KG BAG  " xr:uid="{EBE049B8-5F45-416B-8068-901ED9305AC0}"/>
    <hyperlink ref="C949" location="pronto___22_u_pronto_data_L01_22_20_22drilldown_22_20_22stock_code_20_22_20_22103077_________________________22" display="103077 - CEMENT PORTLAND 20KG BAG  " xr:uid="{47DF8FBE-01CA-4B02-86F0-D10FEF266A98}"/>
    <hyperlink ref="C933" location="pronto___22_u_pronto_data_L01_22_20_22drilldown_22_20_22stock_code_20_22_20_22103203_________________________22" display="103203 - HYDROCHLORIC ACID MIN 32% STR ENGTH BULK KILOGRAM ISSUE " xr:uid="{D25C178A-AF33-43B2-8641-1E70AD4B97F8}"/>
    <hyperlink ref="C934" location="pronto___22_u_pronto_data_L01_22_20_22drilldown_22_20_22stock_code_20_22_20_22103203_________________________22" display="103203 - HYDROCHLORIC ACID MIN 32% STR ENGTH BULK KILOGRAM ISSUE " xr:uid="{EE8718F6-A72F-4A7D-B57F-160A70882FCF}"/>
    <hyperlink ref="C935" location="pronto___22_u_pronto_data_L01_22_20_22drilldown_22_20_22stock_code_20_22_20_22103203_________________________22" display="103203 - HYDROCHLORIC ACID MIN 32% STR ENGTH BULK KILOGRAM ISSUE " xr:uid="{356E8EBF-DBA3-4C15-B729-17085C579DEF}"/>
    <hyperlink ref="C936" location="pronto___22_u_pronto_data_L01_22_20_22drilldown_22_20_22stock_code_20_22_20_22103203_________________________22" display="103203 - HYDROCHLORIC ACID MIN 32% STR ENGTH BULK KILOGRAM ISSUE " xr:uid="{439DF7DB-8C3B-4880-B337-A63DE2D6A369}"/>
    <hyperlink ref="C937" location="pronto___22_u_pronto_data_L01_22_20_22drilldown_22_20_22stock_code_20_22_20_22103203_________________________22" display="103203 - HYDROCHLORIC ACID MIN 32% STR ENGTH BULK KILOGRAM ISSUE " xr:uid="{B37F9C4C-F4B7-4267-84CA-EB4CD0D1AC48}"/>
    <hyperlink ref="C938" location="pronto___22_u_pronto_data_L01_22_20_22drilldown_22_20_22stock_code_20_22_20_22103203_________________________22" display="103203 - HYDROCHLORIC ACID MIN 32% STR ENGTH BULK KILOGRAM ISSUE " xr:uid="{18146C02-B0FA-4A82-A4CC-098EF29067D8}"/>
    <hyperlink ref="C939" location="pronto___22_u_pronto_data_L01_22_20_22drilldown_22_20_22stock_code_20_22_20_22103203_________________________22" display="103203 - HYDROCHLORIC ACID MIN 32% STR ENGTH BULK KILOGRAM ISSUE " xr:uid="{9DE3D974-CCE1-4B5C-9745-53D72D5C3E3E}"/>
    <hyperlink ref="C940" location="pronto___22_u_pronto_data_L01_22_20_22drilldown_22_20_22stock_code_20_22_20_22103203_________________________22" display="103203 - HYDROCHLORIC ACID MIN 32% STR ENGTH BULK KILOGRAM ISSUE " xr:uid="{12DDBD33-1EE0-4769-8975-EE6CE730C66D}"/>
    <hyperlink ref="C941" location="pronto___22_u_pronto_data_L01_22_20_22drilldown_22_20_22stock_code_20_22_20_22103203_________________________22" display="103203 - HYDROCHLORIC ACID MIN 32% STR ENGTH BULK KILOGRAM ISSUE " xr:uid="{DC004423-BD31-4A4C-928A-FBFC91D845DD}"/>
    <hyperlink ref="C942" location="pronto___22_u_pronto_data_L01_22_20_22drilldown_22_20_22stock_code_20_22_20_22103203_________________________22" display="103203 - HYDROCHLORIC ACID MIN 32% STR ENGTH BULK KILOGRAM ISSUE " xr:uid="{06AC3D8D-401F-453E-AD09-18EBCA101340}"/>
    <hyperlink ref="C943" location="pronto___22_u_pronto_data_L01_22_20_22drilldown_22_20_22stock_code_20_22_20_22103203_________________________22" display="103203 - HYDROCHLORIC ACID MIN 32% STR ENGTH BULK KILOGRAM ISSUE " xr:uid="{E9358429-6105-4D87-8C53-B9B45A461B52}"/>
    <hyperlink ref="C944" location="pronto___22_u_pronto_data_L01_22_20_22drilldown_22_20_22stock_code_20_22_20_22103203_________________________22" display="103203 - HYDROCHLORIC ACID MIN 32% STR ENGTH BULK KILOGRAM ISSUE " xr:uid="{F4312AB6-3E61-48E3-ADD4-C13080014ABD}"/>
    <hyperlink ref="C920" location="pronto___22_u_pronto_data_L01_22_20_22drilldown_22_20_22stock_code_20_22_20_22103205_________________________22" display="103205 - SODIUM HYDROXIDE CAUSTIC BULK LIQUID NAOH 49.7-50.3% W/W MA " xr:uid="{8D11BC3F-CA3A-4AEB-B249-D77F4C13F635}"/>
    <hyperlink ref="C921" location="pronto___22_u_pronto_data_L01_22_20_22drilldown_22_20_22stock_code_20_22_20_22103205_________________________22" display="103205 - SODIUM HYDROXIDE CAUSTIC BULK LIQUID NAOH 49.7-50.3% W/W MA " xr:uid="{3F98AA1D-474C-4C65-AB96-D9E5F27C5FAA}"/>
    <hyperlink ref="C922" location="pronto___22_u_pronto_data_L01_22_20_22drilldown_22_20_22stock_code_20_22_20_22103205_________________________22" display="103205 - SODIUM HYDROXIDE CAUSTIC BULK LIQUID NAOH 49.7-50.3% W/W MA " xr:uid="{1AAAB18D-CF26-4D5A-8011-5D21FF14D5E5}"/>
    <hyperlink ref="C923" location="pronto___22_u_pronto_data_L01_22_20_22drilldown_22_20_22stock_code_20_22_20_22103205_________________________22" display="103205 - SODIUM HYDROXIDE CAUSTIC BULK LIQUID NAOH 49.7-50.3% W/W MA " xr:uid="{240731A7-0B8F-42A2-996C-DBDFC61090FB}"/>
    <hyperlink ref="C924" location="pronto___22_u_pronto_data_L01_22_20_22drilldown_22_20_22stock_code_20_22_20_22103205_________________________22" display="103205 - SODIUM HYDROXIDE CAUSTIC BULK LIQUID NAOH 49.7-50.3% W/W MA " xr:uid="{525C6A33-FF72-4A88-A7D1-6C4B8C3829EC}"/>
    <hyperlink ref="C925" location="pronto___22_u_pronto_data_L01_22_20_22drilldown_22_20_22stock_code_20_22_20_22103205_________________________22" display="103205 - SODIUM HYDROXIDE CAUSTIC BULK LIQUID NAOH 49.7-50.3% W/W MA " xr:uid="{674F0EED-4D56-40E0-92F6-1C6028B7E789}"/>
    <hyperlink ref="C926" location="pronto___22_u_pronto_data_L01_22_20_22drilldown_22_20_22stock_code_20_22_20_22103205_________________________22" display="103205 - SODIUM HYDROXIDE CAUSTIC BULK LIQUID NAOH 49.7-50.3% W/W MA " xr:uid="{936D55FF-77DB-45AD-882A-63EECF3C0B9D}"/>
    <hyperlink ref="C927" location="pronto___22_u_pronto_data_L01_22_20_22drilldown_22_20_22stock_code_20_22_20_22103205_________________________22" display="103205 - SODIUM HYDROXIDE CAUSTIC BULK LIQUID NAOH 49.7-50.3% W/W MA " xr:uid="{26EE643E-7B30-4533-B03D-DFA4D60B8FC3}"/>
    <hyperlink ref="C928" location="pronto___22_u_pronto_data_L01_22_20_22drilldown_22_20_22stock_code_20_22_20_22103205_________________________22" display="103205 - SODIUM HYDROXIDE CAUSTIC BULK LIQUID NAOH 49.7-50.3% W/W MA " xr:uid="{0F691660-7192-4E47-B0C7-163534710259}"/>
    <hyperlink ref="C929" location="pronto___22_u_pronto_data_L01_22_20_22drilldown_22_20_22stock_code_20_22_20_22103205_________________________22" display="103205 - SODIUM HYDROXIDE CAUSTIC BULK LIQUID NAOH 49.7-50.3% W/W MA " xr:uid="{66F976D9-0A3D-491F-9B96-57F497F2F0D0}"/>
    <hyperlink ref="C930" location="pronto___22_u_pronto_data_L01_22_20_22drilldown_22_20_22stock_code_20_22_20_22103205_________________________22" display="103205 - SODIUM HYDROXIDE CAUSTIC BULK LIQUID NAOH 49.7-50.3% W/W MA " xr:uid="{548BCE7D-BAF3-470B-A791-30DB574C4ABB}"/>
    <hyperlink ref="C931" location="pronto___22_u_pronto_data_L01_22_20_22drilldown_22_20_22stock_code_20_22_20_22103205_________________________22" display="103205 - SODIUM HYDROXIDE CAUSTIC BULK LIQUID NAOH 49.7-50.3% W/W MA " xr:uid="{429CB261-9646-47C4-B5E9-AA30B7D5265A}"/>
    <hyperlink ref="C932" location="pronto___22_u_pronto_data_L01_22_20_22drilldown_22_20_22stock_code_20_22_20_22103205_________________________22" display="103205 - SODIUM HYDROXIDE CAUSTIC BULK LIQUID NAOH 49.7-50.3% W/W MA " xr:uid="{B8D8D5FA-96DC-439A-8EA4-F72682B18D78}"/>
    <hyperlink ref="C692" location="pronto___22_u_pronto_data_L01_22_20_22drilldown_22_20_22stock_code_20_22_20_22103206_________________________22" display="103206 - DIESEL FUEL BULK  " xr:uid="{2A8332A1-1BF7-4356-99E1-DE0A60CC7523}"/>
    <hyperlink ref="C693" location="pronto___22_u_pronto_data_L01_22_20_22drilldown_22_20_22stock_code_20_22_20_22103206_________________________22" display="103206 - DIESEL FUEL BULK  " xr:uid="{56BF5EFA-25EA-4837-8022-8AB0ED2F1A10}"/>
    <hyperlink ref="C694" location="pronto___22_u_pronto_data_L01_22_20_22drilldown_22_20_22stock_code_20_22_20_22103206_________________________22" display="103206 - DIESEL FUEL BULK  " xr:uid="{EC75244C-57F5-456A-B065-49BF37BC2152}"/>
    <hyperlink ref="C695" location="pronto___22_u_pronto_data_L01_22_20_22drilldown_22_20_22stock_code_20_22_20_22103206_________________________22" display="103206 - DIESEL FUEL BULK  " xr:uid="{1585D401-1686-4F02-B4D3-419C70516F4E}"/>
    <hyperlink ref="C696" location="pronto___22_u_pronto_data_L01_22_20_22drilldown_22_20_22stock_code_20_22_20_22103206_________________________22" display="103206 - DIESEL FUEL BULK  " xr:uid="{9C9466AC-8DEE-4957-B30A-88A5416E7116}"/>
    <hyperlink ref="C697" location="pronto___22_u_pronto_data_L01_22_20_22drilldown_22_20_22stock_code_20_22_20_22103206_________________________22" display="103206 - DIESEL FUEL BULK  " xr:uid="{F7C10615-D95C-415D-9AF3-9170D0F66BBB}"/>
    <hyperlink ref="C698" location="pronto___22_u_pronto_data_L01_22_20_22drilldown_22_20_22stock_code_20_22_20_22103206_________________________22" display="103206 - DIESEL FUEL BULK  " xr:uid="{CA2689F2-A9F7-487D-A02C-210B9B6AC71D}"/>
    <hyperlink ref="C699" location="pronto___22_u_pronto_data_L01_22_20_22drilldown_22_20_22stock_code_20_22_20_22103206_________________________22" display="103206 - DIESEL FUEL BULK  " xr:uid="{E2428AAC-C44D-42BE-A1B7-1E082EC36E09}"/>
    <hyperlink ref="C700" location="pronto___22_u_pronto_data_L01_22_20_22drilldown_22_20_22stock_code_20_22_20_22103206_________________________22" display="103206 - DIESEL FUEL BULK  " xr:uid="{B64A5BDC-C483-4C95-980A-E5C911127ED1}"/>
    <hyperlink ref="C701" location="pronto___22_u_pronto_data_L01_22_20_22drilldown_22_20_22stock_code_20_22_20_22103206_________________________22" display="103206 - DIESEL FUEL BULK  " xr:uid="{A1325960-AA8F-491F-A4FF-1B3EE8FC8A8C}"/>
    <hyperlink ref="C702" location="pronto___22_u_pronto_data_L01_22_20_22drilldown_22_20_22stock_code_20_22_20_22103206_________________________22" display="103206 - DIESEL FUEL BULK  " xr:uid="{B188A91F-7C71-4922-A4B5-ABDDC60E3610}"/>
    <hyperlink ref="C703" location="pronto___22_u_pronto_data_L01_22_20_22drilldown_22_20_22stock_code_20_22_20_22103206_________________________22" display="103206 - DIESEL FUEL BULK  " xr:uid="{B0021776-2762-493D-AAE3-4515732DC6A8}"/>
    <hyperlink ref="C704" location="pronto___22_u_pronto_data_L01_22_20_22drilldown_22_20_22stock_code_20_22_20_22103206_________________________22" display="103206 - DIESEL FUEL BULK  " xr:uid="{6D4FBA62-2E22-4832-9F9C-5B728D5FC2ED}"/>
    <hyperlink ref="C705" location="pronto___22_u_pronto_data_L01_22_20_22drilldown_22_20_22stock_code_20_22_20_22103206_________________________22" display="103206 - DIESEL FUEL BULK  " xr:uid="{BC8F6992-0473-43DE-B28D-C1D8F031CE90}"/>
    <hyperlink ref="C706" location="pronto___22_u_pronto_data_L01_22_20_22drilldown_22_20_22stock_code_20_22_20_22103206_________________________22" display="103206 - DIESEL FUEL BULK  " xr:uid="{144C3F3C-EF21-40CB-A0DB-F1958CEF64F9}"/>
    <hyperlink ref="C707" location="pronto___22_u_pronto_data_L01_22_20_22drilldown_22_20_22stock_code_20_22_20_22103206_________________________22" display="103206 - DIESEL FUEL BULK  " xr:uid="{1C2AC8F8-4CCD-4B57-830A-9EAEE44FBC0C}"/>
    <hyperlink ref="C708" location="pronto___22_u_pronto_data_L01_22_20_22drilldown_22_20_22stock_code_20_22_20_22103206_________________________22" display="103206 - DIESEL FUEL BULK  " xr:uid="{0852E486-54A7-4526-B418-5C7E15741145}"/>
    <hyperlink ref="C709" location="pronto___22_u_pronto_data_L01_22_20_22drilldown_22_20_22stock_code_20_22_20_22103206_________________________22" display="103206 - DIESEL FUEL BULK  " xr:uid="{C3165662-B054-42EC-8C5B-B8B7CF8DC96A}"/>
    <hyperlink ref="C710" location="pronto___22_u_pronto_data_L01_22_20_22drilldown_22_20_22stock_code_20_22_20_22103206_________________________22" display="103206 - DIESEL FUEL BULK  " xr:uid="{204A82BB-B4BA-4142-BD01-39E55B7EDA39}"/>
    <hyperlink ref="C711" location="pronto___22_u_pronto_data_L01_22_20_22drilldown_22_20_22stock_code_20_22_20_22103206_________________________22" display="103206 - DIESEL FUEL BULK  " xr:uid="{5DE076C2-F88F-4DF1-BEFA-DDD74D057838}"/>
    <hyperlink ref="C712" location="pronto___22_u_pronto_data_L01_22_20_22drilldown_22_20_22stock_code_20_22_20_22103206_________________________22" display="103206 - DIESEL FUEL BULK  " xr:uid="{A6F7F367-E696-4F35-8D19-7AE680B5944F}"/>
    <hyperlink ref="C713" location="pronto___22_u_pronto_data_L01_22_20_22drilldown_22_20_22stock_code_20_22_20_22103206_________________________22" display="103206 - DIESEL FUEL BULK  " xr:uid="{4FB97ABC-0810-45DE-94A8-EFD09CC1F248}"/>
    <hyperlink ref="C714" location="pronto___22_u_pronto_data_L01_22_20_22drilldown_22_20_22stock_code_20_22_20_22103206_________________________22" display="103206 - DIESEL FUEL BULK  " xr:uid="{AC9C5DD1-C9E0-4F9A-BB19-2E669B16D46C}"/>
    <hyperlink ref="C715" location="pronto___22_u_pronto_data_L01_22_20_22drilldown_22_20_22stock_code_20_22_20_22103206_________________________22" display="103206 - DIESEL FUEL BULK  " xr:uid="{AAAAE0B6-1262-4963-98AD-8EE3A6B84115}"/>
    <hyperlink ref="C716" location="pronto___22_u_pronto_data_L01_22_20_22drilldown_22_20_22stock_code_20_22_20_22103206_________________________22" display="103206 - DIESEL FUEL BULK  " xr:uid="{6DBFE6E8-15AF-47BF-98A6-927193ED3BAB}"/>
    <hyperlink ref="C717" location="pronto___22_u_pronto_data_L01_22_20_22drilldown_22_20_22stock_code_20_22_20_22103206_________________________22" display="103206 - DIESEL FUEL BULK  " xr:uid="{16F561FA-2988-473E-A514-2C7166DB259E}"/>
    <hyperlink ref="C718" location="pronto___22_u_pronto_data_L01_22_20_22drilldown_22_20_22stock_code_20_22_20_22103206_________________________22" display="103206 - DIESEL FUEL BULK  " xr:uid="{F910338F-7AC8-4622-9DE3-583EF3A1D432}"/>
    <hyperlink ref="C719" location="pronto___22_u_pronto_data_L01_22_20_22drilldown_22_20_22stock_code_20_22_20_22103206_________________________22" display="103206 - DIESEL FUEL BULK  " xr:uid="{0ABCB055-C20A-49F6-B318-C55C3E89ADEC}"/>
    <hyperlink ref="C720" location="pronto___22_u_pronto_data_L01_22_20_22drilldown_22_20_22stock_code_20_22_20_22103206_________________________22" display="103206 - DIESEL FUEL BULK  " xr:uid="{F91A13D6-41F0-490B-BEB4-7A3D2435FCBD}"/>
    <hyperlink ref="C721" location="pronto___22_u_pronto_data_L01_22_20_22drilldown_22_20_22stock_code_20_22_20_22103206_________________________22" display="103206 - DIESEL FUEL BULK  " xr:uid="{BD8ACB37-23BA-4283-94D7-5FF5E7D1AE78}"/>
    <hyperlink ref="C722" location="pronto___22_u_pronto_data_L01_22_20_22drilldown_22_20_22stock_code_20_22_20_22103206_________________________22" display="103206 - DIESEL FUEL BULK  " xr:uid="{AE6FE958-1621-4F41-A47C-1AA65EEEB614}"/>
    <hyperlink ref="C723" location="pronto___22_u_pronto_data_L01_22_20_22drilldown_22_20_22stock_code_20_22_20_22103206_________________________22" display="103206 - DIESEL FUEL BULK  " xr:uid="{E68245FD-E42E-4777-84D2-2F564C4655E5}"/>
    <hyperlink ref="C724" location="pronto___22_u_pronto_data_L01_22_20_22drilldown_22_20_22stock_code_20_22_20_22103206_________________________22" display="103206 - DIESEL FUEL BULK  " xr:uid="{015A66C2-E348-47DE-9722-55E3C1DE7811}"/>
    <hyperlink ref="C725" location="pronto___22_u_pronto_data_L01_22_20_22drilldown_22_20_22stock_code_20_22_20_22103206_________________________22" display="103206 - DIESEL FUEL BULK  " xr:uid="{DE019E82-AEE5-451E-9139-8EA29E9BEDE9}"/>
    <hyperlink ref="C726" location="pronto___22_u_pronto_data_L01_22_20_22drilldown_22_20_22stock_code_20_22_20_22103206_________________________22" display="103206 - DIESEL FUEL BULK  " xr:uid="{172A46D7-99BB-480B-8CCA-0D33AB71253B}"/>
    <hyperlink ref="C727" location="pronto___22_u_pronto_data_L01_22_20_22drilldown_22_20_22stock_code_20_22_20_22103206_________________________22" display="103206 - DIESEL FUEL BULK  " xr:uid="{99EE8455-3C8E-4512-B2E8-C0B93CDB0852}"/>
    <hyperlink ref="C728" location="pronto___22_u_pronto_data_L01_22_20_22drilldown_22_20_22stock_code_20_22_20_22103206_________________________22" display="103206 - DIESEL FUEL BULK  " xr:uid="{0100ED16-966C-4E82-81A9-B1FDCFD7E3DE}"/>
    <hyperlink ref="C729" location="pronto___22_u_pronto_data_L01_22_20_22drilldown_22_20_22stock_code_20_22_20_22103206_________________________22" display="103206 - DIESEL FUEL BULK  " xr:uid="{91BCD093-3EE7-4755-B463-DF1F9A0CD6C9}"/>
    <hyperlink ref="C730" location="pronto___22_u_pronto_data_L01_22_20_22drilldown_22_20_22stock_code_20_22_20_22103206_________________________22" display="103206 - DIESEL FUEL BULK  " xr:uid="{1EB7625E-80E1-44C4-A2C4-697D5F6A46B6}"/>
    <hyperlink ref="C731" location="pronto___22_u_pronto_data_L01_22_20_22drilldown_22_20_22stock_code_20_22_20_22103206_________________________22" display="103206 - DIESEL FUEL BULK  " xr:uid="{99DF6DBA-D158-4126-8C1E-C3595A5E3E6F}"/>
    <hyperlink ref="C732" location="pronto___22_u_pronto_data_L01_22_20_22drilldown_22_20_22stock_code_20_22_20_22103206_________________________22" display="103206 - DIESEL FUEL BULK  " xr:uid="{A3DE8ADB-8D91-41A2-B586-CB873CC0AD42}"/>
    <hyperlink ref="C733" location="pronto___22_u_pronto_data_L01_22_20_22drilldown_22_20_22stock_code_20_22_20_22103206_________________________22" display="103206 - DIESEL FUEL BULK  " xr:uid="{03488F5E-00AF-4289-9555-9AE210142C25}"/>
    <hyperlink ref="C734" location="pronto___22_u_pronto_data_L01_22_20_22drilldown_22_20_22stock_code_20_22_20_22103206_________________________22" display="103206 - DIESEL FUEL BULK  " xr:uid="{B1D1DFC8-846D-41D7-A966-5049B96B4137}"/>
    <hyperlink ref="C735" location="pronto___22_u_pronto_data_L01_22_20_22drilldown_22_20_22stock_code_20_22_20_22103206_________________________22" display="103206 - DIESEL FUEL BULK  " xr:uid="{B96FDFDF-3996-4DB2-A30A-22501449032F}"/>
    <hyperlink ref="C736" location="pronto___22_u_pronto_data_L01_22_20_22drilldown_22_20_22stock_code_20_22_20_22103206_________________________22" display="103206 - DIESEL FUEL BULK  " xr:uid="{806FA2C8-5D18-4509-BC21-8E3D013620F0}"/>
    <hyperlink ref="C737" location="pronto___22_u_pronto_data_L01_22_20_22drilldown_22_20_22stock_code_20_22_20_22103206_________________________22" display="103206 - DIESEL FUEL BULK  " xr:uid="{70AA987E-9578-47DB-BD0F-FF5816B67E42}"/>
    <hyperlink ref="C738" location="pronto___22_u_pronto_data_L01_22_20_22drilldown_22_20_22stock_code_20_22_20_22103206_________________________22" display="103206 - DIESEL FUEL BULK  " xr:uid="{ABA94C6C-C901-4927-962C-3517D6AE7084}"/>
    <hyperlink ref="C739" location="pronto___22_u_pronto_data_L01_22_20_22drilldown_22_20_22stock_code_20_22_20_22103206_________________________22" display="103206 - DIESEL FUEL BULK  " xr:uid="{395DFDEF-53C6-437E-92D6-B65F8C2C0299}"/>
    <hyperlink ref="C740" location="pronto___22_u_pronto_data_L01_22_20_22drilldown_22_20_22stock_code_20_22_20_22103206_________________________22" display="103206 - DIESEL FUEL BULK  " xr:uid="{76298C0A-7BCC-4003-BF7F-225B78FDEBC4}"/>
    <hyperlink ref="C741" location="pronto___22_u_pronto_data_L01_22_20_22drilldown_22_20_22stock_code_20_22_20_22103206_________________________22" display="103206 - DIESEL FUEL BULK  " xr:uid="{DDCC5310-B636-4040-81FE-C54C47913740}"/>
    <hyperlink ref="C742" location="pronto___22_u_pronto_data_L01_22_20_22drilldown_22_20_22stock_code_20_22_20_22103206_________________________22" display="103206 - DIESEL FUEL BULK  " xr:uid="{C6CED427-BA99-4342-ABC4-5EB878FF4666}"/>
    <hyperlink ref="C743" location="pronto___22_u_pronto_data_L01_22_20_22drilldown_22_20_22stock_code_20_22_20_22103206_________________________22" display="103206 - DIESEL FUEL BULK  " xr:uid="{AD0D272B-73EC-4BA5-A836-1C7AC053555C}"/>
    <hyperlink ref="C744" location="pronto___22_u_pronto_data_L01_22_20_22drilldown_22_20_22stock_code_20_22_20_22103206_________________________22" display="103206 - DIESEL FUEL BULK  " xr:uid="{CC180D72-C1AD-4748-BDC4-F547674A677B}"/>
    <hyperlink ref="C745" location="pronto___22_u_pronto_data_L01_22_20_22drilldown_22_20_22stock_code_20_22_20_22103206_________________________22" display="103206 - DIESEL FUEL BULK  " xr:uid="{5BD13D00-18C5-4972-9722-0CC9C2474399}"/>
    <hyperlink ref="C746" location="pronto___22_u_pronto_data_L01_22_20_22drilldown_22_20_22stock_code_20_22_20_22103206_________________________22" display="103206 - DIESEL FUEL BULK  " xr:uid="{D09FC273-BE06-4263-AFF3-BE18DA24F875}"/>
    <hyperlink ref="C747" location="pronto___22_u_pronto_data_L01_22_20_22drilldown_22_20_22stock_code_20_22_20_22103206_________________________22" display="103206 - DIESEL FUEL BULK  " xr:uid="{88087AA7-10DB-4B4B-8887-D8316F47C2D4}"/>
    <hyperlink ref="C748" location="pronto___22_u_pronto_data_L01_22_20_22drilldown_22_20_22stock_code_20_22_20_22103206_________________________22" display="103206 - DIESEL FUEL BULK  " xr:uid="{CC5A48BB-5050-4D02-9BC1-C9F053B53EB7}"/>
    <hyperlink ref="C749" location="pronto___22_u_pronto_data_L01_22_20_22drilldown_22_20_22stock_code_20_22_20_22103206_________________________22" display="103206 - DIESEL FUEL BULK  " xr:uid="{AAAABABC-1AFB-4540-996D-3D5660AC4CCC}"/>
    <hyperlink ref="C750" location="pronto___22_u_pronto_data_L01_22_20_22drilldown_22_20_22stock_code_20_22_20_22103206_________________________22" display="103206 - DIESEL FUEL BULK  " xr:uid="{B1EA3A1F-B9F9-4D6A-9A70-3FBD60BF8366}"/>
    <hyperlink ref="C751" location="pronto___22_u_pronto_data_L01_22_20_22drilldown_22_20_22stock_code_20_22_20_22103206_________________________22" display="103206 - DIESEL FUEL BULK  " xr:uid="{55D78D80-4882-4815-9CC6-D89D15A9AA0D}"/>
    <hyperlink ref="C752" location="pronto___22_u_pronto_data_L01_22_20_22drilldown_22_20_22stock_code_20_22_20_22103206_________________________22" display="103206 - DIESEL FUEL BULK  " xr:uid="{2CF36695-77F6-4858-8B8C-801CA1CA48BE}"/>
    <hyperlink ref="C753" location="pronto___22_u_pronto_data_L01_22_20_22drilldown_22_20_22stock_code_20_22_20_22103206_________________________22" display="103206 - DIESEL FUEL BULK  " xr:uid="{FE10C76D-A3B4-4FDB-9598-072A1BC89826}"/>
    <hyperlink ref="C754" location="pronto___22_u_pronto_data_L01_22_20_22drilldown_22_20_22stock_code_20_22_20_22103206_________________________22" display="103206 - DIESEL FUEL BULK  " xr:uid="{7A938FAD-2070-4FA2-BBB4-659B2C52DDBE}"/>
    <hyperlink ref="C755" location="pronto___22_u_pronto_data_L01_22_20_22drilldown_22_20_22stock_code_20_22_20_22103206_________________________22" display="103206 - DIESEL FUEL BULK  " xr:uid="{DDB23716-D312-415E-B77E-A9184C95EE83}"/>
    <hyperlink ref="C756" location="pronto___22_u_pronto_data_L01_22_20_22drilldown_22_20_22stock_code_20_22_20_22103206_________________________22" display="103206 - DIESEL FUEL BULK  " xr:uid="{09EA7304-8702-4E9B-97C7-451E23CB5CEF}"/>
    <hyperlink ref="C757" location="pronto___22_u_pronto_data_L01_22_20_22drilldown_22_20_22stock_code_20_22_20_22103206_________________________22" display="103206 - DIESEL FUEL BULK  " xr:uid="{81557298-68DD-4674-ABBC-9771A2E5225F}"/>
    <hyperlink ref="C758" location="pronto___22_u_pronto_data_L01_22_20_22drilldown_22_20_22stock_code_20_22_20_22103206_________________________22" display="103206 - DIESEL FUEL BULK  " xr:uid="{8C0B93C0-F0F5-4692-A948-05B52CB4D90B}"/>
    <hyperlink ref="C759" location="pronto___22_u_pronto_data_L01_22_20_22drilldown_22_20_22stock_code_20_22_20_22103206_________________________22" display="103206 - DIESEL FUEL BULK  " xr:uid="{05BE9896-8B72-4210-84C1-8C0B07A8599F}"/>
    <hyperlink ref="C760" location="pronto___22_u_pronto_data_L01_22_20_22drilldown_22_20_22stock_code_20_22_20_22103206_________________________22" display="103206 - DIESEL FUEL BULK  " xr:uid="{CD8AFE30-BC6B-4B45-AE40-4576D203DFC3}"/>
    <hyperlink ref="C761" location="pronto___22_u_pronto_data_L01_22_20_22drilldown_22_20_22stock_code_20_22_20_22103206_________________________22" display="103206 - DIESEL FUEL BULK  " xr:uid="{38390156-1B4A-40F3-98DB-162EADBBAB40}"/>
    <hyperlink ref="C762" location="pronto___22_u_pronto_data_L01_22_20_22drilldown_22_20_22stock_code_20_22_20_22103206_________________________22" display="103206 - DIESEL FUEL BULK  " xr:uid="{6EA55844-C4D9-4CFD-968B-4D4DA0486C20}"/>
    <hyperlink ref="C763" location="pronto___22_u_pronto_data_L01_22_20_22drilldown_22_20_22stock_code_20_22_20_22103206_________________________22" display="103206 - DIESEL FUEL BULK  " xr:uid="{B1DD3D9A-D48B-4BF2-872B-02798EDAE23B}"/>
    <hyperlink ref="C764" location="pronto___22_u_pronto_data_L01_22_20_22drilldown_22_20_22stock_code_20_22_20_22103206_________________________22" display="103206 - DIESEL FUEL BULK  " xr:uid="{058EA0DC-A346-458B-9BE4-1204F2A18B3A}"/>
    <hyperlink ref="C765" location="pronto___22_u_pronto_data_L01_22_20_22drilldown_22_20_22stock_code_20_22_20_22103206_________________________22" display="103206 - DIESEL FUEL BULK  " xr:uid="{A3114839-3A48-4B67-AC58-464939D67040}"/>
    <hyperlink ref="C766" location="pronto___22_u_pronto_data_L01_22_20_22drilldown_22_20_22stock_code_20_22_20_22103206_________________________22" display="103206 - DIESEL FUEL BULK  " xr:uid="{A133669A-3968-4315-9800-46031CD3DA2A}"/>
    <hyperlink ref="C767" location="pronto___22_u_pronto_data_L01_22_20_22drilldown_22_20_22stock_code_20_22_20_22103206_________________________22" display="103206 - DIESEL FUEL BULK  " xr:uid="{7AD2A6FA-87DB-4A5B-8BD6-1C28CFCE3CE4}"/>
    <hyperlink ref="C768" location="pronto___22_u_pronto_data_L01_22_20_22drilldown_22_20_22stock_code_20_22_20_22103206_________________________22" display="103206 - DIESEL FUEL BULK  " xr:uid="{06DEE5C6-D06B-4AAA-8A90-546BFC0601AA}"/>
    <hyperlink ref="C769" location="pronto___22_u_pronto_data_L01_22_20_22drilldown_22_20_22stock_code_20_22_20_22103206_________________________22" display="103206 - DIESEL FUEL BULK  " xr:uid="{2B52F74B-57D3-4104-AC4F-9CC1E4F1704A}"/>
    <hyperlink ref="C770" location="pronto___22_u_pronto_data_L01_22_20_22drilldown_22_20_22stock_code_20_22_20_22103206_________________________22" display="103206 - DIESEL FUEL BULK  " xr:uid="{EA3F3BD1-54A1-431A-900B-1B9A35B8EC5E}"/>
    <hyperlink ref="C771" location="pronto___22_u_pronto_data_L01_22_20_22drilldown_22_20_22stock_code_20_22_20_22103206_________________________22" display="103206 - DIESEL FUEL BULK  " xr:uid="{A471F36A-97A3-4411-965F-D607D65FDCD1}"/>
    <hyperlink ref="C772" location="pronto___22_u_pronto_data_L01_22_20_22drilldown_22_20_22stock_code_20_22_20_22103206_________________________22" display="103206 - DIESEL FUEL BULK  " xr:uid="{16E71D91-11A2-4EAC-90A6-7EE03901FAFC}"/>
    <hyperlink ref="C773" location="pronto___22_u_pronto_data_L01_22_20_22drilldown_22_20_22stock_code_20_22_20_22103206_________________________22" display="103206 - DIESEL FUEL BULK  " xr:uid="{11F5BB8D-A3BD-4EC1-9E14-F1EDD8115EA4}"/>
    <hyperlink ref="C774" location="pronto___22_u_pronto_data_L01_22_20_22drilldown_22_20_22stock_code_20_22_20_22103206_________________________22" display="103206 - DIESEL FUEL BULK  " xr:uid="{FEF5F580-6311-4758-A9F6-17106CAEEAA3}"/>
    <hyperlink ref="C775" location="pronto___22_u_pronto_data_L01_22_20_22drilldown_22_20_22stock_code_20_22_20_22103206_________________________22" display="103206 - DIESEL FUEL BULK  " xr:uid="{6213A144-E1E1-4871-BC9F-7D2907C4C864}"/>
    <hyperlink ref="C776" location="pronto___22_u_pronto_data_L01_22_20_22drilldown_22_20_22stock_code_20_22_20_22103206_________________________22" display="103206 - DIESEL FUEL BULK  " xr:uid="{758E3758-068B-41A5-9333-06BED3ABA8E0}"/>
    <hyperlink ref="C777" location="pronto___22_u_pronto_data_L01_22_20_22drilldown_22_20_22stock_code_20_22_20_22103206_________________________22" display="103206 - DIESEL FUEL BULK  " xr:uid="{79E2956E-7214-471D-9D3A-193CB4FDF34A}"/>
    <hyperlink ref="C778" location="pronto___22_u_pronto_data_L01_22_20_22drilldown_22_20_22stock_code_20_22_20_22103206_________________________22" display="103206 - DIESEL FUEL BULK  " xr:uid="{AAC78865-BEE1-4175-B430-468DDF9375D1}"/>
    <hyperlink ref="C779" location="pronto___22_u_pronto_data_L01_22_20_22drilldown_22_20_22stock_code_20_22_20_22103206_________________________22" display="103206 - DIESEL FUEL BULK  " xr:uid="{88F5D7F4-7442-458B-A93B-EC3850DD7743}"/>
    <hyperlink ref="C780" location="pronto___22_u_pronto_data_L01_22_20_22drilldown_22_20_22stock_code_20_22_20_22103206_________________________22" display="103206 - DIESEL FUEL BULK  " xr:uid="{BDACD5E4-5685-4DB3-9D2A-92072E56D8FB}"/>
    <hyperlink ref="C781" location="pronto___22_u_pronto_data_L01_22_20_22drilldown_22_20_22stock_code_20_22_20_22103206_________________________22" display="103206 - DIESEL FUEL BULK  " xr:uid="{A1EF4CE4-ECFA-4D41-9653-EA8F88E04E52}"/>
    <hyperlink ref="C782" location="pronto___22_u_pronto_data_L01_22_20_22drilldown_22_20_22stock_code_20_22_20_22103206_________________________22" display="103206 - DIESEL FUEL BULK  " xr:uid="{6CF0EF46-A849-4EF1-8F21-B0029E88EA9B}"/>
    <hyperlink ref="C783" location="pronto___22_u_pronto_data_L01_22_20_22drilldown_22_20_22stock_code_20_22_20_22103206_________________________22" display="103206 - DIESEL FUEL BULK  " xr:uid="{B3892173-A451-47C7-BE72-02059927F0BF}"/>
    <hyperlink ref="C784" location="pronto___22_u_pronto_data_L01_22_20_22drilldown_22_20_22stock_code_20_22_20_22103206_________________________22" display="103206 - DIESEL FUEL BULK  " xr:uid="{D5B9B4E4-D371-4B03-BD37-85347D17E419}"/>
    <hyperlink ref="C785" location="pronto___22_u_pronto_data_L01_22_20_22drilldown_22_20_22stock_code_20_22_20_22103206_________________________22" display="103206 - DIESEL FUEL BULK  " xr:uid="{0E76B8E7-28D5-437C-BC8C-20D806C9230C}"/>
    <hyperlink ref="C786" location="pronto___22_u_pronto_data_L01_22_20_22drilldown_22_20_22stock_code_20_22_20_22103206_________________________22" display="103206 - DIESEL FUEL BULK  " xr:uid="{C3AB3C8C-8BB0-481B-88A4-F9B2EBDB1C05}"/>
    <hyperlink ref="C787" location="pronto___22_u_pronto_data_L01_22_20_22drilldown_22_20_22stock_code_20_22_20_22103206_________________________22" display="103206 - DIESEL FUEL BULK  " xr:uid="{C80B3826-C2E4-4D0E-B965-0165D8FDAAAE}"/>
    <hyperlink ref="C788" location="pronto___22_u_pronto_data_L01_22_20_22drilldown_22_20_22stock_code_20_22_20_22103206_________________________22" display="103206 - DIESEL FUEL BULK  " xr:uid="{8A710F89-7168-456B-92A0-779FB1B26E6C}"/>
    <hyperlink ref="C789" location="pronto___22_u_pronto_data_L01_22_20_22drilldown_22_20_22stock_code_20_22_20_22103206_________________________22" display="103206 - DIESEL FUEL BULK  " xr:uid="{65C3CA0F-69F3-4C8B-9DE1-5034216A58D0}"/>
    <hyperlink ref="C790" location="pronto___22_u_pronto_data_L01_22_20_22drilldown_22_20_22stock_code_20_22_20_22103206_________________________22" display="103206 - DIESEL FUEL BULK  " xr:uid="{4D5E26AD-9829-457A-BCC4-7283968A3B0B}"/>
    <hyperlink ref="C791" location="pronto___22_u_pronto_data_L01_22_20_22drilldown_22_20_22stock_code_20_22_20_22103206_________________________22" display="103206 - DIESEL FUEL BULK  " xr:uid="{2FC6B3ED-4998-40F3-9178-7C320147DA84}"/>
    <hyperlink ref="C792" location="pronto___22_u_pronto_data_L01_22_20_22drilldown_22_20_22stock_code_20_22_20_22103206_________________________22" display="103206 - DIESEL FUEL BULK  " xr:uid="{E70E3741-BA07-463C-B60D-DED12C46547A}"/>
    <hyperlink ref="C793" location="pronto___22_u_pronto_data_L01_22_20_22drilldown_22_20_22stock_code_20_22_20_22103206_________________________22" display="103206 - DIESEL FUEL BULK  " xr:uid="{6F9259E0-7109-4111-88D2-9C5674A55264}"/>
    <hyperlink ref="C794" location="pronto___22_u_pronto_data_L01_22_20_22drilldown_22_20_22stock_code_20_22_20_22103206_________________________22" display="103206 - DIESEL FUEL BULK  " xr:uid="{0BB5EDB5-2DFE-46A3-BD30-42E264860DBD}"/>
    <hyperlink ref="C795" location="pronto___22_u_pronto_data_L01_22_20_22drilldown_22_20_22stock_code_20_22_20_22103206_________________________22" display="103206 - DIESEL FUEL BULK  " xr:uid="{08D5EE8B-0A13-4DF2-9753-9D3A9C5763FD}"/>
    <hyperlink ref="C796" location="pronto___22_u_pronto_data_L01_22_20_22drilldown_22_20_22stock_code_20_22_20_22103206_________________________22" display="103206 - DIESEL FUEL BULK  " xr:uid="{30EDAC3B-BB10-45F0-A0C5-BE66C162828E}"/>
    <hyperlink ref="C797" location="pronto___22_u_pronto_data_L01_22_20_22drilldown_22_20_22stock_code_20_22_20_22103206_________________________22" display="103206 - DIESEL FUEL BULK  " xr:uid="{0BC0E103-28FF-4030-9A1C-CD9298D6480F}"/>
    <hyperlink ref="C798" location="pronto___22_u_pronto_data_L01_22_20_22drilldown_22_20_22stock_code_20_22_20_22103206_________________________22" display="103206 - DIESEL FUEL BULK  " xr:uid="{23885350-08B3-4B87-9317-3BCD2B8E5000}"/>
    <hyperlink ref="C799" location="pronto___22_u_pronto_data_L01_22_20_22drilldown_22_20_22stock_code_20_22_20_22103206_________________________22" display="103206 - DIESEL FUEL BULK  " xr:uid="{D557046B-4474-4DB8-BE14-75D0FF3052A5}"/>
    <hyperlink ref="C800" location="pronto___22_u_pronto_data_L01_22_20_22drilldown_22_20_22stock_code_20_22_20_22103206_________________________22" display="103206 - DIESEL FUEL BULK  " xr:uid="{6BAC6837-9022-4DAC-AAEE-E5FBCE4FA621}"/>
    <hyperlink ref="C801" location="pronto___22_u_pronto_data_L01_22_20_22drilldown_22_20_22stock_code_20_22_20_22103206_________________________22" display="103206 - DIESEL FUEL BULK  " xr:uid="{35E8DE84-C069-4B5B-BB81-BDB011688269}"/>
    <hyperlink ref="C802" location="pronto___22_u_pronto_data_L01_22_20_22drilldown_22_20_22stock_code_20_22_20_22103206_________________________22" display="103206 - DIESEL FUEL BULK  " xr:uid="{A427B2E8-62EE-4F67-BAF8-D4247C59FDD9}"/>
    <hyperlink ref="C803" location="pronto___22_u_pronto_data_L01_22_20_22drilldown_22_20_22stock_code_20_22_20_22103206_________________________22" display="103206 - DIESEL FUEL BULK  " xr:uid="{E74645D3-4B36-4655-BA71-4F9E7AD358C4}"/>
    <hyperlink ref="C804" location="pronto___22_u_pronto_data_L01_22_20_22drilldown_22_20_22stock_code_20_22_20_22103206_________________________22" display="103206 - DIESEL FUEL BULK  " xr:uid="{EB1720C8-F9B0-4F73-8328-E2C9AB46649E}"/>
    <hyperlink ref="C805" location="pronto___22_u_pronto_data_L01_22_20_22drilldown_22_20_22stock_code_20_22_20_22103206_________________________22" display="103206 - DIESEL FUEL BULK  " xr:uid="{17A99D21-C7D9-47E6-BF82-283B431C975A}"/>
    <hyperlink ref="C806" location="pronto___22_u_pronto_data_L01_22_20_22drilldown_22_20_22stock_code_20_22_20_22103206_________________________22" display="103206 - DIESEL FUEL BULK  " xr:uid="{1F314B0F-83B6-41EB-B3F3-C434F961F3D8}"/>
    <hyperlink ref="C807" location="pronto___22_u_pronto_data_L01_22_20_22drilldown_22_20_22stock_code_20_22_20_22103206_________________________22" display="103206 - DIESEL FUEL BULK  " xr:uid="{0BFFAE2C-7DD4-40BA-BC5F-BC17194ABC17}"/>
    <hyperlink ref="C808" location="pronto___22_u_pronto_data_L01_22_20_22drilldown_22_20_22stock_code_20_22_20_22103206_________________________22" display="103206 - DIESEL FUEL BULK  " xr:uid="{7A60CDF0-F28D-4100-8720-B2056C89B28D}"/>
    <hyperlink ref="C809" location="pronto___22_u_pronto_data_L01_22_20_22drilldown_22_20_22stock_code_20_22_20_22103206_________________________22" display="103206 - DIESEL FUEL BULK  " xr:uid="{1148BA3D-0AED-43DD-931A-EF907BEB5486}"/>
    <hyperlink ref="C810" location="pronto___22_u_pronto_data_L01_22_20_22drilldown_22_20_22stock_code_20_22_20_22103206_________________________22" display="103206 - DIESEL FUEL BULK  " xr:uid="{675E75C8-2740-4252-AD55-91F70E1AFC9F}"/>
    <hyperlink ref="C811" location="pronto___22_u_pronto_data_L01_22_20_22drilldown_22_20_22stock_code_20_22_20_22103206_________________________22" display="103206 - DIESEL FUEL BULK  " xr:uid="{8A30C61B-ABB9-4EFF-88D5-A12C3B7C9A22}"/>
    <hyperlink ref="C812" location="pronto___22_u_pronto_data_L01_22_20_22drilldown_22_20_22stock_code_20_22_20_22103206_________________________22" display="103206 - DIESEL FUEL BULK  " xr:uid="{2FF565A1-A06D-4D98-8648-5A4F3D1FFD27}"/>
    <hyperlink ref="C813" location="pronto___22_u_pronto_data_L01_22_20_22drilldown_22_20_22stock_code_20_22_20_22103206_________________________22" display="103206 - DIESEL FUEL BULK  " xr:uid="{10BDA729-4057-4D99-95E5-8A31BA136193}"/>
    <hyperlink ref="C814" location="pronto___22_u_pronto_data_L01_22_20_22drilldown_22_20_22stock_code_20_22_20_22103206_________________________22" display="103206 - DIESEL FUEL BULK  " xr:uid="{0BBA1347-A079-4027-9DB6-FC154FA08DD4}"/>
    <hyperlink ref="C815" location="pronto___22_u_pronto_data_L01_22_20_22drilldown_22_20_22stock_code_20_22_20_22103206_________________________22" display="103206 - DIESEL FUEL BULK  " xr:uid="{096279FF-D17E-401C-A6B4-8B4098B58019}"/>
    <hyperlink ref="C816" location="pronto___22_u_pronto_data_L01_22_20_22drilldown_22_20_22stock_code_20_22_20_22103206_________________________22" display="103206 - DIESEL FUEL BULK  " xr:uid="{8C710938-FBBA-434F-B8D8-0BE6906BC69B}"/>
    <hyperlink ref="C817" location="pronto___22_u_pronto_data_L01_22_20_22drilldown_22_20_22stock_code_20_22_20_22103206_________________________22" display="103206 - DIESEL FUEL BULK  " xr:uid="{0632D298-F326-44E1-A02B-03E4B7CE3E9B}"/>
    <hyperlink ref="C818" location="pronto___22_u_pronto_data_L01_22_20_22drilldown_22_20_22stock_code_20_22_20_22103206_________________________22" display="103206 - DIESEL FUEL BULK  " xr:uid="{01E68F25-F97A-4B1A-87D7-D3412F666829}"/>
    <hyperlink ref="C819" location="pronto___22_u_pronto_data_L01_22_20_22drilldown_22_20_22stock_code_20_22_20_22103206_________________________22" display="103206 - DIESEL FUEL BULK  " xr:uid="{2DB6C3ED-8818-4000-B486-EBFFB8CA0230}"/>
    <hyperlink ref="C820" location="pronto___22_u_pronto_data_L01_22_20_22drilldown_22_20_22stock_code_20_22_20_22103206_________________________22" display="103206 - DIESEL FUEL BULK  " xr:uid="{7715D9C9-1733-4074-B8CD-68D871D5BBB1}"/>
    <hyperlink ref="C821" location="pronto___22_u_pronto_data_L01_22_20_22drilldown_22_20_22stock_code_20_22_20_22103206_________________________22" display="103206 - DIESEL FUEL BULK  " xr:uid="{8B01AE5B-29F0-41FD-9855-F345D222CB93}"/>
    <hyperlink ref="C822" location="pronto___22_u_pronto_data_L01_22_20_22drilldown_22_20_22stock_code_20_22_20_22103206_________________________22" display="103206 - DIESEL FUEL BULK  " xr:uid="{8FED8BF6-5FE1-4F61-ADB9-D027BDC7A506}"/>
    <hyperlink ref="C823" location="pronto___22_u_pronto_data_L01_22_20_22drilldown_22_20_22stock_code_20_22_20_22103206_________________________22" display="103206 - DIESEL FUEL BULK  " xr:uid="{C69D013F-200F-4D0C-8044-B952A0E68FB6}"/>
    <hyperlink ref="C824" location="pronto___22_u_pronto_data_L01_22_20_22drilldown_22_20_22stock_code_20_22_20_22103206_________________________22" display="103206 - DIESEL FUEL BULK  " xr:uid="{70A262FE-40A5-4DD4-B729-A5411DD6B4DD}"/>
    <hyperlink ref="C825" location="pronto___22_u_pronto_data_L01_22_20_22drilldown_22_20_22stock_code_20_22_20_22103206_________________________22" display="103206 - DIESEL FUEL BULK  " xr:uid="{5E314BEC-532B-4940-B022-3EEBBA79A902}"/>
    <hyperlink ref="C826" location="pronto___22_u_pronto_data_L01_22_20_22drilldown_22_20_22stock_code_20_22_20_22103206_________________________22" display="103206 - DIESEL FUEL BULK  " xr:uid="{0C6A6BC3-3B06-48FD-BDFD-31F540E8E1E5}"/>
    <hyperlink ref="C827" location="pronto___22_u_pronto_data_L01_22_20_22drilldown_22_20_22stock_code_20_22_20_22103206_________________________22" display="103206 - DIESEL FUEL BULK  " xr:uid="{4A0D0A40-B74D-44B9-BBF5-38FEE188B740}"/>
    <hyperlink ref="C828" location="pronto___22_u_pronto_data_L01_22_20_22drilldown_22_20_22stock_code_20_22_20_22103206_________________________22" display="103206 - DIESEL FUEL BULK  " xr:uid="{6A68CDC9-344B-426A-9A4E-D19A26F86183}"/>
    <hyperlink ref="C829" location="pronto___22_u_pronto_data_L01_22_20_22drilldown_22_20_22stock_code_20_22_20_22103206_________________________22" display="103206 - DIESEL FUEL BULK  " xr:uid="{1BAC4D58-979C-437B-A5F0-2B76FDDD0564}"/>
    <hyperlink ref="C830" location="pronto___22_u_pronto_data_L01_22_20_22drilldown_22_20_22stock_code_20_22_20_22103206_________________________22" display="103206 - DIESEL FUEL BULK  " xr:uid="{6B9292CF-86CA-476D-BE04-07F139A47BD9}"/>
    <hyperlink ref="C831" location="pronto___22_u_pronto_data_L01_22_20_22drilldown_22_20_22stock_code_20_22_20_22103206_________________________22" display="103206 - DIESEL FUEL BULK  " xr:uid="{BBCA35B3-84C4-4B07-A5EA-2B0BD6660EFB}"/>
    <hyperlink ref="C832" location="pronto___22_u_pronto_data_L01_22_20_22drilldown_22_20_22stock_code_20_22_20_22103206_________________________22" display="103206 - DIESEL FUEL BULK  " xr:uid="{21C68517-83B4-4EF3-A330-BACF02CE656E}"/>
    <hyperlink ref="C833" location="pronto___22_u_pronto_data_L01_22_20_22drilldown_22_20_22stock_code_20_22_20_22103206_________________________22" display="103206 - DIESEL FUEL BULK  " xr:uid="{7C248D43-7018-4CDA-84DF-C395A277F0B3}"/>
    <hyperlink ref="C834" location="pronto___22_u_pronto_data_L01_22_20_22drilldown_22_20_22stock_code_20_22_20_22103206_________________________22" display="103206 - DIESEL FUEL BULK  " xr:uid="{C11A30DB-0C7B-497C-8EB9-0FC4036DCC41}"/>
    <hyperlink ref="C835" location="pronto___22_u_pronto_data_L01_22_20_22drilldown_22_20_22stock_code_20_22_20_22103206_________________________22" display="103206 - DIESEL FUEL BULK  " xr:uid="{28BC2BBF-D91A-463C-9189-47588E7E3B3F}"/>
    <hyperlink ref="C836" location="pronto___22_u_pronto_data_L01_22_20_22drilldown_22_20_22stock_code_20_22_20_22103206_________________________22" display="103206 - DIESEL FUEL BULK  " xr:uid="{B57D8C89-1286-4D81-89D6-5ABEAFEF8BA9}"/>
    <hyperlink ref="C837" location="pronto___22_u_pronto_data_L01_22_20_22drilldown_22_20_22stock_code_20_22_20_22103206_________________________22" display="103206 - DIESEL FUEL BULK  " xr:uid="{5C7760C2-6781-43C0-898C-64B3C3040644}"/>
    <hyperlink ref="C838" location="pronto___22_u_pronto_data_L01_22_20_22drilldown_22_20_22stock_code_20_22_20_22103206_________________________22" display="103206 - DIESEL FUEL BULK  " xr:uid="{B23D341F-4328-475A-A2DC-6E56348C6AC2}"/>
    <hyperlink ref="C839" location="pronto___22_u_pronto_data_L01_22_20_22drilldown_22_20_22stock_code_20_22_20_22103206_________________________22" display="103206 - DIESEL FUEL BULK  " xr:uid="{BC891990-C2ED-4EC0-9A91-3DF30A88F4C8}"/>
    <hyperlink ref="C840" location="pronto___22_u_pronto_data_L01_22_20_22drilldown_22_20_22stock_code_20_22_20_22103206_________________________22" display="103206 - DIESEL FUEL BULK  " xr:uid="{ED864582-9528-4C5D-8D62-C5D896D05736}"/>
    <hyperlink ref="C841" location="pronto___22_u_pronto_data_L01_22_20_22drilldown_22_20_22stock_code_20_22_20_22103206_________________________22" display="103206 - DIESEL FUEL BULK  " xr:uid="{8819A9C7-C3D1-47DB-919D-3842C3CB71CF}"/>
    <hyperlink ref="C842" location="pronto___22_u_pronto_data_L01_22_20_22drilldown_22_20_22stock_code_20_22_20_22103206_________________________22" display="103206 - DIESEL FUEL BULK  " xr:uid="{9DA1AA0B-30F6-44CF-B815-5208D2A21D03}"/>
    <hyperlink ref="C843" location="pronto___22_u_pronto_data_L01_22_20_22drilldown_22_20_22stock_code_20_22_20_22103206_________________________22" display="103206 - DIESEL FUEL BULK  " xr:uid="{560E5821-CE2F-4CDE-931A-E2696FD11A5E}"/>
    <hyperlink ref="C844" location="pronto___22_u_pronto_data_L01_22_20_22drilldown_22_20_22stock_code_20_22_20_22103206_________________________22" display="103206 - DIESEL FUEL BULK  " xr:uid="{2ACDD0C3-C023-42D9-8177-790F789627FF}"/>
    <hyperlink ref="C845" location="pronto___22_u_pronto_data_L01_22_20_22drilldown_22_20_22stock_code_20_22_20_22103206_________________________22" display="103206 - DIESEL FUEL BULK  " xr:uid="{61D3C603-52A1-4FE8-B841-DE89BAD54D33}"/>
    <hyperlink ref="C846" location="pronto___22_u_pronto_data_L01_22_20_22drilldown_22_20_22stock_code_20_22_20_22103206_________________________22" display="103206 - DIESEL FUEL BULK  " xr:uid="{668D090A-AB8A-4962-B38B-27F10D7F14E5}"/>
    <hyperlink ref="C847" location="pronto___22_u_pronto_data_L01_22_20_22drilldown_22_20_22stock_code_20_22_20_22103206_________________________22" display="103206 - DIESEL FUEL BULK  " xr:uid="{DCA54EE9-3DFA-46D8-AA34-38C300527A69}"/>
    <hyperlink ref="C848" location="pronto___22_u_pronto_data_L01_22_20_22drilldown_22_20_22stock_code_20_22_20_22103206_________________________22" display="103206 - DIESEL FUEL BULK  " xr:uid="{2865E134-10E6-4910-8EAC-F99841CE3E70}"/>
    <hyperlink ref="C849" location="pronto___22_u_pronto_data_L01_22_20_22drilldown_22_20_22stock_code_20_22_20_22103206_________________________22" display="103206 - DIESEL FUEL BULK  " xr:uid="{E4B65256-8288-42A6-82D3-253B38791B9C}"/>
    <hyperlink ref="C850" location="pronto___22_u_pronto_data_L01_22_20_22drilldown_22_20_22stock_code_20_22_20_22103206_________________________22" display="103206 - DIESEL FUEL BULK  " xr:uid="{C6C9B435-C138-48FB-AD03-855303C590E3}"/>
    <hyperlink ref="C851" location="pronto___22_u_pronto_data_L01_22_20_22drilldown_22_20_22stock_code_20_22_20_22103206_________________________22" display="103206 - DIESEL FUEL BULK  " xr:uid="{FE797AFB-BBAC-4FAC-89D0-B0054FA01343}"/>
    <hyperlink ref="C852" location="pronto___22_u_pronto_data_L01_22_20_22drilldown_22_20_22stock_code_20_22_20_22103206_________________________22" display="103206 - DIESEL FUEL BULK  " xr:uid="{E31BB541-BD9F-4999-A92D-1F051692C1C6}"/>
    <hyperlink ref="C853" location="pronto___22_u_pronto_data_L01_22_20_22drilldown_22_20_22stock_code_20_22_20_22103206_________________________22" display="103206 - DIESEL FUEL BULK  " xr:uid="{8B3C7CB3-3307-4B0A-B5A9-DE97C0A39572}"/>
    <hyperlink ref="C854" location="pronto___22_u_pronto_data_L01_22_20_22drilldown_22_20_22stock_code_20_22_20_22103206_________________________22" display="103206 - DIESEL FUEL BULK  " xr:uid="{F6C00904-4760-4937-B784-88F6153D81D6}"/>
    <hyperlink ref="C855" location="pronto___22_u_pronto_data_L01_22_20_22drilldown_22_20_22stock_code_20_22_20_22103206_________________________22" display="103206 - DIESEL FUEL BULK  " xr:uid="{583DB4BD-9D63-4EF5-853A-A023222D06B9}"/>
    <hyperlink ref="C856" location="pronto___22_u_pronto_data_L01_22_20_22drilldown_22_20_22stock_code_20_22_20_22103206_________________________22" display="103206 - DIESEL FUEL BULK  " xr:uid="{C9788CC6-536C-4045-90DF-CCAC37E903C1}"/>
    <hyperlink ref="C857" location="pronto___22_u_pronto_data_L01_22_20_22drilldown_22_20_22stock_code_20_22_20_22103206_________________________22" display="103206 - DIESEL FUEL BULK  " xr:uid="{B307B171-31D3-4110-A4C6-D18306F0B340}"/>
    <hyperlink ref="C858" location="pronto___22_u_pronto_data_L01_22_20_22drilldown_22_20_22stock_code_20_22_20_22103206_________________________22" display="103206 - DIESEL FUEL BULK  " xr:uid="{DF70714E-5148-47F3-A406-F55F68C83193}"/>
    <hyperlink ref="C859" location="pronto___22_u_pronto_data_L01_22_20_22drilldown_22_20_22stock_code_20_22_20_22103206_________________________22" display="103206 - DIESEL FUEL BULK  " xr:uid="{F0B41E91-2350-4C78-B1A2-5D5F1AFA4A44}"/>
    <hyperlink ref="C860" location="pronto___22_u_pronto_data_L01_22_20_22drilldown_22_20_22stock_code_20_22_20_22103206_________________________22" display="103206 - DIESEL FUEL BULK  " xr:uid="{CA52F579-2CEB-4528-BB61-3CC2707FB49C}"/>
    <hyperlink ref="C861" location="pronto___22_u_pronto_data_L01_22_20_22drilldown_22_20_22stock_code_20_22_20_22103206_________________________22" display="103206 - DIESEL FUEL BULK  " xr:uid="{5B8721DB-3A59-4789-B0F0-60FD68A266B8}"/>
    <hyperlink ref="C862" location="pronto___22_u_pronto_data_L01_22_20_22drilldown_22_20_22stock_code_20_22_20_22103206_________________________22" display="103206 - DIESEL FUEL BULK  " xr:uid="{1F65E8A5-D44C-4A43-89C4-B7DCC31602EF}"/>
    <hyperlink ref="C863" location="pronto___22_u_pronto_data_L01_22_20_22drilldown_22_20_22stock_code_20_22_20_22103206_________________________22" display="103206 - DIESEL FUEL BULK  " xr:uid="{7C781312-EC43-4DDE-9E5D-603A410D0328}"/>
    <hyperlink ref="C864" location="pronto___22_u_pronto_data_L01_22_20_22drilldown_22_20_22stock_code_20_22_20_22103206_________________________22" display="103206 - DIESEL FUEL BULK  " xr:uid="{41365B38-DB30-4CF3-81E4-AC4201BAB5D5}"/>
    <hyperlink ref="C865" location="pronto___22_u_pronto_data_L01_22_20_22drilldown_22_20_22stock_code_20_22_20_22103206_________________________22" display="103206 - DIESEL FUEL BULK  " xr:uid="{B8C3922A-C086-4EB4-9884-92B2CE3E29F0}"/>
    <hyperlink ref="C866" location="pronto___22_u_pronto_data_L01_22_20_22drilldown_22_20_22stock_code_20_22_20_22103206_________________________22" display="103206 - DIESEL FUEL BULK  " xr:uid="{ACC13AB5-2EDC-4C9E-8A2A-179D640EBEA5}"/>
    <hyperlink ref="C867" location="pronto___22_u_pronto_data_L01_22_20_22drilldown_22_20_22stock_code_20_22_20_22103206_________________________22" display="103206 - DIESEL FUEL BULK  " xr:uid="{B9A137D8-62FE-4D14-A3D6-085E550C5AE4}"/>
    <hyperlink ref="C868" location="pronto___22_u_pronto_data_L01_22_20_22drilldown_22_20_22stock_code_20_22_20_22103206_________________________22" display="103206 - DIESEL FUEL BULK  " xr:uid="{DB5AFAC2-8814-4BB2-99FB-90997DEFE637}"/>
    <hyperlink ref="C869" location="pronto___22_u_pronto_data_L01_22_20_22drilldown_22_20_22stock_code_20_22_20_22103206_________________________22" display="103206 - DIESEL FUEL BULK  " xr:uid="{64CE0DE2-9797-4475-9612-8C666C4224C1}"/>
    <hyperlink ref="C870" location="pronto___22_u_pronto_data_L01_22_20_22drilldown_22_20_22stock_code_20_22_20_22103206_________________________22" display="103206 - DIESEL FUEL BULK  " xr:uid="{FED5B10C-42DD-4CB7-8396-0775FE1B74F9}"/>
    <hyperlink ref="C871" location="pronto___22_u_pronto_data_L01_22_20_22drilldown_22_20_22stock_code_20_22_20_22103206_________________________22" display="103206 - DIESEL FUEL BULK  " xr:uid="{63BF44DA-C544-4980-9CDC-F25764CDE415}"/>
    <hyperlink ref="C872" location="pronto___22_u_pronto_data_L01_22_20_22drilldown_22_20_22stock_code_20_22_20_22103206_________________________22" display="103206 - DIESEL FUEL BULK  " xr:uid="{E1011A67-1BD8-4AD2-A704-1345B3032ED9}"/>
    <hyperlink ref="C873" location="pronto___22_u_pronto_data_L01_22_20_22drilldown_22_20_22stock_code_20_22_20_22103206_________________________22" display="103206 - DIESEL FUEL BULK  " xr:uid="{CA4C510E-C087-4F54-842A-128C82E41D88}"/>
    <hyperlink ref="C874" location="pronto___22_u_pronto_data_L01_22_20_22drilldown_22_20_22stock_code_20_22_20_22103206_________________________22" display="103206 - DIESEL FUEL BULK  " xr:uid="{9212D29B-CCFB-4F1D-AA5B-F47C0C1D1563}"/>
    <hyperlink ref="C875" location="pronto___22_u_pronto_data_L01_22_20_22drilldown_22_20_22stock_code_20_22_20_22103206_________________________22" display="103206 - DIESEL FUEL BULK  " xr:uid="{6A1F950C-1640-45C9-BB98-11A4819D102C}"/>
    <hyperlink ref="C876" location="pronto___22_u_pronto_data_L01_22_20_22drilldown_22_20_22stock_code_20_22_20_22103206_________________________22" display="103206 - DIESEL FUEL BULK  " xr:uid="{570309C3-E110-4761-997C-F5EC2B87B4E8}"/>
    <hyperlink ref="C877" location="pronto___22_u_pronto_data_L01_22_20_22drilldown_22_20_22stock_code_20_22_20_22103206_________________________22" display="103206 - DIESEL FUEL BULK  " xr:uid="{32B6C77E-A841-46F9-B8A1-667F7A5EAFBD}"/>
    <hyperlink ref="C878" location="pronto___22_u_pronto_data_L01_22_20_22drilldown_22_20_22stock_code_20_22_20_22103206_________________________22" display="103206 - DIESEL FUEL BULK  " xr:uid="{9CA8D6C2-F166-4C49-99F4-7F24876FCA02}"/>
    <hyperlink ref="C879" location="pronto___22_u_pronto_data_L01_22_20_22drilldown_22_20_22stock_code_20_22_20_22103206_________________________22" display="103206 - DIESEL FUEL BULK  " xr:uid="{DFE84063-0490-413E-B977-41C7C9A1D3AD}"/>
    <hyperlink ref="C880" location="pronto___22_u_pronto_data_L01_22_20_22drilldown_22_20_22stock_code_20_22_20_22103206_________________________22" display="103206 - DIESEL FUEL BULK  " xr:uid="{374D1FA6-32F8-4E32-9A67-2CC433325777}"/>
    <hyperlink ref="C881" location="pronto___22_u_pronto_data_L01_22_20_22drilldown_22_20_22stock_code_20_22_20_22103206_________________________22" display="103206 - DIESEL FUEL BULK  " xr:uid="{92D535F1-B45E-4616-8221-EFAD76042A25}"/>
    <hyperlink ref="C882" location="pronto___22_u_pronto_data_L01_22_20_22drilldown_22_20_22stock_code_20_22_20_22103206_________________________22" display="103206 - DIESEL FUEL BULK  " xr:uid="{498C8EB4-4AC4-4C0A-9E90-00599D9D8C74}"/>
    <hyperlink ref="C883" location="pronto___22_u_pronto_data_L01_22_20_22drilldown_22_20_22stock_code_20_22_20_22103206_________________________22" display="103206 - DIESEL FUEL BULK  " xr:uid="{113831AE-8B20-437E-B981-0011B73F5F61}"/>
    <hyperlink ref="C884" location="pronto___22_u_pronto_data_L01_22_20_22drilldown_22_20_22stock_code_20_22_20_22103206_________________________22" display="103206 - DIESEL FUEL BULK  " xr:uid="{66311640-DD6A-4A68-9F0B-DD43E4E518DA}"/>
    <hyperlink ref="C885" location="pronto___22_u_pronto_data_L01_22_20_22drilldown_22_20_22stock_code_20_22_20_22103206_________________________22" display="103206 - DIESEL FUEL BULK  " xr:uid="{6ADC2F19-A4D9-4309-A081-2B7B8D519B0C}"/>
    <hyperlink ref="C886" location="pronto___22_u_pronto_data_L01_22_20_22drilldown_22_20_22stock_code_20_22_20_22103206_________________________22" display="103206 - DIESEL FUEL BULK  " xr:uid="{59263377-EDD7-42F3-8E9A-F4AF8E55FF01}"/>
    <hyperlink ref="C887" location="pronto___22_u_pronto_data_L01_22_20_22drilldown_22_20_22stock_code_20_22_20_22103206_________________________22" display="103206 - DIESEL FUEL BULK  " xr:uid="{147F3BAF-B5C8-4342-99D0-9E6CF86E0967}"/>
    <hyperlink ref="C888" location="pronto___22_u_pronto_data_L01_22_20_22drilldown_22_20_22stock_code_20_22_20_22103206_________________________22" display="103206 - DIESEL FUEL BULK  " xr:uid="{C9B51B86-2519-40C5-903A-86DE9AB79F01}"/>
    <hyperlink ref="C889" location="pronto___22_u_pronto_data_L01_22_20_22drilldown_22_20_22stock_code_20_22_20_22103206_________________________22" display="103206 - DIESEL FUEL BULK  " xr:uid="{35725CB1-5C65-455D-BC4A-2B41C1BE4172}"/>
    <hyperlink ref="C890" location="pronto___22_u_pronto_data_L01_22_20_22drilldown_22_20_22stock_code_20_22_20_22103206_________________________22" display="103206 - DIESEL FUEL BULK  " xr:uid="{6D0A1AB9-F12B-4423-A660-60B6514B1CD2}"/>
    <hyperlink ref="C891" location="pronto___22_u_pronto_data_L01_22_20_22drilldown_22_20_22stock_code_20_22_20_22103206_________________________22" display="103206 - DIESEL FUEL BULK  " xr:uid="{E07BABF6-4D8F-452E-A50C-B0DAC0CDFD9F}"/>
    <hyperlink ref="C892" location="pronto___22_u_pronto_data_L01_22_20_22drilldown_22_20_22stock_code_20_22_20_22103206_________________________22" display="103206 - DIESEL FUEL BULK  " xr:uid="{BED5E0DF-529E-4BED-B47E-3B549E765A66}"/>
    <hyperlink ref="C893" location="pronto___22_u_pronto_data_L01_22_20_22drilldown_22_20_22stock_code_20_22_20_22103206_________________________22" display="103206 - DIESEL FUEL BULK  " xr:uid="{6B54AA95-07FA-4EAD-9125-81C62AA96983}"/>
    <hyperlink ref="C894" location="pronto___22_u_pronto_data_L01_22_20_22drilldown_22_20_22stock_code_20_22_20_22103206_________________________22" display="103206 - DIESEL FUEL BULK  " xr:uid="{C33B65E5-50CC-4340-B4C9-8BA06360003E}"/>
    <hyperlink ref="C895" location="pronto___22_u_pronto_data_L01_22_20_22drilldown_22_20_22stock_code_20_22_20_22103206_________________________22" display="103206 - DIESEL FUEL BULK  " xr:uid="{34140F85-E319-418C-9AD0-D475F01D0A77}"/>
    <hyperlink ref="C896" location="pronto___22_u_pronto_data_L01_22_20_22drilldown_22_20_22stock_code_20_22_20_22103206_________________________22" display="103206 - DIESEL FUEL BULK  " xr:uid="{311456F0-C700-4E92-B526-C1C99F7D1C69}"/>
    <hyperlink ref="C897" location="pronto___22_u_pronto_data_L01_22_20_22drilldown_22_20_22stock_code_20_22_20_22103206_________________________22" display="103206 - DIESEL FUEL BULK  " xr:uid="{050E8DBA-5F2E-4D01-B97A-D9DEF4F46687}"/>
    <hyperlink ref="C898" location="pronto___22_u_pronto_data_L01_22_20_22drilldown_22_20_22stock_code_20_22_20_22103206_________________________22" display="103206 - DIESEL FUEL BULK  " xr:uid="{27659248-97B3-45FD-A496-BBF14C23A0A6}"/>
    <hyperlink ref="C899" location="pronto___22_u_pronto_data_L01_22_20_22drilldown_22_20_22stock_code_20_22_20_22103206_________________________22" display="103206 - DIESEL FUEL BULK  " xr:uid="{4623E25A-6642-414F-A49A-39F442328835}"/>
    <hyperlink ref="C900" location="pronto___22_u_pronto_data_L01_22_20_22drilldown_22_20_22stock_code_20_22_20_22103206_________________________22" display="103206 - DIESEL FUEL BULK  " xr:uid="{F459F41A-854B-4B83-8E26-3D08DBA8F88B}"/>
    <hyperlink ref="C901" location="pronto___22_u_pronto_data_L01_22_20_22drilldown_22_20_22stock_code_20_22_20_22103206_________________________22" display="103206 - DIESEL FUEL BULK  " xr:uid="{0E5BBAC0-F88D-4C98-BFBC-A365BF03EBBF}"/>
    <hyperlink ref="C902" location="pronto___22_u_pronto_data_L01_22_20_22drilldown_22_20_22stock_code_20_22_20_22103206_________________________22" display="103206 - DIESEL FUEL BULK  " xr:uid="{A2081E2B-A694-4CFD-AEBC-455266045208}"/>
    <hyperlink ref="C903" location="pronto___22_u_pronto_data_L01_22_20_22drilldown_22_20_22stock_code_20_22_20_22103206_________________________22" display="103206 - DIESEL FUEL BULK  " xr:uid="{722264EE-0164-4C5C-B4E1-0DE40BEA7A0C}"/>
    <hyperlink ref="C904" location="pronto___22_u_pronto_data_L01_22_20_22drilldown_22_20_22stock_code_20_22_20_22103206_________________________22" display="103206 - DIESEL FUEL BULK  " xr:uid="{FA89C063-1B36-4F42-8FBC-F12069A6D016}"/>
    <hyperlink ref="C905" location="pronto___22_u_pronto_data_L01_22_20_22drilldown_22_20_22stock_code_20_22_20_22103206_________________________22" display="103206 - DIESEL FUEL BULK  " xr:uid="{0EC0C089-E5C6-43E8-8D4F-F74703493755}"/>
    <hyperlink ref="C906" location="pronto___22_u_pronto_data_L01_22_20_22drilldown_22_20_22stock_code_20_22_20_22103206_________________________22" display="103206 - DIESEL FUEL BULK  " xr:uid="{E4000EEB-97FA-4BA5-84A4-2FB2194ECB00}"/>
    <hyperlink ref="C907" location="pronto___22_u_pronto_data_L01_22_20_22drilldown_22_20_22stock_code_20_22_20_22103206_________________________22" display="103206 - DIESEL FUEL BULK  " xr:uid="{8E610F37-4F4F-4BFA-9715-F892D1272EBA}"/>
    <hyperlink ref="C908" location="pronto___22_u_pronto_data_L01_22_20_22drilldown_22_20_22stock_code_20_22_20_22103206_________________________22" display="103206 - DIESEL FUEL BULK  " xr:uid="{47D0737A-A89A-4B3C-A217-455CA34D3A23}"/>
    <hyperlink ref="C909" location="pronto___22_u_pronto_data_L01_22_20_22drilldown_22_20_22stock_code_20_22_20_22103206_________________________22" display="103206 - DIESEL FUEL BULK  " xr:uid="{34D837F7-ECC9-49E7-B93C-5DB8C57B5595}"/>
    <hyperlink ref="C910" location="pronto___22_u_pronto_data_L01_22_20_22drilldown_22_20_22stock_code_20_22_20_22103206_________________________22" display="103206 - DIESEL FUEL BULK  " xr:uid="{1F38C086-ED4E-4970-BD47-A2B77D3CF390}"/>
    <hyperlink ref="C911" location="pronto___22_u_pronto_data_L01_22_20_22drilldown_22_20_22stock_code_20_22_20_22103206_________________________22" display="103206 - DIESEL FUEL BULK  " xr:uid="{7F8A6847-4758-4B72-B22B-B8E6595BB104}"/>
    <hyperlink ref="C912" location="pronto___22_u_pronto_data_L01_22_20_22drilldown_22_20_22stock_code_20_22_20_22103206_________________________22" display="103206 - DIESEL FUEL BULK  " xr:uid="{5ECA5D4F-5AB6-4193-89ED-ABDC3352C119}"/>
    <hyperlink ref="C913" location="pronto___22_u_pronto_data_L01_22_20_22drilldown_22_20_22stock_code_20_22_20_22103206_________________________22" display="103206 - DIESEL FUEL BULK  " xr:uid="{1439C131-4BF6-4AFA-9BEA-E1EF55352E8A}"/>
    <hyperlink ref="C914" location="pronto___22_u_pronto_data_L01_22_20_22drilldown_22_20_22stock_code_20_22_20_22103206_________________________22" display="103206 - DIESEL FUEL BULK  " xr:uid="{B6B1CE9A-4EB8-4F01-B5A4-95E8F186AAE4}"/>
    <hyperlink ref="C915" location="pronto___22_u_pronto_data_L01_22_20_22drilldown_22_20_22stock_code_20_22_20_22103206_________________________22" display="103206 - DIESEL FUEL BULK  " xr:uid="{4DB032A1-6854-48A9-AC89-8878C39F197D}"/>
    <hyperlink ref="C916" location="pronto___22_u_pronto_data_L01_22_20_22drilldown_22_20_22stock_code_20_22_20_22103206_________________________22" display="103206 - DIESEL FUEL BULK  " xr:uid="{0F9B6025-ECC2-448C-8356-D8BDF2C1A185}"/>
    <hyperlink ref="C917" location="pronto___22_u_pronto_data_L01_22_20_22drilldown_22_20_22stock_code_20_22_20_22103206_________________________22" display="103206 - DIESEL FUEL BULK  " xr:uid="{2C664B13-8995-4448-B454-61653F60B9B0}"/>
    <hyperlink ref="C918" location="pronto___22_u_pronto_data_L01_22_20_22drilldown_22_20_22stock_code_20_22_20_22103206_________________________22" display="103206 - DIESEL FUEL BULK  " xr:uid="{EC8F51CF-3987-4C03-B1B9-48AAFC943750}"/>
    <hyperlink ref="C919" location="pronto___22_u_pronto_data_L01_22_20_22drilldown_22_20_22stock_code_20_22_20_22103206_________________________22" display="103206 - DIESEL FUEL BULK  " xr:uid="{89EF5B36-5A2F-477B-AF0E-40DBEC618E77}"/>
    <hyperlink ref="C689" location="pronto___22_u_pronto_data_L01_22_20_22drilldown_22_20_22stock_code_20_22_20_22103424_________________________22" display="103424 - SULFAMIC ACID TECHNICAL DESCAL ER DRY 98% 25KG " xr:uid="{21F2CD27-2E73-4A5B-89E0-9E5F8D374B17}"/>
    <hyperlink ref="C690" location="pronto___22_u_pronto_data_L01_22_20_22drilldown_22_20_22stock_code_20_22_20_22103424_________________________22" display="103424 - SULFAMIC ACID TECHNICAL DESCAL ER DRY 98% 25KG " xr:uid="{100365CF-7833-4E73-9592-AC27B339551E}"/>
    <hyperlink ref="C691" location="pronto___22_u_pronto_data_L01_22_20_22drilldown_22_20_22stock_code_20_22_20_22103424_________________________22" display="103424 - SULFAMIC ACID TECHNICAL DESCAL ER DRY 98% 25KG " xr:uid="{B518FEFA-FADD-4517-A26C-E4A9D110BAE3}"/>
    <hyperlink ref="C677" location="pronto___22_u_pronto_data_L01_22_20_22drilldown_22_20_22stock_code_20_22_20_22103430_________________________22" display="103430 - SODIUM CYANIDE REAGENT LIQUOR 30-33% W/W AND, BULK " xr:uid="{AA33ABFC-A24E-4E24-93A8-B7DAE1023D32}"/>
    <hyperlink ref="C678" location="pronto___22_u_pronto_data_L01_22_20_22drilldown_22_20_22stock_code_20_22_20_22103430_________________________22" display="103430 - SODIUM CYANIDE REAGENT LIQUOR 30-33% W/W AND, BULK " xr:uid="{E2B4CC1E-6D81-44D4-8CEE-F746E8E35452}"/>
    <hyperlink ref="C679" location="pronto___22_u_pronto_data_L01_22_20_22drilldown_22_20_22stock_code_20_22_20_22103430_________________________22" display="103430 - SODIUM CYANIDE REAGENT LIQUOR 30-33% W/W AND, BULK " xr:uid="{22849CE0-3867-4D8D-BBEA-59BD2A50193A}"/>
    <hyperlink ref="C680" location="pronto___22_u_pronto_data_L01_22_20_22drilldown_22_20_22stock_code_20_22_20_22103430_________________________22" display="103430 - SODIUM CYANIDE REAGENT LIQUOR 30-33% W/W AND, BULK " xr:uid="{17508DBC-C8E7-4CD1-BCA5-9C5F632AC002}"/>
    <hyperlink ref="C681" location="pronto___22_u_pronto_data_L01_22_20_22drilldown_22_20_22stock_code_20_22_20_22103430_________________________22" display="103430 - SODIUM CYANIDE REAGENT LIQUOR 30-33% W/W AND, BULK " xr:uid="{CFCC8D85-C01A-40BA-A30F-3CF773A820CB}"/>
    <hyperlink ref="C682" location="pronto___22_u_pronto_data_L01_22_20_22drilldown_22_20_22stock_code_20_22_20_22103430_________________________22" display="103430 - SODIUM CYANIDE REAGENT LIQUOR 30-33% W/W AND, BULK " xr:uid="{9C91A41A-E01E-4A48-88B1-4B7E9C4EC017}"/>
    <hyperlink ref="C683" location="pronto___22_u_pronto_data_L01_22_20_22drilldown_22_20_22stock_code_20_22_20_22103430_________________________22" display="103430 - SODIUM CYANIDE REAGENT LIQUOR 30-33% W/W AND, BULK " xr:uid="{63CD9992-E718-4F52-B8E8-71884FA33C6D}"/>
    <hyperlink ref="C684" location="pronto___22_u_pronto_data_L01_22_20_22drilldown_22_20_22stock_code_20_22_20_22103430_________________________22" display="103430 - SODIUM CYANIDE REAGENT LIQUOR 30-33% W/W AND, BULK " xr:uid="{145EF842-53F4-42E9-A9F4-6EFA831F6D0F}"/>
    <hyperlink ref="C685" location="pronto___22_u_pronto_data_L01_22_20_22drilldown_22_20_22stock_code_20_22_20_22103430_________________________22" display="103430 - SODIUM CYANIDE REAGENT LIQUOR 30-33% W/W AND, BULK " xr:uid="{626A6BC2-50CB-4C28-9988-B7EA9E947310}"/>
    <hyperlink ref="C686" location="pronto___22_u_pronto_data_L01_22_20_22drilldown_22_20_22stock_code_20_22_20_22103430_________________________22" display="103430 - SODIUM CYANIDE REAGENT LIQUOR 30-33% W/W AND, BULK " xr:uid="{A7428839-A074-4D88-A3E7-6E9D49A2FBC5}"/>
    <hyperlink ref="C687" location="pronto___22_u_pronto_data_L01_22_20_22drilldown_22_20_22stock_code_20_22_20_22103430_________________________22" display="103430 - SODIUM CYANIDE REAGENT LIQUOR 30-33% W/W AND, BULK " xr:uid="{AABE67FF-4E6B-4CD2-AB5E-D6D7DE7D6DA4}"/>
    <hyperlink ref="C688" location="pronto___22_u_pronto_data_L01_22_20_22drilldown_22_20_22stock_code_20_22_20_22103430_________________________22" display="103430 - SODIUM CYANIDE REAGENT LIQUOR 30-33% W/W AND, BULK " xr:uid="{D443AE7A-7ECC-4F83-8098-24FD4F908E7C}"/>
    <hyperlink ref="C638" location="pronto___22_u_pronto_data_L01_22_20_22drilldown_22_20_22stock_code_20_22_20_22103466_________________________22" display="103466 - ALUM SOLUTION 46% 1300KG IBC  " xr:uid="{F6A7EF04-50BF-4AA2-8451-8F47A255F3F6}"/>
    <hyperlink ref="C639" location="pronto___22_u_pronto_data_L01_22_20_22drilldown_22_20_22stock_code_20_22_20_22103466_________________________22" display="103466 - ALUM SOLUTION 46% 1300KG IBC  " xr:uid="{F77A371A-7F3A-4154-8D67-C89CCE3CA00A}"/>
    <hyperlink ref="C640" location="pronto___22_u_pronto_data_L01_22_20_22drilldown_22_20_22stock_code_20_22_20_22103466_________________________22" display="103466 - ALUM SOLUTION 46% 1300KG IBC  " xr:uid="{87A17F65-4287-4D29-A174-A0F920C892CE}"/>
    <hyperlink ref="C641" location="pronto___22_u_pronto_data_L01_22_20_22drilldown_22_20_22stock_code_20_22_20_22103466_________________________22" display="103466 - ALUM SOLUTION 46% 1300KG IBC  " xr:uid="{6243099F-BCC7-475A-9BE0-CD8FED390124}"/>
    <hyperlink ref="C642" location="pronto___22_u_pronto_data_L01_22_20_22drilldown_22_20_22stock_code_20_22_20_22103466_________________________22" display="103466 - ALUM SOLUTION 46% 1300KG IBC  " xr:uid="{D3944948-2086-4B7B-A6D8-6B53CA789E05}"/>
    <hyperlink ref="C643" location="pronto___22_u_pronto_data_L01_22_20_22drilldown_22_20_22stock_code_20_22_20_22103466_________________________22" display="103466 - ALUM SOLUTION 46% 1300KG IBC  " xr:uid="{64344FF6-BBD9-4AAC-8B9B-AFF58593FC31}"/>
    <hyperlink ref="C644" location="pronto___22_u_pronto_data_L01_22_20_22drilldown_22_20_22stock_code_20_22_20_22103466_________________________22" display="103466 - ALUM SOLUTION 46% 1300KG IBC  " xr:uid="{A3704AC2-BEB1-46E3-817F-B0F0DF47A1FA}"/>
    <hyperlink ref="C645" location="pronto___22_u_pronto_data_L01_22_20_22drilldown_22_20_22stock_code_20_22_20_22103466_________________________22" display="103466 - ALUM SOLUTION 46% 1300KG IBC  " xr:uid="{12AD9653-43D2-4FB7-A01F-D00B5B1219D8}"/>
    <hyperlink ref="C646" location="pronto___22_u_pronto_data_L01_22_20_22drilldown_22_20_22stock_code_20_22_20_22103466_________________________22" display="103466 - ALUM SOLUTION 46% 1300KG IBC  " xr:uid="{B7590D56-CC96-4EA9-A20F-120A1A441EE0}"/>
    <hyperlink ref="C647" location="pronto___22_u_pronto_data_L01_22_20_22drilldown_22_20_22stock_code_20_22_20_22103466_________________________22" display="103466 - ALUM SOLUTION 46% 1300KG IBC  " xr:uid="{72B8A65E-CC69-4EA5-B37C-6B18A06277D3}"/>
    <hyperlink ref="C648" location="pronto___22_u_pronto_data_L01_22_20_22drilldown_22_20_22stock_code_20_22_20_22103466_________________________22" display="103466 - ALUM SOLUTION 46% 1300KG IBC  " xr:uid="{786D586E-4E6E-4A1E-88C8-DAFDAA9AB4D5}"/>
    <hyperlink ref="C649" location="pronto___22_u_pronto_data_L01_22_20_22drilldown_22_20_22stock_code_20_22_20_22103466_________________________22" display="103466 - ALUM SOLUTION 46% 1300KG IBC  " xr:uid="{4CA371C3-4B8A-4DDE-8D6A-BAABB3C49FF8}"/>
    <hyperlink ref="C650" location="pronto___22_u_pronto_data_L01_22_20_22drilldown_22_20_22stock_code_20_22_20_22103466_________________________22" display="103466 - ALUM SOLUTION 46% 1300KG IBC  " xr:uid="{C52C1F0E-5AB7-4608-9C8D-DF73979F5CF6}"/>
    <hyperlink ref="C651" location="pronto___22_u_pronto_data_L01_22_20_22drilldown_22_20_22stock_code_20_22_20_22103466_________________________22" display="103466 - ALUM SOLUTION 46% 1300KG IBC  " xr:uid="{11190E9D-2D99-422D-A061-7A1F8641B0A3}"/>
    <hyperlink ref="C652" location="pronto___22_u_pronto_data_L01_22_20_22drilldown_22_20_22stock_code_20_22_20_22103466_________________________22" display="103466 - ALUM SOLUTION 46% 1300KG IBC  " xr:uid="{91CBA143-04AD-4292-AE85-A5143693E836}"/>
    <hyperlink ref="C653" location="pronto___22_u_pronto_data_L01_22_20_22drilldown_22_20_22stock_code_20_22_20_22103466_________________________22" display="103466 - ALUM SOLUTION 46% 1300KG IBC  " xr:uid="{61326855-FF4B-44C2-8AC9-E1AB83988587}"/>
    <hyperlink ref="C654" location="pronto___22_u_pronto_data_L01_22_20_22drilldown_22_20_22stock_code_20_22_20_22103466_________________________22" display="103466 - ALUM SOLUTION 46% 1300KG IBC  " xr:uid="{0EFD3F30-EF4F-42FD-BAE3-1EFC2FC16056}"/>
    <hyperlink ref="C655" location="pronto___22_u_pronto_data_L01_22_20_22drilldown_22_20_22stock_code_20_22_20_22103466_________________________22" display="103466 - ALUM SOLUTION 46% 1300KG IBC  " xr:uid="{F09D590F-2EA9-48F5-9966-5D021DE6CB9D}"/>
    <hyperlink ref="C656" location="pronto___22_u_pronto_data_L01_22_20_22drilldown_22_20_22stock_code_20_22_20_22103466_________________________22" display="103466 - ALUM SOLUTION 46% 1300KG IBC  " xr:uid="{0174496F-63CD-4FBF-A1CF-C36DA8F5639C}"/>
    <hyperlink ref="C657" location="pronto___22_u_pronto_data_L01_22_20_22drilldown_22_20_22stock_code_20_22_20_22103466_________________________22" display="103466 - ALUM SOLUTION 46% 1300KG IBC  " xr:uid="{D0875B8A-6E1A-4EAA-9524-092A0642BACA}"/>
    <hyperlink ref="C658" location="pronto___22_u_pronto_data_L01_22_20_22drilldown_22_20_22stock_code_20_22_20_22103466_________________________22" display="103466 - ALUM SOLUTION 46% 1300KG IBC  " xr:uid="{EC21CE82-C60C-4C65-A5DB-DD096CED38DD}"/>
    <hyperlink ref="C659" location="pronto___22_u_pronto_data_L01_22_20_22drilldown_22_20_22stock_code_20_22_20_22103466_________________________22" display="103466 - ALUM SOLUTION 46% 1300KG IBC  " xr:uid="{AD55E6FA-8F46-4354-9453-9E57F657E96D}"/>
    <hyperlink ref="C660" location="pronto___22_u_pronto_data_L01_22_20_22drilldown_22_20_22stock_code_20_22_20_22103466_________________________22" display="103466 - ALUM SOLUTION 46% 1300KG IBC  " xr:uid="{2CF326DF-78B0-40F2-BBC3-6D21B5DEF4D6}"/>
    <hyperlink ref="C661" location="pronto___22_u_pronto_data_L01_22_20_22drilldown_22_20_22stock_code_20_22_20_22103466_________________________22" display="103466 - ALUM SOLUTION 46% 1300KG IBC  " xr:uid="{BD45204E-C81F-43BD-845A-BFE2DD46FC0D}"/>
    <hyperlink ref="C662" location="pronto___22_u_pronto_data_L01_22_20_22drilldown_22_20_22stock_code_20_22_20_22103466_________________________22" display="103466 - ALUM SOLUTION 46% 1300KG IBC  " xr:uid="{A1A2326E-8CEC-4D6E-8730-1B1DF37E1A6C}"/>
    <hyperlink ref="C663" location="pronto___22_u_pronto_data_L01_22_20_22drilldown_22_20_22stock_code_20_22_20_22103466_________________________22" display="103466 - ALUM SOLUTION 46% 1300KG IBC  " xr:uid="{332FE3D2-EDB2-4A75-AA57-899E1510E804}"/>
    <hyperlink ref="C664" location="pronto___22_u_pronto_data_L01_22_20_22drilldown_22_20_22stock_code_20_22_20_22103466_________________________22" display="103466 - ALUM SOLUTION 46% 1300KG IBC  " xr:uid="{A22A5F63-15F4-45CD-9482-E91227C47CF5}"/>
    <hyperlink ref="C665" location="pronto___22_u_pronto_data_L01_22_20_22drilldown_22_20_22stock_code_20_22_20_22103466_________________________22" display="103466 - ALUM SOLUTION 46% 1300KG IBC  " xr:uid="{05C4245B-428B-4EF2-A456-6E830106234F}"/>
    <hyperlink ref="C666" location="pronto___22_u_pronto_data_L01_22_20_22drilldown_22_20_22stock_code_20_22_20_22103466_________________________22" display="103466 - ALUM SOLUTION 46% 1300KG IBC  " xr:uid="{F7426A94-F02B-4286-9F8F-A912E26203DD}"/>
    <hyperlink ref="C667" location="pronto___22_u_pronto_data_L01_22_20_22drilldown_22_20_22stock_code_20_22_20_22103466_________________________22" display="103466 - ALUM SOLUTION 46% 1300KG IBC  " xr:uid="{38097DC9-1B6E-4D09-9529-64E5CD631384}"/>
    <hyperlink ref="C668" location="pronto___22_u_pronto_data_L01_22_20_22drilldown_22_20_22stock_code_20_22_20_22103466_________________________22" display="103466 - ALUM SOLUTION 46% 1300KG IBC  " xr:uid="{C823ECB5-0415-4604-850C-F871BF63B55E}"/>
    <hyperlink ref="C669" location="pronto___22_u_pronto_data_L01_22_20_22drilldown_22_20_22stock_code_20_22_20_22103466_________________________22" display="103466 - ALUM SOLUTION 46% 1300KG IBC  " xr:uid="{98EF8B12-3762-4673-9F47-6669F9746321}"/>
    <hyperlink ref="C670" location="pronto___22_u_pronto_data_L01_22_20_22drilldown_22_20_22stock_code_20_22_20_22103466_________________________22" display="103466 - ALUM SOLUTION 46% 1300KG IBC  " xr:uid="{66320773-1DBE-4429-8E72-9E3FB68CF26C}"/>
    <hyperlink ref="C671" location="pronto___22_u_pronto_data_L01_22_20_22drilldown_22_20_22stock_code_20_22_20_22103466_________________________22" display="103466 - ALUM SOLUTION 46% 1300KG IBC  " xr:uid="{B9B2F8D7-BFB0-4372-955A-4B45E1C646BA}"/>
    <hyperlink ref="C672" location="pronto___22_u_pronto_data_L01_22_20_22drilldown_22_20_22stock_code_20_22_20_22103466_________________________22" display="103466 - ALUM SOLUTION 46% 1300KG IBC  " xr:uid="{6DA931A8-0D89-40CB-BD95-E807A0F52216}"/>
    <hyperlink ref="C673" location="pronto___22_u_pronto_data_L01_22_20_22drilldown_22_20_22stock_code_20_22_20_22103466_________________________22" display="103466 - ALUM SOLUTION 46% 1300KG IBC  " xr:uid="{72CD0A5E-2975-449E-8E88-119323532B4B}"/>
    <hyperlink ref="C674" location="pronto___22_u_pronto_data_L01_22_20_22drilldown_22_20_22stock_code_20_22_20_22103466_________________________22" display="103466 - ALUM SOLUTION 46% 1300KG IBC  " xr:uid="{A3EEBFDA-BD50-455F-9B00-0BF197AE3E48}"/>
    <hyperlink ref="C675" location="pronto___22_u_pronto_data_L01_22_20_22drilldown_22_20_22stock_code_20_22_20_22103466_________________________22" display="103466 - ALUM SOLUTION 46% 1300KG IBC  " xr:uid="{F098A2AA-5B00-48BA-A23A-D30BC3799AB2}"/>
    <hyperlink ref="C676" location="pronto___22_u_pronto_data_L01_22_20_22drilldown_22_20_22stock_code_20_22_20_22103466_________________________22" display="103466 - ALUM SOLUTION 46% 1300KG IBC  " xr:uid="{761C3F6F-B482-4BE9-B9BC-4747482D3E19}"/>
    <hyperlink ref="C636" location="pronto___22_u_pronto_data_L01_22_20_22drilldown_22_20_22stock_code_20_22_20_22103552_________________________22" display="103552 - OIL HYDRAULIC, TELLUS, 68 S2 VX 68/D, 209L " xr:uid="{E90D0DDC-D43D-46F3-8A2A-D34017A149B2}"/>
    <hyperlink ref="C637" location="pronto___22_u_pronto_data_L01_22_20_22drilldown_22_20_22stock_code_20_22_20_22103552_________________________22" display="103552 - OIL HYDRAULIC, TELLUS, 68 S2 VX 68/D, 209L " xr:uid="{C5394144-40CD-402B-90AF-8D40CAF3AD0C}"/>
    <hyperlink ref="C595" location="pronto___22_u_pronto_data_L01_22_20_22drilldown_22_20_22stock_code_20_22_20_22103568_________________________22" display="103568 - GREASE, GADUS S3 V460D 2. 450G CARTRIDGE " xr:uid="{696AE3CE-592E-4AA3-ADF4-A30016319BD3}"/>
    <hyperlink ref="C596" location="pronto___22_u_pronto_data_L01_22_20_22drilldown_22_20_22stock_code_20_22_20_22103568_________________________22" display="103568 - GREASE, GADUS S3 V460D 2. 450G CARTRIDGE " xr:uid="{932CF1F2-14BC-46DB-AB95-EA5DF8526207}"/>
    <hyperlink ref="C597" location="pronto___22_u_pronto_data_L01_22_20_22drilldown_22_20_22stock_code_20_22_20_22103568_________________________22" display="103568 - GREASE, GADUS S3 V460D 2. 450G CARTRIDGE " xr:uid="{1EECC1FB-9543-4409-8DE3-690B48DAD765}"/>
    <hyperlink ref="C598" location="pronto___22_u_pronto_data_L01_22_20_22drilldown_22_20_22stock_code_20_22_20_22103568_________________________22" display="103568 - GREASE, GADUS S3 V460D 2. 450G CARTRIDGE " xr:uid="{4082CDDE-42E5-4735-8365-E6F4C5264213}"/>
    <hyperlink ref="C599" location="pronto___22_u_pronto_data_L01_22_20_22drilldown_22_20_22stock_code_20_22_20_22103568_________________________22" display="103568 - GREASE, GADUS S3 V460D 2. 450G CARTRIDGE " xr:uid="{5F587FD7-820E-45D2-95CD-444579E20701}"/>
    <hyperlink ref="C600" location="pronto___22_u_pronto_data_L01_22_20_22drilldown_22_20_22stock_code_20_22_20_22103568_________________________22" display="103568 - GREASE, GADUS S3 V460D 2. 450G CARTRIDGE " xr:uid="{2E86F43F-F637-492D-BD6D-E0BA4D2E8D26}"/>
    <hyperlink ref="C601" location="pronto___22_u_pronto_data_L01_22_20_22drilldown_22_20_22stock_code_20_22_20_22103568_________________________22" display="103568 - GREASE, GADUS S3 V460D 2. 450G CARTRIDGE " xr:uid="{B6EDCC82-0F86-4AE5-8419-99C1922E3CC2}"/>
    <hyperlink ref="C602" location="pronto___22_u_pronto_data_L01_22_20_22drilldown_22_20_22stock_code_20_22_20_22103568_________________________22" display="103568 - GREASE, GADUS S3 V460D 2. 450G CARTRIDGE " xr:uid="{3E2435B1-43D3-46FA-812C-4BFB91C4B253}"/>
    <hyperlink ref="C603" location="pronto___22_u_pronto_data_L01_22_20_22drilldown_22_20_22stock_code_20_22_20_22103568_________________________22" display="103568 - GREASE, GADUS S3 V460D 2. 450G CARTRIDGE " xr:uid="{C1704EF4-8B06-4980-89B6-A047F9A9F7CA}"/>
    <hyperlink ref="C604" location="pronto___22_u_pronto_data_L01_22_20_22drilldown_22_20_22stock_code_20_22_20_22103568_________________________22" display="103568 - GREASE, GADUS S3 V460D 2. 450G CARTRIDGE " xr:uid="{FEAABBAB-3BFA-4B6B-B98F-446DEAD3C44E}"/>
    <hyperlink ref="C605" location="pronto___22_u_pronto_data_L01_22_20_22drilldown_22_20_22stock_code_20_22_20_22103568_________________________22" display="103568 - GREASE, GADUS S3 V460D 2. 450G CARTRIDGE " xr:uid="{4BA87BB9-4587-47DE-8EC0-7FFE37D3A9D3}"/>
    <hyperlink ref="C606" location="pronto___22_u_pronto_data_L01_22_20_22drilldown_22_20_22stock_code_20_22_20_22103568_________________________22" display="103568 - GREASE, GADUS S3 V460D 2. 450G CARTRIDGE " xr:uid="{AAAC858C-0DE4-44D8-9005-6AB666FB93B6}"/>
    <hyperlink ref="C607" location="pronto___22_u_pronto_data_L01_22_20_22drilldown_22_20_22stock_code_20_22_20_22103568_________________________22" display="103568 - GREASE, GADUS S3 V460D 2. 450G CARTRIDGE " xr:uid="{31379664-9E51-477B-8C70-37E25C39A8C9}"/>
    <hyperlink ref="C608" location="pronto___22_u_pronto_data_L01_22_20_22drilldown_22_20_22stock_code_20_22_20_22103568_________________________22" display="103568 - GREASE, GADUS S3 V460D 2. 450G CARTRIDGE " xr:uid="{6FCD4EFD-6C3D-4706-A1C4-D7909A8407C4}"/>
    <hyperlink ref="C609" location="pronto___22_u_pronto_data_L01_22_20_22drilldown_22_20_22stock_code_20_22_20_22103568_________________________22" display="103568 - GREASE, GADUS S3 V460D 2. 450G CARTRIDGE " xr:uid="{34EAC63C-932B-42EF-AE75-F150C8877E52}"/>
    <hyperlink ref="C610" location="pronto___22_u_pronto_data_L01_22_20_22drilldown_22_20_22stock_code_20_22_20_22103568_________________________22" display="103568 - GREASE, GADUS S3 V460D 2. 450G CARTRIDGE " xr:uid="{C8B63540-B305-4897-807C-EE0B0E8EA492}"/>
    <hyperlink ref="C611" location="pronto___22_u_pronto_data_L01_22_20_22drilldown_22_20_22stock_code_20_22_20_22103568_________________________22" display="103568 - GREASE, GADUS S3 V460D 2. 450G CARTRIDGE " xr:uid="{248F312F-4FA5-45E5-A741-AB9623DD2F11}"/>
    <hyperlink ref="C612" location="pronto___22_u_pronto_data_L01_22_20_22drilldown_22_20_22stock_code_20_22_20_22103568_________________________22" display="103568 - GREASE, GADUS S3 V460D 2. 450G CARTRIDGE " xr:uid="{63E486C3-F3A8-4A56-A8CF-20374E5C4CFE}"/>
    <hyperlink ref="C613" location="pronto___22_u_pronto_data_L01_22_20_22drilldown_22_20_22stock_code_20_22_20_22103568_________________________22" display="103568 - GREASE, GADUS S3 V460D 2. 450G CARTRIDGE " xr:uid="{0DA55EF5-FDDD-477E-AD05-33556702A063}"/>
    <hyperlink ref="C614" location="pronto___22_u_pronto_data_L01_22_20_22drilldown_22_20_22stock_code_20_22_20_22103568_________________________22" display="103568 - GREASE, GADUS S3 V460D 2. 450G CARTRIDGE " xr:uid="{DBF7B1E1-70EB-4514-8755-BB0CB35B8F71}"/>
    <hyperlink ref="C615" location="pronto___22_u_pronto_data_L01_22_20_22drilldown_22_20_22stock_code_20_22_20_22103568_________________________22" display="103568 - GREASE, GADUS S3 V460D 2. 450G CARTRIDGE " xr:uid="{A8FF3A0B-084D-4F04-82FC-2DD368D23EB3}"/>
    <hyperlink ref="C616" location="pronto___22_u_pronto_data_L01_22_20_22drilldown_22_20_22stock_code_20_22_20_22103568_________________________22" display="103568 - GREASE, GADUS S3 V460D 2. 450G CARTRIDGE " xr:uid="{149D7023-CFE5-4079-87E7-4BDE5D058592}"/>
    <hyperlink ref="C617" location="pronto___22_u_pronto_data_L01_22_20_22drilldown_22_20_22stock_code_20_22_20_22103568_________________________22" display="103568 - GREASE, GADUS S3 V460D 2. 450G CARTRIDGE " xr:uid="{5A54BCD1-F4F6-4F2D-A52B-E93A413F3277}"/>
    <hyperlink ref="C618" location="pronto___22_u_pronto_data_L01_22_20_22drilldown_22_20_22stock_code_20_22_20_22103568_________________________22" display="103568 - GREASE, GADUS S3 V460D 2. 450G CARTRIDGE " xr:uid="{285F5109-D436-42C8-9973-93BA5967BF16}"/>
    <hyperlink ref="C619" location="pronto___22_u_pronto_data_L01_22_20_22drilldown_22_20_22stock_code_20_22_20_22103568_________________________22" display="103568 - GREASE, GADUS S3 V460D 2. 450G CARTRIDGE " xr:uid="{71282AA9-993C-4178-98EA-9DB7A8FC3E26}"/>
    <hyperlink ref="C620" location="pronto___22_u_pronto_data_L01_22_20_22drilldown_22_20_22stock_code_20_22_20_22103568_________________________22" display="103568 - GREASE, GADUS S3 V460D 2. 450G CARTRIDGE " xr:uid="{8D4AC818-0DE4-4241-87C9-E87EC94AFEE7}"/>
    <hyperlink ref="C621" location="pronto___22_u_pronto_data_L01_22_20_22drilldown_22_20_22stock_code_20_22_20_22103568_________________________22" display="103568 - GREASE, GADUS S3 V460D 2. 450G CARTRIDGE " xr:uid="{F670EB4C-8900-4B3B-A01A-99B00AEC4009}"/>
    <hyperlink ref="C622" location="pronto___22_u_pronto_data_L01_22_20_22drilldown_22_20_22stock_code_20_22_20_22103568_________________________22" display="103568 - GREASE, GADUS S3 V460D 2. 450G CARTRIDGE " xr:uid="{F91ED407-7FDF-4136-8632-D9DFE5080194}"/>
    <hyperlink ref="C623" location="pronto___22_u_pronto_data_L01_22_20_22drilldown_22_20_22stock_code_20_22_20_22103568_________________________22" display="103568 - GREASE, GADUS S3 V460D 2. 450G CARTRIDGE " xr:uid="{BEF196AB-5675-46A5-80BF-73C0285785AA}"/>
    <hyperlink ref="C624" location="pronto___22_u_pronto_data_L01_22_20_22drilldown_22_20_22stock_code_20_22_20_22103568_________________________22" display="103568 - GREASE, GADUS S3 V460D 2. 450G CARTRIDGE " xr:uid="{787DB3CE-62EB-481D-9D1C-291E42C80227}"/>
    <hyperlink ref="C625" location="pronto___22_u_pronto_data_L01_22_20_22drilldown_22_20_22stock_code_20_22_20_22103568_________________________22" display="103568 - GREASE, GADUS S3 V460D 2. 450G CARTRIDGE " xr:uid="{14A3A7EB-3CCF-4302-8ADE-690BFF03B157}"/>
    <hyperlink ref="C626" location="pronto___22_u_pronto_data_L01_22_20_22drilldown_22_20_22stock_code_20_22_20_22103568_________________________22" display="103568 - GREASE, GADUS S3 V460D 2. 450G CARTRIDGE " xr:uid="{25B342AC-F138-43BB-8F86-5C6E15E649DF}"/>
    <hyperlink ref="C627" location="pronto___22_u_pronto_data_L01_22_20_22drilldown_22_20_22stock_code_20_22_20_22103568_________________________22" display="103568 - GREASE, GADUS S3 V460D 2. 450G CARTRIDGE " xr:uid="{A58308C4-E2F5-4DA0-9218-CEE252415644}"/>
    <hyperlink ref="C628" location="pronto___22_u_pronto_data_L01_22_20_22drilldown_22_20_22stock_code_20_22_20_22103568_________________________22" display="103568 - GREASE, GADUS S3 V460D 2. 450G CARTRIDGE " xr:uid="{F002559F-2A4A-4436-81EC-D3197294C0C2}"/>
    <hyperlink ref="C629" location="pronto___22_u_pronto_data_L01_22_20_22drilldown_22_20_22stock_code_20_22_20_22103568_________________________22" display="103568 - GREASE, GADUS S3 V460D 2. 450G CARTRIDGE " xr:uid="{DCC30952-9736-47F7-BD98-6E80E7FC4558}"/>
    <hyperlink ref="C630" location="pronto___22_u_pronto_data_L01_22_20_22drilldown_22_20_22stock_code_20_22_20_22103568_________________________22" display="103568 - GREASE, GADUS S3 V460D 2. 450G CARTRIDGE " xr:uid="{E2A6F154-F566-40CE-88AB-791FA226E4FC}"/>
    <hyperlink ref="C631" location="pronto___22_u_pronto_data_L01_22_20_22drilldown_22_20_22stock_code_20_22_20_22103568_________________________22" display="103568 - GREASE, GADUS S3 V460D 2. 450G CARTRIDGE " xr:uid="{B25DBC20-2941-4F29-B812-CFC91A7505E8}"/>
    <hyperlink ref="C632" location="pronto___22_u_pronto_data_L01_22_20_22drilldown_22_20_22stock_code_20_22_20_22103568_________________________22" display="103568 - GREASE, GADUS S3 V460D 2. 450G CARTRIDGE " xr:uid="{9DA2E025-9C28-41BA-92FF-81E7F9D224FB}"/>
    <hyperlink ref="C633" location="pronto___22_u_pronto_data_L01_22_20_22drilldown_22_20_22stock_code_20_22_20_22103568_________________________22" display="103568 - GREASE, GADUS S3 V460D 2. 450G CARTRIDGE " xr:uid="{4FF753A1-F3EF-4A50-8120-594159C78AC6}"/>
    <hyperlink ref="C634" location="pronto___22_u_pronto_data_L01_22_20_22drilldown_22_20_22stock_code_20_22_20_22103568_________________________22" display="103568 - GREASE, GADUS S3 V460D 2. 450G CARTRIDGE " xr:uid="{6BE9AFB6-31C1-4D37-ADAF-84D7F0E7A299}"/>
    <hyperlink ref="C635" location="pronto___22_u_pronto_data_L01_22_20_22drilldown_22_20_22stock_code_20_22_20_22103568_________________________22" display="103568 - GREASE, GADUS S3 V460D 2. 450G CARTRIDGE " xr:uid="{DA375263-D08C-4662-9308-06BDF7FEFE08}"/>
    <hyperlink ref="C583" location="pronto___22_u_pronto_data_L01_22_20_22drilldown_22_20_22stock_code_20_22_20_22103570_________________________22" display="103570 - PROPANE LIQUID PROPANE GAS BULK DELIVERY " xr:uid="{13901EF9-8F12-4C78-879D-8CB2E110F438}"/>
    <hyperlink ref="C584" location="pronto___22_u_pronto_data_L01_22_20_22drilldown_22_20_22stock_code_20_22_20_22103570_________________________22" display="103570 - PROPANE LIQUID PROPANE GAS BULK DELIVERY " xr:uid="{C8B38184-736D-4008-84EF-40BA117B78CE}"/>
    <hyperlink ref="C585" location="pronto___22_u_pronto_data_L01_22_20_22drilldown_22_20_22stock_code_20_22_20_22103570_________________________22" display="103570 - PROPANE LIQUID PROPANE GAS BULK DELIVERY " xr:uid="{36B97D61-117B-49C0-BB87-4EE61B8F2C67}"/>
    <hyperlink ref="C586" location="pronto___22_u_pronto_data_L01_22_20_22drilldown_22_20_22stock_code_20_22_20_22103570_________________________22" display="103570 - PROPANE LIQUID PROPANE GAS BULK DELIVERY " xr:uid="{401474D8-A747-48B6-A34A-1A7C7339806F}"/>
    <hyperlink ref="C587" location="pronto___22_u_pronto_data_L01_22_20_22drilldown_22_20_22stock_code_20_22_20_22103570_________________________22" display="103570 - PROPANE LIQUID PROPANE GAS BULK DELIVERY " xr:uid="{AB4BDE20-6B2D-42ED-B193-CF1BE146D432}"/>
    <hyperlink ref="C588" location="pronto___22_u_pronto_data_L01_22_20_22drilldown_22_20_22stock_code_20_22_20_22103570_________________________22" display="103570 - PROPANE LIQUID PROPANE GAS BULK DELIVERY " xr:uid="{0414EE1E-28BA-4327-A3DD-F640F550B5E2}"/>
    <hyperlink ref="C589" location="pronto___22_u_pronto_data_L01_22_20_22drilldown_22_20_22stock_code_20_22_20_22103570_________________________22" display="103570 - PROPANE LIQUID PROPANE GAS BULK DELIVERY " xr:uid="{7028A958-3ABF-4219-81B5-779F8D8AD26A}"/>
    <hyperlink ref="C590" location="pronto___22_u_pronto_data_L01_22_20_22drilldown_22_20_22stock_code_20_22_20_22103570_________________________22" display="103570 - PROPANE LIQUID PROPANE GAS BULK DELIVERY " xr:uid="{670DA46A-1983-4D3B-9CA9-D5BF9FA449A3}"/>
    <hyperlink ref="C591" location="pronto___22_u_pronto_data_L01_22_20_22drilldown_22_20_22stock_code_20_22_20_22103570_________________________22" display="103570 - PROPANE LIQUID PROPANE GAS BULK DELIVERY " xr:uid="{BAFBE5A4-D809-4CDB-913D-0CA5755D77CF}"/>
    <hyperlink ref="C592" location="pronto___22_u_pronto_data_L01_22_20_22drilldown_22_20_22stock_code_20_22_20_22103570_________________________22" display="103570 - PROPANE LIQUID PROPANE GAS BULK DELIVERY " xr:uid="{2EE2AA24-49DB-45AC-802A-862E48610AEF}"/>
    <hyperlink ref="C593" location="pronto___22_u_pronto_data_L01_22_20_22drilldown_22_20_22stock_code_20_22_20_22103570_________________________22" display="103570 - PROPANE LIQUID PROPANE GAS BULK DELIVERY " xr:uid="{7F370BDF-4F15-40F4-8893-C9CA568987FA}"/>
    <hyperlink ref="C594" location="pronto___22_u_pronto_data_L01_22_20_22drilldown_22_20_22stock_code_20_22_20_22103570_________________________22" display="103570 - PROPANE LIQUID PROPANE GAS BULK DELIVERY " xr:uid="{C46AF7A0-D220-4893-B976-62666C4F81C4}"/>
    <hyperlink ref="C573" location="pronto___22_u_pronto_data_L01_22_20_22drilldown_22_20_22stock_code_20_22_20_22103652_________________________22" display="103652 - OIL GEAR OMALA S2 G 220 IBC 1000L " xr:uid="{FCC8A970-3552-4693-BEB6-FEB742B77D93}"/>
    <hyperlink ref="C574" location="pronto___22_u_pronto_data_L01_22_20_22drilldown_22_20_22stock_code_20_22_20_22103652_________________________22" display="103652 - OIL GEAR OMALA S2 G 220 IBC 1000L " xr:uid="{7DF80FCE-D597-4140-B8EA-24A856E9B5F8}"/>
    <hyperlink ref="C575" location="pronto___22_u_pronto_data_L01_22_20_22drilldown_22_20_22stock_code_20_22_20_22103652_________________________22" display="103652 - OIL GEAR OMALA S2 G 220 IBC 1000L " xr:uid="{73171A65-2836-40F3-95F2-7F3F08F18503}"/>
    <hyperlink ref="C576" location="pronto___22_u_pronto_data_L01_22_20_22drilldown_22_20_22stock_code_20_22_20_22103652_________________________22" display="103652 - OIL GEAR OMALA S2 G 220 IBC 1000L " xr:uid="{BEB43F7A-CCA5-4CDF-9C9D-89D13693472E}"/>
    <hyperlink ref="C577" location="pronto___22_u_pronto_data_L01_22_20_22drilldown_22_20_22stock_code_20_22_20_22103652_________________________22" display="103652 - OIL GEAR OMALA S2 G 220 IBC 1000L " xr:uid="{F3EB0390-4F71-462B-A554-FA44FF8AF07B}"/>
    <hyperlink ref="C578" location="pronto___22_u_pronto_data_L01_22_20_22drilldown_22_20_22stock_code_20_22_20_22103652_________________________22" display="103652 - OIL GEAR OMALA S2 G 220 IBC 1000L " xr:uid="{C70FD7B2-3C23-46FD-AC45-BF8E94FD1099}"/>
    <hyperlink ref="C579" location="pronto___22_u_pronto_data_L01_22_20_22drilldown_22_20_22stock_code_20_22_20_22103652_________________________22" display="103652 - OIL GEAR OMALA S2 G 220 IBC 1000L " xr:uid="{D8197AFA-8B9E-4354-B1F7-1DF6C48EBD57}"/>
    <hyperlink ref="C580" location="pronto___22_u_pronto_data_L01_22_20_22drilldown_22_20_22stock_code_20_22_20_22103652_________________________22" display="103652 - OIL GEAR OMALA S2 G 220 IBC 1000L " xr:uid="{EF53E548-F8B1-4F22-B131-3ADA31D42CE6}"/>
    <hyperlink ref="C581" location="pronto___22_u_pronto_data_L01_22_20_22drilldown_22_20_22stock_code_20_22_20_22103652_________________________22" display="103652 - OIL GEAR OMALA S2 G 220 IBC 1000L " xr:uid="{566608BB-BC15-433F-AB2F-A3BBAD1D2105}"/>
    <hyperlink ref="C582" location="pronto___22_u_pronto_data_L01_22_20_22drilldown_22_20_22stock_code_20_22_20_22103652_________________________22" display="103652 - OIL GEAR OMALA S2 G 220 IBC 1000L " xr:uid="{FB7F589A-0912-4D32-8697-A32A19FF6726}"/>
    <hyperlink ref="C572" location="pronto___22_u_pronto_data_L01_22_20_22drilldown_22_20_22stock_code_20_22_20_22103734_________________________22" display="103734 - OIL AIR COMPRESSOR CORENA S3 R 46/P 20L " xr:uid="{600E407A-4920-4AC0-89A7-A6A8A9DB3F23}"/>
    <hyperlink ref="C568" location="pronto___22_u_pronto_data_L01_22_20_22drilldown_22_20_22stock_code_20_22_20_22103929_________________________22" display="103929 - LUBRICANT, TYRE AND RIM, TIP TOP MOUNTING PASTE, 5KG " xr:uid="{5FC018A5-211F-484F-9608-AA4632FA05DC}"/>
    <hyperlink ref="C569" location="pronto___22_u_pronto_data_L01_22_20_22drilldown_22_20_22stock_code_20_22_20_22103929_________________________22" display="103929 - LUBRICANT, TYRE AND RIM, TIP TOP MOUNTING PASTE, 5KG " xr:uid="{A0F61B40-F8D7-4DB3-A56B-435D743D7BCA}"/>
    <hyperlink ref="C570" location="pronto___22_u_pronto_data_L01_22_20_22drilldown_22_20_22stock_code_20_22_20_22103929_________________________22" display="103929 - LUBRICANT, TYRE AND RIM, TIP TOP MOUNTING PASTE, 5KG " xr:uid="{DCC2F5F8-81D0-46C7-9142-E8372BEA9E33}"/>
    <hyperlink ref="C571" location="pronto___22_u_pronto_data_L01_22_20_22drilldown_22_20_22stock_code_20_22_20_22103929_________________________22" display="103929 - LUBRICANT, TYRE AND RIM, TIP TOP MOUNTING PASTE, 5KG " xr:uid="{5ACE7D43-9A57-423F-BE05-196CF49B61D1}"/>
    <hyperlink ref="C563" location="pronto___22_u_pronto_data_L01_22_20_22drilldown_22_20_22stock_code_20_22_20_22104141_________________________22" display="104141 - REFILL CARTRIDGE, S2 V220 2 GADUS, 120CC, VARIO PERMA STAR AUTO LUBRICATOR," xr:uid="{9A18A9EC-23BA-439A-B9A0-465EB770BDE4}"/>
    <hyperlink ref="C564" location="pronto___22_u_pronto_data_L01_22_20_22drilldown_22_20_22stock_code_20_22_20_22104141_________________________22" display="104141 - REFILL CARTRIDGE, S2 V220 2 GADUS, 120CC, VARIO PERMA STAR AUTO LUBRICATOR," xr:uid="{E1FD636F-BA47-4012-BF51-B0605EF24D2B}"/>
    <hyperlink ref="C565" location="pronto___22_u_pronto_data_L01_22_20_22drilldown_22_20_22stock_code_20_22_20_22104141_________________________22" display="104141 - REFILL CARTRIDGE, S2 V220 2 GADUS, 120CC, VARIO PERMA STAR AUTO LUBRICATOR," xr:uid="{F60C5BE4-BC18-4BE5-9388-11A1326312F1}"/>
    <hyperlink ref="C566" location="pronto___22_u_pronto_data_L01_22_20_22drilldown_22_20_22stock_code_20_22_20_22104141_________________________22" display="104141 - REFILL CARTRIDGE, S2 V220 2 GADUS, 120CC, VARIO PERMA STAR AUTO LUBRICATOR," xr:uid="{A6E96904-F5C7-44A5-9F63-5C76A0BD44AF}"/>
    <hyperlink ref="C567" location="pronto___22_u_pronto_data_L01_22_20_22drilldown_22_20_22stock_code_20_22_20_22104141_________________________22" display="104141 - REFILL CARTRIDGE, S2 V220 2 GADUS, 120CC, VARIO PERMA STAR AUTO LUBRICATOR," xr:uid="{90E6D3F9-484A-4FCA-B72E-33334625E4CE}"/>
    <hyperlink ref="C527" location="pronto___22_u_pronto_data_L01_22_20_22drilldown_22_20_22stock_code_20_22_20_22104142_________________________22" display="104142 - REFILL CARTRIDGE, S3 V220C 2 GADUS, 250CC, VARIO PERMA STAR AUTO LUBRICATOR," xr:uid="{7EB66993-4682-485D-BE44-4A50835EED99}"/>
    <hyperlink ref="C528" location="pronto___22_u_pronto_data_L01_22_20_22drilldown_22_20_22stock_code_20_22_20_22104142_________________________22" display="104142 - REFILL CARTRIDGE, S3 V220C 2 GADUS, 250CC, VARIO PERMA STAR AUTO LUBRICATOR," xr:uid="{ED044FA5-7811-41D3-AFAF-26587107B267}"/>
    <hyperlink ref="C529" location="pronto___22_u_pronto_data_L01_22_20_22drilldown_22_20_22stock_code_20_22_20_22104142_________________________22" display="104142 - REFILL CARTRIDGE, S3 V220C 2 GADUS, 250CC, VARIO PERMA STAR AUTO LUBRICATOR," xr:uid="{A06EF780-2B85-4D79-A103-3689B9B282AB}"/>
    <hyperlink ref="C530" location="pronto___22_u_pronto_data_L01_22_20_22drilldown_22_20_22stock_code_20_22_20_22104142_________________________22" display="104142 - REFILL CARTRIDGE, S3 V220C 2 GADUS, 250CC, VARIO PERMA STAR AUTO LUBRICATOR," xr:uid="{473321D7-0BEA-452D-B114-7E6474A2A6C0}"/>
    <hyperlink ref="C531" location="pronto___22_u_pronto_data_L01_22_20_22drilldown_22_20_22stock_code_20_22_20_22104142_________________________22" display="104142 - REFILL CARTRIDGE, S3 V220C 2 GADUS, 250CC, VARIO PERMA STAR AUTO LUBRICATOR," xr:uid="{8F846B73-7CBD-4521-868A-07B4F59F8555}"/>
    <hyperlink ref="C532" location="pronto___22_u_pronto_data_L01_22_20_22drilldown_22_20_22stock_code_20_22_20_22104142_________________________22" display="104142 - REFILL CARTRIDGE, S3 V220C 2 GADUS, 250CC, VARIO PERMA STAR AUTO LUBRICATOR," xr:uid="{1B4FC329-31B7-42F6-9051-BA830FF28AC2}"/>
    <hyperlink ref="C533" location="pronto___22_u_pronto_data_L01_22_20_22drilldown_22_20_22stock_code_20_22_20_22104142_________________________22" display="104142 - REFILL CARTRIDGE, S3 V220C 2 GADUS, 250CC, VARIO PERMA STAR AUTO LUBRICATOR," xr:uid="{4DDE5532-B201-46B8-B5C3-B6BA1EAF625E}"/>
    <hyperlink ref="C534" location="pronto___22_u_pronto_data_L01_22_20_22drilldown_22_20_22stock_code_20_22_20_22104142_________________________22" display="104142 - REFILL CARTRIDGE, S3 V220C 2 GADUS, 250CC, VARIO PERMA STAR AUTO LUBRICATOR," xr:uid="{0EB98C73-561A-4000-BFA8-71B3606FC3AF}"/>
    <hyperlink ref="C535" location="pronto___22_u_pronto_data_L01_22_20_22drilldown_22_20_22stock_code_20_22_20_22104142_________________________22" display="104142 - REFILL CARTRIDGE, S3 V220C 2 GADUS, 250CC, VARIO PERMA STAR AUTO LUBRICATOR," xr:uid="{8937F870-C2C0-413F-B265-9B0DAC5E029B}"/>
    <hyperlink ref="C536" location="pronto___22_u_pronto_data_L01_22_20_22drilldown_22_20_22stock_code_20_22_20_22104142_________________________22" display="104142 - REFILL CARTRIDGE, S3 V220C 2 GADUS, 250CC, VARIO PERMA STAR AUTO LUBRICATOR," xr:uid="{747E8815-A865-4608-A5DD-6A57952DDBFF}"/>
    <hyperlink ref="C537" location="pronto___22_u_pronto_data_L01_22_20_22drilldown_22_20_22stock_code_20_22_20_22104142_________________________22" display="104142 - REFILL CARTRIDGE, S3 V220C 2 GADUS, 250CC, VARIO PERMA STAR AUTO LUBRICATOR," xr:uid="{DEFAF3DE-F043-463E-899D-A872F53BE30D}"/>
    <hyperlink ref="C538" location="pronto___22_u_pronto_data_L01_22_20_22drilldown_22_20_22stock_code_20_22_20_22104142_________________________22" display="104142 - REFILL CARTRIDGE, S3 V220C 2 GADUS, 250CC, VARIO PERMA STAR AUTO LUBRICATOR," xr:uid="{FB1257ED-A49D-4038-A9B3-60374982F847}"/>
    <hyperlink ref="C539" location="pronto___22_u_pronto_data_L01_22_20_22drilldown_22_20_22stock_code_20_22_20_22104142_________________________22" display="104142 - REFILL CARTRIDGE, S3 V220C 2 GADUS, 250CC, VARIO PERMA STAR AUTO LUBRICATOR," xr:uid="{9078595C-9DAB-42D5-8FC5-3034F0DA54CF}"/>
    <hyperlink ref="C540" location="pronto___22_u_pronto_data_L01_22_20_22drilldown_22_20_22stock_code_20_22_20_22104142_________________________22" display="104142 - REFILL CARTRIDGE, S3 V220C 2 GADUS, 250CC, VARIO PERMA STAR AUTO LUBRICATOR," xr:uid="{4921577E-B0A7-49E1-BEDE-49790FE171E8}"/>
    <hyperlink ref="C541" location="pronto___22_u_pronto_data_L01_22_20_22drilldown_22_20_22stock_code_20_22_20_22104142_________________________22" display="104142 - REFILL CARTRIDGE, S3 V220C 2 GADUS, 250CC, VARIO PERMA STAR AUTO LUBRICATOR," xr:uid="{96DCF0CF-3C48-46BF-BEF6-C0FD331A3382}"/>
    <hyperlink ref="C542" location="pronto___22_u_pronto_data_L01_22_20_22drilldown_22_20_22stock_code_20_22_20_22104142_________________________22" display="104142 - REFILL CARTRIDGE, S3 V220C 2 GADUS, 250CC, VARIO PERMA STAR AUTO LUBRICATOR," xr:uid="{D931BE53-1E6C-4AB2-8E9D-35A0A7AB3091}"/>
    <hyperlink ref="C543" location="pronto___22_u_pronto_data_L01_22_20_22drilldown_22_20_22stock_code_20_22_20_22104142_________________________22" display="104142 - REFILL CARTRIDGE, S3 V220C 2 GADUS, 250CC, VARIO PERMA STAR AUTO LUBRICATOR," xr:uid="{34BF0E08-8584-41AE-8EB0-508F4AE2D8C3}"/>
    <hyperlink ref="C544" location="pronto___22_u_pronto_data_L01_22_20_22drilldown_22_20_22stock_code_20_22_20_22104142_________________________22" display="104142 - REFILL CARTRIDGE, S3 V220C 2 GADUS, 250CC, VARIO PERMA STAR AUTO LUBRICATOR," xr:uid="{C22BEBB8-B7E5-4E31-B8E4-C4066B3E0225}"/>
    <hyperlink ref="C545" location="pronto___22_u_pronto_data_L01_22_20_22drilldown_22_20_22stock_code_20_22_20_22104142_________________________22" display="104142 - REFILL CARTRIDGE, S3 V220C 2 GADUS, 250CC, VARIO PERMA STAR AUTO LUBRICATOR," xr:uid="{334F9395-BDCF-48A8-9882-2C6264959388}"/>
    <hyperlink ref="C546" location="pronto___22_u_pronto_data_L01_22_20_22drilldown_22_20_22stock_code_20_22_20_22104142_________________________22" display="104142 - REFILL CARTRIDGE, S3 V220C 2 GADUS, 250CC, VARIO PERMA STAR AUTO LUBRICATOR," xr:uid="{1F25E360-5015-4C8E-B4ED-DF4CD563648C}"/>
    <hyperlink ref="C547" location="pronto___22_u_pronto_data_L01_22_20_22drilldown_22_20_22stock_code_20_22_20_22104142_________________________22" display="104142 - REFILL CARTRIDGE, S3 V220C 2 GADUS, 250CC, VARIO PERMA STAR AUTO LUBRICATOR," xr:uid="{8E55045F-6621-4C69-9E02-2AD271249CF3}"/>
    <hyperlink ref="C548" location="pronto___22_u_pronto_data_L01_22_20_22drilldown_22_20_22stock_code_20_22_20_22104142_________________________22" display="104142 - REFILL CARTRIDGE, S3 V220C 2 GADUS, 250CC, VARIO PERMA STAR AUTO LUBRICATOR," xr:uid="{3B67F87C-B78B-400D-BEDD-3D5D8C80CD8D}"/>
    <hyperlink ref="C549" location="pronto___22_u_pronto_data_L01_22_20_22drilldown_22_20_22stock_code_20_22_20_22104142_________________________22" display="104142 - REFILL CARTRIDGE, S3 V220C 2 GADUS, 250CC, VARIO PERMA STAR AUTO LUBRICATOR," xr:uid="{7A54E22E-DC83-4E24-88F8-7A97DBD0D7F2}"/>
    <hyperlink ref="C550" location="pronto___22_u_pronto_data_L01_22_20_22drilldown_22_20_22stock_code_20_22_20_22104142_________________________22" display="104142 - REFILL CARTRIDGE, S3 V220C 2 GADUS, 250CC, VARIO PERMA STAR AUTO LUBRICATOR," xr:uid="{AB82E9F0-DF90-47B0-AF67-63E9618F5813}"/>
    <hyperlink ref="C551" location="pronto___22_u_pronto_data_L01_22_20_22drilldown_22_20_22stock_code_20_22_20_22104142_________________________22" display="104142 - REFILL CARTRIDGE, S3 V220C 2 GADUS, 250CC, VARIO PERMA STAR AUTO LUBRICATOR," xr:uid="{B5874F66-73A5-4359-92C8-D8E4AB8D0311}"/>
    <hyperlink ref="C552" location="pronto___22_u_pronto_data_L01_22_20_22drilldown_22_20_22stock_code_20_22_20_22104142_________________________22" display="104142 - REFILL CARTRIDGE, S3 V220C 2 GADUS, 250CC, VARIO PERMA STAR AUTO LUBRICATOR," xr:uid="{7EF2E89C-551F-4007-BCA8-49EA6DF1F07F}"/>
    <hyperlink ref="C553" location="pronto___22_u_pronto_data_L01_22_20_22drilldown_22_20_22stock_code_20_22_20_22104142_________________________22" display="104142 - REFILL CARTRIDGE, S3 V220C 2 GADUS, 250CC, VARIO PERMA STAR AUTO LUBRICATOR," xr:uid="{E0455DFF-3898-4354-B85D-BD0B87A76631}"/>
    <hyperlink ref="C554" location="pronto___22_u_pronto_data_L01_22_20_22drilldown_22_20_22stock_code_20_22_20_22104142_________________________22" display="104142 - REFILL CARTRIDGE, S3 V220C 2 GADUS, 250CC, VARIO PERMA STAR AUTO LUBRICATOR," xr:uid="{65716314-4873-40C9-A830-2A26B0008630}"/>
    <hyperlink ref="C555" location="pronto___22_u_pronto_data_L01_22_20_22drilldown_22_20_22stock_code_20_22_20_22104142_________________________22" display="104142 - REFILL CARTRIDGE, S3 V220C 2 GADUS, 250CC, VARIO PERMA STAR AUTO LUBRICATOR," xr:uid="{2F95A1F6-49DF-484D-9C10-6D975C0C6C40}"/>
    <hyperlink ref="C556" location="pronto___22_u_pronto_data_L01_22_20_22drilldown_22_20_22stock_code_20_22_20_22104142_________________________22" display="104142 - REFILL CARTRIDGE, S3 V220C 2 GADUS, 250CC, VARIO PERMA STAR AUTO LUBRICATOR," xr:uid="{92454482-AB08-4EA6-AEBA-50C744FF626F}"/>
    <hyperlink ref="C557" location="pronto___22_u_pronto_data_L01_22_20_22drilldown_22_20_22stock_code_20_22_20_22104142_________________________22" display="104142 - REFILL CARTRIDGE, S3 V220C 2 GADUS, 250CC, VARIO PERMA STAR AUTO LUBRICATOR," xr:uid="{66613B15-9816-4B7E-B9BD-0E7E07B35782}"/>
    <hyperlink ref="C558" location="pronto___22_u_pronto_data_L01_22_20_22drilldown_22_20_22stock_code_20_22_20_22104142_________________________22" display="104142 - REFILL CARTRIDGE, S3 V220C 2 GADUS, 250CC, VARIO PERMA STAR AUTO LUBRICATOR," xr:uid="{E2FF335F-9B9F-475E-97FA-A3C29E4C414B}"/>
    <hyperlink ref="C559" location="pronto___22_u_pronto_data_L01_22_20_22drilldown_22_20_22stock_code_20_22_20_22104142_________________________22" display="104142 - REFILL CARTRIDGE, S3 V220C 2 GADUS, 250CC, VARIO PERMA STAR AUTO LUBRICATOR," xr:uid="{FA52AB4D-802E-4DF6-8444-18666F158BCB}"/>
    <hyperlink ref="C560" location="pronto___22_u_pronto_data_L01_22_20_22drilldown_22_20_22stock_code_20_22_20_22104142_________________________22" display="104142 - REFILL CARTRIDGE, S3 V220C 2 GADUS, 250CC, VARIO PERMA STAR AUTO LUBRICATOR," xr:uid="{1902AD7D-B8D2-4FE1-8382-397338A5ABA0}"/>
    <hyperlink ref="C561" location="pronto___22_u_pronto_data_L01_22_20_22drilldown_22_20_22stock_code_20_22_20_22104142_________________________22" display="104142 - REFILL CARTRIDGE, S3 V220C 2 GADUS, 250CC, VARIO PERMA STAR AUTO LUBRICATOR," xr:uid="{F0BE6B20-DA53-46B6-868D-A9539CCCCEF0}"/>
    <hyperlink ref="C562" location="pronto___22_u_pronto_data_L01_22_20_22drilldown_22_20_22stock_code_20_22_20_22104142_________________________22" display="104142 - REFILL CARTRIDGE, S3 V220C 2 GADUS, 250CC, VARIO PERMA STAR AUTO LUBRICATOR," xr:uid="{C7DA142A-CD84-41C6-877B-B938EB10F029}"/>
    <hyperlink ref="C516" location="pronto___22_u_pronto_data_L01_22_20_22drilldown_22_20_22stock_code_20_22_20_22104164_________________________22" display="104164 - SODIUM CHLORITE 31%, 200L 250KG " xr:uid="{8D7FFFDB-5297-44B8-A75E-FE9D84314D42}"/>
    <hyperlink ref="C517" location="pronto___22_u_pronto_data_L01_22_20_22drilldown_22_20_22stock_code_20_22_20_22104164_________________________22" display="104164 - SODIUM CHLORITE 31%, 200L 250KG " xr:uid="{CD77FC3D-37C2-47A4-889F-A4F4F1926DFE}"/>
    <hyperlink ref="C518" location="pronto___22_u_pronto_data_L01_22_20_22drilldown_22_20_22stock_code_20_22_20_22104164_________________________22" display="104164 - SODIUM CHLORITE 31%, 200L 250KG " xr:uid="{6BA326D7-C81C-461B-AA28-CEC6ADEDF300}"/>
    <hyperlink ref="C519" location="pronto___22_u_pronto_data_L01_22_20_22drilldown_22_20_22stock_code_20_22_20_22104164_________________________22" display="104164 - SODIUM CHLORITE 31%, 200L 250KG " xr:uid="{A1FE6AEB-C692-4352-9BD1-A7C102289D3A}"/>
    <hyperlink ref="C520" location="pronto___22_u_pronto_data_L01_22_20_22drilldown_22_20_22stock_code_20_22_20_22104164_________________________22" display="104164 - SODIUM CHLORITE 31%, 200L 250KG " xr:uid="{C2918E07-85E6-4469-AA66-A81BED106109}"/>
    <hyperlink ref="C521" location="pronto___22_u_pronto_data_L01_22_20_22drilldown_22_20_22stock_code_20_22_20_22104164_________________________22" display="104164 - SODIUM CHLORITE 31%, 200L 250KG " xr:uid="{52CAA241-4E92-4C8A-8DAB-97EC1FE96311}"/>
    <hyperlink ref="C522" location="pronto___22_u_pronto_data_L01_22_20_22drilldown_22_20_22stock_code_20_22_20_22104164_________________________22" display="104164 - SODIUM CHLORITE 31%, 200L 250KG " xr:uid="{9A33532D-6EE9-4B93-B7A5-1FE86C6FB46D}"/>
    <hyperlink ref="C523" location="pronto___22_u_pronto_data_L01_22_20_22drilldown_22_20_22stock_code_20_22_20_22104164_________________________22" display="104164 - SODIUM CHLORITE 31%, 200L 250KG " xr:uid="{2358A865-86FA-429E-9BC3-56031DAAD5D1}"/>
    <hyperlink ref="C524" location="pronto___22_u_pronto_data_L01_22_20_22drilldown_22_20_22stock_code_20_22_20_22104164_________________________22" display="104164 - SODIUM CHLORITE 31%, 200L 250KG " xr:uid="{13ACBE4D-5D08-492D-AEE3-DFA797CED5DB}"/>
    <hyperlink ref="C525" location="pronto___22_u_pronto_data_L01_22_20_22drilldown_22_20_22stock_code_20_22_20_22104164_________________________22" display="104164 - SODIUM CHLORITE 31%, 200L 250KG " xr:uid="{E9E953E3-42C6-4011-86E6-3F76D76224F4}"/>
    <hyperlink ref="C526" location="pronto___22_u_pronto_data_L01_22_20_22drilldown_22_20_22stock_code_20_22_20_22104164_________________________22" display="104164 - SODIUM CHLORITE 31%, 200L 250KG " xr:uid="{76CDBAEE-5325-4D16-A91A-3EF9A7F11283}"/>
    <hyperlink ref="C513" location="pronto___22_u_pronto_data_L01_22_20_22drilldown_22_20_22stock_code_20_22_20_22104165_________________________22" display="104165 - SODIUM HYPOCHLORITE SOLUTION CHLORINE 10% " xr:uid="{1612195C-B1B2-4018-B5C6-2225DD9A7A78}"/>
    <hyperlink ref="C514" location="pronto___22_u_pronto_data_L01_22_20_22drilldown_22_20_22stock_code_20_22_20_22104165_________________________22" display="104165 - SODIUM HYPOCHLORITE SOLUTION CHLORINE 10% " xr:uid="{D3B7E7F5-0751-4EB7-931F-7B2D060B2C92}"/>
    <hyperlink ref="C515" location="pronto___22_u_pronto_data_L01_22_20_22drilldown_22_20_22stock_code_20_22_20_22104165_________________________22" display="104165 - SODIUM HYPOCHLORITE SOLUTION CHLORINE 10% " xr:uid="{1276FD8B-E34B-4B0A-A24B-EE976EDA2092}"/>
    <hyperlink ref="C500" location="pronto___22_u_pronto_data_L01_22_20_22drilldown_22_20_22stock_code_20_22_20_22120270_________________________22" display="120270 - OIL, GEAR SPIRAX S2 A 85W-140 / 1000LT POD " xr:uid="{43065A33-DAB6-4461-B0E6-5E93518C4EB2}"/>
    <hyperlink ref="C501" location="pronto___22_u_pronto_data_L01_22_20_22drilldown_22_20_22stock_code_20_22_20_22120270_________________________22" display="120270 - OIL, GEAR SPIRAX S2 A 85W-140 / 1000LT POD " xr:uid="{4C69426F-7B3F-4BBB-A9F8-662E21960A4E}"/>
    <hyperlink ref="C502" location="pronto___22_u_pronto_data_L01_22_20_22drilldown_22_20_22stock_code_20_22_20_22120270_________________________22" display="120270 - OIL, GEAR SPIRAX S2 A 85W-140 / 1000LT POD " xr:uid="{5B4BBDFD-4054-40AC-BDB3-F6243FE01483}"/>
    <hyperlink ref="C503" location="pronto___22_u_pronto_data_L01_22_20_22drilldown_22_20_22stock_code_20_22_20_22120270_________________________22" display="120270 - OIL, GEAR SPIRAX S2 A 85W-140 / 1000LT POD " xr:uid="{7A98C2D7-707B-447A-B6C4-D9A236BAF7D2}"/>
    <hyperlink ref="C504" location="pronto___22_u_pronto_data_L01_22_20_22drilldown_22_20_22stock_code_20_22_20_22120270_________________________22" display="120270 - OIL, GEAR SPIRAX S2 A 85W-140 / 1000LT POD " xr:uid="{72967277-86EE-4DC6-A951-922E5ABCF8BB}"/>
    <hyperlink ref="C505" location="pronto___22_u_pronto_data_L01_22_20_22drilldown_22_20_22stock_code_20_22_20_22120270_________________________22" display="120270 - OIL, GEAR SPIRAX S2 A 85W-140 / 1000LT POD " xr:uid="{9BD0A09C-24F1-4FBB-965E-9841D7C37E49}"/>
    <hyperlink ref="C506" location="pronto___22_u_pronto_data_L01_22_20_22drilldown_22_20_22stock_code_20_22_20_22120270_________________________22" display="120270 - OIL, GEAR SPIRAX S2 A 85W-140 / 1000LT POD " xr:uid="{E06048A1-FB7E-4C0A-8E8B-117470190F7E}"/>
    <hyperlink ref="C507" location="pronto___22_u_pronto_data_L01_22_20_22drilldown_22_20_22stock_code_20_22_20_22120270_________________________22" display="120270 - OIL, GEAR SPIRAX S2 A 85W-140 / 1000LT POD " xr:uid="{43A6885C-AA1E-4874-8372-15ECF5D04F34}"/>
    <hyperlink ref="C508" location="pronto___22_u_pronto_data_L01_22_20_22drilldown_22_20_22stock_code_20_22_20_22120270_________________________22" display="120270 - OIL, GEAR SPIRAX S2 A 85W-140 / 1000LT POD " xr:uid="{B07B5D97-725F-4FFD-88D8-F37B94359942}"/>
    <hyperlink ref="C509" location="pronto___22_u_pronto_data_L01_22_20_22drilldown_22_20_22stock_code_20_22_20_22120270_________________________22" display="120270 - OIL, GEAR SPIRAX S2 A 85W-140 / 1000LT POD " xr:uid="{E6728D2D-72DD-44BB-BB28-C04A83018EA0}"/>
    <hyperlink ref="C510" location="pronto___22_u_pronto_data_L01_22_20_22drilldown_22_20_22stock_code_20_22_20_22120270_________________________22" display="120270 - OIL, GEAR SPIRAX S2 A 85W-140 / 1000LT POD " xr:uid="{76B8864F-487E-4B18-AE2A-63510A597FB6}"/>
    <hyperlink ref="C511" location="pronto___22_u_pronto_data_L01_22_20_22drilldown_22_20_22stock_code_20_22_20_22120270_________________________22" display="120270 - OIL, GEAR SPIRAX S2 A 85W-140 / 1000LT POD " xr:uid="{B05DC3E9-630A-4253-98CC-FE3E1C93609E}"/>
    <hyperlink ref="C512" location="pronto___22_u_pronto_data_L01_22_20_22drilldown_22_20_22stock_code_20_22_20_22120270_________________________22" display="120270 - OIL, GEAR SPIRAX S2 A 85W-140 / 1000LT POD " xr:uid="{BE6D27D1-ED52-4E64-9D08-367771892344}"/>
    <hyperlink ref="C481" location="pronto___22_u_pronto_data_L01_22_20_22drilldown_22_20_22stock_code_20_22_20_22120407_________________________22" display="120407 - COOLANT ANTIFREEZE HD PREMIUM N COOL 50/50 - 1000LTR OTC " xr:uid="{D033E8A1-A706-4131-B203-140909E62B1E}"/>
    <hyperlink ref="C482" location="pronto___22_u_pronto_data_L01_22_20_22drilldown_22_20_22stock_code_20_22_20_22120407_________________________22" display="120407 - COOLANT ANTIFREEZE HD PREMIUM N COOL 50/50 - 1000LTR OTC " xr:uid="{0383E91F-0F66-4F4C-91B6-4F2575E5BFD0}"/>
    <hyperlink ref="C483" location="pronto___22_u_pronto_data_L01_22_20_22drilldown_22_20_22stock_code_20_22_20_22120407_________________________22" display="120407 - COOLANT ANTIFREEZE HD PREMIUM N COOL 50/50 - 1000LTR OTC " xr:uid="{5BCA9975-2F9C-429A-AA28-D15D993C0791}"/>
    <hyperlink ref="C484" location="pronto___22_u_pronto_data_L01_22_20_22drilldown_22_20_22stock_code_20_22_20_22120407_________________________22" display="120407 - COOLANT ANTIFREEZE HD PREMIUM N COOL 50/50 - 1000LTR OTC " xr:uid="{FF14CB9E-02A1-4C47-916E-92BAC4E958BC}"/>
    <hyperlink ref="C485" location="pronto___22_u_pronto_data_L01_22_20_22drilldown_22_20_22stock_code_20_22_20_22120407_________________________22" display="120407 - COOLANT ANTIFREEZE HD PREMIUM N COOL 50/50 - 1000LTR OTC " xr:uid="{E7AE66A3-DD42-4A3F-9D85-A1576AD85DD3}"/>
    <hyperlink ref="C486" location="pronto___22_u_pronto_data_L01_22_20_22drilldown_22_20_22stock_code_20_22_20_22120407_________________________22" display="120407 - COOLANT ANTIFREEZE HD PREMIUM N COOL 50/50 - 1000LTR OTC " xr:uid="{28666AEC-67F2-41D8-A786-CD23353F3AC4}"/>
    <hyperlink ref="C487" location="pronto___22_u_pronto_data_L01_22_20_22drilldown_22_20_22stock_code_20_22_20_22120407_________________________22" display="120407 - COOLANT ANTIFREEZE HD PREMIUM N COOL 50/50 - 1000LTR OTC " xr:uid="{D725A4DC-D0C0-4418-9FD6-6B3E9E629FD2}"/>
    <hyperlink ref="C488" location="pronto___22_u_pronto_data_L01_22_20_22drilldown_22_20_22stock_code_20_22_20_22120407_________________________22" display="120407 - COOLANT ANTIFREEZE HD PREMIUM N COOL 50/50 - 1000LTR OTC " xr:uid="{5FB2C0FE-4622-43A0-8E62-B9B9EE551D17}"/>
    <hyperlink ref="C489" location="pronto___22_u_pronto_data_L01_22_20_22drilldown_22_20_22stock_code_20_22_20_22120407_________________________22" display="120407 - COOLANT ANTIFREEZE HD PREMIUM N COOL 50/50 - 1000LTR OTC " xr:uid="{F6BB544E-B94E-4041-BC69-02AE3189BB63}"/>
    <hyperlink ref="C490" location="pronto___22_u_pronto_data_L01_22_20_22drilldown_22_20_22stock_code_20_22_20_22120407_________________________22" display="120407 - COOLANT ANTIFREEZE HD PREMIUM N COOL 50/50 - 1000LTR OTC " xr:uid="{B0AD3E0B-701C-4EF4-9279-C5C796F18087}"/>
    <hyperlink ref="C491" location="pronto___22_u_pronto_data_L01_22_20_22drilldown_22_20_22stock_code_20_22_20_22120407_________________________22" display="120407 - COOLANT ANTIFREEZE HD PREMIUM N COOL 50/50 - 1000LTR OTC " xr:uid="{2B098D4B-963D-4A78-B0B6-23B4C2D781C9}"/>
    <hyperlink ref="C492" location="pronto___22_u_pronto_data_L01_22_20_22drilldown_22_20_22stock_code_20_22_20_22120407_________________________22" display="120407 - COOLANT ANTIFREEZE HD PREMIUM N COOL 50/50 - 1000LTR OTC " xr:uid="{10380082-7CC3-49AB-B059-6357A5EECF66}"/>
    <hyperlink ref="C493" location="pronto___22_u_pronto_data_L01_22_20_22drilldown_22_20_22stock_code_20_22_20_22120407_________________________22" display="120407 - COOLANT ANTIFREEZE HD PREMIUM N COOL 50/50 - 1000LTR OTC " xr:uid="{16230290-A08A-4F2B-866E-2ABDD83CB8BC}"/>
    <hyperlink ref="C494" location="pronto___22_u_pronto_data_L01_22_20_22drilldown_22_20_22stock_code_20_22_20_22120407_________________________22" display="120407 - COOLANT ANTIFREEZE HD PREMIUM N COOL 50/50 - 1000LTR OTC " xr:uid="{3BFFBA60-B36D-4556-BA7F-B837D4A058E4}"/>
    <hyperlink ref="C495" location="pronto___22_u_pronto_data_L01_22_20_22drilldown_22_20_22stock_code_20_22_20_22120407_________________________22" display="120407 - COOLANT ANTIFREEZE HD PREMIUM N COOL 50/50 - 1000LTR OTC " xr:uid="{22F2E811-E69C-480C-AD65-A1BAC142F8CC}"/>
    <hyperlink ref="C496" location="pronto___22_u_pronto_data_L01_22_20_22drilldown_22_20_22stock_code_20_22_20_22120407_________________________22" display="120407 - COOLANT ANTIFREEZE HD PREMIUM N COOL 50/50 - 1000LTR OTC " xr:uid="{DBB21E18-2C0B-430A-8E4B-6113B6B41F42}"/>
    <hyperlink ref="C497" location="pronto___22_u_pronto_data_L01_22_20_22drilldown_22_20_22stock_code_20_22_20_22120407_________________________22" display="120407 - COOLANT ANTIFREEZE HD PREMIUM N COOL 50/50 - 1000LTR OTC " xr:uid="{4D1AD810-4EF9-4DB8-8E78-E820341706B0}"/>
    <hyperlink ref="C498" location="pronto___22_u_pronto_data_L01_22_20_22drilldown_22_20_22stock_code_20_22_20_22120407_________________________22" display="120407 - COOLANT ANTIFREEZE HD PREMIUM N COOL 50/50 - 1000LTR OTC " xr:uid="{4CA7C000-31CD-4E14-AC21-94EB0BDB907F}"/>
    <hyperlink ref="C499" location="pronto___22_u_pronto_data_L01_22_20_22drilldown_22_20_22stock_code_20_22_20_22120407_________________________22" display="120407 - COOLANT ANTIFREEZE HD PREMIUM N COOL 50/50 - 1000LTR OTC " xr:uid="{795D0B3F-7DE0-410E-8CFF-1167C3049C6A}"/>
    <hyperlink ref="C480" location="pronto___22_u_pronto_data_L01_22_20_22drilldown_22_20_22stock_code_20_22_20_22121354_________________________22" display="121354 - OIL HYDRAULIC HYSPIN 100 IBC 1000L " xr:uid="{198E20D8-1DA9-42A1-A2BC-E37218B9D5A9}"/>
    <hyperlink ref="C479" location="pronto___22_u_pronto_data_L01_22_20_22drilldown_22_20_22stock_code_20_22_20_22121358_________________________22" display="121358 - OIL GEAR LSX DIFFERENTIALS 20 LTR 85W-140 " xr:uid="{1834464E-DBD0-4FF0-B46A-E28DF94EB33F}"/>
    <hyperlink ref="C478" location="pronto___22_u_pronto_data_L01_22_20_22drilldown_22_20_22stock_code_20_22_20_22122449_________________________22" display="122449 - GREASE LGHP2/0.4 SKF  " xr:uid="{B140B761-E198-46C7-A49F-24A55824FE88}"/>
    <hyperlink ref="C470" location="pronto___22_u_pronto_data_L01_22_20_22drilldown_22_20_22stock_code_20_22_20_22122561_________________________22" display="122561 - OIL GEAR SPIRAX S4 AT 75W90 / 20L/DRUM " xr:uid="{1597B8CE-2553-42C7-B5EE-DED5CC86DAF7}"/>
    <hyperlink ref="C471" location="pronto___22_u_pronto_data_L01_22_20_22drilldown_22_20_22stock_code_20_22_20_22122561_________________________22" display="122561 - OIL GEAR SPIRAX S4 AT 75W90 / 20L/DRUM " xr:uid="{314A40FC-8227-4AAF-B5A4-0AB5CF2E62B1}"/>
    <hyperlink ref="C472" location="pronto___22_u_pronto_data_L01_22_20_22drilldown_22_20_22stock_code_20_22_20_22122561_________________________22" display="122561 - OIL GEAR SPIRAX S4 AT 75W90 / 20L/DRUM " xr:uid="{7F7F6E62-573E-462D-8699-ADCD423D2205}"/>
    <hyperlink ref="C473" location="pronto___22_u_pronto_data_L01_22_20_22drilldown_22_20_22stock_code_20_22_20_22122561_________________________22" display="122561 - OIL GEAR SPIRAX S4 AT 75W90 / 20L/DRUM " xr:uid="{BCFBC47C-0F82-45EF-AE78-B04DDC0E12A1}"/>
    <hyperlink ref="C474" location="pronto___22_u_pronto_data_L01_22_20_22drilldown_22_20_22stock_code_20_22_20_22122561_________________________22" display="122561 - OIL GEAR SPIRAX S4 AT 75W90 / 20L/DRUM " xr:uid="{9FCA1ECA-1A1E-40AC-A2E6-EDE0AE1D792C}"/>
    <hyperlink ref="C475" location="pronto___22_u_pronto_data_L01_22_20_22drilldown_22_20_22stock_code_20_22_20_22122561_________________________22" display="122561 - OIL GEAR SPIRAX S4 AT 75W90 / 20L/DRUM " xr:uid="{72B4B91F-11F2-4BDB-A50A-2F7282ED080A}"/>
    <hyperlink ref="C476" location="pronto___22_u_pronto_data_L01_22_20_22drilldown_22_20_22stock_code_20_22_20_22122561_________________________22" display="122561 - OIL GEAR SPIRAX S4 AT 75W90 / 20L/DRUM " xr:uid="{368AD0F3-CD9D-4DEF-8900-CB0DC6E629DB}"/>
    <hyperlink ref="C477" location="pronto___22_u_pronto_data_L01_22_20_22drilldown_22_20_22stock_code_20_22_20_22122561_________________________22" display="122561 - OIL GEAR SPIRAX S4 AT 75W90 / 20L/DRUM " xr:uid="{6E67DC3A-8929-433A-A8F1-BCD9228B213B}"/>
    <hyperlink ref="C469" location="pronto___22_u_pronto_data_L01_22_20_22drilldown_22_20_22stock_code_20_22_20_22122716_________________________22" display="122716 - OIL, HYDR,TELLUS S2 VX 68 1000L IBC " xr:uid="{1FF96647-9C25-4A33-96EA-DDEE47D696E4}"/>
    <hyperlink ref="C467" location="pronto___22_u_pronto_data_L01_22_20_22drilldown_22_20_22stock_code_20_22_20_22122718_________________________22" display="122718 - GREASE, GADUS S3 V460DM 2 18KG/DRUM " xr:uid="{C893EA0D-F8A8-4DC1-B3B4-45953AB50290}"/>
    <hyperlink ref="C468" location="pronto___22_u_pronto_data_L01_22_20_22drilldown_22_20_22stock_code_20_22_20_22122718_________________________22" display="122718 - GREASE, GADUS S3 V460DM 2 18KG/DRUM " xr:uid="{23981023-C707-48A4-B780-1F4AAB480AFF}"/>
    <hyperlink ref="C455" location="pronto___22_u_pronto_data_L01_22_20_22drilldown_22_20_22stock_code_20_22_20_22122926_________________________22" display="122926 - OIL HYDRAULIC (DONAX TC/50) SPIRAX S4 CX50 1000LTR OTC " xr:uid="{D5EC6A6B-0277-4E0C-94D8-CC9F25152336}"/>
    <hyperlink ref="C456" location="pronto___22_u_pronto_data_L01_22_20_22drilldown_22_20_22stock_code_20_22_20_22122926_________________________22" display="122926 - OIL HYDRAULIC (DONAX TC/50) SPIRAX S4 CX50 1000LTR OTC " xr:uid="{7D86CCB8-0A38-4435-B14C-3DBC3A79F664}"/>
    <hyperlink ref="C457" location="pronto___22_u_pronto_data_L01_22_20_22drilldown_22_20_22stock_code_20_22_20_22122926_________________________22" display="122926 - OIL HYDRAULIC (DONAX TC/50) SPIRAX S4 CX50 1000LTR OTC " xr:uid="{9ECCF026-96E5-4ED2-B7A4-8FCE36CCB712}"/>
    <hyperlink ref="C458" location="pronto___22_u_pronto_data_L01_22_20_22drilldown_22_20_22stock_code_20_22_20_22122926_________________________22" display="122926 - OIL HYDRAULIC (DONAX TC/50) SPIRAX S4 CX50 1000LTR OTC " xr:uid="{420FA3AB-2947-458F-A5B6-E4985816CE3C}"/>
    <hyperlink ref="C459" location="pronto___22_u_pronto_data_L01_22_20_22drilldown_22_20_22stock_code_20_22_20_22122926_________________________22" display="122926 - OIL HYDRAULIC (DONAX TC/50) SPIRAX S4 CX50 1000LTR OTC " xr:uid="{27C99946-AC80-4BB7-AE1A-ABD6301DB6FE}"/>
    <hyperlink ref="C460" location="pronto___22_u_pronto_data_L01_22_20_22drilldown_22_20_22stock_code_20_22_20_22122926_________________________22" display="122926 - OIL HYDRAULIC (DONAX TC/50) SPIRAX S4 CX50 1000LTR OTC " xr:uid="{5D9D06EF-E022-4B4C-96C8-7A6F0771D28E}"/>
    <hyperlink ref="C461" location="pronto___22_u_pronto_data_L01_22_20_22drilldown_22_20_22stock_code_20_22_20_22122926_________________________22" display="122926 - OIL HYDRAULIC (DONAX TC/50) SPIRAX S4 CX50 1000LTR OTC " xr:uid="{1FBD15E3-D064-40FB-9EC2-7B055645C783}"/>
    <hyperlink ref="C462" location="pronto___22_u_pronto_data_L01_22_20_22drilldown_22_20_22stock_code_20_22_20_22122926_________________________22" display="122926 - OIL HYDRAULIC (DONAX TC/50) SPIRAX S4 CX50 1000LTR OTC " xr:uid="{D37776E9-2722-4452-80E6-84866EC77F59}"/>
    <hyperlink ref="C463" location="pronto___22_u_pronto_data_L01_22_20_22drilldown_22_20_22stock_code_20_22_20_22122926_________________________22" display="122926 - OIL HYDRAULIC (DONAX TC/50) SPIRAX S4 CX50 1000LTR OTC " xr:uid="{098C997A-B31A-41B4-A233-04E0DD9BD9E6}"/>
    <hyperlink ref="C464" location="pronto___22_u_pronto_data_L01_22_20_22drilldown_22_20_22stock_code_20_22_20_22122926_________________________22" display="122926 - OIL HYDRAULIC (DONAX TC/50) SPIRAX S4 CX50 1000LTR OTC " xr:uid="{0DF7EA7E-5DFA-484B-B2D4-4B1C6039FE13}"/>
    <hyperlink ref="C465" location="pronto___22_u_pronto_data_L01_22_20_22drilldown_22_20_22stock_code_20_22_20_22122926_________________________22" display="122926 - OIL HYDRAULIC (DONAX TC/50) SPIRAX S4 CX50 1000LTR OTC " xr:uid="{45BE8A8A-14B7-44A7-BA25-1BCF33580F64}"/>
    <hyperlink ref="C466" location="pronto___22_u_pronto_data_L01_22_20_22drilldown_22_20_22stock_code_20_22_20_22122926_________________________22" display="122926 - OIL HYDRAULIC (DONAX TC/50) SPIRAX S4 CX50 1000LTR OTC " xr:uid="{421548D5-242B-4D7A-BB3E-8BA955A1DAC4}"/>
    <hyperlink ref="C443" location="pronto___22_u_pronto_data_L01_22_20_22drilldown_22_20_22stock_code_20_22_20_22122929_________________________22" display="122929 - OIL HYDRAULIC SPIRAX S4 CX60 1000LTR IBC (DONAX TC60)" xr:uid="{55C7F8CB-A5AA-474A-9FA5-24A2D580EB4F}"/>
    <hyperlink ref="C444" location="pronto___22_u_pronto_data_L01_22_20_22drilldown_22_20_22stock_code_20_22_20_22122929_________________________22" display="122929 - OIL HYDRAULIC SPIRAX S4 CX60 1000LTR IBC (DONAX TC60)" xr:uid="{101BB635-4F8B-42BB-BD04-0E21F223FAA9}"/>
    <hyperlink ref="C445" location="pronto___22_u_pronto_data_L01_22_20_22drilldown_22_20_22stock_code_20_22_20_22122929_________________________22" display="122929 - OIL HYDRAULIC SPIRAX S4 CX60 1000LTR IBC (DONAX TC60)" xr:uid="{604FB3E7-FDA6-4BD8-89D1-4B4BC164B2C5}"/>
    <hyperlink ref="C446" location="pronto___22_u_pronto_data_L01_22_20_22drilldown_22_20_22stock_code_20_22_20_22122929_________________________22" display="122929 - OIL HYDRAULIC SPIRAX S4 CX60 1000LTR IBC (DONAX TC60)" xr:uid="{EFB5FC98-BF2A-4888-A7A2-3BE0C9BEDF61}"/>
    <hyperlink ref="C447" location="pronto___22_u_pronto_data_L01_22_20_22drilldown_22_20_22stock_code_20_22_20_22122929_________________________22" display="122929 - OIL HYDRAULIC SPIRAX S4 CX60 1000LTR IBC (DONAX TC60)" xr:uid="{2A6E77BD-31C2-435F-A918-C77F852FF5BB}"/>
    <hyperlink ref="C448" location="pronto___22_u_pronto_data_L01_22_20_22drilldown_22_20_22stock_code_20_22_20_22122929_________________________22" display="122929 - OIL HYDRAULIC SPIRAX S4 CX60 1000LTR IBC (DONAX TC60)" xr:uid="{49D0FC42-B8C7-43C3-B25F-20C4FBAE8DCA}"/>
    <hyperlink ref="C449" location="pronto___22_u_pronto_data_L01_22_20_22drilldown_22_20_22stock_code_20_22_20_22122929_________________________22" display="122929 - OIL HYDRAULIC SPIRAX S4 CX60 1000LTR IBC (DONAX TC60)" xr:uid="{F3DB3EF1-EE38-4793-A2DC-1FC8D024B5B2}"/>
    <hyperlink ref="C450" location="pronto___22_u_pronto_data_L01_22_20_22drilldown_22_20_22stock_code_20_22_20_22122929_________________________22" display="122929 - OIL HYDRAULIC SPIRAX S4 CX60 1000LTR IBC (DONAX TC60)" xr:uid="{E788CB17-C673-4534-B8FF-31E18E926EF3}"/>
    <hyperlink ref="C451" location="pronto___22_u_pronto_data_L01_22_20_22drilldown_22_20_22stock_code_20_22_20_22122929_________________________22" display="122929 - OIL HYDRAULIC SPIRAX S4 CX60 1000LTR IBC (DONAX TC60)" xr:uid="{9DD78C06-E381-4714-84D5-243AE1B5917C}"/>
    <hyperlink ref="C452" location="pronto___22_u_pronto_data_L01_22_20_22drilldown_22_20_22stock_code_20_22_20_22122929_________________________22" display="122929 - OIL HYDRAULIC SPIRAX S4 CX60 1000LTR IBC (DONAX TC60)" xr:uid="{D9B9A7F9-2F42-4B9D-840C-8E5EA50E4D54}"/>
    <hyperlink ref="C453" location="pronto___22_u_pronto_data_L01_22_20_22drilldown_22_20_22stock_code_20_22_20_22122929_________________________22" display="122929 - OIL HYDRAULIC SPIRAX S4 CX60 1000LTR IBC (DONAX TC60)" xr:uid="{5C966888-AF39-40D7-A881-76FC80B9DC93}"/>
    <hyperlink ref="C454" location="pronto___22_u_pronto_data_L01_22_20_22drilldown_22_20_22stock_code_20_22_20_22122929_________________________22" display="122929 - OIL HYDRAULIC SPIRAX S4 CX60 1000LTR IBC (DONAX TC60)" xr:uid="{19527914-A0B9-492B-A859-4C2F0B41993E}"/>
    <hyperlink ref="C434" location="pronto___22_u_pronto_data_L01_22_20_22drilldown_22_20_22stock_code_20_22_20_22122962_________________________22" display="122962 - TYRE CONDITIONER, SEALZIT, RIM GUARD, 1000L POD " xr:uid="{835816A1-EC11-4C0B-B04E-5A960CF67112}"/>
    <hyperlink ref="C435" location="pronto___22_u_pronto_data_L01_22_20_22drilldown_22_20_22stock_code_20_22_20_22122962_________________________22" display="122962 - TYRE CONDITIONER, SEALZIT, RIM GUARD, 1000L POD " xr:uid="{554F5158-73C7-493A-8A2C-066EC9AB3781}"/>
    <hyperlink ref="C436" location="pronto___22_u_pronto_data_L01_22_20_22drilldown_22_20_22stock_code_20_22_20_22122962_________________________22" display="122962 - TYRE CONDITIONER, SEALZIT, RIM GUARD, 1000L POD " xr:uid="{584CD3C4-937E-438A-9196-9FAEF8D15B5B}"/>
    <hyperlink ref="C437" location="pronto___22_u_pronto_data_L01_22_20_22drilldown_22_20_22stock_code_20_22_20_22122962_________________________22" display="122962 - TYRE CONDITIONER, SEALZIT, RIM GUARD, 1000L POD " xr:uid="{C93FA525-E966-4BC9-BB49-D5C9DAE6E41C}"/>
    <hyperlink ref="C438" location="pronto___22_u_pronto_data_L01_22_20_22drilldown_22_20_22stock_code_20_22_20_22122962_________________________22" display="122962 - TYRE CONDITIONER, SEALZIT, RIM GUARD, 1000L POD " xr:uid="{8920CD09-5372-474C-9D6F-80C7ADE3533D}"/>
    <hyperlink ref="C439" location="pronto___22_u_pronto_data_L01_22_20_22drilldown_22_20_22stock_code_20_22_20_22122962_________________________22" display="122962 - TYRE CONDITIONER, SEALZIT, RIM GUARD, 1000L POD " xr:uid="{6CD2253A-CD3C-47C4-BEB3-7850F8C3E0B8}"/>
    <hyperlink ref="C440" location="pronto___22_u_pronto_data_L01_22_20_22drilldown_22_20_22stock_code_20_22_20_22122962_________________________22" display="122962 - TYRE CONDITIONER, SEALZIT, RIM GUARD, 1000L POD " xr:uid="{1EE77F67-89D4-4FB4-AB11-C5C54A3E97AE}"/>
    <hyperlink ref="C441" location="pronto___22_u_pronto_data_L01_22_20_22drilldown_22_20_22stock_code_20_22_20_22122962_________________________22" display="122962 - TYRE CONDITIONER, SEALZIT, RIM GUARD, 1000L POD " xr:uid="{F7D92BF5-FB83-4CFC-A91F-30F615376433}"/>
    <hyperlink ref="C442" location="pronto___22_u_pronto_data_L01_22_20_22drilldown_22_20_22stock_code_20_22_20_22122962_________________________22" display="122962 - TYRE CONDITIONER, SEALZIT, RIM GUARD, 1000L POD " xr:uid="{24DF9E1C-52EE-4F63-9D49-DBB8508FA09F}"/>
    <hyperlink ref="C425" location="pronto___22_u_pronto_data_L01_22_20_22drilldown_22_20_22stock_code_20_22_20_22123339_________________________22" display="123339 - ACID HYDROCHLORIC DILUTE 9% 1000L IBC " xr:uid="{D06D7DD7-85F0-4187-B5B6-A7FF7448002A}"/>
    <hyperlink ref="C426" location="pronto___22_u_pronto_data_L01_22_20_22drilldown_22_20_22stock_code_20_22_20_22123339_________________________22" display="123339 - ACID HYDROCHLORIC DILUTE 9% 1000L IBC " xr:uid="{F1B6574D-79E6-4C64-878C-0950CAA5844D}"/>
    <hyperlink ref="C427" location="pronto___22_u_pronto_data_L01_22_20_22drilldown_22_20_22stock_code_20_22_20_22123339_________________________22" display="123339 - ACID HYDROCHLORIC DILUTE 9% 1000L IBC " xr:uid="{A3036E65-9536-4E46-A4E3-047A171859C4}"/>
    <hyperlink ref="C428" location="pronto___22_u_pronto_data_L01_22_20_22drilldown_22_20_22stock_code_20_22_20_22123339_________________________22" display="123339 - ACID HYDROCHLORIC DILUTE 9% 1000L IBC " xr:uid="{39A500D3-D5D8-41C0-95FF-22BE1E8E6E4F}"/>
    <hyperlink ref="C429" location="pronto___22_u_pronto_data_L01_22_20_22drilldown_22_20_22stock_code_20_22_20_22123339_________________________22" display="123339 - ACID HYDROCHLORIC DILUTE 9% 1000L IBC " xr:uid="{A89EFEED-28A7-462B-82B8-328F93D32EE8}"/>
    <hyperlink ref="C430" location="pronto___22_u_pronto_data_L01_22_20_22drilldown_22_20_22stock_code_20_22_20_22123339_________________________22" display="123339 - ACID HYDROCHLORIC DILUTE 9% 1000L IBC " xr:uid="{E5C50CB1-7406-4B0E-A085-D07282269890}"/>
    <hyperlink ref="C431" location="pronto___22_u_pronto_data_L01_22_20_22drilldown_22_20_22stock_code_20_22_20_22123339_________________________22" display="123339 - ACID HYDROCHLORIC DILUTE 9% 1000L IBC " xr:uid="{712F4B84-C17F-405F-BB55-7CBA8A7DE522}"/>
    <hyperlink ref="C432" location="pronto___22_u_pronto_data_L01_22_20_22drilldown_22_20_22stock_code_20_22_20_22123339_________________________22" display="123339 - ACID HYDROCHLORIC DILUTE 9% 1000L IBC " xr:uid="{6B6CEBA4-05E8-4E3E-8292-5ADCE3A16513}"/>
    <hyperlink ref="C433" location="pronto___22_u_pronto_data_L01_22_20_22drilldown_22_20_22stock_code_20_22_20_22123339_________________________22" display="123339 - ACID HYDROCHLORIC DILUTE 9% 1000L IBC " xr:uid="{BE378800-FF78-466D-B895-B57CA72DF61A}"/>
    <hyperlink ref="C394" location="pronto___22_u_pronto_data_L01_22_20_22drilldown_22_20_22stock_code_20_22_20_22123620_________________________22" display="123620 - GREASE, GADUS S3 V460DM 2_ 180KG " xr:uid="{61C5C7FE-9026-4A61-8F1C-FD5C69B0C0B8}"/>
    <hyperlink ref="C395" location="pronto___22_u_pronto_data_L01_22_20_22drilldown_22_20_22stock_code_20_22_20_22123620_________________________22" display="123620 - GREASE, GADUS S3 V460DM 2_ 180KG " xr:uid="{74465B00-4D32-41D6-B9E7-2A3C8B6392B9}"/>
    <hyperlink ref="C396" location="pronto___22_u_pronto_data_L01_22_20_22drilldown_22_20_22stock_code_20_22_20_22123620_________________________22" display="123620 - GREASE, GADUS S3 V460DM 2_ 180KG " xr:uid="{2F386C3D-E2B4-401F-9745-E4CD7F7D5A9C}"/>
    <hyperlink ref="C397" location="pronto___22_u_pronto_data_L01_22_20_22drilldown_22_20_22stock_code_20_22_20_22123620_________________________22" display="123620 - GREASE, GADUS S3 V460DM 2_ 180KG " xr:uid="{5CA85C12-CDCF-441A-B21F-4A4DDD48B04F}"/>
    <hyperlink ref="C398" location="pronto___22_u_pronto_data_L01_22_20_22drilldown_22_20_22stock_code_20_22_20_22123620_________________________22" display="123620 - GREASE, GADUS S3 V460DM 2_ 180KG " xr:uid="{451322A5-2D25-4D93-887F-E3EE167E922E}"/>
    <hyperlink ref="C399" location="pronto___22_u_pronto_data_L01_22_20_22drilldown_22_20_22stock_code_20_22_20_22123620_________________________22" display="123620 - GREASE, GADUS S3 V460DM 2_ 180KG " xr:uid="{FC2C8E13-333B-4344-90F3-EDB5C7BBF146}"/>
    <hyperlink ref="C400" location="pronto___22_u_pronto_data_L01_22_20_22drilldown_22_20_22stock_code_20_22_20_22123620_________________________22" display="123620 - GREASE, GADUS S3 V460DM 2_ 180KG " xr:uid="{D24F92F4-8066-4B8D-9692-A386E82D2F34}"/>
    <hyperlink ref="C401" location="pronto___22_u_pronto_data_L01_22_20_22drilldown_22_20_22stock_code_20_22_20_22123620_________________________22" display="123620 - GREASE, GADUS S3 V460DM 2_ 180KG " xr:uid="{5D155CC0-F175-49FD-A68A-9177F5D2F240}"/>
    <hyperlink ref="C402" location="pronto___22_u_pronto_data_L01_22_20_22drilldown_22_20_22stock_code_20_22_20_22123620_________________________22" display="123620 - GREASE, GADUS S3 V460DM 2_ 180KG " xr:uid="{B1AE2944-1CD5-4167-9DAA-5C69EB8D7B30}"/>
    <hyperlink ref="C403" location="pronto___22_u_pronto_data_L01_22_20_22drilldown_22_20_22stock_code_20_22_20_22123620_________________________22" display="123620 - GREASE, GADUS S3 V460DM 2_ 180KG " xr:uid="{003D484F-80D5-4F6C-9C48-F13DA79183AF}"/>
    <hyperlink ref="C404" location="pronto___22_u_pronto_data_L01_22_20_22drilldown_22_20_22stock_code_20_22_20_22123620_________________________22" display="123620 - GREASE, GADUS S3 V460DM 2_ 180KG " xr:uid="{8CA84B49-B323-43E7-8708-96D6E343EF4E}"/>
    <hyperlink ref="C405" location="pronto___22_u_pronto_data_L01_22_20_22drilldown_22_20_22stock_code_20_22_20_22123620_________________________22" display="123620 - GREASE, GADUS S3 V460DM 2_ 180KG " xr:uid="{EEF2469F-69E7-47DC-B511-E6536EB052F1}"/>
    <hyperlink ref="C406" location="pronto___22_u_pronto_data_L01_22_20_22drilldown_22_20_22stock_code_20_22_20_22123620_________________________22" display="123620 - GREASE, GADUS S3 V460DM 2_ 180KG " xr:uid="{1E1CA638-8740-4AD9-A773-0FE8320D64CF}"/>
    <hyperlink ref="C407" location="pronto___22_u_pronto_data_L01_22_20_22drilldown_22_20_22stock_code_20_22_20_22123620_________________________22" display="123620 - GREASE, GADUS S3 V460DM 2_ 180KG " xr:uid="{C80C823B-8542-473F-8F66-DEE21A6626D0}"/>
    <hyperlink ref="C408" location="pronto___22_u_pronto_data_L01_22_20_22drilldown_22_20_22stock_code_20_22_20_22123620_________________________22" display="123620 - GREASE, GADUS S3 V460DM 2_ 180KG " xr:uid="{F4BBC588-7489-49B4-B11F-710D56F792A0}"/>
    <hyperlink ref="C409" location="pronto___22_u_pronto_data_L01_22_20_22drilldown_22_20_22stock_code_20_22_20_22123620_________________________22" display="123620 - GREASE, GADUS S3 V460DM 2_ 180KG " xr:uid="{74A55475-7E29-45D3-BA7D-DEA034D7C75A}"/>
    <hyperlink ref="C410" location="pronto___22_u_pronto_data_L01_22_20_22drilldown_22_20_22stock_code_20_22_20_22123620_________________________22" display="123620 - GREASE, GADUS S3 V460DM 2_ 180KG " xr:uid="{7D8A0D10-1010-4858-B3C1-EAAC31B7C91B}"/>
    <hyperlink ref="C411" location="pronto___22_u_pronto_data_L01_22_20_22drilldown_22_20_22stock_code_20_22_20_22123620_________________________22" display="123620 - GREASE, GADUS S3 V460DM 2_ 180KG " xr:uid="{E10BD888-5BC0-4FC1-BCB3-BAFFD222342A}"/>
    <hyperlink ref="C412" location="pronto___22_u_pronto_data_L01_22_20_22drilldown_22_20_22stock_code_20_22_20_22123620_________________________22" display="123620 - GREASE, GADUS S3 V460DM 2_ 180KG " xr:uid="{2B9C264C-AEA0-4379-B9D4-4D92ACA8A366}"/>
    <hyperlink ref="C413" location="pronto___22_u_pronto_data_L01_22_20_22drilldown_22_20_22stock_code_20_22_20_22123620_________________________22" display="123620 - GREASE, GADUS S3 V460DM 2_ 180KG " xr:uid="{519EF2F6-D044-43E6-B440-FE79AA21B4E4}"/>
    <hyperlink ref="C414" location="pronto___22_u_pronto_data_L01_22_20_22drilldown_22_20_22stock_code_20_22_20_22123620_________________________22" display="123620 - GREASE, GADUS S3 V460DM 2_ 180KG " xr:uid="{EF4CEBE8-5DA9-4268-AFF1-ED9405DD3C50}"/>
    <hyperlink ref="C415" location="pronto___22_u_pronto_data_L01_22_20_22drilldown_22_20_22stock_code_20_22_20_22123620_________________________22" display="123620 - GREASE, GADUS S3 V460DM 2_ 180KG " xr:uid="{3EE40983-C05E-4A4B-A099-B61B1E9CEB96}"/>
    <hyperlink ref="C416" location="pronto___22_u_pronto_data_L01_22_20_22drilldown_22_20_22stock_code_20_22_20_22123620_________________________22" display="123620 - GREASE, GADUS S3 V460DM 2_ 180KG " xr:uid="{2D7B4EF2-F625-42C8-B49F-9599C5E19B53}"/>
    <hyperlink ref="C417" location="pronto___22_u_pronto_data_L01_22_20_22drilldown_22_20_22stock_code_20_22_20_22123620_________________________22" display="123620 - GREASE, GADUS S3 V460DM 2_ 180KG " xr:uid="{558C82CF-D77C-4E41-843C-74709B1C8D6D}"/>
    <hyperlink ref="C418" location="pronto___22_u_pronto_data_L01_22_20_22drilldown_22_20_22stock_code_20_22_20_22123620_________________________22" display="123620 - GREASE, GADUS S3 V460DM 2_ 180KG " xr:uid="{D96484CD-C8BD-4067-9A05-ED5B69E10907}"/>
    <hyperlink ref="C419" location="pronto___22_u_pronto_data_L01_22_20_22drilldown_22_20_22stock_code_20_22_20_22123620_________________________22" display="123620 - GREASE, GADUS S3 V460DM 2_ 180KG " xr:uid="{F7550D36-AF78-4B69-BA66-58311953D682}"/>
    <hyperlink ref="C420" location="pronto___22_u_pronto_data_L01_22_20_22drilldown_22_20_22stock_code_20_22_20_22123620_________________________22" display="123620 - GREASE, GADUS S3 V460DM 2_ 180KG " xr:uid="{977CC28E-E626-4931-8489-9D442F88FA74}"/>
    <hyperlink ref="C421" location="pronto___22_u_pronto_data_L01_22_20_22drilldown_22_20_22stock_code_20_22_20_22123620_________________________22" display="123620 - GREASE, GADUS S3 V460DM 2_ 180KG " xr:uid="{B5677EE6-717A-432B-BC6F-EE45FF2BE3CD}"/>
    <hyperlink ref="C422" location="pronto___22_u_pronto_data_L01_22_20_22drilldown_22_20_22stock_code_20_22_20_22123620_________________________22" display="123620 - GREASE, GADUS S3 V460DM 2_ 180KG " xr:uid="{D7104D88-5AD5-425E-8E6E-67D4471AA313}"/>
    <hyperlink ref="C423" location="pronto___22_u_pronto_data_L01_22_20_22drilldown_22_20_22stock_code_20_22_20_22123620_________________________22" display="123620 - GREASE, GADUS S3 V460DM 2_ 180KG " xr:uid="{D22F7651-01C5-496D-8282-38097DC9F69B}"/>
    <hyperlink ref="C424" location="pronto___22_u_pronto_data_L01_22_20_22drilldown_22_20_22stock_code_20_22_20_22123620_________________________22" display="123620 - GREASE, GADUS S3 V460DM 2_ 180KG " xr:uid="{CE9B1830-18BD-4BC8-AE1F-13CFCC51566D}"/>
    <hyperlink ref="C393" location="pronto___22_u_pronto_data_L01_22_20_22drilldown_22_20_22stock_code_20_22_20_22124778_________________________22" display="124778 - OIL GEAR SPIRAX S4 TXM SAE 10W-30 1000L IBC " xr:uid="{832CA500-07EA-46CB-A00B-FE805B2091C2}"/>
    <hyperlink ref="C326" location="pronto___22_u_pronto_data_L01_22_20_22drilldown_22_20_22stock_code_20_22_20_22124779_________________________22" display="124779 - OIL ENGINE RIMULA R4 MV 15W40, CK4, LOW ASH, 1000L IBC " xr:uid="{FF5EB0C1-DCC7-405E-8939-26477DA1A03E}"/>
    <hyperlink ref="C327" location="pronto___22_u_pronto_data_L01_22_20_22drilldown_22_20_22stock_code_20_22_20_22124779_________________________22" display="124779 - OIL ENGINE RIMULA R4 MV 15W40, CK4, LOW ASH, 1000L IBC " xr:uid="{1BB11B21-E32A-412C-B4F4-E8F29EA951E1}"/>
    <hyperlink ref="C328" location="pronto___22_u_pronto_data_L01_22_20_22drilldown_22_20_22stock_code_20_22_20_22124779_________________________22" display="124779 - OIL ENGINE RIMULA R4 MV 15W40, CK4, LOW ASH, 1000L IBC " xr:uid="{61F4B58C-A86A-42D8-B091-521792AF75F2}"/>
    <hyperlink ref="C329" location="pronto___22_u_pronto_data_L01_22_20_22drilldown_22_20_22stock_code_20_22_20_22124779_________________________22" display="124779 - OIL ENGINE RIMULA R4 MV 15W40, CK4, LOW ASH, 1000L IBC " xr:uid="{F2EDE4B9-BBEE-48E4-81DC-B379CFD91BB3}"/>
    <hyperlink ref="C330" location="pronto___22_u_pronto_data_L01_22_20_22drilldown_22_20_22stock_code_20_22_20_22124779_________________________22" display="124779 - OIL ENGINE RIMULA R4 MV 15W40, CK4, LOW ASH, 1000L IBC " xr:uid="{53909EB9-6E2B-437D-A5C0-DF14582771EF}"/>
    <hyperlink ref="C331" location="pronto___22_u_pronto_data_L01_22_20_22drilldown_22_20_22stock_code_20_22_20_22124779_________________________22" display="124779 - OIL ENGINE RIMULA R4 MV 15W40, CK4, LOW ASH, 1000L IBC " xr:uid="{349334DF-A140-4272-8124-C3DD4997E350}"/>
    <hyperlink ref="C332" location="pronto___22_u_pronto_data_L01_22_20_22drilldown_22_20_22stock_code_20_22_20_22124779_________________________22" display="124779 - OIL ENGINE RIMULA R4 MV 15W40, CK4, LOW ASH, 1000L IBC " xr:uid="{3016E8CE-D741-4221-AB0B-32B8F91532A1}"/>
    <hyperlink ref="C333" location="pronto___22_u_pronto_data_L01_22_20_22drilldown_22_20_22stock_code_20_22_20_22124779_________________________22" display="124779 - OIL ENGINE RIMULA R4 MV 15W40, CK4, LOW ASH, 1000L IBC " xr:uid="{3F955A59-176C-4A16-A95F-E72CFDA55C0B}"/>
    <hyperlink ref="C334" location="pronto___22_u_pronto_data_L01_22_20_22drilldown_22_20_22stock_code_20_22_20_22124779_________________________22" display="124779 - OIL ENGINE RIMULA R4 MV 15W40, CK4, LOW ASH, 1000L IBC " xr:uid="{E317D7FB-A143-4A01-B38C-5915D865BF9E}"/>
    <hyperlink ref="C335" location="pronto___22_u_pronto_data_L01_22_20_22drilldown_22_20_22stock_code_20_22_20_22124779_________________________22" display="124779 - OIL ENGINE RIMULA R4 MV 15W40, CK4, LOW ASH, 1000L IBC " xr:uid="{AAA28D6A-FD47-4D25-997B-9A8E7E659040}"/>
    <hyperlink ref="C336" location="pronto___22_u_pronto_data_L01_22_20_22drilldown_22_20_22stock_code_20_22_20_22124779_________________________22" display="124779 - OIL ENGINE RIMULA R4 MV 15W40, CK4, LOW ASH, 1000L IBC " xr:uid="{ABED97E6-0FD6-482B-B296-88224FC4841B}"/>
    <hyperlink ref="C337" location="pronto___22_u_pronto_data_L01_22_20_22drilldown_22_20_22stock_code_20_22_20_22124779_________________________22" display="124779 - OIL ENGINE RIMULA R4 MV 15W40, CK4, LOW ASH, 1000L IBC " xr:uid="{3B4EC4CC-0B96-4974-8A5E-A3FCDB339BDB}"/>
    <hyperlink ref="C338" location="pronto___22_u_pronto_data_L01_22_20_22drilldown_22_20_22stock_code_20_22_20_22124779_________________________22" display="124779 - OIL ENGINE RIMULA R4 MV 15W40, CK4, LOW ASH, 1000L IBC " xr:uid="{90540CA8-448C-43D0-9419-FC167CA4D578}"/>
    <hyperlink ref="C339" location="pronto___22_u_pronto_data_L01_22_20_22drilldown_22_20_22stock_code_20_22_20_22124779_________________________22" display="124779 - OIL ENGINE RIMULA R4 MV 15W40, CK4, LOW ASH, 1000L IBC " xr:uid="{892C7CE3-D050-4CCC-93BF-80345F3BD320}"/>
    <hyperlink ref="C340" location="pronto___22_u_pronto_data_L01_22_20_22drilldown_22_20_22stock_code_20_22_20_22124779_________________________22" display="124779 - OIL ENGINE RIMULA R4 MV 15W40, CK4, LOW ASH, 1000L IBC " xr:uid="{5FB6ADC7-A51F-4E4E-8F48-E9041BC4DD3E}"/>
    <hyperlink ref="C341" location="pronto___22_u_pronto_data_L01_22_20_22drilldown_22_20_22stock_code_20_22_20_22124779_________________________22" display="124779 - OIL ENGINE RIMULA R4 MV 15W40, CK4, LOW ASH, 1000L IBC " xr:uid="{D12A69F8-CCC5-48A4-9270-BA95119D6508}"/>
    <hyperlink ref="C342" location="pronto___22_u_pronto_data_L01_22_20_22drilldown_22_20_22stock_code_20_22_20_22124779_________________________22" display="124779 - OIL ENGINE RIMULA R4 MV 15W40, CK4, LOW ASH, 1000L IBC " xr:uid="{1C67FEC0-E79F-4DEE-AE01-61E6F249E5A3}"/>
    <hyperlink ref="C343" location="pronto___22_u_pronto_data_L01_22_20_22drilldown_22_20_22stock_code_20_22_20_22124779_________________________22" display="124779 - OIL ENGINE RIMULA R4 MV 15W40, CK4, LOW ASH, 1000L IBC " xr:uid="{DAA785C4-A5D8-4094-AC24-AC59AE38E5DA}"/>
    <hyperlink ref="C344" location="pronto___22_u_pronto_data_L01_22_20_22drilldown_22_20_22stock_code_20_22_20_22124779_________________________22" display="124779 - OIL ENGINE RIMULA R4 MV 15W40, CK4, LOW ASH, 1000L IBC " xr:uid="{E71C0159-C4B0-4B3A-BFCF-636D154E930D}"/>
    <hyperlink ref="C345" location="pronto___22_u_pronto_data_L01_22_20_22drilldown_22_20_22stock_code_20_22_20_22124779_________________________22" display="124779 - OIL ENGINE RIMULA R4 MV 15W40, CK4, LOW ASH, 1000L IBC " xr:uid="{FF6C176B-AD0E-4F0B-86AD-5388AEE98279}"/>
    <hyperlink ref="C346" location="pronto___22_u_pronto_data_L01_22_20_22drilldown_22_20_22stock_code_20_22_20_22124779_________________________22" display="124779 - OIL ENGINE RIMULA R4 MV 15W40, CK4, LOW ASH, 1000L IBC " xr:uid="{379FB69F-6ED9-4043-B0D7-E8307EF39D47}"/>
    <hyperlink ref="C347" location="pronto___22_u_pronto_data_L01_22_20_22drilldown_22_20_22stock_code_20_22_20_22124779_________________________22" display="124779 - OIL ENGINE RIMULA R4 MV 15W40, CK4, LOW ASH, 1000L IBC " xr:uid="{A8DEF855-DB88-4EC9-9845-60DAD32BEF75}"/>
    <hyperlink ref="C348" location="pronto___22_u_pronto_data_L01_22_20_22drilldown_22_20_22stock_code_20_22_20_22124779_________________________22" display="124779 - OIL ENGINE RIMULA R4 MV 15W40, CK4, LOW ASH, 1000L IBC " xr:uid="{76BAA4A5-904D-45AE-9E5E-1C99EDF2CD31}"/>
    <hyperlink ref="C349" location="pronto___22_u_pronto_data_L01_22_20_22drilldown_22_20_22stock_code_20_22_20_22124779_________________________22" display="124779 - OIL ENGINE RIMULA R4 MV 15W40, CK4, LOW ASH, 1000L IBC " xr:uid="{E91BE0B3-BF29-4485-B537-6BE9A04649B9}"/>
    <hyperlink ref="C350" location="pronto___22_u_pronto_data_L01_22_20_22drilldown_22_20_22stock_code_20_22_20_22124779_________________________22" display="124779 - OIL ENGINE RIMULA R4 MV 15W40, CK4, LOW ASH, 1000L IBC " xr:uid="{5036A57A-A2A4-4396-99AC-D6224D12BE66}"/>
    <hyperlink ref="C351" location="pronto___22_u_pronto_data_L01_22_20_22drilldown_22_20_22stock_code_20_22_20_22124779_________________________22" display="124779 - OIL ENGINE RIMULA R4 MV 15W40, CK4, LOW ASH, 1000L IBC " xr:uid="{1F44E7EA-74FB-4171-8BE6-75114F9C9734}"/>
    <hyperlink ref="C352" location="pronto___22_u_pronto_data_L01_22_20_22drilldown_22_20_22stock_code_20_22_20_22124779_________________________22" display="124779 - OIL ENGINE RIMULA R4 MV 15W40, CK4, LOW ASH, 1000L IBC " xr:uid="{3637EEE1-9AA1-417C-A2B4-2014F94F32AA}"/>
    <hyperlink ref="C353" location="pronto___22_u_pronto_data_L01_22_20_22drilldown_22_20_22stock_code_20_22_20_22124779_________________________22" display="124779 - OIL ENGINE RIMULA R4 MV 15W40, CK4, LOW ASH, 1000L IBC " xr:uid="{5F339F74-06AD-4E54-BBA5-5FAE7FFE3848}"/>
    <hyperlink ref="C354" location="pronto___22_u_pronto_data_L01_22_20_22drilldown_22_20_22stock_code_20_22_20_22124779_________________________22" display="124779 - OIL ENGINE RIMULA R4 MV 15W40, CK4, LOW ASH, 1000L IBC " xr:uid="{522F48D0-82B5-4845-9031-22F32046912C}"/>
    <hyperlink ref="C355" location="pronto___22_u_pronto_data_L01_22_20_22drilldown_22_20_22stock_code_20_22_20_22124779_________________________22" display="124779 - OIL ENGINE RIMULA R4 MV 15W40, CK4, LOW ASH, 1000L IBC " xr:uid="{840FF476-1610-4769-9189-3FC54FF7F407}"/>
    <hyperlink ref="C356" location="pronto___22_u_pronto_data_L01_22_20_22drilldown_22_20_22stock_code_20_22_20_22124779_________________________22" display="124779 - OIL ENGINE RIMULA R4 MV 15W40, CK4, LOW ASH, 1000L IBC " xr:uid="{9B6428D4-DD5C-4613-A4EB-EE4906CC770C}"/>
    <hyperlink ref="C357" location="pronto___22_u_pronto_data_L01_22_20_22drilldown_22_20_22stock_code_20_22_20_22124779_________________________22" display="124779 - OIL ENGINE RIMULA R4 MV 15W40, CK4, LOW ASH, 1000L IBC " xr:uid="{B75F9C43-CFA5-49A0-9A6C-1F02902FA63B}"/>
    <hyperlink ref="C358" location="pronto___22_u_pronto_data_L01_22_20_22drilldown_22_20_22stock_code_20_22_20_22124779_________________________22" display="124779 - OIL ENGINE RIMULA R4 MV 15W40, CK4, LOW ASH, 1000L IBC " xr:uid="{35BF85AB-1FF7-4C8B-84BA-8EE7AD89F93E}"/>
    <hyperlink ref="C359" location="pronto___22_u_pronto_data_L01_22_20_22drilldown_22_20_22stock_code_20_22_20_22124779_________________________22" display="124779 - OIL ENGINE RIMULA R4 MV 15W40, CK4, LOW ASH, 1000L IBC " xr:uid="{08EE4104-E983-4B09-B239-51B276EE53EE}"/>
    <hyperlink ref="C360" location="pronto___22_u_pronto_data_L01_22_20_22drilldown_22_20_22stock_code_20_22_20_22124779_________________________22" display="124779 - OIL ENGINE RIMULA R4 MV 15W40, CK4, LOW ASH, 1000L IBC " xr:uid="{1EFA4367-A146-4622-B1DF-8932AC8C1A95}"/>
    <hyperlink ref="C361" location="pronto___22_u_pronto_data_L01_22_20_22drilldown_22_20_22stock_code_20_22_20_22124779_________________________22" display="124779 - OIL ENGINE RIMULA R4 MV 15W40, CK4, LOW ASH, 1000L IBC " xr:uid="{A3EA1980-BFC4-4934-823C-986B3872511D}"/>
    <hyperlink ref="C362" location="pronto___22_u_pronto_data_L01_22_20_22drilldown_22_20_22stock_code_20_22_20_22124779_________________________22" display="124779 - OIL ENGINE RIMULA R4 MV 15W40, CK4, LOW ASH, 1000L IBC " xr:uid="{DE70ACEA-4089-4B41-AF92-FC0AD30720CC}"/>
    <hyperlink ref="C363" location="pronto___22_u_pronto_data_L01_22_20_22drilldown_22_20_22stock_code_20_22_20_22124779_________________________22" display="124779 - OIL ENGINE RIMULA R4 MV 15W40, CK4, LOW ASH, 1000L IBC " xr:uid="{F85BE363-59AB-46BF-8F76-9BF65440E4FF}"/>
    <hyperlink ref="C364" location="pronto___22_u_pronto_data_L01_22_20_22drilldown_22_20_22stock_code_20_22_20_22124779_________________________22" display="124779 - OIL ENGINE RIMULA R4 MV 15W40, CK4, LOW ASH, 1000L IBC " xr:uid="{B1DA022F-D97B-4A51-BD1C-8923D7C63361}"/>
    <hyperlink ref="C365" location="pronto___22_u_pronto_data_L01_22_20_22drilldown_22_20_22stock_code_20_22_20_22124779_________________________22" display="124779 - OIL ENGINE RIMULA R4 MV 15W40, CK4, LOW ASH, 1000L IBC " xr:uid="{7A5C0833-5F92-445F-BC12-6F26ABD8AA31}"/>
    <hyperlink ref="C366" location="pronto___22_u_pronto_data_L01_22_20_22drilldown_22_20_22stock_code_20_22_20_22124779_________________________22" display="124779 - OIL ENGINE RIMULA R4 MV 15W40, CK4, LOW ASH, 1000L IBC " xr:uid="{771943AF-767A-4DB5-BBF7-D7AC45FF41F0}"/>
    <hyperlink ref="C367" location="pronto___22_u_pronto_data_L01_22_20_22drilldown_22_20_22stock_code_20_22_20_22124779_________________________22" display="124779 - OIL ENGINE RIMULA R4 MV 15W40, CK4, LOW ASH, 1000L IBC " xr:uid="{1C1A1B84-B3EB-42EE-B16F-F1DA9560E63C}"/>
    <hyperlink ref="C368" location="pronto___22_u_pronto_data_L01_22_20_22drilldown_22_20_22stock_code_20_22_20_22124779_________________________22" display="124779 - OIL ENGINE RIMULA R4 MV 15W40, CK4, LOW ASH, 1000L IBC " xr:uid="{A3C5F9FF-A9A4-4664-8F11-A03C96160731}"/>
    <hyperlink ref="C369" location="pronto___22_u_pronto_data_L01_22_20_22drilldown_22_20_22stock_code_20_22_20_22124779_________________________22" display="124779 - OIL ENGINE RIMULA R4 MV 15W40, CK4, LOW ASH, 1000L IBC " xr:uid="{C4B67173-43C7-42DE-A9F1-24AE371E05A4}"/>
    <hyperlink ref="C370" location="pronto___22_u_pronto_data_L01_22_20_22drilldown_22_20_22stock_code_20_22_20_22124779_________________________22" display="124779 - OIL ENGINE RIMULA R4 MV 15W40, CK4, LOW ASH, 1000L IBC " xr:uid="{ABF97D82-06E6-4C37-AB50-6669D093864A}"/>
    <hyperlink ref="C371" location="pronto___22_u_pronto_data_L01_22_20_22drilldown_22_20_22stock_code_20_22_20_22124779_________________________22" display="124779 - OIL ENGINE RIMULA R4 MV 15W40, CK4, LOW ASH, 1000L IBC " xr:uid="{B9F94B02-A3B7-483F-82E7-5FAAE38BAE55}"/>
    <hyperlink ref="C372" location="pronto___22_u_pronto_data_L01_22_20_22drilldown_22_20_22stock_code_20_22_20_22124779_________________________22" display="124779 - OIL ENGINE RIMULA R4 MV 15W40, CK4, LOW ASH, 1000L IBC " xr:uid="{C853283A-9CFD-4651-957A-C89F90919805}"/>
    <hyperlink ref="C373" location="pronto___22_u_pronto_data_L01_22_20_22drilldown_22_20_22stock_code_20_22_20_22124779_________________________22" display="124779 - OIL ENGINE RIMULA R4 MV 15W40, CK4, LOW ASH, 1000L IBC " xr:uid="{DBCFD98C-2691-4A1F-92D4-7CEEC3E9DB65}"/>
    <hyperlink ref="C374" location="pronto___22_u_pronto_data_L01_22_20_22drilldown_22_20_22stock_code_20_22_20_22124779_________________________22" display="124779 - OIL ENGINE RIMULA R4 MV 15W40, CK4, LOW ASH, 1000L IBC " xr:uid="{518C5C85-4AA2-47FC-BB6C-56A09DC14CB2}"/>
    <hyperlink ref="C375" location="pronto___22_u_pronto_data_L01_22_20_22drilldown_22_20_22stock_code_20_22_20_22124779_________________________22" display="124779 - OIL ENGINE RIMULA R4 MV 15W40, CK4, LOW ASH, 1000L IBC " xr:uid="{20C67EF4-A867-4DC4-B2BE-16555DC5D8AF}"/>
    <hyperlink ref="C376" location="pronto___22_u_pronto_data_L01_22_20_22drilldown_22_20_22stock_code_20_22_20_22124779_________________________22" display="124779 - OIL ENGINE RIMULA R4 MV 15W40, CK4, LOW ASH, 1000L IBC " xr:uid="{6D9AA9E5-25C1-47AD-B1B8-C20C4EB1AF96}"/>
    <hyperlink ref="C377" location="pronto___22_u_pronto_data_L01_22_20_22drilldown_22_20_22stock_code_20_22_20_22124779_________________________22" display="124779 - OIL ENGINE RIMULA R4 MV 15W40, CK4, LOW ASH, 1000L IBC " xr:uid="{7CBB4D39-D8D4-4F11-AFF9-EEE220675BE3}"/>
    <hyperlink ref="C378" location="pronto___22_u_pronto_data_L01_22_20_22drilldown_22_20_22stock_code_20_22_20_22124779_________________________22" display="124779 - OIL ENGINE RIMULA R4 MV 15W40, CK4, LOW ASH, 1000L IBC " xr:uid="{3AD94A21-1538-45BE-9EDB-5E4FDB83E69B}"/>
    <hyperlink ref="C379" location="pronto___22_u_pronto_data_L01_22_20_22drilldown_22_20_22stock_code_20_22_20_22124779_________________________22" display="124779 - OIL ENGINE RIMULA R4 MV 15W40, CK4, LOW ASH, 1000L IBC " xr:uid="{DF40CBFC-E08A-4157-B4FF-F1DFE593BF89}"/>
    <hyperlink ref="C380" location="pronto___22_u_pronto_data_L01_22_20_22drilldown_22_20_22stock_code_20_22_20_22124779_________________________22" display="124779 - OIL ENGINE RIMULA R4 MV 15W40, CK4, LOW ASH, 1000L IBC " xr:uid="{9254D0CB-D0D3-4D8F-ABC7-2FE1DA9FBA27}"/>
    <hyperlink ref="C381" location="pronto___22_u_pronto_data_L01_22_20_22drilldown_22_20_22stock_code_20_22_20_22124779_________________________22" display="124779 - OIL ENGINE RIMULA R4 MV 15W40, CK4, LOW ASH, 1000L IBC " xr:uid="{4E22ACDB-0C04-4B7A-B668-062FE6030C36}"/>
    <hyperlink ref="C382" location="pronto___22_u_pronto_data_L01_22_20_22drilldown_22_20_22stock_code_20_22_20_22124779_________________________22" display="124779 - OIL ENGINE RIMULA R4 MV 15W40, CK4, LOW ASH, 1000L IBC " xr:uid="{DBEEFE86-BDD5-4397-989A-F3ED85E2A191}"/>
    <hyperlink ref="C383" location="pronto___22_u_pronto_data_L01_22_20_22drilldown_22_20_22stock_code_20_22_20_22124779_________________________22" display="124779 - OIL ENGINE RIMULA R4 MV 15W40, CK4, LOW ASH, 1000L IBC " xr:uid="{220F0E1F-2331-423A-8DAA-36E10F5EE8E6}"/>
    <hyperlink ref="C384" location="pronto___22_u_pronto_data_L01_22_20_22drilldown_22_20_22stock_code_20_22_20_22124779_________________________22" display="124779 - OIL ENGINE RIMULA R4 MV 15W40, CK4, LOW ASH, 1000L IBC " xr:uid="{30D42037-B400-49D1-AC11-B74BFC513DCE}"/>
    <hyperlink ref="C385" location="pronto___22_u_pronto_data_L01_22_20_22drilldown_22_20_22stock_code_20_22_20_22124779_________________________22" display="124779 - OIL ENGINE RIMULA R4 MV 15W40, CK4, LOW ASH, 1000L IBC " xr:uid="{0C486E29-5305-4A4B-BF0F-DEA7347F9870}"/>
    <hyperlink ref="C386" location="pronto___22_u_pronto_data_L01_22_20_22drilldown_22_20_22stock_code_20_22_20_22124779_________________________22" display="124779 - OIL ENGINE RIMULA R4 MV 15W40, CK4, LOW ASH, 1000L IBC " xr:uid="{D229D635-3A80-4831-9EC0-ED48B0319C44}"/>
    <hyperlink ref="C387" location="pronto___22_u_pronto_data_L01_22_20_22drilldown_22_20_22stock_code_20_22_20_22124779_________________________22" display="124779 - OIL ENGINE RIMULA R4 MV 15W40, CK4, LOW ASH, 1000L IBC " xr:uid="{C6225348-6EB9-462D-B990-89649AC8498D}"/>
    <hyperlink ref="C388" location="pronto___22_u_pronto_data_L01_22_20_22drilldown_22_20_22stock_code_20_22_20_22124779_________________________22" display="124779 - OIL ENGINE RIMULA R4 MV 15W40, CK4, LOW ASH, 1000L IBC " xr:uid="{2DC91609-8618-4A16-AB8F-D8A0CD30F80C}"/>
    <hyperlink ref="C389" location="pronto___22_u_pronto_data_L01_22_20_22drilldown_22_20_22stock_code_20_22_20_22124779_________________________22" display="124779 - OIL ENGINE RIMULA R4 MV 15W40, CK4, LOW ASH, 1000L IBC " xr:uid="{8900695E-CAED-4C2F-B8E3-4FEAD878E369}"/>
    <hyperlink ref="C390" location="pronto___22_u_pronto_data_L01_22_20_22drilldown_22_20_22stock_code_20_22_20_22124779_________________________22" display="124779 - OIL ENGINE RIMULA R4 MV 15W40, CK4, LOW ASH, 1000L IBC " xr:uid="{14A13891-B2EF-4E94-8F09-F36F5DCE5B3E}"/>
    <hyperlink ref="C391" location="pronto___22_u_pronto_data_L01_22_20_22drilldown_22_20_22stock_code_20_22_20_22124779_________________________22" display="124779 - OIL ENGINE RIMULA R4 MV 15W40, CK4, LOW ASH, 1000L IBC " xr:uid="{E45071D0-3170-4C95-93D2-6FB0B9286885}"/>
    <hyperlink ref="C392" location="pronto___22_u_pronto_data_L01_22_20_22drilldown_22_20_22stock_code_20_22_20_22124779_________________________22" display="124779 - OIL ENGINE RIMULA R4 MV 15W40, CK4, LOW ASH, 1000L IBC " xr:uid="{C71DE6E2-9D04-4356-9A28-C47E5590EBC9}"/>
    <hyperlink ref="C323" location="pronto___22_u_pronto_data_L01_22_20_22drilldown_22_20_22stock_code_20_22_20_22124972_________________________22" display="124972 - OIL HYDRAULIC, TELLUS, S2 VX 46, 1000L IBC " xr:uid="{F830BB09-C7B3-46F3-BCD5-129EEC7831AF}"/>
    <hyperlink ref="C324" location="pronto___22_u_pronto_data_L01_22_20_22drilldown_22_20_22stock_code_20_22_20_22124972_________________________22" display="124972 - OIL HYDRAULIC, TELLUS, S2 VX 46, 1000L IBC " xr:uid="{A0881912-0E29-442C-98D9-104286929D8A}"/>
    <hyperlink ref="C325" location="pronto___22_u_pronto_data_L01_22_20_22drilldown_22_20_22stock_code_20_22_20_22124972_________________________22" display="124972 - OIL HYDRAULIC, TELLUS, S2 VX 46, 1000L IBC " xr:uid="{508E503A-F508-417F-ACDF-7389FED0CA17}"/>
    <hyperlink ref="C277" location="pronto___22_u_pronto_data_L01_22_20_22drilldown_22_20_22stock_code_20_22_20_22125456_________________________22" display="125456 - OIL HYDR SPIRAX S4 CX30 IBC  " xr:uid="{1E4D5187-F45B-4024-8C31-3E3C1B94F4FD}"/>
    <hyperlink ref="C278" location="pronto___22_u_pronto_data_L01_22_20_22drilldown_22_20_22stock_code_20_22_20_22125456_________________________22" display="125456 - OIL HYDR SPIRAX S4 CX30 IBC  " xr:uid="{92B2D966-182A-40C9-8642-01E81E1E2C70}"/>
    <hyperlink ref="C279" location="pronto___22_u_pronto_data_L01_22_20_22drilldown_22_20_22stock_code_20_22_20_22125456_________________________22" display="125456 - OIL HYDR SPIRAX S4 CX30 IBC  " xr:uid="{1013A836-C56E-41D8-95CE-9F5F466FF033}"/>
    <hyperlink ref="C280" location="pronto___22_u_pronto_data_L01_22_20_22drilldown_22_20_22stock_code_20_22_20_22125456_________________________22" display="125456 - OIL HYDR SPIRAX S4 CX30 IBC  " xr:uid="{84FE9E2C-FDAC-4576-A737-93297C0EEFB3}"/>
    <hyperlink ref="C281" location="pronto___22_u_pronto_data_L01_22_20_22drilldown_22_20_22stock_code_20_22_20_22125456_________________________22" display="125456 - OIL HYDR SPIRAX S4 CX30 IBC  " xr:uid="{FE159FA6-3605-40BA-8474-4A27A08924EF}"/>
    <hyperlink ref="C282" location="pronto___22_u_pronto_data_L01_22_20_22drilldown_22_20_22stock_code_20_22_20_22125456_________________________22" display="125456 - OIL HYDR SPIRAX S4 CX30 IBC  " xr:uid="{0C1F8528-E9A5-4390-A8D0-CA95B9584BB7}"/>
    <hyperlink ref="C283" location="pronto___22_u_pronto_data_L01_22_20_22drilldown_22_20_22stock_code_20_22_20_22125456_________________________22" display="125456 - OIL HYDR SPIRAX S4 CX30 IBC  " xr:uid="{E3E57F88-23F2-4F2C-93DF-618F2CA0918D}"/>
    <hyperlink ref="C284" location="pronto___22_u_pronto_data_L01_22_20_22drilldown_22_20_22stock_code_20_22_20_22125456_________________________22" display="125456 - OIL HYDR SPIRAX S4 CX30 IBC  " xr:uid="{D0D565C6-1031-4E70-83C6-D90808E6F920}"/>
    <hyperlink ref="C285" location="pronto___22_u_pronto_data_L01_22_20_22drilldown_22_20_22stock_code_20_22_20_22125456_________________________22" display="125456 - OIL HYDR SPIRAX S4 CX30 IBC  " xr:uid="{DB4E64D2-C065-4B7C-ADB8-B73A9AE1E2E6}"/>
    <hyperlink ref="C286" location="pronto___22_u_pronto_data_L01_22_20_22drilldown_22_20_22stock_code_20_22_20_22125456_________________________22" display="125456 - OIL HYDR SPIRAX S4 CX30 IBC  " xr:uid="{8297E6E5-9C94-4621-93AF-4AFBB25D4F1F}"/>
    <hyperlink ref="C287" location="pronto___22_u_pronto_data_L01_22_20_22drilldown_22_20_22stock_code_20_22_20_22125456_________________________22" display="125456 - OIL HYDR SPIRAX S4 CX30 IBC  " xr:uid="{21383664-72E5-4F9E-AC1E-0EF07342480A}"/>
    <hyperlink ref="C288" location="pronto___22_u_pronto_data_L01_22_20_22drilldown_22_20_22stock_code_20_22_20_22125456_________________________22" display="125456 - OIL HYDR SPIRAX S4 CX30 IBC  " xr:uid="{AC902634-773E-4F41-8542-9CFE4C55DCC3}"/>
    <hyperlink ref="C289" location="pronto___22_u_pronto_data_L01_22_20_22drilldown_22_20_22stock_code_20_22_20_22125456_________________________22" display="125456 - OIL HYDR SPIRAX S4 CX30 IBC  " xr:uid="{EC29DE98-CBB3-40A7-A8B9-9C5BDF5B3F22}"/>
    <hyperlink ref="C290" location="pronto___22_u_pronto_data_L01_22_20_22drilldown_22_20_22stock_code_20_22_20_22125456_________________________22" display="125456 - OIL HYDR SPIRAX S4 CX30 IBC  " xr:uid="{94319936-9363-42DD-8F98-FB5E82C3508D}"/>
    <hyperlink ref="C291" location="pronto___22_u_pronto_data_L01_22_20_22drilldown_22_20_22stock_code_20_22_20_22125456_________________________22" display="125456 - OIL HYDR SPIRAX S4 CX30 IBC  " xr:uid="{31FB7CE8-F9EE-4C5B-AB2D-D3F56482C27B}"/>
    <hyperlink ref="C292" location="pronto___22_u_pronto_data_L01_22_20_22drilldown_22_20_22stock_code_20_22_20_22125456_________________________22" display="125456 - OIL HYDR SPIRAX S4 CX30 IBC  " xr:uid="{2C4FAFE3-3941-44DA-A07F-4D37117316EC}"/>
    <hyperlink ref="C293" location="pronto___22_u_pronto_data_L01_22_20_22drilldown_22_20_22stock_code_20_22_20_22125456_________________________22" display="125456 - OIL HYDR SPIRAX S4 CX30 IBC  " xr:uid="{1524C5D4-7971-4487-87E6-2A7AC74388C3}"/>
    <hyperlink ref="C294" location="pronto___22_u_pronto_data_L01_22_20_22drilldown_22_20_22stock_code_20_22_20_22125456_________________________22" display="125456 - OIL HYDR SPIRAX S4 CX30 IBC  " xr:uid="{F5562059-63CC-4BC4-AA5D-30997B2EB327}"/>
    <hyperlink ref="C295" location="pronto___22_u_pronto_data_L01_22_20_22drilldown_22_20_22stock_code_20_22_20_22125456_________________________22" display="125456 - OIL HYDR SPIRAX S4 CX30 IBC  " xr:uid="{76F81945-418B-4F9E-9A27-5930E4F93320}"/>
    <hyperlink ref="C296" location="pronto___22_u_pronto_data_L01_22_20_22drilldown_22_20_22stock_code_20_22_20_22125456_________________________22" display="125456 - OIL HYDR SPIRAX S4 CX30 IBC  " xr:uid="{A5A82DB1-DF3B-47BF-A4B6-19D4216D5B05}"/>
    <hyperlink ref="C297" location="pronto___22_u_pronto_data_L01_22_20_22drilldown_22_20_22stock_code_20_22_20_22125456_________________________22" display="125456 - OIL HYDR SPIRAX S4 CX30 IBC  " xr:uid="{0C42B40D-7B4B-4125-AAA7-B9AA2D5795E7}"/>
    <hyperlink ref="C298" location="pronto___22_u_pronto_data_L01_22_20_22drilldown_22_20_22stock_code_20_22_20_22125456_________________________22" display="125456 - OIL HYDR SPIRAX S4 CX30 IBC  " xr:uid="{76C57877-9887-4519-8D7B-2654C38E512A}"/>
    <hyperlink ref="C299" location="pronto___22_u_pronto_data_L01_22_20_22drilldown_22_20_22stock_code_20_22_20_22125456_________________________22" display="125456 - OIL HYDR SPIRAX S4 CX30 IBC  " xr:uid="{68B09E52-967B-4D9C-9810-CAAD1B55DDC4}"/>
    <hyperlink ref="C300" location="pronto___22_u_pronto_data_L01_22_20_22drilldown_22_20_22stock_code_20_22_20_22125456_________________________22" display="125456 - OIL HYDR SPIRAX S4 CX30 IBC  " xr:uid="{1B390BC6-2CD9-4AF7-9EA7-C1FA20F31E0D}"/>
    <hyperlink ref="C301" location="pronto___22_u_pronto_data_L01_22_20_22drilldown_22_20_22stock_code_20_22_20_22125456_________________________22" display="125456 - OIL HYDR SPIRAX S4 CX30 IBC  " xr:uid="{7BB5AD80-B87C-4306-8B49-22C9B0F0F5A0}"/>
    <hyperlink ref="C302" location="pronto___22_u_pronto_data_L01_22_20_22drilldown_22_20_22stock_code_20_22_20_22125456_________________________22" display="125456 - OIL HYDR SPIRAX S4 CX30 IBC  " xr:uid="{75652A1A-0621-4D45-8BC7-663CA1C185D8}"/>
    <hyperlink ref="C303" location="pronto___22_u_pronto_data_L01_22_20_22drilldown_22_20_22stock_code_20_22_20_22125456_________________________22" display="125456 - OIL HYDR SPIRAX S4 CX30 IBC  " xr:uid="{FCAC0D33-DFDA-4D55-B860-048C16802AC7}"/>
    <hyperlink ref="C304" location="pronto___22_u_pronto_data_L01_22_20_22drilldown_22_20_22stock_code_20_22_20_22125456_________________________22" display="125456 - OIL HYDR SPIRAX S4 CX30 IBC  " xr:uid="{32DA9846-AFC1-4981-8FC4-01625D3F69E1}"/>
    <hyperlink ref="C305" location="pronto___22_u_pronto_data_L01_22_20_22drilldown_22_20_22stock_code_20_22_20_22125456_________________________22" display="125456 - OIL HYDR SPIRAX S4 CX30 IBC  " xr:uid="{AE407DA8-1D39-4AFE-B3B4-EA519884475D}"/>
    <hyperlink ref="C306" location="pronto___22_u_pronto_data_L01_22_20_22drilldown_22_20_22stock_code_20_22_20_22125456_________________________22" display="125456 - OIL HYDR SPIRAX S4 CX30 IBC  " xr:uid="{A6931CC7-228F-4A58-8958-83F43CEADBEE}"/>
    <hyperlink ref="C307" location="pronto___22_u_pronto_data_L01_22_20_22drilldown_22_20_22stock_code_20_22_20_22125456_________________________22" display="125456 - OIL HYDR SPIRAX S4 CX30 IBC  " xr:uid="{32EE2001-F41F-4DF8-B47C-24364E3627E3}"/>
    <hyperlink ref="C308" location="pronto___22_u_pronto_data_L01_22_20_22drilldown_22_20_22stock_code_20_22_20_22125456_________________________22" display="125456 - OIL HYDR SPIRAX S4 CX30 IBC  " xr:uid="{2E621C36-8E91-48D4-BBE2-522DC76C6C61}"/>
    <hyperlink ref="C309" location="pronto___22_u_pronto_data_L01_22_20_22drilldown_22_20_22stock_code_20_22_20_22125456_________________________22" display="125456 - OIL HYDR SPIRAX S4 CX30 IBC  " xr:uid="{A5F6E876-9D3C-4543-BC58-BF388A5E8A75}"/>
    <hyperlink ref="C310" location="pronto___22_u_pronto_data_L01_22_20_22drilldown_22_20_22stock_code_20_22_20_22125456_________________________22" display="125456 - OIL HYDR SPIRAX S4 CX30 IBC  " xr:uid="{7AB499EE-5938-440F-9391-C182E02597CB}"/>
    <hyperlink ref="C311" location="pronto___22_u_pronto_data_L01_22_20_22drilldown_22_20_22stock_code_20_22_20_22125456_________________________22" display="125456 - OIL HYDR SPIRAX S4 CX30 IBC  " xr:uid="{27743782-0903-4124-B7EC-53F094FC9474}"/>
    <hyperlink ref="C312" location="pronto___22_u_pronto_data_L01_22_20_22drilldown_22_20_22stock_code_20_22_20_22125456_________________________22" display="125456 - OIL HYDR SPIRAX S4 CX30 IBC  " xr:uid="{40909491-C4DE-4DC8-988D-11F0C6F757F6}"/>
    <hyperlink ref="C313" location="pronto___22_u_pronto_data_L01_22_20_22drilldown_22_20_22stock_code_20_22_20_22125456_________________________22" display="125456 - OIL HYDR SPIRAX S4 CX30 IBC  " xr:uid="{54793E56-2C75-445E-8A4C-3E2CD5F6AC51}"/>
    <hyperlink ref="C314" location="pronto___22_u_pronto_data_L01_22_20_22drilldown_22_20_22stock_code_20_22_20_22125456_________________________22" display="125456 - OIL HYDR SPIRAX S4 CX30 IBC  " xr:uid="{2B360339-D73B-43AB-8A99-BE9179D97103}"/>
    <hyperlink ref="C315" location="pronto___22_u_pronto_data_L01_22_20_22drilldown_22_20_22stock_code_20_22_20_22125456_________________________22" display="125456 - OIL HYDR SPIRAX S4 CX30 IBC  " xr:uid="{AA14B616-070E-47ED-A6CA-03A8A95101C5}"/>
    <hyperlink ref="C316" location="pronto___22_u_pronto_data_L01_22_20_22drilldown_22_20_22stock_code_20_22_20_22125456_________________________22" display="125456 - OIL HYDR SPIRAX S4 CX30 IBC  " xr:uid="{74C8FA9C-7C42-41DD-9F4E-763235DA0E1B}"/>
    <hyperlink ref="C317" location="pronto___22_u_pronto_data_L01_22_20_22drilldown_22_20_22stock_code_20_22_20_22125456_________________________22" display="125456 - OIL HYDR SPIRAX S4 CX30 IBC  " xr:uid="{2AC596E7-7927-4658-A726-502A27BE6523}"/>
    <hyperlink ref="C318" location="pronto___22_u_pronto_data_L01_22_20_22drilldown_22_20_22stock_code_20_22_20_22125456_________________________22" display="125456 - OIL HYDR SPIRAX S4 CX30 IBC  " xr:uid="{216A0AE2-C9AD-4C37-9B7F-721150F00B5F}"/>
    <hyperlink ref="C319" location="pronto___22_u_pronto_data_L01_22_20_22drilldown_22_20_22stock_code_20_22_20_22125456_________________________22" display="125456 - OIL HYDR SPIRAX S4 CX30 IBC  " xr:uid="{2786C78E-08C6-4C46-BE45-07B7110BC722}"/>
    <hyperlink ref="C320" location="pronto___22_u_pronto_data_L01_22_20_22drilldown_22_20_22stock_code_20_22_20_22125456_________________________22" display="125456 - OIL HYDR SPIRAX S4 CX30 IBC  " xr:uid="{C15A9ED6-B549-4AB8-AC81-C0F7F19BFB9F}"/>
    <hyperlink ref="C321" location="pronto___22_u_pronto_data_L01_22_20_22drilldown_22_20_22stock_code_20_22_20_22125456_________________________22" display="125456 - OIL HYDR SPIRAX S4 CX30 IBC  " xr:uid="{F1B05C98-D804-493F-BD74-8EF88AD47C6F}"/>
    <hyperlink ref="C322" location="pronto___22_u_pronto_data_L01_22_20_22drilldown_22_20_22stock_code_20_22_20_22125456_________________________22" display="125456 - OIL HYDR SPIRAX S4 CX30 IBC  " xr:uid="{EB96A41E-BD46-4A09-9113-D4082168C4D8}"/>
    <hyperlink ref="C274" location="pronto___22_u_pronto_data_L01_22_20_22drilldown_22_20_22stock_code_20_22_20_22125457_________________________22" display="125457 - OIL TRANS SPIRAX S3 ATF MD3 20LT " xr:uid="{4B75B725-5833-4ACB-B6A2-C45FCDA1A537}"/>
    <hyperlink ref="C275" location="pronto___22_u_pronto_data_L01_22_20_22drilldown_22_20_22stock_code_20_22_20_22125457_________________________22" display="125457 - OIL TRANS SPIRAX S3 ATF MD3 20LT " xr:uid="{98C0A3D4-D976-4FC7-88D2-6A6DF50622CC}"/>
    <hyperlink ref="C276" location="pronto___22_u_pronto_data_L01_22_20_22drilldown_22_20_22stock_code_20_22_20_22125457_________________________22" display="125457 - OIL TRANS SPIRAX S3 ATF MD3 20LT " xr:uid="{502D01EE-88F8-4D7D-AF9E-18FB68766428}"/>
    <hyperlink ref="C269" location="pronto___22_u_pronto_data_L01_22_20_22drilldown_22_20_22stock_code_20_22_20_22126311_________________________22" display="126311 - GREASE, EXTREME PRESSURE GADUS S2 V220 2 IBC-K, RED ROCKET, 1000KG NOM.-REPLACED BY 140261" xr:uid="{98B1A522-B9A0-4C10-AD60-539E79BD1611}"/>
    <hyperlink ref="C270" location="pronto___22_u_pronto_data_L01_22_20_22drilldown_22_20_22stock_code_20_22_20_22126311_________________________22" display="126311 - GREASE, EXTREME PRESSURE GADUS S2 V220 2 IBC-K, RED ROCKET, 1000KG NOM.-REPLACED BY 140261" xr:uid="{0B156757-3F0B-4FE1-8A66-A2E1F732D2DD}"/>
    <hyperlink ref="C271" location="pronto___22_u_pronto_data_L01_22_20_22drilldown_22_20_22stock_code_20_22_20_22126311_________________________22" display="126311 - GREASE, EXTREME PRESSURE GADUS S2 V220 2 IBC-K, RED ROCKET, 1000KG NOM.-REPLACED BY 140261" xr:uid="{C7DF10F3-E082-4E51-B786-56624362B7A5}"/>
    <hyperlink ref="C272" location="pronto___22_u_pronto_data_L01_22_20_22drilldown_22_20_22stock_code_20_22_20_22126311_________________________22" display="126311 - GREASE, EXTREME PRESSURE GADUS S2 V220 2 IBC-K, RED ROCKET, 1000KG NOM.-REPLACED BY 140261" xr:uid="{25491F77-5485-4F9F-9A31-D5EBC8FC16A7}"/>
    <hyperlink ref="C273" location="pronto___22_u_pronto_data_L01_22_20_22drilldown_22_20_22stock_code_20_22_20_22126311_________________________22" display="126311 - GREASE, EXTREME PRESSURE GADUS S2 V220 2 IBC-K, RED ROCKET, 1000KG NOM.-REPLACED BY 140261" xr:uid="{2EA0A5EF-1C78-46B3-97D0-BF36CA45C88A}"/>
    <hyperlink ref="C268" location="pronto___22_u_pronto_data_L01_22_20_22drilldown_22_20_22stock_code_20_22_20_22126312_________________________22" display="126312 - OIL, GEAR, SPIRAX S4 AX 80W-90 209L " xr:uid="{61F0185F-7BED-405D-8053-828B01EA2C9B}"/>
    <hyperlink ref="C265" location="pronto___22_u_pronto_data_L01_22_20_22drilldown_22_20_22stock_code_20_22_20_22126450_________________________22" display="126450 - FLUID, SUSPENSION, NEOCON STRUT, 25L PAIL " xr:uid="{51E0C225-B881-4B1F-B41B-22485560EB6F}"/>
    <hyperlink ref="C266" location="pronto___22_u_pronto_data_L01_22_20_22drilldown_22_20_22stock_code_20_22_20_22126450_________________________22" display="126450 - FLUID, SUSPENSION, NEOCON STRUT, 25L PAIL " xr:uid="{32300EC5-4B09-476F-9799-06FA1390D884}"/>
    <hyperlink ref="C267" location="pronto___22_u_pronto_data_L01_22_20_22drilldown_22_20_22stock_code_20_22_20_22126450_________________________22" display="126450 - FLUID, SUSPENSION, NEOCON STRUT, 25L PAIL " xr:uid="{0FD334EE-A6CA-4C6F-B6FE-DC65EC4119DC}"/>
    <hyperlink ref="C235" location="pronto___22_u_pronto_data_L01_22_20_22drilldown_22_20_22stock_code_20_22_20_22126696_________________________22" display="126696 - OIL, HYDRAULIC, HN46, HITACHI IBC/1000L " xr:uid="{6646F775-099A-4A98-AAAF-4EEBBEF900E9}"/>
    <hyperlink ref="C236" location="pronto___22_u_pronto_data_L01_22_20_22drilldown_22_20_22stock_code_20_22_20_22126696_________________________22" display="126696 - OIL, HYDRAULIC, HN46, HITACHI IBC/1000L " xr:uid="{F5407E57-D3C0-49FC-A3F6-CE553B48DAA7}"/>
    <hyperlink ref="C237" location="pronto___22_u_pronto_data_L01_22_20_22drilldown_22_20_22stock_code_20_22_20_22126696_________________________22" display="126696 - OIL, HYDRAULIC, HN46, HITACHI IBC/1000L " xr:uid="{75FC4C96-0035-444A-B896-9D42801F9B40}"/>
    <hyperlink ref="C238" location="pronto___22_u_pronto_data_L01_22_20_22drilldown_22_20_22stock_code_20_22_20_22126696_________________________22" display="126696 - OIL, HYDRAULIC, HN46, HITACHI IBC/1000L " xr:uid="{7DD75A63-5717-4ABC-AC16-C9A91BC35D11}"/>
    <hyperlink ref="C239" location="pronto___22_u_pronto_data_L01_22_20_22drilldown_22_20_22stock_code_20_22_20_22126696_________________________22" display="126696 - OIL, HYDRAULIC, HN46, HITACHI IBC/1000L " xr:uid="{A0ED571F-4710-4275-A762-9325B4C3544A}"/>
    <hyperlink ref="C240" location="pronto___22_u_pronto_data_L01_22_20_22drilldown_22_20_22stock_code_20_22_20_22126696_________________________22" display="126696 - OIL, HYDRAULIC, HN46, HITACHI IBC/1000L " xr:uid="{066DF79D-53FD-4D9E-8028-FB406F6E7389}"/>
    <hyperlink ref="C241" location="pronto___22_u_pronto_data_L01_22_20_22drilldown_22_20_22stock_code_20_22_20_22126696_________________________22" display="126696 - OIL, HYDRAULIC, HN46, HITACHI IBC/1000L " xr:uid="{549CFF6C-74C7-4EEB-A2D3-4B930B91C3BC}"/>
    <hyperlink ref="C242" location="pronto___22_u_pronto_data_L01_22_20_22drilldown_22_20_22stock_code_20_22_20_22126696_________________________22" display="126696 - OIL, HYDRAULIC, HN46, HITACHI IBC/1000L " xr:uid="{03DAC621-A997-4AEB-BFDB-6AAD0B4B7D6A}"/>
    <hyperlink ref="C243" location="pronto___22_u_pronto_data_L01_22_20_22drilldown_22_20_22stock_code_20_22_20_22126696_________________________22" display="126696 - OIL, HYDRAULIC, HN46, HITACHI IBC/1000L " xr:uid="{B303C4A0-55B3-439F-965B-64109784CD59}"/>
    <hyperlink ref="C244" location="pronto___22_u_pronto_data_L01_22_20_22drilldown_22_20_22stock_code_20_22_20_22126696_________________________22" display="126696 - OIL, HYDRAULIC, HN46, HITACHI IBC/1000L " xr:uid="{9483AE59-0617-42B1-AC8C-7B72271FFC00}"/>
    <hyperlink ref="C245" location="pronto___22_u_pronto_data_L01_22_20_22drilldown_22_20_22stock_code_20_22_20_22126696_________________________22" display="126696 - OIL, HYDRAULIC, HN46, HITACHI IBC/1000L " xr:uid="{D1563510-F15B-455C-A0B7-D40D274F9C48}"/>
    <hyperlink ref="C246" location="pronto___22_u_pronto_data_L01_22_20_22drilldown_22_20_22stock_code_20_22_20_22126696_________________________22" display="126696 - OIL, HYDRAULIC, HN46, HITACHI IBC/1000L " xr:uid="{4EC3EB7A-47AE-46F5-A9A9-158F4F4910F1}"/>
    <hyperlink ref="C247" location="pronto___22_u_pronto_data_L01_22_20_22drilldown_22_20_22stock_code_20_22_20_22126696_________________________22" display="126696 - OIL, HYDRAULIC, HN46, HITACHI IBC/1000L " xr:uid="{180EBFB8-60B2-404F-9047-A916867A4CBE}"/>
    <hyperlink ref="C248" location="pronto___22_u_pronto_data_L01_22_20_22drilldown_22_20_22stock_code_20_22_20_22126696_________________________22" display="126696 - OIL, HYDRAULIC, HN46, HITACHI IBC/1000L " xr:uid="{FB8D1367-7C4B-4B56-9605-132D6E1EE5BD}"/>
    <hyperlink ref="C249" location="pronto___22_u_pronto_data_L01_22_20_22drilldown_22_20_22stock_code_20_22_20_22126696_________________________22" display="126696 - OIL, HYDRAULIC, HN46, HITACHI IBC/1000L " xr:uid="{3B566CDC-D9B2-49B7-9CCB-486BF4B565FF}"/>
    <hyperlink ref="C250" location="pronto___22_u_pronto_data_L01_22_20_22drilldown_22_20_22stock_code_20_22_20_22126696_________________________22" display="126696 - OIL, HYDRAULIC, HN46, HITACHI IBC/1000L " xr:uid="{951A334F-BCE6-4C79-B2B2-628055CDF6FC}"/>
    <hyperlink ref="C251" location="pronto___22_u_pronto_data_L01_22_20_22drilldown_22_20_22stock_code_20_22_20_22126696_________________________22" display="126696 - OIL, HYDRAULIC, HN46, HITACHI IBC/1000L " xr:uid="{D1C9CD45-E5B1-43C8-BF36-7673207AACC4}"/>
    <hyperlink ref="C252" location="pronto___22_u_pronto_data_L01_22_20_22drilldown_22_20_22stock_code_20_22_20_22126696_________________________22" display="126696 - OIL, HYDRAULIC, HN46, HITACHI IBC/1000L " xr:uid="{C0C4F0D7-DFE3-446D-B766-AF0A61EF91E2}"/>
    <hyperlink ref="C253" location="pronto___22_u_pronto_data_L01_22_20_22drilldown_22_20_22stock_code_20_22_20_22126696_________________________22" display="126696 - OIL, HYDRAULIC, HN46, HITACHI IBC/1000L " xr:uid="{414C058C-EFE4-4087-B550-CE7F93209ADF}"/>
    <hyperlink ref="C254" location="pronto___22_u_pronto_data_L01_22_20_22drilldown_22_20_22stock_code_20_22_20_22126696_________________________22" display="126696 - OIL, HYDRAULIC, HN46, HITACHI IBC/1000L " xr:uid="{916ACC80-CAE1-4C90-BE03-D3C915943C91}"/>
    <hyperlink ref="C255" location="pronto___22_u_pronto_data_L01_22_20_22drilldown_22_20_22stock_code_20_22_20_22126696_________________________22" display="126696 - OIL, HYDRAULIC, HN46, HITACHI IBC/1000L " xr:uid="{4350DF08-30E1-4993-A85B-DF70A47AFDF5}"/>
    <hyperlink ref="C256" location="pronto___22_u_pronto_data_L01_22_20_22drilldown_22_20_22stock_code_20_22_20_22126696_________________________22" display="126696 - OIL, HYDRAULIC, HN46, HITACHI IBC/1000L " xr:uid="{C30E0D79-DF17-4D5F-B63F-1BE570B912DD}"/>
    <hyperlink ref="C257" location="pronto___22_u_pronto_data_L01_22_20_22drilldown_22_20_22stock_code_20_22_20_22126696_________________________22" display="126696 - OIL, HYDRAULIC, HN46, HITACHI IBC/1000L " xr:uid="{EEA2B44C-11CE-4DCB-AF7B-6792D740EF1D}"/>
    <hyperlink ref="C258" location="pronto___22_u_pronto_data_L01_22_20_22drilldown_22_20_22stock_code_20_22_20_22126696_________________________22" display="126696 - OIL, HYDRAULIC, HN46, HITACHI IBC/1000L " xr:uid="{C1618706-FC0B-4164-8DC7-79544B6D682D}"/>
    <hyperlink ref="C259" location="pronto___22_u_pronto_data_L01_22_20_22drilldown_22_20_22stock_code_20_22_20_22126696_________________________22" display="126696 - OIL, HYDRAULIC, HN46, HITACHI IBC/1000L " xr:uid="{83C1375D-A51B-4A0C-8486-BBE772D8EB2E}"/>
    <hyperlink ref="C260" location="pronto___22_u_pronto_data_L01_22_20_22drilldown_22_20_22stock_code_20_22_20_22126696_________________________22" display="126696 - OIL, HYDRAULIC, HN46, HITACHI IBC/1000L " xr:uid="{001A27DE-0D1D-4D47-82C6-584AED008C90}"/>
    <hyperlink ref="C261" location="pronto___22_u_pronto_data_L01_22_20_22drilldown_22_20_22stock_code_20_22_20_22126696_________________________22" display="126696 - OIL, HYDRAULIC, HN46, HITACHI IBC/1000L " xr:uid="{1A7D05DE-C922-43F7-9BBB-643A4686FCCE}"/>
    <hyperlink ref="C262" location="pronto___22_u_pronto_data_L01_22_20_22drilldown_22_20_22stock_code_20_22_20_22126696_________________________22" display="126696 - OIL, HYDRAULIC, HN46, HITACHI IBC/1000L " xr:uid="{8A01A191-D93C-4258-B918-2E28B0BFF255}"/>
    <hyperlink ref="C263" location="pronto___22_u_pronto_data_L01_22_20_22drilldown_22_20_22stock_code_20_22_20_22126696_________________________22" display="126696 - OIL, HYDRAULIC, HN46, HITACHI IBC/1000L " xr:uid="{A3B6C187-662D-4CBE-8B02-3F5216D01090}"/>
    <hyperlink ref="C264" location="pronto___22_u_pronto_data_L01_22_20_22drilldown_22_20_22stock_code_20_22_20_22126696_________________________22" display="126696 - OIL, HYDRAULIC, HN46, HITACHI IBC/1000L " xr:uid="{89240393-FACB-4282-B3D0-B6B7B3A5C1E0}"/>
    <hyperlink ref="C198" location="pronto___22_u_pronto_data_L01_22_20_22drilldown_22_20_22stock_code_20_22_20_22127921_________________________22" display="127921 - OIL, GEAR, OMALA S2 GX 150, IBC, 1000L " xr:uid="{D143126B-CAB6-4A71-8D19-0575571685CB}"/>
    <hyperlink ref="C199" location="pronto___22_u_pronto_data_L01_22_20_22drilldown_22_20_22stock_code_20_22_20_22127921_________________________22" display="127921 - OIL, GEAR, OMALA S2 GX 150, IBC, 1000L " xr:uid="{37A33ADB-645A-4E57-9A3E-39BB19178524}"/>
    <hyperlink ref="C200" location="pronto___22_u_pronto_data_L01_22_20_22drilldown_22_20_22stock_code_20_22_20_22127921_________________________22" display="127921 - OIL, GEAR, OMALA S2 GX 150, IBC, 1000L " xr:uid="{C198C816-7456-45AB-9919-F63B674E2513}"/>
    <hyperlink ref="C201" location="pronto___22_u_pronto_data_L01_22_20_22drilldown_22_20_22stock_code_20_22_20_22127921_________________________22" display="127921 - OIL, GEAR, OMALA S2 GX 150, IBC, 1000L " xr:uid="{5BCEF103-B448-43D3-96D0-35DA8CE48515}"/>
    <hyperlink ref="C202" location="pronto___22_u_pronto_data_L01_22_20_22drilldown_22_20_22stock_code_20_22_20_22127921_________________________22" display="127921 - OIL, GEAR, OMALA S2 GX 150, IBC, 1000L " xr:uid="{FB38E740-7AF5-483F-84B8-7C292EBF012B}"/>
    <hyperlink ref="C203" location="pronto___22_u_pronto_data_L01_22_20_22drilldown_22_20_22stock_code_20_22_20_22127921_________________________22" display="127921 - OIL, GEAR, OMALA S2 GX 150, IBC, 1000L " xr:uid="{22D97771-658F-4AE1-82F2-C440F754BB49}"/>
    <hyperlink ref="C204" location="pronto___22_u_pronto_data_L01_22_20_22drilldown_22_20_22stock_code_20_22_20_22127921_________________________22" display="127921 - OIL, GEAR, OMALA S2 GX 150, IBC, 1000L " xr:uid="{CE0375AF-C383-414F-94EC-051B2736DF8D}"/>
    <hyperlink ref="C205" location="pronto___22_u_pronto_data_L01_22_20_22drilldown_22_20_22stock_code_20_22_20_22127921_________________________22" display="127921 - OIL, GEAR, OMALA S2 GX 150, IBC, 1000L " xr:uid="{C7A4E6E1-A4E3-42DC-9FB7-BC783555FC03}"/>
    <hyperlink ref="C206" location="pronto___22_u_pronto_data_L01_22_20_22drilldown_22_20_22stock_code_20_22_20_22127921_________________________22" display="127921 - OIL, GEAR, OMALA S2 GX 150, IBC, 1000L " xr:uid="{3F7C6EFB-4641-481A-BAE2-42751D7B6D1E}"/>
    <hyperlink ref="C207" location="pronto___22_u_pronto_data_L01_22_20_22drilldown_22_20_22stock_code_20_22_20_22127921_________________________22" display="127921 - OIL, GEAR, OMALA S2 GX 150, IBC, 1000L " xr:uid="{BCC989C8-9C75-4AAD-8451-1716C6FC1E33}"/>
    <hyperlink ref="C208" location="pronto___22_u_pronto_data_L01_22_20_22drilldown_22_20_22stock_code_20_22_20_22127921_________________________22" display="127921 - OIL, GEAR, OMALA S2 GX 150, IBC, 1000L " xr:uid="{6A7DD2F0-DDB1-4A1C-B28E-CC0238245AA8}"/>
    <hyperlink ref="C209" location="pronto___22_u_pronto_data_L01_22_20_22drilldown_22_20_22stock_code_20_22_20_22127921_________________________22" display="127921 - OIL, GEAR, OMALA S2 GX 150, IBC, 1000L " xr:uid="{6EDD9D40-9F01-4A6A-9609-283EDCA459EE}"/>
    <hyperlink ref="C210" location="pronto___22_u_pronto_data_L01_22_20_22drilldown_22_20_22stock_code_20_22_20_22127921_________________________22" display="127921 - OIL, GEAR, OMALA S2 GX 150, IBC, 1000L " xr:uid="{F3FF9A33-64B1-4339-8CC1-F9A06B6DBDC5}"/>
    <hyperlink ref="C211" location="pronto___22_u_pronto_data_L01_22_20_22drilldown_22_20_22stock_code_20_22_20_22127921_________________________22" display="127921 - OIL, GEAR, OMALA S2 GX 150, IBC, 1000L " xr:uid="{4C95F7DB-604A-42A1-A123-A2BD6277DA96}"/>
    <hyperlink ref="C212" location="pronto___22_u_pronto_data_L01_22_20_22drilldown_22_20_22stock_code_20_22_20_22127921_________________________22" display="127921 - OIL, GEAR, OMALA S2 GX 150, IBC, 1000L " xr:uid="{478B361E-FA67-463A-871F-78D1EAD68C54}"/>
    <hyperlink ref="C213" location="pronto___22_u_pronto_data_L01_22_20_22drilldown_22_20_22stock_code_20_22_20_22127921_________________________22" display="127921 - OIL, GEAR, OMALA S2 GX 150, IBC, 1000L " xr:uid="{AFADE9F9-8A88-40AC-9601-04CFB28D1D76}"/>
    <hyperlink ref="C214" location="pronto___22_u_pronto_data_L01_22_20_22drilldown_22_20_22stock_code_20_22_20_22127921_________________________22" display="127921 - OIL, GEAR, OMALA S2 GX 150, IBC, 1000L " xr:uid="{3D49033A-D445-4774-9495-865412AD4CA9}"/>
    <hyperlink ref="C215" location="pronto___22_u_pronto_data_L01_22_20_22drilldown_22_20_22stock_code_20_22_20_22127921_________________________22" display="127921 - OIL, GEAR, OMALA S2 GX 150, IBC, 1000L " xr:uid="{45B4D759-6F65-4CD2-83DA-378A9FE3C320}"/>
    <hyperlink ref="C216" location="pronto___22_u_pronto_data_L01_22_20_22drilldown_22_20_22stock_code_20_22_20_22127921_________________________22" display="127921 - OIL, GEAR, OMALA S2 GX 150, IBC, 1000L " xr:uid="{E53389EC-5A4E-4F18-8ED9-4AFBC3FFEBF1}"/>
    <hyperlink ref="C217" location="pronto___22_u_pronto_data_L01_22_20_22drilldown_22_20_22stock_code_20_22_20_22127921_________________________22" display="127921 - OIL, GEAR, OMALA S2 GX 150, IBC, 1000L " xr:uid="{73F0269C-B8B4-42AF-AC41-84E8EDAF6B94}"/>
    <hyperlink ref="C218" location="pronto___22_u_pronto_data_L01_22_20_22drilldown_22_20_22stock_code_20_22_20_22127921_________________________22" display="127921 - OIL, GEAR, OMALA S2 GX 150, IBC, 1000L " xr:uid="{25108E05-6A3F-4BCF-A9AD-8E8833B635E5}"/>
    <hyperlink ref="C219" location="pronto___22_u_pronto_data_L01_22_20_22drilldown_22_20_22stock_code_20_22_20_22127921_________________________22" display="127921 - OIL, GEAR, OMALA S2 GX 150, IBC, 1000L " xr:uid="{C91D1153-26D1-4A13-8EBA-BC3E12F882E0}"/>
    <hyperlink ref="C220" location="pronto___22_u_pronto_data_L01_22_20_22drilldown_22_20_22stock_code_20_22_20_22127921_________________________22" display="127921 - OIL, GEAR, OMALA S2 GX 150, IBC, 1000L " xr:uid="{A97B02BE-7721-4098-A3B9-935D898B992C}"/>
    <hyperlink ref="C221" location="pronto___22_u_pronto_data_L01_22_20_22drilldown_22_20_22stock_code_20_22_20_22127921_________________________22" display="127921 - OIL, GEAR, OMALA S2 GX 150, IBC, 1000L " xr:uid="{A8FAD1DD-4D5F-44F9-AFE1-050B8C28319A}"/>
    <hyperlink ref="C222" location="pronto___22_u_pronto_data_L01_22_20_22drilldown_22_20_22stock_code_20_22_20_22127921_________________________22" display="127921 - OIL, GEAR, OMALA S2 GX 150, IBC, 1000L " xr:uid="{C8F5FE48-18FE-47E8-9C95-B10883F5599F}"/>
    <hyperlink ref="C223" location="pronto___22_u_pronto_data_L01_22_20_22drilldown_22_20_22stock_code_20_22_20_22127921_________________________22" display="127921 - OIL, GEAR, OMALA S2 GX 150, IBC, 1000L " xr:uid="{094461CA-2785-4E46-979F-7AF668E41CA7}"/>
    <hyperlink ref="C224" location="pronto___22_u_pronto_data_L01_22_20_22drilldown_22_20_22stock_code_20_22_20_22127921_________________________22" display="127921 - OIL, GEAR, OMALA S2 GX 150, IBC, 1000L " xr:uid="{74DBE220-8EA7-429D-8743-1184D334C6FA}"/>
    <hyperlink ref="C225" location="pronto___22_u_pronto_data_L01_22_20_22drilldown_22_20_22stock_code_20_22_20_22127921_________________________22" display="127921 - OIL, GEAR, OMALA S2 GX 150, IBC, 1000L " xr:uid="{3C5CA2F3-E688-4B52-9369-D59AAA7A67FB}"/>
    <hyperlink ref="C226" location="pronto___22_u_pronto_data_L01_22_20_22drilldown_22_20_22stock_code_20_22_20_22127921_________________________22" display="127921 - OIL, GEAR, OMALA S2 GX 150, IBC, 1000L " xr:uid="{34038D9C-B02E-4BD8-A0CC-7F27809064D7}"/>
    <hyperlink ref="C227" location="pronto___22_u_pronto_data_L01_22_20_22drilldown_22_20_22stock_code_20_22_20_22127921_________________________22" display="127921 - OIL, GEAR, OMALA S2 GX 150, IBC, 1000L " xr:uid="{6275641E-633C-4F27-8492-043953315AFF}"/>
    <hyperlink ref="C228" location="pronto___22_u_pronto_data_L01_22_20_22drilldown_22_20_22stock_code_20_22_20_22127921_________________________22" display="127921 - OIL, GEAR, OMALA S2 GX 150, IBC, 1000L " xr:uid="{40063079-1CDE-437F-BF93-7076C7422774}"/>
    <hyperlink ref="C229" location="pronto___22_u_pronto_data_L01_22_20_22drilldown_22_20_22stock_code_20_22_20_22127921_________________________22" display="127921 - OIL, GEAR, OMALA S2 GX 150, IBC, 1000L " xr:uid="{42BCF7FD-C9EA-41A7-99CF-F4E0C7D5CCBF}"/>
    <hyperlink ref="C230" location="pronto___22_u_pronto_data_L01_22_20_22drilldown_22_20_22stock_code_20_22_20_22127921_________________________22" display="127921 - OIL, GEAR, OMALA S2 GX 150, IBC, 1000L " xr:uid="{3CF398F1-26B7-4986-B708-45108FBA36E4}"/>
    <hyperlink ref="C231" location="pronto___22_u_pronto_data_L01_22_20_22drilldown_22_20_22stock_code_20_22_20_22127921_________________________22" display="127921 - OIL, GEAR, OMALA S2 GX 150, IBC, 1000L " xr:uid="{4FD34B32-DFEC-4D9E-A09F-45680280D3D9}"/>
    <hyperlink ref="C232" location="pronto___22_u_pronto_data_L01_22_20_22drilldown_22_20_22stock_code_20_22_20_22127921_________________________22" display="127921 - OIL, GEAR, OMALA S2 GX 150, IBC, 1000L " xr:uid="{64C91F81-DD49-433D-8657-7DDCB36A360A}"/>
    <hyperlink ref="C233" location="pronto___22_u_pronto_data_L01_22_20_22drilldown_22_20_22stock_code_20_22_20_22127921_________________________22" display="127921 - OIL, GEAR, OMALA S2 GX 150, IBC, 1000L " xr:uid="{7F770206-B4F9-4CC6-A8EA-6F432697FBFC}"/>
    <hyperlink ref="C234" location="pronto___22_u_pronto_data_L01_22_20_22drilldown_22_20_22stock_code_20_22_20_22127921_________________________22" display="127921 - OIL, GEAR, OMALA S2 GX 150, IBC, 1000L " xr:uid="{219D8AE4-CDD5-4E9D-889C-0E6BD06154AE}"/>
    <hyperlink ref="C196" location="pronto___22_u_pronto_data_L01_22_20_22drilldown_22_20_22stock_code_20_22_20_22127922_________________________22" display="127922 - OIL HYDRAULIC, TELLUS, S2 VX 32, 209L " xr:uid="{7FDF578E-80FD-4061-B47B-48A6D2234890}"/>
    <hyperlink ref="C197" location="pronto___22_u_pronto_data_L01_22_20_22drilldown_22_20_22stock_code_20_22_20_22127922_________________________22" display="127922 - OIL HYDRAULIC, TELLUS, S2 VX 32, 209L " xr:uid="{62AEA612-FD56-4D26-84C0-4DB9FD84B615}"/>
    <hyperlink ref="C195" location="pronto___22_u_pronto_data_L01_22_20_22drilldown_22_20_22stock_code_20_22_20_22128131_________________________22" display="128131 - LUBRICANT, WIRE ROPE, LANOTEC HW\RL20-CUBE, 20L " xr:uid="{9466E20A-2D66-48CD-B46D-FEDD740647BB}"/>
    <hyperlink ref="C174" location="pronto___22_u_pronto_data_L01_22_20_22drilldown_22_20_22stock_code_20_22_20_22128162_________________________22" display="128162 - OIL, GEAR, 90W, GL4, 200L DRUM HITACHI " xr:uid="{A2C9956B-6F22-41A9-9F58-78CA92938000}"/>
    <hyperlink ref="C175" location="pronto___22_u_pronto_data_L01_22_20_22drilldown_22_20_22stock_code_20_22_20_22128162_________________________22" display="128162 - OIL, GEAR, 90W, GL4, 200L DRUM HITACHI " xr:uid="{EEB3A8CF-6378-40AC-ACA5-9A0B68486E22}"/>
    <hyperlink ref="C176" location="pronto___22_u_pronto_data_L01_22_20_22drilldown_22_20_22stock_code_20_22_20_22128162_________________________22" display="128162 - OIL, GEAR, 90W, GL4, 200L DRUM HITACHI " xr:uid="{17592A1C-E3BE-4F05-A114-69E0D57A9BBA}"/>
    <hyperlink ref="C177" location="pronto___22_u_pronto_data_L01_22_20_22drilldown_22_20_22stock_code_20_22_20_22128162_________________________22" display="128162 - OIL, GEAR, 90W, GL4, 200L DRUM HITACHI " xr:uid="{2AF2BFDD-C219-412F-BC34-B14326B1C2C8}"/>
    <hyperlink ref="C178" location="pronto___22_u_pronto_data_L01_22_20_22drilldown_22_20_22stock_code_20_22_20_22128162_________________________22" display="128162 - OIL, GEAR, 90W, GL4, 200L DRUM HITACHI " xr:uid="{60877882-0D50-4C61-A8B0-D04BBAFB9751}"/>
    <hyperlink ref="C179" location="pronto___22_u_pronto_data_L01_22_20_22drilldown_22_20_22stock_code_20_22_20_22128162_________________________22" display="128162 - OIL, GEAR, 90W, GL4, 200L DRUM HITACHI " xr:uid="{661C29B9-8A4F-422B-8A9E-25D7DB0B53E1}"/>
    <hyperlink ref="C180" location="pronto___22_u_pronto_data_L01_22_20_22drilldown_22_20_22stock_code_20_22_20_22128162_________________________22" display="128162 - OIL, GEAR, 90W, GL4, 200L DRUM HITACHI " xr:uid="{7078684C-4B15-456E-B4C1-734665818A51}"/>
    <hyperlink ref="C181" location="pronto___22_u_pronto_data_L01_22_20_22drilldown_22_20_22stock_code_20_22_20_22128162_________________________22" display="128162 - OIL, GEAR, 90W, GL4, 200L DRUM HITACHI " xr:uid="{3B34492D-7AF6-4C94-AA22-A700EF7A47C1}"/>
    <hyperlink ref="C182" location="pronto___22_u_pronto_data_L01_22_20_22drilldown_22_20_22stock_code_20_22_20_22128162_________________________22" display="128162 - OIL, GEAR, 90W, GL4, 200L DRUM HITACHI " xr:uid="{CB1C7969-BF72-4127-B005-33FDA717D251}"/>
    <hyperlink ref="C183" location="pronto___22_u_pronto_data_L01_22_20_22drilldown_22_20_22stock_code_20_22_20_22128162_________________________22" display="128162 - OIL, GEAR, 90W, GL4, 200L DRUM HITACHI " xr:uid="{3A0A1112-EBA8-441B-B7BF-B5104FF10FE6}"/>
    <hyperlink ref="C184" location="pronto___22_u_pronto_data_L01_22_20_22drilldown_22_20_22stock_code_20_22_20_22128162_________________________22" display="128162 - OIL, GEAR, 90W, GL4, 200L DRUM HITACHI " xr:uid="{9B895C53-0856-44B7-85E0-E307DB735478}"/>
    <hyperlink ref="C185" location="pronto___22_u_pronto_data_L01_22_20_22drilldown_22_20_22stock_code_20_22_20_22128162_________________________22" display="128162 - OIL, GEAR, 90W, GL4, 200L DRUM HITACHI " xr:uid="{0AF1994E-189D-4B47-A3EB-B08223EAAF6F}"/>
    <hyperlink ref="C186" location="pronto___22_u_pronto_data_L01_22_20_22drilldown_22_20_22stock_code_20_22_20_22128162_________________________22" display="128162 - OIL, GEAR, 90W, GL4, 200L DRUM HITACHI " xr:uid="{F2B977FA-0843-4809-A52A-3BC3D28495B9}"/>
    <hyperlink ref="C187" location="pronto___22_u_pronto_data_L01_22_20_22drilldown_22_20_22stock_code_20_22_20_22128162_________________________22" display="128162 - OIL, GEAR, 90W, GL4, 200L DRUM HITACHI " xr:uid="{73CCD031-FBE2-42F2-8E1C-4552996EC515}"/>
    <hyperlink ref="C188" location="pronto___22_u_pronto_data_L01_22_20_22drilldown_22_20_22stock_code_20_22_20_22128162_________________________22" display="128162 - OIL, GEAR, 90W, GL4, 200L DRUM HITACHI " xr:uid="{5544E80A-2920-40C2-A860-8744C63E99FD}"/>
    <hyperlink ref="C189" location="pronto___22_u_pronto_data_L01_22_20_22drilldown_22_20_22stock_code_20_22_20_22128162_________________________22" display="128162 - OIL, GEAR, 90W, GL4, 200L DRUM HITACHI " xr:uid="{FB28F114-390A-483D-AA54-FF520ACF3C0A}"/>
    <hyperlink ref="C190" location="pronto___22_u_pronto_data_L01_22_20_22drilldown_22_20_22stock_code_20_22_20_22128162_________________________22" display="128162 - OIL, GEAR, 90W, GL4, 200L DRUM HITACHI " xr:uid="{49A2563C-63E6-4AE4-9183-ED3BA978B527}"/>
    <hyperlink ref="C191" location="pronto___22_u_pronto_data_L01_22_20_22drilldown_22_20_22stock_code_20_22_20_22128162_________________________22" display="128162 - OIL, GEAR, 90W, GL4, 200L DRUM HITACHI " xr:uid="{B453C938-31EA-48A1-A954-472048A6E5CE}"/>
    <hyperlink ref="C192" location="pronto___22_u_pronto_data_L01_22_20_22drilldown_22_20_22stock_code_20_22_20_22128162_________________________22" display="128162 - OIL, GEAR, 90W, GL4, 200L DRUM HITACHI " xr:uid="{F1D6BFC0-F1AD-44A5-B08C-7428C2954050}"/>
    <hyperlink ref="C193" location="pronto___22_u_pronto_data_L01_22_20_22drilldown_22_20_22stock_code_20_22_20_22128162_________________________22" display="128162 - OIL, GEAR, 90W, GL4, 200L DRUM HITACHI " xr:uid="{D83DD574-A9DB-49B7-91D7-6785E67B2612}"/>
    <hyperlink ref="C194" location="pronto___22_u_pronto_data_L01_22_20_22drilldown_22_20_22stock_code_20_22_20_22128162_________________________22" display="128162 - OIL, GEAR, 90W, GL4, 200L DRUM HITACHI " xr:uid="{A4875D99-7055-4DD1-B81A-4FBA0FE2354D}"/>
    <hyperlink ref="C173" location="pronto___22_u_pronto_data_L01_22_20_22drilldown_22_20_22stock_code_20_22_20_22128187_________________________22" display="128187 - OIL, AIR COMPRESSOR, CORENA S3 R68, 20L PAIL SUIT OLD PSA COMPRESS, 55CM001" xr:uid="{A4FEB4A7-F6CC-4CE1-BED6-22F27DAE1944}"/>
    <hyperlink ref="C170" location="pronto___22_u_pronto_data_L01_22_20_22drilldown_22_20_22stock_code_20_22_20_22133120_________________________22" display="133120 - GREASE, COUPLING, LONG TERM, FALK 934510, BUCKET/15.8KG " xr:uid="{CF2F1232-BDCA-4989-B92A-28632CEB395B}"/>
    <hyperlink ref="C171" location="pronto___22_u_pronto_data_L01_22_20_22drilldown_22_20_22stock_code_20_22_20_22133120_________________________22" display="133120 - GREASE, COUPLING, LONG TERM, FALK 934510, BUCKET/15.8KG " xr:uid="{22C5D4D2-A91A-4FCF-BDCA-48FFF2246A24}"/>
    <hyperlink ref="C172" location="pronto___22_u_pronto_data_L01_22_20_22drilldown_22_20_22stock_code_20_22_20_22133120_________________________22" display="133120 - GREASE, COUPLING, LONG TERM, FALK 934510, BUCKET/15.8KG " xr:uid="{AFAB4B69-C24D-4DFD-9A11-F2F324993D10}"/>
    <hyperlink ref="C169" location="pronto___22_u_pronto_data_L01_22_20_22drilldown_22_20_22stock_code_20_22_20_22135647_________________________22" display="135647 - OIL, 15L DRUM  SUIT COMPAIR L90" xr:uid="{1990186E-CEE7-4066-BC70-96278D251ED5}"/>
    <hyperlink ref="C166" location="pronto___22_u_pronto_data_L01_22_20_22drilldown_22_20_22stock_code_20_22_20_22136048_________________________22" display="136048 - OIL, GEAR, OMALA, S2 GX 460, IBC 1000L " xr:uid="{00835B2C-B1D5-4DB5-ADAB-E7FD48C6EAA6}"/>
    <hyperlink ref="C167" location="pronto___22_u_pronto_data_L01_22_20_22drilldown_22_20_22stock_code_20_22_20_22136048_________________________22" display="136048 - OIL, GEAR, OMALA, S2 GX 460, IBC 1000L " xr:uid="{9E4C8209-201C-4B4F-A409-B4924021E663}"/>
    <hyperlink ref="C168" location="pronto___22_u_pronto_data_L01_22_20_22drilldown_22_20_22stock_code_20_22_20_22136048_________________________22" display="136048 - OIL, GEAR, OMALA, S2 GX 460, IBC 1000L " xr:uid="{D6CEE23A-B7D6-4508-AF3B-E45CD51DC099}"/>
    <hyperlink ref="C152" location="pronto___22_u_pronto_data_L01_22_20_22drilldown_22_20_22stock_code_20_22_20_22140200_________________________22" display="140200 - GREASE, GADUS S4, OGFP, 180KG  " xr:uid="{FA0DE2A6-ECB4-4CE5-B045-3D1ABD954DDE}"/>
    <hyperlink ref="C153" location="pronto___22_u_pronto_data_L01_22_20_22drilldown_22_20_22stock_code_20_22_20_22140200_________________________22" display="140200 - GREASE, GADUS S4, OGFP, 180KG  " xr:uid="{9F94AEA9-6FF4-4359-9088-C015F4F762E8}"/>
    <hyperlink ref="C154" location="pronto___22_u_pronto_data_L01_22_20_22drilldown_22_20_22stock_code_20_22_20_22140200_________________________22" display="140200 - GREASE, GADUS S4, OGFP, 180KG  " xr:uid="{25361828-16B3-4FF2-9472-9B2F1D5183A2}"/>
    <hyperlink ref="C155" location="pronto___22_u_pronto_data_L01_22_20_22drilldown_22_20_22stock_code_20_22_20_22140200_________________________22" display="140200 - GREASE, GADUS S4, OGFP, 180KG  " xr:uid="{318B56F2-ECE6-4CD5-9349-459E3D243AA3}"/>
    <hyperlink ref="C156" location="pronto___22_u_pronto_data_L01_22_20_22drilldown_22_20_22stock_code_20_22_20_22140200_________________________22" display="140200 - GREASE, GADUS S4, OGFP, 180KG  " xr:uid="{FEC05C08-7170-438C-86AC-92B8DF64153A}"/>
    <hyperlink ref="C157" location="pronto___22_u_pronto_data_L01_22_20_22drilldown_22_20_22stock_code_20_22_20_22140200_________________________22" display="140200 - GREASE, GADUS S4, OGFP, 180KG  " xr:uid="{5255B3F7-844B-4B28-B7A1-6E2275EAF54B}"/>
    <hyperlink ref="C158" location="pronto___22_u_pronto_data_L01_22_20_22drilldown_22_20_22stock_code_20_22_20_22140200_________________________22" display="140200 - GREASE, GADUS S4, OGFP, 180KG  " xr:uid="{9D682C33-F80F-42BA-910F-6A764DA7B85A}"/>
    <hyperlink ref="C159" location="pronto___22_u_pronto_data_L01_22_20_22drilldown_22_20_22stock_code_20_22_20_22140200_________________________22" display="140200 - GREASE, GADUS S4, OGFP, 180KG  " xr:uid="{E0FD7310-8B3C-4FB9-A624-95AAB6109F01}"/>
    <hyperlink ref="C160" location="pronto___22_u_pronto_data_L01_22_20_22drilldown_22_20_22stock_code_20_22_20_22140200_________________________22" display="140200 - GREASE, GADUS S4, OGFP, 180KG  " xr:uid="{DCF30DF2-A614-4A61-9ACB-E68496B831DE}"/>
    <hyperlink ref="C161" location="pronto___22_u_pronto_data_L01_22_20_22drilldown_22_20_22stock_code_20_22_20_22140200_________________________22" display="140200 - GREASE, GADUS S4, OGFP, 180KG  " xr:uid="{50963640-E81C-42D8-A063-B8B1907CE2D7}"/>
    <hyperlink ref="C162" location="pronto___22_u_pronto_data_L01_22_20_22drilldown_22_20_22stock_code_20_22_20_22140200_________________________22" display="140200 - GREASE, GADUS S4, OGFP, 180KG  " xr:uid="{771FB894-6B89-4CB1-B41E-3336FA7FDBE5}"/>
    <hyperlink ref="C163" location="pronto___22_u_pronto_data_L01_22_20_22drilldown_22_20_22stock_code_20_22_20_22140200_________________________22" display="140200 - GREASE, GADUS S4, OGFP, 180KG  " xr:uid="{1B13711C-19C6-45E7-B013-CBBB0341B98B}"/>
    <hyperlink ref="C164" location="pronto___22_u_pronto_data_L01_22_20_22drilldown_22_20_22stock_code_20_22_20_22140200_________________________22" display="140200 - GREASE, GADUS S4, OGFP, 180KG  " xr:uid="{0BC5D178-97AB-4C6D-A9BB-B0DA4947F2B2}"/>
    <hyperlink ref="C165" location="pronto___22_u_pronto_data_L01_22_20_22drilldown_22_20_22stock_code_20_22_20_22140200_________________________22" display="140200 - GREASE, GADUS S4, OGFP, 180KG  " xr:uid="{716CBBE9-056C-449E-99D7-2C8B84BB751D}"/>
    <hyperlink ref="C121" location="pronto___22_u_pronto_data_L01_22_20_22drilldown_22_20_22stock_code_20_22_20_22140233_________________________22" display="140233 - REFILL CARTRIDGE, C/W BAT S3 T100 GADUS 250CC PERMA STAR, AUTO LUBRICATOR," xr:uid="{580AF633-8425-4757-9F1B-05D12ACC5448}"/>
    <hyperlink ref="C122" location="pronto___22_u_pronto_data_L01_22_20_22drilldown_22_20_22stock_code_20_22_20_22140233_________________________22" display="140233 - REFILL CARTRIDGE, C/W BAT S3 T100 GADUS 250CC PERMA STAR, AUTO LUBRICATOR," xr:uid="{AB7FC8AA-965A-43BE-8FA8-0C9E79516424}"/>
    <hyperlink ref="C123" location="pronto___22_u_pronto_data_L01_22_20_22drilldown_22_20_22stock_code_20_22_20_22140233_________________________22" display="140233 - REFILL CARTRIDGE, C/W BAT S3 T100 GADUS 250CC PERMA STAR, AUTO LUBRICATOR," xr:uid="{1801E646-4521-4625-9E53-0AF4725C3C18}"/>
    <hyperlink ref="C124" location="pronto___22_u_pronto_data_L01_22_20_22drilldown_22_20_22stock_code_20_22_20_22140233_________________________22" display="140233 - REFILL CARTRIDGE, C/W BAT S3 T100 GADUS 250CC PERMA STAR, AUTO LUBRICATOR," xr:uid="{922BD307-8A74-4B99-A1C3-E55927D6EBC9}"/>
    <hyperlink ref="C125" location="pronto___22_u_pronto_data_L01_22_20_22drilldown_22_20_22stock_code_20_22_20_22140233_________________________22" display="140233 - REFILL CARTRIDGE, C/W BAT S3 T100 GADUS 250CC PERMA STAR, AUTO LUBRICATOR," xr:uid="{2667180E-55F7-4755-9780-EA8767BABB5F}"/>
    <hyperlink ref="C126" location="pronto___22_u_pronto_data_L01_22_20_22drilldown_22_20_22stock_code_20_22_20_22140233_________________________22" display="140233 - REFILL CARTRIDGE, C/W BAT S3 T100 GADUS 250CC PERMA STAR, AUTO LUBRICATOR," xr:uid="{ABE2CD18-774F-427E-B747-6DC7180E6FC8}"/>
    <hyperlink ref="C127" location="pronto___22_u_pronto_data_L01_22_20_22drilldown_22_20_22stock_code_20_22_20_22140233_________________________22" display="140233 - REFILL CARTRIDGE, C/W BAT S3 T100 GADUS 250CC PERMA STAR, AUTO LUBRICATOR," xr:uid="{D6A72143-933C-4999-AA38-E99199EBC09A}"/>
    <hyperlink ref="C128" location="pronto___22_u_pronto_data_L01_22_20_22drilldown_22_20_22stock_code_20_22_20_22140233_________________________22" display="140233 - REFILL CARTRIDGE, C/W BAT S3 T100 GADUS 250CC PERMA STAR, AUTO LUBRICATOR," xr:uid="{746D7463-0062-4267-B7B3-6DF241491AB7}"/>
    <hyperlink ref="C129" location="pronto___22_u_pronto_data_L01_22_20_22drilldown_22_20_22stock_code_20_22_20_22140233_________________________22" display="140233 - REFILL CARTRIDGE, C/W BAT S3 T100 GADUS 250CC PERMA STAR, AUTO LUBRICATOR," xr:uid="{1836C4AD-46CC-4C6C-B3A5-99DDEC108E34}"/>
    <hyperlink ref="C130" location="pronto___22_u_pronto_data_L01_22_20_22drilldown_22_20_22stock_code_20_22_20_22140233_________________________22" display="140233 - REFILL CARTRIDGE, C/W BAT S3 T100 GADUS 250CC PERMA STAR, AUTO LUBRICATOR," xr:uid="{1D64DCB0-3F8F-4E35-90F0-FEAA955848C0}"/>
    <hyperlink ref="C131" location="pronto___22_u_pronto_data_L01_22_20_22drilldown_22_20_22stock_code_20_22_20_22140233_________________________22" display="140233 - REFILL CARTRIDGE, C/W BAT S3 T100 GADUS 250CC PERMA STAR, AUTO LUBRICATOR," xr:uid="{0D02A49B-374D-4934-8F3A-5B734D0826A0}"/>
    <hyperlink ref="C132" location="pronto___22_u_pronto_data_L01_22_20_22drilldown_22_20_22stock_code_20_22_20_22140233_________________________22" display="140233 - REFILL CARTRIDGE, C/W BAT S3 T100 GADUS 250CC PERMA STAR, AUTO LUBRICATOR," xr:uid="{566F207B-88E2-47EA-A5EC-2FCCE1EFE6C1}"/>
    <hyperlink ref="C133" location="pronto___22_u_pronto_data_L01_22_20_22drilldown_22_20_22stock_code_20_22_20_22140233_________________________22" display="140233 - REFILL CARTRIDGE, C/W BAT S3 T100 GADUS 250CC PERMA STAR, AUTO LUBRICATOR," xr:uid="{554522BC-FE38-4F58-B1F2-9A3F9DC567A8}"/>
    <hyperlink ref="C134" location="pronto___22_u_pronto_data_L01_22_20_22drilldown_22_20_22stock_code_20_22_20_22140233_________________________22" display="140233 - REFILL CARTRIDGE, C/W BAT S3 T100 GADUS 250CC PERMA STAR, AUTO LUBRICATOR," xr:uid="{8444673A-3BDF-43EB-A3FE-370DCC2CD4B5}"/>
    <hyperlink ref="C135" location="pronto___22_u_pronto_data_L01_22_20_22drilldown_22_20_22stock_code_20_22_20_22140233_________________________22" display="140233 - REFILL CARTRIDGE, C/W BAT S3 T100 GADUS 250CC PERMA STAR, AUTO LUBRICATOR," xr:uid="{04AAAF51-E1F7-47B6-8AAA-653E2C222B4B}"/>
    <hyperlink ref="C136" location="pronto___22_u_pronto_data_L01_22_20_22drilldown_22_20_22stock_code_20_22_20_22140233_________________________22" display="140233 - REFILL CARTRIDGE, C/W BAT S3 T100 GADUS 250CC PERMA STAR, AUTO LUBRICATOR," xr:uid="{B6401F8A-9D6E-4FBA-9457-8D301AF33487}"/>
    <hyperlink ref="C137" location="pronto___22_u_pronto_data_L01_22_20_22drilldown_22_20_22stock_code_20_22_20_22140233_________________________22" display="140233 - REFILL CARTRIDGE, C/W BAT S3 T100 GADUS 250CC PERMA STAR, AUTO LUBRICATOR," xr:uid="{E5F937F5-5626-4110-8A48-4D694D46A533}"/>
    <hyperlink ref="C138" location="pronto___22_u_pronto_data_L01_22_20_22drilldown_22_20_22stock_code_20_22_20_22140233_________________________22" display="140233 - REFILL CARTRIDGE, C/W BAT S3 T100 GADUS 250CC PERMA STAR, AUTO LUBRICATOR," xr:uid="{8C463E36-55AA-487B-B9FA-29870BABC6B6}"/>
    <hyperlink ref="C139" location="pronto___22_u_pronto_data_L01_22_20_22drilldown_22_20_22stock_code_20_22_20_22140233_________________________22" display="140233 - REFILL CARTRIDGE, C/W BAT S3 T100 GADUS 250CC PERMA STAR, AUTO LUBRICATOR," xr:uid="{CE2188E8-004C-4797-BC89-2368A41B79DC}"/>
    <hyperlink ref="C140" location="pronto___22_u_pronto_data_L01_22_20_22drilldown_22_20_22stock_code_20_22_20_22140233_________________________22" display="140233 - REFILL CARTRIDGE, C/W BAT S3 T100 GADUS 250CC PERMA STAR, AUTO LUBRICATOR," xr:uid="{AA2A978E-AA93-4215-B617-478114B30439}"/>
    <hyperlink ref="C141" location="pronto___22_u_pronto_data_L01_22_20_22drilldown_22_20_22stock_code_20_22_20_22140233_________________________22" display="140233 - REFILL CARTRIDGE, C/W BAT S3 T100 GADUS 250CC PERMA STAR, AUTO LUBRICATOR," xr:uid="{32FCE7A3-1141-40E7-970D-3BD5300BF439}"/>
    <hyperlink ref="C142" location="pronto___22_u_pronto_data_L01_22_20_22drilldown_22_20_22stock_code_20_22_20_22140233_________________________22" display="140233 - REFILL CARTRIDGE, C/W BAT S3 T100 GADUS 250CC PERMA STAR, AUTO LUBRICATOR," xr:uid="{8BCC748A-2677-479F-BA9C-E33C9313C4E1}"/>
    <hyperlink ref="C143" location="pronto___22_u_pronto_data_L01_22_20_22drilldown_22_20_22stock_code_20_22_20_22140233_________________________22" display="140233 - REFILL CARTRIDGE, C/W BAT S3 T100 GADUS 250CC PERMA STAR, AUTO LUBRICATOR," xr:uid="{84BB26B0-7CE8-4E09-9FED-CC3E6FFD7563}"/>
    <hyperlink ref="C144" location="pronto___22_u_pronto_data_L01_22_20_22drilldown_22_20_22stock_code_20_22_20_22140233_________________________22" display="140233 - REFILL CARTRIDGE, C/W BAT S3 T100 GADUS 250CC PERMA STAR, AUTO LUBRICATOR," xr:uid="{48C29B58-44A6-443D-81CA-22E0D76DBC6D}"/>
    <hyperlink ref="C145" location="pronto___22_u_pronto_data_L01_22_20_22drilldown_22_20_22stock_code_20_22_20_22140233_________________________22" display="140233 - REFILL CARTRIDGE, C/W BAT S3 T100 GADUS 250CC PERMA STAR, AUTO LUBRICATOR," xr:uid="{A8C3ABA8-917B-47AA-BBF2-0D1C78B53257}"/>
    <hyperlink ref="C146" location="pronto___22_u_pronto_data_L01_22_20_22drilldown_22_20_22stock_code_20_22_20_22140233_________________________22" display="140233 - REFILL CARTRIDGE, C/W BAT S3 T100 GADUS 250CC PERMA STAR, AUTO LUBRICATOR," xr:uid="{4EB9ADC2-A1F5-4D8E-8716-CF9629827E5C}"/>
    <hyperlink ref="C147" location="pronto___22_u_pronto_data_L01_22_20_22drilldown_22_20_22stock_code_20_22_20_22140233_________________________22" display="140233 - REFILL CARTRIDGE, C/W BAT S3 T100 GADUS 250CC PERMA STAR, AUTO LUBRICATOR," xr:uid="{9728EE7C-D153-4B59-B092-4BD66D53D1F6}"/>
    <hyperlink ref="C148" location="pronto___22_u_pronto_data_L01_22_20_22drilldown_22_20_22stock_code_20_22_20_22140233_________________________22" display="140233 - REFILL CARTRIDGE, C/W BAT S3 T100 GADUS 250CC PERMA STAR, AUTO LUBRICATOR," xr:uid="{56C813E8-60D8-46BC-9CF0-540444AC1367}"/>
    <hyperlink ref="C149" location="pronto___22_u_pronto_data_L01_22_20_22drilldown_22_20_22stock_code_20_22_20_22140233_________________________22" display="140233 - REFILL CARTRIDGE, C/W BAT S3 T100 GADUS 250CC PERMA STAR, AUTO LUBRICATOR," xr:uid="{862FBCBD-AA69-4C05-AF4C-4016403C8426}"/>
    <hyperlink ref="C150" location="pronto___22_u_pronto_data_L01_22_20_22drilldown_22_20_22stock_code_20_22_20_22140233_________________________22" display="140233 - REFILL CARTRIDGE, C/W BAT S3 T100 GADUS 250CC PERMA STAR, AUTO LUBRICATOR," xr:uid="{6339DC79-36DD-4B45-8F18-1A344EB3DC78}"/>
    <hyperlink ref="C151" location="pronto___22_u_pronto_data_L01_22_20_22drilldown_22_20_22stock_code_20_22_20_22140233_________________________22" display="140233 - REFILL CARTRIDGE, C/W BAT S3 T100 GADUS 250CC PERMA STAR, AUTO LUBRICATOR," xr:uid="{F4ABFB78-2216-42B4-AFAA-41738996A2E8}"/>
    <hyperlink ref="C101" location="pronto___22_u_pronto_data_L01_22_20_22drilldown_22_20_22stock_code_20_22_20_22140261_________________________22" display="140261 - GREASE, GADUS, S3 V460DM 2 HOPPER, RED ROCKET, 1000KG " xr:uid="{18DD6552-F870-4AC0-AF93-EFED51015B15}"/>
    <hyperlink ref="C102" location="pronto___22_u_pronto_data_L01_22_20_22drilldown_22_20_22stock_code_20_22_20_22140261_________________________22" display="140261 - GREASE, GADUS, S3 V460DM 2 HOPPER, RED ROCKET, 1000KG " xr:uid="{D0C6F3A3-E1AA-46D5-B857-42868770004F}"/>
    <hyperlink ref="C103" location="pronto___22_u_pronto_data_L01_22_20_22drilldown_22_20_22stock_code_20_22_20_22140261_________________________22" display="140261 - GREASE, GADUS, S3 V460DM 2 HOPPER, RED ROCKET, 1000KG " xr:uid="{19F87F5A-D539-4AB4-8510-B0E07C90E5DD}"/>
    <hyperlink ref="C104" location="pronto___22_u_pronto_data_L01_22_20_22drilldown_22_20_22stock_code_20_22_20_22140261_________________________22" display="140261 - GREASE, GADUS, S3 V460DM 2 HOPPER, RED ROCKET, 1000KG " xr:uid="{143CD450-63DE-4457-8A47-E9FC5BD0B903}"/>
    <hyperlink ref="C105" location="pronto___22_u_pronto_data_L01_22_20_22drilldown_22_20_22stock_code_20_22_20_22140261_________________________22" display="140261 - GREASE, GADUS, S3 V460DM 2 HOPPER, RED ROCKET, 1000KG " xr:uid="{DD1DC605-86AF-4C64-B399-609B85D70B8B}"/>
    <hyperlink ref="C106" location="pronto___22_u_pronto_data_L01_22_20_22drilldown_22_20_22stock_code_20_22_20_22140261_________________________22" display="140261 - GREASE, GADUS, S3 V460DM 2 HOPPER, RED ROCKET, 1000KG " xr:uid="{5A486C49-B136-45F0-AE56-CEF4F272BE7B}"/>
    <hyperlink ref="C107" location="pronto___22_u_pronto_data_L01_22_20_22drilldown_22_20_22stock_code_20_22_20_22140261_________________________22" display="140261 - GREASE, GADUS, S3 V460DM 2 HOPPER, RED ROCKET, 1000KG " xr:uid="{FF9E7861-DFC6-4225-B563-CE31E404DB85}"/>
    <hyperlink ref="C108" location="pronto___22_u_pronto_data_L01_22_20_22drilldown_22_20_22stock_code_20_22_20_22140261_________________________22" display="140261 - GREASE, GADUS, S3 V460DM 2 HOPPER, RED ROCKET, 1000KG " xr:uid="{F46054C3-5A20-4AE4-8520-906B5C1AAC01}"/>
    <hyperlink ref="C109" location="pronto___22_u_pronto_data_L01_22_20_22drilldown_22_20_22stock_code_20_22_20_22140261_________________________22" display="140261 - GREASE, GADUS, S3 V460DM 2 HOPPER, RED ROCKET, 1000KG " xr:uid="{AB1FFFFA-06EA-4486-A636-7E0441F58FF7}"/>
    <hyperlink ref="C110" location="pronto___22_u_pronto_data_L01_22_20_22drilldown_22_20_22stock_code_20_22_20_22140261_________________________22" display="140261 - GREASE, GADUS, S3 V460DM 2 HOPPER, RED ROCKET, 1000KG " xr:uid="{47D945B2-D4C3-4C29-BA38-42261C7ED94A}"/>
    <hyperlink ref="C111" location="pronto___22_u_pronto_data_L01_22_20_22drilldown_22_20_22stock_code_20_22_20_22140261_________________________22" display="140261 - GREASE, GADUS, S3 V460DM 2 HOPPER, RED ROCKET, 1000KG " xr:uid="{5117667B-2E26-454B-B041-19BF9357B3D5}"/>
    <hyperlink ref="C112" location="pronto___22_u_pronto_data_L01_22_20_22drilldown_22_20_22stock_code_20_22_20_22140261_________________________22" display="140261 - GREASE, GADUS, S3 V460DM 2 HOPPER, RED ROCKET, 1000KG " xr:uid="{0BCBDBAE-D4FA-46AF-99BC-DDA61D2E8EA9}"/>
    <hyperlink ref="C113" location="pronto___22_u_pronto_data_L01_22_20_22drilldown_22_20_22stock_code_20_22_20_22140261_________________________22" display="140261 - GREASE, GADUS, S3 V460DM 2 HOPPER, RED ROCKET, 1000KG " xr:uid="{854EDA30-8411-4399-A469-9B6891EF2D99}"/>
    <hyperlink ref="C114" location="pronto___22_u_pronto_data_L01_22_20_22drilldown_22_20_22stock_code_20_22_20_22140261_________________________22" display="140261 - GREASE, GADUS, S3 V460DM 2 HOPPER, RED ROCKET, 1000KG " xr:uid="{EB2E2F5C-8496-42FE-B300-8DD9A594E61F}"/>
    <hyperlink ref="C115" location="pronto___22_u_pronto_data_L01_22_20_22drilldown_22_20_22stock_code_20_22_20_22140261_________________________22" display="140261 - GREASE, GADUS, S3 V460DM 2 HOPPER, RED ROCKET, 1000KG " xr:uid="{FB18364A-7715-4F65-A9F8-570406BFF4DD}"/>
    <hyperlink ref="C116" location="pronto___22_u_pronto_data_L01_22_20_22drilldown_22_20_22stock_code_20_22_20_22140261_________________________22" display="140261 - GREASE, GADUS, S3 V460DM 2 HOPPER, RED ROCKET, 1000KG " xr:uid="{6F0A017A-4C25-464B-8F88-AC10D2DDED0D}"/>
    <hyperlink ref="C117" location="pronto___22_u_pronto_data_L01_22_20_22drilldown_22_20_22stock_code_20_22_20_22140261_________________________22" display="140261 - GREASE, GADUS, S3 V460DM 2 HOPPER, RED ROCKET, 1000KG " xr:uid="{16689232-55C8-4DA7-BD39-6EB28A6F1DEE}"/>
    <hyperlink ref="C118" location="pronto___22_u_pronto_data_L01_22_20_22drilldown_22_20_22stock_code_20_22_20_22140261_________________________22" display="140261 - GREASE, GADUS, S3 V460DM 2 HOPPER, RED ROCKET, 1000KG " xr:uid="{8DF68624-D1AC-483D-AF11-E1D5A03959E2}"/>
    <hyperlink ref="C119" location="pronto___22_u_pronto_data_L01_22_20_22drilldown_22_20_22stock_code_20_22_20_22140261_________________________22" display="140261 - GREASE, GADUS, S3 V460DM 2 HOPPER, RED ROCKET, 1000KG " xr:uid="{AE33EB77-612B-4685-99E9-E33F84F143BF}"/>
    <hyperlink ref="C120" location="pronto___22_u_pronto_data_L01_22_20_22drilldown_22_20_22stock_code_20_22_20_22140261_________________________22" display="140261 - GREASE, GADUS, S3 V460DM 2 HOPPER, RED ROCKET, 1000KG " xr:uid="{0EC66994-CEFD-465A-8F39-8139597496F9}"/>
    <hyperlink ref="C100" location="pronto___22_u_pronto_data_L01_22_20_22drilldown_22_20_22stock_code_20_22_20_22140286_________________________22" display="140286 - OIL, INSULATING, ELEC DIALA S4 ZX-1 TRANSFORMER 209L DRUM " xr:uid="{9293EB86-54D6-4501-8B1E-373C28541A7F}"/>
    <hyperlink ref="C93" location="pronto___22_u_pronto_data_L01_22_20_22drilldown_22_20_22stock_code_20_22_20_22140463_________________________22" display="140463 - REFILL CARTRIDGE, S3 V220C 2 GADUS, 500CC, PERMA STAR AUTO LUBRICATOR" xr:uid="{700A4366-CB65-447D-840A-12323589F835}"/>
    <hyperlink ref="C94" location="pronto___22_u_pronto_data_L01_22_20_22drilldown_22_20_22stock_code_20_22_20_22140463_________________________22" display="140463 - REFILL CARTRIDGE, S3 V220C 2 GADUS, 500CC, PERMA STAR AUTO LUBRICATOR" xr:uid="{C3C37E15-3B2D-4588-9056-73425FE61F3D}"/>
    <hyperlink ref="C95" location="pronto___22_u_pronto_data_L01_22_20_22drilldown_22_20_22stock_code_20_22_20_22140463_________________________22" display="140463 - REFILL CARTRIDGE, S3 V220C 2 GADUS, 500CC, PERMA STAR AUTO LUBRICATOR" xr:uid="{7161E8EC-A8C4-4CA4-8C87-4155A43B95FC}"/>
    <hyperlink ref="C96" location="pronto___22_u_pronto_data_L01_22_20_22drilldown_22_20_22stock_code_20_22_20_22140463_________________________22" display="140463 - REFILL CARTRIDGE, S3 V220C 2 GADUS, 500CC, PERMA STAR AUTO LUBRICATOR" xr:uid="{F2AA7FED-B031-43D7-BC92-575E901A7372}"/>
    <hyperlink ref="C97" location="pronto___22_u_pronto_data_L01_22_20_22drilldown_22_20_22stock_code_20_22_20_22140463_________________________22" display="140463 - REFILL CARTRIDGE, S3 V220C 2 GADUS, 500CC, PERMA STAR AUTO LUBRICATOR" xr:uid="{9B956EBC-589A-40FF-B9D1-C6CF7CDFC1AB}"/>
    <hyperlink ref="C98" location="pronto___22_u_pronto_data_L01_22_20_22drilldown_22_20_22stock_code_20_22_20_22140463_________________________22" display="140463 - REFILL CARTRIDGE, S3 V220C 2 GADUS, 500CC, PERMA STAR AUTO LUBRICATOR" xr:uid="{CF60E99C-AEFA-46CB-BF10-6A44E5A18F54}"/>
    <hyperlink ref="C99" location="pronto___22_u_pronto_data_L01_22_20_22drilldown_22_20_22stock_code_20_22_20_22140463_________________________22" display="140463 - REFILL CARTRIDGE, S3 V220C 2 GADUS, 500CC, PERMA STAR AUTO LUBRICATOR" xr:uid="{A3F21B55-874B-40E1-9FEF-DDD197E96689}"/>
    <hyperlink ref="C73" location="pronto___22_u_pronto_data_L01_22_20_22drilldown_22_20_22stock_code_20_22_20_22140502_________________________22" display="140502 - OIL, RIMULA R4MV 15W40 CK4 LOW ASH, BULK, 25,000L TANK" xr:uid="{02096288-B7FC-45E4-9D3A-1371841E2594}"/>
    <hyperlink ref="C74" location="pronto___22_u_pronto_data_L01_22_20_22drilldown_22_20_22stock_code_20_22_20_22140502_________________________22" display="140502 - OIL, RIMULA R4MV 15W40 CK4 LOW ASH, BULK, 25,000L TANK" xr:uid="{57C9FA42-B820-4961-8843-321F852D9347}"/>
    <hyperlink ref="C75" location="pronto___22_u_pronto_data_L01_22_20_22drilldown_22_20_22stock_code_20_22_20_22140502_________________________22" display="140502 - OIL, RIMULA R4MV 15W40 CK4 LOW ASH, BULK, 25,000L TANK" xr:uid="{B99B74CA-1105-4D5B-9655-4125E10D8C27}"/>
    <hyperlink ref="C76" location="pronto___22_u_pronto_data_L01_22_20_22drilldown_22_20_22stock_code_20_22_20_22140502_________________________22" display="140502 - OIL, RIMULA R4MV 15W40 CK4 LOW ASH, BULK, 25,000L TANK" xr:uid="{89585D49-5A9D-41D8-9BE1-EA1F6B62D907}"/>
    <hyperlink ref="C77" location="pronto___22_u_pronto_data_L01_22_20_22drilldown_22_20_22stock_code_20_22_20_22140502_________________________22" display="140502 - OIL, RIMULA R4MV 15W40 CK4 LOW ASH, BULK, 25,000L TANK" xr:uid="{7EBCB405-6294-4301-BA1E-B9197417A694}"/>
    <hyperlink ref="C78" location="pronto___22_u_pronto_data_L01_22_20_22drilldown_22_20_22stock_code_20_22_20_22140502_________________________22" display="140502 - OIL, RIMULA R4MV 15W40 CK4 LOW ASH, BULK, 25,000L TANK" xr:uid="{0963825A-E8AA-43D9-8CB6-D8ABBCB63089}"/>
    <hyperlink ref="C79" location="pronto___22_u_pronto_data_L01_22_20_22drilldown_22_20_22stock_code_20_22_20_22140502_________________________22" display="140502 - OIL, RIMULA R4MV 15W40 CK4 LOW ASH, BULK, 25,000L TANK" xr:uid="{DF4567E3-554C-4290-BD59-6F50E2B773A2}"/>
    <hyperlink ref="C80" location="pronto___22_u_pronto_data_L01_22_20_22drilldown_22_20_22stock_code_20_22_20_22140502_________________________22" display="140502 - OIL, RIMULA R4MV 15W40 CK4 LOW ASH, BULK, 25,000L TANK" xr:uid="{A816E873-FBD3-4AD7-8D8A-27816356BAC3}"/>
    <hyperlink ref="C81" location="pronto___22_u_pronto_data_L01_22_20_22drilldown_22_20_22stock_code_20_22_20_22140502_________________________22" display="140502 - OIL, RIMULA R4MV 15W40 CK4 LOW ASH, BULK, 25,000L TANK" xr:uid="{7DD2D40B-8513-47A0-BF21-28E3DB5C490A}"/>
    <hyperlink ref="C82" location="pronto___22_u_pronto_data_L01_22_20_22drilldown_22_20_22stock_code_20_22_20_22140502_________________________22" display="140502 - OIL, RIMULA R4MV 15W40 CK4 LOW ASH, BULK, 25,000L TANK" xr:uid="{631A402E-50E1-4FEF-95AF-FAA292F55BB1}"/>
    <hyperlink ref="C83" location="pronto___22_u_pronto_data_L01_22_20_22drilldown_22_20_22stock_code_20_22_20_22140502_________________________22" display="140502 - OIL, RIMULA R4MV 15W40 CK4 LOW ASH, BULK, 25,000L TANK" xr:uid="{8B2B8B0E-1096-4425-A759-15D897032E76}"/>
    <hyperlink ref="C84" location="pronto___22_u_pronto_data_L01_22_20_22drilldown_22_20_22stock_code_20_22_20_22140502_________________________22" display="140502 - OIL, RIMULA R4MV 15W40 CK4 LOW ASH, BULK, 25,000L TANK" xr:uid="{2C0107CB-92F0-405F-940D-424496D2E87B}"/>
    <hyperlink ref="C85" location="pronto___22_u_pronto_data_L01_22_20_22drilldown_22_20_22stock_code_20_22_20_22140502_________________________22" display="140502 - OIL, RIMULA R4MV 15W40 CK4 LOW ASH, BULK, 25,000L TANK" xr:uid="{B7985505-277A-4868-A85C-4927895D67BC}"/>
    <hyperlink ref="C86" location="pronto___22_u_pronto_data_L01_22_20_22drilldown_22_20_22stock_code_20_22_20_22140502_________________________22" display="140502 - OIL, RIMULA R4MV 15W40 CK4 LOW ASH, BULK, 25,000L TANK" xr:uid="{E5A79339-F236-456A-BE8E-A945FB68B89E}"/>
    <hyperlink ref="C87" location="pronto___22_u_pronto_data_L01_22_20_22drilldown_22_20_22stock_code_20_22_20_22140502_________________________22" display="140502 - OIL, RIMULA R4MV 15W40 CK4 LOW ASH, BULK, 25,000L TANK" xr:uid="{EDFB835D-F39C-41B7-B952-858008E01EF3}"/>
    <hyperlink ref="C88" location="pronto___22_u_pronto_data_L01_22_20_22drilldown_22_20_22stock_code_20_22_20_22140502_________________________22" display="140502 - OIL, RIMULA R4MV 15W40 CK4 LOW ASH, BULK, 25,000L TANK" xr:uid="{1FF7FC36-9DF2-4204-8ACB-A63F65778074}"/>
    <hyperlink ref="C89" location="pronto___22_u_pronto_data_L01_22_20_22drilldown_22_20_22stock_code_20_22_20_22140502_________________________22" display="140502 - OIL, RIMULA R4MV 15W40 CK4 LOW ASH, BULK, 25,000L TANK" xr:uid="{9D775A22-BF62-44E6-B00B-67DD87D78574}"/>
    <hyperlink ref="C90" location="pronto___22_u_pronto_data_L01_22_20_22drilldown_22_20_22stock_code_20_22_20_22140502_________________________22" display="140502 - OIL, RIMULA R4MV 15W40 CK4 LOW ASH, BULK, 25,000L TANK" xr:uid="{C9D00305-BC71-4835-9C1F-ED7BDB7E51BB}"/>
    <hyperlink ref="C91" location="pronto___22_u_pronto_data_L01_22_20_22drilldown_22_20_22stock_code_20_22_20_22140502_________________________22" display="140502 - OIL, RIMULA R4MV 15W40 CK4 LOW ASH, BULK, 25,000L TANK" xr:uid="{5D7C8161-F53F-413F-98B4-5434C081E465}"/>
    <hyperlink ref="C92" location="pronto___22_u_pronto_data_L01_22_20_22drilldown_22_20_22stock_code_20_22_20_22140502_________________________22" display="140502 - OIL, RIMULA R4MV 15W40 CK4 LOW ASH, BULK, 25,000L TANK" xr:uid="{3D4C044E-2A07-4C51-99EE-0410826F610A}"/>
    <hyperlink ref="C71" location="pronto___22_u_pronto_data_L01_22_20_22drilldown_22_20_22stock_code_20_22_20_22140661_________________________22" display="140661 - COOLANT, LONGLIFE, 20L,  " xr:uid="{2BB48638-1F15-4ACD-A4BB-FE99A7FD080F}"/>
    <hyperlink ref="C72" location="pronto___22_u_pronto_data_L01_22_20_22drilldown_22_20_22stock_code_20_22_20_22140661_________________________22" display="140661 - COOLANT, LONGLIFE, 20L,  " xr:uid="{CE561D65-91E7-4F14-A46B-0D0377806DB1}"/>
    <hyperlink ref="C68" location="pronto___22_u_pronto_data_L01_22_20_22drilldown_22_20_22stock_code_20_22_20_22140767_________________________22" display="140767 - OIL, HYDRAULIC, TURBO T 68, 1000L IBC " xr:uid="{53753175-FDFE-43A0-B6F1-F6E87DFF2D71}"/>
    <hyperlink ref="C69" location="pronto___22_u_pronto_data_L01_22_20_22drilldown_22_20_22stock_code_20_22_20_22140767_________________________22" display="140767 - OIL, HYDRAULIC, TURBO T 68, 1000L IBC " xr:uid="{C8EA845F-40DE-4E5B-83D5-48ABD45D8AF4}"/>
    <hyperlink ref="C70" location="pronto___22_u_pronto_data_L01_22_20_22drilldown_22_20_22stock_code_20_22_20_22140767_________________________22" display="140767 - OIL, HYDRAULIC, TURBO T 68, 1000L IBC " xr:uid="{37176C0B-0AA2-4F7F-8C2D-B31571E44496}"/>
    <hyperlink ref="C61" location="pronto___22_u_pronto_data_L01_22_20_22drilldown_22_20_22stock_code_20_22_20_22140909_________________________22" display="140909 - GREASE, CEPLATTYN GT 10, 190KG MET " xr:uid="{6946FE14-316B-4BC1-9088-9E333D61ACB6}"/>
    <hyperlink ref="C62" location="pronto___22_u_pronto_data_L01_22_20_22drilldown_22_20_22stock_code_20_22_20_22140909_________________________22" display="140909 - GREASE, CEPLATTYN GT 10, 190KG MET " xr:uid="{3F1FDA14-EC25-4AB4-807C-DFDFF657B92B}"/>
    <hyperlink ref="C63" location="pronto___22_u_pronto_data_L01_22_20_22drilldown_22_20_22stock_code_20_22_20_22140909_________________________22" display="140909 - GREASE, CEPLATTYN GT 10, 190KG MET " xr:uid="{5A6BFF45-7D55-40C8-A11A-B15A661082B2}"/>
    <hyperlink ref="C64" location="pronto___22_u_pronto_data_L01_22_20_22drilldown_22_20_22stock_code_20_22_20_22140909_________________________22" display="140909 - GREASE, CEPLATTYN GT 10, 190KG MET " xr:uid="{19C6A9A6-A9E4-47F6-94B5-C712A5E5F54D}"/>
    <hyperlink ref="C65" location="pronto___22_u_pronto_data_L01_22_20_22drilldown_22_20_22stock_code_20_22_20_22140909_________________________22" display="140909 - GREASE, CEPLATTYN GT 10, 190KG MET " xr:uid="{5DED6502-C074-4830-B02D-0523D501AFD0}"/>
    <hyperlink ref="C66" location="pronto___22_u_pronto_data_L01_22_20_22drilldown_22_20_22stock_code_20_22_20_22140909_________________________22" display="140909 - GREASE, CEPLATTYN GT 10, 190KG MET " xr:uid="{599FCD04-D2F3-47BF-B2D1-616626179E26}"/>
    <hyperlink ref="C67" location="pronto___22_u_pronto_data_L01_22_20_22drilldown_22_20_22stock_code_20_22_20_22140909_________________________22" display="140909 - GREASE, CEPLATTYN GT 10, 190KG MET " xr:uid="{333B06B7-D636-4FB9-9F66-1053CE06A2E0}"/>
    <hyperlink ref="C54" location="pronto___22_u_pronto_data_L01_22_20_22drilldown_22_20_22stock_code_20_22_20_22900351_________________________22" display="900351 - GREASE EXPOSED GEAR GADUS S2 OG 80 IBC- K RED ROCKET " xr:uid="{6F25F11A-758C-4827-AE5F-A0D3D4C388E6}"/>
    <hyperlink ref="C55" location="pronto___22_u_pronto_data_L01_22_20_22drilldown_22_20_22stock_code_20_22_20_22900351_________________________22" display="900351 - GREASE EXPOSED GEAR GADUS S2 OG 80 IBC- K RED ROCKET " xr:uid="{FC3D3496-4575-431D-B284-DB22DA0CA84C}"/>
    <hyperlink ref="C56" location="pronto___22_u_pronto_data_L01_22_20_22drilldown_22_20_22stock_code_20_22_20_22900351_________________________22" display="900351 - GREASE EXPOSED GEAR GADUS S2 OG 80 IBC- K RED ROCKET " xr:uid="{61286BC6-3480-4A2D-9651-F2EDE4CBA630}"/>
    <hyperlink ref="C57" location="pronto___22_u_pronto_data_L01_22_20_22drilldown_22_20_22stock_code_20_22_20_22900351_________________________22" display="900351 - GREASE EXPOSED GEAR GADUS S2 OG 80 IBC- K RED ROCKET " xr:uid="{7E7C1D4F-7C3C-4A15-A3D7-471FF6C236E3}"/>
    <hyperlink ref="C58" location="pronto___22_u_pronto_data_L01_22_20_22drilldown_22_20_22stock_code_20_22_20_22900351_________________________22" display="900351 - GREASE EXPOSED GEAR GADUS S2 OG 80 IBC- K RED ROCKET " xr:uid="{2BBFA814-5F97-4056-8612-A8F2446B7C0F}"/>
    <hyperlink ref="C59" location="pronto___22_u_pronto_data_L01_22_20_22drilldown_22_20_22stock_code_20_22_20_22900351_________________________22" display="900351 - GREASE EXPOSED GEAR GADUS S2 OG 80 IBC- K RED ROCKET " xr:uid="{D412D675-07A6-470A-A558-845F2E1C6FFF}"/>
    <hyperlink ref="C60" location="pronto___22_u_pronto_data_L01_22_20_22drilldown_22_20_22stock_code_20_22_20_22900351_________________________22" display="900351 - GREASE EXPOSED GEAR GADUS S2 OG 80 IBC- K RED ROCKET " xr:uid="{FAADFAD4-D4A5-432B-9BA4-3427521C37AB}"/>
    <hyperlink ref="C1781" location="RANGE!pronto___22_u_pronto_data_L01_22_20_22drilldown_22_20_22stock_code_20_22_20_22140865_________________________22" display="140865 - SALT, 20KG ULTRAPURE PDV  " xr:uid="{D5A04DA5-825E-4D20-A9C0-BDED90376F3F}"/>
    <hyperlink ref="C1782" location="RANGE!pronto___22_u_pronto_data_L01_22_20_22drilldown_22_20_22stock_code_20_22_20_22140865_________________________22" display="140865 - SALT, 20KG ULTRAPURE PDV  " xr:uid="{08F015D1-AD74-4EDA-A7FA-7995ACCBB5A6}"/>
    <hyperlink ref="C1783" location="RANGE!pronto___22_u_pronto_data_L01_22_20_22drilldown_22_20_22stock_code_20_22_20_22140865_________________________22" display="140865 - SALT, 20KG ULTRAPURE PDV  " xr:uid="{0FE036B0-514D-4938-8E70-2170073AE2F6}"/>
    <hyperlink ref="C1784" location="RANGE!pronto___22_u_pronto_data_L01_22_20_22drilldown_22_20_22stock_code_20_22_20_22140865_________________________22" display="140865 - SALT, 20KG ULTRAPURE PDV  " xr:uid="{8AAED251-ABD8-45D7-82D2-8DE9C830128C}"/>
  </hyperlinks>
  <pageMargins left="0.7" right="0.7" top="0.75" bottom="0.75" header="0.3" footer="0.3"/>
  <legacyDrawing r:id="rId2"/>
  <tableParts count="1">
    <tablePart r:id="rId3"/>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771A-64C1-4883-AA49-015E13B85781}">
  <sheetPr codeName="Sheet2">
    <tabColor rgb="FF92D050"/>
  </sheetPr>
  <dimension ref="A3:R124"/>
  <sheetViews>
    <sheetView zoomScale="85" zoomScaleNormal="85" workbookViewId="0">
      <selection activeCell="E5" sqref="E5:O6"/>
    </sheetView>
  </sheetViews>
  <sheetFormatPr defaultColWidth="9.28515625" defaultRowHeight="15" customHeight="1"/>
  <cols>
    <col min="1" max="1" width="2.7109375" style="130" customWidth="1"/>
    <col min="2" max="2" width="2.7109375" style="1" customWidth="1"/>
    <col min="3" max="3" width="30.7109375" style="1" customWidth="1"/>
    <col min="4" max="4" width="35.28515625" style="1" customWidth="1"/>
    <col min="5" max="5" width="15.7109375" style="1" customWidth="1"/>
    <col min="6" max="6" width="2.7109375" style="1" customWidth="1"/>
    <col min="7" max="12" width="15.7109375" style="1" customWidth="1"/>
    <col min="13" max="13" width="1.7109375" style="1" customWidth="1"/>
    <col min="14" max="15" width="11.7109375" style="1" customWidth="1"/>
    <col min="16" max="16" width="1.7109375" style="1" customWidth="1"/>
    <col min="17" max="17" width="25.7109375" style="1" customWidth="1"/>
    <col min="18" max="18" width="11" style="1" customWidth="1"/>
    <col min="19" max="20" width="2.7109375" style="1" customWidth="1"/>
    <col min="21" max="16384" width="9.28515625" style="1"/>
  </cols>
  <sheetData>
    <row r="3" spans="3:18" ht="23.25">
      <c r="C3" s="16" t="s">
        <v>9</v>
      </c>
      <c r="D3" s="17"/>
      <c r="E3" s="18" t="s">
        <v>2520</v>
      </c>
      <c r="F3" s="17"/>
      <c r="G3" s="17"/>
      <c r="H3" s="17"/>
      <c r="I3" s="17"/>
      <c r="J3" s="17"/>
      <c r="K3" s="17"/>
      <c r="L3" s="17"/>
      <c r="M3" s="17"/>
      <c r="N3" s="17"/>
      <c r="O3" s="17"/>
      <c r="P3" s="17"/>
      <c r="Q3" s="197" t="s">
        <v>1753</v>
      </c>
      <c r="R3" s="198">
        <v>2</v>
      </c>
    </row>
    <row r="4" spans="3:18" ht="23.25">
      <c r="C4" s="16" t="s">
        <v>11</v>
      </c>
      <c r="D4" s="17"/>
      <c r="E4" s="18" t="s">
        <v>2521</v>
      </c>
      <c r="F4" s="17"/>
      <c r="G4" s="17"/>
      <c r="H4" s="17"/>
      <c r="I4" s="17"/>
      <c r="J4" s="17"/>
      <c r="K4" s="17"/>
      <c r="L4" s="17"/>
      <c r="M4" s="17"/>
      <c r="N4" s="17"/>
      <c r="O4" s="17"/>
      <c r="P4" s="17"/>
      <c r="Q4" s="197" t="s">
        <v>2522</v>
      </c>
      <c r="R4" s="198">
        <v>10</v>
      </c>
    </row>
    <row r="5" spans="3:18" ht="81.75" customHeight="1">
      <c r="C5" s="17"/>
      <c r="D5" s="17"/>
      <c r="E5" s="1034" t="s">
        <v>2523</v>
      </c>
      <c r="F5" s="1035"/>
      <c r="G5" s="1035"/>
      <c r="H5" s="1035"/>
      <c r="I5" s="1035"/>
      <c r="J5" s="1035"/>
      <c r="K5" s="1035"/>
      <c r="L5" s="1035"/>
      <c r="M5" s="1035"/>
      <c r="N5" s="1035"/>
      <c r="O5" s="1036"/>
      <c r="P5" s="211"/>
      <c r="Q5" s="211"/>
      <c r="R5" s="211"/>
    </row>
    <row r="6" spans="3:18" ht="61.5" customHeight="1">
      <c r="C6" s="20" t="s">
        <v>38</v>
      </c>
      <c r="D6" s="17"/>
      <c r="E6" s="1039"/>
      <c r="F6" s="1040"/>
      <c r="G6" s="1006"/>
      <c r="H6" s="1006"/>
      <c r="I6" s="1006"/>
      <c r="J6" s="1006"/>
      <c r="K6" s="1006"/>
      <c r="L6" s="1006"/>
      <c r="M6" s="1006"/>
      <c r="N6" s="1006"/>
      <c r="O6" s="1038"/>
      <c r="P6" s="17"/>
      <c r="Q6" s="17"/>
      <c r="R6" s="17"/>
    </row>
    <row r="7" spans="3:18" ht="15" customHeight="1">
      <c r="C7" s="17"/>
      <c r="D7" s="17"/>
      <c r="E7" s="32" t="s">
        <v>689</v>
      </c>
      <c r="F7" s="17"/>
      <c r="G7" s="1089" t="s">
        <v>2524</v>
      </c>
      <c r="H7" s="1090"/>
      <c r="I7" s="1090"/>
      <c r="J7" s="1090"/>
      <c r="K7" s="1090"/>
      <c r="L7" s="1090"/>
      <c r="M7" s="1090"/>
      <c r="N7" s="1090"/>
      <c r="O7" s="1091"/>
      <c r="P7" s="17"/>
      <c r="Q7" s="17"/>
      <c r="R7" s="17"/>
    </row>
    <row r="8" spans="3:18" ht="20.25">
      <c r="C8" s="52" t="s">
        <v>2525</v>
      </c>
      <c r="D8" s="17"/>
      <c r="E8" s="17"/>
      <c r="F8" s="17"/>
      <c r="G8" s="17"/>
      <c r="H8" s="17"/>
      <c r="I8" s="17"/>
      <c r="J8" s="17"/>
      <c r="K8" s="17"/>
      <c r="L8" s="17"/>
      <c r="M8" s="17"/>
      <c r="N8" s="17"/>
      <c r="O8" s="17"/>
      <c r="P8" s="17"/>
      <c r="Q8" s="17"/>
      <c r="R8" s="17"/>
    </row>
    <row r="9" spans="3:18">
      <c r="C9" s="17"/>
      <c r="D9" s="17"/>
      <c r="E9" s="17"/>
      <c r="F9" s="17"/>
      <c r="G9" s="1008" t="s">
        <v>2526</v>
      </c>
      <c r="H9" s="1009"/>
      <c r="I9" s="1009"/>
      <c r="J9" s="1009"/>
      <c r="K9" s="1009"/>
      <c r="L9" s="1010"/>
      <c r="M9" s="17"/>
      <c r="N9" s="17"/>
      <c r="O9" s="17"/>
      <c r="P9" s="17"/>
      <c r="Q9" s="1008" t="s">
        <v>2527</v>
      </c>
      <c r="R9" s="1010"/>
    </row>
    <row r="10" spans="3:18" ht="51">
      <c r="C10" s="103" t="s">
        <v>2528</v>
      </c>
      <c r="D10" s="103" t="s">
        <v>2529</v>
      </c>
      <c r="E10" s="103" t="s">
        <v>2530</v>
      </c>
      <c r="F10" s="17"/>
      <c r="G10" s="103" t="s">
        <v>2531</v>
      </c>
      <c r="H10" s="103" t="s">
        <v>2532</v>
      </c>
      <c r="I10" s="103" t="s">
        <v>2533</v>
      </c>
      <c r="J10" s="103" t="s">
        <v>2534</v>
      </c>
      <c r="K10" s="103" t="s">
        <v>2535</v>
      </c>
      <c r="L10" s="103" t="s">
        <v>2536</v>
      </c>
      <c r="M10" s="38"/>
      <c r="N10" s="1008" t="s">
        <v>2537</v>
      </c>
      <c r="O10" s="1010"/>
      <c r="P10" s="38"/>
      <c r="Q10" s="103" t="s">
        <v>2538</v>
      </c>
      <c r="R10" s="103" t="s">
        <v>2539</v>
      </c>
    </row>
    <row r="11" spans="3:18">
      <c r="C11" s="17"/>
      <c r="D11" s="17"/>
      <c r="E11" s="55" t="s">
        <v>2540</v>
      </c>
      <c r="F11" s="17"/>
      <c r="G11" s="109">
        <v>0</v>
      </c>
      <c r="H11" s="109">
        <v>0.3</v>
      </c>
      <c r="I11" s="109">
        <v>0.6</v>
      </c>
      <c r="J11" s="109">
        <v>0.9</v>
      </c>
      <c r="K11" s="109">
        <v>1</v>
      </c>
      <c r="L11" s="110" t="s">
        <v>2541</v>
      </c>
      <c r="M11" s="17"/>
      <c r="N11" s="17"/>
      <c r="O11" s="17"/>
      <c r="P11" s="17"/>
      <c r="Q11" s="17"/>
      <c r="R11" s="17"/>
    </row>
    <row r="12" spans="3:18">
      <c r="C12" s="89" t="s">
        <v>2542</v>
      </c>
      <c r="D12" s="88"/>
      <c r="E12" s="60"/>
      <c r="F12" s="60"/>
      <c r="G12" s="60"/>
      <c r="H12" s="60"/>
      <c r="I12" s="60"/>
      <c r="J12" s="60"/>
      <c r="K12" s="60"/>
      <c r="L12" s="60"/>
      <c r="M12" s="60"/>
      <c r="N12" s="17"/>
      <c r="O12" s="17"/>
      <c r="P12" s="17"/>
      <c r="Q12" s="17"/>
      <c r="R12" s="17"/>
    </row>
    <row r="13" spans="3:18" s="163" customFormat="1" ht="12.75">
      <c r="C13" s="239" t="s">
        <v>2543</v>
      </c>
      <c r="D13" s="331" t="s">
        <v>2544</v>
      </c>
      <c r="E13" s="171">
        <f>SUM(G13:L13)</f>
        <v>5.07</v>
      </c>
      <c r="F13" s="240"/>
      <c r="G13" s="576">
        <v>5.07</v>
      </c>
      <c r="H13" s="576">
        <v>0</v>
      </c>
      <c r="I13" s="576">
        <v>0</v>
      </c>
      <c r="J13" s="576">
        <v>0</v>
      </c>
      <c r="K13" s="576">
        <v>0</v>
      </c>
      <c r="L13" s="576">
        <v>0</v>
      </c>
      <c r="M13" s="240"/>
      <c r="N13" s="1126" t="s">
        <v>2545</v>
      </c>
      <c r="O13" s="1127"/>
      <c r="P13" s="85"/>
      <c r="Q13" s="172" t="s">
        <v>1672</v>
      </c>
      <c r="R13" s="242">
        <v>1</v>
      </c>
    </row>
    <row r="14" spans="3:18" s="163" customFormat="1" ht="12.75">
      <c r="C14" s="243" t="s">
        <v>2543</v>
      </c>
      <c r="D14" s="331" t="s">
        <v>2546</v>
      </c>
      <c r="E14" s="171">
        <f t="shared" ref="E14:E19" si="0">SUM(G14:L14)</f>
        <v>3.36</v>
      </c>
      <c r="F14" s="240"/>
      <c r="G14" s="576">
        <v>0</v>
      </c>
      <c r="H14" s="576">
        <v>0</v>
      </c>
      <c r="I14" s="576">
        <v>0</v>
      </c>
      <c r="J14" s="576">
        <v>3.36</v>
      </c>
      <c r="K14" s="576">
        <v>0</v>
      </c>
      <c r="L14" s="576"/>
      <c r="M14" s="240"/>
      <c r="N14" s="1126" t="s">
        <v>2545</v>
      </c>
      <c r="O14" s="1127"/>
      <c r="P14" s="85"/>
      <c r="Q14" s="172" t="s">
        <v>2547</v>
      </c>
      <c r="R14" s="242">
        <v>1</v>
      </c>
    </row>
    <row r="15" spans="3:18" s="163" customFormat="1" ht="12.75">
      <c r="C15" s="243" t="s">
        <v>2543</v>
      </c>
      <c r="D15" s="331" t="s">
        <v>2548</v>
      </c>
      <c r="E15" s="171">
        <f t="shared" si="0"/>
        <v>11.25</v>
      </c>
      <c r="F15" s="240"/>
      <c r="G15" s="576"/>
      <c r="H15" s="576">
        <v>0</v>
      </c>
      <c r="I15" s="576">
        <v>0</v>
      </c>
      <c r="J15" s="576">
        <v>11.25</v>
      </c>
      <c r="K15" s="576">
        <v>0</v>
      </c>
      <c r="L15" s="576">
        <v>0</v>
      </c>
      <c r="M15" s="240"/>
      <c r="N15" s="1126" t="s">
        <v>2545</v>
      </c>
      <c r="O15" s="1127"/>
      <c r="P15" s="85"/>
      <c r="Q15" s="172" t="s">
        <v>2549</v>
      </c>
      <c r="R15" s="242">
        <v>1</v>
      </c>
    </row>
    <row r="16" spans="3:18" s="163" customFormat="1" ht="12.75">
      <c r="C16" s="243" t="s">
        <v>2543</v>
      </c>
      <c r="D16" s="331" t="s">
        <v>2550</v>
      </c>
      <c r="E16" s="171">
        <f t="shared" si="0"/>
        <v>3.56</v>
      </c>
      <c r="F16" s="240"/>
      <c r="G16" s="576"/>
      <c r="H16" s="576">
        <v>0</v>
      </c>
      <c r="I16" s="576">
        <v>0</v>
      </c>
      <c r="J16" s="576">
        <v>3.56</v>
      </c>
      <c r="K16" s="576">
        <v>0</v>
      </c>
      <c r="L16" s="576"/>
      <c r="M16" s="240"/>
      <c r="N16" s="1126" t="s">
        <v>2545</v>
      </c>
      <c r="O16" s="1127"/>
      <c r="P16" s="85"/>
      <c r="Q16" s="172" t="s">
        <v>2551</v>
      </c>
      <c r="R16" s="242">
        <v>1</v>
      </c>
    </row>
    <row r="17" spans="3:18" s="163" customFormat="1" ht="12.75">
      <c r="C17" s="243" t="s">
        <v>2543</v>
      </c>
      <c r="D17" s="331" t="s">
        <v>2552</v>
      </c>
      <c r="E17" s="171">
        <f t="shared" si="0"/>
        <v>168.54</v>
      </c>
      <c r="F17" s="240"/>
      <c r="G17" s="576">
        <v>153.34</v>
      </c>
      <c r="H17" s="576">
        <v>0</v>
      </c>
      <c r="I17" s="576">
        <v>0</v>
      </c>
      <c r="J17" s="576">
        <v>15.2</v>
      </c>
      <c r="K17" s="576">
        <v>0</v>
      </c>
      <c r="L17" s="576"/>
      <c r="M17" s="240"/>
      <c r="N17" s="1126" t="s">
        <v>2545</v>
      </c>
      <c r="O17" s="1127"/>
      <c r="P17" s="85"/>
      <c r="Q17" s="172" t="s">
        <v>2549</v>
      </c>
      <c r="R17" s="242">
        <v>1</v>
      </c>
    </row>
    <row r="18" spans="3:18" s="163" customFormat="1" ht="12.75">
      <c r="C18" s="243" t="s">
        <v>2543</v>
      </c>
      <c r="D18" s="331" t="s">
        <v>867</v>
      </c>
      <c r="E18" s="171">
        <f t="shared" si="0"/>
        <v>25.03</v>
      </c>
      <c r="F18" s="240"/>
      <c r="G18" s="577">
        <v>25.03</v>
      </c>
      <c r="H18" s="576">
        <v>0</v>
      </c>
      <c r="I18" s="576">
        <v>0</v>
      </c>
      <c r="J18" s="576">
        <v>0</v>
      </c>
      <c r="K18" s="576">
        <v>0</v>
      </c>
      <c r="L18" s="576"/>
      <c r="M18" s="240"/>
      <c r="N18" s="1126" t="s">
        <v>2545</v>
      </c>
      <c r="O18" s="1127"/>
      <c r="P18" s="85"/>
      <c r="Q18" s="172" t="s">
        <v>2547</v>
      </c>
      <c r="R18" s="242">
        <v>1</v>
      </c>
    </row>
    <row r="19" spans="3:18" s="208" customFormat="1" ht="12.75">
      <c r="C19" s="1128" t="s">
        <v>2553</v>
      </c>
      <c r="D19" s="1129"/>
      <c r="E19" s="204">
        <f t="shared" si="0"/>
        <v>216.81</v>
      </c>
      <c r="F19" s="205"/>
      <c r="G19" s="204">
        <f>SUM(G13:G18)</f>
        <v>183.44</v>
      </c>
      <c r="H19" s="204">
        <f t="shared" ref="H19:L19" si="1">SUM(H13:H18)</f>
        <v>0</v>
      </c>
      <c r="I19" s="204">
        <f t="shared" si="1"/>
        <v>0</v>
      </c>
      <c r="J19" s="204">
        <f t="shared" si="1"/>
        <v>33.369999999999997</v>
      </c>
      <c r="K19" s="204">
        <f t="shared" si="1"/>
        <v>0</v>
      </c>
      <c r="L19" s="204">
        <f t="shared" si="1"/>
        <v>0</v>
      </c>
      <c r="M19" s="205"/>
      <c r="N19" s="1130" t="s">
        <v>2545</v>
      </c>
      <c r="O19" s="1131"/>
      <c r="P19" s="207"/>
      <c r="Q19" s="201" t="s">
        <v>1716</v>
      </c>
      <c r="R19" s="202">
        <v>1</v>
      </c>
    </row>
    <row r="20" spans="3:18" s="163" customFormat="1" ht="12.75">
      <c r="C20" s="85"/>
      <c r="D20" s="85"/>
      <c r="E20" s="152"/>
      <c r="F20" s="85"/>
      <c r="G20" s="244"/>
      <c r="H20" s="244"/>
      <c r="I20" s="244"/>
      <c r="J20" s="244"/>
      <c r="K20" s="244"/>
      <c r="L20" s="245"/>
      <c r="M20" s="85"/>
      <c r="N20" s="85"/>
      <c r="O20" s="85"/>
      <c r="P20" s="85"/>
      <c r="Q20" s="85"/>
      <c r="R20" s="85"/>
    </row>
    <row r="21" spans="3:18" s="163" customFormat="1" ht="12.75">
      <c r="C21" s="239" t="s">
        <v>2554</v>
      </c>
      <c r="D21" s="193" t="s">
        <v>1490</v>
      </c>
      <c r="E21" s="171">
        <f t="shared" ref="E21:E24" si="2">SUM(G21:L21)</f>
        <v>27.89</v>
      </c>
      <c r="F21" s="240"/>
      <c r="G21" s="576">
        <v>27.89</v>
      </c>
      <c r="H21" s="576">
        <v>0</v>
      </c>
      <c r="I21" s="576">
        <v>0</v>
      </c>
      <c r="J21" s="576">
        <v>0</v>
      </c>
      <c r="K21" s="576">
        <v>0</v>
      </c>
      <c r="L21" s="576">
        <v>0</v>
      </c>
      <c r="M21" s="240"/>
      <c r="N21" s="1126" t="s">
        <v>2555</v>
      </c>
      <c r="O21" s="1127"/>
      <c r="P21" s="85"/>
      <c r="Q21" s="172" t="s">
        <v>2556</v>
      </c>
      <c r="R21" s="242">
        <v>1</v>
      </c>
    </row>
    <row r="22" spans="3:18" s="163" customFormat="1" ht="12.75">
      <c r="C22" s="239" t="s">
        <v>2554</v>
      </c>
      <c r="D22" s="193" t="s">
        <v>2557</v>
      </c>
      <c r="E22" s="171">
        <f t="shared" si="2"/>
        <v>2.48</v>
      </c>
      <c r="F22" s="240"/>
      <c r="G22" s="576">
        <v>0</v>
      </c>
      <c r="H22" s="576">
        <v>0</v>
      </c>
      <c r="I22" s="576">
        <v>0</v>
      </c>
      <c r="J22" s="576">
        <v>0</v>
      </c>
      <c r="K22" s="576">
        <v>0</v>
      </c>
      <c r="L22" s="576">
        <v>2.48</v>
      </c>
      <c r="M22" s="240"/>
      <c r="N22" s="1126" t="s">
        <v>2558</v>
      </c>
      <c r="O22" s="1127"/>
      <c r="P22" s="85"/>
      <c r="Q22" s="172" t="s">
        <v>2558</v>
      </c>
      <c r="R22" s="242">
        <v>0</v>
      </c>
    </row>
    <row r="23" spans="3:18" s="163" customFormat="1" ht="12.75">
      <c r="C23" s="239" t="s">
        <v>2559</v>
      </c>
      <c r="D23" s="193" t="s">
        <v>2560</v>
      </c>
      <c r="E23" s="171">
        <f t="shared" si="2"/>
        <v>36.58</v>
      </c>
      <c r="F23" s="240"/>
      <c r="G23" s="576">
        <v>36.58</v>
      </c>
      <c r="H23" s="576">
        <v>0</v>
      </c>
      <c r="I23" s="576">
        <v>0</v>
      </c>
      <c r="J23" s="576">
        <v>0</v>
      </c>
      <c r="K23" s="576">
        <v>0</v>
      </c>
      <c r="L23" s="576">
        <v>0</v>
      </c>
      <c r="M23" s="240"/>
      <c r="N23" s="1126" t="s">
        <v>2555</v>
      </c>
      <c r="O23" s="1127"/>
      <c r="P23" s="85"/>
      <c r="Q23" s="172" t="s">
        <v>2556</v>
      </c>
      <c r="R23" s="242">
        <v>1</v>
      </c>
    </row>
    <row r="24" spans="3:18" s="208" customFormat="1" ht="12.75">
      <c r="C24" s="1132" t="s">
        <v>2561</v>
      </c>
      <c r="D24" s="1132"/>
      <c r="E24" s="204">
        <f t="shared" si="2"/>
        <v>66.95</v>
      </c>
      <c r="F24" s="205"/>
      <c r="G24" s="204">
        <f>SUM(G21:G23)</f>
        <v>64.47</v>
      </c>
      <c r="H24" s="204">
        <f t="shared" ref="H24:L24" si="3">SUM(H21:H23)</f>
        <v>0</v>
      </c>
      <c r="I24" s="204">
        <f t="shared" si="3"/>
        <v>0</v>
      </c>
      <c r="J24" s="204">
        <f t="shared" si="3"/>
        <v>0</v>
      </c>
      <c r="K24" s="204">
        <f t="shared" si="3"/>
        <v>0</v>
      </c>
      <c r="L24" s="204">
        <f t="shared" si="3"/>
        <v>2.48</v>
      </c>
      <c r="M24" s="205"/>
      <c r="N24" s="1133" t="s">
        <v>2555</v>
      </c>
      <c r="O24" s="1134"/>
      <c r="P24" s="207"/>
      <c r="Q24" s="201" t="s">
        <v>2556</v>
      </c>
      <c r="R24" s="202">
        <v>1</v>
      </c>
    </row>
    <row r="25" spans="3:18" s="163" customFormat="1" ht="12.75">
      <c r="C25" s="85"/>
      <c r="D25" s="85"/>
      <c r="E25" s="152"/>
      <c r="F25" s="85"/>
      <c r="G25" s="244"/>
      <c r="H25" s="244"/>
      <c r="I25" s="244"/>
      <c r="J25" s="244"/>
      <c r="K25" s="244"/>
      <c r="L25" s="245"/>
      <c r="M25" s="85"/>
      <c r="N25" s="85"/>
      <c r="O25" s="85"/>
      <c r="P25" s="85"/>
      <c r="Q25" s="85"/>
      <c r="R25" s="85"/>
    </row>
    <row r="26" spans="3:18" s="163" customFormat="1" ht="12.75">
      <c r="C26" s="239" t="s">
        <v>2562</v>
      </c>
      <c r="D26" s="193" t="s">
        <v>2563</v>
      </c>
      <c r="E26" s="171">
        <f t="shared" ref="E26:E30" si="4">SUM(G26:L26)</f>
        <v>8.16</v>
      </c>
      <c r="F26" s="240"/>
      <c r="G26" s="576">
        <v>8.16</v>
      </c>
      <c r="H26" s="576">
        <v>0</v>
      </c>
      <c r="I26" s="576">
        <v>0</v>
      </c>
      <c r="J26" s="576">
        <v>0</v>
      </c>
      <c r="K26" s="576">
        <v>0</v>
      </c>
      <c r="L26" s="576">
        <v>0</v>
      </c>
      <c r="M26" s="240"/>
      <c r="N26" s="1136" t="s">
        <v>2545</v>
      </c>
      <c r="O26" s="1136"/>
      <c r="P26" s="85"/>
      <c r="Q26" s="172" t="s">
        <v>2556</v>
      </c>
      <c r="R26" s="246">
        <v>1</v>
      </c>
    </row>
    <row r="27" spans="3:18" s="163" customFormat="1" ht="12.75">
      <c r="C27" s="243" t="s">
        <v>2564</v>
      </c>
      <c r="D27" s="193" t="s">
        <v>2565</v>
      </c>
      <c r="E27" s="171">
        <f t="shared" si="4"/>
        <v>18.04</v>
      </c>
      <c r="F27" s="240"/>
      <c r="G27" s="576">
        <v>18.04</v>
      </c>
      <c r="H27" s="576">
        <v>0</v>
      </c>
      <c r="I27" s="576">
        <v>0</v>
      </c>
      <c r="J27" s="576">
        <v>0</v>
      </c>
      <c r="K27" s="576">
        <v>0</v>
      </c>
      <c r="L27" s="576"/>
      <c r="M27" s="240"/>
      <c r="N27" s="1126" t="s">
        <v>2545</v>
      </c>
      <c r="O27" s="1127"/>
      <c r="P27" s="85"/>
      <c r="Q27" s="172" t="s">
        <v>2556</v>
      </c>
      <c r="R27" s="242">
        <v>1</v>
      </c>
    </row>
    <row r="28" spans="3:18" s="163" customFormat="1" ht="12.75">
      <c r="C28" s="239" t="s">
        <v>2566</v>
      </c>
      <c r="D28" s="193" t="s">
        <v>2567</v>
      </c>
      <c r="E28" s="171">
        <f t="shared" si="4"/>
        <v>6.62</v>
      </c>
      <c r="F28" s="240"/>
      <c r="G28" s="576">
        <v>6.62</v>
      </c>
      <c r="H28" s="576">
        <v>0</v>
      </c>
      <c r="I28" s="576">
        <v>0</v>
      </c>
      <c r="J28" s="576">
        <v>0</v>
      </c>
      <c r="K28" s="576">
        <v>0</v>
      </c>
      <c r="L28" s="576">
        <v>0</v>
      </c>
      <c r="M28" s="240"/>
      <c r="N28" s="1135" t="s">
        <v>2545</v>
      </c>
      <c r="O28" s="1135"/>
      <c r="P28" s="85"/>
      <c r="Q28" s="172" t="s">
        <v>1709</v>
      </c>
      <c r="R28" s="242">
        <v>1</v>
      </c>
    </row>
    <row r="29" spans="3:18" s="163" customFormat="1" ht="12.75">
      <c r="C29" s="239" t="s">
        <v>2564</v>
      </c>
      <c r="D29" s="193" t="s">
        <v>2568</v>
      </c>
      <c r="E29" s="171">
        <f>SUM(G29:L29)</f>
        <v>5.07</v>
      </c>
      <c r="F29" s="240"/>
      <c r="G29" s="576">
        <v>5.07</v>
      </c>
      <c r="H29" s="576">
        <v>0</v>
      </c>
      <c r="I29" s="576">
        <v>0</v>
      </c>
      <c r="J29" s="576"/>
      <c r="K29" s="576">
        <v>0</v>
      </c>
      <c r="L29" s="576">
        <v>0</v>
      </c>
      <c r="M29" s="240"/>
      <c r="N29" s="1135" t="s">
        <v>2545</v>
      </c>
      <c r="O29" s="1135"/>
      <c r="P29" s="85"/>
      <c r="Q29" s="172" t="s">
        <v>2556</v>
      </c>
      <c r="R29" s="242">
        <v>1</v>
      </c>
    </row>
    <row r="30" spans="3:18" s="208" customFormat="1" ht="12.75">
      <c r="C30" s="1128" t="s">
        <v>2569</v>
      </c>
      <c r="D30" s="1129"/>
      <c r="E30" s="204">
        <f t="shared" si="4"/>
        <v>37.89</v>
      </c>
      <c r="F30" s="205"/>
      <c r="G30" s="204">
        <f t="shared" ref="G30:L30" si="5">SUM(G26:G29)</f>
        <v>37.89</v>
      </c>
      <c r="H30" s="204">
        <f t="shared" si="5"/>
        <v>0</v>
      </c>
      <c r="I30" s="204">
        <f t="shared" si="5"/>
        <v>0</v>
      </c>
      <c r="J30" s="204">
        <f t="shared" si="5"/>
        <v>0</v>
      </c>
      <c r="K30" s="204">
        <f t="shared" si="5"/>
        <v>0</v>
      </c>
      <c r="L30" s="204">
        <f t="shared" si="5"/>
        <v>0</v>
      </c>
      <c r="M30" s="205"/>
      <c r="N30" s="1133" t="s">
        <v>2545</v>
      </c>
      <c r="O30" s="1134"/>
      <c r="P30" s="207"/>
      <c r="Q30" s="201" t="s">
        <v>2556</v>
      </c>
      <c r="R30" s="203">
        <v>1</v>
      </c>
    </row>
    <row r="31" spans="3:18" s="163" customFormat="1" ht="12.75">
      <c r="C31" s="85"/>
      <c r="D31" s="85"/>
      <c r="E31" s="152"/>
      <c r="F31" s="85"/>
      <c r="G31" s="244"/>
      <c r="H31" s="244"/>
      <c r="I31" s="244"/>
      <c r="J31" s="244"/>
      <c r="K31" s="244"/>
      <c r="L31" s="245"/>
      <c r="M31" s="85"/>
      <c r="N31" s="85"/>
      <c r="O31" s="85"/>
      <c r="P31" s="85"/>
      <c r="Q31" s="85"/>
      <c r="R31" s="85"/>
    </row>
    <row r="32" spans="3:18" s="163" customFormat="1" ht="12.75">
      <c r="C32" s="239" t="s">
        <v>2564</v>
      </c>
      <c r="D32" s="193" t="s">
        <v>2570</v>
      </c>
      <c r="E32" s="171">
        <f>SUM(G32:L32)</f>
        <v>22.32</v>
      </c>
      <c r="F32" s="240"/>
      <c r="G32" s="576">
        <v>22.32</v>
      </c>
      <c r="H32" s="576">
        <v>0</v>
      </c>
      <c r="I32" s="576">
        <v>0</v>
      </c>
      <c r="J32" s="576">
        <v>0</v>
      </c>
      <c r="K32" s="576">
        <v>0</v>
      </c>
      <c r="L32" s="576"/>
      <c r="M32" s="240"/>
      <c r="N32" s="1126" t="s">
        <v>2555</v>
      </c>
      <c r="O32" s="1127"/>
      <c r="P32" s="85"/>
      <c r="Q32" s="172" t="s">
        <v>2556</v>
      </c>
      <c r="R32" s="242">
        <v>1</v>
      </c>
    </row>
    <row r="33" spans="3:18" s="163" customFormat="1" ht="12.75">
      <c r="C33" s="239" t="s">
        <v>2571</v>
      </c>
      <c r="D33" s="193" t="s">
        <v>2572</v>
      </c>
      <c r="E33" s="171">
        <f>SUM(G33:L33)</f>
        <v>0</v>
      </c>
      <c r="F33" s="240"/>
      <c r="G33" s="576"/>
      <c r="H33" s="576">
        <v>0</v>
      </c>
      <c r="I33" s="576">
        <v>0</v>
      </c>
      <c r="J33" s="576">
        <v>0</v>
      </c>
      <c r="K33" s="576">
        <v>0</v>
      </c>
      <c r="L33" s="576">
        <v>0</v>
      </c>
      <c r="M33" s="240"/>
      <c r="N33" s="1126" t="s">
        <v>2555</v>
      </c>
      <c r="O33" s="1127"/>
      <c r="P33" s="85"/>
      <c r="Q33" s="172" t="s">
        <v>2573</v>
      </c>
      <c r="R33" s="242">
        <v>1</v>
      </c>
    </row>
    <row r="34" spans="3:18" s="163" customFormat="1" ht="12.75">
      <c r="C34" s="239" t="s">
        <v>2571</v>
      </c>
      <c r="D34" s="193" t="s">
        <v>2574</v>
      </c>
      <c r="E34" s="171">
        <f t="shared" ref="E34:E35" si="6">SUM(G34:L34)</f>
        <v>15.86</v>
      </c>
      <c r="F34" s="240"/>
      <c r="G34" s="576">
        <v>15.86</v>
      </c>
      <c r="H34" s="576">
        <v>0</v>
      </c>
      <c r="I34" s="576">
        <v>0</v>
      </c>
      <c r="J34" s="576">
        <v>0</v>
      </c>
      <c r="K34" s="576">
        <v>0</v>
      </c>
      <c r="L34" s="576">
        <v>0</v>
      </c>
      <c r="M34" s="240"/>
      <c r="N34" s="1126" t="s">
        <v>2555</v>
      </c>
      <c r="O34" s="1127"/>
      <c r="P34" s="85"/>
      <c r="Q34" s="172" t="s">
        <v>2573</v>
      </c>
      <c r="R34" s="242">
        <v>1</v>
      </c>
    </row>
    <row r="35" spans="3:18" s="163" customFormat="1" ht="12.75">
      <c r="C35" s="239" t="s">
        <v>2571</v>
      </c>
      <c r="D35" s="193" t="s">
        <v>2575</v>
      </c>
      <c r="E35" s="171">
        <f t="shared" si="6"/>
        <v>16.04</v>
      </c>
      <c r="F35" s="240"/>
      <c r="G35" s="576">
        <v>16.04</v>
      </c>
      <c r="H35" s="576">
        <v>0</v>
      </c>
      <c r="I35" s="576">
        <v>0</v>
      </c>
      <c r="J35" s="576">
        <v>0</v>
      </c>
      <c r="K35" s="576">
        <v>0</v>
      </c>
      <c r="L35" s="576">
        <v>0</v>
      </c>
      <c r="M35" s="240"/>
      <c r="N35" s="1126" t="s">
        <v>2555</v>
      </c>
      <c r="O35" s="1127"/>
      <c r="P35" s="85"/>
      <c r="Q35" s="172" t="s">
        <v>2573</v>
      </c>
      <c r="R35" s="242">
        <v>1</v>
      </c>
    </row>
    <row r="36" spans="3:18" s="208" customFormat="1" ht="12.75">
      <c r="C36" s="1128" t="s">
        <v>2576</v>
      </c>
      <c r="D36" s="1129"/>
      <c r="E36" s="204">
        <f>SUM(G36:L36)</f>
        <v>54.22</v>
      </c>
      <c r="F36" s="205"/>
      <c r="G36" s="204">
        <f>SUM(G32:G35)</f>
        <v>54.22</v>
      </c>
      <c r="H36" s="204">
        <f t="shared" ref="H36:L36" si="7">SUM(H32:H35)</f>
        <v>0</v>
      </c>
      <c r="I36" s="204">
        <f t="shared" si="7"/>
        <v>0</v>
      </c>
      <c r="J36" s="204">
        <f t="shared" si="7"/>
        <v>0</v>
      </c>
      <c r="K36" s="204">
        <f t="shared" si="7"/>
        <v>0</v>
      </c>
      <c r="L36" s="204">
        <f t="shared" si="7"/>
        <v>0</v>
      </c>
      <c r="M36" s="205"/>
      <c r="N36" s="1133" t="s">
        <v>2555</v>
      </c>
      <c r="O36" s="1134"/>
      <c r="P36" s="207"/>
      <c r="Q36" s="201" t="s">
        <v>2556</v>
      </c>
      <c r="R36" s="202">
        <v>1</v>
      </c>
    </row>
    <row r="37" spans="3:18" s="163" customFormat="1" ht="12.75">
      <c r="C37" s="85"/>
      <c r="D37" s="85"/>
      <c r="E37" s="152"/>
      <c r="F37" s="85"/>
      <c r="G37" s="244"/>
      <c r="H37" s="244"/>
      <c r="I37" s="244"/>
      <c r="J37" s="244"/>
      <c r="K37" s="244"/>
      <c r="L37" s="245"/>
      <c r="M37" s="85"/>
      <c r="N37" s="85"/>
      <c r="O37" s="85"/>
      <c r="P37" s="85"/>
      <c r="Q37" s="85"/>
      <c r="R37" s="85"/>
    </row>
    <row r="38" spans="3:18" s="163" customFormat="1" ht="12.75">
      <c r="C38" s="239" t="s">
        <v>2577</v>
      </c>
      <c r="D38" s="193" t="s">
        <v>2578</v>
      </c>
      <c r="E38" s="171">
        <f>SUM(G38:L38)</f>
        <v>65.84</v>
      </c>
      <c r="F38" s="240"/>
      <c r="G38" s="57">
        <v>0</v>
      </c>
      <c r="H38" s="57">
        <v>0</v>
      </c>
      <c r="I38" s="57">
        <v>0</v>
      </c>
      <c r="J38" s="57">
        <v>65.84</v>
      </c>
      <c r="K38" s="57">
        <v>0</v>
      </c>
      <c r="L38" s="57">
        <v>0</v>
      </c>
      <c r="M38" s="240"/>
      <c r="N38" s="1126" t="s">
        <v>2545</v>
      </c>
      <c r="O38" s="1127"/>
      <c r="P38" s="85"/>
      <c r="Q38" s="172" t="s">
        <v>1709</v>
      </c>
      <c r="R38" s="242">
        <v>1</v>
      </c>
    </row>
    <row r="39" spans="3:18" s="163" customFormat="1" ht="12.75">
      <c r="C39" s="239" t="s">
        <v>2577</v>
      </c>
      <c r="D39" s="193" t="s">
        <v>2579</v>
      </c>
      <c r="E39" s="171"/>
      <c r="F39" s="240"/>
      <c r="G39" s="57">
        <v>0</v>
      </c>
      <c r="H39" s="57">
        <v>0</v>
      </c>
      <c r="I39" s="57">
        <v>0</v>
      </c>
      <c r="J39" s="57">
        <v>14.35</v>
      </c>
      <c r="K39" s="57">
        <v>0</v>
      </c>
      <c r="L39" s="57">
        <v>0</v>
      </c>
      <c r="M39" s="240"/>
      <c r="N39" s="1126" t="s">
        <v>2545</v>
      </c>
      <c r="O39" s="1127"/>
      <c r="P39" s="85"/>
      <c r="Q39" s="172"/>
      <c r="R39" s="242"/>
    </row>
    <row r="40" spans="3:18" s="208" customFormat="1" ht="12.75">
      <c r="C40" s="1132" t="s">
        <v>2580</v>
      </c>
      <c r="D40" s="1132"/>
      <c r="E40" s="204">
        <f>SUM(G40:L40)</f>
        <v>65.84</v>
      </c>
      <c r="F40" s="205"/>
      <c r="G40" s="204">
        <f>SUM(G38)</f>
        <v>0</v>
      </c>
      <c r="H40" s="204">
        <f t="shared" ref="H40:L40" si="8">SUM(H38)</f>
        <v>0</v>
      </c>
      <c r="I40" s="204">
        <f t="shared" si="8"/>
        <v>0</v>
      </c>
      <c r="J40" s="204">
        <f t="shared" si="8"/>
        <v>65.84</v>
      </c>
      <c r="K40" s="204">
        <f t="shared" si="8"/>
        <v>0</v>
      </c>
      <c r="L40" s="204">
        <f t="shared" si="8"/>
        <v>0</v>
      </c>
      <c r="M40" s="205"/>
      <c r="N40" s="1137" t="s">
        <v>2545</v>
      </c>
      <c r="O40" s="1137"/>
      <c r="P40" s="207"/>
      <c r="Q40" s="201" t="s">
        <v>1709</v>
      </c>
      <c r="R40" s="202">
        <v>1</v>
      </c>
    </row>
    <row r="41" spans="3:18" s="163" customFormat="1" ht="12.75">
      <c r="C41" s="85"/>
      <c r="D41" s="85"/>
      <c r="E41" s="152"/>
      <c r="F41" s="85"/>
      <c r="G41" s="244"/>
      <c r="H41" s="244"/>
      <c r="I41" s="244"/>
      <c r="J41" s="244"/>
      <c r="K41" s="244"/>
      <c r="L41" s="245"/>
      <c r="M41" s="85"/>
      <c r="N41" s="85"/>
      <c r="O41" s="85"/>
      <c r="P41" s="85"/>
      <c r="Q41" s="85"/>
      <c r="R41" s="85"/>
    </row>
    <row r="42" spans="3:18" s="163" customFormat="1" ht="12.75">
      <c r="C42" s="239" t="s">
        <v>886</v>
      </c>
      <c r="D42" s="193" t="s">
        <v>2581</v>
      </c>
      <c r="E42" s="171">
        <f t="shared" ref="E42:E46" si="9">SUM(G42:L42)</f>
        <v>6.8</v>
      </c>
      <c r="F42" s="240"/>
      <c r="G42" s="576">
        <v>6.8</v>
      </c>
      <c r="H42" s="576">
        <v>0</v>
      </c>
      <c r="I42" s="576">
        <v>0</v>
      </c>
      <c r="J42" s="576">
        <v>0</v>
      </c>
      <c r="K42" s="576">
        <v>0</v>
      </c>
      <c r="L42" s="576">
        <v>0</v>
      </c>
      <c r="M42" s="240"/>
      <c r="N42" s="1126" t="s">
        <v>2545</v>
      </c>
      <c r="O42" s="1127"/>
      <c r="P42" s="85"/>
      <c r="Q42" s="172" t="s">
        <v>1704</v>
      </c>
      <c r="R42" s="242">
        <v>1</v>
      </c>
    </row>
    <row r="43" spans="3:18" s="163" customFormat="1" ht="12.75">
      <c r="C43" s="239" t="s">
        <v>886</v>
      </c>
      <c r="D43" s="193" t="s">
        <v>2582</v>
      </c>
      <c r="E43" s="171">
        <f t="shared" si="9"/>
        <v>13.14</v>
      </c>
      <c r="F43" s="240"/>
      <c r="G43" s="576">
        <v>13.14</v>
      </c>
      <c r="H43" s="576">
        <v>0</v>
      </c>
      <c r="I43" s="576">
        <v>0</v>
      </c>
      <c r="J43" s="576">
        <v>0</v>
      </c>
      <c r="K43" s="576">
        <v>0</v>
      </c>
      <c r="L43" s="576">
        <v>0</v>
      </c>
      <c r="M43" s="240"/>
      <c r="N43" s="1126" t="s">
        <v>2545</v>
      </c>
      <c r="O43" s="1127"/>
      <c r="P43" s="85"/>
      <c r="Q43" s="172" t="s">
        <v>1709</v>
      </c>
      <c r="R43" s="242">
        <v>1</v>
      </c>
    </row>
    <row r="44" spans="3:18" s="163" customFormat="1" ht="12.75">
      <c r="C44" s="243" t="s">
        <v>886</v>
      </c>
      <c r="D44" s="193" t="s">
        <v>2583</v>
      </c>
      <c r="E44" s="171">
        <f t="shared" si="9"/>
        <v>7.95</v>
      </c>
      <c r="F44" s="240"/>
      <c r="G44" s="576">
        <v>0</v>
      </c>
      <c r="H44" s="576">
        <v>0</v>
      </c>
      <c r="I44" s="576">
        <v>0</v>
      </c>
      <c r="J44" s="576">
        <v>7.95</v>
      </c>
      <c r="K44" s="576">
        <v>0</v>
      </c>
      <c r="L44" s="576">
        <v>0</v>
      </c>
      <c r="M44" s="240"/>
      <c r="N44" s="1126" t="s">
        <v>2545</v>
      </c>
      <c r="O44" s="1127"/>
      <c r="P44" s="85"/>
      <c r="Q44" s="172" t="s">
        <v>1709</v>
      </c>
      <c r="R44" s="242">
        <v>1</v>
      </c>
    </row>
    <row r="45" spans="3:18" s="163" customFormat="1" ht="12.75">
      <c r="C45" s="239" t="s">
        <v>886</v>
      </c>
      <c r="D45" s="193" t="s">
        <v>2584</v>
      </c>
      <c r="E45" s="171">
        <f t="shared" si="9"/>
        <v>6.07</v>
      </c>
      <c r="F45" s="240"/>
      <c r="G45" s="576">
        <v>0</v>
      </c>
      <c r="H45" s="576">
        <v>0</v>
      </c>
      <c r="I45" s="576">
        <v>0</v>
      </c>
      <c r="J45" s="576">
        <v>0</v>
      </c>
      <c r="K45" s="576">
        <v>0</v>
      </c>
      <c r="L45" s="576">
        <v>6.07</v>
      </c>
      <c r="M45" s="240"/>
      <c r="N45" s="1126" t="s">
        <v>2545</v>
      </c>
      <c r="O45" s="1127"/>
      <c r="P45" s="85"/>
      <c r="Q45" s="172" t="s">
        <v>1709</v>
      </c>
      <c r="R45" s="246">
        <v>1</v>
      </c>
    </row>
    <row r="46" spans="3:18" s="208" customFormat="1" ht="12.75">
      <c r="C46" s="1132" t="s">
        <v>2585</v>
      </c>
      <c r="D46" s="1132"/>
      <c r="E46" s="204">
        <f t="shared" si="9"/>
        <v>33.96</v>
      </c>
      <c r="F46" s="205"/>
      <c r="G46" s="204">
        <f t="shared" ref="G46:L46" si="10">SUM(G42:G45)</f>
        <v>19.940000000000001</v>
      </c>
      <c r="H46" s="204">
        <f t="shared" si="10"/>
        <v>0</v>
      </c>
      <c r="I46" s="204">
        <f t="shared" si="10"/>
        <v>0</v>
      </c>
      <c r="J46" s="204">
        <f t="shared" si="10"/>
        <v>7.95</v>
      </c>
      <c r="K46" s="204">
        <f t="shared" si="10"/>
        <v>0</v>
      </c>
      <c r="L46" s="204">
        <f t="shared" si="10"/>
        <v>6.07</v>
      </c>
      <c r="M46" s="205"/>
      <c r="N46" s="1137" t="s">
        <v>2545</v>
      </c>
      <c r="O46" s="1137"/>
      <c r="P46" s="207"/>
      <c r="Q46" s="201" t="s">
        <v>1709</v>
      </c>
      <c r="R46" s="202">
        <v>1</v>
      </c>
    </row>
    <row r="47" spans="3:18" s="163" customFormat="1" ht="12.75">
      <c r="C47" s="85"/>
      <c r="D47" s="85"/>
      <c r="E47" s="152"/>
      <c r="F47" s="85"/>
      <c r="G47" s="244"/>
      <c r="H47" s="244"/>
      <c r="I47" s="244"/>
      <c r="J47" s="244"/>
      <c r="K47" s="244"/>
      <c r="L47" s="245"/>
      <c r="M47" s="85"/>
      <c r="N47" s="85"/>
      <c r="O47" s="85"/>
      <c r="P47" s="85"/>
      <c r="Q47" s="85"/>
      <c r="R47" s="85"/>
    </row>
    <row r="48" spans="3:18" s="163" customFormat="1" ht="12.75">
      <c r="C48" s="239" t="s">
        <v>886</v>
      </c>
      <c r="D48" s="193" t="s">
        <v>2586</v>
      </c>
      <c r="E48" s="171">
        <f>SUM(G48:L48)</f>
        <v>103.58</v>
      </c>
      <c r="F48" s="240"/>
      <c r="G48" s="576">
        <v>103.58</v>
      </c>
      <c r="H48" s="57">
        <v>0</v>
      </c>
      <c r="I48" s="57">
        <v>0</v>
      </c>
      <c r="J48" s="57">
        <v>0</v>
      </c>
      <c r="K48" s="57">
        <v>0</v>
      </c>
      <c r="L48" s="57">
        <v>0</v>
      </c>
      <c r="M48" s="240"/>
      <c r="N48" s="1126" t="s">
        <v>2555</v>
      </c>
      <c r="O48" s="1127"/>
      <c r="P48" s="85"/>
      <c r="Q48" s="172" t="s">
        <v>1709</v>
      </c>
      <c r="R48" s="246">
        <v>1</v>
      </c>
    </row>
    <row r="49" spans="3:18" s="208" customFormat="1" ht="12.75">
      <c r="C49" s="1132" t="s">
        <v>2587</v>
      </c>
      <c r="D49" s="1132"/>
      <c r="E49" s="204">
        <f t="shared" ref="E49" si="11">SUM(G49:L49)</f>
        <v>103.58</v>
      </c>
      <c r="F49" s="205"/>
      <c r="G49" s="204">
        <f>SUM(G48)</f>
        <v>103.58</v>
      </c>
      <c r="H49" s="204">
        <f t="shared" ref="H49:L49" si="12">SUM(H48)</f>
        <v>0</v>
      </c>
      <c r="I49" s="204">
        <f t="shared" si="12"/>
        <v>0</v>
      </c>
      <c r="J49" s="204">
        <f t="shared" si="12"/>
        <v>0</v>
      </c>
      <c r="K49" s="204">
        <f t="shared" si="12"/>
        <v>0</v>
      </c>
      <c r="L49" s="204">
        <f t="shared" si="12"/>
        <v>0</v>
      </c>
      <c r="M49" s="205"/>
      <c r="N49" s="1137" t="s">
        <v>2555</v>
      </c>
      <c r="O49" s="1137"/>
      <c r="P49" s="207"/>
      <c r="Q49" s="201" t="s">
        <v>1709</v>
      </c>
      <c r="R49" s="202">
        <v>1</v>
      </c>
    </row>
    <row r="50" spans="3:18" s="163" customFormat="1" ht="12.75">
      <c r="C50" s="85"/>
      <c r="D50" s="85"/>
      <c r="E50" s="152"/>
      <c r="F50" s="85"/>
      <c r="G50" s="244"/>
      <c r="H50" s="244"/>
      <c r="I50" s="244"/>
      <c r="J50" s="244"/>
      <c r="K50" s="244"/>
      <c r="L50" s="245"/>
      <c r="M50" s="85"/>
      <c r="N50" s="85"/>
      <c r="O50" s="85"/>
      <c r="P50" s="85"/>
      <c r="Q50" s="85"/>
      <c r="R50" s="85"/>
    </row>
    <row r="51" spans="3:18" s="163" customFormat="1" ht="12.75">
      <c r="C51" s="239" t="s">
        <v>2588</v>
      </c>
      <c r="D51" s="193" t="s">
        <v>2589</v>
      </c>
      <c r="E51" s="171">
        <f>SUM(G51:L51)</f>
        <v>12.25</v>
      </c>
      <c r="F51" s="240"/>
      <c r="G51" s="57">
        <v>12.25</v>
      </c>
      <c r="H51" s="57">
        <v>0</v>
      </c>
      <c r="I51" s="57">
        <v>0</v>
      </c>
      <c r="J51" s="57">
        <v>0</v>
      </c>
      <c r="K51" s="57">
        <v>0</v>
      </c>
      <c r="L51" s="57">
        <v>0</v>
      </c>
      <c r="M51" s="240"/>
      <c r="N51" s="1136" t="s">
        <v>2545</v>
      </c>
      <c r="O51" s="1136"/>
      <c r="P51" s="85"/>
      <c r="Q51" s="172" t="s">
        <v>1704</v>
      </c>
      <c r="R51" s="246">
        <v>1</v>
      </c>
    </row>
    <row r="52" spans="3:18" s="163" customFormat="1" ht="12.75">
      <c r="C52" s="239" t="s">
        <v>2588</v>
      </c>
      <c r="D52" s="193" t="s">
        <v>2590</v>
      </c>
      <c r="E52" s="171">
        <f>SUM(G52:L52)</f>
        <v>3.52</v>
      </c>
      <c r="F52" s="240"/>
      <c r="G52" s="57">
        <v>3.52</v>
      </c>
      <c r="H52" s="57">
        <v>0</v>
      </c>
      <c r="I52" s="57">
        <v>0</v>
      </c>
      <c r="J52" s="57">
        <v>0</v>
      </c>
      <c r="K52" s="57">
        <v>0</v>
      </c>
      <c r="L52" s="57">
        <v>0</v>
      </c>
      <c r="M52" s="240"/>
      <c r="N52" s="1126" t="s">
        <v>2545</v>
      </c>
      <c r="O52" s="1127"/>
      <c r="P52" s="85"/>
      <c r="Q52" s="172" t="s">
        <v>1709</v>
      </c>
      <c r="R52" s="246"/>
    </row>
    <row r="53" spans="3:18" s="163" customFormat="1" ht="12.75">
      <c r="C53" s="239" t="s">
        <v>2588</v>
      </c>
      <c r="D53" s="193" t="s">
        <v>2591</v>
      </c>
      <c r="E53" s="171">
        <f t="shared" ref="E53:E55" si="13">SUM(G53:L53)</f>
        <v>5.14</v>
      </c>
      <c r="F53" s="240"/>
      <c r="G53" s="57">
        <v>5.14</v>
      </c>
      <c r="H53" s="57">
        <v>0</v>
      </c>
      <c r="I53" s="57">
        <v>0</v>
      </c>
      <c r="J53" s="57">
        <v>0</v>
      </c>
      <c r="K53" s="57">
        <v>0</v>
      </c>
      <c r="L53" s="57">
        <v>0</v>
      </c>
      <c r="M53" s="240"/>
      <c r="N53" s="1126" t="s">
        <v>2545</v>
      </c>
      <c r="O53" s="1127"/>
      <c r="P53" s="85"/>
      <c r="Q53" s="172" t="s">
        <v>1709</v>
      </c>
      <c r="R53" s="242">
        <v>1</v>
      </c>
    </row>
    <row r="54" spans="3:18" s="163" customFormat="1" ht="12.75">
      <c r="C54" s="239" t="s">
        <v>2588</v>
      </c>
      <c r="D54" s="193" t="s">
        <v>2592</v>
      </c>
      <c r="E54" s="171">
        <f t="shared" si="13"/>
        <v>0</v>
      </c>
      <c r="F54" s="240"/>
      <c r="G54" s="295"/>
      <c r="H54" s="57">
        <v>0</v>
      </c>
      <c r="I54" s="57">
        <v>0</v>
      </c>
      <c r="J54" s="57">
        <v>0</v>
      </c>
      <c r="K54" s="57">
        <v>0</v>
      </c>
      <c r="L54" s="57">
        <v>0</v>
      </c>
      <c r="M54" s="240"/>
      <c r="N54" s="1126" t="s">
        <v>2555</v>
      </c>
      <c r="O54" s="1127"/>
      <c r="P54" s="85"/>
      <c r="Q54" s="172" t="s">
        <v>1704</v>
      </c>
      <c r="R54" s="242">
        <v>1</v>
      </c>
    </row>
    <row r="55" spans="3:18" s="208" customFormat="1" ht="12.75">
      <c r="C55" s="1132" t="s">
        <v>2593</v>
      </c>
      <c r="D55" s="1132"/>
      <c r="E55" s="204">
        <f t="shared" si="13"/>
        <v>20.91</v>
      </c>
      <c r="F55" s="205"/>
      <c r="G55" s="204">
        <f>SUM(G51:G54)</f>
        <v>20.91</v>
      </c>
      <c r="H55" s="204">
        <f t="shared" ref="H55:L55" si="14">SUM(H51:H54)</f>
        <v>0</v>
      </c>
      <c r="I55" s="204">
        <f t="shared" si="14"/>
        <v>0</v>
      </c>
      <c r="J55" s="204">
        <f t="shared" si="14"/>
        <v>0</v>
      </c>
      <c r="K55" s="204">
        <f t="shared" si="14"/>
        <v>0</v>
      </c>
      <c r="L55" s="204">
        <f t="shared" si="14"/>
        <v>0</v>
      </c>
      <c r="M55" s="205"/>
      <c r="N55" s="1137" t="s">
        <v>2545</v>
      </c>
      <c r="O55" s="1137"/>
      <c r="P55" s="207"/>
      <c r="Q55" s="201" t="s">
        <v>1709</v>
      </c>
      <c r="R55" s="202">
        <v>1</v>
      </c>
    </row>
    <row r="56" spans="3:18" s="163" customFormat="1" ht="12.75">
      <c r="C56" s="85"/>
      <c r="D56" s="85"/>
      <c r="E56" s="152"/>
      <c r="F56" s="85"/>
      <c r="G56" s="244"/>
      <c r="H56" s="244"/>
      <c r="I56" s="244"/>
      <c r="J56" s="244"/>
      <c r="K56" s="244"/>
      <c r="L56" s="245"/>
      <c r="M56" s="85"/>
      <c r="N56" s="85"/>
      <c r="O56" s="85"/>
      <c r="P56" s="85"/>
      <c r="Q56" s="85"/>
      <c r="R56" s="85"/>
    </row>
    <row r="57" spans="3:18" s="163" customFormat="1" ht="12.75">
      <c r="C57" s="239" t="s">
        <v>2594</v>
      </c>
      <c r="D57" s="193" t="s">
        <v>2594</v>
      </c>
      <c r="E57" s="171">
        <f t="shared" ref="E57:E60" si="15">SUM(G57:L57)</f>
        <v>0</v>
      </c>
      <c r="F57" s="240"/>
      <c r="G57" s="576"/>
      <c r="H57" s="576">
        <v>0</v>
      </c>
      <c r="I57" s="576">
        <v>0</v>
      </c>
      <c r="J57" s="576">
        <v>0</v>
      </c>
      <c r="K57" s="576">
        <v>0</v>
      </c>
      <c r="L57" s="576">
        <v>0</v>
      </c>
      <c r="M57" s="240"/>
      <c r="N57" s="1136" t="s">
        <v>2545</v>
      </c>
      <c r="O57" s="1136"/>
      <c r="P57" s="85"/>
      <c r="Q57" s="172" t="s">
        <v>1709</v>
      </c>
      <c r="R57" s="242">
        <v>1</v>
      </c>
    </row>
    <row r="58" spans="3:18" s="163" customFormat="1" ht="12.75">
      <c r="C58" s="239" t="s">
        <v>2595</v>
      </c>
      <c r="D58" s="193" t="s">
        <v>2596</v>
      </c>
      <c r="E58" s="171">
        <f t="shared" si="15"/>
        <v>92.93</v>
      </c>
      <c r="F58" s="240"/>
      <c r="G58" s="576">
        <v>92.93</v>
      </c>
      <c r="H58" s="576">
        <v>0</v>
      </c>
      <c r="I58" s="576">
        <v>0</v>
      </c>
      <c r="J58" s="576">
        <v>0</v>
      </c>
      <c r="K58" s="576">
        <v>0</v>
      </c>
      <c r="L58" s="576">
        <v>0</v>
      </c>
      <c r="M58" s="240"/>
      <c r="N58" s="1126" t="s">
        <v>2555</v>
      </c>
      <c r="O58" s="1127"/>
      <c r="P58" s="85"/>
      <c r="Q58" s="172" t="s">
        <v>2556</v>
      </c>
      <c r="R58" s="242">
        <v>1</v>
      </c>
    </row>
    <row r="59" spans="3:18" s="163" customFormat="1" ht="12.75">
      <c r="C59" s="239" t="s">
        <v>2597</v>
      </c>
      <c r="D59" s="193" t="s">
        <v>2598</v>
      </c>
      <c r="E59" s="171">
        <f t="shared" si="15"/>
        <v>0.72</v>
      </c>
      <c r="F59" s="240"/>
      <c r="G59" s="576">
        <v>0.72</v>
      </c>
      <c r="H59" s="576">
        <v>0</v>
      </c>
      <c r="I59" s="576">
        <v>0</v>
      </c>
      <c r="J59" s="576">
        <v>0</v>
      </c>
      <c r="K59" s="576">
        <v>0</v>
      </c>
      <c r="L59" s="576">
        <v>0</v>
      </c>
      <c r="M59" s="240"/>
      <c r="N59" s="1136" t="s">
        <v>2545</v>
      </c>
      <c r="O59" s="1136"/>
      <c r="P59" s="85"/>
      <c r="Q59" s="172" t="s">
        <v>1709</v>
      </c>
      <c r="R59" s="242">
        <v>1</v>
      </c>
    </row>
    <row r="60" spans="3:18" s="163" customFormat="1" ht="12.75">
      <c r="C60" s="239" t="s">
        <v>2597</v>
      </c>
      <c r="D60" s="193" t="s">
        <v>2599</v>
      </c>
      <c r="E60" s="171">
        <f t="shared" si="15"/>
        <v>0</v>
      </c>
      <c r="F60" s="240"/>
      <c r="G60" s="576"/>
      <c r="H60" s="576">
        <v>0</v>
      </c>
      <c r="I60" s="576">
        <v>0</v>
      </c>
      <c r="J60" s="576">
        <v>0</v>
      </c>
      <c r="K60" s="576">
        <v>0</v>
      </c>
      <c r="L60" s="576">
        <v>0</v>
      </c>
      <c r="M60" s="240"/>
      <c r="N60" s="1136" t="s">
        <v>2545</v>
      </c>
      <c r="O60" s="1136"/>
      <c r="P60" s="85"/>
      <c r="Q60" s="172" t="s">
        <v>1709</v>
      </c>
      <c r="R60" s="242">
        <v>1</v>
      </c>
    </row>
    <row r="61" spans="3:18" s="163" customFormat="1" ht="12.75">
      <c r="C61" s="332" t="s">
        <v>340</v>
      </c>
      <c r="D61" s="331" t="s">
        <v>340</v>
      </c>
      <c r="E61" s="171">
        <f>SUM(G61:L61)</f>
        <v>2.7</v>
      </c>
      <c r="F61" s="240"/>
      <c r="G61" s="576">
        <v>2.7</v>
      </c>
      <c r="H61" s="576">
        <v>0</v>
      </c>
      <c r="I61" s="576">
        <v>0</v>
      </c>
      <c r="J61" s="576">
        <v>0</v>
      </c>
      <c r="K61" s="576">
        <v>0</v>
      </c>
      <c r="L61" s="576">
        <v>0</v>
      </c>
      <c r="M61" s="240"/>
      <c r="N61" s="1136" t="s">
        <v>2545</v>
      </c>
      <c r="O61" s="1136"/>
      <c r="P61" s="85"/>
      <c r="Q61" s="172" t="s">
        <v>1709</v>
      </c>
      <c r="R61" s="242">
        <v>1</v>
      </c>
    </row>
    <row r="62" spans="3:18" s="208" customFormat="1" ht="12.75">
      <c r="C62" s="1132" t="s">
        <v>486</v>
      </c>
      <c r="D62" s="1132"/>
      <c r="E62" s="204">
        <f>SUM(G62:L62)</f>
        <v>96.350000000000009</v>
      </c>
      <c r="F62" s="205"/>
      <c r="G62" s="204">
        <f t="shared" ref="G62:L62" si="16">SUM(G57:G61)</f>
        <v>96.350000000000009</v>
      </c>
      <c r="H62" s="204">
        <f t="shared" si="16"/>
        <v>0</v>
      </c>
      <c r="I62" s="204">
        <f t="shared" si="16"/>
        <v>0</v>
      </c>
      <c r="J62" s="204">
        <f t="shared" si="16"/>
        <v>0</v>
      </c>
      <c r="K62" s="204">
        <f t="shared" si="16"/>
        <v>0</v>
      </c>
      <c r="L62" s="204">
        <f t="shared" si="16"/>
        <v>0</v>
      </c>
      <c r="M62" s="205"/>
      <c r="N62" s="1137" t="s">
        <v>2545</v>
      </c>
      <c r="O62" s="1137"/>
      <c r="P62" s="207"/>
      <c r="Q62" s="201" t="s">
        <v>1709</v>
      </c>
      <c r="R62" s="202">
        <v>1</v>
      </c>
    </row>
    <row r="63" spans="3:18" s="163" customFormat="1" ht="15" customHeight="1">
      <c r="C63" s="85"/>
      <c r="D63" s="85"/>
      <c r="E63" s="152"/>
      <c r="F63" s="85"/>
      <c r="G63" s="244"/>
      <c r="H63" s="244"/>
      <c r="I63" s="244"/>
      <c r="J63" s="244"/>
      <c r="K63" s="244"/>
      <c r="L63" s="245"/>
      <c r="M63" s="85"/>
      <c r="N63" s="85"/>
      <c r="O63" s="85"/>
      <c r="P63" s="85"/>
      <c r="Q63" s="85"/>
      <c r="R63" s="85"/>
    </row>
    <row r="64" spans="3:18" s="163" customFormat="1" ht="15" customHeight="1">
      <c r="C64" s="239" t="s">
        <v>342</v>
      </c>
      <c r="D64" s="193"/>
      <c r="E64" s="171">
        <f t="shared" ref="E64:E66" si="17">SUM(G64:L64)</f>
        <v>0</v>
      </c>
      <c r="F64" s="240"/>
      <c r="G64" s="177"/>
      <c r="H64" s="177"/>
      <c r="I64" s="177"/>
      <c r="J64" s="177"/>
      <c r="K64" s="177"/>
      <c r="L64" s="177"/>
      <c r="M64" s="240"/>
      <c r="N64" s="1135" t="s">
        <v>342</v>
      </c>
      <c r="O64" s="1135"/>
      <c r="P64" s="85"/>
      <c r="Q64" s="172" t="s">
        <v>342</v>
      </c>
      <c r="R64" s="242"/>
    </row>
    <row r="65" spans="3:18" s="163" customFormat="1" ht="15" customHeight="1">
      <c r="C65" s="243" t="s">
        <v>342</v>
      </c>
      <c r="D65" s="193"/>
      <c r="E65" s="171">
        <f t="shared" si="17"/>
        <v>0</v>
      </c>
      <c r="F65" s="240"/>
      <c r="G65" s="177"/>
      <c r="H65" s="177"/>
      <c r="I65" s="177"/>
      <c r="J65" s="177"/>
      <c r="K65" s="177"/>
      <c r="L65" s="177"/>
      <c r="M65" s="240"/>
      <c r="N65" s="1135" t="s">
        <v>342</v>
      </c>
      <c r="O65" s="1135"/>
      <c r="P65" s="85"/>
      <c r="Q65" s="172" t="s">
        <v>342</v>
      </c>
      <c r="R65" s="242"/>
    </row>
    <row r="66" spans="3:18" s="163" customFormat="1" ht="15" customHeight="1">
      <c r="C66" s="243" t="s">
        <v>342</v>
      </c>
      <c r="D66" s="193"/>
      <c r="E66" s="171">
        <f t="shared" si="17"/>
        <v>0</v>
      </c>
      <c r="F66" s="240"/>
      <c r="G66" s="177"/>
      <c r="H66" s="177"/>
      <c r="I66" s="177"/>
      <c r="J66" s="177"/>
      <c r="K66" s="177"/>
      <c r="L66" s="177"/>
      <c r="M66" s="240"/>
      <c r="N66" s="1135" t="s">
        <v>342</v>
      </c>
      <c r="O66" s="1135"/>
      <c r="P66" s="85"/>
      <c r="Q66" s="172" t="s">
        <v>342</v>
      </c>
      <c r="R66" s="242"/>
    </row>
    <row r="67" spans="3:18" s="163" customFormat="1" ht="12.75">
      <c r="C67" s="85"/>
      <c r="D67" s="85"/>
      <c r="E67" s="152"/>
      <c r="F67" s="85"/>
      <c r="G67" s="244"/>
      <c r="H67" s="244"/>
      <c r="I67" s="244"/>
      <c r="J67" s="244"/>
      <c r="K67" s="244"/>
      <c r="L67" s="245"/>
      <c r="M67" s="85"/>
      <c r="N67" s="85"/>
      <c r="O67" s="85"/>
      <c r="P67" s="85"/>
      <c r="Q67" s="85"/>
      <c r="R67" s="85"/>
    </row>
    <row r="68" spans="3:18" s="163" customFormat="1" ht="12.75">
      <c r="C68" s="207" t="s">
        <v>2600</v>
      </c>
      <c r="D68" s="85"/>
      <c r="E68" s="152"/>
      <c r="F68" s="85"/>
      <c r="G68" s="244"/>
      <c r="H68" s="244"/>
      <c r="I68" s="244"/>
      <c r="J68" s="244"/>
      <c r="K68" s="244"/>
      <c r="L68" s="245"/>
      <c r="M68" s="85"/>
      <c r="N68" s="85"/>
      <c r="O68" s="85"/>
      <c r="P68" s="85"/>
      <c r="Q68" s="85"/>
      <c r="R68" s="85"/>
    </row>
    <row r="69" spans="3:18" s="163" customFormat="1" ht="12.75">
      <c r="C69" s="239" t="s">
        <v>2601</v>
      </c>
      <c r="D69" s="193" t="s">
        <v>2602</v>
      </c>
      <c r="E69" s="171">
        <f>SUM(G69:L69)</f>
        <v>46.34</v>
      </c>
      <c r="F69" s="240"/>
      <c r="G69" s="576">
        <v>46.34</v>
      </c>
      <c r="H69" s="57">
        <v>0</v>
      </c>
      <c r="I69" s="57">
        <v>0</v>
      </c>
      <c r="J69" s="57">
        <v>0</v>
      </c>
      <c r="K69" s="57">
        <v>0</v>
      </c>
      <c r="L69" s="57">
        <v>0</v>
      </c>
      <c r="M69" s="240"/>
      <c r="N69" s="1126" t="s">
        <v>2545</v>
      </c>
      <c r="O69" s="1127"/>
      <c r="P69" s="85"/>
      <c r="Q69" s="172" t="s">
        <v>2547</v>
      </c>
      <c r="R69" s="242">
        <v>1</v>
      </c>
    </row>
    <row r="70" spans="3:18" s="163" customFormat="1" ht="12.75">
      <c r="C70" s="239" t="s">
        <v>2601</v>
      </c>
      <c r="D70" s="193" t="s">
        <v>2603</v>
      </c>
      <c r="E70" s="171">
        <f>SUM(G70:L70)</f>
        <v>91.82</v>
      </c>
      <c r="F70" s="240"/>
      <c r="G70" s="576">
        <v>91.82</v>
      </c>
      <c r="H70" s="57">
        <v>0</v>
      </c>
      <c r="I70" s="57">
        <v>0</v>
      </c>
      <c r="J70" s="57">
        <v>0</v>
      </c>
      <c r="K70" s="57">
        <v>0</v>
      </c>
      <c r="L70" s="57"/>
      <c r="M70" s="240"/>
      <c r="N70" s="1126" t="s">
        <v>2545</v>
      </c>
      <c r="O70" s="1127"/>
      <c r="P70" s="85"/>
      <c r="Q70" s="172" t="s">
        <v>1714</v>
      </c>
      <c r="R70" s="242">
        <v>1</v>
      </c>
    </row>
    <row r="71" spans="3:18" s="163" customFormat="1" ht="12.75">
      <c r="C71" s="332" t="s">
        <v>2033</v>
      </c>
      <c r="D71" s="331" t="s">
        <v>2604</v>
      </c>
      <c r="E71" s="171">
        <f>SUM(G71:L71)</f>
        <v>117.79</v>
      </c>
      <c r="F71" s="240"/>
      <c r="G71" s="576">
        <v>117.79</v>
      </c>
      <c r="H71" s="57">
        <v>0</v>
      </c>
      <c r="I71" s="57">
        <v>0</v>
      </c>
      <c r="J71" s="57">
        <v>0</v>
      </c>
      <c r="K71" s="57">
        <v>0</v>
      </c>
      <c r="L71" s="57">
        <v>0</v>
      </c>
      <c r="M71" s="240"/>
      <c r="N71" s="1126" t="s">
        <v>2545</v>
      </c>
      <c r="O71" s="1127"/>
      <c r="P71" s="85"/>
      <c r="Q71" s="172" t="s">
        <v>1717</v>
      </c>
      <c r="R71" s="242">
        <v>1</v>
      </c>
    </row>
    <row r="72" spans="3:18" s="163" customFormat="1" ht="12.75">
      <c r="C72" s="85"/>
      <c r="D72" s="85"/>
      <c r="E72" s="152"/>
      <c r="F72" s="85"/>
      <c r="G72" s="244"/>
      <c r="H72" s="244"/>
      <c r="I72" s="244"/>
      <c r="J72" s="244"/>
      <c r="K72" s="244"/>
      <c r="L72" s="245"/>
      <c r="M72" s="85"/>
      <c r="N72" s="85"/>
      <c r="O72" s="85"/>
      <c r="P72" s="85"/>
      <c r="Q72" s="85"/>
      <c r="R72" s="85"/>
    </row>
    <row r="73" spans="3:18" s="163" customFormat="1" ht="20.25">
      <c r="C73" s="247" t="s">
        <v>2605</v>
      </c>
      <c r="D73" s="85"/>
      <c r="E73" s="152"/>
      <c r="F73" s="85"/>
      <c r="G73" s="244"/>
      <c r="H73" s="244"/>
      <c r="I73" s="244"/>
      <c r="J73" s="244"/>
      <c r="K73" s="244"/>
      <c r="L73" s="245"/>
      <c r="M73" s="85"/>
      <c r="N73" s="85"/>
      <c r="O73" s="85"/>
      <c r="P73" s="85"/>
      <c r="Q73" s="85"/>
      <c r="R73" s="85"/>
    </row>
    <row r="74" spans="3:18" s="163" customFormat="1" ht="12.75">
      <c r="C74" s="85"/>
      <c r="D74" s="85"/>
      <c r="E74" s="85"/>
      <c r="F74" s="85"/>
      <c r="G74" s="1102" t="s">
        <v>2606</v>
      </c>
      <c r="H74" s="1103"/>
      <c r="I74" s="1103"/>
      <c r="J74" s="1103"/>
      <c r="K74" s="1103"/>
      <c r="L74" s="1104"/>
      <c r="M74" s="85"/>
      <c r="N74" s="85"/>
      <c r="O74" s="85"/>
      <c r="P74" s="85"/>
      <c r="Q74" s="1102" t="s">
        <v>2527</v>
      </c>
      <c r="R74" s="1104"/>
    </row>
    <row r="75" spans="3:18" s="163" customFormat="1" ht="51">
      <c r="C75" s="129" t="s">
        <v>2528</v>
      </c>
      <c r="D75" s="129" t="s">
        <v>2529</v>
      </c>
      <c r="E75" s="129" t="s">
        <v>2607</v>
      </c>
      <c r="F75" s="85"/>
      <c r="G75" s="129" t="s">
        <v>2608</v>
      </c>
      <c r="H75" s="1140" t="s">
        <v>2609</v>
      </c>
      <c r="I75" s="1140"/>
      <c r="J75" s="1140" t="s">
        <v>2610</v>
      </c>
      <c r="K75" s="1140"/>
      <c r="L75" s="129" t="s">
        <v>2536</v>
      </c>
      <c r="M75" s="248"/>
      <c r="N75" s="129" t="s">
        <v>2611</v>
      </c>
      <c r="O75" s="129" t="s">
        <v>2537</v>
      </c>
      <c r="P75" s="248"/>
      <c r="Q75" s="129" t="s">
        <v>2538</v>
      </c>
      <c r="R75" s="129" t="s">
        <v>2539</v>
      </c>
    </row>
    <row r="76" spans="3:18" s="163" customFormat="1" ht="12.75">
      <c r="C76" s="85"/>
      <c r="D76" s="85"/>
      <c r="E76" s="152" t="s">
        <v>2612</v>
      </c>
      <c r="F76" s="85"/>
      <c r="G76" s="249">
        <v>0</v>
      </c>
      <c r="H76" s="1141">
        <v>0.3</v>
      </c>
      <c r="I76" s="1141"/>
      <c r="J76" s="1141">
        <v>0.3</v>
      </c>
      <c r="K76" s="1141"/>
      <c r="L76" s="249">
        <v>1</v>
      </c>
      <c r="M76" s="85"/>
      <c r="N76" s="85"/>
      <c r="O76" s="85"/>
      <c r="P76" s="85"/>
      <c r="Q76" s="85"/>
      <c r="R76" s="85"/>
    </row>
    <row r="77" spans="3:18" s="163" customFormat="1" ht="12.75">
      <c r="C77" s="196" t="s">
        <v>2605</v>
      </c>
      <c r="D77" s="250"/>
      <c r="E77" s="85"/>
      <c r="F77" s="85"/>
      <c r="G77" s="85"/>
      <c r="H77" s="85"/>
      <c r="I77" s="85"/>
      <c r="J77" s="85"/>
      <c r="K77" s="85"/>
      <c r="L77" s="85"/>
      <c r="M77" s="85"/>
      <c r="N77" s="85"/>
      <c r="O77" s="85"/>
      <c r="P77" s="85"/>
      <c r="Q77" s="85"/>
      <c r="R77" s="85"/>
    </row>
    <row r="78" spans="3:18" s="163" customFormat="1" ht="12.75">
      <c r="C78" s="239" t="s">
        <v>2613</v>
      </c>
      <c r="D78" s="193" t="s">
        <v>2614</v>
      </c>
      <c r="E78" s="171">
        <f t="shared" ref="E78:E80" si="18">SUM(G78:L78)</f>
        <v>0.67</v>
      </c>
      <c r="F78" s="240"/>
      <c r="G78" s="683">
        <v>0.67</v>
      </c>
      <c r="H78" s="1138">
        <v>0</v>
      </c>
      <c r="I78" s="1139"/>
      <c r="J78" s="1138">
        <v>0</v>
      </c>
      <c r="K78" s="1139"/>
      <c r="L78" s="295">
        <v>0</v>
      </c>
      <c r="M78" s="240"/>
      <c r="N78" s="172" t="s">
        <v>1519</v>
      </c>
      <c r="O78" s="172" t="s">
        <v>2615</v>
      </c>
      <c r="P78" s="85"/>
      <c r="Q78" s="172" t="s">
        <v>2573</v>
      </c>
      <c r="R78" s="242">
        <v>1</v>
      </c>
    </row>
    <row r="79" spans="3:18" s="163" customFormat="1" ht="12.75">
      <c r="C79" s="239" t="s">
        <v>2616</v>
      </c>
      <c r="D79" s="193" t="s">
        <v>2617</v>
      </c>
      <c r="E79" s="171">
        <f t="shared" si="18"/>
        <v>0.05</v>
      </c>
      <c r="F79" s="240"/>
      <c r="G79" s="683">
        <v>0.05</v>
      </c>
      <c r="H79" s="1138">
        <v>0</v>
      </c>
      <c r="I79" s="1139"/>
      <c r="J79" s="1138">
        <v>0</v>
      </c>
      <c r="K79" s="1139"/>
      <c r="L79" s="295">
        <v>0</v>
      </c>
      <c r="M79" s="240"/>
      <c r="N79" s="172" t="s">
        <v>1519</v>
      </c>
      <c r="O79" s="172" t="s">
        <v>2545</v>
      </c>
      <c r="P79" s="85"/>
      <c r="Q79" s="172" t="s">
        <v>2573</v>
      </c>
      <c r="R79" s="242">
        <v>1</v>
      </c>
    </row>
    <row r="80" spans="3:18" s="163" customFormat="1" ht="12.75">
      <c r="C80" s="239" t="s">
        <v>2613</v>
      </c>
      <c r="D80" s="193" t="s">
        <v>2618</v>
      </c>
      <c r="E80" s="171">
        <f t="shared" si="18"/>
        <v>0.2</v>
      </c>
      <c r="F80" s="240"/>
      <c r="G80" s="683">
        <v>0.2</v>
      </c>
      <c r="H80" s="1138">
        <v>0</v>
      </c>
      <c r="I80" s="1139"/>
      <c r="J80" s="1138">
        <v>0</v>
      </c>
      <c r="K80" s="1139"/>
      <c r="L80" s="295">
        <v>0</v>
      </c>
      <c r="M80" s="240"/>
      <c r="N80" s="172" t="s">
        <v>1519</v>
      </c>
      <c r="O80" s="172" t="s">
        <v>2545</v>
      </c>
      <c r="P80" s="85"/>
      <c r="Q80" s="172" t="s">
        <v>2573</v>
      </c>
      <c r="R80" s="242">
        <v>1</v>
      </c>
    </row>
    <row r="81" spans="3:18" s="208" customFormat="1" ht="12.75">
      <c r="C81" s="1132" t="s">
        <v>2619</v>
      </c>
      <c r="D81" s="1132"/>
      <c r="E81" s="204">
        <f>SUM(G81:L81)</f>
        <v>0.92000000000000015</v>
      </c>
      <c r="F81" s="205"/>
      <c r="G81" s="204">
        <f>SUM(G78:G80)</f>
        <v>0.92000000000000015</v>
      </c>
      <c r="H81" s="1144">
        <f t="shared" ref="H81:L81" si="19">SUM(H78:H80)</f>
        <v>0</v>
      </c>
      <c r="I81" s="1145">
        <f t="shared" si="19"/>
        <v>0</v>
      </c>
      <c r="J81" s="1144">
        <f t="shared" si="19"/>
        <v>0</v>
      </c>
      <c r="K81" s="1145">
        <f t="shared" si="19"/>
        <v>0</v>
      </c>
      <c r="L81" s="204">
        <f t="shared" si="19"/>
        <v>0</v>
      </c>
      <c r="M81" s="205"/>
      <c r="N81" s="206" t="s">
        <v>1519</v>
      </c>
      <c r="O81" s="206" t="s">
        <v>2545</v>
      </c>
      <c r="P81" s="207"/>
      <c r="Q81" s="201" t="s">
        <v>1672</v>
      </c>
      <c r="R81" s="202">
        <v>1</v>
      </c>
    </row>
    <row r="82" spans="3:18" ht="15" customHeight="1">
      <c r="C82" s="238"/>
      <c r="D82" s="17"/>
      <c r="E82" s="55"/>
      <c r="F82" s="17"/>
      <c r="G82" s="109"/>
      <c r="H82" s="109"/>
      <c r="I82" s="109"/>
      <c r="J82" s="109"/>
      <c r="K82" s="109"/>
      <c r="L82" s="110"/>
      <c r="M82" s="17"/>
      <c r="N82" s="17"/>
      <c r="O82" s="17"/>
      <c r="P82" s="17"/>
      <c r="Q82" s="17"/>
      <c r="R82" s="17"/>
    </row>
    <row r="83" spans="3:18" ht="15" customHeight="1">
      <c r="C83" s="237" t="s">
        <v>342</v>
      </c>
      <c r="D83" s="3"/>
      <c r="E83" s="59">
        <f t="shared" ref="E83:E85" si="20">SUM(G83:L83)</f>
        <v>0</v>
      </c>
      <c r="F83" s="60"/>
      <c r="G83" s="57"/>
      <c r="H83" s="1142"/>
      <c r="I83" s="1143"/>
      <c r="J83" s="1142"/>
      <c r="K83" s="1143"/>
      <c r="L83" s="57"/>
      <c r="M83" s="60"/>
      <c r="N83" s="11" t="s">
        <v>342</v>
      </c>
      <c r="O83" s="11" t="s">
        <v>342</v>
      </c>
      <c r="P83" s="17"/>
      <c r="Q83" s="11" t="s">
        <v>342</v>
      </c>
      <c r="R83" s="236"/>
    </row>
    <row r="84" spans="3:18" ht="15" customHeight="1">
      <c r="C84" s="237" t="s">
        <v>342</v>
      </c>
      <c r="D84" s="3"/>
      <c r="E84" s="59">
        <f t="shared" si="20"/>
        <v>0</v>
      </c>
      <c r="F84" s="60"/>
      <c r="G84" s="57"/>
      <c r="H84" s="1142"/>
      <c r="I84" s="1143"/>
      <c r="J84" s="1142"/>
      <c r="K84" s="1143"/>
      <c r="L84" s="57"/>
      <c r="M84" s="60"/>
      <c r="N84" s="11" t="s">
        <v>342</v>
      </c>
      <c r="O84" s="11" t="s">
        <v>342</v>
      </c>
      <c r="P84" s="17"/>
      <c r="Q84" s="11" t="s">
        <v>342</v>
      </c>
      <c r="R84" s="236"/>
    </row>
    <row r="85" spans="3:18" ht="15" customHeight="1">
      <c r="C85" s="237" t="s">
        <v>342</v>
      </c>
      <c r="D85" s="3"/>
      <c r="E85" s="59">
        <f t="shared" si="20"/>
        <v>0</v>
      </c>
      <c r="F85" s="60"/>
      <c r="G85" s="57"/>
      <c r="H85" s="1142"/>
      <c r="I85" s="1143"/>
      <c r="J85" s="1142"/>
      <c r="K85" s="1143"/>
      <c r="L85" s="57"/>
      <c r="M85" s="60"/>
      <c r="N85" s="11" t="s">
        <v>342</v>
      </c>
      <c r="O85" s="11" t="s">
        <v>342</v>
      </c>
      <c r="P85" s="17"/>
      <c r="Q85" s="11" t="s">
        <v>342</v>
      </c>
      <c r="R85" s="236"/>
    </row>
    <row r="86" spans="3:18" ht="15" customHeight="1">
      <c r="C86" s="2"/>
      <c r="D86" s="2"/>
      <c r="E86" s="2"/>
      <c r="F86" s="2"/>
      <c r="G86" s="2"/>
      <c r="H86" s="2"/>
      <c r="I86" s="2"/>
      <c r="J86" s="2"/>
      <c r="K86" s="2"/>
      <c r="L86" s="2"/>
      <c r="M86" s="2"/>
      <c r="N86" s="2"/>
      <c r="O86" s="2"/>
      <c r="P86" s="2"/>
      <c r="Q86" s="2"/>
      <c r="R86" s="2"/>
    </row>
    <row r="87" spans="3:18" ht="15" hidden="1" customHeight="1">
      <c r="C87" s="91" t="s">
        <v>2620</v>
      </c>
      <c r="D87" s="24"/>
      <c r="E87" s="24"/>
      <c r="F87" s="24"/>
      <c r="G87" s="24"/>
      <c r="H87" s="24"/>
      <c r="I87" s="24"/>
      <c r="J87" s="24"/>
      <c r="K87" s="24"/>
      <c r="L87" s="24"/>
      <c r="M87" s="24"/>
      <c r="N87" s="24"/>
      <c r="O87" s="24"/>
      <c r="P87" s="24"/>
      <c r="Q87" s="24"/>
      <c r="R87" s="24"/>
    </row>
    <row r="88" spans="3:18" ht="15" hidden="1" customHeight="1">
      <c r="C88" s="91" t="s">
        <v>342</v>
      </c>
      <c r="D88" s="24"/>
      <c r="E88" s="24"/>
      <c r="F88" s="24"/>
      <c r="G88" s="24"/>
      <c r="H88" s="24"/>
      <c r="I88" s="24"/>
      <c r="J88" s="24"/>
      <c r="K88" s="24"/>
      <c r="L88" s="24"/>
      <c r="M88" s="24"/>
      <c r="N88" s="24"/>
      <c r="O88" s="24"/>
      <c r="P88" s="24"/>
      <c r="Q88" s="24"/>
      <c r="R88" s="24"/>
    </row>
    <row r="89" spans="3:18" ht="15" hidden="1" customHeight="1">
      <c r="C89" s="91" t="s">
        <v>886</v>
      </c>
      <c r="D89" s="24"/>
      <c r="E89" s="24"/>
      <c r="F89" s="24"/>
      <c r="G89" s="24"/>
      <c r="H89" s="24"/>
      <c r="I89" s="24"/>
      <c r="J89" s="24"/>
      <c r="K89" s="24"/>
      <c r="L89" s="24"/>
      <c r="M89" s="24"/>
      <c r="N89" s="24"/>
      <c r="O89" s="24"/>
      <c r="P89" s="24"/>
      <c r="Q89" s="24"/>
      <c r="R89" s="24"/>
    </row>
    <row r="90" spans="3:18" ht="15" hidden="1" customHeight="1">
      <c r="C90" s="91" t="s">
        <v>2554</v>
      </c>
      <c r="D90" s="24"/>
      <c r="E90" s="24"/>
      <c r="F90" s="24"/>
      <c r="G90" s="24"/>
      <c r="H90" s="24"/>
      <c r="I90" s="24"/>
      <c r="J90" s="24"/>
      <c r="K90" s="24"/>
      <c r="L90" s="24"/>
      <c r="M90" s="24"/>
      <c r="N90" s="24"/>
      <c r="O90" s="24"/>
      <c r="P90" s="24"/>
      <c r="Q90" s="24"/>
      <c r="R90" s="24"/>
    </row>
    <row r="91" spans="3:18" ht="15" hidden="1" customHeight="1">
      <c r="C91" s="91" t="s">
        <v>2559</v>
      </c>
      <c r="D91" s="24"/>
      <c r="E91" s="24"/>
      <c r="F91" s="24"/>
      <c r="G91" s="24"/>
      <c r="H91" s="24"/>
      <c r="I91" s="24"/>
      <c r="J91" s="24"/>
      <c r="K91" s="24"/>
      <c r="L91" s="24"/>
      <c r="M91" s="24"/>
      <c r="N91" s="24"/>
      <c r="O91" s="24"/>
      <c r="P91" s="24"/>
      <c r="Q91" s="24"/>
      <c r="R91" s="24"/>
    </row>
    <row r="92" spans="3:18" ht="15" hidden="1" customHeight="1">
      <c r="C92" s="91" t="s">
        <v>2621</v>
      </c>
      <c r="D92" s="24"/>
      <c r="E92" s="24"/>
      <c r="F92" s="24"/>
      <c r="G92" s="24"/>
      <c r="H92" s="24"/>
      <c r="I92" s="24"/>
      <c r="J92" s="24"/>
      <c r="K92" s="24"/>
      <c r="L92" s="24"/>
      <c r="M92" s="24"/>
      <c r="N92" s="24"/>
      <c r="O92" s="24"/>
      <c r="P92" s="24"/>
      <c r="Q92" s="24"/>
      <c r="R92" s="24"/>
    </row>
    <row r="93" spans="3:18" ht="15" hidden="1" customHeight="1">
      <c r="C93" s="91" t="s">
        <v>2571</v>
      </c>
      <c r="D93" s="24"/>
      <c r="E93" s="24"/>
      <c r="F93" s="24"/>
      <c r="G93" s="24"/>
      <c r="H93" s="24"/>
      <c r="I93" s="24"/>
      <c r="J93" s="24"/>
      <c r="K93" s="24"/>
      <c r="L93" s="24"/>
      <c r="M93" s="24"/>
      <c r="N93" s="24"/>
      <c r="O93" s="24"/>
      <c r="P93" s="24"/>
      <c r="Q93" s="24"/>
      <c r="R93" s="24"/>
    </row>
    <row r="94" spans="3:18" ht="15" hidden="1" customHeight="1">
      <c r="C94" s="91" t="s">
        <v>2588</v>
      </c>
      <c r="D94" s="24"/>
      <c r="E94" s="24"/>
      <c r="F94" s="24"/>
      <c r="G94" s="24"/>
      <c r="H94" s="24"/>
      <c r="I94" s="24"/>
      <c r="J94" s="24"/>
      <c r="K94" s="24"/>
      <c r="L94" s="24"/>
      <c r="M94" s="24"/>
      <c r="N94" s="24"/>
      <c r="O94" s="24"/>
      <c r="P94" s="24"/>
      <c r="Q94" s="24"/>
      <c r="R94" s="24"/>
    </row>
    <row r="95" spans="3:18" ht="15" hidden="1" customHeight="1">
      <c r="C95" s="91" t="s">
        <v>2622</v>
      </c>
      <c r="D95" s="24"/>
      <c r="E95" s="24"/>
      <c r="F95" s="24"/>
      <c r="G95" s="24"/>
      <c r="H95" s="24"/>
      <c r="I95" s="24"/>
      <c r="J95" s="24"/>
      <c r="K95" s="24"/>
      <c r="L95" s="24"/>
      <c r="M95" s="24"/>
      <c r="N95" s="24"/>
      <c r="O95" s="24"/>
      <c r="P95" s="24"/>
      <c r="Q95" s="24"/>
      <c r="R95" s="24"/>
    </row>
    <row r="96" spans="3:18" ht="15" hidden="1" customHeight="1">
      <c r="C96" s="91" t="s">
        <v>2616</v>
      </c>
      <c r="D96" s="24"/>
      <c r="E96" s="24"/>
      <c r="F96" s="24"/>
      <c r="G96" s="24"/>
      <c r="H96" s="24"/>
      <c r="I96" s="24"/>
      <c r="J96" s="24"/>
      <c r="K96" s="24"/>
      <c r="L96" s="24"/>
      <c r="M96" s="24"/>
      <c r="N96" s="24"/>
      <c r="O96" s="24"/>
      <c r="P96" s="24"/>
      <c r="Q96" s="24"/>
      <c r="R96" s="24"/>
    </row>
    <row r="97" spans="3:3" ht="15" hidden="1" customHeight="1">
      <c r="C97" s="91" t="s">
        <v>2623</v>
      </c>
    </row>
    <row r="98" spans="3:3" ht="15" hidden="1" customHeight="1">
      <c r="C98" s="91" t="s">
        <v>2543</v>
      </c>
    </row>
    <row r="99" spans="3:3" ht="15" hidden="1" customHeight="1">
      <c r="C99" s="91" t="s">
        <v>2624</v>
      </c>
    </row>
    <row r="100" spans="3:3" ht="15" hidden="1" customHeight="1">
      <c r="C100" s="91" t="s">
        <v>2033</v>
      </c>
    </row>
    <row r="101" spans="3:3" ht="15" hidden="1" customHeight="1">
      <c r="C101" s="91" t="s">
        <v>2577</v>
      </c>
    </row>
    <row r="102" spans="3:3" ht="15" hidden="1" customHeight="1">
      <c r="C102" s="91" t="s">
        <v>2562</v>
      </c>
    </row>
    <row r="103" spans="3:3" ht="15" hidden="1" customHeight="1">
      <c r="C103" s="91" t="s">
        <v>2595</v>
      </c>
    </row>
    <row r="104" spans="3:3" ht="15" hidden="1" customHeight="1">
      <c r="C104" s="91" t="s">
        <v>2625</v>
      </c>
    </row>
    <row r="105" spans="3:3" ht="15" hidden="1" customHeight="1">
      <c r="C105" s="91" t="s">
        <v>2564</v>
      </c>
    </row>
    <row r="106" spans="3:3" ht="15" hidden="1" customHeight="1">
      <c r="C106" s="91" t="s">
        <v>2626</v>
      </c>
    </row>
    <row r="107" spans="3:3" ht="15" hidden="1" customHeight="1">
      <c r="C107" s="91" t="s">
        <v>2597</v>
      </c>
    </row>
    <row r="108" spans="3:3" ht="15" hidden="1" customHeight="1">
      <c r="C108" s="91" t="s">
        <v>2627</v>
      </c>
    </row>
    <row r="109" spans="3:3" ht="15" hidden="1" customHeight="1">
      <c r="C109" s="91" t="s">
        <v>2628</v>
      </c>
    </row>
    <row r="110" spans="3:3" ht="15" hidden="1" customHeight="1">
      <c r="C110" s="91" t="s">
        <v>2629</v>
      </c>
    </row>
    <row r="111" spans="3:3" ht="15" hidden="1" customHeight="1">
      <c r="C111" s="91" t="s">
        <v>2630</v>
      </c>
    </row>
    <row r="112" spans="3:3" ht="15" hidden="1" customHeight="1">
      <c r="C112" s="91" t="s">
        <v>2594</v>
      </c>
    </row>
    <row r="113" spans="2:3" ht="15" hidden="1" customHeight="1">
      <c r="B113" s="24"/>
      <c r="C113" s="91" t="s">
        <v>340</v>
      </c>
    </row>
    <row r="114" spans="2:3" ht="15" hidden="1" customHeight="1">
      <c r="B114" s="24"/>
      <c r="C114" s="91" t="s">
        <v>2566</v>
      </c>
    </row>
    <row r="115" spans="2:3" ht="15" hidden="1" customHeight="1">
      <c r="B115" s="24"/>
      <c r="C115" s="91" t="s">
        <v>2631</v>
      </c>
    </row>
    <row r="116" spans="2:3" ht="15" hidden="1" customHeight="1">
      <c r="B116" s="24"/>
      <c r="C116" s="91" t="s">
        <v>2632</v>
      </c>
    </row>
    <row r="117" spans="2:3" ht="15" hidden="1" customHeight="1">
      <c r="B117" s="24"/>
      <c r="C117" s="91" t="s">
        <v>2633</v>
      </c>
    </row>
    <row r="118" spans="2:3" ht="15" hidden="1" customHeight="1">
      <c r="B118" s="24"/>
      <c r="C118" s="91" t="s">
        <v>2634</v>
      </c>
    </row>
    <row r="119" spans="2:3" ht="15" customHeight="1">
      <c r="B119" s="24"/>
      <c r="C119" s="24"/>
    </row>
    <row r="120" spans="2:3" ht="15" customHeight="1">
      <c r="B120" s="24"/>
      <c r="C120" s="91" t="s">
        <v>2635</v>
      </c>
    </row>
    <row r="121" spans="2:3" ht="15" customHeight="1">
      <c r="B121" s="24"/>
      <c r="C121" s="91" t="s">
        <v>2636</v>
      </c>
    </row>
    <row r="122" spans="2:3" ht="15" customHeight="1">
      <c r="B122" s="83" t="s">
        <v>1577</v>
      </c>
      <c r="C122" s="91" t="s">
        <v>2637</v>
      </c>
    </row>
    <row r="123" spans="2:3" ht="15" customHeight="1">
      <c r="B123" s="83"/>
      <c r="C123" s="91"/>
    </row>
    <row r="124" spans="2:3" ht="15" customHeight="1">
      <c r="C124" s="25" t="s">
        <v>737</v>
      </c>
    </row>
  </sheetData>
  <mergeCells count="83">
    <mergeCell ref="H84:I84"/>
    <mergeCell ref="J84:K84"/>
    <mergeCell ref="H85:I85"/>
    <mergeCell ref="J85:K85"/>
    <mergeCell ref="C81:D81"/>
    <mergeCell ref="H81:I81"/>
    <mergeCell ref="J81:K81"/>
    <mergeCell ref="H83:I83"/>
    <mergeCell ref="J83:K83"/>
    <mergeCell ref="N64:O64"/>
    <mergeCell ref="N65:O65"/>
    <mergeCell ref="N66:O66"/>
    <mergeCell ref="N69:O69"/>
    <mergeCell ref="N70:O70"/>
    <mergeCell ref="N71:O71"/>
    <mergeCell ref="H78:I78"/>
    <mergeCell ref="J78:K78"/>
    <mergeCell ref="H79:I79"/>
    <mergeCell ref="J79:K79"/>
    <mergeCell ref="H80:I80"/>
    <mergeCell ref="J80:K80"/>
    <mergeCell ref="G74:L74"/>
    <mergeCell ref="Q74:R74"/>
    <mergeCell ref="H75:I75"/>
    <mergeCell ref="J75:K75"/>
    <mergeCell ref="H76:I76"/>
    <mergeCell ref="J76:K76"/>
    <mergeCell ref="N54:O54"/>
    <mergeCell ref="C55:D55"/>
    <mergeCell ref="N55:O55"/>
    <mergeCell ref="N61:O61"/>
    <mergeCell ref="C62:D62"/>
    <mergeCell ref="N62:O62"/>
    <mergeCell ref="N57:O57"/>
    <mergeCell ref="N58:O58"/>
    <mergeCell ref="N59:O59"/>
    <mergeCell ref="N60:O60"/>
    <mergeCell ref="C49:D49"/>
    <mergeCell ref="N49:O49"/>
    <mergeCell ref="N51:O51"/>
    <mergeCell ref="N53:O53"/>
    <mergeCell ref="N52:O52"/>
    <mergeCell ref="N45:O45"/>
    <mergeCell ref="N44:O44"/>
    <mergeCell ref="C46:D46"/>
    <mergeCell ref="N46:O46"/>
    <mergeCell ref="N48:O48"/>
    <mergeCell ref="N38:O38"/>
    <mergeCell ref="C40:D40"/>
    <mergeCell ref="N40:O40"/>
    <mergeCell ref="N42:O42"/>
    <mergeCell ref="N43:O43"/>
    <mergeCell ref="N39:O39"/>
    <mergeCell ref="C24:D24"/>
    <mergeCell ref="N24:O24"/>
    <mergeCell ref="C36:D36"/>
    <mergeCell ref="N36:O36"/>
    <mergeCell ref="N27:O27"/>
    <mergeCell ref="N28:O28"/>
    <mergeCell ref="N29:O29"/>
    <mergeCell ref="C30:D30"/>
    <mergeCell ref="N30:O30"/>
    <mergeCell ref="N32:O32"/>
    <mergeCell ref="N26:O26"/>
    <mergeCell ref="N33:O33"/>
    <mergeCell ref="N34:O34"/>
    <mergeCell ref="N35:O35"/>
    <mergeCell ref="N22:O22"/>
    <mergeCell ref="N23:O23"/>
    <mergeCell ref="C19:D19"/>
    <mergeCell ref="N19:O19"/>
    <mergeCell ref="G9:L9"/>
    <mergeCell ref="N15:O15"/>
    <mergeCell ref="N16:O16"/>
    <mergeCell ref="N17:O17"/>
    <mergeCell ref="N18:O18"/>
    <mergeCell ref="N21:O21"/>
    <mergeCell ref="Q9:R9"/>
    <mergeCell ref="N10:O10"/>
    <mergeCell ref="N13:O13"/>
    <mergeCell ref="N14:O14"/>
    <mergeCell ref="E5:O6"/>
    <mergeCell ref="G7:O7"/>
  </mergeCells>
  <conditionalFormatting sqref="C13:C18 C26:C29 N26:N30 Q26:Q30 C32:C35 N32:N36 Q32:Q36 C42:C45 N42:N46 Q42:Q46 C48 C51:C54 N51:N55 Q51:Q55 C57:C61 N57:N62 Q57:Q62 C69:C71 N69:N71 Q69:Q71">
    <cfRule type="cellIs" dxfId="81" priority="55" operator="equal">
      <formula>"[select]"</formula>
    </cfRule>
    <cfRule type="cellIs" dxfId="80" priority="56" operator="equal">
      <formula>""</formula>
    </cfRule>
  </conditionalFormatting>
  <conditionalFormatting sqref="C21:C23 N21:N24">
    <cfRule type="cellIs" dxfId="79" priority="59" operator="equal">
      <formula>"[select]"</formula>
    </cfRule>
    <cfRule type="cellIs" dxfId="78" priority="60" operator="equal">
      <formula>""</formula>
    </cfRule>
  </conditionalFormatting>
  <conditionalFormatting sqref="C38:C39">
    <cfRule type="cellIs" dxfId="77" priority="63" operator="equal">
      <formula>"[select]"</formula>
    </cfRule>
    <cfRule type="cellIs" dxfId="76" priority="64" operator="equal">
      <formula>""</formula>
    </cfRule>
  </conditionalFormatting>
  <conditionalFormatting sqref="C64:C66">
    <cfRule type="cellIs" dxfId="75" priority="11" operator="equal">
      <formula>"[select]"</formula>
    </cfRule>
    <cfRule type="cellIs" dxfId="74" priority="12" operator="equal">
      <formula>""</formula>
    </cfRule>
  </conditionalFormatting>
  <conditionalFormatting sqref="C78:C80">
    <cfRule type="cellIs" dxfId="73" priority="41" operator="equal">
      <formula>"[select]"</formula>
    </cfRule>
    <cfRule type="cellIs" dxfId="72" priority="42" operator="equal">
      <formula>""</formula>
    </cfRule>
  </conditionalFormatting>
  <conditionalFormatting sqref="C83:C85 Q83:Q85">
    <cfRule type="cellIs" dxfId="71" priority="3" operator="equal">
      <formula>"[select]"</formula>
    </cfRule>
    <cfRule type="cellIs" dxfId="70" priority="4" operator="equal">
      <formula>""</formula>
    </cfRule>
  </conditionalFormatting>
  <conditionalFormatting sqref="N13:N19">
    <cfRule type="cellIs" dxfId="69" priority="47" operator="equal">
      <formula>"[select]"</formula>
    </cfRule>
    <cfRule type="cellIs" dxfId="68" priority="48" operator="equal">
      <formula>""</formula>
    </cfRule>
  </conditionalFormatting>
  <conditionalFormatting sqref="N38:N40">
    <cfRule type="cellIs" dxfId="67" priority="61" operator="equal">
      <formula>"[select]"</formula>
    </cfRule>
    <cfRule type="cellIs" dxfId="66" priority="62" operator="equal">
      <formula>""</formula>
    </cfRule>
  </conditionalFormatting>
  <conditionalFormatting sqref="N48:N49">
    <cfRule type="cellIs" dxfId="65" priority="19" operator="equal">
      <formula>"[select]"</formula>
    </cfRule>
    <cfRule type="cellIs" dxfId="64" priority="20" operator="equal">
      <formula>""</formula>
    </cfRule>
  </conditionalFormatting>
  <conditionalFormatting sqref="N64:N66">
    <cfRule type="cellIs" dxfId="63" priority="15" operator="equal">
      <formula>"[select]"</formula>
    </cfRule>
    <cfRule type="cellIs" dxfId="62" priority="16" operator="equal">
      <formula>""</formula>
    </cfRule>
  </conditionalFormatting>
  <conditionalFormatting sqref="N78:O81">
    <cfRule type="cellIs" dxfId="61" priority="37" operator="equal">
      <formula>"[select]"</formula>
    </cfRule>
    <cfRule type="cellIs" dxfId="60" priority="38" operator="equal">
      <formula>""</formula>
    </cfRule>
  </conditionalFormatting>
  <conditionalFormatting sqref="N83:O85">
    <cfRule type="cellIs" dxfId="59" priority="1" operator="equal">
      <formula>"[select]"</formula>
    </cfRule>
    <cfRule type="cellIs" dxfId="58" priority="2" operator="equal">
      <formula>""</formula>
    </cfRule>
  </conditionalFormatting>
  <conditionalFormatting sqref="Q3:Q4">
    <cfRule type="cellIs" dxfId="57" priority="65" operator="equal">
      <formula>"[select]"</formula>
    </cfRule>
    <cfRule type="cellIs" dxfId="56" priority="66" operator="equal">
      <formula>""</formula>
    </cfRule>
  </conditionalFormatting>
  <conditionalFormatting sqref="Q13:Q19">
    <cfRule type="cellIs" dxfId="55" priority="21" operator="equal">
      <formula>"[select]"</formula>
    </cfRule>
    <cfRule type="cellIs" dxfId="54" priority="22" operator="equal">
      <formula>""</formula>
    </cfRule>
  </conditionalFormatting>
  <conditionalFormatting sqref="Q21:Q24">
    <cfRule type="cellIs" dxfId="53" priority="23" operator="equal">
      <formula>"[select]"</formula>
    </cfRule>
    <cfRule type="cellIs" dxfId="52" priority="24" operator="equal">
      <formula>""</formula>
    </cfRule>
  </conditionalFormatting>
  <conditionalFormatting sqref="Q38:Q40">
    <cfRule type="cellIs" dxfId="51" priority="25" operator="equal">
      <formula>"[select]"</formula>
    </cfRule>
    <cfRule type="cellIs" dxfId="50" priority="26" operator="equal">
      <formula>""</formula>
    </cfRule>
  </conditionalFormatting>
  <conditionalFormatting sqref="Q48:Q49">
    <cfRule type="cellIs" dxfId="49" priority="17" operator="equal">
      <formula>"[select]"</formula>
    </cfRule>
    <cfRule type="cellIs" dxfId="48" priority="18" operator="equal">
      <formula>""</formula>
    </cfRule>
  </conditionalFormatting>
  <conditionalFormatting sqref="Q64:Q66">
    <cfRule type="cellIs" dxfId="47" priority="13" operator="equal">
      <formula>"[select]"</formula>
    </cfRule>
    <cfRule type="cellIs" dxfId="46" priority="14" operator="equal">
      <formula>""</formula>
    </cfRule>
  </conditionalFormatting>
  <conditionalFormatting sqref="Q78:Q81">
    <cfRule type="cellIs" dxfId="45" priority="39" operator="equal">
      <formula>"[select]"</formula>
    </cfRule>
    <cfRule type="cellIs" dxfId="44" priority="40" operator="equal">
      <formula>""</formula>
    </cfRule>
  </conditionalFormatting>
  <dataValidations count="9">
    <dataValidation type="list" allowBlank="1" showInputMessage="1" sqref="O78:O81 O83:O85" xr:uid="{DAD36310-CB51-4163-A4A1-BB2E26B077D4}">
      <formula1>"[select],Nil,Watering,Chemical suppressant"</formula1>
    </dataValidation>
    <dataValidation type="list" allowBlank="1" showInputMessage="1" sqref="N78:N81 N83:N85" xr:uid="{A2D14646-A1B7-4A3E-8741-B3F84FD6596C}">
      <formula1>"[select],None,Wind Breaks,Enclosed"</formula1>
    </dataValidation>
    <dataValidation type="list" allowBlank="1" showInputMessage="1" sqref="C78:C80 C34:C35 C83:C85" xr:uid="{1A1BE407-D263-4517-872E-79D21F1DB29C}">
      <formula1>"[select],Ore Stockpile,Low Grade Stockpile,Concentrate Stockpile,Other Stockpile"</formula1>
    </dataValidation>
    <dataValidation type="list" allowBlank="1" showInputMessage="1" sqref="C13:C18 C26:C29 C38:C39 C42:C45 C21:C23 C51:C54 C57:C61 C48 C32:C35 C71" xr:uid="{94F40208-E13B-4744-8360-96DC8C6FB3B8}">
      <formula1>$C$89:$C$118</formula1>
    </dataValidation>
    <dataValidation type="list" allowBlank="1" showInputMessage="1" sqref="N21:N23 N13:N19 N38:N39 N26:N29 N48 N42:N45 N69:N71 N32:N35 N51:N54 N57:N61" xr:uid="{59837D61-71ED-4DE9-A2C4-1D654A803489}">
      <formula1>"[select],Nil,Watering (≤2 l/m2/hr),Watering (&gt;2 l/m2/hr),Chemical suppressant"</formula1>
    </dataValidation>
    <dataValidation type="list" allowBlank="1" showInputMessage="1" sqref="Q21:Q24 Q38:Q40 Q13:Q19 Q26:Q30 Q48:Q49 Q64:Q66 Q78:Q81 Q83:Q85 Q42:Q46 Q69:Q71 Q32:Q35 Q51:Q55 Q57:Q62" xr:uid="{40E0D846-42DF-4AF7-B3CA-2B409AACCEA0}">
      <formula1>Geology</formula1>
    </dataValidation>
    <dataValidation type="list" allowBlank="1" showInputMessage="1" sqref="N64:O66" xr:uid="{AFF6BB85-A316-4777-8940-49AAB1B33720}">
      <formula1>"[select],Nil,Watering (Level 1 - ≤2 l/m2/hr),Watering (Level 2 - &gt;2 l/m2/hr),Chemical suppressant"</formula1>
    </dataValidation>
    <dataValidation type="list" allowBlank="1" showInputMessage="1" sqref="C64:C66" xr:uid="{E125A42E-CECA-488B-9177-6FF278977B86}">
      <formula1>$C$73:$C$107</formula1>
    </dataValidation>
    <dataValidation type="list" allowBlank="1" showInputMessage="1" sqref="C69:C71" xr:uid="{04B74772-D6C2-4754-A9BD-00C50F027C61}">
      <formula1>$C$88:$C$117</formula1>
    </dataValidation>
  </dataValidations>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tabColor rgb="FF92D050"/>
  </sheetPr>
  <dimension ref="A3:Z106"/>
  <sheetViews>
    <sheetView topLeftCell="A57" zoomScale="70" zoomScaleNormal="70" workbookViewId="0">
      <selection activeCell="G10" sqref="G10"/>
    </sheetView>
  </sheetViews>
  <sheetFormatPr defaultColWidth="9.28515625" defaultRowHeight="15"/>
  <cols>
    <col min="1" max="1" width="2.7109375" style="130" customWidth="1"/>
    <col min="2" max="2" width="2.7109375" style="1" customWidth="1"/>
    <col min="3" max="3" width="36.42578125" style="1" customWidth="1"/>
    <col min="4" max="4" width="37.42578125" style="1" customWidth="1"/>
    <col min="5" max="6" width="15.7109375" style="1" customWidth="1"/>
    <col min="7" max="7" width="14.28515625" style="1" customWidth="1"/>
    <col min="8" max="26" width="12.7109375" style="1" customWidth="1"/>
    <col min="27" max="28" width="2.7109375" style="1" customWidth="1"/>
    <col min="29" max="16384" width="9.28515625" style="1"/>
  </cols>
  <sheetData>
    <row r="3" spans="3:19" ht="23.25">
      <c r="C3" s="16" t="s">
        <v>9</v>
      </c>
      <c r="D3" s="17"/>
      <c r="E3" s="17"/>
      <c r="F3" s="17"/>
      <c r="G3" s="18" t="s">
        <v>2638</v>
      </c>
      <c r="H3" s="17"/>
      <c r="I3" s="17"/>
      <c r="J3" s="17"/>
      <c r="K3" s="17"/>
      <c r="L3" s="17"/>
      <c r="M3" s="17"/>
      <c r="N3" s="17"/>
      <c r="O3" s="17"/>
      <c r="P3" s="17"/>
      <c r="Q3" s="17"/>
      <c r="R3" s="17"/>
      <c r="S3" s="17"/>
    </row>
    <row r="4" spans="3:19" ht="23.25">
      <c r="C4" s="16" t="s">
        <v>11</v>
      </c>
      <c r="D4" s="17"/>
      <c r="E4" s="17"/>
      <c r="F4" s="17"/>
      <c r="G4" s="18" t="s">
        <v>2639</v>
      </c>
      <c r="H4" s="17"/>
      <c r="I4" s="17"/>
      <c r="J4" s="17"/>
      <c r="K4" s="17"/>
      <c r="L4" s="17"/>
      <c r="M4" s="17"/>
      <c r="N4" s="17"/>
      <c r="O4" s="17"/>
      <c r="P4" s="17"/>
      <c r="Q4" s="17"/>
      <c r="R4" s="17"/>
      <c r="S4" s="17"/>
    </row>
    <row r="5" spans="3:19">
      <c r="C5" s="17"/>
      <c r="D5" s="17"/>
      <c r="E5" s="17"/>
      <c r="F5" s="17"/>
      <c r="G5" s="18"/>
      <c r="H5" s="17"/>
      <c r="I5" s="17"/>
      <c r="J5" s="17"/>
      <c r="K5" s="17"/>
      <c r="L5" s="17"/>
      <c r="M5" s="17"/>
      <c r="N5" s="17"/>
      <c r="O5" s="17"/>
      <c r="P5" s="17"/>
      <c r="Q5" s="17"/>
      <c r="R5" s="17"/>
      <c r="S5" s="17"/>
    </row>
    <row r="6" spans="3:19" ht="120.75" customHeight="1">
      <c r="C6" s="403" t="s">
        <v>2640</v>
      </c>
      <c r="D6" s="17"/>
      <c r="E6" s="1034" t="s">
        <v>2641</v>
      </c>
      <c r="F6" s="1035"/>
      <c r="G6" s="1035"/>
      <c r="H6" s="1035"/>
      <c r="I6" s="1035"/>
      <c r="J6" s="1035"/>
      <c r="K6" s="1035"/>
      <c r="L6" s="1035"/>
      <c r="M6" s="1035"/>
      <c r="N6" s="1035"/>
      <c r="O6" s="1035"/>
      <c r="P6" s="1035"/>
      <c r="Q6" s="1035"/>
      <c r="R6" s="1035"/>
      <c r="S6" s="1036"/>
    </row>
    <row r="7" spans="3:19">
      <c r="C7" s="17"/>
      <c r="D7" s="17"/>
      <c r="E7" s="1039"/>
      <c r="F7" s="1040"/>
      <c r="G7" s="1040"/>
      <c r="H7" s="1040"/>
      <c r="I7" s="1040"/>
      <c r="J7" s="1040"/>
      <c r="K7" s="1040"/>
      <c r="L7" s="1040"/>
      <c r="M7" s="1040"/>
      <c r="N7" s="1040"/>
      <c r="O7" s="1040"/>
      <c r="P7" s="1040"/>
      <c r="Q7" s="1040"/>
      <c r="R7" s="1040"/>
      <c r="S7" s="1041"/>
    </row>
    <row r="8" spans="3:19" ht="18" customHeight="1">
      <c r="C8" s="34" t="s">
        <v>2642</v>
      </c>
      <c r="D8" s="17"/>
      <c r="E8" s="32" t="s">
        <v>689</v>
      </c>
      <c r="F8" s="17"/>
      <c r="G8" s="1029" t="s">
        <v>2643</v>
      </c>
      <c r="H8" s="1030"/>
      <c r="I8" s="1030"/>
      <c r="J8" s="1030"/>
      <c r="K8" s="1030"/>
      <c r="L8" s="1030"/>
      <c r="M8" s="1030"/>
      <c r="N8" s="1030"/>
      <c r="O8" s="1030"/>
      <c r="P8" s="1030"/>
      <c r="Q8" s="1030"/>
      <c r="R8" s="1030"/>
      <c r="S8" s="1031"/>
    </row>
    <row r="9" spans="3:19">
      <c r="C9" s="17"/>
      <c r="D9" s="17"/>
      <c r="E9" s="17"/>
      <c r="F9" s="17"/>
      <c r="G9" s="17"/>
      <c r="H9" s="17"/>
      <c r="I9" s="17"/>
      <c r="J9" s="17"/>
      <c r="K9" s="17"/>
      <c r="L9" s="17"/>
      <c r="M9" s="17"/>
      <c r="N9" s="17"/>
      <c r="O9" s="17"/>
      <c r="P9" s="17"/>
      <c r="Q9" s="17"/>
      <c r="R9" s="17"/>
      <c r="S9" s="17"/>
    </row>
    <row r="10" spans="3:19" ht="18">
      <c r="C10" s="34" t="s">
        <v>2644</v>
      </c>
      <c r="D10" s="17"/>
      <c r="E10" s="17"/>
      <c r="F10" s="17"/>
      <c r="G10" s="17"/>
      <c r="H10" s="1008" t="s">
        <v>2645</v>
      </c>
      <c r="I10" s="1009"/>
      <c r="J10" s="1009"/>
      <c r="K10" s="1009"/>
      <c r="L10" s="1009"/>
      <c r="M10" s="1009"/>
      <c r="N10" s="1009"/>
      <c r="O10" s="1009"/>
      <c r="P10" s="1009"/>
      <c r="Q10" s="1009"/>
      <c r="R10" s="1009"/>
      <c r="S10" s="1010"/>
    </row>
    <row r="11" spans="3:19">
      <c r="C11" s="17"/>
      <c r="D11" s="54" t="s">
        <v>284</v>
      </c>
      <c r="E11" s="54" t="s">
        <v>2646</v>
      </c>
      <c r="F11" s="54" t="s">
        <v>2647</v>
      </c>
      <c r="G11" s="54" t="s">
        <v>472</v>
      </c>
      <c r="H11" s="103" t="s">
        <v>574</v>
      </c>
      <c r="I11" s="103" t="s">
        <v>575</v>
      </c>
      <c r="J11" s="103" t="s">
        <v>576</v>
      </c>
      <c r="K11" s="103" t="s">
        <v>577</v>
      </c>
      <c r="L11" s="103" t="s">
        <v>578</v>
      </c>
      <c r="M11" s="103" t="s">
        <v>579</v>
      </c>
      <c r="N11" s="103" t="s">
        <v>580</v>
      </c>
      <c r="O11" s="103" t="s">
        <v>581</v>
      </c>
      <c r="P11" s="103" t="s">
        <v>582</v>
      </c>
      <c r="Q11" s="103" t="s">
        <v>583</v>
      </c>
      <c r="R11" s="103" t="s">
        <v>584</v>
      </c>
      <c r="S11" s="103" t="s">
        <v>585</v>
      </c>
    </row>
    <row r="12" spans="3:19" s="69" customFormat="1" ht="12.75">
      <c r="C12" s="486" t="s">
        <v>2648</v>
      </c>
      <c r="D12" s="423" t="s">
        <v>2649</v>
      </c>
      <c r="E12" s="336">
        <v>1300</v>
      </c>
      <c r="F12" s="76">
        <f t="shared" ref="F12:F17" si="0">SUM(H12:S12)</f>
        <v>27239</v>
      </c>
      <c r="G12" s="78" t="s">
        <v>2650</v>
      </c>
      <c r="H12" s="487" t="s">
        <v>2651</v>
      </c>
      <c r="I12" s="488" t="s">
        <v>2651</v>
      </c>
      <c r="J12" s="488" t="s">
        <v>2651</v>
      </c>
      <c r="K12" s="488" t="s">
        <v>2651</v>
      </c>
      <c r="L12" s="488" t="s">
        <v>2651</v>
      </c>
      <c r="M12" s="488" t="s">
        <v>2651</v>
      </c>
      <c r="N12" s="488" t="s">
        <v>2651</v>
      </c>
      <c r="O12" s="488">
        <v>27239</v>
      </c>
      <c r="P12" s="488" t="s">
        <v>2651</v>
      </c>
      <c r="Q12" s="488" t="s">
        <v>2651</v>
      </c>
      <c r="R12" s="488" t="s">
        <v>2651</v>
      </c>
      <c r="S12" s="488" t="s">
        <v>2651</v>
      </c>
    </row>
    <row r="13" spans="3:19" s="69" customFormat="1" ht="12.75">
      <c r="C13" s="486" t="s">
        <v>2652</v>
      </c>
      <c r="D13" s="423" t="s">
        <v>2649</v>
      </c>
      <c r="E13" s="336">
        <v>406300</v>
      </c>
      <c r="F13" s="76">
        <f t="shared" si="0"/>
        <v>1314</v>
      </c>
      <c r="G13" s="78" t="s">
        <v>2650</v>
      </c>
      <c r="H13" s="323" t="s">
        <v>2651</v>
      </c>
      <c r="I13" s="324" t="s">
        <v>2651</v>
      </c>
      <c r="J13" s="324" t="s">
        <v>2651</v>
      </c>
      <c r="K13" s="324" t="s">
        <v>2651</v>
      </c>
      <c r="L13" s="324" t="s">
        <v>2651</v>
      </c>
      <c r="M13" s="324" t="s">
        <v>2651</v>
      </c>
      <c r="N13" s="324" t="s">
        <v>2651</v>
      </c>
      <c r="O13" s="324">
        <v>1314</v>
      </c>
      <c r="P13" s="324" t="s">
        <v>2651</v>
      </c>
      <c r="Q13" s="324" t="s">
        <v>2651</v>
      </c>
      <c r="R13" s="324" t="s">
        <v>2651</v>
      </c>
      <c r="S13" s="324" t="s">
        <v>2651</v>
      </c>
    </row>
    <row r="14" spans="3:19" s="69" customFormat="1" ht="12.75">
      <c r="C14" s="486" t="s">
        <v>2653</v>
      </c>
      <c r="D14" s="423" t="s">
        <v>2649</v>
      </c>
      <c r="E14" s="336">
        <v>242500</v>
      </c>
      <c r="F14" s="76">
        <f t="shared" si="0"/>
        <v>353004</v>
      </c>
      <c r="G14" s="78" t="s">
        <v>2650</v>
      </c>
      <c r="H14" s="323" t="s">
        <v>2651</v>
      </c>
      <c r="I14" s="324" t="s">
        <v>2651</v>
      </c>
      <c r="J14" s="324" t="s">
        <v>2651</v>
      </c>
      <c r="K14" s="324" t="s">
        <v>2651</v>
      </c>
      <c r="L14" s="324" t="s">
        <v>2651</v>
      </c>
      <c r="M14" s="324" t="s">
        <v>2651</v>
      </c>
      <c r="N14" s="324" t="s">
        <v>2651</v>
      </c>
      <c r="O14" s="324">
        <v>353004</v>
      </c>
      <c r="P14" s="324" t="s">
        <v>2651</v>
      </c>
      <c r="Q14" s="324" t="s">
        <v>2651</v>
      </c>
      <c r="R14" s="324" t="s">
        <v>2651</v>
      </c>
      <c r="S14" s="324" t="s">
        <v>2651</v>
      </c>
    </row>
    <row r="15" spans="3:19" s="69" customFormat="1" ht="12.75">
      <c r="C15" s="486" t="s">
        <v>2654</v>
      </c>
      <c r="D15" s="423" t="s">
        <v>2655</v>
      </c>
      <c r="E15" s="336">
        <v>1080</v>
      </c>
      <c r="F15" s="76">
        <f t="shared" si="0"/>
        <v>1000</v>
      </c>
      <c r="G15" s="78" t="s">
        <v>2650</v>
      </c>
      <c r="H15" s="323" t="s">
        <v>2651</v>
      </c>
      <c r="I15" s="324" t="s">
        <v>2651</v>
      </c>
      <c r="J15" s="324" t="s">
        <v>2651</v>
      </c>
      <c r="K15" s="324" t="s">
        <v>2651</v>
      </c>
      <c r="L15" s="324" t="s">
        <v>2651</v>
      </c>
      <c r="M15" s="324" t="s">
        <v>2651</v>
      </c>
      <c r="N15" s="489" t="s">
        <v>656</v>
      </c>
      <c r="O15" s="324">
        <v>1000</v>
      </c>
      <c r="P15" s="324" t="s">
        <v>2651</v>
      </c>
      <c r="Q15" s="324" t="s">
        <v>2651</v>
      </c>
      <c r="R15" s="324" t="s">
        <v>2651</v>
      </c>
      <c r="S15" s="324" t="s">
        <v>2651</v>
      </c>
    </row>
    <row r="16" spans="3:19" s="69" customFormat="1" ht="12.75">
      <c r="C16" s="486" t="s">
        <v>2656</v>
      </c>
      <c r="D16" s="423" t="s">
        <v>2655</v>
      </c>
      <c r="E16" s="267"/>
      <c r="F16" s="76">
        <f t="shared" si="0"/>
        <v>1000</v>
      </c>
      <c r="G16" s="78" t="s">
        <v>2650</v>
      </c>
      <c r="H16" s="323" t="s">
        <v>2651</v>
      </c>
      <c r="I16" s="324" t="s">
        <v>2651</v>
      </c>
      <c r="J16" s="324" t="s">
        <v>2651</v>
      </c>
      <c r="K16" s="324" t="s">
        <v>2651</v>
      </c>
      <c r="L16" s="324" t="s">
        <v>2651</v>
      </c>
      <c r="M16" s="324" t="s">
        <v>2651</v>
      </c>
      <c r="N16" s="489" t="s">
        <v>656</v>
      </c>
      <c r="O16" s="324">
        <v>1000</v>
      </c>
      <c r="P16" s="324" t="s">
        <v>2651</v>
      </c>
      <c r="Q16" s="324" t="s">
        <v>2651</v>
      </c>
      <c r="R16" s="324" t="s">
        <v>2651</v>
      </c>
      <c r="S16" s="324" t="s">
        <v>2651</v>
      </c>
    </row>
    <row r="17" spans="3:26">
      <c r="C17" s="158" t="s">
        <v>2038</v>
      </c>
      <c r="D17" s="56"/>
      <c r="E17" s="153"/>
      <c r="F17" s="76">
        <f t="shared" si="0"/>
        <v>177000</v>
      </c>
      <c r="G17" s="11" t="s">
        <v>2650</v>
      </c>
      <c r="H17" s="323" t="s">
        <v>2651</v>
      </c>
      <c r="I17" s="324" t="s">
        <v>2651</v>
      </c>
      <c r="J17" s="324" t="s">
        <v>2651</v>
      </c>
      <c r="K17" s="324" t="s">
        <v>2651</v>
      </c>
      <c r="L17" s="324" t="s">
        <v>2651</v>
      </c>
      <c r="M17" s="322">
        <v>177000</v>
      </c>
      <c r="N17" s="324" t="s">
        <v>2651</v>
      </c>
      <c r="O17" s="324" t="s">
        <v>2651</v>
      </c>
      <c r="P17" s="324" t="s">
        <v>2651</v>
      </c>
      <c r="Q17" s="324" t="s">
        <v>2651</v>
      </c>
      <c r="R17" s="324" t="s">
        <v>2651</v>
      </c>
      <c r="S17" s="324" t="s">
        <v>2651</v>
      </c>
      <c r="T17" s="17"/>
      <c r="U17" s="17"/>
      <c r="V17" s="17"/>
      <c r="W17" s="17"/>
      <c r="X17" s="17"/>
      <c r="Y17" s="17"/>
      <c r="Z17" s="17"/>
    </row>
    <row r="18" spans="3:26">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3:26" ht="18">
      <c r="C19" s="34" t="s">
        <v>2657</v>
      </c>
      <c r="D19" s="17"/>
      <c r="E19" s="17"/>
      <c r="F19" s="17"/>
      <c r="G19" s="17"/>
      <c r="H19" s="17"/>
      <c r="I19" s="17"/>
      <c r="J19" s="17"/>
      <c r="K19" s="17"/>
      <c r="L19" s="17"/>
      <c r="M19" s="17"/>
      <c r="N19" s="17"/>
      <c r="O19" s="17"/>
      <c r="P19" s="17"/>
      <c r="Q19" s="17"/>
      <c r="R19" s="17"/>
      <c r="S19" s="17"/>
      <c r="T19" s="17"/>
      <c r="U19" s="17"/>
      <c r="V19" s="17"/>
      <c r="W19" s="17"/>
      <c r="X19" s="17"/>
      <c r="Y19" s="17"/>
      <c r="Z19" s="17"/>
    </row>
    <row r="20" spans="3:26">
      <c r="C20" s="17"/>
      <c r="D20" s="17"/>
      <c r="E20" s="17"/>
      <c r="F20" s="17"/>
      <c r="G20" s="17"/>
      <c r="H20" s="1008" t="s">
        <v>1684</v>
      </c>
      <c r="I20" s="1009"/>
      <c r="J20" s="1009"/>
      <c r="K20" s="1009"/>
      <c r="L20" s="1009"/>
      <c r="M20" s="1009"/>
      <c r="N20" s="1009"/>
      <c r="O20" s="1009"/>
      <c r="P20" s="1009"/>
      <c r="Q20" s="1009"/>
      <c r="R20" s="1009"/>
      <c r="S20" s="1009"/>
      <c r="T20" s="1009"/>
      <c r="U20" s="1009"/>
      <c r="V20" s="1009"/>
      <c r="W20" s="1009"/>
      <c r="X20" s="1009"/>
      <c r="Y20" s="1009"/>
      <c r="Z20" s="1010"/>
    </row>
    <row r="21" spans="3:26">
      <c r="C21" s="1028" t="s">
        <v>291</v>
      </c>
      <c r="D21" s="1081" t="s">
        <v>2658</v>
      </c>
      <c r="E21" s="1046"/>
      <c r="F21" s="967" t="s">
        <v>2049</v>
      </c>
      <c r="G21" s="17"/>
      <c r="H21" s="54" t="s">
        <v>1685</v>
      </c>
      <c r="I21" s="54" t="s">
        <v>1686</v>
      </c>
      <c r="J21" s="54" t="s">
        <v>1687</v>
      </c>
      <c r="K21" s="54" t="s">
        <v>1688</v>
      </c>
      <c r="L21" s="54" t="s">
        <v>1689</v>
      </c>
      <c r="M21" s="54" t="s">
        <v>1690</v>
      </c>
      <c r="N21" s="54" t="s">
        <v>1692</v>
      </c>
      <c r="O21" s="54" t="s">
        <v>1693</v>
      </c>
      <c r="P21" s="54" t="s">
        <v>1694</v>
      </c>
      <c r="Q21" s="54" t="s">
        <v>1695</v>
      </c>
      <c r="R21" s="54" t="s">
        <v>1696</v>
      </c>
      <c r="S21" s="54" t="s">
        <v>1697</v>
      </c>
      <c r="T21" s="54" t="s">
        <v>1698</v>
      </c>
      <c r="U21" s="54" t="s">
        <v>1699</v>
      </c>
      <c r="V21" s="54" t="s">
        <v>1700</v>
      </c>
      <c r="W21" s="54" t="s">
        <v>2659</v>
      </c>
      <c r="X21" s="54" t="s">
        <v>2660</v>
      </c>
      <c r="Y21" s="54" t="s">
        <v>2661</v>
      </c>
      <c r="Z21" s="54" t="s">
        <v>2057</v>
      </c>
    </row>
    <row r="22" spans="3:26">
      <c r="C22" s="1028"/>
      <c r="D22" s="1014"/>
      <c r="E22" s="1016"/>
      <c r="F22" s="968"/>
      <c r="G22" s="17"/>
      <c r="H22" s="11" t="s">
        <v>2054</v>
      </c>
      <c r="I22" s="11" t="s">
        <v>2054</v>
      </c>
      <c r="J22" s="11" t="s">
        <v>2054</v>
      </c>
      <c r="K22" s="11" t="s">
        <v>2054</v>
      </c>
      <c r="L22" s="11" t="s">
        <v>2054</v>
      </c>
      <c r="M22" s="11" t="s">
        <v>2054</v>
      </c>
      <c r="N22" s="11" t="s">
        <v>2054</v>
      </c>
      <c r="O22" s="11" t="s">
        <v>2054</v>
      </c>
      <c r="P22" s="11" t="s">
        <v>2054</v>
      </c>
      <c r="Q22" s="11" t="s">
        <v>2054</v>
      </c>
      <c r="R22" s="11" t="s">
        <v>2054</v>
      </c>
      <c r="S22" s="11" t="s">
        <v>2054</v>
      </c>
      <c r="T22" s="11" t="s">
        <v>2054</v>
      </c>
      <c r="U22" s="11" t="s">
        <v>2054</v>
      </c>
      <c r="V22" s="11" t="s">
        <v>2054</v>
      </c>
      <c r="W22" s="11" t="s">
        <v>2054</v>
      </c>
      <c r="X22" s="11" t="s">
        <v>2054</v>
      </c>
      <c r="Y22" s="11" t="s">
        <v>2054</v>
      </c>
      <c r="Z22" s="11" t="s">
        <v>2054</v>
      </c>
    </row>
    <row r="23" spans="3:26">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3:26">
      <c r="C24" s="486" t="s">
        <v>2648</v>
      </c>
      <c r="D24" s="1146"/>
      <c r="E24" s="1148"/>
      <c r="F24" s="490">
        <v>45749</v>
      </c>
      <c r="G24" s="17"/>
      <c r="H24" s="494">
        <v>4.1999999999999997E-3</v>
      </c>
      <c r="I24" s="494">
        <v>7.0000000000000001E-3</v>
      </c>
      <c r="J24" s="495" t="s">
        <v>656</v>
      </c>
      <c r="K24" s="494">
        <v>2.99E-3</v>
      </c>
      <c r="L24" s="494">
        <v>6.3E-3</v>
      </c>
      <c r="M24" s="494">
        <v>5.9999999999999995E-4</v>
      </c>
      <c r="N24" s="496">
        <v>6.93E-2</v>
      </c>
      <c r="O24" s="495" t="s">
        <v>656</v>
      </c>
      <c r="P24" s="495" t="s">
        <v>656</v>
      </c>
      <c r="Q24" s="496">
        <v>0.92100000000000004</v>
      </c>
      <c r="R24" s="494">
        <v>2E-3</v>
      </c>
      <c r="S24" s="494">
        <v>3.0999999999999999E-3</v>
      </c>
      <c r="T24" s="494">
        <v>1.0000000000000001E-5</v>
      </c>
      <c r="U24" s="494">
        <v>1.0000000000000001E-5</v>
      </c>
      <c r="V24" s="494">
        <v>0.40400000000000003</v>
      </c>
      <c r="W24" s="494">
        <v>0.31</v>
      </c>
      <c r="X24" s="494">
        <v>5.0000000000000001E-3</v>
      </c>
      <c r="Y24" s="495" t="s">
        <v>656</v>
      </c>
      <c r="Z24" s="494">
        <v>2.0000000000000001E-4</v>
      </c>
    </row>
    <row r="25" spans="3:26">
      <c r="C25" s="486" t="s">
        <v>2648</v>
      </c>
      <c r="D25" s="424"/>
      <c r="E25" s="425"/>
      <c r="F25" s="491">
        <v>45840</v>
      </c>
      <c r="G25" s="17"/>
      <c r="H25" s="494">
        <v>1.04E-2</v>
      </c>
      <c r="I25" s="494">
        <v>1.6E-2</v>
      </c>
      <c r="J25" s="495" t="s">
        <v>656</v>
      </c>
      <c r="K25" s="494">
        <v>0.312</v>
      </c>
      <c r="L25" s="494">
        <v>3.0999999999999999E-3</v>
      </c>
      <c r="M25" s="494">
        <v>8.9999999999999998E-4</v>
      </c>
      <c r="N25" s="496">
        <v>5.11E-2</v>
      </c>
      <c r="O25" s="495" t="s">
        <v>656</v>
      </c>
      <c r="P25" s="495" t="s">
        <v>656</v>
      </c>
      <c r="Q25" s="496">
        <v>0.59799999999999998</v>
      </c>
      <c r="R25" s="494">
        <v>1.4E-3</v>
      </c>
      <c r="S25" s="494">
        <v>9.7000000000000003E-3</v>
      </c>
      <c r="T25" s="494">
        <v>2.9999999999999997E-4</v>
      </c>
      <c r="U25" s="494">
        <v>1.0000000000000001E-5</v>
      </c>
      <c r="V25" s="494">
        <v>0.187</v>
      </c>
      <c r="W25" s="494">
        <v>0.86</v>
      </c>
      <c r="X25" s="494">
        <v>5.0000000000000001E-3</v>
      </c>
      <c r="Y25" s="495" t="s">
        <v>656</v>
      </c>
      <c r="Z25" s="494">
        <v>2.0000000000000001E-4</v>
      </c>
    </row>
    <row r="26" spans="3:26">
      <c r="C26" s="486" t="s">
        <v>2648</v>
      </c>
      <c r="D26" s="424"/>
      <c r="E26" s="425"/>
      <c r="F26" s="491">
        <v>45871</v>
      </c>
      <c r="G26" s="17"/>
      <c r="H26" s="494">
        <v>1.5800000000000002E-2</v>
      </c>
      <c r="I26" s="494">
        <v>1.2999999999999999E-2</v>
      </c>
      <c r="J26" s="495" t="s">
        <v>656</v>
      </c>
      <c r="K26" s="494">
        <v>4.1500000000000002E-2</v>
      </c>
      <c r="L26" s="494">
        <v>3.2000000000000002E-3</v>
      </c>
      <c r="M26" s="494">
        <v>2.0999999999999999E-3</v>
      </c>
      <c r="N26" s="496">
        <v>5.96E-2</v>
      </c>
      <c r="O26" s="495" t="s">
        <v>656</v>
      </c>
      <c r="P26" s="495" t="s">
        <v>656</v>
      </c>
      <c r="Q26" s="496">
        <v>0.67700000000000005</v>
      </c>
      <c r="R26" s="494">
        <v>1.6000000000000001E-3</v>
      </c>
      <c r="S26" s="494">
        <v>1.44E-2</v>
      </c>
      <c r="T26" s="494">
        <v>4.0000000000000002E-4</v>
      </c>
      <c r="U26" s="494">
        <v>1.0000000000000001E-5</v>
      </c>
      <c r="V26" s="494">
        <v>0.24</v>
      </c>
      <c r="W26" s="494">
        <v>0.61</v>
      </c>
      <c r="X26" s="494">
        <v>5.0000000000000001E-3</v>
      </c>
      <c r="Y26" s="495" t="s">
        <v>656</v>
      </c>
      <c r="Z26" s="494">
        <v>2.0000000000000001E-4</v>
      </c>
    </row>
    <row r="27" spans="3:26">
      <c r="C27" s="486" t="s">
        <v>2648</v>
      </c>
      <c r="D27" s="424"/>
      <c r="E27" s="425"/>
      <c r="F27" s="491">
        <v>45871</v>
      </c>
      <c r="G27" s="17"/>
      <c r="H27" s="494">
        <v>1.09E-2</v>
      </c>
      <c r="I27" s="494">
        <v>1.7000000000000001E-2</v>
      </c>
      <c r="J27" s="495" t="s">
        <v>656</v>
      </c>
      <c r="K27" s="494">
        <v>1.43E-2</v>
      </c>
      <c r="L27" s="494">
        <v>3.0999999999999999E-3</v>
      </c>
      <c r="M27" s="494">
        <v>1.4E-3</v>
      </c>
      <c r="N27" s="496">
        <v>4.8000000000000001E-2</v>
      </c>
      <c r="O27" s="495" t="s">
        <v>656</v>
      </c>
      <c r="P27" s="495" t="s">
        <v>656</v>
      </c>
      <c r="Q27" s="496">
        <v>0.78900000000000003</v>
      </c>
      <c r="R27" s="494">
        <v>1.4E-3</v>
      </c>
      <c r="S27" s="494">
        <v>9.4999999999999998E-3</v>
      </c>
      <c r="T27" s="494">
        <v>2.0000000000000001E-4</v>
      </c>
      <c r="U27" s="494">
        <v>1.0000000000000001E-5</v>
      </c>
      <c r="V27" s="494">
        <v>0.315</v>
      </c>
      <c r="W27" s="494">
        <v>0.89</v>
      </c>
      <c r="X27" s="494">
        <v>5.0000000000000001E-3</v>
      </c>
      <c r="Y27" s="495" t="s">
        <v>656</v>
      </c>
      <c r="Z27" s="494">
        <v>2.0000000000000001E-4</v>
      </c>
    </row>
    <row r="28" spans="3:26">
      <c r="C28" s="486" t="s">
        <v>2648</v>
      </c>
      <c r="D28" s="424"/>
      <c r="E28" s="425"/>
      <c r="F28" s="491">
        <v>45871</v>
      </c>
      <c r="G28" s="17"/>
      <c r="H28" s="494">
        <v>9.1999999999999998E-3</v>
      </c>
      <c r="I28" s="494">
        <v>0.02</v>
      </c>
      <c r="J28" s="495" t="s">
        <v>656</v>
      </c>
      <c r="K28" s="494">
        <v>9.6500000000000006E-3</v>
      </c>
      <c r="L28" s="494">
        <v>2.8999999999999998E-3</v>
      </c>
      <c r="M28" s="494">
        <v>1.1000000000000001E-3</v>
      </c>
      <c r="N28" s="496">
        <v>4.6199999999999998E-2</v>
      </c>
      <c r="O28" s="495" t="s">
        <v>656</v>
      </c>
      <c r="P28" s="495" t="s">
        <v>656</v>
      </c>
      <c r="Q28" s="496">
        <v>0.75600000000000001</v>
      </c>
      <c r="R28" s="494">
        <v>1.4E-3</v>
      </c>
      <c r="S28" s="494">
        <v>7.1999999999999998E-3</v>
      </c>
      <c r="T28" s="494">
        <v>2.0000000000000001E-4</v>
      </c>
      <c r="U28" s="494">
        <v>2.0000000000000001E-4</v>
      </c>
      <c r="V28" s="494">
        <v>0.39600000000000002</v>
      </c>
      <c r="W28" s="494">
        <v>0.87</v>
      </c>
      <c r="X28" s="494">
        <v>5.0000000000000001E-3</v>
      </c>
      <c r="Y28" s="495" t="s">
        <v>656</v>
      </c>
      <c r="Z28" s="494">
        <v>2.0000000000000001E-4</v>
      </c>
    </row>
    <row r="29" spans="3:26">
      <c r="C29" s="486" t="s">
        <v>2648</v>
      </c>
      <c r="D29" s="1146"/>
      <c r="E29" s="1148"/>
      <c r="F29" s="491">
        <v>45871</v>
      </c>
      <c r="G29" s="17"/>
      <c r="H29" s="494">
        <v>8.6999999999999994E-3</v>
      </c>
      <c r="I29" s="494">
        <v>1.6E-2</v>
      </c>
      <c r="J29" s="495" t="s">
        <v>656</v>
      </c>
      <c r="K29" s="494">
        <v>2.2100000000000002E-3</v>
      </c>
      <c r="L29" s="494">
        <v>2.7000000000000001E-3</v>
      </c>
      <c r="M29" s="494">
        <v>5.9999999999999995E-4</v>
      </c>
      <c r="N29" s="496">
        <v>4.1099999999999998E-2</v>
      </c>
      <c r="O29" s="495" t="s">
        <v>656</v>
      </c>
      <c r="P29" s="495" t="s">
        <v>656</v>
      </c>
      <c r="Q29" s="496">
        <v>0.621</v>
      </c>
      <c r="R29" s="494">
        <v>1.1999999999999999E-3</v>
      </c>
      <c r="S29" s="494">
        <v>7.3000000000000001E-3</v>
      </c>
      <c r="T29" s="494">
        <v>2.0000000000000001E-4</v>
      </c>
      <c r="U29" s="494">
        <v>1.0000000000000001E-5</v>
      </c>
      <c r="V29" s="494">
        <v>0.28299999999999997</v>
      </c>
      <c r="W29" s="494">
        <v>0.87</v>
      </c>
      <c r="X29" s="494">
        <v>5.0000000000000001E-3</v>
      </c>
      <c r="Y29" s="495" t="s">
        <v>656</v>
      </c>
      <c r="Z29" s="494">
        <v>2.0000000000000001E-4</v>
      </c>
    </row>
    <row r="30" spans="3:26">
      <c r="C30" s="486" t="s">
        <v>2648</v>
      </c>
      <c r="D30" s="1146"/>
      <c r="E30" s="1148"/>
      <c r="F30" s="491">
        <v>45902</v>
      </c>
      <c r="G30" s="17"/>
      <c r="H30" s="494">
        <v>2.3999999999999998E-3</v>
      </c>
      <c r="I30" s="494">
        <v>2.8000000000000001E-2</v>
      </c>
      <c r="J30" s="495" t="s">
        <v>656</v>
      </c>
      <c r="K30" s="494">
        <v>4.2199999999999998E-3</v>
      </c>
      <c r="L30" s="494">
        <v>2.0999999999999999E-3</v>
      </c>
      <c r="M30" s="494">
        <v>2.9999999999999997E-4</v>
      </c>
      <c r="N30" s="496">
        <v>2.5999999999999999E-2</v>
      </c>
      <c r="O30" s="495" t="s">
        <v>656</v>
      </c>
      <c r="P30" s="495" t="s">
        <v>656</v>
      </c>
      <c r="Q30" s="496">
        <v>0.72299999999999998</v>
      </c>
      <c r="R30" s="494">
        <v>1E-3</v>
      </c>
      <c r="S30" s="494">
        <v>1.4E-3</v>
      </c>
      <c r="T30" s="494">
        <v>1.0000000000000001E-5</v>
      </c>
      <c r="U30" s="494">
        <v>1.0000000000000001E-5</v>
      </c>
      <c r="V30" s="494">
        <v>0.54700000000000004</v>
      </c>
      <c r="W30" s="494">
        <v>3.01</v>
      </c>
      <c r="X30" s="494">
        <v>5.0000000000000001E-3</v>
      </c>
      <c r="Y30" s="495" t="s">
        <v>656</v>
      </c>
      <c r="Z30" s="494">
        <v>2.0000000000000001E-4</v>
      </c>
    </row>
    <row r="31" spans="3:26">
      <c r="C31" s="486" t="s">
        <v>2648</v>
      </c>
      <c r="D31" s="1146"/>
      <c r="E31" s="1148"/>
      <c r="F31" s="491">
        <v>45902</v>
      </c>
      <c r="G31" s="17"/>
      <c r="H31" s="494">
        <v>2.3999999999999998E-3</v>
      </c>
      <c r="I31" s="494">
        <v>2.8000000000000001E-2</v>
      </c>
      <c r="J31" s="495" t="s">
        <v>656</v>
      </c>
      <c r="K31" s="494">
        <v>4.3600000000000002E-3</v>
      </c>
      <c r="L31" s="494">
        <v>2.2000000000000001E-3</v>
      </c>
      <c r="M31" s="494">
        <v>1.0000000000000001E-5</v>
      </c>
      <c r="N31" s="496">
        <v>2.6499999999999999E-2</v>
      </c>
      <c r="O31" s="495" t="s">
        <v>656</v>
      </c>
      <c r="P31" s="495" t="s">
        <v>656</v>
      </c>
      <c r="Q31" s="496">
        <v>0.74199999999999999</v>
      </c>
      <c r="R31" s="494">
        <v>1E-3</v>
      </c>
      <c r="S31" s="494">
        <v>1.2999999999999999E-3</v>
      </c>
      <c r="T31" s="494">
        <v>1.0000000000000001E-5</v>
      </c>
      <c r="U31" s="494">
        <v>1.0000000000000001E-5</v>
      </c>
      <c r="V31" s="494">
        <v>0.57199999999999995</v>
      </c>
      <c r="W31" s="494">
        <v>3.06</v>
      </c>
      <c r="X31" s="494">
        <v>5.0000000000000001E-3</v>
      </c>
      <c r="Y31" s="495" t="s">
        <v>656</v>
      </c>
      <c r="Z31" s="494">
        <v>2.0000000000000001E-4</v>
      </c>
    </row>
    <row r="32" spans="3:26">
      <c r="C32" s="486" t="s">
        <v>2648</v>
      </c>
      <c r="D32" s="424"/>
      <c r="E32" s="425"/>
      <c r="F32" s="491">
        <v>45902</v>
      </c>
      <c r="G32" s="17"/>
      <c r="H32" s="494">
        <v>4.8999999999999998E-3</v>
      </c>
      <c r="I32" s="494">
        <v>3.2000000000000001E-2</v>
      </c>
      <c r="J32" s="495" t="s">
        <v>656</v>
      </c>
      <c r="K32" s="494">
        <v>1.54E-2</v>
      </c>
      <c r="L32" s="496">
        <v>2.5999999999999999E-3</v>
      </c>
      <c r="M32" s="494">
        <v>1.1000000000000001E-3</v>
      </c>
      <c r="N32" s="496">
        <v>3.2399999999999998E-2</v>
      </c>
      <c r="O32" s="495" t="s">
        <v>656</v>
      </c>
      <c r="P32" s="495" t="s">
        <v>656</v>
      </c>
      <c r="Q32" s="496">
        <v>0.745</v>
      </c>
      <c r="R32" s="494">
        <v>1.2999999999999999E-3</v>
      </c>
      <c r="S32" s="494">
        <v>3.3999999999999998E-3</v>
      </c>
      <c r="T32" s="494">
        <v>1.0000000000000001E-5</v>
      </c>
      <c r="U32" s="494">
        <v>1.0000000000000001E-5</v>
      </c>
      <c r="V32" s="496">
        <v>0.51</v>
      </c>
      <c r="W32" s="494">
        <v>2.13</v>
      </c>
      <c r="X32" s="494">
        <v>0.01</v>
      </c>
      <c r="Y32" s="495" t="s">
        <v>656</v>
      </c>
      <c r="Z32" s="494">
        <v>2.0000000000000001E-4</v>
      </c>
    </row>
    <row r="33" spans="3:26">
      <c r="C33" s="486" t="s">
        <v>2648</v>
      </c>
      <c r="D33" s="424"/>
      <c r="E33" s="425"/>
      <c r="F33" s="491">
        <v>45932</v>
      </c>
      <c r="G33" s="17"/>
      <c r="H33" s="494">
        <v>3.0000000000000001E-3</v>
      </c>
      <c r="I33" s="494">
        <v>2.7E-2</v>
      </c>
      <c r="J33" s="495" t="s">
        <v>656</v>
      </c>
      <c r="K33" s="494">
        <v>1.38E-2</v>
      </c>
      <c r="L33" s="496">
        <v>2E-3</v>
      </c>
      <c r="M33" s="494">
        <v>1E-3</v>
      </c>
      <c r="N33" s="496">
        <v>2.3699999999999999E-2</v>
      </c>
      <c r="O33" s="495" t="s">
        <v>656</v>
      </c>
      <c r="P33" s="495" t="s">
        <v>656</v>
      </c>
      <c r="Q33" s="496">
        <v>0.79200000000000004</v>
      </c>
      <c r="R33" s="494">
        <v>1.1999999999999999E-3</v>
      </c>
      <c r="S33" s="494">
        <v>1.8E-3</v>
      </c>
      <c r="T33" s="494">
        <v>1.0000000000000001E-5</v>
      </c>
      <c r="U33" s="494">
        <v>1.0000000000000001E-5</v>
      </c>
      <c r="V33" s="494">
        <v>0.63900000000000001</v>
      </c>
      <c r="W33" s="494">
        <v>3.57</v>
      </c>
      <c r="X33" s="494">
        <v>0.01</v>
      </c>
      <c r="Y33" s="495" t="s">
        <v>656</v>
      </c>
      <c r="Z33" s="494">
        <v>2.0000000000000001E-4</v>
      </c>
    </row>
    <row r="34" spans="3:26">
      <c r="C34" s="301" t="s">
        <v>2648</v>
      </c>
      <c r="D34" s="17"/>
      <c r="E34" s="17"/>
      <c r="F34" s="17"/>
      <c r="G34" s="17"/>
      <c r="H34" s="339">
        <f>AVERAGE(H24:H33)</f>
        <v>7.1900000000000002E-3</v>
      </c>
      <c r="I34" s="337">
        <f t="shared" ref="I34:Z34" si="1">AVERAGE(I24:I33)</f>
        <v>2.0399999999999998E-2</v>
      </c>
      <c r="J34" s="337" t="s">
        <v>656</v>
      </c>
      <c r="K34" s="497">
        <f t="shared" si="1"/>
        <v>4.204299999999999E-2</v>
      </c>
      <c r="L34" s="339">
        <f t="shared" si="1"/>
        <v>3.0200000000000005E-3</v>
      </c>
      <c r="M34" s="339">
        <f t="shared" si="1"/>
        <v>9.1100000000000003E-4</v>
      </c>
      <c r="N34" s="337">
        <f t="shared" si="1"/>
        <v>4.2390000000000004E-2</v>
      </c>
      <c r="O34" s="337" t="s">
        <v>656</v>
      </c>
      <c r="P34" s="337" t="s">
        <v>656</v>
      </c>
      <c r="Q34" s="337">
        <f t="shared" si="1"/>
        <v>0.73639999999999994</v>
      </c>
      <c r="R34" s="339">
        <f t="shared" si="1"/>
        <v>1.3500000000000001E-3</v>
      </c>
      <c r="S34" s="339">
        <f t="shared" si="1"/>
        <v>5.9100000000000003E-3</v>
      </c>
      <c r="T34" s="339">
        <f t="shared" si="1"/>
        <v>1.3500000000000003E-4</v>
      </c>
      <c r="U34" s="339">
        <f>AVERAGE(U24:U33)</f>
        <v>2.900000000000001E-5</v>
      </c>
      <c r="V34" s="337">
        <f t="shared" si="1"/>
        <v>0.4093</v>
      </c>
      <c r="W34" s="338">
        <f t="shared" si="1"/>
        <v>1.6179999999999999</v>
      </c>
      <c r="X34" s="338">
        <f t="shared" si="1"/>
        <v>6.0000000000000001E-3</v>
      </c>
      <c r="Y34" s="337" t="s">
        <v>656</v>
      </c>
      <c r="Z34" s="339">
        <f t="shared" si="1"/>
        <v>2.0000000000000004E-4</v>
      </c>
    </row>
    <row r="35" spans="3:26">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3:26">
      <c r="C36" s="486" t="s">
        <v>2652</v>
      </c>
      <c r="D36" s="424"/>
      <c r="E36" s="493"/>
      <c r="F36" s="490">
        <v>45749</v>
      </c>
      <c r="G36" s="17"/>
      <c r="H36" s="494">
        <v>2.5000000000000001E-3</v>
      </c>
      <c r="I36" s="494">
        <v>2.4E-2</v>
      </c>
      <c r="J36" s="495" t="s">
        <v>656</v>
      </c>
      <c r="K36" s="494">
        <v>8.3000000000000001E-4</v>
      </c>
      <c r="L36" s="496">
        <v>9.2999999999999992E-3</v>
      </c>
      <c r="M36" s="494">
        <v>4.0000000000000002E-4</v>
      </c>
      <c r="N36" s="496">
        <v>2.06E-2</v>
      </c>
      <c r="O36" s="495" t="s">
        <v>656</v>
      </c>
      <c r="P36" s="495" t="s">
        <v>656</v>
      </c>
      <c r="Q36" s="496">
        <v>0.378</v>
      </c>
      <c r="R36" s="494">
        <v>5.1999999999999998E-3</v>
      </c>
      <c r="S36" s="494">
        <v>2.9999999999999997E-4</v>
      </c>
      <c r="T36" s="494">
        <v>2.0000000000000001E-4</v>
      </c>
      <c r="U36" s="494">
        <v>5.9999999999999995E-4</v>
      </c>
      <c r="V36" s="494">
        <v>8.8999999999999996E-2</v>
      </c>
      <c r="W36" s="494">
        <v>5.41</v>
      </c>
      <c r="X36" s="494">
        <v>0.05</v>
      </c>
      <c r="Y36" s="495" t="s">
        <v>656</v>
      </c>
      <c r="Z36" s="494">
        <v>2.0000000000000001E-4</v>
      </c>
    </row>
    <row r="37" spans="3:26">
      <c r="C37" s="301" t="s">
        <v>2652</v>
      </c>
      <c r="D37" s="17"/>
      <c r="E37" s="17"/>
      <c r="F37" s="492"/>
      <c r="G37" s="17"/>
      <c r="H37" s="339">
        <f>AVERAGE(H36)</f>
        <v>2.5000000000000001E-3</v>
      </c>
      <c r="I37" s="337">
        <f>AVERAGE(I36)</f>
        <v>2.4E-2</v>
      </c>
      <c r="J37" s="337" t="s">
        <v>656</v>
      </c>
      <c r="K37" s="497">
        <f t="shared" ref="K37:N37" si="2">AVERAGE(K36)</f>
        <v>8.3000000000000001E-4</v>
      </c>
      <c r="L37" s="339">
        <f t="shared" si="2"/>
        <v>9.2999999999999992E-3</v>
      </c>
      <c r="M37" s="339">
        <f t="shared" si="2"/>
        <v>4.0000000000000002E-4</v>
      </c>
      <c r="N37" s="337">
        <f t="shared" si="2"/>
        <v>2.06E-2</v>
      </c>
      <c r="O37" s="337" t="s">
        <v>656</v>
      </c>
      <c r="P37" s="337" t="s">
        <v>656</v>
      </c>
      <c r="Q37" s="337">
        <f t="shared" ref="Q37:X37" si="3">AVERAGE(Q36)</f>
        <v>0.378</v>
      </c>
      <c r="R37" s="339">
        <f t="shared" si="3"/>
        <v>5.1999999999999998E-3</v>
      </c>
      <c r="S37" s="339">
        <f t="shared" si="3"/>
        <v>2.9999999999999997E-4</v>
      </c>
      <c r="T37" s="339">
        <f t="shared" si="3"/>
        <v>2.0000000000000001E-4</v>
      </c>
      <c r="U37" s="339">
        <f t="shared" si="3"/>
        <v>5.9999999999999995E-4</v>
      </c>
      <c r="V37" s="337">
        <f t="shared" si="3"/>
        <v>8.8999999999999996E-2</v>
      </c>
      <c r="W37" s="338">
        <f t="shared" si="3"/>
        <v>5.41</v>
      </c>
      <c r="X37" s="338">
        <f t="shared" si="3"/>
        <v>0.05</v>
      </c>
      <c r="Y37" s="337" t="s">
        <v>656</v>
      </c>
      <c r="Z37" s="339">
        <f>AVERAGE(Z36)</f>
        <v>2.0000000000000001E-4</v>
      </c>
    </row>
    <row r="38" spans="3:26">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3:26">
      <c r="C39" s="486" t="s">
        <v>2653</v>
      </c>
      <c r="D39" s="424"/>
      <c r="E39" s="493"/>
      <c r="F39" s="490">
        <v>45690</v>
      </c>
      <c r="G39" s="17"/>
      <c r="H39" s="494">
        <v>7.1000000000000004E-3</v>
      </c>
      <c r="I39" s="494">
        <v>1.4999999999999999E-2</v>
      </c>
      <c r="J39" s="495" t="s">
        <v>656</v>
      </c>
      <c r="K39" s="494">
        <v>2.7E-4</v>
      </c>
      <c r="L39" s="494">
        <v>5.3E-3</v>
      </c>
      <c r="M39" s="494">
        <v>8.0000000000000004E-4</v>
      </c>
      <c r="N39" s="496">
        <v>4.48E-2</v>
      </c>
      <c r="O39" s="495" t="s">
        <v>656</v>
      </c>
      <c r="P39" s="495" t="s">
        <v>656</v>
      </c>
      <c r="Q39" s="496">
        <v>0.26400000000000001</v>
      </c>
      <c r="R39" s="494">
        <v>1.4E-3</v>
      </c>
      <c r="S39" s="494">
        <v>1.2999999999999999E-3</v>
      </c>
      <c r="T39" s="494">
        <v>8.9999999999999998E-4</v>
      </c>
      <c r="U39" s="494">
        <v>2.0000000000000001E-4</v>
      </c>
      <c r="V39" s="494">
        <v>2.5999999999999999E-2</v>
      </c>
      <c r="W39" s="494">
        <v>3.04</v>
      </c>
      <c r="X39" s="494">
        <v>0.13</v>
      </c>
      <c r="Y39" s="495" t="s">
        <v>656</v>
      </c>
      <c r="Z39" s="494">
        <v>1.7999999999999999E-2</v>
      </c>
    </row>
    <row r="40" spans="3:26">
      <c r="C40" s="486" t="s">
        <v>2653</v>
      </c>
      <c r="D40" s="424"/>
      <c r="E40" s="493"/>
      <c r="F40" s="490">
        <v>45690</v>
      </c>
      <c r="G40" s="17"/>
      <c r="H40" s="494">
        <v>6.3E-3</v>
      </c>
      <c r="I40" s="494">
        <v>1.9E-2</v>
      </c>
      <c r="J40" s="495" t="s">
        <v>656</v>
      </c>
      <c r="K40" s="494">
        <v>3.8000000000000002E-4</v>
      </c>
      <c r="L40" s="494">
        <v>8.6E-3</v>
      </c>
      <c r="M40" s="494">
        <v>5.9999999999999995E-4</v>
      </c>
      <c r="N40" s="496">
        <v>7.6799999999999993E-2</v>
      </c>
      <c r="O40" s="495" t="s">
        <v>656</v>
      </c>
      <c r="P40" s="495" t="s">
        <v>656</v>
      </c>
      <c r="Q40" s="496">
        <v>0.253</v>
      </c>
      <c r="R40" s="494">
        <v>1.5E-3</v>
      </c>
      <c r="S40" s="494">
        <v>1E-3</v>
      </c>
      <c r="T40" s="494">
        <v>1E-3</v>
      </c>
      <c r="U40" s="494">
        <v>2.0000000000000001E-4</v>
      </c>
      <c r="V40" s="494">
        <v>2.8000000000000001E-2</v>
      </c>
      <c r="W40" s="494">
        <v>3.67</v>
      </c>
      <c r="X40" s="494">
        <v>0.14000000000000001</v>
      </c>
      <c r="Y40" s="495" t="s">
        <v>656</v>
      </c>
      <c r="Z40" s="494">
        <v>5.3999999999999999E-2</v>
      </c>
    </row>
    <row r="41" spans="3:26">
      <c r="C41" s="486" t="s">
        <v>2653</v>
      </c>
      <c r="D41" s="424"/>
      <c r="E41" s="493"/>
      <c r="F41" s="490">
        <v>45718</v>
      </c>
      <c r="G41" s="17"/>
      <c r="H41" s="494">
        <v>3.3999999999999998E-3</v>
      </c>
      <c r="I41" s="494">
        <v>1.9E-2</v>
      </c>
      <c r="J41" s="495" t="s">
        <v>656</v>
      </c>
      <c r="K41" s="494">
        <v>2.5999999999999998E-4</v>
      </c>
      <c r="L41" s="494">
        <v>6.1999999999999998E-3</v>
      </c>
      <c r="M41" s="494">
        <v>2.0000000000000001E-4</v>
      </c>
      <c r="N41" s="496">
        <v>3.1399999999999997E-2</v>
      </c>
      <c r="O41" s="495" t="s">
        <v>656</v>
      </c>
      <c r="P41" s="495" t="s">
        <v>656</v>
      </c>
      <c r="Q41" s="496">
        <v>0.15</v>
      </c>
      <c r="R41" s="494">
        <v>8.0000000000000004E-4</v>
      </c>
      <c r="S41" s="494">
        <v>2.9999999999999997E-4</v>
      </c>
      <c r="T41" s="494">
        <v>8.9999999999999998E-4</v>
      </c>
      <c r="U41" s="494">
        <v>2.0000000000000001E-4</v>
      </c>
      <c r="V41" s="494">
        <v>1.2E-2</v>
      </c>
      <c r="W41" s="494">
        <v>3.12</v>
      </c>
      <c r="X41" s="494">
        <v>0.12</v>
      </c>
      <c r="Y41" s="495" t="s">
        <v>656</v>
      </c>
      <c r="Z41" s="494">
        <v>6.0000000000000001E-3</v>
      </c>
    </row>
    <row r="42" spans="3:26">
      <c r="C42" s="486" t="s">
        <v>2653</v>
      </c>
      <c r="D42" s="424"/>
      <c r="E42" s="493"/>
      <c r="F42" s="490">
        <v>45749</v>
      </c>
      <c r="G42" s="17"/>
      <c r="H42" s="494">
        <v>9.9000000000000008E-3</v>
      </c>
      <c r="I42" s="494">
        <v>3.5999999999999997E-2</v>
      </c>
      <c r="J42" s="495" t="s">
        <v>656</v>
      </c>
      <c r="K42" s="494">
        <v>1.08E-3</v>
      </c>
      <c r="L42" s="494">
        <v>1.03E-2</v>
      </c>
      <c r="M42" s="494">
        <v>8.9999999999999998E-4</v>
      </c>
      <c r="N42" s="496">
        <v>3.8899999999999997E-2</v>
      </c>
      <c r="O42" s="495" t="s">
        <v>656</v>
      </c>
      <c r="P42" s="495" t="s">
        <v>656</v>
      </c>
      <c r="Q42" s="496">
        <v>0.54700000000000004</v>
      </c>
      <c r="R42" s="494">
        <v>2.7000000000000001E-3</v>
      </c>
      <c r="S42" s="494">
        <v>1.6000000000000001E-3</v>
      </c>
      <c r="T42" s="494">
        <v>1.1000000000000001E-3</v>
      </c>
      <c r="U42" s="494">
        <v>4.0000000000000002E-4</v>
      </c>
      <c r="V42" s="494">
        <v>6.2E-2</v>
      </c>
      <c r="W42" s="494">
        <v>3.01</v>
      </c>
      <c r="X42" s="494">
        <v>0.11</v>
      </c>
      <c r="Y42" s="495" t="s">
        <v>656</v>
      </c>
      <c r="Z42" s="494">
        <v>1.7999999999999999E-2</v>
      </c>
    </row>
    <row r="43" spans="3:26">
      <c r="C43" s="486" t="s">
        <v>2653</v>
      </c>
      <c r="D43" s="1146"/>
      <c r="E43" s="1147"/>
      <c r="F43" s="490">
        <v>45871</v>
      </c>
      <c r="G43" s="17"/>
      <c r="H43" s="494">
        <v>6.3E-3</v>
      </c>
      <c r="I43" s="494">
        <v>7.0000000000000007E-2</v>
      </c>
      <c r="J43" s="495" t="s">
        <v>656</v>
      </c>
      <c r="K43" s="494">
        <v>1.14E-3</v>
      </c>
      <c r="L43" s="494">
        <v>1.6500000000000001E-2</v>
      </c>
      <c r="M43" s="494">
        <v>4.0000000000000002E-4</v>
      </c>
      <c r="N43" s="496">
        <v>3.9600000000000003E-2</v>
      </c>
      <c r="O43" s="495" t="s">
        <v>656</v>
      </c>
      <c r="P43" s="495" t="s">
        <v>656</v>
      </c>
      <c r="Q43" s="496">
        <v>0.39400000000000002</v>
      </c>
      <c r="R43" s="494">
        <v>2.2000000000000001E-3</v>
      </c>
      <c r="S43" s="494">
        <v>5.9999999999999995E-4</v>
      </c>
      <c r="T43" s="494">
        <v>1E-3</v>
      </c>
      <c r="U43" s="494">
        <v>8.0000000000000004E-4</v>
      </c>
      <c r="V43" s="494">
        <v>4.3999999999999997E-2</v>
      </c>
      <c r="W43" s="494">
        <v>5.14</v>
      </c>
      <c r="X43" s="494">
        <v>0.14000000000000001</v>
      </c>
      <c r="Y43" s="495" t="s">
        <v>656</v>
      </c>
      <c r="Z43" s="494">
        <v>3.5999999999999997E-2</v>
      </c>
    </row>
    <row r="44" spans="3:26">
      <c r="C44" s="486" t="s">
        <v>2653</v>
      </c>
      <c r="D44" s="1146"/>
      <c r="E44" s="1147"/>
      <c r="F44" s="490">
        <v>45902</v>
      </c>
      <c r="G44" s="17"/>
      <c r="H44" s="494">
        <v>6.1000000000000004E-3</v>
      </c>
      <c r="I44" s="494">
        <v>7.1999999999999995E-2</v>
      </c>
      <c r="J44" s="495" t="s">
        <v>656</v>
      </c>
      <c r="K44" s="494">
        <v>9.6000000000000002E-4</v>
      </c>
      <c r="L44" s="494">
        <v>0.03</v>
      </c>
      <c r="M44" s="494">
        <v>4.0000000000000002E-4</v>
      </c>
      <c r="N44" s="496">
        <v>3.6200000000000003E-2</v>
      </c>
      <c r="O44" s="495" t="s">
        <v>656</v>
      </c>
      <c r="P44" s="495" t="s">
        <v>656</v>
      </c>
      <c r="Q44" s="496">
        <v>0.432</v>
      </c>
      <c r="R44" s="494">
        <v>2.3E-3</v>
      </c>
      <c r="S44" s="494">
        <v>2.9999999999999997E-4</v>
      </c>
      <c r="T44" s="494">
        <v>1.1999999999999999E-3</v>
      </c>
      <c r="U44" s="494">
        <v>8.0000000000000004E-4</v>
      </c>
      <c r="V44" s="494">
        <v>2.9000000000000001E-2</v>
      </c>
      <c r="W44" s="494">
        <v>6.43</v>
      </c>
      <c r="X44" s="494">
        <v>0.3</v>
      </c>
      <c r="Y44" s="495" t="s">
        <v>656</v>
      </c>
      <c r="Z44" s="494">
        <v>1.4E-2</v>
      </c>
    </row>
    <row r="45" spans="3:26">
      <c r="C45" s="486" t="s">
        <v>2653</v>
      </c>
      <c r="D45" s="1146"/>
      <c r="E45" s="1147"/>
      <c r="F45" s="490">
        <v>45932</v>
      </c>
      <c r="G45" s="17"/>
      <c r="H45" s="494">
        <v>6.1000000000000004E-3</v>
      </c>
      <c r="I45" s="494">
        <v>8.3000000000000004E-2</v>
      </c>
      <c r="J45" s="495" t="s">
        <v>656</v>
      </c>
      <c r="K45" s="494">
        <v>1.2099999999999999E-3</v>
      </c>
      <c r="L45" s="494">
        <v>1.9300000000000001E-2</v>
      </c>
      <c r="M45" s="494">
        <v>5.0000000000000001E-4</v>
      </c>
      <c r="N45" s="496">
        <v>3.32E-2</v>
      </c>
      <c r="O45" s="495" t="s">
        <v>656</v>
      </c>
      <c r="P45" s="495" t="s">
        <v>656</v>
      </c>
      <c r="Q45" s="496">
        <v>0.41</v>
      </c>
      <c r="R45" s="494">
        <v>1.9E-3</v>
      </c>
      <c r="S45" s="494">
        <v>4.0000000000000002E-4</v>
      </c>
      <c r="T45" s="494">
        <v>1E-3</v>
      </c>
      <c r="U45" s="494">
        <v>8.0000000000000004E-4</v>
      </c>
      <c r="V45" s="494">
        <v>0.04</v>
      </c>
      <c r="W45" s="494">
        <v>5.62</v>
      </c>
      <c r="X45" s="494">
        <v>0.14000000000000001</v>
      </c>
      <c r="Y45" s="495" t="s">
        <v>656</v>
      </c>
      <c r="Z45" s="494">
        <v>0.02</v>
      </c>
    </row>
    <row r="46" spans="3:26">
      <c r="C46" s="486" t="s">
        <v>2653</v>
      </c>
      <c r="D46" s="424"/>
      <c r="E46" s="493"/>
      <c r="F46" s="490">
        <v>45932</v>
      </c>
      <c r="G46" s="17"/>
      <c r="H46" s="494">
        <v>5.8999999999999999E-3</v>
      </c>
      <c r="I46" s="494">
        <v>0.08</v>
      </c>
      <c r="J46" s="495" t="s">
        <v>656</v>
      </c>
      <c r="K46" s="494">
        <v>1.1999999999999999E-3</v>
      </c>
      <c r="L46" s="496">
        <v>2.01E-2</v>
      </c>
      <c r="M46" s="494">
        <v>2.0000000000000001E-4</v>
      </c>
      <c r="N46" s="496">
        <v>3.2199999999999999E-2</v>
      </c>
      <c r="O46" s="495" t="s">
        <v>656</v>
      </c>
      <c r="P46" s="495" t="s">
        <v>656</v>
      </c>
      <c r="Q46" s="496">
        <v>0.40400000000000003</v>
      </c>
      <c r="R46" s="494">
        <v>1.9E-3</v>
      </c>
      <c r="S46" s="494">
        <v>4.0000000000000002E-4</v>
      </c>
      <c r="T46" s="494">
        <v>1E-3</v>
      </c>
      <c r="U46" s="494">
        <v>8.9999999999999998E-4</v>
      </c>
      <c r="V46" s="496">
        <v>4.1000000000000002E-2</v>
      </c>
      <c r="W46" s="494">
        <v>5.56</v>
      </c>
      <c r="X46" s="494">
        <v>0.15</v>
      </c>
      <c r="Y46" s="495" t="s">
        <v>656</v>
      </c>
      <c r="Z46" s="494">
        <v>2.1000000000000001E-2</v>
      </c>
    </row>
    <row r="47" spans="3:26">
      <c r="C47" s="486" t="s">
        <v>2653</v>
      </c>
      <c r="D47" s="424"/>
      <c r="E47" s="493"/>
      <c r="F47" s="490">
        <v>45932</v>
      </c>
      <c r="G47" s="17"/>
      <c r="H47" s="494">
        <v>6.1000000000000004E-3</v>
      </c>
      <c r="I47" s="494">
        <v>7.1999999999999995E-2</v>
      </c>
      <c r="J47" s="495" t="s">
        <v>656</v>
      </c>
      <c r="K47" s="494">
        <v>9.6000000000000002E-4</v>
      </c>
      <c r="L47" s="496">
        <v>0.03</v>
      </c>
      <c r="M47" s="494">
        <v>4.0000000000000002E-4</v>
      </c>
      <c r="N47" s="496">
        <v>3.6200000000000003E-2</v>
      </c>
      <c r="O47" s="495" t="s">
        <v>656</v>
      </c>
      <c r="P47" s="495" t="s">
        <v>656</v>
      </c>
      <c r="Q47" s="496">
        <v>0.432</v>
      </c>
      <c r="R47" s="494">
        <v>2.3E-3</v>
      </c>
      <c r="S47" s="494">
        <v>2.9999999999999997E-4</v>
      </c>
      <c r="T47" s="494">
        <v>1.1999999999999999E-3</v>
      </c>
      <c r="U47" s="494">
        <v>8.0000000000000004E-4</v>
      </c>
      <c r="V47" s="494">
        <v>2.9000000000000001E-2</v>
      </c>
      <c r="W47" s="494">
        <v>6.43</v>
      </c>
      <c r="X47" s="494">
        <v>0.3</v>
      </c>
      <c r="Y47" s="495" t="s">
        <v>656</v>
      </c>
      <c r="Z47" s="494">
        <v>1.4E-2</v>
      </c>
    </row>
    <row r="48" spans="3:26">
      <c r="C48" s="301" t="s">
        <v>2653</v>
      </c>
      <c r="D48" s="17"/>
      <c r="E48" s="17"/>
      <c r="F48" s="492"/>
      <c r="G48" s="17"/>
      <c r="H48" s="339">
        <f>AVERAGE(H39:H47)</f>
        <v>6.3555555555555561E-3</v>
      </c>
      <c r="I48" s="337">
        <f t="shared" ref="I48:Z48" si="4">AVERAGE(I39:I47)</f>
        <v>5.1777777777777784E-2</v>
      </c>
      <c r="J48" s="337" t="s">
        <v>656</v>
      </c>
      <c r="K48" s="497">
        <f t="shared" si="4"/>
        <v>8.2888888888888888E-4</v>
      </c>
      <c r="L48" s="339">
        <f t="shared" si="4"/>
        <v>1.6255555555555554E-2</v>
      </c>
      <c r="M48" s="339">
        <f t="shared" si="4"/>
        <v>4.8888888888888897E-4</v>
      </c>
      <c r="N48" s="337">
        <f t="shared" si="4"/>
        <v>4.1033333333333331E-2</v>
      </c>
      <c r="O48" s="337" t="s">
        <v>656</v>
      </c>
      <c r="P48" s="337" t="s">
        <v>656</v>
      </c>
      <c r="Q48" s="337">
        <f t="shared" si="4"/>
        <v>0.36511111111111111</v>
      </c>
      <c r="R48" s="339">
        <f t="shared" si="4"/>
        <v>1.888888888888889E-3</v>
      </c>
      <c r="S48" s="339">
        <f t="shared" si="4"/>
        <v>6.8888888888888884E-4</v>
      </c>
      <c r="T48" s="339">
        <f t="shared" si="4"/>
        <v>1.0333333333333332E-3</v>
      </c>
      <c r="U48" s="339">
        <f t="shared" si="4"/>
        <v>5.6666666666666671E-4</v>
      </c>
      <c r="V48" s="337">
        <f t="shared" si="4"/>
        <v>3.4555555555555555E-2</v>
      </c>
      <c r="W48" s="338">
        <f t="shared" si="4"/>
        <v>4.6688888888888895</v>
      </c>
      <c r="X48" s="338">
        <f t="shared" si="4"/>
        <v>0.17</v>
      </c>
      <c r="Y48" s="337" t="s">
        <v>656</v>
      </c>
      <c r="Z48" s="337">
        <f t="shared" si="4"/>
        <v>2.2333333333333334E-2</v>
      </c>
    </row>
    <row r="50" spans="3:26">
      <c r="C50" s="486" t="s">
        <v>2654</v>
      </c>
      <c r="D50" s="424"/>
      <c r="E50" s="493"/>
      <c r="F50" s="490">
        <v>45690</v>
      </c>
      <c r="G50" s="17"/>
      <c r="H50" s="494">
        <v>2.07E-2</v>
      </c>
      <c r="I50" s="494">
        <v>0.105</v>
      </c>
      <c r="J50" s="495" t="s">
        <v>656</v>
      </c>
      <c r="K50" s="494">
        <v>2.5999999999999998E-4</v>
      </c>
      <c r="L50" s="496">
        <v>6.0199999999999997E-2</v>
      </c>
      <c r="M50" s="494">
        <v>1.9E-3</v>
      </c>
      <c r="N50" s="496">
        <v>0.155</v>
      </c>
      <c r="O50" s="495" t="s">
        <v>656</v>
      </c>
      <c r="P50" s="495" t="s">
        <v>656</v>
      </c>
      <c r="Q50" s="496">
        <v>1.78</v>
      </c>
      <c r="R50" s="494">
        <v>7.9000000000000008E-3</v>
      </c>
      <c r="S50" s="494">
        <v>1.6000000000000001E-3</v>
      </c>
      <c r="T50" s="494">
        <v>6.4000000000000003E-3</v>
      </c>
      <c r="U50" s="494">
        <v>8.9999999999999998E-4</v>
      </c>
      <c r="V50" s="494">
        <v>0.02</v>
      </c>
      <c r="W50" s="494">
        <v>9.57</v>
      </c>
      <c r="X50" s="494">
        <v>0.53</v>
      </c>
      <c r="Y50" s="495" t="s">
        <v>656</v>
      </c>
      <c r="Z50" s="494">
        <v>1.0999999999999999E-2</v>
      </c>
    </row>
    <row r="51" spans="3:26">
      <c r="C51" s="301" t="s">
        <v>2654</v>
      </c>
      <c r="D51" s="17"/>
      <c r="E51" s="17"/>
      <c r="F51" s="492"/>
      <c r="G51" s="17"/>
      <c r="H51" s="339">
        <f>AVERAGE(H50)</f>
        <v>2.07E-2</v>
      </c>
      <c r="I51" s="337">
        <f>AVERAGE(I50)</f>
        <v>0.105</v>
      </c>
      <c r="J51" s="337" t="s">
        <v>656</v>
      </c>
      <c r="K51" s="497">
        <f t="shared" ref="K51" si="5">AVERAGE(K50)</f>
        <v>2.5999999999999998E-4</v>
      </c>
      <c r="L51" s="337">
        <f t="shared" ref="L51" si="6">AVERAGE(L50)</f>
        <v>6.0199999999999997E-2</v>
      </c>
      <c r="M51" s="339">
        <f t="shared" ref="M51" si="7">AVERAGE(M50)</f>
        <v>1.9E-3</v>
      </c>
      <c r="N51" s="337">
        <f t="shared" ref="N51" si="8">AVERAGE(N50)</f>
        <v>0.155</v>
      </c>
      <c r="O51" s="337" t="s">
        <v>656</v>
      </c>
      <c r="P51" s="337" t="s">
        <v>656</v>
      </c>
      <c r="Q51" s="337">
        <f t="shared" ref="Q51" si="9">AVERAGE(Q50)</f>
        <v>1.78</v>
      </c>
      <c r="R51" s="339">
        <f t="shared" ref="R51" si="10">AVERAGE(R50)</f>
        <v>7.9000000000000008E-3</v>
      </c>
      <c r="S51" s="339">
        <f t="shared" ref="S51" si="11">AVERAGE(S50)</f>
        <v>1.6000000000000001E-3</v>
      </c>
      <c r="T51" s="339">
        <f t="shared" ref="T51" si="12">AVERAGE(T50)</f>
        <v>6.4000000000000003E-3</v>
      </c>
      <c r="U51" s="339">
        <f t="shared" ref="U51" si="13">AVERAGE(U50)</f>
        <v>8.9999999999999998E-4</v>
      </c>
      <c r="V51" s="338">
        <f t="shared" ref="V51" si="14">AVERAGE(V50)</f>
        <v>0.02</v>
      </c>
      <c r="W51" s="338">
        <f t="shared" ref="W51" si="15">AVERAGE(W50)</f>
        <v>9.57</v>
      </c>
      <c r="X51" s="338">
        <f t="shared" ref="X51" si="16">AVERAGE(X50)</f>
        <v>0.53</v>
      </c>
      <c r="Y51" s="337" t="s">
        <v>656</v>
      </c>
      <c r="Z51" s="337">
        <f>AVERAGE(Z50)</f>
        <v>1.0999999999999999E-2</v>
      </c>
    </row>
    <row r="52" spans="3:26">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3:26">
      <c r="C53" s="486" t="s">
        <v>2656</v>
      </c>
      <c r="D53" s="424"/>
      <c r="E53" s="493"/>
      <c r="F53" s="490">
        <v>45690</v>
      </c>
      <c r="G53" s="17"/>
      <c r="H53" s="494">
        <v>1.1599999999999999E-2</v>
      </c>
      <c r="I53" s="494">
        <v>5.3999999999999999E-2</v>
      </c>
      <c r="J53" s="495" t="s">
        <v>656</v>
      </c>
      <c r="K53" s="494">
        <v>1.2E-4</v>
      </c>
      <c r="L53" s="496">
        <v>2.5499999999999998E-2</v>
      </c>
      <c r="M53" s="494">
        <v>6.3E-3</v>
      </c>
      <c r="N53" s="496">
        <v>0.114</v>
      </c>
      <c r="O53" s="495" t="s">
        <v>656</v>
      </c>
      <c r="P53" s="495" t="s">
        <v>656</v>
      </c>
      <c r="Q53" s="496">
        <v>0.81899999999999995</v>
      </c>
      <c r="R53" s="494">
        <v>6.7999999999999996E-3</v>
      </c>
      <c r="S53" s="494">
        <v>9.1999999999999998E-3</v>
      </c>
      <c r="T53" s="494">
        <v>1.9E-3</v>
      </c>
      <c r="U53" s="494">
        <v>2E-3</v>
      </c>
      <c r="V53" s="494">
        <v>4.5999999999999999E-2</v>
      </c>
      <c r="W53" s="494">
        <v>23.4</v>
      </c>
      <c r="X53" s="494">
        <v>0.42</v>
      </c>
      <c r="Y53" s="495" t="s">
        <v>656</v>
      </c>
      <c r="Z53" s="494">
        <v>5.0000000000000001E-3</v>
      </c>
    </row>
    <row r="54" spans="3:26">
      <c r="C54" s="486" t="s">
        <v>2656</v>
      </c>
      <c r="D54" s="424"/>
      <c r="E54" s="493"/>
      <c r="F54" s="490">
        <v>45871</v>
      </c>
      <c r="G54" s="17"/>
      <c r="H54" s="494">
        <v>1.03E-2</v>
      </c>
      <c r="I54" s="494">
        <v>7.1999999999999995E-2</v>
      </c>
      <c r="J54" s="495" t="s">
        <v>656</v>
      </c>
      <c r="K54" s="494">
        <v>4.4099999999999999E-3</v>
      </c>
      <c r="L54" s="496">
        <v>7.4999999999999997E-3</v>
      </c>
      <c r="M54" s="494">
        <v>2.9999999999999997E-4</v>
      </c>
      <c r="N54" s="496">
        <v>9.1999999999999998E-3</v>
      </c>
      <c r="O54" s="495" t="s">
        <v>656</v>
      </c>
      <c r="P54" s="495" t="s">
        <v>656</v>
      </c>
      <c r="Q54" s="496">
        <v>0.433</v>
      </c>
      <c r="R54" s="494">
        <v>1.9E-3</v>
      </c>
      <c r="S54" s="494">
        <v>4.0000000000000002E-4</v>
      </c>
      <c r="T54" s="494">
        <v>4.4000000000000003E-3</v>
      </c>
      <c r="U54" s="494">
        <v>4.4000000000000003E-3</v>
      </c>
      <c r="V54" s="494">
        <v>0.27700000000000002</v>
      </c>
      <c r="W54" s="494">
        <v>109</v>
      </c>
      <c r="X54" s="494">
        <v>0.81</v>
      </c>
      <c r="Y54" s="495" t="s">
        <v>656</v>
      </c>
      <c r="Z54" s="494">
        <v>0.01</v>
      </c>
    </row>
    <row r="55" spans="3:26">
      <c r="C55" s="301" t="s">
        <v>2656</v>
      </c>
      <c r="D55" s="17"/>
      <c r="E55" s="17"/>
      <c r="F55" s="492"/>
      <c r="G55" s="17"/>
      <c r="H55" s="337">
        <f>AVERAGE(H53:H54)</f>
        <v>1.095E-2</v>
      </c>
      <c r="I55" s="338">
        <f>AVERAGE(I53:I54)</f>
        <v>6.3E-2</v>
      </c>
      <c r="J55" s="337" t="s">
        <v>656</v>
      </c>
      <c r="K55" s="497">
        <f t="shared" ref="K55:N55" si="17">AVERAGE(K53:K54)</f>
        <v>2.2650000000000001E-3</v>
      </c>
      <c r="L55" s="337">
        <f t="shared" si="17"/>
        <v>1.6500000000000001E-2</v>
      </c>
      <c r="M55" s="339">
        <f t="shared" si="17"/>
        <v>3.3E-3</v>
      </c>
      <c r="N55" s="337">
        <f t="shared" si="17"/>
        <v>6.1600000000000002E-2</v>
      </c>
      <c r="O55" s="337" t="s">
        <v>656</v>
      </c>
      <c r="P55" s="337" t="s">
        <v>656</v>
      </c>
      <c r="Q55" s="337">
        <f t="shared" ref="Q55:X55" si="18">AVERAGE(Q53:Q54)</f>
        <v>0.626</v>
      </c>
      <c r="R55" s="339">
        <f t="shared" si="18"/>
        <v>4.3499999999999997E-3</v>
      </c>
      <c r="S55" s="339">
        <f t="shared" si="18"/>
        <v>4.7999999999999996E-3</v>
      </c>
      <c r="T55" s="339">
        <f t="shared" si="18"/>
        <v>3.15E-3</v>
      </c>
      <c r="U55" s="339">
        <f t="shared" si="18"/>
        <v>3.2000000000000002E-3</v>
      </c>
      <c r="V55" s="337">
        <f t="shared" si="18"/>
        <v>0.1615</v>
      </c>
      <c r="W55" s="690">
        <f t="shared" si="18"/>
        <v>66.2</v>
      </c>
      <c r="X55" s="338">
        <f t="shared" si="18"/>
        <v>0.61499999999999999</v>
      </c>
      <c r="Y55" s="337" t="s">
        <v>656</v>
      </c>
      <c r="Z55" s="337">
        <f>AVERAGE(Z53:Z54)</f>
        <v>7.4999999999999997E-3</v>
      </c>
    </row>
    <row r="56" spans="3:26">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3:26">
      <c r="C57" s="486" t="s">
        <v>2662</v>
      </c>
      <c r="D57" s="424"/>
      <c r="E57" s="493"/>
      <c r="F57" s="688">
        <v>45455</v>
      </c>
      <c r="G57" s="17"/>
      <c r="H57" s="494">
        <v>2.4E-2</v>
      </c>
      <c r="I57" s="494">
        <v>0.1</v>
      </c>
      <c r="J57" s="495" t="s">
        <v>656</v>
      </c>
      <c r="K57" s="494">
        <v>1.0200000000000001E-2</v>
      </c>
      <c r="L57" s="496">
        <v>0.44</v>
      </c>
      <c r="M57" s="494">
        <v>5.0000000000000001E-4</v>
      </c>
      <c r="N57" s="496">
        <v>56</v>
      </c>
      <c r="O57" s="495" t="s">
        <v>656</v>
      </c>
      <c r="P57" s="495" t="s">
        <v>656</v>
      </c>
      <c r="Q57" s="496">
        <v>1</v>
      </c>
      <c r="R57" s="494">
        <v>0.31</v>
      </c>
      <c r="S57" s="494">
        <v>1E-3</v>
      </c>
      <c r="T57" s="494">
        <v>2.9000000000000001E-2</v>
      </c>
      <c r="U57" s="494">
        <v>5.0000000000000001E-3</v>
      </c>
      <c r="V57" s="494">
        <v>9.8000000000000004E-2</v>
      </c>
      <c r="W57" s="494">
        <v>6</v>
      </c>
      <c r="X57" s="494">
        <v>2.95</v>
      </c>
      <c r="Y57" s="495" t="s">
        <v>656</v>
      </c>
      <c r="Z57" s="494">
        <v>64</v>
      </c>
    </row>
    <row r="58" spans="3:26">
      <c r="C58" s="486" t="s">
        <v>2662</v>
      </c>
      <c r="D58" s="424"/>
      <c r="E58" s="493"/>
      <c r="F58" s="688">
        <v>45485</v>
      </c>
      <c r="G58" s="17"/>
      <c r="H58" s="494">
        <v>0.02</v>
      </c>
      <c r="I58" s="494">
        <v>0.1</v>
      </c>
      <c r="J58" s="495" t="s">
        <v>656</v>
      </c>
      <c r="K58" s="494">
        <v>6.4999999999999997E-3</v>
      </c>
      <c r="L58" s="496">
        <v>0.46100000000000002</v>
      </c>
      <c r="M58" s="494">
        <v>5.0000000000000001E-4</v>
      </c>
      <c r="N58" s="496">
        <v>54</v>
      </c>
      <c r="O58" s="495" t="s">
        <v>656</v>
      </c>
      <c r="P58" s="495" t="s">
        <v>656</v>
      </c>
      <c r="Q58" s="496">
        <v>0.9</v>
      </c>
      <c r="R58" s="494">
        <v>0.32600000000000001</v>
      </c>
      <c r="S58" s="494">
        <v>5.0000000000000001E-4</v>
      </c>
      <c r="T58" s="494">
        <v>2.9000000000000001E-2</v>
      </c>
      <c r="U58" s="494">
        <v>5.0000000000000001E-3</v>
      </c>
      <c r="V58" s="494">
        <v>0.03</v>
      </c>
      <c r="W58" s="494">
        <v>8</v>
      </c>
      <c r="X58" s="494">
        <v>2.31</v>
      </c>
      <c r="Y58" s="495" t="s">
        <v>656</v>
      </c>
      <c r="Z58" s="494">
        <v>60</v>
      </c>
    </row>
    <row r="59" spans="3:26">
      <c r="C59" s="486" t="s">
        <v>2662</v>
      </c>
      <c r="D59" s="424"/>
      <c r="E59" s="493"/>
      <c r="F59" s="688">
        <v>45516</v>
      </c>
      <c r="G59" s="17"/>
      <c r="H59" s="494">
        <v>1.0999999999999999E-2</v>
      </c>
      <c r="I59" s="494">
        <v>0.1</v>
      </c>
      <c r="J59" s="495" t="s">
        <v>656</v>
      </c>
      <c r="K59" s="494">
        <v>3.0999999999999999E-3</v>
      </c>
      <c r="L59" s="496">
        <v>0.54</v>
      </c>
      <c r="M59" s="494">
        <v>5.0000000000000001E-4</v>
      </c>
      <c r="N59" s="496">
        <v>53</v>
      </c>
      <c r="O59" s="495" t="s">
        <v>656</v>
      </c>
      <c r="P59" s="495" t="s">
        <v>656</v>
      </c>
      <c r="Q59" s="496">
        <v>0.9</v>
      </c>
      <c r="R59" s="494">
        <v>0.33</v>
      </c>
      <c r="S59" s="494">
        <v>5.0000000000000001E-4</v>
      </c>
      <c r="T59" s="494">
        <v>0.03</v>
      </c>
      <c r="U59" s="494">
        <v>5.0000000000000001E-3</v>
      </c>
      <c r="V59" s="494">
        <v>2.1999999999999999E-2</v>
      </c>
      <c r="W59" s="494">
        <v>0.36</v>
      </c>
      <c r="X59" s="494">
        <v>0.9</v>
      </c>
      <c r="Y59" s="495" t="s">
        <v>656</v>
      </c>
      <c r="Z59" s="494">
        <v>54</v>
      </c>
    </row>
    <row r="60" spans="3:26">
      <c r="C60" s="486" t="s">
        <v>2662</v>
      </c>
      <c r="D60" s="424"/>
      <c r="E60" s="493"/>
      <c r="F60" s="688">
        <v>45547</v>
      </c>
      <c r="G60" s="17"/>
      <c r="H60" s="494">
        <v>1.4E-2</v>
      </c>
      <c r="I60" s="494">
        <v>0.1</v>
      </c>
      <c r="J60" s="495" t="s">
        <v>656</v>
      </c>
      <c r="K60" s="494">
        <v>2.3999999999999998E-3</v>
      </c>
      <c r="L60" s="496">
        <v>0.38600000000000001</v>
      </c>
      <c r="M60" s="494">
        <v>5.0000000000000001E-4</v>
      </c>
      <c r="N60" s="496">
        <v>59</v>
      </c>
      <c r="O60" s="495" t="s">
        <v>656</v>
      </c>
      <c r="P60" s="495" t="s">
        <v>656</v>
      </c>
      <c r="Q60" s="496">
        <v>1.1000000000000001</v>
      </c>
      <c r="R60" s="494">
        <v>0.38800000000000001</v>
      </c>
      <c r="S60" s="494">
        <v>5.0000000000000001E-4</v>
      </c>
      <c r="T60" s="494">
        <v>3.2000000000000001E-2</v>
      </c>
      <c r="U60" s="494">
        <v>5.0000000000000001E-3</v>
      </c>
      <c r="V60" s="494">
        <v>1.6E-2</v>
      </c>
      <c r="W60" s="494">
        <v>5</v>
      </c>
      <c r="X60" s="494">
        <v>2.46</v>
      </c>
      <c r="Y60" s="495" t="s">
        <v>656</v>
      </c>
      <c r="Z60" s="494">
        <v>60</v>
      </c>
    </row>
    <row r="61" spans="3:26">
      <c r="C61" s="486" t="s">
        <v>2662</v>
      </c>
      <c r="D61" s="424"/>
      <c r="E61" s="493"/>
      <c r="F61" s="688">
        <v>45577</v>
      </c>
      <c r="G61" s="17"/>
      <c r="H61" s="494">
        <v>2.1999999999999999E-2</v>
      </c>
      <c r="I61" s="494">
        <v>0.1</v>
      </c>
      <c r="J61" s="495" t="s">
        <v>656</v>
      </c>
      <c r="K61" s="494">
        <v>1.6999999999999999E-3</v>
      </c>
      <c r="L61" s="496">
        <v>0.47699999999999998</v>
      </c>
      <c r="M61" s="494">
        <v>4.0000000000000001E-3</v>
      </c>
      <c r="N61" s="496">
        <v>54</v>
      </c>
      <c r="O61" s="495" t="s">
        <v>656</v>
      </c>
      <c r="P61" s="495" t="s">
        <v>656</v>
      </c>
      <c r="Q61" s="496">
        <v>1.3</v>
      </c>
      <c r="R61" s="494">
        <v>0.36199999999999999</v>
      </c>
      <c r="S61" s="494">
        <v>3.0000000000000001E-3</v>
      </c>
      <c r="T61" s="494">
        <v>2.5999999999999999E-2</v>
      </c>
      <c r="U61" s="494">
        <v>5.0000000000000001E-3</v>
      </c>
      <c r="V61" s="494">
        <v>4.2000000000000003E-2</v>
      </c>
      <c r="W61" s="494">
        <v>0.5</v>
      </c>
      <c r="X61" s="494">
        <v>2.38</v>
      </c>
      <c r="Y61" s="495" t="s">
        <v>656</v>
      </c>
      <c r="Z61" s="494">
        <v>47</v>
      </c>
    </row>
    <row r="62" spans="3:26">
      <c r="C62" s="486" t="s">
        <v>2662</v>
      </c>
      <c r="D62" s="424"/>
      <c r="E62" s="493"/>
      <c r="F62" s="688">
        <v>45577</v>
      </c>
      <c r="G62" s="17"/>
      <c r="H62" s="494">
        <v>2.1999999999999999E-2</v>
      </c>
      <c r="I62" s="494">
        <v>0.09</v>
      </c>
      <c r="J62" s="495" t="s">
        <v>656</v>
      </c>
      <c r="K62" s="494">
        <v>1.6999999999999999E-3</v>
      </c>
      <c r="L62" s="496">
        <v>0.49099999999999999</v>
      </c>
      <c r="M62" s="494">
        <v>4.0000000000000001E-3</v>
      </c>
      <c r="N62" s="496">
        <v>54</v>
      </c>
      <c r="O62" s="495" t="s">
        <v>656</v>
      </c>
      <c r="P62" s="495" t="s">
        <v>656</v>
      </c>
      <c r="Q62" s="496">
        <v>1.3</v>
      </c>
      <c r="R62" s="494">
        <v>0.35699999999999998</v>
      </c>
      <c r="S62" s="494">
        <v>3.0000000000000001E-3</v>
      </c>
      <c r="T62" s="494">
        <v>2.5999999999999999E-2</v>
      </c>
      <c r="U62" s="494">
        <v>5.0000000000000001E-3</v>
      </c>
      <c r="V62" s="494">
        <v>3.9E-2</v>
      </c>
      <c r="W62" s="494">
        <v>0.5</v>
      </c>
      <c r="X62" s="494">
        <v>2.37</v>
      </c>
      <c r="Y62" s="495" t="s">
        <v>656</v>
      </c>
      <c r="Z62" s="494">
        <v>50</v>
      </c>
    </row>
    <row r="63" spans="3:26">
      <c r="C63" s="486" t="s">
        <v>2662</v>
      </c>
      <c r="D63" s="424"/>
      <c r="E63" s="493"/>
      <c r="F63" s="688">
        <v>45608</v>
      </c>
      <c r="G63" s="17"/>
      <c r="H63" s="494">
        <v>1.7999999999999999E-2</v>
      </c>
      <c r="I63" s="494">
        <v>0.1</v>
      </c>
      <c r="J63" s="495" t="s">
        <v>656</v>
      </c>
      <c r="K63" s="494">
        <v>1.4E-3</v>
      </c>
      <c r="L63" s="496">
        <v>0.39500000000000002</v>
      </c>
      <c r="M63" s="494">
        <v>5.0000000000000001E-4</v>
      </c>
      <c r="N63" s="496">
        <v>51</v>
      </c>
      <c r="O63" s="495" t="s">
        <v>656</v>
      </c>
      <c r="P63" s="495" t="s">
        <v>656</v>
      </c>
      <c r="Q63" s="496">
        <v>0.6</v>
      </c>
      <c r="R63" s="494">
        <v>0.34499999999999997</v>
      </c>
      <c r="S63" s="494">
        <v>5.0000000000000001E-4</v>
      </c>
      <c r="T63" s="494">
        <v>2.8000000000000001E-2</v>
      </c>
      <c r="U63" s="494">
        <v>5.0000000000000001E-3</v>
      </c>
      <c r="V63" s="494">
        <v>8.0000000000000002E-3</v>
      </c>
      <c r="W63" s="494">
        <v>5</v>
      </c>
      <c r="X63" s="494">
        <v>2.2599999999999998</v>
      </c>
      <c r="Y63" s="495" t="s">
        <v>656</v>
      </c>
      <c r="Z63" s="494">
        <v>52</v>
      </c>
    </row>
    <row r="64" spans="3:26">
      <c r="C64" s="486" t="s">
        <v>2662</v>
      </c>
      <c r="D64" s="424"/>
      <c r="E64" s="493"/>
      <c r="F64" s="688">
        <v>45638</v>
      </c>
      <c r="G64" s="17"/>
      <c r="H64" s="494">
        <v>2.1000000000000001E-2</v>
      </c>
      <c r="I64" s="494">
        <v>0.1</v>
      </c>
      <c r="J64" s="495" t="s">
        <v>656</v>
      </c>
      <c r="K64" s="494">
        <v>1E-3</v>
      </c>
      <c r="L64" s="496">
        <v>0.19400000000000001</v>
      </c>
      <c r="M64" s="494">
        <v>5.0000000000000001E-3</v>
      </c>
      <c r="N64" s="496">
        <v>48</v>
      </c>
      <c r="O64" s="495" t="s">
        <v>656</v>
      </c>
      <c r="P64" s="495" t="s">
        <v>656</v>
      </c>
      <c r="Q64" s="496">
        <v>0.5</v>
      </c>
      <c r="R64" s="494">
        <v>0.33600000000000002</v>
      </c>
      <c r="S64" s="494">
        <v>5.0000000000000001E-4</v>
      </c>
      <c r="T64" s="494">
        <v>2.9000000000000001E-2</v>
      </c>
      <c r="U64" s="494">
        <v>5.0000000000000001E-3</v>
      </c>
      <c r="V64" s="494">
        <v>2.5000000000000001E-4</v>
      </c>
      <c r="W64" s="494">
        <v>10</v>
      </c>
      <c r="X64" s="494">
        <v>0.62</v>
      </c>
      <c r="Y64" s="495" t="s">
        <v>656</v>
      </c>
      <c r="Z64" s="494">
        <v>50</v>
      </c>
    </row>
    <row r="65" spans="3:26">
      <c r="C65" s="486" t="s">
        <v>2662</v>
      </c>
      <c r="D65" s="424"/>
      <c r="E65" s="493"/>
      <c r="F65" s="688" t="s">
        <v>2663</v>
      </c>
      <c r="G65" s="17"/>
      <c r="H65" s="494">
        <v>2.1999999999999999E-2</v>
      </c>
      <c r="I65" s="494">
        <v>0.1</v>
      </c>
      <c r="J65" s="495" t="s">
        <v>656</v>
      </c>
      <c r="K65" s="494">
        <v>5.0000000000000002E-5</v>
      </c>
      <c r="L65" s="496">
        <v>0.17499999999999999</v>
      </c>
      <c r="M65" s="494">
        <v>5.0000000000000001E-4</v>
      </c>
      <c r="N65" s="496">
        <v>46</v>
      </c>
      <c r="O65" s="495" t="s">
        <v>656</v>
      </c>
      <c r="P65" s="495" t="s">
        <v>656</v>
      </c>
      <c r="Q65" s="496">
        <v>0.4</v>
      </c>
      <c r="R65" s="494">
        <v>0.32400000000000001</v>
      </c>
      <c r="S65" s="494">
        <v>5.0000000000000001E-4</v>
      </c>
      <c r="T65" s="494">
        <v>0.03</v>
      </c>
      <c r="U65" s="494">
        <v>5.0000000000000001E-3</v>
      </c>
      <c r="V65" s="494">
        <v>2.5000000000000001E-4</v>
      </c>
      <c r="W65" s="494">
        <v>3</v>
      </c>
      <c r="X65" s="494">
        <v>1.95</v>
      </c>
      <c r="Y65" s="495" t="s">
        <v>656</v>
      </c>
      <c r="Z65" s="494">
        <v>46</v>
      </c>
    </row>
    <row r="66" spans="3:26">
      <c r="C66" s="301" t="s">
        <v>2662</v>
      </c>
      <c r="D66" s="17"/>
      <c r="E66" s="17"/>
      <c r="F66" s="492"/>
      <c r="G66" s="17"/>
      <c r="H66" s="337">
        <f>AVERAGE(H57:H65)</f>
        <v>1.9333333333333327E-2</v>
      </c>
      <c r="I66" s="338">
        <f t="shared" ref="I66:Z66" si="19">AVERAGE(I57:I65)</f>
        <v>9.8888888888888873E-2</v>
      </c>
      <c r="J66" s="337" t="s">
        <v>656</v>
      </c>
      <c r="K66" s="497">
        <f t="shared" si="19"/>
        <v>3.1166666666666665E-3</v>
      </c>
      <c r="L66" s="337">
        <f t="shared" si="19"/>
        <v>0.39544444444444443</v>
      </c>
      <c r="M66" s="339">
        <f t="shared" si="19"/>
        <v>1.7777777777777779E-3</v>
      </c>
      <c r="N66" s="337">
        <f t="shared" si="19"/>
        <v>52.777777777777779</v>
      </c>
      <c r="O66" s="337" t="s">
        <v>656</v>
      </c>
      <c r="P66" s="337" t="s">
        <v>656</v>
      </c>
      <c r="Q66" s="337">
        <f t="shared" si="19"/>
        <v>0.88888888888888884</v>
      </c>
      <c r="R66" s="337">
        <f t="shared" si="19"/>
        <v>0.34199999999999997</v>
      </c>
      <c r="S66" s="339">
        <f t="shared" si="19"/>
        <v>1.1111111111111113E-3</v>
      </c>
      <c r="T66" s="337">
        <f t="shared" si="19"/>
        <v>2.8777777777777777E-2</v>
      </c>
      <c r="U66" s="337">
        <f t="shared" si="19"/>
        <v>5.0000000000000001E-3</v>
      </c>
      <c r="V66" s="497">
        <f t="shared" si="19"/>
        <v>2.8388888888888884E-2</v>
      </c>
      <c r="W66" s="338">
        <f t="shared" si="19"/>
        <v>4.2622222222222224</v>
      </c>
      <c r="X66" s="338">
        <f t="shared" si="19"/>
        <v>2.0222222222222221</v>
      </c>
      <c r="Y66" s="337" t="s">
        <v>656</v>
      </c>
      <c r="Z66" s="691">
        <f t="shared" si="19"/>
        <v>53.666666666666664</v>
      </c>
    </row>
    <row r="67" spans="3:26">
      <c r="C67" s="2"/>
      <c r="D67" s="2"/>
      <c r="E67" s="2"/>
      <c r="F67" s="2"/>
      <c r="G67" s="2"/>
      <c r="H67" s="2"/>
      <c r="I67" s="2"/>
      <c r="J67" s="2"/>
      <c r="K67" s="2"/>
      <c r="L67" s="2"/>
      <c r="M67" s="2"/>
      <c r="N67" s="2"/>
      <c r="O67" s="2"/>
      <c r="P67" s="2"/>
      <c r="Q67" s="2"/>
      <c r="R67" s="2"/>
      <c r="S67" s="2"/>
      <c r="T67" s="2"/>
      <c r="U67" s="2"/>
      <c r="V67" s="2"/>
      <c r="W67" s="2"/>
      <c r="X67" s="2"/>
      <c r="Y67" s="2"/>
      <c r="Z67" s="2"/>
    </row>
    <row r="68" spans="3:26" ht="18">
      <c r="C68" s="25" t="s">
        <v>737</v>
      </c>
    </row>
    <row r="70" spans="3:26" s="69" customFormat="1" ht="38.25">
      <c r="E70" s="502" t="s">
        <v>2664</v>
      </c>
      <c r="F70" s="503" t="s">
        <v>551</v>
      </c>
      <c r="G70" s="503" t="s">
        <v>2665</v>
      </c>
      <c r="H70" s="503" t="s">
        <v>2666</v>
      </c>
      <c r="I70" s="503" t="s">
        <v>2667</v>
      </c>
      <c r="J70" s="503" t="s">
        <v>802</v>
      </c>
      <c r="K70" s="503" t="s">
        <v>2668</v>
      </c>
      <c r="L70" s="503" t="s">
        <v>2669</v>
      </c>
      <c r="M70" s="503" t="s">
        <v>2670</v>
      </c>
      <c r="N70" s="503" t="s">
        <v>2671</v>
      </c>
      <c r="O70" s="503"/>
      <c r="P70" s="503" t="s">
        <v>802</v>
      </c>
      <c r="Q70" s="503" t="s">
        <v>2672</v>
      </c>
      <c r="R70" s="503" t="s">
        <v>2673</v>
      </c>
      <c r="S70" s="503" t="s">
        <v>2674</v>
      </c>
      <c r="T70" s="503" t="s">
        <v>2675</v>
      </c>
      <c r="U70" s="503" t="s">
        <v>2676</v>
      </c>
      <c r="V70" s="503" t="s">
        <v>2677</v>
      </c>
      <c r="W70" s="503" t="s">
        <v>2678</v>
      </c>
      <c r="X70" s="503" t="s">
        <v>2679</v>
      </c>
      <c r="Y70" s="503" t="s">
        <v>802</v>
      </c>
      <c r="Z70" s="503" t="s">
        <v>2680</v>
      </c>
    </row>
    <row r="71" spans="3:26">
      <c r="E71" s="498" t="s">
        <v>2681</v>
      </c>
      <c r="F71" s="499">
        <v>45749</v>
      </c>
      <c r="G71" s="500">
        <v>0.39930555555555558</v>
      </c>
      <c r="H71" s="501">
        <v>4.1999999999999997E-3</v>
      </c>
      <c r="I71" s="501">
        <v>7.0000000000000001E-3</v>
      </c>
      <c r="J71" s="501" t="s">
        <v>802</v>
      </c>
      <c r="K71" s="501">
        <v>2.99E-3</v>
      </c>
      <c r="L71" s="501">
        <v>6.3E-3</v>
      </c>
      <c r="M71" s="501">
        <v>5.9999999999999995E-4</v>
      </c>
      <c r="N71" s="501">
        <v>6.93E-2</v>
      </c>
      <c r="O71" s="501"/>
      <c r="P71" s="501" t="s">
        <v>802</v>
      </c>
      <c r="Q71" s="501">
        <v>0.92100000000000004</v>
      </c>
      <c r="R71" s="501">
        <v>2E-3</v>
      </c>
      <c r="S71" s="501">
        <v>3.0999999999999999E-3</v>
      </c>
      <c r="T71" s="501" t="s">
        <v>2062</v>
      </c>
      <c r="U71" s="501" t="s">
        <v>2062</v>
      </c>
      <c r="V71" s="501">
        <v>0.40400000000000003</v>
      </c>
      <c r="W71" s="501">
        <v>0.31</v>
      </c>
      <c r="X71" s="501" t="s">
        <v>2682</v>
      </c>
      <c r="Y71" s="501" t="s">
        <v>802</v>
      </c>
      <c r="Z71" s="501" t="s">
        <v>2060</v>
      </c>
    </row>
    <row r="72" spans="3:26">
      <c r="E72" s="498" t="s">
        <v>2681</v>
      </c>
      <c r="F72" s="499">
        <v>45840</v>
      </c>
      <c r="G72" s="500">
        <v>0.89583333333333337</v>
      </c>
      <c r="H72" s="501">
        <v>1.04E-2</v>
      </c>
      <c r="I72" s="501">
        <v>1.6E-2</v>
      </c>
      <c r="J72" s="501" t="s">
        <v>802</v>
      </c>
      <c r="K72" s="501">
        <v>0.312</v>
      </c>
      <c r="L72" s="501">
        <v>3.0999999999999999E-3</v>
      </c>
      <c r="M72" s="501">
        <v>8.9999999999999998E-4</v>
      </c>
      <c r="N72" s="501">
        <v>5.11E-2</v>
      </c>
      <c r="O72" s="501"/>
      <c r="P72" s="501" t="s">
        <v>802</v>
      </c>
      <c r="Q72" s="501">
        <v>0.59799999999999998</v>
      </c>
      <c r="R72" s="501">
        <v>1.4E-3</v>
      </c>
      <c r="S72" s="501">
        <v>9.7000000000000003E-3</v>
      </c>
      <c r="T72" s="501">
        <v>2.9999999999999997E-4</v>
      </c>
      <c r="U72" s="501" t="s">
        <v>2062</v>
      </c>
      <c r="V72" s="501">
        <v>0.187</v>
      </c>
      <c r="W72" s="501">
        <v>0.86</v>
      </c>
      <c r="X72" s="501" t="s">
        <v>2682</v>
      </c>
      <c r="Y72" s="501" t="s">
        <v>802</v>
      </c>
      <c r="Z72" s="501" t="s">
        <v>2060</v>
      </c>
    </row>
    <row r="73" spans="3:26">
      <c r="E73" s="498" t="s">
        <v>2681</v>
      </c>
      <c r="F73" s="499">
        <v>45871</v>
      </c>
      <c r="G73" s="500">
        <v>6.25E-2</v>
      </c>
      <c r="H73" s="501">
        <v>1.5800000000000002E-2</v>
      </c>
      <c r="I73" s="501">
        <v>1.2999999999999999E-2</v>
      </c>
      <c r="J73" s="501" t="s">
        <v>802</v>
      </c>
      <c r="K73" s="501">
        <v>4.1500000000000002E-2</v>
      </c>
      <c r="L73" s="501">
        <v>3.2000000000000002E-3</v>
      </c>
      <c r="M73" s="501">
        <v>2.0999999999999999E-3</v>
      </c>
      <c r="N73" s="501">
        <v>5.96E-2</v>
      </c>
      <c r="O73" s="501"/>
      <c r="P73" s="501" t="s">
        <v>802</v>
      </c>
      <c r="Q73" s="501">
        <v>0.67700000000000005</v>
      </c>
      <c r="R73" s="501">
        <v>1.6000000000000001E-3</v>
      </c>
      <c r="S73" s="501">
        <v>1.44E-2</v>
      </c>
      <c r="T73" s="501">
        <v>4.0000000000000002E-4</v>
      </c>
      <c r="U73" s="501" t="s">
        <v>2062</v>
      </c>
      <c r="V73" s="501">
        <v>0.24</v>
      </c>
      <c r="W73" s="501">
        <v>0.61</v>
      </c>
      <c r="X73" s="501" t="s">
        <v>2682</v>
      </c>
      <c r="Y73" s="501" t="s">
        <v>802</v>
      </c>
      <c r="Z73" s="501" t="s">
        <v>2060</v>
      </c>
    </row>
    <row r="74" spans="3:26">
      <c r="E74" s="498" t="s">
        <v>2681</v>
      </c>
      <c r="F74" s="499">
        <v>45871</v>
      </c>
      <c r="G74" s="500">
        <v>0.22916666666666666</v>
      </c>
      <c r="H74" s="501">
        <v>1.09E-2</v>
      </c>
      <c r="I74" s="501">
        <v>1.7000000000000001E-2</v>
      </c>
      <c r="J74" s="501" t="s">
        <v>802</v>
      </c>
      <c r="K74" s="501">
        <v>1.43E-2</v>
      </c>
      <c r="L74" s="501">
        <v>3.0999999999999999E-3</v>
      </c>
      <c r="M74" s="501">
        <v>1.4E-3</v>
      </c>
      <c r="N74" s="501">
        <v>4.8000000000000001E-2</v>
      </c>
      <c r="O74" s="501"/>
      <c r="P74" s="501" t="s">
        <v>802</v>
      </c>
      <c r="Q74" s="501">
        <v>0.78900000000000003</v>
      </c>
      <c r="R74" s="501">
        <v>1.4E-3</v>
      </c>
      <c r="S74" s="501">
        <v>9.4999999999999998E-3</v>
      </c>
      <c r="T74" s="501">
        <v>2.0000000000000001E-4</v>
      </c>
      <c r="U74" s="501" t="s">
        <v>2062</v>
      </c>
      <c r="V74" s="501">
        <v>0.315</v>
      </c>
      <c r="W74" s="501">
        <v>0.89</v>
      </c>
      <c r="X74" s="501" t="s">
        <v>2682</v>
      </c>
      <c r="Y74" s="501" t="s">
        <v>802</v>
      </c>
      <c r="Z74" s="501" t="s">
        <v>2060</v>
      </c>
    </row>
    <row r="75" spans="3:26">
      <c r="E75" s="498" t="s">
        <v>2681</v>
      </c>
      <c r="F75" s="499">
        <v>45871</v>
      </c>
      <c r="G75" s="500">
        <v>0.39583333333333331</v>
      </c>
      <c r="H75" s="501">
        <v>9.1999999999999998E-3</v>
      </c>
      <c r="I75" s="501">
        <v>0.02</v>
      </c>
      <c r="J75" s="501" t="s">
        <v>802</v>
      </c>
      <c r="K75" s="501">
        <v>9.6500000000000006E-3</v>
      </c>
      <c r="L75" s="501">
        <v>2.8999999999999998E-3</v>
      </c>
      <c r="M75" s="501">
        <v>1.1000000000000001E-3</v>
      </c>
      <c r="N75" s="501">
        <v>4.6199999999999998E-2</v>
      </c>
      <c r="O75" s="501"/>
      <c r="P75" s="501" t="s">
        <v>802</v>
      </c>
      <c r="Q75" s="501">
        <v>0.75600000000000001</v>
      </c>
      <c r="R75" s="501">
        <v>1.4E-3</v>
      </c>
      <c r="S75" s="501">
        <v>7.1999999999999998E-3</v>
      </c>
      <c r="T75" s="501">
        <v>2.0000000000000001E-4</v>
      </c>
      <c r="U75" s="501">
        <v>2.0000000000000001E-4</v>
      </c>
      <c r="V75" s="501">
        <v>0.39600000000000002</v>
      </c>
      <c r="W75" s="501">
        <v>0.87</v>
      </c>
      <c r="X75" s="501" t="s">
        <v>2682</v>
      </c>
      <c r="Y75" s="501" t="s">
        <v>802</v>
      </c>
      <c r="Z75" s="501" t="s">
        <v>2060</v>
      </c>
    </row>
    <row r="76" spans="3:26">
      <c r="E76" s="498" t="s">
        <v>2681</v>
      </c>
      <c r="F76" s="499">
        <v>45871</v>
      </c>
      <c r="G76" s="500">
        <v>0.44583333333333336</v>
      </c>
      <c r="H76" s="501">
        <v>8.6999999999999994E-3</v>
      </c>
      <c r="I76" s="501">
        <v>1.6E-2</v>
      </c>
      <c r="J76" s="501" t="s">
        <v>802</v>
      </c>
      <c r="K76" s="501">
        <v>2.2100000000000002E-3</v>
      </c>
      <c r="L76" s="501">
        <v>2.7000000000000001E-3</v>
      </c>
      <c r="M76" s="501">
        <v>5.9999999999999995E-4</v>
      </c>
      <c r="N76" s="501">
        <v>4.1099999999999998E-2</v>
      </c>
      <c r="O76" s="501"/>
      <c r="P76" s="501" t="s">
        <v>802</v>
      </c>
      <c r="Q76" s="501">
        <v>0.621</v>
      </c>
      <c r="R76" s="501">
        <v>1.1999999999999999E-3</v>
      </c>
      <c r="S76" s="501">
        <v>7.3000000000000001E-3</v>
      </c>
      <c r="T76" s="501">
        <v>2.0000000000000001E-4</v>
      </c>
      <c r="U76" s="501" t="s">
        <v>2062</v>
      </c>
      <c r="V76" s="501">
        <v>0.28299999999999997</v>
      </c>
      <c r="W76" s="501">
        <v>0.87</v>
      </c>
      <c r="X76" s="501" t="s">
        <v>2682</v>
      </c>
      <c r="Y76" s="501" t="s">
        <v>802</v>
      </c>
      <c r="Z76" s="501" t="s">
        <v>2060</v>
      </c>
    </row>
    <row r="77" spans="3:26">
      <c r="E77" s="498" t="s">
        <v>2681</v>
      </c>
      <c r="F77" s="499">
        <v>45902</v>
      </c>
      <c r="G77" s="500">
        <v>0.43055555555555558</v>
      </c>
      <c r="H77" s="501">
        <v>2.3999999999999998E-3</v>
      </c>
      <c r="I77" s="501">
        <v>2.8000000000000001E-2</v>
      </c>
      <c r="J77" s="501" t="s">
        <v>802</v>
      </c>
      <c r="K77" s="501">
        <v>4.2199999999999998E-3</v>
      </c>
      <c r="L77" s="501">
        <v>2.0999999999999999E-3</v>
      </c>
      <c r="M77" s="501">
        <v>2.9999999999999997E-4</v>
      </c>
      <c r="N77" s="501">
        <v>2.5999999999999999E-2</v>
      </c>
      <c r="O77" s="501"/>
      <c r="P77" s="501" t="s">
        <v>802</v>
      </c>
      <c r="Q77" s="501">
        <v>0.72299999999999998</v>
      </c>
      <c r="R77" s="501">
        <v>1E-3</v>
      </c>
      <c r="S77" s="501">
        <v>1.4E-3</v>
      </c>
      <c r="T77" s="501" t="s">
        <v>2062</v>
      </c>
      <c r="U77" s="501" t="s">
        <v>2062</v>
      </c>
      <c r="V77" s="501">
        <v>0.54700000000000004</v>
      </c>
      <c r="W77" s="501">
        <v>3.01</v>
      </c>
      <c r="X77" s="501" t="s">
        <v>2682</v>
      </c>
      <c r="Y77" s="501" t="s">
        <v>802</v>
      </c>
      <c r="Z77" s="501" t="s">
        <v>2060</v>
      </c>
    </row>
    <row r="78" spans="3:26">
      <c r="E78" s="498" t="s">
        <v>2681</v>
      </c>
      <c r="F78" s="499">
        <v>45902</v>
      </c>
      <c r="G78" s="500">
        <v>0.4375</v>
      </c>
      <c r="H78" s="501">
        <v>2.3999999999999998E-3</v>
      </c>
      <c r="I78" s="501">
        <v>2.8000000000000001E-2</v>
      </c>
      <c r="J78" s="501" t="s">
        <v>802</v>
      </c>
      <c r="K78" s="501">
        <v>4.3600000000000002E-3</v>
      </c>
      <c r="L78" s="501">
        <v>2.2000000000000001E-3</v>
      </c>
      <c r="M78" s="501" t="s">
        <v>2062</v>
      </c>
      <c r="N78" s="501">
        <v>2.6499999999999999E-2</v>
      </c>
      <c r="O78" s="501"/>
      <c r="P78" s="501" t="s">
        <v>802</v>
      </c>
      <c r="Q78" s="501">
        <v>0.74199999999999999</v>
      </c>
      <c r="R78" s="501">
        <v>1E-3</v>
      </c>
      <c r="S78" s="501">
        <v>1.2999999999999999E-3</v>
      </c>
      <c r="T78" s="501" t="s">
        <v>2062</v>
      </c>
      <c r="U78" s="501" t="s">
        <v>2062</v>
      </c>
      <c r="V78" s="501">
        <v>0.57199999999999995</v>
      </c>
      <c r="W78" s="501">
        <v>3.06</v>
      </c>
      <c r="X78" s="501" t="s">
        <v>2682</v>
      </c>
      <c r="Y78" s="501" t="s">
        <v>802</v>
      </c>
      <c r="Z78" s="501" t="s">
        <v>2060</v>
      </c>
    </row>
    <row r="79" spans="3:26">
      <c r="E79" s="498" t="s">
        <v>2681</v>
      </c>
      <c r="F79" s="499">
        <v>45902</v>
      </c>
      <c r="G79" s="500">
        <v>0.45833333333333331</v>
      </c>
      <c r="H79" s="501">
        <v>4.8999999999999998E-3</v>
      </c>
      <c r="I79" s="501">
        <v>3.2000000000000001E-2</v>
      </c>
      <c r="J79" s="501" t="s">
        <v>802</v>
      </c>
      <c r="K79" s="501">
        <v>1.54E-2</v>
      </c>
      <c r="L79" s="501">
        <v>2.5999999999999999E-3</v>
      </c>
      <c r="M79" s="501">
        <v>1.1000000000000001E-3</v>
      </c>
      <c r="N79" s="501">
        <v>3.2399999999999998E-2</v>
      </c>
      <c r="O79" s="501"/>
      <c r="P79" s="501" t="s">
        <v>802</v>
      </c>
      <c r="Q79" s="501">
        <v>0.745</v>
      </c>
      <c r="R79" s="501">
        <v>1.2999999999999999E-3</v>
      </c>
      <c r="S79" s="501">
        <v>3.3999999999999998E-3</v>
      </c>
      <c r="T79" s="501" t="s">
        <v>2062</v>
      </c>
      <c r="U79" s="501" t="s">
        <v>2062</v>
      </c>
      <c r="V79" s="501">
        <v>0.51</v>
      </c>
      <c r="W79" s="501">
        <v>2.13</v>
      </c>
      <c r="X79" s="501">
        <v>0.01</v>
      </c>
      <c r="Y79" s="501" t="s">
        <v>802</v>
      </c>
      <c r="Z79" s="501" t="s">
        <v>2060</v>
      </c>
    </row>
    <row r="80" spans="3:26">
      <c r="E80" s="498" t="s">
        <v>2681</v>
      </c>
      <c r="F80" s="499">
        <v>45932</v>
      </c>
      <c r="G80" s="500">
        <v>0.34513888888888888</v>
      </c>
      <c r="H80" s="501">
        <v>3.0000000000000001E-3</v>
      </c>
      <c r="I80" s="501">
        <v>2.7E-2</v>
      </c>
      <c r="J80" s="501" t="s">
        <v>802</v>
      </c>
      <c r="K80" s="501">
        <v>1.38E-2</v>
      </c>
      <c r="L80" s="501">
        <v>2E-3</v>
      </c>
      <c r="M80" s="501">
        <v>1E-3</v>
      </c>
      <c r="N80" s="501">
        <v>2.3699999999999999E-2</v>
      </c>
      <c r="O80" s="501"/>
      <c r="P80" s="501" t="s">
        <v>802</v>
      </c>
      <c r="Q80" s="501">
        <v>0.79200000000000004</v>
      </c>
      <c r="R80" s="501">
        <v>1.1999999999999999E-3</v>
      </c>
      <c r="S80" s="501">
        <v>1.8E-3</v>
      </c>
      <c r="T80" s="501" t="s">
        <v>2062</v>
      </c>
      <c r="U80" s="501" t="s">
        <v>2062</v>
      </c>
      <c r="V80" s="501">
        <v>0.63900000000000001</v>
      </c>
      <c r="W80" s="501">
        <v>3.57</v>
      </c>
      <c r="X80" s="501">
        <v>0.01</v>
      </c>
      <c r="Y80" s="501" t="s">
        <v>802</v>
      </c>
      <c r="Z80" s="501" t="s">
        <v>2060</v>
      </c>
    </row>
    <row r="81" spans="5:26">
      <c r="E81" s="498" t="s">
        <v>802</v>
      </c>
      <c r="F81" s="501" t="s">
        <v>802</v>
      </c>
      <c r="G81" s="501" t="s">
        <v>802</v>
      </c>
      <c r="H81" s="501" t="s">
        <v>802</v>
      </c>
      <c r="I81" s="501" t="s">
        <v>802</v>
      </c>
      <c r="J81" s="501" t="s">
        <v>802</v>
      </c>
      <c r="K81" s="501" t="s">
        <v>802</v>
      </c>
      <c r="L81" s="501" t="s">
        <v>802</v>
      </c>
      <c r="M81" s="501" t="s">
        <v>802</v>
      </c>
      <c r="N81" s="501" t="s">
        <v>802</v>
      </c>
      <c r="O81" s="501"/>
      <c r="P81" s="501" t="s">
        <v>802</v>
      </c>
      <c r="Q81" s="501" t="s">
        <v>802</v>
      </c>
      <c r="R81" s="501" t="s">
        <v>802</v>
      </c>
      <c r="S81" s="501" t="s">
        <v>802</v>
      </c>
      <c r="T81" s="501" t="s">
        <v>802</v>
      </c>
      <c r="U81" s="501" t="s">
        <v>802</v>
      </c>
      <c r="V81" s="501" t="s">
        <v>802</v>
      </c>
      <c r="W81" s="501" t="s">
        <v>802</v>
      </c>
      <c r="X81" s="501" t="s">
        <v>802</v>
      </c>
      <c r="Y81" s="501" t="s">
        <v>802</v>
      </c>
      <c r="Z81" s="501" t="s">
        <v>802</v>
      </c>
    </row>
    <row r="82" spans="5:26">
      <c r="E82" s="498" t="s">
        <v>2683</v>
      </c>
      <c r="F82" s="499">
        <v>45749</v>
      </c>
      <c r="G82" s="500">
        <v>0.35</v>
      </c>
      <c r="H82" s="501">
        <v>2.5000000000000001E-3</v>
      </c>
      <c r="I82" s="501">
        <v>2.4E-2</v>
      </c>
      <c r="J82" s="501" t="s">
        <v>802</v>
      </c>
      <c r="K82" s="501">
        <v>8.3000000000000001E-4</v>
      </c>
      <c r="L82" s="501">
        <v>9.2999999999999992E-3</v>
      </c>
      <c r="M82" s="501">
        <v>4.0000000000000002E-4</v>
      </c>
      <c r="N82" s="501">
        <v>2.06E-2</v>
      </c>
      <c r="O82" s="501"/>
      <c r="P82" s="501" t="s">
        <v>802</v>
      </c>
      <c r="Q82" s="501">
        <v>0.378</v>
      </c>
      <c r="R82" s="501">
        <v>5.1999999999999998E-3</v>
      </c>
      <c r="S82" s="501">
        <v>2.9999999999999997E-4</v>
      </c>
      <c r="T82" s="501">
        <v>2.0000000000000001E-4</v>
      </c>
      <c r="U82" s="501">
        <v>5.9999999999999995E-4</v>
      </c>
      <c r="V82" s="501">
        <v>8.8999999999999996E-2</v>
      </c>
      <c r="W82" s="501">
        <v>5.41</v>
      </c>
      <c r="X82" s="501">
        <v>0.05</v>
      </c>
      <c r="Y82" s="501" t="s">
        <v>802</v>
      </c>
      <c r="Z82" s="501" t="s">
        <v>2060</v>
      </c>
    </row>
    <row r="83" spans="5:26">
      <c r="E83" s="498" t="s">
        <v>802</v>
      </c>
      <c r="F83" s="501" t="s">
        <v>802</v>
      </c>
      <c r="G83" s="501" t="s">
        <v>802</v>
      </c>
      <c r="H83" s="501" t="s">
        <v>802</v>
      </c>
      <c r="I83" s="501" t="s">
        <v>802</v>
      </c>
      <c r="J83" s="501" t="s">
        <v>802</v>
      </c>
      <c r="K83" s="501" t="s">
        <v>802</v>
      </c>
      <c r="L83" s="501" t="s">
        <v>802</v>
      </c>
      <c r="M83" s="501" t="s">
        <v>802</v>
      </c>
      <c r="N83" s="501" t="s">
        <v>802</v>
      </c>
      <c r="O83" s="501"/>
      <c r="P83" s="501" t="s">
        <v>802</v>
      </c>
      <c r="Q83" s="501" t="s">
        <v>802</v>
      </c>
      <c r="R83" s="501" t="s">
        <v>802</v>
      </c>
      <c r="S83" s="501" t="s">
        <v>802</v>
      </c>
      <c r="T83" s="501" t="s">
        <v>802</v>
      </c>
      <c r="U83" s="501" t="s">
        <v>802</v>
      </c>
      <c r="V83" s="501" t="s">
        <v>802</v>
      </c>
      <c r="W83" s="501" t="s">
        <v>802</v>
      </c>
      <c r="X83" s="501" t="s">
        <v>802</v>
      </c>
      <c r="Y83" s="501" t="s">
        <v>802</v>
      </c>
      <c r="Z83" s="501" t="s">
        <v>802</v>
      </c>
    </row>
    <row r="84" spans="5:26">
      <c r="E84" s="498" t="s">
        <v>2684</v>
      </c>
      <c r="F84" s="499">
        <v>45690</v>
      </c>
      <c r="G84" s="500">
        <v>0.67013888888888884</v>
      </c>
      <c r="H84" s="501">
        <v>7.1000000000000004E-3</v>
      </c>
      <c r="I84" s="501">
        <v>1.4999999999999999E-2</v>
      </c>
      <c r="J84" s="501" t="s">
        <v>802</v>
      </c>
      <c r="K84" s="501">
        <v>2.7E-4</v>
      </c>
      <c r="L84" s="501">
        <v>5.3E-3</v>
      </c>
      <c r="M84" s="501">
        <v>8.0000000000000004E-4</v>
      </c>
      <c r="N84" s="501">
        <v>4.48E-2</v>
      </c>
      <c r="O84" s="501"/>
      <c r="P84" s="501" t="s">
        <v>802</v>
      </c>
      <c r="Q84" s="501">
        <v>0.26400000000000001</v>
      </c>
      <c r="R84" s="501">
        <v>1.4E-3</v>
      </c>
      <c r="S84" s="501">
        <v>1.2999999999999999E-3</v>
      </c>
      <c r="T84" s="501">
        <v>8.9999999999999998E-4</v>
      </c>
      <c r="U84" s="501">
        <v>2.0000000000000001E-4</v>
      </c>
      <c r="V84" s="501">
        <v>2.5999999999999999E-2</v>
      </c>
      <c r="W84" s="501">
        <v>3.04</v>
      </c>
      <c r="X84" s="501">
        <v>0.13</v>
      </c>
      <c r="Y84" s="501" t="s">
        <v>802</v>
      </c>
      <c r="Z84" s="501">
        <v>1.7999999999999999E-2</v>
      </c>
    </row>
    <row r="85" spans="5:26">
      <c r="E85" s="498" t="s">
        <v>2684</v>
      </c>
      <c r="F85" s="499">
        <v>45718</v>
      </c>
      <c r="G85" s="500">
        <v>0.34930555555555554</v>
      </c>
      <c r="H85" s="501">
        <v>6.3E-3</v>
      </c>
      <c r="I85" s="501">
        <v>1.9E-2</v>
      </c>
      <c r="J85" s="501" t="s">
        <v>802</v>
      </c>
      <c r="K85" s="501">
        <v>3.8000000000000002E-4</v>
      </c>
      <c r="L85" s="501">
        <v>8.6E-3</v>
      </c>
      <c r="M85" s="501">
        <v>5.9999999999999995E-4</v>
      </c>
      <c r="N85" s="501">
        <v>7.6799999999999993E-2</v>
      </c>
      <c r="O85" s="501"/>
      <c r="P85" s="501" t="s">
        <v>802</v>
      </c>
      <c r="Q85" s="501">
        <v>0.253</v>
      </c>
      <c r="R85" s="501">
        <v>1.5E-3</v>
      </c>
      <c r="S85" s="501">
        <v>1E-3</v>
      </c>
      <c r="T85" s="501">
        <v>1E-3</v>
      </c>
      <c r="U85" s="501">
        <v>2.0000000000000001E-4</v>
      </c>
      <c r="V85" s="501">
        <v>2.8000000000000001E-2</v>
      </c>
      <c r="W85" s="501">
        <v>3.67</v>
      </c>
      <c r="X85" s="501">
        <v>0.14000000000000001</v>
      </c>
      <c r="Y85" s="501" t="s">
        <v>802</v>
      </c>
      <c r="Z85" s="501">
        <v>5.3999999999999999E-2</v>
      </c>
    </row>
    <row r="86" spans="5:26">
      <c r="E86" s="498" t="s">
        <v>2684</v>
      </c>
      <c r="F86" s="499">
        <v>45749</v>
      </c>
      <c r="G86" s="500">
        <v>0.36041666666666666</v>
      </c>
      <c r="H86" s="501">
        <v>3.3999999999999998E-3</v>
      </c>
      <c r="I86" s="501">
        <v>1.9E-2</v>
      </c>
      <c r="J86" s="501" t="s">
        <v>802</v>
      </c>
      <c r="K86" s="501">
        <v>2.5999999999999998E-4</v>
      </c>
      <c r="L86" s="501">
        <v>6.1999999999999998E-3</v>
      </c>
      <c r="M86" s="501">
        <v>2.0000000000000001E-4</v>
      </c>
      <c r="N86" s="501">
        <v>3.1399999999999997E-2</v>
      </c>
      <c r="O86" s="501"/>
      <c r="P86" s="501" t="s">
        <v>802</v>
      </c>
      <c r="Q86" s="501">
        <v>0.15</v>
      </c>
      <c r="R86" s="501">
        <v>8.0000000000000004E-4</v>
      </c>
      <c r="S86" s="501">
        <v>2.9999999999999997E-4</v>
      </c>
      <c r="T86" s="501">
        <v>8.9999999999999998E-4</v>
      </c>
      <c r="U86" s="501">
        <v>2.0000000000000001E-4</v>
      </c>
      <c r="V86" s="501">
        <v>1.2E-2</v>
      </c>
      <c r="W86" s="501">
        <v>3.12</v>
      </c>
      <c r="X86" s="501">
        <v>0.12</v>
      </c>
      <c r="Y86" s="501" t="s">
        <v>802</v>
      </c>
      <c r="Z86" s="501">
        <v>6.0000000000000001E-3</v>
      </c>
    </row>
    <row r="87" spans="5:26">
      <c r="E87" s="498" t="s">
        <v>2684</v>
      </c>
      <c r="F87" s="499">
        <v>45871</v>
      </c>
      <c r="G87" s="500">
        <v>0.3215277777777778</v>
      </c>
      <c r="H87" s="501">
        <v>9.9000000000000008E-3</v>
      </c>
      <c r="I87" s="501">
        <v>3.5999999999999997E-2</v>
      </c>
      <c r="J87" s="501" t="s">
        <v>802</v>
      </c>
      <c r="K87" s="501">
        <v>1.08E-3</v>
      </c>
      <c r="L87" s="501">
        <v>1.03E-2</v>
      </c>
      <c r="M87" s="501">
        <v>8.9999999999999998E-4</v>
      </c>
      <c r="N87" s="501">
        <v>3.8899999999999997E-2</v>
      </c>
      <c r="O87" s="501"/>
      <c r="P87" s="501" t="s">
        <v>802</v>
      </c>
      <c r="Q87" s="501">
        <v>0.54700000000000004</v>
      </c>
      <c r="R87" s="501">
        <v>2.7000000000000001E-3</v>
      </c>
      <c r="S87" s="501">
        <v>1.6000000000000001E-3</v>
      </c>
      <c r="T87" s="501">
        <v>1.1000000000000001E-3</v>
      </c>
      <c r="U87" s="501">
        <v>4.0000000000000002E-4</v>
      </c>
      <c r="V87" s="501">
        <v>6.2E-2</v>
      </c>
      <c r="W87" s="501">
        <v>3.01</v>
      </c>
      <c r="X87" s="501">
        <v>0.11</v>
      </c>
      <c r="Y87" s="501" t="s">
        <v>802</v>
      </c>
      <c r="Z87" s="501">
        <v>1.7999999999999999E-2</v>
      </c>
    </row>
    <row r="88" spans="5:26">
      <c r="E88" s="498" t="s">
        <v>2684</v>
      </c>
      <c r="F88" s="499">
        <v>45902</v>
      </c>
      <c r="G88" s="500">
        <v>0.46875</v>
      </c>
      <c r="H88" s="501">
        <v>6.3E-3</v>
      </c>
      <c r="I88" s="501">
        <v>7.0000000000000007E-2</v>
      </c>
      <c r="J88" s="501" t="s">
        <v>802</v>
      </c>
      <c r="K88" s="501">
        <v>1.14E-3</v>
      </c>
      <c r="L88" s="501">
        <v>1.6500000000000001E-2</v>
      </c>
      <c r="M88" s="501">
        <v>4.0000000000000002E-4</v>
      </c>
      <c r="N88" s="501">
        <v>3.9600000000000003E-2</v>
      </c>
      <c r="O88" s="501"/>
      <c r="P88" s="501" t="s">
        <v>802</v>
      </c>
      <c r="Q88" s="501">
        <v>0.39400000000000002</v>
      </c>
      <c r="R88" s="501">
        <v>2.2000000000000001E-3</v>
      </c>
      <c r="S88" s="501">
        <v>5.9999999999999995E-4</v>
      </c>
      <c r="T88" s="501">
        <v>1E-3</v>
      </c>
      <c r="U88" s="501">
        <v>8.0000000000000004E-4</v>
      </c>
      <c r="V88" s="501">
        <v>4.3999999999999997E-2</v>
      </c>
      <c r="W88" s="501">
        <v>5.14</v>
      </c>
      <c r="X88" s="501">
        <v>0.14000000000000001</v>
      </c>
      <c r="Y88" s="501" t="s">
        <v>802</v>
      </c>
      <c r="Z88" s="501">
        <v>3.5999999999999997E-2</v>
      </c>
    </row>
    <row r="89" spans="5:26">
      <c r="E89" s="498" t="s">
        <v>2684</v>
      </c>
      <c r="F89" s="499">
        <v>45932</v>
      </c>
      <c r="G89" s="500">
        <v>0.38750000000000001</v>
      </c>
      <c r="H89" s="501">
        <v>6.1000000000000004E-3</v>
      </c>
      <c r="I89" s="501">
        <v>7.1999999999999995E-2</v>
      </c>
      <c r="J89" s="501" t="s">
        <v>802</v>
      </c>
      <c r="K89" s="501">
        <v>9.6000000000000002E-4</v>
      </c>
      <c r="L89" s="501">
        <v>0.03</v>
      </c>
      <c r="M89" s="501">
        <v>4.0000000000000002E-4</v>
      </c>
      <c r="N89" s="501">
        <v>3.6200000000000003E-2</v>
      </c>
      <c r="O89" s="501"/>
      <c r="P89" s="501" t="s">
        <v>802</v>
      </c>
      <c r="Q89" s="501">
        <v>0.432</v>
      </c>
      <c r="R89" s="501">
        <v>2.3E-3</v>
      </c>
      <c r="S89" s="501">
        <v>2.9999999999999997E-4</v>
      </c>
      <c r="T89" s="501">
        <v>1.1999999999999999E-3</v>
      </c>
      <c r="U89" s="501">
        <v>8.0000000000000004E-4</v>
      </c>
      <c r="V89" s="501">
        <v>2.9000000000000001E-2</v>
      </c>
      <c r="W89" s="501">
        <v>6.43</v>
      </c>
      <c r="X89" s="501">
        <v>0.3</v>
      </c>
      <c r="Y89" s="501" t="s">
        <v>802</v>
      </c>
      <c r="Z89" s="501">
        <v>1.4E-2</v>
      </c>
    </row>
    <row r="90" spans="5:26">
      <c r="E90" s="498" t="s">
        <v>2684</v>
      </c>
      <c r="F90" s="499">
        <v>45932</v>
      </c>
      <c r="G90" s="500">
        <v>0.40972222222222221</v>
      </c>
      <c r="H90" s="501">
        <v>6.1000000000000004E-3</v>
      </c>
      <c r="I90" s="501">
        <v>8.3000000000000004E-2</v>
      </c>
      <c r="J90" s="501" t="s">
        <v>802</v>
      </c>
      <c r="K90" s="501">
        <v>1.2099999999999999E-3</v>
      </c>
      <c r="L90" s="501">
        <v>1.9300000000000001E-2</v>
      </c>
      <c r="M90" s="501">
        <v>5.0000000000000001E-4</v>
      </c>
      <c r="N90" s="501">
        <v>3.32E-2</v>
      </c>
      <c r="O90" s="501"/>
      <c r="P90" s="501" t="s">
        <v>802</v>
      </c>
      <c r="Q90" s="501">
        <v>0.41</v>
      </c>
      <c r="R90" s="501">
        <v>1.9E-3</v>
      </c>
      <c r="S90" s="501">
        <v>4.0000000000000002E-4</v>
      </c>
      <c r="T90" s="501">
        <v>1E-3</v>
      </c>
      <c r="U90" s="501">
        <v>8.0000000000000004E-4</v>
      </c>
      <c r="V90" s="501">
        <v>0.04</v>
      </c>
      <c r="W90" s="501">
        <v>5.62</v>
      </c>
      <c r="X90" s="501">
        <v>0.14000000000000001</v>
      </c>
      <c r="Y90" s="501" t="s">
        <v>802</v>
      </c>
      <c r="Z90" s="501">
        <v>0.02</v>
      </c>
    </row>
    <row r="91" spans="5:26">
      <c r="E91" s="498" t="s">
        <v>2684</v>
      </c>
      <c r="F91" s="499">
        <v>45932</v>
      </c>
      <c r="G91" s="500">
        <v>0.41041666666666665</v>
      </c>
      <c r="H91" s="501">
        <v>5.8999999999999999E-3</v>
      </c>
      <c r="I91" s="501">
        <v>0.08</v>
      </c>
      <c r="J91" s="501" t="s">
        <v>802</v>
      </c>
      <c r="K91" s="501">
        <v>1.1999999999999999E-3</v>
      </c>
      <c r="L91" s="501">
        <v>2.01E-2</v>
      </c>
      <c r="M91" s="501">
        <v>2.0000000000000001E-4</v>
      </c>
      <c r="N91" s="501">
        <v>3.2199999999999999E-2</v>
      </c>
      <c r="O91" s="501"/>
      <c r="P91" s="501" t="s">
        <v>802</v>
      </c>
      <c r="Q91" s="501">
        <v>0.40400000000000003</v>
      </c>
      <c r="R91" s="501">
        <v>1.9E-3</v>
      </c>
      <c r="S91" s="501">
        <v>4.0000000000000002E-4</v>
      </c>
      <c r="T91" s="501">
        <v>1E-3</v>
      </c>
      <c r="U91" s="501">
        <v>8.9999999999999998E-4</v>
      </c>
      <c r="V91" s="501">
        <v>4.1000000000000002E-2</v>
      </c>
      <c r="W91" s="501">
        <v>5.56</v>
      </c>
      <c r="X91" s="501">
        <v>0.15</v>
      </c>
      <c r="Y91" s="501" t="s">
        <v>802</v>
      </c>
      <c r="Z91" s="501">
        <v>2.1000000000000001E-2</v>
      </c>
    </row>
    <row r="92" spans="5:26">
      <c r="E92" s="498" t="s">
        <v>2684</v>
      </c>
      <c r="F92" s="499">
        <v>45963</v>
      </c>
      <c r="G92" s="500">
        <v>0.38750000000000001</v>
      </c>
      <c r="H92" s="501">
        <v>6.1000000000000004E-3</v>
      </c>
      <c r="I92" s="501">
        <v>7.1999999999999995E-2</v>
      </c>
      <c r="J92" s="501" t="s">
        <v>802</v>
      </c>
      <c r="K92" s="501">
        <v>9.6000000000000002E-4</v>
      </c>
      <c r="L92" s="501">
        <v>0.03</v>
      </c>
      <c r="M92" s="501">
        <v>4.0000000000000002E-4</v>
      </c>
      <c r="N92" s="501">
        <v>3.6200000000000003E-2</v>
      </c>
      <c r="O92" s="501"/>
      <c r="P92" s="501" t="s">
        <v>802</v>
      </c>
      <c r="Q92" s="501">
        <v>0.432</v>
      </c>
      <c r="R92" s="501">
        <v>2.3E-3</v>
      </c>
      <c r="S92" s="501">
        <v>2.9999999999999997E-4</v>
      </c>
      <c r="T92" s="501">
        <v>1.1999999999999999E-3</v>
      </c>
      <c r="U92" s="501">
        <v>8.0000000000000004E-4</v>
      </c>
      <c r="V92" s="501">
        <v>2.9000000000000001E-2</v>
      </c>
      <c r="W92" s="501">
        <v>6.43</v>
      </c>
      <c r="X92" s="501">
        <v>0.3</v>
      </c>
      <c r="Y92" s="501" t="s">
        <v>802</v>
      </c>
      <c r="Z92" s="501">
        <v>1.4E-2</v>
      </c>
    </row>
    <row r="93" spans="5:26">
      <c r="E93" s="498" t="s">
        <v>802</v>
      </c>
      <c r="F93" s="501" t="s">
        <v>802</v>
      </c>
      <c r="G93" s="501" t="s">
        <v>802</v>
      </c>
      <c r="H93" s="501" t="s">
        <v>802</v>
      </c>
      <c r="I93" s="501" t="s">
        <v>802</v>
      </c>
      <c r="J93" s="501" t="s">
        <v>802</v>
      </c>
      <c r="K93" s="501" t="s">
        <v>802</v>
      </c>
      <c r="L93" s="501" t="s">
        <v>802</v>
      </c>
      <c r="M93" s="501" t="s">
        <v>802</v>
      </c>
      <c r="N93" s="501" t="s">
        <v>802</v>
      </c>
      <c r="O93" s="501"/>
      <c r="P93" s="501" t="s">
        <v>802</v>
      </c>
      <c r="Q93" s="501" t="s">
        <v>802</v>
      </c>
      <c r="R93" s="501" t="s">
        <v>802</v>
      </c>
      <c r="S93" s="501" t="s">
        <v>802</v>
      </c>
      <c r="T93" s="501" t="s">
        <v>802</v>
      </c>
      <c r="U93" s="501" t="s">
        <v>802</v>
      </c>
      <c r="V93" s="501" t="s">
        <v>802</v>
      </c>
      <c r="W93" s="501" t="s">
        <v>802</v>
      </c>
      <c r="X93" s="501" t="s">
        <v>802</v>
      </c>
      <c r="Y93" s="501" t="s">
        <v>802</v>
      </c>
      <c r="Z93" s="501" t="s">
        <v>802</v>
      </c>
    </row>
    <row r="94" spans="5:26">
      <c r="E94" s="498" t="s">
        <v>2685</v>
      </c>
      <c r="F94" s="499">
        <v>45690</v>
      </c>
      <c r="G94" s="500">
        <v>0.47083333333333333</v>
      </c>
      <c r="H94" s="501">
        <v>2.07E-2</v>
      </c>
      <c r="I94" s="501">
        <v>0.105</v>
      </c>
      <c r="J94" s="501" t="s">
        <v>802</v>
      </c>
      <c r="K94" s="501">
        <v>2.5999999999999998E-4</v>
      </c>
      <c r="L94" s="501">
        <v>6.0199999999999997E-2</v>
      </c>
      <c r="M94" s="501">
        <v>1.9E-3</v>
      </c>
      <c r="N94" s="501">
        <v>0.155</v>
      </c>
      <c r="O94" s="501"/>
      <c r="P94" s="501" t="s">
        <v>802</v>
      </c>
      <c r="Q94" s="501">
        <v>1.78</v>
      </c>
      <c r="R94" s="501">
        <v>7.9000000000000008E-3</v>
      </c>
      <c r="S94" s="501">
        <v>1.6000000000000001E-3</v>
      </c>
      <c r="T94" s="501">
        <v>6.4000000000000003E-3</v>
      </c>
      <c r="U94" s="501">
        <v>8.9999999999999998E-4</v>
      </c>
      <c r="V94" s="501">
        <v>0.02</v>
      </c>
      <c r="W94" s="501">
        <v>9.57</v>
      </c>
      <c r="X94" s="501">
        <v>0.53</v>
      </c>
      <c r="Y94" s="501" t="s">
        <v>802</v>
      </c>
      <c r="Z94" s="501">
        <v>1.0999999999999999E-2</v>
      </c>
    </row>
    <row r="95" spans="5:26">
      <c r="E95" s="498" t="s">
        <v>802</v>
      </c>
      <c r="F95" s="501" t="s">
        <v>802</v>
      </c>
      <c r="G95" s="501" t="s">
        <v>802</v>
      </c>
      <c r="H95" s="501" t="s">
        <v>802</v>
      </c>
      <c r="I95" s="501" t="s">
        <v>802</v>
      </c>
      <c r="J95" s="501" t="s">
        <v>802</v>
      </c>
      <c r="K95" s="501" t="s">
        <v>802</v>
      </c>
      <c r="L95" s="501" t="s">
        <v>802</v>
      </c>
      <c r="M95" s="501" t="s">
        <v>802</v>
      </c>
      <c r="N95" s="501" t="s">
        <v>802</v>
      </c>
      <c r="O95" s="501"/>
      <c r="P95" s="501" t="s">
        <v>802</v>
      </c>
      <c r="Q95" s="501" t="s">
        <v>802</v>
      </c>
      <c r="R95" s="501" t="s">
        <v>802</v>
      </c>
      <c r="S95" s="501" t="s">
        <v>802</v>
      </c>
      <c r="T95" s="501" t="s">
        <v>802</v>
      </c>
      <c r="U95" s="501" t="s">
        <v>802</v>
      </c>
      <c r="V95" s="501" t="s">
        <v>802</v>
      </c>
      <c r="W95" s="501" t="s">
        <v>802</v>
      </c>
      <c r="X95" s="501" t="s">
        <v>802</v>
      </c>
      <c r="Y95" s="501" t="s">
        <v>802</v>
      </c>
      <c r="Z95" s="501" t="s">
        <v>802</v>
      </c>
    </row>
    <row r="96" spans="5:26">
      <c r="E96" s="498" t="s">
        <v>2686</v>
      </c>
      <c r="F96" s="689">
        <v>45690</v>
      </c>
      <c r="G96" s="500">
        <v>0.48055555555555557</v>
      </c>
      <c r="H96" s="501">
        <v>1.1599999999999999E-2</v>
      </c>
      <c r="I96" s="501">
        <v>5.3999999999999999E-2</v>
      </c>
      <c r="J96" s="501" t="s">
        <v>802</v>
      </c>
      <c r="K96" s="501">
        <v>1.2E-4</v>
      </c>
      <c r="L96" s="501">
        <v>2.5499999999999998E-2</v>
      </c>
      <c r="M96" s="501">
        <v>6.3E-3</v>
      </c>
      <c r="N96" s="501">
        <v>0.114</v>
      </c>
      <c r="O96" s="501"/>
      <c r="P96" s="501" t="s">
        <v>802</v>
      </c>
      <c r="Q96" s="501">
        <v>0.81899999999999995</v>
      </c>
      <c r="R96" s="501">
        <v>6.7999999999999996E-3</v>
      </c>
      <c r="S96" s="501">
        <v>9.1999999999999998E-3</v>
      </c>
      <c r="T96" s="501">
        <v>1.9E-3</v>
      </c>
      <c r="U96" s="501">
        <v>2E-3</v>
      </c>
      <c r="V96" s="501">
        <v>4.5999999999999999E-2</v>
      </c>
      <c r="W96" s="501">
        <v>23.4</v>
      </c>
      <c r="X96" s="501">
        <v>0.42</v>
      </c>
      <c r="Y96" s="501" t="s">
        <v>802</v>
      </c>
      <c r="Z96" s="501">
        <v>5.0000000000000001E-3</v>
      </c>
    </row>
    <row r="97" spans="5:26">
      <c r="E97" s="498" t="s">
        <v>2686</v>
      </c>
      <c r="F97" s="689">
        <v>45871</v>
      </c>
      <c r="G97" s="500">
        <v>0.37013888888888891</v>
      </c>
      <c r="H97" s="501">
        <v>1.03E-2</v>
      </c>
      <c r="I97" s="501">
        <v>7.1999999999999995E-2</v>
      </c>
      <c r="J97" s="501" t="s">
        <v>802</v>
      </c>
      <c r="K97" s="501">
        <v>4.4099999999999999E-3</v>
      </c>
      <c r="L97" s="501">
        <v>7.4999999999999997E-3</v>
      </c>
      <c r="M97" s="501">
        <v>2.9999999999999997E-4</v>
      </c>
      <c r="N97" s="501">
        <v>9.1999999999999998E-3</v>
      </c>
      <c r="O97" s="501"/>
      <c r="P97" s="501" t="s">
        <v>802</v>
      </c>
      <c r="Q97" s="501">
        <v>0.433</v>
      </c>
      <c r="R97" s="501">
        <v>1.9E-3</v>
      </c>
      <c r="S97" s="501">
        <v>4.0000000000000002E-4</v>
      </c>
      <c r="T97" s="501">
        <v>4.4000000000000003E-3</v>
      </c>
      <c r="U97" s="501">
        <v>4.4000000000000003E-3</v>
      </c>
      <c r="V97" s="501">
        <v>0.27700000000000002</v>
      </c>
      <c r="W97" s="501">
        <v>109</v>
      </c>
      <c r="X97" s="501">
        <v>0.81</v>
      </c>
      <c r="Y97" s="501" t="s">
        <v>802</v>
      </c>
      <c r="Z97" s="501">
        <v>0.01</v>
      </c>
    </row>
    <row r="98" spans="5:26">
      <c r="E98" s="498" t="s">
        <v>2662</v>
      </c>
      <c r="F98" s="689">
        <v>45455</v>
      </c>
      <c r="G98" s="500">
        <v>0.3888888888888889</v>
      </c>
      <c r="H98" s="501">
        <v>2.4E-2</v>
      </c>
      <c r="I98" s="501">
        <v>0.1</v>
      </c>
      <c r="J98" s="501"/>
      <c r="K98" s="501">
        <v>1.0200000000000001E-2</v>
      </c>
      <c r="L98" s="501">
        <v>0.44</v>
      </c>
      <c r="M98" s="501" t="s">
        <v>2065</v>
      </c>
      <c r="N98" s="501">
        <v>56</v>
      </c>
      <c r="O98" s="501"/>
      <c r="P98" s="501"/>
      <c r="Q98" s="501">
        <v>1</v>
      </c>
      <c r="R98" s="501">
        <v>0.31</v>
      </c>
      <c r="S98" s="501">
        <v>1E-3</v>
      </c>
      <c r="T98" s="501">
        <v>2.9000000000000001E-2</v>
      </c>
      <c r="U98" s="501" t="s">
        <v>2682</v>
      </c>
      <c r="V98" s="501">
        <v>9.8000000000000004E-2</v>
      </c>
      <c r="W98" s="501">
        <v>6</v>
      </c>
      <c r="X98" s="501">
        <v>2.95</v>
      </c>
      <c r="Y98" s="501"/>
      <c r="Z98" s="501">
        <v>64</v>
      </c>
    </row>
    <row r="99" spans="5:26">
      <c r="E99" s="498" t="s">
        <v>2662</v>
      </c>
      <c r="F99" s="689">
        <v>45485</v>
      </c>
      <c r="G99" s="500">
        <v>0.45763888888888887</v>
      </c>
      <c r="H99" s="501">
        <v>0.02</v>
      </c>
      <c r="I99" s="501">
        <v>0.1</v>
      </c>
      <c r="J99" s="501"/>
      <c r="K99" s="501">
        <v>6.4999999999999997E-3</v>
      </c>
      <c r="L99" s="501">
        <v>0.46100000000000002</v>
      </c>
      <c r="M99" s="501" t="s">
        <v>2065</v>
      </c>
      <c r="N99" s="501">
        <v>54</v>
      </c>
      <c r="O99" s="501"/>
      <c r="P99" s="501"/>
      <c r="Q99" s="501">
        <v>0.9</v>
      </c>
      <c r="R99" s="501">
        <v>0.32600000000000001</v>
      </c>
      <c r="S99" s="501" t="s">
        <v>2065</v>
      </c>
      <c r="T99" s="501">
        <v>2.9000000000000001E-2</v>
      </c>
      <c r="U99" s="501" t="s">
        <v>2682</v>
      </c>
      <c r="V99" s="501">
        <v>0.03</v>
      </c>
      <c r="W99" s="501">
        <v>8</v>
      </c>
      <c r="X99" s="501">
        <v>2.31</v>
      </c>
      <c r="Y99" s="501"/>
      <c r="Z99" s="501">
        <v>60</v>
      </c>
    </row>
    <row r="100" spans="5:26">
      <c r="E100" s="498" t="s">
        <v>2662</v>
      </c>
      <c r="F100" s="689">
        <v>45516</v>
      </c>
      <c r="G100" s="500">
        <v>0.58611111111111114</v>
      </c>
      <c r="H100" s="501">
        <v>1.0999999999999999E-2</v>
      </c>
      <c r="I100" s="501">
        <v>0.1</v>
      </c>
      <c r="J100" s="501"/>
      <c r="K100" s="501">
        <v>3.0999999999999999E-3</v>
      </c>
      <c r="L100" s="501">
        <v>0.54</v>
      </c>
      <c r="M100" s="501" t="s">
        <v>2065</v>
      </c>
      <c r="N100" s="501">
        <v>53</v>
      </c>
      <c r="O100" s="501"/>
      <c r="P100" s="501"/>
      <c r="Q100" s="501">
        <v>0.9</v>
      </c>
      <c r="R100" s="501">
        <v>0.33</v>
      </c>
      <c r="S100" s="501" t="s">
        <v>2065</v>
      </c>
      <c r="T100" s="501">
        <v>0.03</v>
      </c>
      <c r="U100" s="501" t="s">
        <v>2682</v>
      </c>
      <c r="V100" s="501">
        <v>2.1999999999999999E-2</v>
      </c>
      <c r="W100" s="501">
        <v>0.36</v>
      </c>
      <c r="X100" s="501">
        <v>0.9</v>
      </c>
      <c r="Y100" s="501"/>
      <c r="Z100" s="501">
        <v>54</v>
      </c>
    </row>
    <row r="101" spans="5:26">
      <c r="E101" s="498" t="s">
        <v>2662</v>
      </c>
      <c r="F101" s="689">
        <v>45547</v>
      </c>
      <c r="G101" s="500">
        <v>0.55277777777777781</v>
      </c>
      <c r="H101" s="501">
        <v>1.4E-2</v>
      </c>
      <c r="I101" s="501">
        <v>0.1</v>
      </c>
      <c r="J101" s="501"/>
      <c r="K101" s="501">
        <v>2.3999999999999998E-3</v>
      </c>
      <c r="L101" s="501">
        <v>0.38600000000000001</v>
      </c>
      <c r="M101" s="501" t="s">
        <v>2065</v>
      </c>
      <c r="N101" s="501">
        <v>59</v>
      </c>
      <c r="O101" s="501"/>
      <c r="P101" s="501"/>
      <c r="Q101" s="501">
        <v>1.1000000000000001</v>
      </c>
      <c r="R101" s="501">
        <v>0.38800000000000001</v>
      </c>
      <c r="S101" s="501" t="s">
        <v>2065</v>
      </c>
      <c r="T101" s="501">
        <v>3.2000000000000001E-2</v>
      </c>
      <c r="U101" s="501" t="s">
        <v>2682</v>
      </c>
      <c r="V101" s="501">
        <v>1.6E-2</v>
      </c>
      <c r="W101" s="501">
        <v>5</v>
      </c>
      <c r="X101" s="501">
        <v>2.46</v>
      </c>
      <c r="Y101" s="501"/>
      <c r="Z101" s="501">
        <v>60</v>
      </c>
    </row>
    <row r="102" spans="5:26">
      <c r="E102" s="498" t="s">
        <v>2662</v>
      </c>
      <c r="F102" s="689">
        <v>45577</v>
      </c>
      <c r="G102" s="500">
        <v>0.55555555555555558</v>
      </c>
      <c r="H102" s="501">
        <v>2.1999999999999999E-2</v>
      </c>
      <c r="I102" s="501">
        <v>0.1</v>
      </c>
      <c r="J102" s="501"/>
      <c r="K102" s="501">
        <v>1.6999999999999999E-3</v>
      </c>
      <c r="L102" s="501">
        <v>0.47699999999999998</v>
      </c>
      <c r="M102" s="501">
        <v>4.0000000000000001E-3</v>
      </c>
      <c r="N102" s="501">
        <v>54</v>
      </c>
      <c r="O102" s="501"/>
      <c r="P102" s="501"/>
      <c r="Q102" s="501">
        <v>1.3</v>
      </c>
      <c r="R102" s="501">
        <v>0.36199999999999999</v>
      </c>
      <c r="S102" s="501">
        <v>3.0000000000000001E-3</v>
      </c>
      <c r="T102" s="501">
        <v>2.5999999999999999E-2</v>
      </c>
      <c r="U102" s="501" t="s">
        <v>2682</v>
      </c>
      <c r="V102" s="501">
        <v>4.2000000000000003E-2</v>
      </c>
      <c r="W102" s="501" t="s">
        <v>2687</v>
      </c>
      <c r="X102" s="501">
        <v>2.38</v>
      </c>
      <c r="Y102" s="501"/>
      <c r="Z102" s="501">
        <v>47</v>
      </c>
    </row>
    <row r="103" spans="5:26">
      <c r="E103" s="498" t="s">
        <v>2662</v>
      </c>
      <c r="F103" s="689">
        <v>45577</v>
      </c>
      <c r="G103" s="500">
        <v>0.5625</v>
      </c>
      <c r="H103" s="501">
        <v>2.1999999999999999E-2</v>
      </c>
      <c r="I103" s="501">
        <v>0.09</v>
      </c>
      <c r="J103" s="501"/>
      <c r="K103" s="501">
        <v>1.6999999999999999E-3</v>
      </c>
      <c r="L103" s="501">
        <v>0.49099999999999999</v>
      </c>
      <c r="M103" s="501">
        <v>4.0000000000000001E-3</v>
      </c>
      <c r="N103" s="501">
        <v>54</v>
      </c>
      <c r="O103" s="501"/>
      <c r="P103" s="501"/>
      <c r="Q103" s="501">
        <v>1.3</v>
      </c>
      <c r="R103" s="501">
        <v>0.35699999999999998</v>
      </c>
      <c r="S103" s="501">
        <v>3.0000000000000001E-3</v>
      </c>
      <c r="T103" s="501">
        <v>2.5999999999999999E-2</v>
      </c>
      <c r="U103" s="501" t="s">
        <v>2682</v>
      </c>
      <c r="V103" s="501">
        <v>3.9E-2</v>
      </c>
      <c r="W103" s="501" t="s">
        <v>2687</v>
      </c>
      <c r="X103" s="501">
        <v>2.37</v>
      </c>
      <c r="Y103" s="501"/>
      <c r="Z103" s="501">
        <v>50</v>
      </c>
    </row>
    <row r="104" spans="5:26">
      <c r="E104" s="498" t="s">
        <v>2662</v>
      </c>
      <c r="F104" s="689">
        <v>45608</v>
      </c>
      <c r="G104" s="500">
        <v>0.54097222222222219</v>
      </c>
      <c r="H104" s="501">
        <v>1.7999999999999999E-2</v>
      </c>
      <c r="I104" s="501">
        <v>0.1</v>
      </c>
      <c r="J104" s="501"/>
      <c r="K104" s="501">
        <v>1.4E-3</v>
      </c>
      <c r="L104" s="501">
        <v>0.39500000000000002</v>
      </c>
      <c r="M104" s="501" t="s">
        <v>2065</v>
      </c>
      <c r="N104" s="501">
        <v>51</v>
      </c>
      <c r="O104" s="501"/>
      <c r="P104" s="501"/>
      <c r="Q104" s="501">
        <v>0.6</v>
      </c>
      <c r="R104" s="501">
        <v>0.34499999999999997</v>
      </c>
      <c r="S104" s="501" t="s">
        <v>2065</v>
      </c>
      <c r="T104" s="501">
        <v>2.8000000000000001E-2</v>
      </c>
      <c r="U104" s="501" t="s">
        <v>2682</v>
      </c>
      <c r="V104" s="501">
        <v>8.0000000000000002E-3</v>
      </c>
      <c r="W104" s="501">
        <v>5</v>
      </c>
      <c r="X104" s="501">
        <v>2.2599999999999998</v>
      </c>
      <c r="Y104" s="501"/>
      <c r="Z104" s="501">
        <v>52</v>
      </c>
    </row>
    <row r="105" spans="5:26">
      <c r="E105" s="498" t="s">
        <v>2662</v>
      </c>
      <c r="F105" s="689">
        <v>45638</v>
      </c>
      <c r="G105" s="500">
        <v>0.57152777777777775</v>
      </c>
      <c r="H105" s="501">
        <v>2.1000000000000001E-2</v>
      </c>
      <c r="I105" s="501">
        <v>0.1</v>
      </c>
      <c r="J105" s="501"/>
      <c r="K105" s="501">
        <v>1E-3</v>
      </c>
      <c r="L105" s="501">
        <v>0.19400000000000001</v>
      </c>
      <c r="M105" s="501">
        <v>5.0000000000000001E-3</v>
      </c>
      <c r="N105" s="501">
        <v>48</v>
      </c>
      <c r="O105" s="501"/>
      <c r="P105" s="501"/>
      <c r="Q105" s="501">
        <v>0.5</v>
      </c>
      <c r="R105" s="501">
        <v>0.33600000000000002</v>
      </c>
      <c r="S105" s="501" t="s">
        <v>2065</v>
      </c>
      <c r="T105" s="501">
        <v>2.9000000000000001E-2</v>
      </c>
      <c r="U105" s="501" t="s">
        <v>2682</v>
      </c>
      <c r="V105" s="501" t="s">
        <v>2688</v>
      </c>
      <c r="W105" s="501">
        <v>10</v>
      </c>
      <c r="X105" s="501">
        <v>0.62</v>
      </c>
      <c r="Y105" s="501"/>
      <c r="Z105" s="501">
        <v>50</v>
      </c>
    </row>
    <row r="106" spans="5:26">
      <c r="E106" s="498" t="s">
        <v>2662</v>
      </c>
      <c r="F106" s="689" t="s">
        <v>2663</v>
      </c>
      <c r="G106" s="500">
        <v>0.56111111111111112</v>
      </c>
      <c r="H106" s="501">
        <v>2.1999999999999999E-2</v>
      </c>
      <c r="I106" s="501">
        <v>0.1</v>
      </c>
      <c r="J106" s="501"/>
      <c r="K106" s="501" t="s">
        <v>2063</v>
      </c>
      <c r="L106" s="501">
        <v>0.17499999999999999</v>
      </c>
      <c r="M106" s="501" t="s">
        <v>2065</v>
      </c>
      <c r="N106" s="501">
        <v>46</v>
      </c>
      <c r="O106" s="501"/>
      <c r="P106" s="501"/>
      <c r="Q106" s="501">
        <v>0.4</v>
      </c>
      <c r="R106" s="501">
        <v>0.32400000000000001</v>
      </c>
      <c r="S106" s="501" t="s">
        <v>2065</v>
      </c>
      <c r="T106" s="501">
        <v>0.03</v>
      </c>
      <c r="U106" s="501" t="s">
        <v>2682</v>
      </c>
      <c r="V106" s="501" t="s">
        <v>2688</v>
      </c>
      <c r="W106" s="501">
        <v>3</v>
      </c>
      <c r="X106" s="501">
        <v>1.95</v>
      </c>
      <c r="Y106" s="501"/>
      <c r="Z106" s="501">
        <v>46</v>
      </c>
    </row>
  </sheetData>
  <mergeCells count="14">
    <mergeCell ref="D43:E43"/>
    <mergeCell ref="D44:E44"/>
    <mergeCell ref="D45:E45"/>
    <mergeCell ref="E6:S7"/>
    <mergeCell ref="G8:S8"/>
    <mergeCell ref="D31:E31"/>
    <mergeCell ref="D24:E24"/>
    <mergeCell ref="D29:E29"/>
    <mergeCell ref="D30:E30"/>
    <mergeCell ref="C21:C22"/>
    <mergeCell ref="F21:F22"/>
    <mergeCell ref="D21:E22"/>
    <mergeCell ref="H10:S10"/>
    <mergeCell ref="H20:Z20"/>
  </mergeCells>
  <conditionalFormatting sqref="G12:G17">
    <cfRule type="cellIs" dxfId="43" priority="5" operator="equal">
      <formula>"[select]"</formula>
    </cfRule>
    <cfRule type="cellIs" dxfId="42" priority="6" operator="equal">
      <formula>""</formula>
    </cfRule>
  </conditionalFormatting>
  <conditionalFormatting sqref="H22:Z22">
    <cfRule type="cellIs" dxfId="41" priority="4" operator="notEqual">
      <formula>"mg/L"</formula>
    </cfRule>
  </conditionalFormatting>
  <dataValidations count="2">
    <dataValidation type="list" allowBlank="1" showInputMessage="1" sqref="G12:G17" xr:uid="{00000000-0002-0000-2600-000000000000}">
      <formula1>"[select],kL,ML"</formula1>
    </dataValidation>
    <dataValidation type="list" allowBlank="1" showInputMessage="1" sqref="H22:Z22" xr:uid="{00000000-0002-0000-2600-000001000000}">
      <formula1>"[select],μg/L,mg/L,g/L"</formula1>
    </dataValidation>
  </dataValidations>
  <pageMargins left="0.7" right="0.7" top="0.75" bottom="0.75" header="0.3" footer="0.3"/>
  <pageSetup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4">
    <tabColor rgb="FF92D050"/>
  </sheetPr>
  <dimension ref="A3:W71"/>
  <sheetViews>
    <sheetView zoomScale="85" zoomScaleNormal="85" workbookViewId="0">
      <selection activeCell="C36" sqref="C36"/>
    </sheetView>
  </sheetViews>
  <sheetFormatPr defaultColWidth="9.28515625" defaultRowHeight="15"/>
  <cols>
    <col min="1" max="1" width="2.7109375" style="130" customWidth="1"/>
    <col min="2" max="2" width="2.7109375" style="1" customWidth="1"/>
    <col min="3" max="3" width="25.7109375" style="1" customWidth="1"/>
    <col min="4" max="5" width="13.7109375" style="1" customWidth="1"/>
    <col min="6" max="6" width="19.42578125" style="1" customWidth="1"/>
    <col min="7" max="9" width="12.7109375" style="1" customWidth="1"/>
    <col min="10" max="10" width="15.7109375" style="1" customWidth="1"/>
    <col min="11" max="11" width="12.7109375" style="1" customWidth="1"/>
    <col min="12" max="12" width="13.5703125" style="1" bestFit="1" customWidth="1"/>
    <col min="13" max="13" width="15.7109375" style="1" customWidth="1"/>
    <col min="14" max="15" width="12.7109375" style="1" customWidth="1"/>
    <col min="16" max="16" width="15.7109375" style="1" customWidth="1"/>
    <col min="17" max="23" width="12.7109375" style="1" customWidth="1"/>
    <col min="24" max="25" width="2.7109375" style="1" customWidth="1"/>
    <col min="26" max="16384" width="9.28515625" style="1"/>
  </cols>
  <sheetData>
    <row r="3" spans="3:19" ht="23.25">
      <c r="C3" s="16" t="s">
        <v>9</v>
      </c>
      <c r="D3" s="17"/>
      <c r="E3" s="18"/>
      <c r="F3" s="18" t="s">
        <v>2689</v>
      </c>
      <c r="G3" s="17"/>
      <c r="H3" s="17"/>
      <c r="I3" s="17"/>
      <c r="J3" s="17"/>
      <c r="K3" s="17"/>
      <c r="L3" s="17"/>
      <c r="M3" s="17"/>
      <c r="N3" s="17"/>
      <c r="O3" s="17"/>
      <c r="P3" s="17"/>
      <c r="Q3" s="17"/>
      <c r="R3" s="17"/>
      <c r="S3" s="17"/>
    </row>
    <row r="4" spans="3:19" ht="23.25">
      <c r="C4" s="16" t="s">
        <v>11</v>
      </c>
      <c r="D4" s="17"/>
      <c r="E4" s="18"/>
      <c r="F4" s="18" t="s">
        <v>2690</v>
      </c>
      <c r="G4" s="17"/>
      <c r="H4" s="17"/>
      <c r="I4" s="17"/>
      <c r="J4" s="17"/>
      <c r="K4" s="17"/>
      <c r="L4" s="17"/>
      <c r="M4" s="17"/>
      <c r="N4" s="17"/>
      <c r="O4" s="17"/>
      <c r="P4" s="17"/>
      <c r="Q4" s="17"/>
      <c r="R4" s="17"/>
      <c r="S4" s="17"/>
    </row>
    <row r="5" spans="3:19">
      <c r="C5" s="17"/>
      <c r="D5" s="17"/>
      <c r="E5" s="17"/>
      <c r="F5" s="17"/>
      <c r="G5" s="17"/>
      <c r="H5" s="17"/>
      <c r="I5" s="17"/>
      <c r="J5" s="17"/>
      <c r="K5" s="17"/>
      <c r="L5" s="17"/>
      <c r="M5" s="17"/>
      <c r="N5" s="17" t="s">
        <v>661</v>
      </c>
      <c r="O5" s="17"/>
      <c r="P5" s="17"/>
      <c r="Q5" s="17"/>
      <c r="R5" s="17"/>
      <c r="S5" s="17"/>
    </row>
    <row r="6" spans="3:19" ht="130.5" customHeight="1">
      <c r="C6" s="20" t="s">
        <v>2691</v>
      </c>
      <c r="D6" s="1149" t="s">
        <v>2692</v>
      </c>
      <c r="E6" s="1150"/>
      <c r="F6" s="1151"/>
      <c r="G6" s="1151"/>
      <c r="H6" s="1151"/>
      <c r="I6" s="1151"/>
      <c r="J6" s="1151"/>
      <c r="K6" s="1151"/>
      <c r="L6" s="1151"/>
      <c r="M6" s="1151"/>
      <c r="N6" s="1151"/>
      <c r="O6" s="1151"/>
      <c r="P6" s="1151"/>
      <c r="Q6" s="1151"/>
      <c r="R6" s="1151"/>
      <c r="S6" s="1152"/>
    </row>
    <row r="7" spans="3:19" ht="18" customHeight="1">
      <c r="C7" s="17"/>
      <c r="D7" s="32" t="s">
        <v>689</v>
      </c>
      <c r="E7" s="17"/>
      <c r="F7" s="1089" t="s">
        <v>2643</v>
      </c>
      <c r="G7" s="1090"/>
      <c r="H7" s="1090"/>
      <c r="I7" s="1090"/>
      <c r="J7" s="1090"/>
      <c r="K7" s="1090"/>
      <c r="L7" s="1090"/>
      <c r="M7" s="1090"/>
      <c r="N7" s="1090"/>
      <c r="O7" s="1090"/>
      <c r="P7" s="1090"/>
      <c r="Q7" s="1090"/>
      <c r="R7" s="1090"/>
      <c r="S7" s="1091"/>
    </row>
    <row r="8" spans="3:19" ht="18">
      <c r="C8" s="34" t="s">
        <v>2693</v>
      </c>
      <c r="D8" s="17"/>
      <c r="E8" s="17"/>
      <c r="F8" s="17"/>
      <c r="G8" s="17"/>
      <c r="H8" s="17"/>
      <c r="I8" s="17"/>
      <c r="J8" s="17"/>
      <c r="K8" s="17"/>
      <c r="L8" s="17"/>
      <c r="M8" s="17"/>
      <c r="N8" s="17"/>
      <c r="O8" s="17"/>
      <c r="P8" s="17"/>
      <c r="Q8" s="17"/>
      <c r="R8" s="17"/>
      <c r="S8" s="17"/>
    </row>
    <row r="9" spans="3:19">
      <c r="C9" s="17"/>
      <c r="D9" s="17"/>
      <c r="E9" s="17"/>
      <c r="F9" s="17"/>
      <c r="G9" s="17"/>
      <c r="H9" s="17"/>
      <c r="I9" s="1008" t="s">
        <v>2694</v>
      </c>
      <c r="J9" s="1010"/>
      <c r="K9" s="1008" t="s">
        <v>2695</v>
      </c>
      <c r="L9" s="1010"/>
      <c r="M9" s="17"/>
      <c r="N9" s="17"/>
      <c r="O9" s="17"/>
      <c r="P9" s="956" t="s">
        <v>2696</v>
      </c>
      <c r="Q9" s="957"/>
      <c r="R9" s="957"/>
      <c r="S9" s="958"/>
    </row>
    <row r="10" spans="3:19" ht="25.5">
      <c r="C10" s="103" t="s">
        <v>2697</v>
      </c>
      <c r="D10" s="103" t="s">
        <v>551</v>
      </c>
      <c r="E10" s="103" t="s">
        <v>472</v>
      </c>
      <c r="F10" s="103" t="s">
        <v>2698</v>
      </c>
      <c r="G10" s="103" t="s">
        <v>2699</v>
      </c>
      <c r="H10" s="17"/>
      <c r="I10" s="127" t="s">
        <v>2700</v>
      </c>
      <c r="J10" s="103" t="s">
        <v>2701</v>
      </c>
      <c r="K10" s="103" t="s">
        <v>2700</v>
      </c>
      <c r="L10" s="103" t="s">
        <v>2701</v>
      </c>
      <c r="M10" s="17"/>
      <c r="N10" s="103" t="s">
        <v>2702</v>
      </c>
      <c r="O10" s="17"/>
      <c r="P10" s="1008" t="s">
        <v>2703</v>
      </c>
      <c r="Q10" s="1010"/>
      <c r="R10" s="1008" t="s">
        <v>2704</v>
      </c>
      <c r="S10" s="1010"/>
    </row>
    <row r="11" spans="3:19">
      <c r="C11" s="126" t="s">
        <v>2705</v>
      </c>
      <c r="D11" s="44"/>
      <c r="E11" s="35" t="s">
        <v>342</v>
      </c>
      <c r="F11" s="35" t="s">
        <v>342</v>
      </c>
      <c r="G11" s="58"/>
      <c r="H11" s="17"/>
      <c r="I11" s="58"/>
      <c r="J11" s="35" t="s">
        <v>342</v>
      </c>
      <c r="K11" s="58"/>
      <c r="L11" s="35" t="s">
        <v>342</v>
      </c>
      <c r="M11" s="17"/>
      <c r="N11" s="59">
        <f>G11-I11-K11</f>
        <v>0</v>
      </c>
      <c r="O11" s="17"/>
      <c r="P11" s="1153" t="s">
        <v>342</v>
      </c>
      <c r="Q11" s="1154"/>
      <c r="R11" s="1153" t="s">
        <v>342</v>
      </c>
      <c r="S11" s="1154"/>
    </row>
    <row r="12" spans="3:19">
      <c r="C12" s="78" t="s">
        <v>342</v>
      </c>
      <c r="D12" s="37"/>
      <c r="E12" s="11" t="s">
        <v>342</v>
      </c>
      <c r="F12" s="11" t="s">
        <v>342</v>
      </c>
      <c r="G12" s="58"/>
      <c r="H12" s="17"/>
      <c r="I12" s="58"/>
      <c r="J12" s="35" t="s">
        <v>342</v>
      </c>
      <c r="K12" s="58"/>
      <c r="L12" s="35" t="s">
        <v>342</v>
      </c>
      <c r="M12" s="17"/>
      <c r="N12" s="59">
        <f t="shared" ref="N12:N18" si="0">G12-I12-K12</f>
        <v>0</v>
      </c>
      <c r="O12" s="17"/>
      <c r="P12" s="1153" t="s">
        <v>342</v>
      </c>
      <c r="Q12" s="1154"/>
      <c r="R12" s="1153" t="s">
        <v>342</v>
      </c>
      <c r="S12" s="1154"/>
    </row>
    <row r="13" spans="3:19">
      <c r="C13" s="78" t="s">
        <v>342</v>
      </c>
      <c r="D13" s="37"/>
      <c r="E13" s="11" t="s">
        <v>342</v>
      </c>
      <c r="F13" s="11" t="s">
        <v>342</v>
      </c>
      <c r="G13" s="58"/>
      <c r="H13" s="17"/>
      <c r="I13" s="58"/>
      <c r="J13" s="35" t="s">
        <v>342</v>
      </c>
      <c r="K13" s="58"/>
      <c r="L13" s="35" t="s">
        <v>342</v>
      </c>
      <c r="M13" s="17"/>
      <c r="N13" s="59">
        <f t="shared" si="0"/>
        <v>0</v>
      </c>
      <c r="O13" s="17"/>
      <c r="P13" s="1153" t="s">
        <v>342</v>
      </c>
      <c r="Q13" s="1154"/>
      <c r="R13" s="1153" t="s">
        <v>342</v>
      </c>
      <c r="S13" s="1154"/>
    </row>
    <row r="14" spans="3:19">
      <c r="C14" s="78" t="s">
        <v>342</v>
      </c>
      <c r="D14" s="37"/>
      <c r="E14" s="11" t="s">
        <v>342</v>
      </c>
      <c r="F14" s="11" t="s">
        <v>342</v>
      </c>
      <c r="G14" s="58"/>
      <c r="H14" s="17"/>
      <c r="I14" s="58"/>
      <c r="J14" s="35" t="s">
        <v>342</v>
      </c>
      <c r="K14" s="58"/>
      <c r="L14" s="35" t="s">
        <v>342</v>
      </c>
      <c r="M14" s="17"/>
      <c r="N14" s="59">
        <f t="shared" si="0"/>
        <v>0</v>
      </c>
      <c r="O14" s="17"/>
      <c r="P14" s="1153" t="s">
        <v>342</v>
      </c>
      <c r="Q14" s="1154"/>
      <c r="R14" s="1153" t="s">
        <v>342</v>
      </c>
      <c r="S14" s="1154"/>
    </row>
    <row r="15" spans="3:19">
      <c r="C15" s="78" t="s">
        <v>342</v>
      </c>
      <c r="D15" s="37"/>
      <c r="E15" s="11" t="s">
        <v>342</v>
      </c>
      <c r="F15" s="11" t="s">
        <v>342</v>
      </c>
      <c r="G15" s="58"/>
      <c r="H15" s="17"/>
      <c r="I15" s="58"/>
      <c r="J15" s="35" t="s">
        <v>342</v>
      </c>
      <c r="K15" s="58"/>
      <c r="L15" s="35" t="s">
        <v>342</v>
      </c>
      <c r="M15" s="17"/>
      <c r="N15" s="59">
        <f t="shared" si="0"/>
        <v>0</v>
      </c>
      <c r="O15" s="17"/>
      <c r="P15" s="1153" t="s">
        <v>342</v>
      </c>
      <c r="Q15" s="1154"/>
      <c r="R15" s="1153" t="s">
        <v>342</v>
      </c>
      <c r="S15" s="1154"/>
    </row>
    <row r="16" spans="3:19">
      <c r="C16" s="78" t="s">
        <v>342</v>
      </c>
      <c r="D16" s="37"/>
      <c r="E16" s="11" t="s">
        <v>342</v>
      </c>
      <c r="F16" s="11" t="s">
        <v>342</v>
      </c>
      <c r="G16" s="58"/>
      <c r="H16" s="17"/>
      <c r="I16" s="58"/>
      <c r="J16" s="35" t="s">
        <v>342</v>
      </c>
      <c r="K16" s="58"/>
      <c r="L16" s="35" t="s">
        <v>342</v>
      </c>
      <c r="M16" s="17"/>
      <c r="N16" s="59">
        <f t="shared" si="0"/>
        <v>0</v>
      </c>
      <c r="O16" s="17"/>
      <c r="P16" s="1153" t="s">
        <v>342</v>
      </c>
      <c r="Q16" s="1154"/>
      <c r="R16" s="1153" t="s">
        <v>342</v>
      </c>
      <c r="S16" s="1154"/>
    </row>
    <row r="17" spans="3:19">
      <c r="C17" s="78" t="s">
        <v>342</v>
      </c>
      <c r="D17" s="37"/>
      <c r="E17" s="11" t="s">
        <v>342</v>
      </c>
      <c r="F17" s="11" t="s">
        <v>342</v>
      </c>
      <c r="G17" s="58"/>
      <c r="H17" s="17"/>
      <c r="I17" s="58"/>
      <c r="J17" s="35" t="s">
        <v>342</v>
      </c>
      <c r="K17" s="58"/>
      <c r="L17" s="35" t="s">
        <v>342</v>
      </c>
      <c r="M17" s="17"/>
      <c r="N17" s="59">
        <f t="shared" si="0"/>
        <v>0</v>
      </c>
      <c r="O17" s="17"/>
      <c r="P17" s="1153" t="s">
        <v>342</v>
      </c>
      <c r="Q17" s="1154"/>
      <c r="R17" s="1153" t="s">
        <v>342</v>
      </c>
      <c r="S17" s="1154"/>
    </row>
    <row r="18" spans="3:19">
      <c r="C18" s="78" t="s">
        <v>342</v>
      </c>
      <c r="D18" s="37"/>
      <c r="E18" s="11" t="s">
        <v>342</v>
      </c>
      <c r="F18" s="11" t="s">
        <v>342</v>
      </c>
      <c r="G18" s="58"/>
      <c r="H18" s="17"/>
      <c r="I18" s="58"/>
      <c r="J18" s="35" t="s">
        <v>342</v>
      </c>
      <c r="K18" s="58"/>
      <c r="L18" s="35" t="s">
        <v>342</v>
      </c>
      <c r="M18" s="17"/>
      <c r="N18" s="59">
        <f t="shared" si="0"/>
        <v>0</v>
      </c>
      <c r="O18" s="17"/>
      <c r="P18" s="1153" t="s">
        <v>342</v>
      </c>
      <c r="Q18" s="1154"/>
      <c r="R18" s="1153" t="s">
        <v>342</v>
      </c>
      <c r="S18" s="1154"/>
    </row>
    <row r="19" spans="3:19">
      <c r="C19" s="17"/>
      <c r="D19" s="17"/>
      <c r="E19" s="17"/>
      <c r="F19" s="17"/>
      <c r="G19" s="17"/>
      <c r="H19" s="17"/>
      <c r="I19" s="17"/>
      <c r="J19" s="17"/>
      <c r="K19" s="17"/>
      <c r="L19" s="17"/>
      <c r="M19" s="17"/>
      <c r="N19" s="17"/>
      <c r="O19" s="17"/>
      <c r="P19" s="17"/>
      <c r="Q19" s="17"/>
      <c r="R19" s="17"/>
      <c r="S19" s="17"/>
    </row>
    <row r="20" spans="3:19" ht="18">
      <c r="C20" s="34" t="s">
        <v>2706</v>
      </c>
      <c r="D20" s="17"/>
      <c r="E20" s="17"/>
      <c r="F20" s="17"/>
      <c r="G20" s="17"/>
      <c r="H20" s="17"/>
      <c r="I20" s="17"/>
      <c r="J20" s="17"/>
      <c r="K20" s="17"/>
      <c r="L20" s="17"/>
      <c r="M20" s="17"/>
      <c r="N20" s="17"/>
      <c r="O20" s="17"/>
      <c r="P20" s="17"/>
      <c r="Q20" s="17"/>
      <c r="R20" s="17"/>
      <c r="S20" s="17"/>
    </row>
    <row r="21" spans="3:19">
      <c r="C21" s="17"/>
      <c r="D21" s="17"/>
      <c r="E21" s="17"/>
      <c r="F21" s="17"/>
      <c r="G21" s="17"/>
      <c r="H21" s="17"/>
      <c r="I21" s="17"/>
      <c r="J21" s="17"/>
      <c r="K21" s="17"/>
      <c r="L21" s="17"/>
      <c r="M21" s="17"/>
      <c r="N21" s="17"/>
      <c r="O21" s="17"/>
      <c r="P21" s="17"/>
      <c r="Q21" s="17"/>
      <c r="R21" s="17"/>
      <c r="S21" s="17"/>
    </row>
    <row r="22" spans="3:19" ht="25.5" customHeight="1">
      <c r="C22" s="103" t="s">
        <v>2697</v>
      </c>
      <c r="D22" s="103" t="s">
        <v>551</v>
      </c>
      <c r="E22" s="103" t="s">
        <v>472</v>
      </c>
      <c r="F22" s="103" t="s">
        <v>2698</v>
      </c>
      <c r="G22" s="122" t="s">
        <v>2699</v>
      </c>
      <c r="H22" s="17"/>
      <c r="I22" s="103" t="s">
        <v>2700</v>
      </c>
      <c r="J22" s="103" t="s">
        <v>2701</v>
      </c>
      <c r="K22" s="103" t="s">
        <v>2700</v>
      </c>
      <c r="L22" s="103" t="s">
        <v>2701</v>
      </c>
      <c r="M22" s="17"/>
      <c r="N22" s="103" t="s">
        <v>2702</v>
      </c>
      <c r="O22" s="17"/>
      <c r="P22" s="1028" t="s">
        <v>2703</v>
      </c>
      <c r="Q22" s="1028"/>
      <c r="R22" s="1028" t="s">
        <v>2704</v>
      </c>
      <c r="S22" s="1028"/>
    </row>
    <row r="23" spans="3:19">
      <c r="C23" s="78" t="s">
        <v>2705</v>
      </c>
      <c r="D23" s="37"/>
      <c r="E23" s="11" t="s">
        <v>342</v>
      </c>
      <c r="F23" s="11" t="s">
        <v>342</v>
      </c>
      <c r="G23" s="58"/>
      <c r="H23" s="17"/>
      <c r="I23" s="58"/>
      <c r="J23" s="35" t="s">
        <v>342</v>
      </c>
      <c r="K23" s="58"/>
      <c r="L23" s="35" t="s">
        <v>342</v>
      </c>
      <c r="M23" s="17"/>
      <c r="N23" s="59">
        <f t="shared" ref="N23" si="1">G23-I23-K23</f>
        <v>0</v>
      </c>
      <c r="O23" s="17"/>
      <c r="P23" s="1153" t="s">
        <v>342</v>
      </c>
      <c r="Q23" s="1154"/>
      <c r="R23" s="1153" t="s">
        <v>342</v>
      </c>
      <c r="S23" s="1154"/>
    </row>
    <row r="24" spans="3:19">
      <c r="C24" s="78" t="s">
        <v>342</v>
      </c>
      <c r="D24" s="37"/>
      <c r="E24" s="11" t="s">
        <v>342</v>
      </c>
      <c r="F24" s="11" t="s">
        <v>342</v>
      </c>
      <c r="G24" s="58"/>
      <c r="H24" s="17"/>
      <c r="I24" s="58"/>
      <c r="J24" s="35" t="s">
        <v>342</v>
      </c>
      <c r="K24" s="58"/>
      <c r="L24" s="35" t="s">
        <v>342</v>
      </c>
      <c r="M24" s="17"/>
      <c r="N24" s="59">
        <f t="shared" ref="N24:N30" si="2">G24-I24-K24</f>
        <v>0</v>
      </c>
      <c r="O24" s="17"/>
      <c r="P24" s="1153" t="s">
        <v>342</v>
      </c>
      <c r="Q24" s="1154"/>
      <c r="R24" s="1153" t="s">
        <v>342</v>
      </c>
      <c r="S24" s="1154"/>
    </row>
    <row r="25" spans="3:19">
      <c r="C25" s="78" t="s">
        <v>342</v>
      </c>
      <c r="D25" s="37"/>
      <c r="E25" s="11" t="s">
        <v>342</v>
      </c>
      <c r="F25" s="11" t="s">
        <v>342</v>
      </c>
      <c r="G25" s="58"/>
      <c r="H25" s="17"/>
      <c r="I25" s="58"/>
      <c r="J25" s="35" t="s">
        <v>342</v>
      </c>
      <c r="K25" s="58"/>
      <c r="L25" s="35" t="s">
        <v>342</v>
      </c>
      <c r="M25" s="17"/>
      <c r="N25" s="59">
        <f t="shared" si="2"/>
        <v>0</v>
      </c>
      <c r="O25" s="17"/>
      <c r="P25" s="1153" t="s">
        <v>342</v>
      </c>
      <c r="Q25" s="1154"/>
      <c r="R25" s="1153" t="s">
        <v>342</v>
      </c>
      <c r="S25" s="1154"/>
    </row>
    <row r="26" spans="3:19">
      <c r="C26" s="78" t="s">
        <v>342</v>
      </c>
      <c r="D26" s="37"/>
      <c r="E26" s="11" t="s">
        <v>342</v>
      </c>
      <c r="F26" s="11" t="s">
        <v>342</v>
      </c>
      <c r="G26" s="58"/>
      <c r="H26" s="17"/>
      <c r="I26" s="58"/>
      <c r="J26" s="35" t="s">
        <v>342</v>
      </c>
      <c r="K26" s="58"/>
      <c r="L26" s="35" t="s">
        <v>342</v>
      </c>
      <c r="M26" s="17"/>
      <c r="N26" s="59">
        <f t="shared" si="2"/>
        <v>0</v>
      </c>
      <c r="O26" s="17"/>
      <c r="P26" s="1153" t="s">
        <v>342</v>
      </c>
      <c r="Q26" s="1154"/>
      <c r="R26" s="1153" t="s">
        <v>342</v>
      </c>
      <c r="S26" s="1154"/>
    </row>
    <row r="27" spans="3:19">
      <c r="C27" s="78" t="s">
        <v>342</v>
      </c>
      <c r="D27" s="37"/>
      <c r="E27" s="11" t="s">
        <v>342</v>
      </c>
      <c r="F27" s="11" t="s">
        <v>342</v>
      </c>
      <c r="G27" s="58"/>
      <c r="H27" s="17"/>
      <c r="I27" s="58"/>
      <c r="J27" s="35" t="s">
        <v>342</v>
      </c>
      <c r="K27" s="58"/>
      <c r="L27" s="35" t="s">
        <v>342</v>
      </c>
      <c r="M27" s="17"/>
      <c r="N27" s="59">
        <f t="shared" si="2"/>
        <v>0</v>
      </c>
      <c r="O27" s="17"/>
      <c r="P27" s="1153" t="s">
        <v>342</v>
      </c>
      <c r="Q27" s="1154"/>
      <c r="R27" s="1153" t="s">
        <v>342</v>
      </c>
      <c r="S27" s="1154"/>
    </row>
    <row r="28" spans="3:19">
      <c r="C28" s="78" t="s">
        <v>342</v>
      </c>
      <c r="D28" s="37"/>
      <c r="E28" s="11" t="s">
        <v>342</v>
      </c>
      <c r="F28" s="11" t="s">
        <v>342</v>
      </c>
      <c r="G28" s="58"/>
      <c r="H28" s="17"/>
      <c r="I28" s="58"/>
      <c r="J28" s="35" t="s">
        <v>342</v>
      </c>
      <c r="K28" s="58"/>
      <c r="L28" s="35" t="s">
        <v>342</v>
      </c>
      <c r="M28" s="17"/>
      <c r="N28" s="59">
        <f t="shared" si="2"/>
        <v>0</v>
      </c>
      <c r="O28" s="17"/>
      <c r="P28" s="1153" t="s">
        <v>342</v>
      </c>
      <c r="Q28" s="1154"/>
      <c r="R28" s="1153" t="s">
        <v>342</v>
      </c>
      <c r="S28" s="1154"/>
    </row>
    <row r="29" spans="3:19">
      <c r="C29" s="78" t="s">
        <v>342</v>
      </c>
      <c r="D29" s="37"/>
      <c r="E29" s="11" t="s">
        <v>342</v>
      </c>
      <c r="F29" s="11" t="s">
        <v>342</v>
      </c>
      <c r="G29" s="58"/>
      <c r="H29" s="17"/>
      <c r="I29" s="58"/>
      <c r="J29" s="35" t="s">
        <v>342</v>
      </c>
      <c r="K29" s="58"/>
      <c r="L29" s="35" t="s">
        <v>342</v>
      </c>
      <c r="M29" s="17"/>
      <c r="N29" s="59">
        <f t="shared" si="2"/>
        <v>0</v>
      </c>
      <c r="O29" s="17"/>
      <c r="P29" s="1153" t="s">
        <v>342</v>
      </c>
      <c r="Q29" s="1154"/>
      <c r="R29" s="1153" t="s">
        <v>342</v>
      </c>
      <c r="S29" s="1154"/>
    </row>
    <row r="30" spans="3:19">
      <c r="C30" s="78" t="s">
        <v>342</v>
      </c>
      <c r="D30" s="37"/>
      <c r="E30" s="11" t="s">
        <v>342</v>
      </c>
      <c r="F30" s="11" t="s">
        <v>342</v>
      </c>
      <c r="G30" s="58"/>
      <c r="H30" s="17"/>
      <c r="I30" s="58"/>
      <c r="J30" s="35" t="s">
        <v>342</v>
      </c>
      <c r="K30" s="58"/>
      <c r="L30" s="35" t="s">
        <v>342</v>
      </c>
      <c r="M30" s="17"/>
      <c r="N30" s="59">
        <f t="shared" si="2"/>
        <v>0</v>
      </c>
      <c r="O30" s="17"/>
      <c r="P30" s="1153" t="s">
        <v>342</v>
      </c>
      <c r="Q30" s="1154"/>
      <c r="R30" s="1153" t="s">
        <v>342</v>
      </c>
      <c r="S30" s="1154"/>
    </row>
    <row r="31" spans="3:19">
      <c r="C31" s="17"/>
      <c r="D31" s="17"/>
      <c r="E31" s="17"/>
      <c r="F31" s="17"/>
      <c r="G31" s="17"/>
      <c r="H31" s="17"/>
      <c r="I31" s="17"/>
      <c r="J31" s="17"/>
      <c r="K31" s="17"/>
      <c r="L31" s="17"/>
      <c r="M31" s="17"/>
      <c r="N31" s="17"/>
      <c r="O31" s="17"/>
      <c r="P31" s="17"/>
      <c r="Q31" s="17"/>
      <c r="R31" s="17"/>
      <c r="S31" s="17"/>
    </row>
    <row r="32" spans="3:19" ht="18">
      <c r="C32" s="34" t="s">
        <v>2707</v>
      </c>
      <c r="D32" s="17"/>
      <c r="E32" s="17"/>
      <c r="F32" s="17"/>
      <c r="G32" s="17"/>
      <c r="H32" s="17"/>
      <c r="I32" s="17"/>
      <c r="J32" s="17"/>
      <c r="K32" s="17"/>
      <c r="L32" s="17"/>
      <c r="M32" s="17"/>
      <c r="N32" s="17"/>
      <c r="O32" s="17"/>
      <c r="P32" s="17"/>
      <c r="Q32" s="17"/>
      <c r="R32" s="17"/>
      <c r="S32" s="17"/>
    </row>
    <row r="34" spans="3:23" ht="25.5" customHeight="1">
      <c r="C34" s="103" t="s">
        <v>2697</v>
      </c>
      <c r="D34" s="103" t="s">
        <v>551</v>
      </c>
      <c r="E34" s="103" t="s">
        <v>472</v>
      </c>
      <c r="F34" s="103" t="s">
        <v>2698</v>
      </c>
      <c r="G34" s="103" t="s">
        <v>2699</v>
      </c>
      <c r="H34" s="17"/>
      <c r="I34" s="103" t="s">
        <v>2700</v>
      </c>
      <c r="J34" s="103" t="s">
        <v>2701</v>
      </c>
      <c r="K34" s="103" t="s">
        <v>2700</v>
      </c>
      <c r="L34" s="103" t="s">
        <v>2701</v>
      </c>
      <c r="M34" s="17"/>
      <c r="N34" s="103" t="s">
        <v>2702</v>
      </c>
      <c r="O34" s="17"/>
      <c r="P34" s="1028" t="s">
        <v>2703</v>
      </c>
      <c r="Q34" s="1028"/>
      <c r="R34" s="1028" t="s">
        <v>2704</v>
      </c>
      <c r="S34" s="1028"/>
      <c r="T34" s="17"/>
      <c r="U34" s="17"/>
      <c r="V34" s="17"/>
      <c r="W34" s="17"/>
    </row>
    <row r="35" spans="3:23">
      <c r="C35" s="78" t="s">
        <v>2705</v>
      </c>
      <c r="D35" s="37"/>
      <c r="E35" s="11" t="s">
        <v>342</v>
      </c>
      <c r="F35" s="11" t="s">
        <v>342</v>
      </c>
      <c r="G35" s="58"/>
      <c r="H35" s="17"/>
      <c r="I35" s="58"/>
      <c r="J35" s="35" t="s">
        <v>342</v>
      </c>
      <c r="K35" s="58"/>
      <c r="L35" s="35" t="s">
        <v>342</v>
      </c>
      <c r="M35" s="17"/>
      <c r="N35" s="59">
        <f>G35-I35-K35</f>
        <v>0</v>
      </c>
      <c r="O35" s="17"/>
      <c r="P35" s="1153" t="s">
        <v>342</v>
      </c>
      <c r="Q35" s="1154"/>
      <c r="R35" s="1153" t="s">
        <v>342</v>
      </c>
      <c r="S35" s="1154"/>
      <c r="T35" s="17"/>
      <c r="U35" s="17"/>
      <c r="V35" s="17"/>
      <c r="W35" s="17"/>
    </row>
    <row r="36" spans="3:23">
      <c r="C36" s="78" t="s">
        <v>2708</v>
      </c>
      <c r="D36" s="37"/>
      <c r="E36" s="11" t="s">
        <v>342</v>
      </c>
      <c r="F36" s="11" t="s">
        <v>342</v>
      </c>
      <c r="G36" s="58"/>
      <c r="H36" s="17"/>
      <c r="I36" s="58"/>
      <c r="J36" s="35" t="s">
        <v>342</v>
      </c>
      <c r="K36" s="58"/>
      <c r="L36" s="35" t="s">
        <v>342</v>
      </c>
      <c r="M36" s="17"/>
      <c r="N36" s="59">
        <f t="shared" ref="N36:N42" si="3">G36-I36-K36</f>
        <v>0</v>
      </c>
      <c r="O36" s="17"/>
      <c r="P36" s="1153" t="s">
        <v>342</v>
      </c>
      <c r="Q36" s="1154"/>
      <c r="R36" s="1153" t="s">
        <v>342</v>
      </c>
      <c r="S36" s="1154"/>
      <c r="T36" s="17"/>
      <c r="U36" s="17"/>
      <c r="V36" s="17"/>
      <c r="W36" s="17"/>
    </row>
    <row r="37" spans="3:23">
      <c r="C37" s="78" t="s">
        <v>2708</v>
      </c>
      <c r="D37" s="37"/>
      <c r="E37" s="11" t="s">
        <v>342</v>
      </c>
      <c r="F37" s="11" t="s">
        <v>342</v>
      </c>
      <c r="G37" s="58"/>
      <c r="H37" s="17"/>
      <c r="I37" s="58"/>
      <c r="J37" s="35" t="s">
        <v>342</v>
      </c>
      <c r="K37" s="58"/>
      <c r="L37" s="35" t="s">
        <v>342</v>
      </c>
      <c r="M37" s="17"/>
      <c r="N37" s="59">
        <f t="shared" si="3"/>
        <v>0</v>
      </c>
      <c r="O37" s="17"/>
      <c r="P37" s="1153" t="s">
        <v>342</v>
      </c>
      <c r="Q37" s="1154"/>
      <c r="R37" s="1153" t="s">
        <v>342</v>
      </c>
      <c r="S37" s="1154"/>
      <c r="T37" s="17"/>
      <c r="U37" s="17"/>
      <c r="V37" s="17"/>
      <c r="W37" s="17"/>
    </row>
    <row r="38" spans="3:23">
      <c r="C38" s="78" t="s">
        <v>2708</v>
      </c>
      <c r="D38" s="37"/>
      <c r="E38" s="11" t="s">
        <v>342</v>
      </c>
      <c r="F38" s="11" t="s">
        <v>342</v>
      </c>
      <c r="G38" s="58"/>
      <c r="H38" s="17"/>
      <c r="I38" s="58"/>
      <c r="J38" s="35" t="s">
        <v>342</v>
      </c>
      <c r="K38" s="58"/>
      <c r="L38" s="35" t="s">
        <v>342</v>
      </c>
      <c r="M38" s="17"/>
      <c r="N38" s="59">
        <f t="shared" si="3"/>
        <v>0</v>
      </c>
      <c r="O38" s="17"/>
      <c r="P38" s="1153" t="s">
        <v>342</v>
      </c>
      <c r="Q38" s="1154"/>
      <c r="R38" s="1153" t="s">
        <v>342</v>
      </c>
      <c r="S38" s="1154"/>
      <c r="T38" s="17"/>
      <c r="U38" s="17"/>
      <c r="V38" s="17"/>
      <c r="W38" s="17"/>
    </row>
    <row r="39" spans="3:23">
      <c r="C39" s="78" t="s">
        <v>2708</v>
      </c>
      <c r="D39" s="37"/>
      <c r="E39" s="11" t="s">
        <v>342</v>
      </c>
      <c r="F39" s="11" t="s">
        <v>342</v>
      </c>
      <c r="G39" s="58"/>
      <c r="H39" s="17"/>
      <c r="I39" s="58"/>
      <c r="J39" s="35" t="s">
        <v>342</v>
      </c>
      <c r="K39" s="58"/>
      <c r="L39" s="35" t="s">
        <v>342</v>
      </c>
      <c r="M39" s="17"/>
      <c r="N39" s="59">
        <f t="shared" si="3"/>
        <v>0</v>
      </c>
      <c r="O39" s="17"/>
      <c r="P39" s="1153" t="s">
        <v>342</v>
      </c>
      <c r="Q39" s="1154"/>
      <c r="R39" s="1153" t="s">
        <v>342</v>
      </c>
      <c r="S39" s="1154"/>
      <c r="T39" s="17"/>
      <c r="U39" s="17"/>
      <c r="V39" s="17"/>
      <c r="W39" s="17"/>
    </row>
    <row r="40" spans="3:23">
      <c r="C40" s="78" t="s">
        <v>2708</v>
      </c>
      <c r="D40" s="37"/>
      <c r="E40" s="11" t="s">
        <v>342</v>
      </c>
      <c r="F40" s="11" t="s">
        <v>342</v>
      </c>
      <c r="G40" s="58"/>
      <c r="H40" s="17"/>
      <c r="I40" s="58"/>
      <c r="J40" s="35" t="s">
        <v>342</v>
      </c>
      <c r="K40" s="58"/>
      <c r="L40" s="35" t="s">
        <v>342</v>
      </c>
      <c r="M40" s="17"/>
      <c r="N40" s="59">
        <f t="shared" si="3"/>
        <v>0</v>
      </c>
      <c r="O40" s="17"/>
      <c r="P40" s="1153" t="s">
        <v>342</v>
      </c>
      <c r="Q40" s="1154"/>
      <c r="R40" s="1153" t="s">
        <v>342</v>
      </c>
      <c r="S40" s="1154"/>
      <c r="T40" s="17"/>
      <c r="U40" s="17"/>
      <c r="V40" s="17"/>
      <c r="W40" s="17"/>
    </row>
    <row r="41" spans="3:23">
      <c r="C41" s="78" t="s">
        <v>2708</v>
      </c>
      <c r="D41" s="37"/>
      <c r="E41" s="11" t="s">
        <v>342</v>
      </c>
      <c r="F41" s="11" t="s">
        <v>342</v>
      </c>
      <c r="G41" s="58"/>
      <c r="H41" s="17"/>
      <c r="I41" s="58"/>
      <c r="J41" s="35" t="s">
        <v>342</v>
      </c>
      <c r="K41" s="58"/>
      <c r="L41" s="35" t="s">
        <v>342</v>
      </c>
      <c r="M41" s="17"/>
      <c r="N41" s="59">
        <f t="shared" si="3"/>
        <v>0</v>
      </c>
      <c r="O41" s="17"/>
      <c r="P41" s="1153" t="s">
        <v>342</v>
      </c>
      <c r="Q41" s="1154"/>
      <c r="R41" s="1153" t="s">
        <v>342</v>
      </c>
      <c r="S41" s="1154"/>
      <c r="T41" s="17"/>
      <c r="U41" s="17"/>
      <c r="V41" s="17"/>
      <c r="W41" s="17"/>
    </row>
    <row r="42" spans="3:23">
      <c r="C42" s="78" t="s">
        <v>2708</v>
      </c>
      <c r="D42" s="37"/>
      <c r="E42" s="11" t="s">
        <v>342</v>
      </c>
      <c r="F42" s="11" t="s">
        <v>342</v>
      </c>
      <c r="G42" s="58"/>
      <c r="H42" s="17"/>
      <c r="I42" s="58"/>
      <c r="J42" s="35" t="s">
        <v>342</v>
      </c>
      <c r="K42" s="58"/>
      <c r="L42" s="35" t="s">
        <v>342</v>
      </c>
      <c r="M42" s="17"/>
      <c r="N42" s="59">
        <f t="shared" si="3"/>
        <v>0</v>
      </c>
      <c r="O42" s="17"/>
      <c r="P42" s="1153" t="s">
        <v>342</v>
      </c>
      <c r="Q42" s="1154"/>
      <c r="R42" s="1153" t="s">
        <v>342</v>
      </c>
      <c r="S42" s="1154"/>
      <c r="T42" s="17"/>
      <c r="U42" s="17"/>
      <c r="V42" s="17"/>
      <c r="W42" s="17"/>
    </row>
    <row r="43" spans="3:23">
      <c r="C43" s="17"/>
      <c r="D43" s="17"/>
      <c r="E43" s="17"/>
      <c r="F43" s="17"/>
      <c r="G43" s="17"/>
      <c r="H43" s="17"/>
      <c r="I43" s="17"/>
      <c r="J43" s="17"/>
      <c r="K43" s="17"/>
      <c r="L43" s="17"/>
      <c r="M43" s="17"/>
      <c r="N43" s="17"/>
      <c r="O43" s="17"/>
      <c r="P43" s="17"/>
      <c r="Q43" s="17"/>
      <c r="R43" s="17"/>
      <c r="S43" s="17"/>
      <c r="T43" s="17"/>
      <c r="U43" s="17"/>
      <c r="V43" s="17"/>
      <c r="W43" s="17"/>
    </row>
    <row r="44" spans="3:23" ht="18">
      <c r="C44" s="34" t="s">
        <v>2709</v>
      </c>
      <c r="D44" s="17"/>
      <c r="E44" s="17"/>
      <c r="F44" s="17"/>
      <c r="G44" s="17"/>
      <c r="H44" s="17"/>
      <c r="I44" s="17"/>
      <c r="J44" s="17"/>
      <c r="K44" s="17"/>
      <c r="L44" s="17"/>
      <c r="M44" s="17"/>
      <c r="N44" s="17"/>
      <c r="O44" s="17"/>
      <c r="P44" s="17"/>
      <c r="Q44" s="17"/>
      <c r="R44" s="17"/>
      <c r="S44" s="17"/>
      <c r="T44" s="17"/>
      <c r="U44" s="17"/>
      <c r="V44" s="17"/>
      <c r="W44" s="17"/>
    </row>
    <row r="45" spans="3:23">
      <c r="C45" s="17"/>
      <c r="D45" s="17"/>
      <c r="E45" s="17"/>
      <c r="F45" s="17"/>
      <c r="G45" s="1008" t="s">
        <v>1684</v>
      </c>
      <c r="H45" s="1009"/>
      <c r="I45" s="1009"/>
      <c r="J45" s="1009"/>
      <c r="K45" s="1009"/>
      <c r="L45" s="1009"/>
      <c r="M45" s="1009"/>
      <c r="N45" s="1009"/>
      <c r="O45" s="1009"/>
      <c r="P45" s="1009"/>
      <c r="Q45" s="1009"/>
      <c r="R45" s="1009"/>
      <c r="S45" s="1009"/>
      <c r="T45" s="1009"/>
      <c r="U45" s="1009"/>
      <c r="V45" s="1009"/>
      <c r="W45" s="1010"/>
    </row>
    <row r="46" spans="3:23">
      <c r="C46" s="1028" t="s">
        <v>291</v>
      </c>
      <c r="D46" s="1028" t="s">
        <v>2049</v>
      </c>
      <c r="E46" s="1028" t="s">
        <v>2658</v>
      </c>
      <c r="F46" s="1028" t="s">
        <v>2710</v>
      </c>
      <c r="G46" s="97" t="s">
        <v>1685</v>
      </c>
      <c r="H46" s="54" t="s">
        <v>1686</v>
      </c>
      <c r="I46" s="54" t="s">
        <v>1687</v>
      </c>
      <c r="J46" s="54" t="s">
        <v>1688</v>
      </c>
      <c r="K46" s="54" t="s">
        <v>1689</v>
      </c>
      <c r="L46" s="54" t="s">
        <v>1691</v>
      </c>
      <c r="M46" s="54" t="s">
        <v>1692</v>
      </c>
      <c r="N46" s="54" t="s">
        <v>1693</v>
      </c>
      <c r="O46" s="54" t="s">
        <v>1694</v>
      </c>
      <c r="P46" s="54" t="s">
        <v>1695</v>
      </c>
      <c r="Q46" s="54" t="s">
        <v>1696</v>
      </c>
      <c r="R46" s="54" t="s">
        <v>1697</v>
      </c>
      <c r="S46" s="54" t="s">
        <v>1698</v>
      </c>
      <c r="T46" s="54" t="s">
        <v>1699</v>
      </c>
      <c r="U46" s="54" t="s">
        <v>1700</v>
      </c>
      <c r="V46" s="54" t="s">
        <v>2711</v>
      </c>
      <c r="W46" s="54" t="s">
        <v>2661</v>
      </c>
    </row>
    <row r="47" spans="3:23">
      <c r="C47" s="1028"/>
      <c r="D47" s="1028"/>
      <c r="E47" s="1028"/>
      <c r="F47" s="1028"/>
      <c r="G47" s="29" t="s">
        <v>2054</v>
      </c>
      <c r="H47" s="11" t="s">
        <v>2054</v>
      </c>
      <c r="I47" s="11" t="s">
        <v>2054</v>
      </c>
      <c r="J47" s="11" t="s">
        <v>2054</v>
      </c>
      <c r="K47" s="11" t="s">
        <v>2054</v>
      </c>
      <c r="L47" s="11" t="s">
        <v>2054</v>
      </c>
      <c r="M47" s="11" t="s">
        <v>2054</v>
      </c>
      <c r="N47" s="11" t="s">
        <v>2054</v>
      </c>
      <c r="O47" s="11" t="s">
        <v>2054</v>
      </c>
      <c r="P47" s="11" t="s">
        <v>2054</v>
      </c>
      <c r="Q47" s="11" t="s">
        <v>2054</v>
      </c>
      <c r="R47" s="11" t="s">
        <v>2054</v>
      </c>
      <c r="S47" s="11" t="s">
        <v>2054</v>
      </c>
      <c r="T47" s="11" t="s">
        <v>2054</v>
      </c>
      <c r="U47" s="11" t="s">
        <v>2054</v>
      </c>
      <c r="V47" s="11" t="s">
        <v>2054</v>
      </c>
      <c r="W47" s="11" t="s">
        <v>2054</v>
      </c>
    </row>
    <row r="52" spans="3:5" hidden="1">
      <c r="C52" s="104" t="s">
        <v>2712</v>
      </c>
      <c r="D52" s="104" t="s">
        <v>2713</v>
      </c>
      <c r="E52" s="104" t="s">
        <v>2714</v>
      </c>
    </row>
    <row r="53" spans="3:5" hidden="1">
      <c r="C53" s="104" t="s">
        <v>342</v>
      </c>
      <c r="D53" s="104" t="s">
        <v>342</v>
      </c>
      <c r="E53" s="104" t="s">
        <v>342</v>
      </c>
    </row>
    <row r="54" spans="3:5" hidden="1">
      <c r="C54" s="104" t="s">
        <v>1519</v>
      </c>
      <c r="D54" s="104" t="s">
        <v>2715</v>
      </c>
      <c r="E54" s="104" t="s">
        <v>461</v>
      </c>
    </row>
    <row r="55" spans="3:5" hidden="1">
      <c r="C55" s="104" t="s">
        <v>2716</v>
      </c>
      <c r="D55" s="104" t="s">
        <v>2717</v>
      </c>
      <c r="E55" s="104" t="s">
        <v>2718</v>
      </c>
    </row>
    <row r="56" spans="3:5" hidden="1">
      <c r="C56" s="104" t="s">
        <v>2719</v>
      </c>
      <c r="D56" s="104" t="s">
        <v>2720</v>
      </c>
      <c r="E56" s="104" t="s">
        <v>734</v>
      </c>
    </row>
    <row r="57" spans="3:5" hidden="1">
      <c r="C57" s="104" t="s">
        <v>2721</v>
      </c>
      <c r="D57" s="104" t="s">
        <v>2722</v>
      </c>
      <c r="E57" s="104" t="s">
        <v>2723</v>
      </c>
    </row>
    <row r="58" spans="3:5" hidden="1">
      <c r="C58" s="104" t="s">
        <v>340</v>
      </c>
      <c r="D58" s="104" t="s">
        <v>2724</v>
      </c>
      <c r="E58" s="104" t="s">
        <v>2725</v>
      </c>
    </row>
    <row r="59" spans="3:5" hidden="1">
      <c r="C59" s="104" t="s">
        <v>2726</v>
      </c>
      <c r="D59" s="104" t="s">
        <v>2727</v>
      </c>
      <c r="E59" s="104" t="s">
        <v>2728</v>
      </c>
    </row>
    <row r="60" spans="3:5" hidden="1">
      <c r="C60" s="104" t="s">
        <v>2729</v>
      </c>
      <c r="D60" s="104" t="s">
        <v>2730</v>
      </c>
      <c r="E60" s="104" t="s">
        <v>2731</v>
      </c>
    </row>
    <row r="61" spans="3:5" hidden="1">
      <c r="C61" s="104" t="s">
        <v>2732</v>
      </c>
      <c r="D61" s="104" t="s">
        <v>2733</v>
      </c>
      <c r="E61" s="104" t="s">
        <v>2734</v>
      </c>
    </row>
    <row r="62" spans="3:5" hidden="1">
      <c r="C62" s="104" t="s">
        <v>2735</v>
      </c>
      <c r="D62" s="104" t="s">
        <v>2736</v>
      </c>
      <c r="E62" s="104" t="s">
        <v>2737</v>
      </c>
    </row>
    <row r="63" spans="3:5" hidden="1">
      <c r="C63" s="104" t="s">
        <v>2738</v>
      </c>
      <c r="D63" s="104"/>
      <c r="E63" s="104" t="s">
        <v>2739</v>
      </c>
    </row>
    <row r="64" spans="3:5" hidden="1">
      <c r="C64" s="104" t="s">
        <v>2740</v>
      </c>
      <c r="D64" s="104"/>
      <c r="E64" s="104" t="s">
        <v>2741</v>
      </c>
    </row>
    <row r="65" spans="3:5" hidden="1">
      <c r="C65" s="104" t="s">
        <v>2742</v>
      </c>
      <c r="D65" s="104"/>
      <c r="E65" s="104" t="s">
        <v>2736</v>
      </c>
    </row>
    <row r="66" spans="3:5" hidden="1">
      <c r="C66" s="104" t="s">
        <v>2743</v>
      </c>
      <c r="D66" s="104"/>
      <c r="E66" s="104"/>
    </row>
    <row r="67" spans="3:5" hidden="1">
      <c r="C67" s="104" t="s">
        <v>2744</v>
      </c>
      <c r="D67" s="104"/>
      <c r="E67" s="104"/>
    </row>
    <row r="68" spans="3:5" hidden="1">
      <c r="C68" s="104" t="s">
        <v>2745</v>
      </c>
      <c r="D68" s="104"/>
      <c r="E68" s="104"/>
    </row>
    <row r="69" spans="3:5" hidden="1">
      <c r="C69" s="104" t="s">
        <v>2746</v>
      </c>
      <c r="D69" s="104"/>
      <c r="E69" s="104"/>
    </row>
    <row r="70" spans="3:5" hidden="1">
      <c r="D70" s="104"/>
    </row>
    <row r="71" spans="3:5" ht="18">
      <c r="C71" s="25" t="s">
        <v>737</v>
      </c>
    </row>
  </sheetData>
  <sortState xmlns:xlrd2="http://schemas.microsoft.com/office/spreadsheetml/2017/richdata2" ref="C43:C57">
    <sortCondition ref="C43"/>
  </sortState>
  <mergeCells count="64">
    <mergeCell ref="P40:Q40"/>
    <mergeCell ref="R40:S40"/>
    <mergeCell ref="P41:Q41"/>
    <mergeCell ref="R41:S41"/>
    <mergeCell ref="P42:Q42"/>
    <mergeCell ref="R42:S42"/>
    <mergeCell ref="P37:Q37"/>
    <mergeCell ref="R37:S37"/>
    <mergeCell ref="P38:Q38"/>
    <mergeCell ref="R38:S38"/>
    <mergeCell ref="P39:Q39"/>
    <mergeCell ref="R39:S39"/>
    <mergeCell ref="P34:Q34"/>
    <mergeCell ref="R34:S34"/>
    <mergeCell ref="P35:Q35"/>
    <mergeCell ref="R35:S35"/>
    <mergeCell ref="P36:Q36"/>
    <mergeCell ref="R36:S36"/>
    <mergeCell ref="P28:Q28"/>
    <mergeCell ref="R28:S28"/>
    <mergeCell ref="P29:Q29"/>
    <mergeCell ref="R29:S29"/>
    <mergeCell ref="P30:Q30"/>
    <mergeCell ref="R30:S30"/>
    <mergeCell ref="P25:Q25"/>
    <mergeCell ref="R25:S25"/>
    <mergeCell ref="P26:Q26"/>
    <mergeCell ref="R26:S26"/>
    <mergeCell ref="P27:Q27"/>
    <mergeCell ref="R27:S27"/>
    <mergeCell ref="P22:Q22"/>
    <mergeCell ref="R22:S22"/>
    <mergeCell ref="P23:Q23"/>
    <mergeCell ref="R23:S23"/>
    <mergeCell ref="P24:Q24"/>
    <mergeCell ref="R24:S24"/>
    <mergeCell ref="P15:Q15"/>
    <mergeCell ref="P16:Q16"/>
    <mergeCell ref="P17:Q17"/>
    <mergeCell ref="P18:Q18"/>
    <mergeCell ref="R11:S11"/>
    <mergeCell ref="R12:S12"/>
    <mergeCell ref="R13:S13"/>
    <mergeCell ref="R14:S14"/>
    <mergeCell ref="R15:S15"/>
    <mergeCell ref="R16:S16"/>
    <mergeCell ref="R17:S17"/>
    <mergeCell ref="R18:S18"/>
    <mergeCell ref="F7:S7"/>
    <mergeCell ref="D6:S6"/>
    <mergeCell ref="I9:J9"/>
    <mergeCell ref="K9:L9"/>
    <mergeCell ref="C46:C47"/>
    <mergeCell ref="F46:F47"/>
    <mergeCell ref="G45:W45"/>
    <mergeCell ref="E46:E47"/>
    <mergeCell ref="D46:D47"/>
    <mergeCell ref="P9:S9"/>
    <mergeCell ref="P10:Q10"/>
    <mergeCell ref="R10:S10"/>
    <mergeCell ref="P11:Q11"/>
    <mergeCell ref="P12:Q12"/>
    <mergeCell ref="P13:Q13"/>
    <mergeCell ref="P14:Q14"/>
  </mergeCells>
  <conditionalFormatting sqref="C11:C18 C23:C30">
    <cfRule type="cellIs" dxfId="40" priority="60" operator="equal">
      <formula>"[select]"</formula>
    </cfRule>
    <cfRule type="cellIs" dxfId="39" priority="61" operator="equal">
      <formula>""</formula>
    </cfRule>
  </conditionalFormatting>
  <conditionalFormatting sqref="C35:C42">
    <cfRule type="cellIs" dxfId="38" priority="21" operator="equal">
      <formula>"[select]"</formula>
    </cfRule>
    <cfRule type="cellIs" dxfId="37" priority="22" operator="equal">
      <formula>""</formula>
    </cfRule>
  </conditionalFormatting>
  <conditionalFormatting sqref="E11:F18 E23:F30">
    <cfRule type="cellIs" dxfId="36" priority="33" operator="equal">
      <formula>"[select]"</formula>
    </cfRule>
    <cfRule type="cellIs" dxfId="35" priority="34" operator="equal">
      <formula>""</formula>
    </cfRule>
  </conditionalFormatting>
  <conditionalFormatting sqref="E35:F42">
    <cfRule type="cellIs" dxfId="34" priority="17" operator="equal">
      <formula>"[select]"</formula>
    </cfRule>
    <cfRule type="cellIs" dxfId="33" priority="18" operator="equal">
      <formula>""</formula>
    </cfRule>
  </conditionalFormatting>
  <conditionalFormatting sqref="G47:W47">
    <cfRule type="cellIs" dxfId="32" priority="53" operator="notEqual">
      <formula>"mg/L"</formula>
    </cfRule>
  </conditionalFormatting>
  <conditionalFormatting sqref="J11:J18 J23:J30">
    <cfRule type="cellIs" dxfId="31" priority="31" operator="equal">
      <formula>"[select]"</formula>
    </cfRule>
    <cfRule type="cellIs" dxfId="30" priority="32" operator="equal">
      <formula>""</formula>
    </cfRule>
  </conditionalFormatting>
  <conditionalFormatting sqref="J35:J42">
    <cfRule type="cellIs" dxfId="29" priority="15" operator="equal">
      <formula>"[select]"</formula>
    </cfRule>
    <cfRule type="cellIs" dxfId="28" priority="16" operator="equal">
      <formula>""</formula>
    </cfRule>
  </conditionalFormatting>
  <conditionalFormatting sqref="L11:L18">
    <cfRule type="cellIs" dxfId="27" priority="25" operator="equal">
      <formula>"[select]"</formula>
    </cfRule>
    <cfRule type="cellIs" dxfId="26" priority="26" operator="equal">
      <formula>""</formula>
    </cfRule>
  </conditionalFormatting>
  <conditionalFormatting sqref="L23:L30">
    <cfRule type="cellIs" dxfId="25" priority="23" operator="equal">
      <formula>"[select]"</formula>
    </cfRule>
    <cfRule type="cellIs" dxfId="24" priority="24" operator="equal">
      <formula>""</formula>
    </cfRule>
  </conditionalFormatting>
  <conditionalFormatting sqref="L35:L42">
    <cfRule type="cellIs" dxfId="23" priority="13" operator="equal">
      <formula>"[select]"</formula>
    </cfRule>
    <cfRule type="cellIs" dxfId="22" priority="14" operator="equal">
      <formula>""</formula>
    </cfRule>
  </conditionalFormatting>
  <conditionalFormatting sqref="P11:P18">
    <cfRule type="cellIs" dxfId="21" priority="11" operator="equal">
      <formula>"[select]"</formula>
    </cfRule>
    <cfRule type="cellIs" dxfId="20" priority="12" operator="equal">
      <formula>""</formula>
    </cfRule>
  </conditionalFormatting>
  <conditionalFormatting sqref="P23:P30">
    <cfRule type="cellIs" dxfId="19" priority="7" operator="equal">
      <formula>"[select]"</formula>
    </cfRule>
    <cfRule type="cellIs" dxfId="18" priority="8" operator="equal">
      <formula>""</formula>
    </cfRule>
  </conditionalFormatting>
  <conditionalFormatting sqref="P35:P42">
    <cfRule type="cellIs" dxfId="17" priority="3" operator="equal">
      <formula>"[select]"</formula>
    </cfRule>
    <cfRule type="cellIs" dxfId="16" priority="4" operator="equal">
      <formula>""</formula>
    </cfRule>
  </conditionalFormatting>
  <conditionalFormatting sqref="R11:R18">
    <cfRule type="cellIs" dxfId="15" priority="9" operator="equal">
      <formula>"[select]"</formula>
    </cfRule>
    <cfRule type="cellIs" dxfId="14" priority="10" operator="equal">
      <formula>""</formula>
    </cfRule>
  </conditionalFormatting>
  <conditionalFormatting sqref="R23:R30">
    <cfRule type="cellIs" dxfId="13" priority="5" operator="equal">
      <formula>"[select]"</formula>
    </cfRule>
    <cfRule type="cellIs" dxfId="12" priority="6" operator="equal">
      <formula>""</formula>
    </cfRule>
  </conditionalFormatting>
  <conditionalFormatting sqref="R35:R42">
    <cfRule type="cellIs" dxfId="11" priority="1" operator="equal">
      <formula>"[select]"</formula>
    </cfRule>
    <cfRule type="cellIs" dxfId="10" priority="2" operator="equal">
      <formula>""</formula>
    </cfRule>
  </conditionalFormatting>
  <dataValidations count="8">
    <dataValidation type="list" allowBlank="1" showInputMessage="1" sqref="G47:W47" xr:uid="{00000000-0002-0000-2800-000000000000}">
      <formula1>"[select],μg/L,mg/L,g/L"</formula1>
    </dataValidation>
    <dataValidation type="list" allowBlank="1" showInputMessage="1" sqref="E33 E11:E18 E21 E35:E42 E23:E30" xr:uid="{00000000-0002-0000-2800-000001000000}">
      <formula1>"[select],L,kL,kg,Tonne,m3"</formula1>
    </dataValidation>
    <dataValidation type="list" allowBlank="1" showInputMessage="1" sqref="F33 F11:F18 F21 F35:F42 F23:F30" xr:uid="{00000000-0002-0000-2800-000002000000}">
      <formula1>"[select],Land,Water"</formula1>
    </dataValidation>
    <dataValidation type="list" allowBlank="1" showInputMessage="1" sqref="J11:J18 L11:L18 J23:J30 J35:J42 L35:L42 L23:L30" xr:uid="{00000000-0002-0000-2800-000003000000}">
      <formula1>$C$53:$C$69</formula1>
    </dataValidation>
    <dataValidation type="list" allowBlank="1" showInputMessage="1" sqref="C11:C18" xr:uid="{00000000-0002-0000-2800-000004000000}">
      <formula1>$E$53:$E$65</formula1>
    </dataValidation>
    <dataValidation type="list" allowBlank="1" showInputMessage="1" sqref="C23:C30" xr:uid="{00000000-0002-0000-2800-000005000000}">
      <formula1>$D$53:$D$62</formula1>
    </dataValidation>
    <dataValidation allowBlank="1" showInputMessage="1" sqref="C35:C42" xr:uid="{00000000-0002-0000-2800-000006000000}"/>
    <dataValidation type="list" allowBlank="1" showInputMessage="1" sqref="P11:S18 P35:S42 P23:S30" xr:uid="{BEF9BF00-DF22-483E-8C01-58CC5D767C46}">
      <formula1>"[select],Yes,No"</formula1>
    </dataValidation>
  </dataValidation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4">
    <tabColor rgb="FF92D050"/>
  </sheetPr>
  <dimension ref="A3:V64"/>
  <sheetViews>
    <sheetView zoomScale="70" zoomScaleNormal="70" workbookViewId="0">
      <selection activeCell="F5" sqref="F5"/>
    </sheetView>
  </sheetViews>
  <sheetFormatPr defaultColWidth="9.28515625" defaultRowHeight="15"/>
  <cols>
    <col min="1" max="1" width="2.7109375" style="130" customWidth="1"/>
    <col min="2" max="2" width="2.7109375" style="1" customWidth="1"/>
    <col min="3" max="3" width="40.7109375" style="1" customWidth="1"/>
    <col min="4" max="4" width="13.28515625" style="1" customWidth="1"/>
    <col min="5" max="5" width="26.7109375" style="1" customWidth="1"/>
    <col min="6" max="7" width="15.7109375" style="1" customWidth="1"/>
    <col min="8" max="20" width="13.28515625" style="1" customWidth="1"/>
    <col min="21" max="21" width="2.7109375" style="1" customWidth="1"/>
    <col min="22" max="22" width="50.7109375" style="1" customWidth="1"/>
    <col min="23" max="24" width="2.7109375" style="1" customWidth="1"/>
    <col min="25" max="16384" width="9.28515625" style="1"/>
  </cols>
  <sheetData>
    <row r="3" spans="3:22" ht="23.25">
      <c r="C3" s="16" t="s">
        <v>9</v>
      </c>
      <c r="D3" s="16"/>
      <c r="E3" s="17"/>
      <c r="F3" s="17"/>
      <c r="G3" s="18" t="s">
        <v>2747</v>
      </c>
      <c r="H3" s="17"/>
      <c r="I3" s="17"/>
      <c r="J3" s="17"/>
      <c r="K3" s="17"/>
      <c r="L3" s="17"/>
      <c r="M3" s="17"/>
      <c r="N3" s="17"/>
      <c r="O3" s="17"/>
      <c r="P3" s="17"/>
      <c r="Q3" s="17"/>
      <c r="R3" s="17"/>
      <c r="S3" s="17"/>
      <c r="T3" s="17"/>
      <c r="U3" s="17"/>
      <c r="V3" s="17"/>
    </row>
    <row r="4" spans="3:22" ht="23.25" customHeight="1">
      <c r="C4" s="16" t="s">
        <v>11</v>
      </c>
      <c r="D4" s="16"/>
      <c r="E4" s="17"/>
      <c r="F4" s="17"/>
      <c r="G4" s="1006" t="s">
        <v>2748</v>
      </c>
      <c r="H4" s="1006"/>
      <c r="I4" s="1006"/>
      <c r="J4" s="1006"/>
      <c r="K4" s="1006"/>
      <c r="L4" s="1006"/>
      <c r="M4" s="1006"/>
      <c r="N4" s="1006"/>
      <c r="O4" s="1006"/>
      <c r="P4" s="1006"/>
      <c r="Q4" s="1006"/>
      <c r="R4" s="1006"/>
      <c r="S4" s="1006"/>
      <c r="T4" s="17"/>
      <c r="U4" s="17"/>
      <c r="V4" s="17"/>
    </row>
    <row r="5" spans="3:22">
      <c r="C5" s="17"/>
      <c r="D5" s="17"/>
      <c r="E5" s="17"/>
      <c r="F5" s="17"/>
      <c r="G5" s="1006"/>
      <c r="H5" s="1006"/>
      <c r="I5" s="1006"/>
      <c r="J5" s="1006"/>
      <c r="K5" s="1006"/>
      <c r="L5" s="1006"/>
      <c r="M5" s="1006"/>
      <c r="N5" s="1006"/>
      <c r="O5" s="1006"/>
      <c r="P5" s="1006"/>
      <c r="Q5" s="1006"/>
      <c r="R5" s="1006"/>
      <c r="S5" s="1006"/>
      <c r="T5" s="17"/>
      <c r="U5" s="17"/>
      <c r="V5" s="17"/>
    </row>
    <row r="6" spans="3:22" ht="23.25">
      <c r="C6" s="20" t="s">
        <v>340</v>
      </c>
      <c r="D6" s="20"/>
      <c r="E6" s="17"/>
      <c r="F6" s="17"/>
      <c r="G6" s="1006"/>
      <c r="H6" s="1006"/>
      <c r="I6" s="1006"/>
      <c r="J6" s="1006"/>
      <c r="K6" s="1006"/>
      <c r="L6" s="1006"/>
      <c r="M6" s="1006"/>
      <c r="N6" s="1006"/>
      <c r="O6" s="1006"/>
      <c r="P6" s="1006"/>
      <c r="Q6" s="1006"/>
      <c r="R6" s="1006"/>
      <c r="S6" s="1006"/>
      <c r="T6" s="17"/>
      <c r="U6" s="17"/>
      <c r="V6" s="17"/>
    </row>
    <row r="7" spans="3:22">
      <c r="C7" s="17"/>
      <c r="D7" s="17"/>
      <c r="E7" s="17"/>
      <c r="F7" s="17"/>
      <c r="G7" s="17"/>
      <c r="H7" s="17"/>
      <c r="I7" s="17"/>
      <c r="J7" s="17"/>
      <c r="K7" s="17"/>
      <c r="L7" s="17"/>
      <c r="M7" s="17"/>
      <c r="N7" s="17"/>
      <c r="O7" s="17"/>
      <c r="P7" s="17"/>
      <c r="Q7" s="17"/>
      <c r="R7" s="17"/>
      <c r="S7" s="17"/>
      <c r="T7" s="17"/>
      <c r="U7" s="17"/>
      <c r="V7" s="17"/>
    </row>
    <row r="8" spans="3:22">
      <c r="C8" s="54" t="s">
        <v>2749</v>
      </c>
      <c r="D8" s="54" t="s">
        <v>2750</v>
      </c>
      <c r="E8" s="54" t="s">
        <v>2751</v>
      </c>
      <c r="F8" s="54" t="s">
        <v>2752</v>
      </c>
      <c r="G8" s="54" t="s">
        <v>2753</v>
      </c>
      <c r="H8" s="54" t="s">
        <v>472</v>
      </c>
      <c r="I8" s="103" t="s">
        <v>574</v>
      </c>
      <c r="J8" s="103" t="s">
        <v>575</v>
      </c>
      <c r="K8" s="103" t="s">
        <v>576</v>
      </c>
      <c r="L8" s="103" t="s">
        <v>577</v>
      </c>
      <c r="M8" s="103" t="s">
        <v>578</v>
      </c>
      <c r="N8" s="103" t="s">
        <v>579</v>
      </c>
      <c r="O8" s="103" t="s">
        <v>580</v>
      </c>
      <c r="P8" s="103" t="s">
        <v>581</v>
      </c>
      <c r="Q8" s="103" t="s">
        <v>582</v>
      </c>
      <c r="R8" s="103" t="s">
        <v>583</v>
      </c>
      <c r="S8" s="103" t="s">
        <v>584</v>
      </c>
      <c r="T8" s="103" t="s">
        <v>585</v>
      </c>
      <c r="U8" s="17"/>
      <c r="V8" s="54" t="s">
        <v>284</v>
      </c>
    </row>
    <row r="9" spans="3:22">
      <c r="C9" s="51" t="s">
        <v>2754</v>
      </c>
      <c r="D9" s="35" t="s">
        <v>2755</v>
      </c>
      <c r="E9" s="11" t="s">
        <v>2756</v>
      </c>
      <c r="F9" s="159">
        <v>273.14</v>
      </c>
      <c r="G9" s="529">
        <v>314.01299999999998</v>
      </c>
      <c r="H9" s="11" t="s">
        <v>615</v>
      </c>
      <c r="I9" s="86"/>
      <c r="J9" s="86"/>
      <c r="K9" s="86"/>
      <c r="L9" s="86"/>
      <c r="M9" s="86"/>
      <c r="N9" s="86"/>
      <c r="O9" s="86"/>
      <c r="P9" s="86"/>
      <c r="Q9" s="86"/>
      <c r="R9" s="86"/>
      <c r="S9" s="86"/>
      <c r="T9" s="86"/>
      <c r="U9" s="102"/>
      <c r="V9" s="179" t="s">
        <v>2757</v>
      </c>
    </row>
    <row r="10" spans="3:22">
      <c r="C10" s="17"/>
      <c r="D10" s="17"/>
      <c r="E10" s="102"/>
      <c r="F10" s="17"/>
      <c r="G10" s="17"/>
      <c r="H10" s="17"/>
      <c r="I10" s="102"/>
      <c r="J10" s="102"/>
      <c r="K10" s="102"/>
      <c r="L10" s="102"/>
      <c r="M10" s="102"/>
      <c r="N10" s="102"/>
      <c r="O10" s="102"/>
      <c r="P10" s="102"/>
      <c r="Q10" s="102"/>
      <c r="R10" s="102"/>
      <c r="S10" s="102"/>
      <c r="T10" s="102"/>
      <c r="U10" s="102"/>
      <c r="V10" s="17"/>
    </row>
    <row r="11" spans="3:22">
      <c r="C11" s="51" t="s">
        <v>2758</v>
      </c>
      <c r="D11" s="11" t="s">
        <v>2759</v>
      </c>
      <c r="E11" s="11" t="s">
        <v>2756</v>
      </c>
      <c r="F11" s="159">
        <v>1440</v>
      </c>
      <c r="G11" s="529">
        <v>990.05</v>
      </c>
      <c r="H11" s="11" t="s">
        <v>615</v>
      </c>
      <c r="I11" s="86"/>
      <c r="J11" s="86"/>
      <c r="K11" s="86"/>
      <c r="L11" s="86"/>
      <c r="M11" s="86"/>
      <c r="N11" s="86"/>
      <c r="O11" s="86"/>
      <c r="P11" s="86"/>
      <c r="Q11" s="86"/>
      <c r="R11" s="86"/>
      <c r="S11" s="86"/>
      <c r="T11" s="86"/>
      <c r="U11" s="102"/>
      <c r="V11" s="179" t="s">
        <v>2760</v>
      </c>
    </row>
    <row r="12" spans="3:22">
      <c r="C12" s="17"/>
      <c r="D12" s="17"/>
      <c r="E12" s="102"/>
      <c r="F12" s="17"/>
      <c r="G12" s="17"/>
      <c r="H12" s="17"/>
      <c r="I12" s="102"/>
      <c r="J12" s="102"/>
      <c r="K12" s="102"/>
      <c r="L12" s="102"/>
      <c r="M12" s="102"/>
      <c r="N12" s="102"/>
      <c r="O12" s="102"/>
      <c r="P12" s="102"/>
      <c r="Q12" s="102"/>
      <c r="R12" s="102"/>
      <c r="S12" s="102"/>
      <c r="T12" s="102"/>
      <c r="U12" s="102"/>
      <c r="V12" s="102"/>
    </row>
    <row r="13" spans="3:22" ht="23.25">
      <c r="C13" s="20" t="s">
        <v>2761</v>
      </c>
      <c r="D13" s="20"/>
      <c r="E13" s="102"/>
      <c r="F13" s="17"/>
      <c r="G13" s="17"/>
      <c r="H13" s="17"/>
      <c r="I13" s="102"/>
      <c r="J13" s="102"/>
      <c r="K13" s="102"/>
      <c r="L13" s="102"/>
      <c r="M13" s="102"/>
      <c r="N13" s="102"/>
      <c r="O13" s="102"/>
      <c r="P13" s="102"/>
      <c r="Q13" s="102"/>
      <c r="R13" s="102"/>
      <c r="S13" s="102"/>
      <c r="T13" s="102"/>
      <c r="U13" s="102"/>
      <c r="V13" s="102"/>
    </row>
    <row r="14" spans="3:22">
      <c r="C14" s="17"/>
      <c r="D14" s="17"/>
      <c r="E14" s="102"/>
      <c r="F14" s="17"/>
      <c r="G14" s="17"/>
      <c r="H14" s="17"/>
      <c r="I14" s="102"/>
      <c r="J14" s="102"/>
      <c r="K14" s="102"/>
      <c r="L14" s="102"/>
      <c r="M14" s="102"/>
      <c r="N14" s="102"/>
      <c r="O14" s="102"/>
      <c r="P14" s="102"/>
      <c r="Q14" s="102"/>
      <c r="R14" s="102"/>
      <c r="S14" s="102"/>
      <c r="T14" s="102"/>
      <c r="U14" s="102"/>
      <c r="V14" s="102"/>
    </row>
    <row r="15" spans="3:22">
      <c r="C15" s="54" t="s">
        <v>2762</v>
      </c>
      <c r="D15" s="54" t="s">
        <v>2750</v>
      </c>
      <c r="E15" s="54" t="s">
        <v>2763</v>
      </c>
      <c r="F15" s="54" t="s">
        <v>2752</v>
      </c>
      <c r="G15" s="54" t="s">
        <v>2753</v>
      </c>
      <c r="H15" s="54" t="s">
        <v>472</v>
      </c>
      <c r="I15" s="103" t="s">
        <v>574</v>
      </c>
      <c r="J15" s="103" t="s">
        <v>575</v>
      </c>
      <c r="K15" s="103" t="s">
        <v>576</v>
      </c>
      <c r="L15" s="103" t="s">
        <v>577</v>
      </c>
      <c r="M15" s="103" t="s">
        <v>578</v>
      </c>
      <c r="N15" s="103" t="s">
        <v>579</v>
      </c>
      <c r="O15" s="103" t="s">
        <v>580</v>
      </c>
      <c r="P15" s="103" t="s">
        <v>581</v>
      </c>
      <c r="Q15" s="103" t="s">
        <v>582</v>
      </c>
      <c r="R15" s="103" t="s">
        <v>583</v>
      </c>
      <c r="S15" s="103" t="s">
        <v>584</v>
      </c>
      <c r="T15" s="103" t="s">
        <v>585</v>
      </c>
      <c r="U15" s="17"/>
      <c r="V15" s="54" t="s">
        <v>284</v>
      </c>
    </row>
    <row r="16" spans="3:22" ht="25.5">
      <c r="C16" s="199" t="s">
        <v>2764</v>
      </c>
      <c r="D16" s="302" t="s">
        <v>2759</v>
      </c>
      <c r="E16" s="173" t="s">
        <v>2765</v>
      </c>
      <c r="F16" s="159">
        <v>283.52</v>
      </c>
      <c r="G16" s="68">
        <f t="shared" ref="G16:G19" si="0">SUM(I16:T16)</f>
        <v>457600</v>
      </c>
      <c r="H16" s="302" t="s">
        <v>2766</v>
      </c>
      <c r="I16" s="515">
        <f>SUM(D62:D63)</f>
        <v>34800</v>
      </c>
      <c r="J16" s="515">
        <f t="shared" ref="J16:T16" si="1">SUM(E62:E63)</f>
        <v>16000</v>
      </c>
      <c r="K16" s="515">
        <f t="shared" si="1"/>
        <v>16000</v>
      </c>
      <c r="L16" s="515">
        <f t="shared" si="1"/>
        <v>23000</v>
      </c>
      <c r="M16" s="515">
        <f t="shared" si="1"/>
        <v>0</v>
      </c>
      <c r="N16" s="515">
        <f t="shared" si="1"/>
        <v>35000</v>
      </c>
      <c r="O16" s="515">
        <f t="shared" si="1"/>
        <v>16000</v>
      </c>
      <c r="P16" s="515">
        <f t="shared" si="1"/>
        <v>55000</v>
      </c>
      <c r="Q16" s="515">
        <f t="shared" si="1"/>
        <v>11000</v>
      </c>
      <c r="R16" s="515">
        <f t="shared" si="1"/>
        <v>11000</v>
      </c>
      <c r="S16" s="515">
        <f t="shared" si="1"/>
        <v>11000</v>
      </c>
      <c r="T16" s="515">
        <f t="shared" si="1"/>
        <v>228800</v>
      </c>
      <c r="U16" s="102"/>
      <c r="V16" s="56" t="s">
        <v>2767</v>
      </c>
    </row>
    <row r="17" spans="2:22" ht="25.5">
      <c r="B17" s="15"/>
      <c r="C17" s="199" t="s">
        <v>2764</v>
      </c>
      <c r="D17" s="302" t="s">
        <v>2759</v>
      </c>
      <c r="E17" s="173" t="s">
        <v>2768</v>
      </c>
      <c r="F17" s="159"/>
      <c r="G17" s="68">
        <f>SUM(I17:T17)</f>
        <v>77000</v>
      </c>
      <c r="H17" s="302" t="s">
        <v>2766</v>
      </c>
      <c r="I17" s="516">
        <f>D60</f>
        <v>1000</v>
      </c>
      <c r="J17" s="516">
        <f>E60</f>
        <v>500</v>
      </c>
      <c r="K17" s="516">
        <f>F60</f>
        <v>10000</v>
      </c>
      <c r="L17" s="516" t="s">
        <v>656</v>
      </c>
      <c r="M17" s="516" t="s">
        <v>656</v>
      </c>
      <c r="N17" s="516" t="s">
        <v>656</v>
      </c>
      <c r="O17" s="516" t="s">
        <v>656</v>
      </c>
      <c r="P17" s="516">
        <f>K60</f>
        <v>11000</v>
      </c>
      <c r="Q17" s="516" t="s">
        <v>656</v>
      </c>
      <c r="R17" s="516">
        <f>M60</f>
        <v>16000</v>
      </c>
      <c r="S17" s="516" t="s">
        <v>656</v>
      </c>
      <c r="T17" s="516">
        <f>O60</f>
        <v>38500</v>
      </c>
      <c r="U17" s="102"/>
      <c r="V17" s="56" t="s">
        <v>2769</v>
      </c>
    </row>
    <row r="18" spans="2:22" ht="25.5">
      <c r="B18" s="15"/>
      <c r="C18" s="199" t="s">
        <v>2764</v>
      </c>
      <c r="D18" s="302" t="s">
        <v>2759</v>
      </c>
      <c r="E18" s="173" t="s">
        <v>2770</v>
      </c>
      <c r="F18" s="159"/>
      <c r="G18" s="68">
        <f>SUM(I18:T18)</f>
        <v>12.502000000000001</v>
      </c>
      <c r="H18" s="302" t="s">
        <v>2040</v>
      </c>
      <c r="I18" s="517">
        <f>(D59/1000)*$Q$59</f>
        <v>1.33</v>
      </c>
      <c r="J18" s="517">
        <f>(E59/1000)*$Q$59</f>
        <v>0.39900000000000002</v>
      </c>
      <c r="K18" s="517">
        <f>(F59/1000)*$Q$59</f>
        <v>0.13300000000000001</v>
      </c>
      <c r="L18" s="516" t="s">
        <v>656</v>
      </c>
      <c r="M18" s="516" t="s">
        <v>656</v>
      </c>
      <c r="N18" s="516" t="s">
        <v>656</v>
      </c>
      <c r="O18" s="516" t="s">
        <v>656</v>
      </c>
      <c r="P18" s="517">
        <f>(K59/1000)*$Q$59</f>
        <v>0.79800000000000004</v>
      </c>
      <c r="Q18" s="517">
        <f>(L59/1000)*$Q$59</f>
        <v>0.79800000000000004</v>
      </c>
      <c r="R18" s="517">
        <f>(M59/1000)*$Q$59</f>
        <v>1.33</v>
      </c>
      <c r="S18" s="517">
        <f>(N59/1000)*$Q$59</f>
        <v>1.4630000000000001</v>
      </c>
      <c r="T18" s="517">
        <f>(O59/1000)*$Q$59</f>
        <v>6.2510000000000003</v>
      </c>
      <c r="U18" s="102"/>
      <c r="V18" s="56" t="s">
        <v>2771</v>
      </c>
    </row>
    <row r="19" spans="2:22" ht="25.5">
      <c r="B19" s="15"/>
      <c r="C19" s="199" t="s">
        <v>547</v>
      </c>
      <c r="D19" s="302" t="s">
        <v>2759</v>
      </c>
      <c r="E19" s="173" t="s">
        <v>2772</v>
      </c>
      <c r="F19" s="159">
        <v>851.2</v>
      </c>
      <c r="G19" s="68">
        <f t="shared" si="0"/>
        <v>2600</v>
      </c>
      <c r="H19" s="302" t="s">
        <v>2766</v>
      </c>
      <c r="I19" s="516">
        <f>D58</f>
        <v>800</v>
      </c>
      <c r="J19" s="516">
        <f t="shared" ref="J19:T19" si="2">E58</f>
        <v>0</v>
      </c>
      <c r="K19" s="516">
        <f t="shared" si="2"/>
        <v>0</v>
      </c>
      <c r="L19" s="516">
        <f t="shared" si="2"/>
        <v>0</v>
      </c>
      <c r="M19" s="516">
        <f t="shared" si="2"/>
        <v>0</v>
      </c>
      <c r="N19" s="516">
        <f t="shared" si="2"/>
        <v>0</v>
      </c>
      <c r="O19" s="516">
        <f t="shared" si="2"/>
        <v>0</v>
      </c>
      <c r="P19" s="516">
        <f t="shared" si="2"/>
        <v>500</v>
      </c>
      <c r="Q19" s="516">
        <f t="shared" si="2"/>
        <v>0</v>
      </c>
      <c r="R19" s="516">
        <f t="shared" si="2"/>
        <v>0</v>
      </c>
      <c r="S19" s="516">
        <f t="shared" si="2"/>
        <v>0</v>
      </c>
      <c r="T19" s="516">
        <f t="shared" si="2"/>
        <v>1300</v>
      </c>
      <c r="U19" s="102"/>
      <c r="V19" s="56" t="s">
        <v>2773</v>
      </c>
    </row>
    <row r="20" spans="2:22" ht="25.5">
      <c r="B20" s="15"/>
      <c r="C20" s="199" t="s">
        <v>2774</v>
      </c>
      <c r="D20" s="302" t="s">
        <v>2759</v>
      </c>
      <c r="E20" s="173" t="s">
        <v>2775</v>
      </c>
      <c r="F20" s="159">
        <v>127617</v>
      </c>
      <c r="G20" s="68">
        <f>SUM(I20:T20)</f>
        <v>499000</v>
      </c>
      <c r="H20" s="302" t="s">
        <v>2766</v>
      </c>
      <c r="I20" s="515">
        <f>D61</f>
        <v>22000</v>
      </c>
      <c r="J20" s="515">
        <f t="shared" ref="J20:T20" si="3">E61</f>
        <v>25000</v>
      </c>
      <c r="K20" s="515">
        <f t="shared" si="3"/>
        <v>90000</v>
      </c>
      <c r="L20" s="515">
        <f t="shared" si="3"/>
        <v>34000</v>
      </c>
      <c r="M20" s="515">
        <f t="shared" si="3"/>
        <v>1500</v>
      </c>
      <c r="N20" s="515">
        <f t="shared" si="3"/>
        <v>17000</v>
      </c>
      <c r="O20" s="515" t="str">
        <f t="shared" si="3"/>
        <v> </v>
      </c>
      <c r="P20" s="515">
        <f t="shared" si="3"/>
        <v>22000</v>
      </c>
      <c r="Q20" s="515" t="str">
        <f t="shared" si="3"/>
        <v> </v>
      </c>
      <c r="R20" s="515">
        <f t="shared" si="3"/>
        <v>20000</v>
      </c>
      <c r="S20" s="515">
        <f t="shared" si="3"/>
        <v>18000</v>
      </c>
      <c r="T20" s="515">
        <f t="shared" si="3"/>
        <v>249500</v>
      </c>
      <c r="U20" s="102"/>
      <c r="V20" s="56" t="s">
        <v>2776</v>
      </c>
    </row>
    <row r="21" spans="2:22" ht="25.5">
      <c r="B21" s="15"/>
      <c r="C21" s="199" t="s">
        <v>2764</v>
      </c>
      <c r="D21" s="302" t="s">
        <v>2759</v>
      </c>
      <c r="E21" s="173" t="s">
        <v>2777</v>
      </c>
      <c r="F21" s="159">
        <v>2278.4</v>
      </c>
      <c r="G21" s="529">
        <v>197.74</v>
      </c>
      <c r="H21" s="335" t="s">
        <v>1640</v>
      </c>
      <c r="I21" s="334"/>
      <c r="J21" s="334"/>
      <c r="K21" s="334"/>
      <c r="L21" s="334"/>
      <c r="M21" s="334"/>
      <c r="N21" s="334"/>
      <c r="O21" s="334"/>
      <c r="P21" s="426"/>
      <c r="Q21" s="426"/>
      <c r="R21" s="426"/>
      <c r="S21" s="426"/>
      <c r="T21" s="334"/>
      <c r="U21" s="102"/>
      <c r="V21" s="56" t="s">
        <v>2778</v>
      </c>
    </row>
    <row r="22" spans="2:22" ht="25.5">
      <c r="B22" s="15"/>
      <c r="C22" s="199" t="s">
        <v>2764</v>
      </c>
      <c r="D22" s="302" t="s">
        <v>2759</v>
      </c>
      <c r="E22" s="173" t="s">
        <v>2779</v>
      </c>
      <c r="F22" s="518">
        <v>3.12</v>
      </c>
      <c r="G22" s="519">
        <v>3.18</v>
      </c>
      <c r="H22" s="302" t="s">
        <v>1640</v>
      </c>
      <c r="I22" s="292"/>
      <c r="J22" s="292"/>
      <c r="K22" s="292"/>
      <c r="L22" s="292"/>
      <c r="M22" s="292"/>
      <c r="N22" s="292"/>
      <c r="O22" s="292"/>
      <c r="P22" s="292"/>
      <c r="Q22" s="292"/>
      <c r="R22" s="292"/>
      <c r="S22" s="292"/>
      <c r="T22" s="292"/>
      <c r="U22" s="102"/>
      <c r="V22" s="56" t="s">
        <v>2780</v>
      </c>
    </row>
    <row r="23" spans="2:22" ht="25.5">
      <c r="B23" s="15"/>
      <c r="C23" s="199" t="s">
        <v>2764</v>
      </c>
      <c r="D23" s="302" t="s">
        <v>2759</v>
      </c>
      <c r="E23" s="173" t="s">
        <v>2781</v>
      </c>
      <c r="F23" s="518"/>
      <c r="G23" s="519">
        <v>8.5069999999999997</v>
      </c>
      <c r="H23" s="302" t="s">
        <v>1640</v>
      </c>
      <c r="I23" s="292"/>
      <c r="J23" s="292"/>
      <c r="K23" s="292"/>
      <c r="L23" s="292"/>
      <c r="M23" s="292"/>
      <c r="N23" s="292"/>
      <c r="O23" s="292"/>
      <c r="P23" s="292"/>
      <c r="Q23" s="292"/>
      <c r="R23" s="292"/>
      <c r="S23" s="292"/>
      <c r="T23" s="292"/>
      <c r="U23" s="102"/>
      <c r="V23" s="56" t="s">
        <v>2782</v>
      </c>
    </row>
    <row r="24" spans="2:22">
      <c r="B24" s="22"/>
      <c r="C24" s="2"/>
      <c r="D24" s="2"/>
      <c r="E24" s="2"/>
      <c r="F24" s="2"/>
      <c r="G24" s="2"/>
      <c r="H24" s="2"/>
      <c r="I24" s="2"/>
      <c r="J24" s="2"/>
      <c r="K24" s="2"/>
      <c r="L24" s="2"/>
      <c r="M24" s="2"/>
      <c r="N24" s="2"/>
      <c r="O24" s="2"/>
      <c r="P24" s="2"/>
      <c r="Q24" s="2"/>
      <c r="R24" s="2"/>
      <c r="S24" s="2"/>
      <c r="T24" s="2"/>
      <c r="U24" s="2"/>
      <c r="V24" s="2"/>
    </row>
    <row r="25" spans="2:22">
      <c r="B25" s="24"/>
      <c r="C25" s="24"/>
      <c r="D25" s="24"/>
      <c r="E25" s="24"/>
      <c r="F25" s="24"/>
      <c r="G25" s="24"/>
      <c r="H25" s="24"/>
      <c r="I25" s="24"/>
      <c r="J25" s="24"/>
      <c r="K25" s="24"/>
      <c r="L25" s="24"/>
      <c r="M25" s="24"/>
      <c r="N25" s="24"/>
      <c r="O25" s="24"/>
      <c r="P25" s="24"/>
      <c r="Q25" s="24"/>
      <c r="R25" s="24"/>
      <c r="S25" s="24"/>
      <c r="T25" s="24"/>
      <c r="U25" s="24"/>
      <c r="V25" s="24"/>
    </row>
    <row r="26" spans="2:22">
      <c r="B26" s="120" t="s">
        <v>1577</v>
      </c>
      <c r="C26" s="91" t="s">
        <v>2783</v>
      </c>
      <c r="D26" s="91"/>
      <c r="E26" s="24"/>
      <c r="F26" s="24"/>
      <c r="G26" s="24"/>
      <c r="H26" s="24"/>
      <c r="I26" s="24"/>
      <c r="J26" s="24"/>
      <c r="K26" s="24"/>
      <c r="L26" s="24"/>
      <c r="M26" s="24"/>
      <c r="N26" s="24"/>
      <c r="O26" s="24"/>
      <c r="P26" s="24"/>
      <c r="Q26" s="24"/>
      <c r="R26" s="24"/>
      <c r="S26" s="24"/>
      <c r="T26" s="24"/>
      <c r="U26" s="24"/>
      <c r="V26" s="24"/>
    </row>
    <row r="27" spans="2:22">
      <c r="B27" s="24"/>
      <c r="C27" s="91" t="s">
        <v>2784</v>
      </c>
      <c r="D27" s="91"/>
      <c r="E27" s="24"/>
      <c r="F27" s="24"/>
      <c r="G27" s="24"/>
      <c r="H27" s="24"/>
      <c r="I27" s="24"/>
      <c r="J27" s="24"/>
      <c r="K27" s="24"/>
      <c r="L27" s="24"/>
      <c r="M27" s="24"/>
      <c r="N27" s="24"/>
      <c r="O27" s="24"/>
      <c r="P27" s="24"/>
      <c r="Q27" s="24"/>
      <c r="R27" s="24"/>
      <c r="S27" s="24"/>
      <c r="T27" s="24"/>
      <c r="U27" s="24"/>
      <c r="V27" s="24"/>
    </row>
    <row r="28" spans="2:22">
      <c r="B28" s="24"/>
      <c r="C28" s="91" t="s">
        <v>2785</v>
      </c>
      <c r="D28" s="91"/>
      <c r="E28" s="24"/>
      <c r="F28" s="24"/>
      <c r="G28" s="24"/>
      <c r="H28" s="24"/>
      <c r="I28" s="24"/>
      <c r="J28" s="24"/>
      <c r="K28" s="24"/>
      <c r="L28" s="24"/>
      <c r="M28" s="24"/>
      <c r="N28" s="24"/>
      <c r="O28" s="24"/>
      <c r="P28" s="24"/>
      <c r="Q28" s="24"/>
      <c r="R28" s="24"/>
      <c r="S28" s="24"/>
      <c r="T28" s="24"/>
      <c r="U28" s="24"/>
      <c r="V28" s="24"/>
    </row>
    <row r="29" spans="2:22">
      <c r="B29" s="24"/>
      <c r="C29" s="91"/>
      <c r="D29" s="91"/>
      <c r="E29" s="24"/>
      <c r="F29" s="24"/>
      <c r="G29" s="24"/>
      <c r="H29" s="24"/>
      <c r="I29" s="24"/>
      <c r="J29" s="24"/>
      <c r="K29" s="24"/>
      <c r="L29" s="24"/>
      <c r="M29" s="24"/>
      <c r="N29" s="24"/>
      <c r="O29" s="24"/>
      <c r="P29" s="24"/>
      <c r="Q29" s="24"/>
      <c r="R29" s="24"/>
      <c r="S29" s="24"/>
      <c r="T29" s="24"/>
      <c r="U29" s="24"/>
      <c r="V29" s="24"/>
    </row>
    <row r="30" spans="2:22">
      <c r="B30" s="120" t="s">
        <v>2786</v>
      </c>
      <c r="C30" s="91" t="s">
        <v>2787</v>
      </c>
      <c r="D30" s="91"/>
      <c r="E30" s="24"/>
      <c r="F30" s="24"/>
      <c r="G30" s="24"/>
      <c r="H30" s="24"/>
      <c r="I30" s="24"/>
      <c r="J30" s="24"/>
      <c r="K30" s="24"/>
      <c r="L30" s="24"/>
      <c r="M30" s="24"/>
      <c r="N30" s="24"/>
      <c r="O30" s="24"/>
      <c r="P30" s="24"/>
      <c r="Q30" s="24"/>
      <c r="R30" s="24"/>
      <c r="S30" s="24"/>
      <c r="T30" s="24"/>
      <c r="U30" s="24"/>
      <c r="V30" s="24"/>
    </row>
    <row r="31" spans="2:22">
      <c r="B31" s="24"/>
      <c r="C31" s="91" t="s">
        <v>2788</v>
      </c>
      <c r="D31" s="91"/>
      <c r="E31" s="24"/>
      <c r="F31" s="24"/>
      <c r="G31" s="24"/>
      <c r="H31" s="24"/>
      <c r="I31" s="24"/>
      <c r="J31" s="24"/>
      <c r="K31" s="24"/>
      <c r="L31" s="24"/>
      <c r="M31" s="24"/>
      <c r="N31" s="24"/>
      <c r="O31" s="24"/>
      <c r="P31" s="24"/>
      <c r="Q31" s="24"/>
      <c r="R31" s="24"/>
      <c r="S31" s="24"/>
      <c r="T31" s="24"/>
      <c r="U31" s="24"/>
      <c r="V31" s="24"/>
    </row>
    <row r="32" spans="2:22">
      <c r="B32" s="24"/>
      <c r="C32" s="91" t="s">
        <v>2789</v>
      </c>
      <c r="D32" s="91"/>
      <c r="E32" s="24"/>
      <c r="F32" s="24"/>
      <c r="G32" s="24"/>
      <c r="H32" s="24"/>
      <c r="I32" s="24"/>
      <c r="J32" s="24"/>
      <c r="K32" s="24"/>
      <c r="L32" s="24"/>
      <c r="M32" s="24"/>
      <c r="N32" s="24"/>
      <c r="O32" s="24"/>
      <c r="P32" s="24"/>
      <c r="Q32" s="24"/>
      <c r="R32" s="24"/>
      <c r="S32" s="24"/>
      <c r="T32" s="24"/>
      <c r="U32" s="24"/>
      <c r="V32" s="24"/>
    </row>
    <row r="33" spans="2:3">
      <c r="B33" s="24"/>
      <c r="C33" s="91" t="s">
        <v>2790</v>
      </c>
    </row>
    <row r="34" spans="2:3">
      <c r="B34" s="24"/>
      <c r="C34" s="24"/>
    </row>
    <row r="35" spans="2:3" ht="18">
      <c r="C35" s="25" t="s">
        <v>737</v>
      </c>
    </row>
    <row r="37" spans="2:3">
      <c r="C37" s="1" t="s">
        <v>2791</v>
      </c>
    </row>
    <row r="56" spans="3:18">
      <c r="C56" s="504"/>
      <c r="D56" s="1155">
        <v>2024</v>
      </c>
      <c r="E56" s="1156"/>
      <c r="F56" s="1156"/>
      <c r="G56" s="1156"/>
      <c r="H56" s="1156"/>
      <c r="I56" s="1157"/>
      <c r="J56" s="1156">
        <v>2025</v>
      </c>
      <c r="K56" s="1156"/>
      <c r="L56" s="1156"/>
      <c r="M56" s="1156"/>
      <c r="N56" s="1156"/>
      <c r="O56" s="1158" t="s">
        <v>2792</v>
      </c>
      <c r="P56" s="1158" t="s">
        <v>2793</v>
      </c>
      <c r="Q56" s="1158" t="s">
        <v>2794</v>
      </c>
      <c r="R56" s="1158" t="s">
        <v>2795</v>
      </c>
    </row>
    <row r="57" spans="3:18">
      <c r="C57" s="504"/>
      <c r="D57" s="505" t="s">
        <v>574</v>
      </c>
      <c r="E57" s="506" t="s">
        <v>575</v>
      </c>
      <c r="F57" s="506" t="s">
        <v>576</v>
      </c>
      <c r="G57" s="506" t="s">
        <v>577</v>
      </c>
      <c r="H57" s="506" t="s">
        <v>578</v>
      </c>
      <c r="I57" s="506" t="s">
        <v>579</v>
      </c>
      <c r="J57" s="506" t="s">
        <v>581</v>
      </c>
      <c r="K57" s="506" t="s">
        <v>582</v>
      </c>
      <c r="L57" s="506" t="s">
        <v>583</v>
      </c>
      <c r="M57" s="506" t="s">
        <v>584</v>
      </c>
      <c r="N57" s="507" t="s">
        <v>585</v>
      </c>
      <c r="O57" s="1159"/>
      <c r="P57" s="1159"/>
      <c r="Q57" s="1160"/>
      <c r="R57" s="1159"/>
    </row>
    <row r="58" spans="3:18">
      <c r="C58" s="508" t="s">
        <v>2772</v>
      </c>
      <c r="D58" s="504">
        <v>800</v>
      </c>
      <c r="E58" s="504"/>
      <c r="F58" s="504"/>
      <c r="G58" s="504"/>
      <c r="H58" s="504"/>
      <c r="I58" s="504"/>
      <c r="J58" s="504"/>
      <c r="K58" s="504">
        <v>500</v>
      </c>
      <c r="L58" s="504"/>
      <c r="M58" s="504"/>
      <c r="N58" s="504"/>
      <c r="O58" s="509">
        <v>1300</v>
      </c>
      <c r="P58" s="510">
        <v>1.3</v>
      </c>
      <c r="Q58" s="511">
        <v>0.9</v>
      </c>
      <c r="R58" s="512">
        <f>P58*Q58</f>
        <v>1.1700000000000002</v>
      </c>
    </row>
    <row r="59" spans="3:18">
      <c r="C59" s="513" t="s">
        <v>2770</v>
      </c>
      <c r="D59" s="504">
        <v>10000</v>
      </c>
      <c r="E59" s="504">
        <v>3000</v>
      </c>
      <c r="F59" s="504">
        <v>1000</v>
      </c>
      <c r="G59" s="504" t="s">
        <v>802</v>
      </c>
      <c r="H59" s="504" t="s">
        <v>802</v>
      </c>
      <c r="I59" s="504" t="s">
        <v>802</v>
      </c>
      <c r="J59" s="504" t="s">
        <v>802</v>
      </c>
      <c r="K59" s="504">
        <v>6000</v>
      </c>
      <c r="L59" s="504">
        <v>6000</v>
      </c>
      <c r="M59" s="504">
        <v>10000</v>
      </c>
      <c r="N59" s="504">
        <v>11000</v>
      </c>
      <c r="O59" s="509">
        <v>47000</v>
      </c>
      <c r="P59" s="510">
        <v>47</v>
      </c>
      <c r="Q59" s="510">
        <v>0.13300000000000001</v>
      </c>
      <c r="R59" s="512">
        <f t="shared" ref="R59:R63" si="4">P59*Q59</f>
        <v>6.2510000000000003</v>
      </c>
    </row>
    <row r="60" spans="3:18">
      <c r="C60" s="513" t="s">
        <v>2796</v>
      </c>
      <c r="D60" s="504">
        <v>1000</v>
      </c>
      <c r="E60" s="504">
        <v>500</v>
      </c>
      <c r="F60" s="504">
        <v>10000</v>
      </c>
      <c r="G60" s="504" t="s">
        <v>802</v>
      </c>
      <c r="H60" s="504" t="s">
        <v>802</v>
      </c>
      <c r="I60" s="504" t="s">
        <v>802</v>
      </c>
      <c r="J60" s="504" t="s">
        <v>802</v>
      </c>
      <c r="K60" s="504">
        <v>11000</v>
      </c>
      <c r="L60" s="504" t="s">
        <v>802</v>
      </c>
      <c r="M60" s="504">
        <v>16000</v>
      </c>
      <c r="N60" s="504" t="s">
        <v>802</v>
      </c>
      <c r="O60" s="509">
        <v>38500</v>
      </c>
      <c r="P60" s="510">
        <v>38.5</v>
      </c>
      <c r="Q60" s="510">
        <v>0.9</v>
      </c>
      <c r="R60" s="512">
        <f t="shared" si="4"/>
        <v>34.65</v>
      </c>
    </row>
    <row r="61" spans="3:18">
      <c r="C61" s="513" t="s">
        <v>2797</v>
      </c>
      <c r="D61" s="504">
        <v>22000</v>
      </c>
      <c r="E61" s="504">
        <v>25000</v>
      </c>
      <c r="F61" s="504">
        <v>90000</v>
      </c>
      <c r="G61" s="504">
        <v>34000</v>
      </c>
      <c r="H61" s="504">
        <v>1500</v>
      </c>
      <c r="I61" s="504">
        <v>17000</v>
      </c>
      <c r="J61" s="504" t="s">
        <v>802</v>
      </c>
      <c r="K61" s="504">
        <v>22000</v>
      </c>
      <c r="L61" s="504" t="s">
        <v>802</v>
      </c>
      <c r="M61" s="504">
        <v>20000</v>
      </c>
      <c r="N61" s="504">
        <v>18000</v>
      </c>
      <c r="O61" s="509">
        <v>249500</v>
      </c>
      <c r="P61" s="510">
        <v>249.5</v>
      </c>
      <c r="Q61" s="510">
        <v>0.72099999999999997</v>
      </c>
      <c r="R61" s="512">
        <f t="shared" si="4"/>
        <v>179.8895</v>
      </c>
    </row>
    <row r="62" spans="3:18">
      <c r="C62" s="513" t="s">
        <v>2798</v>
      </c>
      <c r="D62" s="504">
        <v>12800</v>
      </c>
      <c r="E62" s="504" t="s">
        <v>802</v>
      </c>
      <c r="F62" s="504" t="s">
        <v>802</v>
      </c>
      <c r="G62" s="504" t="s">
        <v>802</v>
      </c>
      <c r="H62" s="504" t="s">
        <v>802</v>
      </c>
      <c r="I62" s="504" t="s">
        <v>802</v>
      </c>
      <c r="J62" s="504" t="s">
        <v>802</v>
      </c>
      <c r="K62" s="504">
        <v>41000</v>
      </c>
      <c r="L62" s="504" t="s">
        <v>802</v>
      </c>
      <c r="M62" s="504" t="s">
        <v>802</v>
      </c>
      <c r="N62" s="504" t="s">
        <v>802</v>
      </c>
      <c r="O62" s="509">
        <v>53800</v>
      </c>
      <c r="P62" s="510">
        <v>53.8</v>
      </c>
      <c r="Q62" s="510">
        <v>0.9</v>
      </c>
      <c r="R62" s="512">
        <f t="shared" si="4"/>
        <v>48.42</v>
      </c>
    </row>
    <row r="63" spans="3:18">
      <c r="C63" s="513" t="s">
        <v>2799</v>
      </c>
      <c r="D63" s="504">
        <v>22000</v>
      </c>
      <c r="E63" s="504">
        <v>16000</v>
      </c>
      <c r="F63" s="504">
        <v>16000</v>
      </c>
      <c r="G63" s="504">
        <v>23000</v>
      </c>
      <c r="H63" s="504" t="s">
        <v>802</v>
      </c>
      <c r="I63" s="504">
        <v>35000</v>
      </c>
      <c r="J63" s="504">
        <v>16000</v>
      </c>
      <c r="K63" s="504">
        <v>14000</v>
      </c>
      <c r="L63" s="504">
        <v>11000</v>
      </c>
      <c r="M63" s="504">
        <v>11000</v>
      </c>
      <c r="N63" s="504">
        <v>11000</v>
      </c>
      <c r="O63" s="509">
        <v>175000</v>
      </c>
      <c r="P63" s="510">
        <v>175</v>
      </c>
      <c r="Q63" s="510">
        <v>0.9</v>
      </c>
      <c r="R63" s="512">
        <f t="shared" si="4"/>
        <v>157.5</v>
      </c>
    </row>
    <row r="64" spans="3:18">
      <c r="C64" s="514" t="s">
        <v>2242</v>
      </c>
      <c r="D64" s="507">
        <v>68600</v>
      </c>
      <c r="E64" s="507">
        <v>44500</v>
      </c>
      <c r="F64" s="507">
        <v>117000</v>
      </c>
      <c r="G64" s="507">
        <v>57000</v>
      </c>
      <c r="H64" s="507">
        <v>1500</v>
      </c>
      <c r="I64" s="507">
        <v>52000</v>
      </c>
      <c r="J64" s="507">
        <v>16000</v>
      </c>
      <c r="K64" s="507">
        <v>94500</v>
      </c>
      <c r="L64" s="507">
        <v>17000</v>
      </c>
      <c r="M64" s="507">
        <v>57000</v>
      </c>
      <c r="N64" s="507">
        <v>40000</v>
      </c>
      <c r="O64" s="505">
        <v>565100</v>
      </c>
      <c r="P64" s="506">
        <v>565.1</v>
      </c>
      <c r="Q64" s="506" t="s">
        <v>802</v>
      </c>
      <c r="R64" s="506">
        <v>427.88</v>
      </c>
    </row>
  </sheetData>
  <mergeCells count="7">
    <mergeCell ref="G4:S6"/>
    <mergeCell ref="D56:I56"/>
    <mergeCell ref="J56:N56"/>
    <mergeCell ref="O56:O57"/>
    <mergeCell ref="P56:P57"/>
    <mergeCell ref="Q56:Q57"/>
    <mergeCell ref="R56:R57"/>
  </mergeCells>
  <conditionalFormatting sqref="C16:E23 H16:H23">
    <cfRule type="cellIs" dxfId="9" priority="1" operator="equal">
      <formula>"[select]"</formula>
    </cfRule>
    <cfRule type="cellIs" dxfId="8" priority="2" operator="equal">
      <formula>""</formula>
    </cfRule>
  </conditionalFormatting>
  <conditionalFormatting sqref="D9:E9">
    <cfRule type="cellIs" dxfId="7" priority="13" operator="equal">
      <formula>"[select]"</formula>
    </cfRule>
    <cfRule type="cellIs" dxfId="6" priority="14" operator="equal">
      <formula>""</formula>
    </cfRule>
  </conditionalFormatting>
  <conditionalFormatting sqref="D11:E11">
    <cfRule type="cellIs" dxfId="5" priority="11" operator="equal">
      <formula>"[select]"</formula>
    </cfRule>
    <cfRule type="cellIs" dxfId="4" priority="12" operator="equal">
      <formula>""</formula>
    </cfRule>
  </conditionalFormatting>
  <conditionalFormatting sqref="H9">
    <cfRule type="cellIs" dxfId="3" priority="17" operator="equal">
      <formula>"[select]"</formula>
    </cfRule>
    <cfRule type="cellIs" dxfId="2" priority="18" operator="equal">
      <formula>""</formula>
    </cfRule>
  </conditionalFormatting>
  <conditionalFormatting sqref="H11">
    <cfRule type="cellIs" dxfId="1" priority="15" operator="equal">
      <formula>"[select]"</formula>
    </cfRule>
    <cfRule type="cellIs" dxfId="0" priority="16" operator="equal">
      <formula>""</formula>
    </cfRule>
  </conditionalFormatting>
  <dataValidations count="7">
    <dataValidation type="list" allowBlank="1" showInputMessage="1" sqref="H10" xr:uid="{00000000-0002-0000-2900-000000000000}">
      <formula1>"[select],tonnes,m3"</formula1>
    </dataValidation>
    <dataValidation type="list" allowBlank="1" showInputMessage="1" sqref="E9 E11" xr:uid="{00000000-0002-0000-2900-000001000000}">
      <formula1>"[select],Unspecified,Municipal,Industrial,Construction"</formula1>
    </dataValidation>
    <dataValidation type="list" allowBlank="1" showInputMessage="1" sqref="D9 D11 D16:D23" xr:uid="{197ECFDE-3720-4794-AB46-293655EE79D3}">
      <formula1>"[select],On-site,Off-site"</formula1>
    </dataValidation>
    <dataValidation type="list" allowBlank="1" showInputMessage="1" sqref="H11 H9" xr:uid="{FB9B9279-3185-462C-9245-59F48F36C3F3}">
      <formula1>"[select],kg,Tonne,m³"</formula1>
    </dataValidation>
    <dataValidation type="list" allowBlank="1" showInputMessage="1" sqref="C16:C23" xr:uid="{B79849A9-98E8-4D7B-9025-21357B93BBDA}">
      <formula1>"[select],Destruction (includes Incineration),Landfill,Long term waste storage (&gt;12 months),Underground Injection/Deep Well Injection,Sewage Facility,Treatment,Recycling,Reuse,Composting or Bioremediation,Other (please specify)"</formula1>
    </dataValidation>
    <dataValidation type="list" allowBlank="1" showInputMessage="1" sqref="H16:H23" xr:uid="{A214FC46-A618-45DC-BFDE-45A1A37A7106}">
      <formula1>"[select],tonnes,kg,m3,kL,L"</formula1>
    </dataValidation>
    <dataValidation type="list" allowBlank="1" showInputMessage="1" sqref="E16:E23" xr:uid="{8A9628EA-47C0-4812-84EE-054AC7ED6D3C}">
      <formula1>"[select],Unspecified,Ash,Produced Formation Water,Timber,Tyres (for structural use),Tyres (for non-structural use),Sludge/solids,Waste water,Waste oil &amp; grease"</formula1>
    </dataValidation>
  </dataValidations>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9">
    <pageSetUpPr fitToPage="1"/>
  </sheetPr>
  <dimension ref="A3:T30"/>
  <sheetViews>
    <sheetView zoomScale="85" zoomScaleNormal="85" workbookViewId="0">
      <selection activeCell="C3" sqref="C3"/>
    </sheetView>
  </sheetViews>
  <sheetFormatPr defaultColWidth="9.28515625" defaultRowHeight="15"/>
  <cols>
    <col min="1" max="1" width="2.7109375" style="130" customWidth="1"/>
    <col min="2" max="2" width="2.7109375" style="1" customWidth="1"/>
    <col min="3" max="3" width="40.7109375" style="1" customWidth="1"/>
    <col min="4" max="4" width="2.42578125" style="1" customWidth="1"/>
    <col min="5" max="16" width="13.5703125" style="1" customWidth="1"/>
    <col min="17" max="17" width="2.5703125" style="1" customWidth="1"/>
    <col min="18" max="19" width="13.7109375" style="1" customWidth="1"/>
    <col min="20" max="21" width="2.7109375" style="1" customWidth="1"/>
    <col min="22" max="16384" width="9.28515625" style="1"/>
  </cols>
  <sheetData>
    <row r="3" spans="1:20" ht="23.25">
      <c r="B3" s="15"/>
      <c r="C3" s="16" t="s">
        <v>9</v>
      </c>
      <c r="D3" s="16"/>
      <c r="E3" s="162" t="s">
        <v>2800</v>
      </c>
      <c r="F3" s="17"/>
      <c r="G3" s="18"/>
      <c r="H3" s="18"/>
      <c r="I3" s="18"/>
      <c r="J3" s="18"/>
      <c r="K3" s="18"/>
      <c r="L3" s="17"/>
      <c r="M3" s="17"/>
      <c r="N3" s="17"/>
      <c r="O3" s="17"/>
      <c r="P3" s="17"/>
      <c r="Q3" s="17"/>
      <c r="R3" s="17"/>
      <c r="S3" s="17"/>
      <c r="T3" s="19"/>
    </row>
    <row r="4" spans="1:20" ht="23.25">
      <c r="B4" s="15"/>
      <c r="C4" s="16" t="s">
        <v>11</v>
      </c>
      <c r="D4" s="16"/>
      <c r="E4" s="18" t="s">
        <v>2801</v>
      </c>
      <c r="F4" s="17"/>
      <c r="G4" s="18"/>
      <c r="H4" s="18"/>
      <c r="I4" s="18"/>
      <c r="J4" s="18"/>
      <c r="K4" s="18"/>
      <c r="L4" s="17"/>
      <c r="M4" s="17"/>
      <c r="N4" s="17"/>
      <c r="O4" s="17"/>
      <c r="P4" s="17"/>
      <c r="Q4" s="17"/>
      <c r="R4" s="17"/>
      <c r="S4" s="17"/>
      <c r="T4" s="19"/>
    </row>
    <row r="5" spans="1:20">
      <c r="B5" s="15"/>
      <c r="C5" s="17"/>
      <c r="D5" s="17"/>
      <c r="E5" s="18" t="s">
        <v>2802</v>
      </c>
      <c r="F5" s="17"/>
      <c r="G5" s="18"/>
      <c r="H5" s="18"/>
      <c r="I5" s="18"/>
      <c r="J5" s="18"/>
      <c r="K5" s="18"/>
      <c r="L5" s="17"/>
      <c r="M5" s="17"/>
      <c r="N5" s="17"/>
      <c r="O5" s="17"/>
      <c r="P5" s="17"/>
      <c r="Q5" s="17"/>
      <c r="R5" s="17"/>
      <c r="S5" s="17"/>
      <c r="T5" s="19"/>
    </row>
    <row r="6" spans="1:20" ht="23.25">
      <c r="B6" s="15"/>
      <c r="C6" s="20" t="s">
        <v>49</v>
      </c>
      <c r="D6" s="20"/>
      <c r="E6" s="18"/>
      <c r="F6" s="17"/>
      <c r="G6" s="17"/>
      <c r="H6" s="17"/>
      <c r="I6" s="18"/>
      <c r="J6" s="17"/>
      <c r="K6" s="18"/>
      <c r="L6" s="17"/>
      <c r="M6" s="17"/>
      <c r="N6" s="17"/>
      <c r="O6" s="17"/>
      <c r="P6" s="17"/>
      <c r="Q6" s="17"/>
      <c r="R6" s="17"/>
      <c r="S6" s="17"/>
      <c r="T6" s="19"/>
    </row>
    <row r="7" spans="1:20">
      <c r="B7" s="15"/>
      <c r="C7" s="18"/>
      <c r="D7" s="18"/>
      <c r="E7" s="17"/>
      <c r="F7" s="17"/>
      <c r="G7" s="17"/>
      <c r="H7" s="17"/>
      <c r="I7" s="18"/>
      <c r="J7" s="17"/>
      <c r="K7" s="18"/>
      <c r="L7" s="17"/>
      <c r="M7" s="17"/>
      <c r="N7" s="17"/>
      <c r="O7" s="17"/>
      <c r="P7" s="17"/>
      <c r="Q7" s="17"/>
      <c r="R7" s="17"/>
      <c r="S7" s="17"/>
      <c r="T7" s="19"/>
    </row>
    <row r="8" spans="1:20" ht="18">
      <c r="B8" s="15"/>
      <c r="C8" s="93" t="s">
        <v>461</v>
      </c>
      <c r="D8" s="93"/>
      <c r="E8" s="17"/>
      <c r="F8" s="17"/>
      <c r="G8" s="17"/>
      <c r="H8" s="17"/>
      <c r="I8" s="18"/>
      <c r="J8" s="17"/>
      <c r="K8" s="18"/>
      <c r="L8" s="17"/>
      <c r="M8" s="17"/>
      <c r="N8" s="17"/>
      <c r="O8" s="17"/>
      <c r="P8" s="17"/>
      <c r="Q8" s="17"/>
      <c r="R8" s="17"/>
      <c r="S8" s="17"/>
      <c r="T8" s="19"/>
    </row>
    <row r="9" spans="1:20">
      <c r="B9" s="15"/>
      <c r="C9" s="18"/>
      <c r="D9" s="18"/>
      <c r="E9" s="17"/>
      <c r="F9" s="17"/>
      <c r="G9" s="17"/>
      <c r="H9" s="17"/>
      <c r="I9" s="18"/>
      <c r="J9" s="17"/>
      <c r="K9" s="18"/>
      <c r="L9" s="17"/>
      <c r="M9" s="17"/>
      <c r="N9" s="17"/>
      <c r="O9" s="17"/>
      <c r="P9" s="17"/>
      <c r="Q9" s="17"/>
      <c r="R9" s="17"/>
      <c r="S9" s="17"/>
      <c r="T9" s="19"/>
    </row>
    <row r="10" spans="1:20">
      <c r="A10" s="786" t="s">
        <v>802</v>
      </c>
      <c r="B10" s="787" t="s">
        <v>802</v>
      </c>
      <c r="C10" s="359" t="s">
        <v>703</v>
      </c>
      <c r="D10" s="751" t="s">
        <v>802</v>
      </c>
      <c r="E10" s="816" t="s">
        <v>574</v>
      </c>
      <c r="F10" s="817" t="s">
        <v>575</v>
      </c>
      <c r="G10" s="817" t="s">
        <v>576</v>
      </c>
      <c r="H10" s="817" t="s">
        <v>577</v>
      </c>
      <c r="I10" s="817" t="s">
        <v>578</v>
      </c>
      <c r="J10" s="817" t="s">
        <v>579</v>
      </c>
      <c r="K10" s="817" t="s">
        <v>580</v>
      </c>
      <c r="L10" s="817" t="s">
        <v>581</v>
      </c>
      <c r="M10" s="817" t="s">
        <v>582</v>
      </c>
      <c r="N10" s="817" t="s">
        <v>583</v>
      </c>
      <c r="O10" s="817" t="s">
        <v>584</v>
      </c>
      <c r="P10" s="817" t="s">
        <v>585</v>
      </c>
      <c r="Q10" s="357" t="s">
        <v>802</v>
      </c>
      <c r="R10" s="349" t="s">
        <v>2036</v>
      </c>
      <c r="S10" s="818" t="s">
        <v>2037</v>
      </c>
      <c r="T10" s="791" t="s">
        <v>802</v>
      </c>
    </row>
    <row r="11" spans="1:20">
      <c r="A11" s="786" t="s">
        <v>802</v>
      </c>
      <c r="B11" s="787" t="s">
        <v>802</v>
      </c>
      <c r="C11" s="819" t="s">
        <v>2803</v>
      </c>
      <c r="D11" s="751" t="s">
        <v>802</v>
      </c>
      <c r="E11" s="357" t="s">
        <v>802</v>
      </c>
      <c r="F11" s="357" t="s">
        <v>802</v>
      </c>
      <c r="G11" s="357" t="s">
        <v>802</v>
      </c>
      <c r="H11" s="357" t="s">
        <v>802</v>
      </c>
      <c r="I11" s="751" t="s">
        <v>802</v>
      </c>
      <c r="J11" s="357" t="s">
        <v>802</v>
      </c>
      <c r="K11" s="751" t="s">
        <v>802</v>
      </c>
      <c r="L11" s="357" t="s">
        <v>802</v>
      </c>
      <c r="M11" s="357" t="s">
        <v>802</v>
      </c>
      <c r="N11" s="357" t="s">
        <v>802</v>
      </c>
      <c r="O11" s="357" t="s">
        <v>802</v>
      </c>
      <c r="P11" s="357" t="s">
        <v>802</v>
      </c>
      <c r="Q11" s="357" t="s">
        <v>802</v>
      </c>
      <c r="R11" s="357" t="s">
        <v>802</v>
      </c>
      <c r="S11" s="357" t="s">
        <v>802</v>
      </c>
      <c r="T11" s="791" t="s">
        <v>802</v>
      </c>
    </row>
    <row r="12" spans="1:20">
      <c r="A12" s="786" t="s">
        <v>802</v>
      </c>
      <c r="B12" s="787" t="s">
        <v>802</v>
      </c>
      <c r="C12" s="354" t="s">
        <v>2804</v>
      </c>
      <c r="D12" s="751" t="s">
        <v>802</v>
      </c>
      <c r="E12" s="820">
        <v>4917633</v>
      </c>
      <c r="F12" s="821">
        <v>4431935</v>
      </c>
      <c r="G12" s="821">
        <v>4670854</v>
      </c>
      <c r="H12" s="821">
        <v>4782152</v>
      </c>
      <c r="I12" s="821">
        <v>4486109</v>
      </c>
      <c r="J12" s="821">
        <v>4545839</v>
      </c>
      <c r="K12" s="821">
        <v>4449098</v>
      </c>
      <c r="L12" s="821">
        <v>3879472</v>
      </c>
      <c r="M12" s="821">
        <v>4120412</v>
      </c>
      <c r="N12" s="821">
        <v>4449922</v>
      </c>
      <c r="O12" s="821">
        <v>3329958</v>
      </c>
      <c r="P12" s="821">
        <v>4470398</v>
      </c>
      <c r="Q12" s="357" t="s">
        <v>802</v>
      </c>
      <c r="R12" s="749">
        <v>50936468.649999999</v>
      </c>
      <c r="S12" s="747">
        <f>SUM(E12:P12)</f>
        <v>52533782</v>
      </c>
      <c r="T12" s="791" t="s">
        <v>802</v>
      </c>
    </row>
    <row r="13" spans="1:20">
      <c r="A13" s="786" t="s">
        <v>802</v>
      </c>
      <c r="B13" s="787" t="s">
        <v>802</v>
      </c>
      <c r="C13" s="819" t="s">
        <v>663</v>
      </c>
      <c r="D13" s="751" t="s">
        <v>802</v>
      </c>
      <c r="E13" s="822">
        <f>E12</f>
        <v>4917633</v>
      </c>
      <c r="F13" s="822">
        <f t="shared" ref="F13:P13" si="0">F12</f>
        <v>4431935</v>
      </c>
      <c r="G13" s="822">
        <f t="shared" si="0"/>
        <v>4670854</v>
      </c>
      <c r="H13" s="822">
        <f t="shared" si="0"/>
        <v>4782152</v>
      </c>
      <c r="I13" s="822">
        <f t="shared" si="0"/>
        <v>4486109</v>
      </c>
      <c r="J13" s="822">
        <f t="shared" si="0"/>
        <v>4545839</v>
      </c>
      <c r="K13" s="822">
        <f t="shared" si="0"/>
        <v>4449098</v>
      </c>
      <c r="L13" s="822">
        <f t="shared" si="0"/>
        <v>3879472</v>
      </c>
      <c r="M13" s="822">
        <f t="shared" si="0"/>
        <v>4120412</v>
      </c>
      <c r="N13" s="822">
        <f t="shared" si="0"/>
        <v>4449922</v>
      </c>
      <c r="O13" s="822">
        <f t="shared" si="0"/>
        <v>3329958</v>
      </c>
      <c r="P13" s="822">
        <f t="shared" si="0"/>
        <v>4470398</v>
      </c>
      <c r="Q13" s="357" t="s">
        <v>802</v>
      </c>
      <c r="R13" s="742">
        <v>50936468.649999999</v>
      </c>
      <c r="S13" s="747">
        <f>S12</f>
        <v>52533782</v>
      </c>
      <c r="T13" s="791" t="s">
        <v>802</v>
      </c>
    </row>
    <row r="14" spans="1:20">
      <c r="A14" s="786" t="s">
        <v>802</v>
      </c>
      <c r="B14" s="787" t="s">
        <v>802</v>
      </c>
      <c r="C14" s="751" t="s">
        <v>802</v>
      </c>
      <c r="D14" s="751" t="s">
        <v>802</v>
      </c>
      <c r="E14" s="357" t="s">
        <v>802</v>
      </c>
      <c r="F14" s="357" t="s">
        <v>802</v>
      </c>
      <c r="G14" s="357" t="s">
        <v>802</v>
      </c>
      <c r="H14" s="357" t="s">
        <v>802</v>
      </c>
      <c r="I14" s="751" t="s">
        <v>802</v>
      </c>
      <c r="J14" s="357" t="s">
        <v>802</v>
      </c>
      <c r="K14" s="751" t="s">
        <v>802</v>
      </c>
      <c r="L14" s="357" t="s">
        <v>802</v>
      </c>
      <c r="M14" s="357" t="s">
        <v>802</v>
      </c>
      <c r="N14" s="357" t="s">
        <v>802</v>
      </c>
      <c r="O14" s="357" t="s">
        <v>802</v>
      </c>
      <c r="P14" s="357" t="s">
        <v>802</v>
      </c>
      <c r="Q14" s="357" t="s">
        <v>802</v>
      </c>
      <c r="R14" s="357" t="s">
        <v>802</v>
      </c>
      <c r="S14" s="357" t="s">
        <v>802</v>
      </c>
      <c r="T14" s="791" t="s">
        <v>802</v>
      </c>
    </row>
    <row r="15" spans="1:20">
      <c r="A15" s="786" t="s">
        <v>802</v>
      </c>
      <c r="B15" s="787" t="s">
        <v>802</v>
      </c>
      <c r="C15" s="349" t="s">
        <v>2805</v>
      </c>
      <c r="D15" s="751" t="s">
        <v>802</v>
      </c>
      <c r="E15" s="820">
        <v>230800</v>
      </c>
      <c r="F15" s="733" t="s">
        <v>802</v>
      </c>
      <c r="G15" s="733" t="s">
        <v>802</v>
      </c>
      <c r="H15" s="733" t="s">
        <v>802</v>
      </c>
      <c r="I15" s="733" t="s">
        <v>802</v>
      </c>
      <c r="J15" s="733" t="s">
        <v>802</v>
      </c>
      <c r="K15" s="733" t="s">
        <v>802</v>
      </c>
      <c r="L15" s="733" t="s">
        <v>802</v>
      </c>
      <c r="M15" s="733" t="s">
        <v>802</v>
      </c>
      <c r="N15" s="733" t="s">
        <v>802</v>
      </c>
      <c r="O15" s="733" t="s">
        <v>802</v>
      </c>
      <c r="P15" s="733" t="s">
        <v>802</v>
      </c>
      <c r="Q15" s="357" t="s">
        <v>802</v>
      </c>
      <c r="R15" s="749">
        <v>400850</v>
      </c>
      <c r="S15" s="747">
        <f>E15</f>
        <v>230800</v>
      </c>
      <c r="T15" s="791" t="s">
        <v>802</v>
      </c>
    </row>
    <row r="16" spans="1:20">
      <c r="A16" s="786" t="s">
        <v>802</v>
      </c>
      <c r="B16" s="787" t="s">
        <v>802</v>
      </c>
      <c r="C16" s="354" t="s">
        <v>2806</v>
      </c>
      <c r="D16" s="751" t="s">
        <v>802</v>
      </c>
      <c r="E16" s="741" t="s">
        <v>802</v>
      </c>
      <c r="F16" s="322" t="s">
        <v>802</v>
      </c>
      <c r="G16" s="322" t="s">
        <v>802</v>
      </c>
      <c r="H16" s="322" t="s">
        <v>802</v>
      </c>
      <c r="I16" s="322" t="s">
        <v>802</v>
      </c>
      <c r="J16" s="322" t="s">
        <v>802</v>
      </c>
      <c r="K16" s="322" t="s">
        <v>802</v>
      </c>
      <c r="L16" s="322" t="s">
        <v>802</v>
      </c>
      <c r="M16" s="322" t="s">
        <v>802</v>
      </c>
      <c r="N16" s="322" t="s">
        <v>802</v>
      </c>
      <c r="O16" s="322" t="s">
        <v>802</v>
      </c>
      <c r="P16" s="823">
        <v>474905</v>
      </c>
      <c r="Q16" s="357" t="s">
        <v>802</v>
      </c>
      <c r="R16" s="742">
        <v>230800</v>
      </c>
      <c r="S16" s="738">
        <f>P16</f>
        <v>474905</v>
      </c>
      <c r="T16" s="791" t="s">
        <v>802</v>
      </c>
    </row>
    <row r="17" spans="1:20">
      <c r="A17" s="786" t="s">
        <v>802</v>
      </c>
      <c r="B17" s="787" t="s">
        <v>802</v>
      </c>
      <c r="C17" s="819" t="s">
        <v>2807</v>
      </c>
      <c r="D17" s="751" t="s">
        <v>802</v>
      </c>
      <c r="E17" s="822">
        <v>-230800</v>
      </c>
      <c r="F17" s="829">
        <v>0</v>
      </c>
      <c r="G17" s="829">
        <v>0</v>
      </c>
      <c r="H17" s="829">
        <v>0</v>
      </c>
      <c r="I17" s="829">
        <v>0</v>
      </c>
      <c r="J17" s="829">
        <v>0</v>
      </c>
      <c r="K17" s="829">
        <v>0</v>
      </c>
      <c r="L17" s="829">
        <v>0</v>
      </c>
      <c r="M17" s="829">
        <v>0</v>
      </c>
      <c r="N17" s="829">
        <v>0</v>
      </c>
      <c r="O17" s="829">
        <v>0</v>
      </c>
      <c r="P17" s="738">
        <v>474905</v>
      </c>
      <c r="Q17" s="357" t="s">
        <v>802</v>
      </c>
      <c r="R17" s="742">
        <v>-170050</v>
      </c>
      <c r="S17" s="738">
        <f>S16-S15</f>
        <v>244105</v>
      </c>
      <c r="T17" s="791" t="s">
        <v>802</v>
      </c>
    </row>
    <row r="18" spans="1:20">
      <c r="A18" s="786" t="s">
        <v>802</v>
      </c>
      <c r="B18" s="787" t="s">
        <v>802</v>
      </c>
      <c r="C18" s="751" t="s">
        <v>802</v>
      </c>
      <c r="D18" s="751" t="s">
        <v>802</v>
      </c>
      <c r="E18" s="357" t="s">
        <v>802</v>
      </c>
      <c r="F18" s="357" t="s">
        <v>802</v>
      </c>
      <c r="G18" s="357" t="s">
        <v>802</v>
      </c>
      <c r="H18" s="357" t="s">
        <v>802</v>
      </c>
      <c r="I18" s="751" t="s">
        <v>802</v>
      </c>
      <c r="J18" s="357" t="s">
        <v>802</v>
      </c>
      <c r="K18" s="751" t="s">
        <v>802</v>
      </c>
      <c r="L18" s="357" t="s">
        <v>802</v>
      </c>
      <c r="M18" s="357" t="s">
        <v>802</v>
      </c>
      <c r="N18" s="357" t="s">
        <v>802</v>
      </c>
      <c r="O18" s="357" t="s">
        <v>802</v>
      </c>
      <c r="P18" s="357" t="s">
        <v>802</v>
      </c>
      <c r="Q18" s="357" t="s">
        <v>802</v>
      </c>
      <c r="R18" s="357" t="s">
        <v>802</v>
      </c>
      <c r="S18" s="357" t="s">
        <v>802</v>
      </c>
      <c r="T18" s="791" t="s">
        <v>802</v>
      </c>
    </row>
    <row r="19" spans="1:20">
      <c r="A19" s="786" t="s">
        <v>802</v>
      </c>
      <c r="B19" s="787" t="s">
        <v>802</v>
      </c>
      <c r="C19" s="824" t="s">
        <v>2808</v>
      </c>
      <c r="D19" s="751" t="s">
        <v>802</v>
      </c>
      <c r="E19" s="357" t="s">
        <v>802</v>
      </c>
      <c r="F19" s="357" t="s">
        <v>802</v>
      </c>
      <c r="G19" s="357" t="s">
        <v>802</v>
      </c>
      <c r="H19" s="357" t="s">
        <v>802</v>
      </c>
      <c r="I19" s="751" t="s">
        <v>802</v>
      </c>
      <c r="J19" s="357" t="s">
        <v>802</v>
      </c>
      <c r="K19" s="751" t="s">
        <v>802</v>
      </c>
      <c r="L19" s="357" t="s">
        <v>802</v>
      </c>
      <c r="M19" s="357" t="s">
        <v>802</v>
      </c>
      <c r="N19" s="357" t="s">
        <v>802</v>
      </c>
      <c r="O19" s="357" t="s">
        <v>802</v>
      </c>
      <c r="P19" s="357" t="s">
        <v>802</v>
      </c>
      <c r="Q19" s="357" t="s">
        <v>802</v>
      </c>
      <c r="R19" s="357" t="s">
        <v>802</v>
      </c>
      <c r="S19" s="357" t="s">
        <v>802</v>
      </c>
      <c r="T19" s="791" t="s">
        <v>802</v>
      </c>
    </row>
    <row r="20" spans="1:20">
      <c r="A20" s="786" t="s">
        <v>802</v>
      </c>
      <c r="B20" s="787" t="s">
        <v>802</v>
      </c>
      <c r="C20" s="354" t="s">
        <v>2809</v>
      </c>
      <c r="D20" s="751" t="s">
        <v>802</v>
      </c>
      <c r="E20" s="820">
        <v>4703488</v>
      </c>
      <c r="F20" s="821">
        <v>4595935</v>
      </c>
      <c r="G20" s="821">
        <v>4440154</v>
      </c>
      <c r="H20" s="821">
        <v>4865452</v>
      </c>
      <c r="I20" s="821">
        <v>4522209</v>
      </c>
      <c r="J20" s="821">
        <v>4487339</v>
      </c>
      <c r="K20" s="821">
        <v>4353298</v>
      </c>
      <c r="L20" s="821">
        <v>3825272</v>
      </c>
      <c r="M20" s="821">
        <v>4149112</v>
      </c>
      <c r="N20" s="821">
        <v>4485522</v>
      </c>
      <c r="O20" s="821">
        <v>3486358</v>
      </c>
      <c r="P20" s="821">
        <v>4353298</v>
      </c>
      <c r="Q20" s="357" t="s">
        <v>802</v>
      </c>
      <c r="R20" s="749">
        <v>50359014.600000001</v>
      </c>
      <c r="S20" s="747">
        <f>SUM(E20:P20)</f>
        <v>52267437</v>
      </c>
      <c r="T20" s="791" t="s">
        <v>802</v>
      </c>
    </row>
    <row r="21" spans="1:20">
      <c r="A21" s="786" t="s">
        <v>802</v>
      </c>
      <c r="B21" s="787" t="s">
        <v>802</v>
      </c>
      <c r="C21" s="354" t="s">
        <v>31</v>
      </c>
      <c r="D21" s="751" t="s">
        <v>802</v>
      </c>
      <c r="E21" s="741" t="s">
        <v>802</v>
      </c>
      <c r="F21" s="322" t="s">
        <v>802</v>
      </c>
      <c r="G21" s="322" t="s">
        <v>802</v>
      </c>
      <c r="H21" s="322" t="s">
        <v>802</v>
      </c>
      <c r="I21" s="322" t="s">
        <v>802</v>
      </c>
      <c r="J21" s="322" t="s">
        <v>802</v>
      </c>
      <c r="K21" s="322" t="s">
        <v>802</v>
      </c>
      <c r="L21" s="322" t="s">
        <v>802</v>
      </c>
      <c r="M21" s="322" t="s">
        <v>802</v>
      </c>
      <c r="N21" s="322" t="s">
        <v>802</v>
      </c>
      <c r="O21" s="322" t="s">
        <v>802</v>
      </c>
      <c r="P21" s="322" t="s">
        <v>802</v>
      </c>
      <c r="Q21" s="357" t="s">
        <v>802</v>
      </c>
      <c r="R21" s="354" t="s">
        <v>795</v>
      </c>
      <c r="S21" s="296" t="s">
        <v>795</v>
      </c>
      <c r="T21" s="791" t="s">
        <v>802</v>
      </c>
    </row>
    <row r="22" spans="1:20">
      <c r="A22" s="786" t="s">
        <v>802</v>
      </c>
      <c r="B22" s="787" t="s">
        <v>802</v>
      </c>
      <c r="C22" s="354" t="s">
        <v>2810</v>
      </c>
      <c r="D22" s="751" t="s">
        <v>802</v>
      </c>
      <c r="E22" s="741" t="s">
        <v>802</v>
      </c>
      <c r="F22" s="322" t="s">
        <v>802</v>
      </c>
      <c r="G22" s="322" t="s">
        <v>802</v>
      </c>
      <c r="H22" s="322" t="s">
        <v>802</v>
      </c>
      <c r="I22" s="322" t="s">
        <v>802</v>
      </c>
      <c r="J22" s="322" t="s">
        <v>802</v>
      </c>
      <c r="K22" s="322" t="s">
        <v>802</v>
      </c>
      <c r="L22" s="322" t="s">
        <v>802</v>
      </c>
      <c r="M22" s="322" t="s">
        <v>802</v>
      </c>
      <c r="N22" s="322" t="s">
        <v>802</v>
      </c>
      <c r="O22" s="322" t="s">
        <v>802</v>
      </c>
      <c r="P22" s="322" t="s">
        <v>802</v>
      </c>
      <c r="Q22" s="357" t="s">
        <v>802</v>
      </c>
      <c r="R22" s="354" t="s">
        <v>795</v>
      </c>
      <c r="S22" s="296" t="s">
        <v>795</v>
      </c>
      <c r="T22" s="791" t="s">
        <v>802</v>
      </c>
    </row>
    <row r="23" spans="1:20">
      <c r="A23" s="786" t="s">
        <v>802</v>
      </c>
      <c r="B23" s="787" t="s">
        <v>802</v>
      </c>
      <c r="C23" s="819" t="s">
        <v>663</v>
      </c>
      <c r="D23" s="751" t="s">
        <v>802</v>
      </c>
      <c r="E23" s="822">
        <f>E20</f>
        <v>4703488</v>
      </c>
      <c r="F23" s="822">
        <f t="shared" ref="F23:P23" si="1">F20</f>
        <v>4595935</v>
      </c>
      <c r="G23" s="822">
        <f t="shared" si="1"/>
        <v>4440154</v>
      </c>
      <c r="H23" s="822">
        <f t="shared" si="1"/>
        <v>4865452</v>
      </c>
      <c r="I23" s="822">
        <f t="shared" si="1"/>
        <v>4522209</v>
      </c>
      <c r="J23" s="822">
        <f t="shared" si="1"/>
        <v>4487339</v>
      </c>
      <c r="K23" s="822">
        <f t="shared" si="1"/>
        <v>4353298</v>
      </c>
      <c r="L23" s="822">
        <f t="shared" si="1"/>
        <v>3825272</v>
      </c>
      <c r="M23" s="822">
        <f t="shared" si="1"/>
        <v>4149112</v>
      </c>
      <c r="N23" s="822">
        <f t="shared" si="1"/>
        <v>4485522</v>
      </c>
      <c r="O23" s="822">
        <f t="shared" si="1"/>
        <v>3486358</v>
      </c>
      <c r="P23" s="822">
        <f t="shared" si="1"/>
        <v>4353298</v>
      </c>
      <c r="Q23" s="357" t="s">
        <v>802</v>
      </c>
      <c r="R23" s="742">
        <v>50359014.600000001</v>
      </c>
      <c r="S23" s="747">
        <f>SUM(E23:P23)</f>
        <v>52267437</v>
      </c>
      <c r="T23" s="791" t="s">
        <v>802</v>
      </c>
    </row>
    <row r="24" spans="1:20">
      <c r="A24" s="786" t="s">
        <v>802</v>
      </c>
      <c r="B24" s="787" t="s">
        <v>802</v>
      </c>
      <c r="C24" s="751" t="s">
        <v>802</v>
      </c>
      <c r="D24" s="751" t="s">
        <v>802</v>
      </c>
      <c r="E24" s="357" t="s">
        <v>802</v>
      </c>
      <c r="F24" s="357" t="s">
        <v>802</v>
      </c>
      <c r="G24" s="357" t="s">
        <v>802</v>
      </c>
      <c r="H24" s="357" t="s">
        <v>802</v>
      </c>
      <c r="I24" s="751" t="s">
        <v>802</v>
      </c>
      <c r="J24" s="357" t="s">
        <v>802</v>
      </c>
      <c r="K24" s="751" t="s">
        <v>802</v>
      </c>
      <c r="L24" s="357" t="s">
        <v>802</v>
      </c>
      <c r="M24" s="357" t="s">
        <v>802</v>
      </c>
      <c r="N24" s="357" t="s">
        <v>802</v>
      </c>
      <c r="O24" s="357" t="s">
        <v>802</v>
      </c>
      <c r="P24" s="357" t="s">
        <v>802</v>
      </c>
      <c r="Q24" s="357" t="s">
        <v>802</v>
      </c>
      <c r="R24" s="357" t="s">
        <v>802</v>
      </c>
      <c r="S24" s="357" t="s">
        <v>802</v>
      </c>
      <c r="T24" s="791" t="s">
        <v>802</v>
      </c>
    </row>
    <row r="25" spans="1:20">
      <c r="A25" s="786" t="s">
        <v>802</v>
      </c>
      <c r="B25" s="787" t="s">
        <v>802</v>
      </c>
      <c r="C25" s="824" t="s">
        <v>2811</v>
      </c>
      <c r="D25" s="751" t="s">
        <v>802</v>
      </c>
      <c r="E25" s="825">
        <f>E13-E23</f>
        <v>214145</v>
      </c>
      <c r="F25" s="825">
        <f t="shared" ref="F25:P25" si="2">F13-F23</f>
        <v>-164000</v>
      </c>
      <c r="G25" s="825">
        <f t="shared" si="2"/>
        <v>230700</v>
      </c>
      <c r="H25" s="825">
        <f t="shared" si="2"/>
        <v>-83300</v>
      </c>
      <c r="I25" s="825">
        <f t="shared" si="2"/>
        <v>-36100</v>
      </c>
      <c r="J25" s="825">
        <f t="shared" si="2"/>
        <v>58500</v>
      </c>
      <c r="K25" s="825">
        <f t="shared" si="2"/>
        <v>95800</v>
      </c>
      <c r="L25" s="825">
        <f t="shared" si="2"/>
        <v>54200</v>
      </c>
      <c r="M25" s="825">
        <f t="shared" si="2"/>
        <v>-28700</v>
      </c>
      <c r="N25" s="825">
        <f t="shared" si="2"/>
        <v>-35600</v>
      </c>
      <c r="O25" s="825">
        <f t="shared" si="2"/>
        <v>-156400</v>
      </c>
      <c r="P25" s="825">
        <f t="shared" si="2"/>
        <v>117100</v>
      </c>
      <c r="Q25" s="357" t="s">
        <v>802</v>
      </c>
      <c r="R25" s="749">
        <v>577454.05000000005</v>
      </c>
      <c r="S25" s="747">
        <f>S13-S23</f>
        <v>266345</v>
      </c>
      <c r="T25" s="791" t="s">
        <v>802</v>
      </c>
    </row>
    <row r="26" spans="1:20">
      <c r="A26" s="786" t="s">
        <v>802</v>
      </c>
      <c r="B26" s="787" t="s">
        <v>802</v>
      </c>
      <c r="C26" s="751" t="s">
        <v>802</v>
      </c>
      <c r="D26" s="751" t="s">
        <v>802</v>
      </c>
      <c r="E26" s="826">
        <f>E25/E13</f>
        <v>4.3546356549990617E-2</v>
      </c>
      <c r="F26" s="826">
        <f t="shared" ref="F26:P26" si="3">F25/F13</f>
        <v>-3.7004152813613016E-2</v>
      </c>
      <c r="G26" s="826">
        <f t="shared" si="3"/>
        <v>4.9391396091592675E-2</v>
      </c>
      <c r="H26" s="826">
        <f t="shared" si="3"/>
        <v>-1.7418936077314148E-2</v>
      </c>
      <c r="I26" s="826">
        <f t="shared" si="3"/>
        <v>-8.047062610382405E-3</v>
      </c>
      <c r="J26" s="826">
        <f t="shared" si="3"/>
        <v>1.2868911547461316E-2</v>
      </c>
      <c r="K26" s="826">
        <f t="shared" si="3"/>
        <v>2.1532454443574853E-2</v>
      </c>
      <c r="L26" s="826">
        <f t="shared" si="3"/>
        <v>1.3970973369571942E-2</v>
      </c>
      <c r="M26" s="826">
        <f t="shared" si="3"/>
        <v>-6.9653228851872095E-3</v>
      </c>
      <c r="N26" s="826">
        <f t="shared" si="3"/>
        <v>-8.0001402271770161E-3</v>
      </c>
      <c r="O26" s="826">
        <f t="shared" si="3"/>
        <v>-4.6967559350598417E-2</v>
      </c>
      <c r="P26" s="826">
        <f t="shared" si="3"/>
        <v>2.6194535699058562E-2</v>
      </c>
      <c r="Q26" s="357" t="s">
        <v>802</v>
      </c>
      <c r="R26" s="828">
        <v>1.1299999999999999E-2</v>
      </c>
      <c r="S26" s="827">
        <f>S25/S13</f>
        <v>5.0699757348519094E-3</v>
      </c>
      <c r="T26" s="791" t="s">
        <v>802</v>
      </c>
    </row>
    <row r="27" spans="1:20">
      <c r="A27" s="786" t="s">
        <v>802</v>
      </c>
      <c r="B27" s="787" t="s">
        <v>802</v>
      </c>
      <c r="C27" s="824" t="s">
        <v>2812</v>
      </c>
      <c r="D27" s="751" t="s">
        <v>802</v>
      </c>
      <c r="E27" s="822">
        <f>E13-E17-E23</f>
        <v>444945</v>
      </c>
      <c r="F27" s="822">
        <f>F13-F17-F23</f>
        <v>-164000</v>
      </c>
      <c r="G27" s="822">
        <f t="shared" ref="G27:P27" si="4">G13-G17-G23</f>
        <v>230700</v>
      </c>
      <c r="H27" s="822">
        <f t="shared" si="4"/>
        <v>-83300</v>
      </c>
      <c r="I27" s="822">
        <f t="shared" si="4"/>
        <v>-36100</v>
      </c>
      <c r="J27" s="822">
        <f t="shared" si="4"/>
        <v>58500</v>
      </c>
      <c r="K27" s="822">
        <f t="shared" si="4"/>
        <v>95800</v>
      </c>
      <c r="L27" s="822">
        <f t="shared" si="4"/>
        <v>54200</v>
      </c>
      <c r="M27" s="822">
        <f t="shared" si="4"/>
        <v>-28700</v>
      </c>
      <c r="N27" s="822">
        <f t="shared" si="4"/>
        <v>-35600</v>
      </c>
      <c r="O27" s="822">
        <f t="shared" si="4"/>
        <v>-156400</v>
      </c>
      <c r="P27" s="822">
        <f t="shared" si="4"/>
        <v>-357805</v>
      </c>
      <c r="Q27" s="357" t="s">
        <v>802</v>
      </c>
      <c r="R27" s="742">
        <v>747504.05</v>
      </c>
      <c r="S27" s="738">
        <f>S13-S17-S23</f>
        <v>22240</v>
      </c>
      <c r="T27" s="791" t="s">
        <v>802</v>
      </c>
    </row>
    <row r="28" spans="1:20">
      <c r="A28" s="786" t="s">
        <v>802</v>
      </c>
      <c r="B28" s="787" t="s">
        <v>802</v>
      </c>
      <c r="C28" s="751" t="s">
        <v>802</v>
      </c>
      <c r="D28" s="751" t="s">
        <v>802</v>
      </c>
      <c r="E28" s="826">
        <f>E27/E13</f>
        <v>9.0479505078967876E-2</v>
      </c>
      <c r="F28" s="826">
        <f t="shared" ref="F28:P28" si="5">F27/F13</f>
        <v>-3.7004152813613016E-2</v>
      </c>
      <c r="G28" s="826">
        <f t="shared" si="5"/>
        <v>4.9391396091592675E-2</v>
      </c>
      <c r="H28" s="826">
        <f t="shared" si="5"/>
        <v>-1.7418936077314148E-2</v>
      </c>
      <c r="I28" s="826">
        <f t="shared" si="5"/>
        <v>-8.047062610382405E-3</v>
      </c>
      <c r="J28" s="826">
        <f t="shared" si="5"/>
        <v>1.2868911547461316E-2</v>
      </c>
      <c r="K28" s="826">
        <f t="shared" si="5"/>
        <v>2.1532454443574853E-2</v>
      </c>
      <c r="L28" s="826">
        <f t="shared" si="5"/>
        <v>1.3970973369571942E-2</v>
      </c>
      <c r="M28" s="826">
        <f t="shared" si="5"/>
        <v>-6.9653228851872095E-3</v>
      </c>
      <c r="N28" s="826">
        <f t="shared" si="5"/>
        <v>-8.0001402271770161E-3</v>
      </c>
      <c r="O28" s="826">
        <f t="shared" si="5"/>
        <v>-4.6967559350598417E-2</v>
      </c>
      <c r="P28" s="826">
        <f t="shared" si="5"/>
        <v>-8.0038734806162679E-2</v>
      </c>
      <c r="Q28" s="357" t="s">
        <v>802</v>
      </c>
      <c r="R28" s="828">
        <v>1.47E-2</v>
      </c>
      <c r="S28" s="827">
        <f>S27/S13</f>
        <v>4.233466381689405E-4</v>
      </c>
      <c r="T28" s="791" t="s">
        <v>802</v>
      </c>
    </row>
    <row r="29" spans="1:20">
      <c r="B29" s="22"/>
      <c r="C29" s="2"/>
      <c r="D29" s="2"/>
      <c r="E29" s="2"/>
      <c r="F29" s="2"/>
      <c r="G29" s="2"/>
      <c r="H29" s="2"/>
      <c r="I29" s="2"/>
      <c r="J29" s="2"/>
      <c r="K29" s="2"/>
      <c r="L29" s="2"/>
      <c r="M29" s="2"/>
      <c r="N29" s="2"/>
      <c r="O29" s="2"/>
      <c r="P29" s="2"/>
      <c r="Q29" s="2"/>
      <c r="R29" s="2"/>
      <c r="S29" s="2"/>
      <c r="T29" s="21"/>
    </row>
    <row r="30" spans="1:20" ht="18">
      <c r="C30" s="25" t="s">
        <v>737</v>
      </c>
      <c r="D30" s="25"/>
    </row>
  </sheetData>
  <pageMargins left="0.7" right="0.7" top="0.75" bottom="0.75" header="0.3" footer="0.3"/>
  <pageSetup scale="5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1219E4E687DF4CB6AFC55D84728A65" ma:contentTypeVersion="18" ma:contentTypeDescription="Create a new document." ma:contentTypeScope="" ma:versionID="b7fe7eca73c6f5cb41b4934c32cd02b2">
  <xsd:schema xmlns:xsd="http://www.w3.org/2001/XMLSchema" xmlns:xs="http://www.w3.org/2001/XMLSchema" xmlns:p="http://schemas.microsoft.com/office/2006/metadata/properties" xmlns:ns1="http://schemas.microsoft.com/sharepoint/v3" xmlns:ns2="78a4dd2b-d589-4de1-a037-dcc0d56bda06" xmlns:ns3="5af94506-3ff1-43d6-9e3f-85cadfdc35af" targetNamespace="http://schemas.microsoft.com/office/2006/metadata/properties" ma:root="true" ma:fieldsID="4dfa4482c74fff932909a930ab93b2b8" ns1:_="" ns2:_="" ns3:_="">
    <xsd:import namespace="http://schemas.microsoft.com/sharepoint/v3"/>
    <xsd:import namespace="78a4dd2b-d589-4de1-a037-dcc0d56bda06"/>
    <xsd:import namespace="5af94506-3ff1-43d6-9e3f-85cadfdc35a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2:MediaLengthInSecond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a4dd2b-d589-4de1-a037-dcc0d56bd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1af00a2-c6c1-4593-9354-c16d9ee5272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f94506-3ff1-43d6-9e3f-85cadfdc35a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86f24a7-5077-49bb-ad6d-005276a7ab35}" ma:internalName="TaxCatchAll" ma:showField="CatchAllData" ma:web="5af94506-3ff1-43d6-9e3f-85cadfdc35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af94506-3ff1-43d6-9e3f-85cadfdc35af" xsi:nil="true"/>
    <lcf76f155ced4ddcb4097134ff3c332f xmlns="78a4dd2b-d589-4de1-a037-dcc0d56bda06">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FF1964-13FC-4D33-9E12-9890FB7C67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8a4dd2b-d589-4de1-a037-dcc0d56bda06"/>
    <ds:schemaRef ds:uri="5af94506-3ff1-43d6-9e3f-85cadfdc35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B452FC-5601-4D2B-B61D-03BA25E89DA4}">
  <ds:schemaRefs>
    <ds:schemaRef ds:uri="http://schemas.microsoft.com/office/2006/documentManagement/types"/>
    <ds:schemaRef ds:uri="http://purl.org/dc/terms/"/>
    <ds:schemaRef ds:uri="http://purl.org/dc/elements/1.1/"/>
    <ds:schemaRef ds:uri="http://schemas.microsoft.com/office/infopath/2007/PartnerControls"/>
    <ds:schemaRef ds:uri="http://schemas.microsoft.com/office/2006/metadata/properties"/>
    <ds:schemaRef ds:uri="http://purl.org/dc/dcmitype/"/>
    <ds:schemaRef ds:uri="78a4dd2b-d589-4de1-a037-dcc0d56bda06"/>
    <ds:schemaRef ds:uri="http://schemas.openxmlformats.org/package/2006/metadata/core-properties"/>
    <ds:schemaRef ds:uri="5af94506-3ff1-43d6-9e3f-85cadfdc35af"/>
    <ds:schemaRef ds:uri="http://schemas.microsoft.com/sharepoint/v3"/>
    <ds:schemaRef ds:uri="http://www.w3.org/XML/1998/namespace"/>
  </ds:schemaRefs>
</ds:datastoreItem>
</file>

<file path=customXml/itemProps3.xml><?xml version="1.0" encoding="utf-8"?>
<ds:datastoreItem xmlns:ds="http://schemas.openxmlformats.org/officeDocument/2006/customXml" ds:itemID="{6A26C2E3-5A21-4868-921A-5BA22893EC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Title</vt:lpstr>
      <vt:lpstr>Data Source Tracking</vt:lpstr>
      <vt:lpstr>Site Attributes_GC</vt:lpstr>
      <vt:lpstr>Additional Data Entry_GC</vt:lpstr>
      <vt:lpstr>Cleaner Production</vt:lpstr>
      <vt:lpstr>Feedback</vt:lpstr>
      <vt:lpstr>Production Stats_GC</vt:lpstr>
      <vt:lpstr>Production Stats_VD (260129)</vt:lpstr>
      <vt:lpstr>Fuel Tanks_JL</vt:lpstr>
      <vt:lpstr>Plant and Equipment-Diesel_JL</vt:lpstr>
      <vt:lpstr>Plant and Equipment-Other_RW</vt:lpstr>
      <vt:lpstr>Point Source Energy_RW</vt:lpstr>
      <vt:lpstr>Drilling and Explosives_VD</vt:lpstr>
      <vt:lpstr>Geology_GC</vt:lpstr>
      <vt:lpstr>Material Transfers_GC&amp;VD</vt:lpstr>
      <vt:lpstr>TSF_GG</vt:lpstr>
      <vt:lpstr>Leach Tanks &amp; Heap Leach_GG</vt:lpstr>
      <vt:lpstr>Materials and Chemicals_VD</vt:lpstr>
      <vt:lpstr>Open Areas_PL</vt:lpstr>
      <vt:lpstr>Discharge_GC</vt:lpstr>
      <vt:lpstr>Spills_GC</vt:lpstr>
      <vt:lpstr>Waste Transfers_GC</vt:lpstr>
      <vt:lpstr>Fuel Balance</vt:lpstr>
      <vt:lpstr>'Open Areas_PL'!OpenAreas</vt:lpstr>
      <vt:lpstr>tanks</vt:lpstr>
      <vt:lpstr>'Plant and Equipment-Diesel_JL'!VehicleClass</vt:lpstr>
    </vt:vector>
  </TitlesOfParts>
  <Manager/>
  <Company>Lenovo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 Guo</dc:creator>
  <cp:keywords/>
  <dc:description/>
  <cp:lastModifiedBy>Vivien Danis</cp:lastModifiedBy>
  <cp:revision/>
  <dcterms:created xsi:type="dcterms:W3CDTF">2011-06-21T04:48:47Z</dcterms:created>
  <dcterms:modified xsi:type="dcterms:W3CDTF">2026-01-29T04:28:50Z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0x010100081219E4E687DF4CB6AFC55D84728A65</vt:lpwstr>
  </property>
  <property fmtid="{D5CDD505-2E9C-101B-9397-08002B2CF9AE}" pid="3" name="MediaServiceImageTags">
    <vt:lpwstr/>
  </property>
</Properties>
</file>